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RTICULOS" sheetId="1" r:id="rId4"/>
    <sheet state="visible" name="Insumos" sheetId="2" r:id="rId5"/>
    <sheet state="visible" name="SUB RECETAS" sheetId="3" r:id="rId6"/>
    <sheet state="visible" name="Rendimientos" sheetId="4" r:id="rId7"/>
    <sheet state="visible" name="CARTA KENTO" sheetId="5" r:id="rId8"/>
    <sheet state="visible" name="APP KENTO" sheetId="6" r:id="rId9"/>
    <sheet state="visible" name="SHISO" sheetId="7" r:id="rId10"/>
    <sheet state="visible" name="APP SHISO" sheetId="8" r:id="rId11"/>
    <sheet state="visible" name="MILANONA" sheetId="9" r:id="rId12"/>
    <sheet state="visible" name="APP MILANONA" sheetId="10" r:id="rId13"/>
    <sheet state="visible" name="KOSHI" sheetId="11" r:id="rId14"/>
    <sheet state="visible" name="APP KOSHI" sheetId="12" r:id="rId15"/>
  </sheets>
  <definedNames>
    <definedName name="Articulos">Insumos!$C$2:$C$829</definedName>
  </definedNames>
  <calcPr/>
  <extLst>
    <ext uri="GoogleSheetsCustomDataVersion2">
      <go:sheetsCustomData xmlns:go="http://customooxmlschemas.google.com/" r:id="rId16" roundtripDataChecksum="yfYBeOw9rBoQayj5pX9Fu3WMf39BvkJO5CbE5K/ANb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79">
      <text>
        <t xml:space="preserve">======
ID#AAABbaXgMi0
tc={E905F98E-93BF-4460-8E4D-547638177CCB}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JUGO DE GARI</t>
      </text>
    </comment>
  </commentList>
  <extLst>
    <ext uri="GoogleSheetsCustomDataVersion2">
      <go:sheetsCustomData xmlns:go="http://customooxmlschemas.google.com/" r:id="rId1" roundtripDataSignature="AMtx7mhnVYyM8GYCwHgw/1iHhQjLIT5g5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3629">
      <text>
        <t xml:space="preserve">======
ID#AAABbaXgMnc
tc={BD7A28E9-87F3-42FF-A08B-B20E87A75EA5}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110 grs</t>
      </text>
    </comment>
  </commentList>
  <extLst>
    <ext uri="GoogleSheetsCustomDataVersion2">
      <go:sheetsCustomData xmlns:go="http://customooxmlschemas.google.com/" r:id="rId1" roundtripDataSignature="AMtx7mhcRAZeQre2FldmMkIF7LdOAUWCa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0">
      <text>
        <t xml:space="preserve">======
ID#AAABbaXgMo8
tc={EFBCC5D8-D0E7-4FDD-B7F1-D5C5E7A3CF45}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F39">
      <text>
        <t xml:space="preserve">======
ID#AAABbaXgMo4
tc={445A2C8B-ED8E-4175-B6E6-7BF64C09DF04}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5">
      <text>
        <t xml:space="preserve">======
ID#AAABbaXgMo0
tc={9DCBC88F-77CF-483E-91DD-487C3F98B0C1}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113">
      <text>
        <t xml:space="preserve">======
ID#AAABbaXgMos
tc={4D473406-7C12-43F9-BECB-8C57E956420C}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10290</t>
      </text>
    </comment>
    <comment authorId="0" ref="F49">
      <text>
        <t xml:space="preserve">======
ID#AAABbaXgMoo
tc={1D3CF4C9-4D22-4FDF-B3E2-EE58586DAA16}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L218">
      <text>
        <t xml:space="preserve">======
ID#AAABbaXgMog
tc={F9A2C76C-3D80-45BC-8EDB-B493E6E81974}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17880</t>
      </text>
    </comment>
    <comment authorId="0" ref="H49">
      <text>
        <t xml:space="preserve">======
ID#AAABbaXgMoc
tc={AB7314CB-BD92-4B6A-839D-E8A687C8BD98}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14">
      <text>
        <t xml:space="preserve">======
ID#AAABbaXgMoY
tc={E85A002A-FDB1-4846-9808-A6189C81B814}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36">
      <text>
        <t xml:space="preserve">======
ID#AAABbaXgMoU
tc={4385D751-A154-4BD1-8DC8-2475D29A528E}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9990</t>
      </text>
    </comment>
    <comment authorId="0" ref="H38">
      <text>
        <t xml:space="preserve">======
ID#AAABbaXgMoQ
tc={07C77032-A95A-45EC-A318-0B26E3F19839}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J217">
      <text>
        <t xml:space="preserve">======
ID#AAABbaXgMoM
tc={3CC1F8A2-D05D-4A5E-A995-B6354265D09C}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18080</t>
      </text>
    </comment>
    <comment authorId="0" ref="F38">
      <text>
        <t xml:space="preserve">======
ID#AAABbaXgMoI
tc={5B872205-B49C-4877-A495-7871335713A0}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N218">
      <text>
        <t xml:space="preserve">======
ID#AAABbaXgMoE
tc={A028CE5A-5DC4-43D9-AB29-8A868347EF0A}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17880</t>
      </text>
    </comment>
    <comment authorId="0" ref="H12">
      <text>
        <t xml:space="preserve">======
ID#AAABbaXgMoA
tc={67135179-4363-4729-BE27-CAA781FE0A8B}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L164">
      <text>
        <t xml:space="preserve">======
ID#AAABbaXgMn8
tc={6C10AD48-877F-43EC-920A-B3A6956D47F9}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24790</t>
      </text>
    </comment>
    <comment authorId="0" ref="F160">
      <text>
        <t xml:space="preserve">======
ID#AAABbaXgMn4
tc={47C134FE-314E-45D3-B02A-FE7D5332967E}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36000</t>
      </text>
    </comment>
    <comment authorId="0" ref="H37">
      <text>
        <t xml:space="preserve">======
ID#AAABbaXgMn0
tc={A65AFC2A-5B08-463F-8D0A-F63DA3CE777F}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F32">
      <text>
        <t xml:space="preserve">======
ID#AAABbaXgMnw
tc={ECCCDBD7-362E-46C8-ABD4-03E363564953}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42000</t>
      </text>
    </comment>
    <comment authorId="0" ref="J13">
      <text>
        <t xml:space="preserve">======
ID#AAABbaXgMns
tc={B4C7101E-9A15-419C-B5D0-1833B2CF945C}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39">
      <text>
        <t xml:space="preserve">======
ID#AAABbaXgMno
tc={E13A8BB7-F5FD-47E8-B192-D4D87EF7BCE3}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10">
      <text>
        <t xml:space="preserve">======
ID#AAABbaXgMnk
tc={03357373-5C57-401B-AE7A-B056A4885A31}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164">
      <text>
        <t xml:space="preserve">======
ID#AAABbaXgMng
tc={3399C7F2-FAED-4FE1-B6FB-E3B4669CB1D0}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24790</t>
      </text>
    </comment>
    <comment authorId="0" ref="F217">
      <text>
        <t xml:space="preserve">======
ID#AAABbaXgMnU
tc={07B304FB-D3E0-4049-9359-33C4612AA4EC}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18080</t>
      </text>
    </comment>
    <comment authorId="0" ref="J47">
      <text>
        <t xml:space="preserve">======
ID#AAABbaXgMnQ
tc={D32DF960-3419-46C0-BA1E-7BC8E6233761}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12990</t>
      </text>
    </comment>
    <comment authorId="0" ref="J219">
      <text>
        <t xml:space="preserve">======
ID#AAABbaXgMnM
tc={B2D369F7-0363-40B4-B765-469556F16D60}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28670</t>
      </text>
    </comment>
    <comment authorId="0" ref="H164">
      <text>
        <t xml:space="preserve">======
ID#AAABbaXgMnI
tc={16691F49-8C61-41E1-934C-5F06BF75C817}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24790</t>
      </text>
    </comment>
    <comment authorId="0" ref="H24">
      <text>
        <t xml:space="preserve">======
ID#AAABbaXgMnE
tc={2022D091-30CF-483D-B451-372E807BACEF}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13790</t>
      </text>
    </comment>
    <comment authorId="0" ref="H20">
      <text>
        <t xml:space="preserve">======
ID#AAABbaXgMnA
tc={C0FFA10D-01F6-49DA-B393-8C8F913C6BE2}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L154">
      <text>
        <t xml:space="preserve">======
ID#AAABbaXgMm8
tc={C5125C70-1D0F-444C-9230-1DBF55F0F86F}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8790</t>
      </text>
    </comment>
    <comment authorId="0" ref="F37">
      <text>
        <t xml:space="preserve">======
ID#AAABbaXgMm4
tc={2455C022-6587-44D8-B100-85FE2F968D50}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218">
      <text>
        <t xml:space="preserve">======
ID#AAABbaXgMm0
tc={AA458994-61C0-49C4-A7B9-B0F480791B8B}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17880</t>
      </text>
    </comment>
    <comment authorId="0" ref="J32">
      <text>
        <t xml:space="preserve">======
ID#AAABbaXgMmw
tc={CA121541-7E86-4388-BCA0-69EE004B145E}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42000</t>
      </text>
    </comment>
    <comment authorId="0" ref="N217">
      <text>
        <t xml:space="preserve">======
ID#AAABbaXgMms
tc={8315C34D-E0A9-4F10-9206-D3513B45CD1F}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18080</t>
      </text>
    </comment>
    <comment authorId="0" ref="J22">
      <text>
        <t xml:space="preserve">======
ID#AAABbaXgMmo
tc={CB5285E0-F9C4-41D9-9F75-BAB07CFD22BF}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40">
      <text>
        <t xml:space="preserve">======
ID#AAABbaXgMmg
tc={8CFECF83-1E70-4425-99C3-250B7AEB6B73}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J39">
      <text>
        <t xml:space="preserve">======
ID#AAABbaXgMmc
tc={A32DCFC7-AF50-4662-987F-95529AB61B94}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47">
      <text>
        <t xml:space="preserve">======
ID#AAABbaXgMmY
tc={4F016216-B7EB-441B-A0D1-9ED313BCD87F}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12990</t>
      </text>
    </comment>
    <comment authorId="0" ref="J93">
      <text>
        <t xml:space="preserve">======
ID#AAABbaXgMmU
tc={752EC392-5EC5-42E1-9202-9EF1928B9280}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25990</t>
      </text>
    </comment>
    <comment authorId="0" ref="H42">
      <text>
        <t xml:space="preserve">======
ID#AAABbaXgMmQ
tc={4C59C95A-B7B8-42FB-8B82-864BFF9683B7}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12990</t>
      </text>
    </comment>
    <comment authorId="0" ref="J31">
      <text>
        <t xml:space="preserve">======
ID#AAABbaXgMmM
tc={F7537447-EC2E-4BAC-9A65-65598273D7DA}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35990</t>
      </text>
    </comment>
    <comment authorId="0" ref="J91">
      <text>
        <t xml:space="preserve">======
ID#AAABbaXgMmE
tc={F4FD229F-81F1-4893-851E-1FFB306ADE24}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13290</t>
      </text>
    </comment>
    <comment authorId="0" ref="H22">
      <text>
        <t xml:space="preserve">======
ID#AAABbaXgMmA
tc={BEB79415-E2C1-45DE-AAD4-A04AA254EBCE}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L104">
      <text>
        <t xml:space="preserve">======
ID#AAABbaXgMl4
tc={80083F73-5ECF-4790-84D5-EB51C50BEE32}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7290</t>
      </text>
    </comment>
    <comment authorId="0" ref="J15">
      <text>
        <t xml:space="preserve">======
ID#AAABbaXgMl0
tc={008392E8-0721-4964-91E1-2760E5D81275}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8990</t>
      </text>
    </comment>
    <comment authorId="0" ref="H16">
      <text>
        <t xml:space="preserve">======
ID#AAABbaXgMlw
tc={3D34FB4B-1E46-463E-A048-BBB1D24E6BB4}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218">
      <text>
        <t xml:space="preserve">======
ID#AAABbaXgMls
tc={7B7B88B0-6F11-44ED-A003-1E357A149727}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17880</t>
      </text>
    </comment>
    <comment authorId="0" ref="F67">
      <text>
        <t xml:space="preserve">======
ID#AAABbaXgMlo
tc={4B67EBFE-99EA-458B-BA48-E4FC729CC8DE}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29990</t>
      </text>
    </comment>
    <comment authorId="0" ref="L220">
      <text>
        <t xml:space="preserve">======
ID#AAABbaXgMlk
tc={C5550714-A98F-4D15-AD85-5B558EE88E6B}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27670</t>
      </text>
    </comment>
    <comment authorId="0" ref="F219">
      <text>
        <t xml:space="preserve">======
ID#AAABbaXgMlg
tc={86820DC9-2135-4CFB-90A6-2649C87AB8CA}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28670</t>
      </text>
    </comment>
    <comment authorId="0" ref="F218">
      <text>
        <t xml:space="preserve">======
ID#AAABbaXgMlc
tc={71D4675C-7D83-4900-B26A-842C98646352}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17880</t>
      </text>
    </comment>
    <comment authorId="0" ref="F220">
      <text>
        <t xml:space="preserve">======
ID#AAABbaXgMlY
tc={BBAEF275-4EBB-43E8-8A82-A4055E3780D9}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27670</t>
      </text>
    </comment>
    <comment authorId="0" ref="J38">
      <text>
        <t xml:space="preserve">======
ID#AAABbaXgMlU
tc={61ED4E2B-1579-4649-BE01-981DB0952B21}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13">
      <text>
        <t xml:space="preserve">======
ID#AAABbaXgMlQ
tc={56BB043F-39F6-4518-9F52-289DFF7158A8}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F164">
      <text>
        <t xml:space="preserve">======
ID#AAABbaXgMlM
tc={3FC4B01D-555B-45E6-8586-B81C4D0C9E2B}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24790</t>
      </text>
    </comment>
    <comment authorId="0" ref="F30">
      <text>
        <t xml:space="preserve">======
ID#AAABbaXgMlI
tc={B2A47AA4-F543-4FF8-BB23-7DBF8B7E5A09}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24000</t>
      </text>
    </comment>
    <comment authorId="0" ref="J21">
      <text>
        <t xml:space="preserve">======
ID#AAABbaXgMlE
tc={79058490-2CFF-4C43-BBBB-8D340F6DDF75}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19">
      <text>
        <t xml:space="preserve">======
ID#AAABbaXgMk8
tc={E2D8711E-6AEF-43FD-8A4E-FF8CBC5347D0}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15">
      <text>
        <t xml:space="preserve">======
ID#AAABbaXgMk4
tc={248EEE36-0E1B-4A28-9287-A8EB3A0AA4D9}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8990</t>
      </text>
    </comment>
    <comment authorId="0" ref="H7">
      <text>
        <t xml:space="preserve">======
ID#AAABbaXgMk0
tc={AC44B98E-7C5D-4FD0-8711-7A43EE346F36}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50">
      <text>
        <t xml:space="preserve">======
ID#AAABbaXgMkw
tc={FAA997B6-ECD6-41EA-82CB-CCD4094E13C4}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21">
      <text>
        <t xml:space="preserve">======
ID#AAABbaXgMko
tc={96F843ED-6B0A-42A1-AFD5-5DF58FF4066C}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43">
      <text>
        <t xml:space="preserve">======
ID#AAABbaXgMkg
tc={1EABDD82-A573-4891-889F-E8D7FED7DCD2}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12990</t>
      </text>
    </comment>
    <comment authorId="0" ref="F31">
      <text>
        <t xml:space="preserve">======
ID#AAABbaXgMkc
tc={353E546B-180A-429C-9356-62E54F0044AE}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32290</t>
      </text>
    </comment>
    <comment authorId="0" ref="H18">
      <text>
        <t xml:space="preserve">======
ID#AAABbaXgMkY
tc={B11E1C1B-3BA5-4DCB-8D17-B65C2C038B56}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23">
      <text>
        <t xml:space="preserve">======
ID#AAABbaXgMkU
tc={7E1B4DA6-E870-4FC1-A1E8-1D1FBA34778A}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12990</t>
      </text>
    </comment>
    <comment authorId="0" ref="J37">
      <text>
        <t xml:space="preserve">======
ID#AAABbaXgMkQ
tc={29F32483-ABD0-424A-A7D0-46F0BB763408}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219">
      <text>
        <t xml:space="preserve">======
ID#AAABbaXgMkM
tc={C032EA0C-D455-4665-B3DA-33BB846216BE}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28670</t>
      </text>
    </comment>
    <comment authorId="0" ref="H17">
      <text>
        <t xml:space="preserve">======
ID#AAABbaXgMkI
tc={75FEBE36-B43E-45F4-B2EB-6A09840178E9}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41">
      <text>
        <t xml:space="preserve">======
ID#AAABbaXgMkE
tc={0D2AAC57-2137-4AF1-AE3D-23AFF14B87BB}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9990</t>
      </text>
    </comment>
    <comment authorId="0" ref="J154">
      <text>
        <t xml:space="preserve">======
ID#AAABbaXgMkA
tc={9A61800F-20BB-44DC-9A13-5E00BC4CF9E8}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7990</t>
      </text>
    </comment>
    <comment authorId="0" ref="J12">
      <text>
        <t xml:space="preserve">======
ID#AAABbaXgMj8
tc={7B4F6EFB-D76C-4CE4-BFDB-721C60F41A15}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92">
      <text>
        <t xml:space="preserve">======
ID#AAABbaXgMj4
tc={9B7E6B34-EF61-43D2-95F1-0565F77AE1D8}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17990</t>
      </text>
    </comment>
    <comment authorId="0" ref="J23">
      <text>
        <t xml:space="preserve">======
ID#AAABbaXgMj0
tc={866AE353-EDD5-40E6-9703-699D907EB653}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12990</t>
      </text>
    </comment>
    <comment authorId="0" ref="F35">
      <text>
        <t xml:space="preserve">======
ID#AAABbaXgMjw
tc={7CA5C895-49D8-48CD-89D4-1654BF5F6C23}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52290</t>
      </text>
    </comment>
    <comment authorId="0" ref="L219">
      <text>
        <t xml:space="preserve">======
ID#AAABbaXgMjs
tc={2023CA12-EA5B-40AE-81CC-4A857DC3B9DD}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28670</t>
      </text>
    </comment>
    <comment authorId="0" ref="J18">
      <text>
        <t xml:space="preserve">======
ID#AAABbaXgMjo
tc={A671886F-9A45-4962-8D93-F0478A231616}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220">
      <text>
        <t xml:space="preserve">======
ID#AAABbaXgMjk
tc={BCC80FAB-FF0F-4EA9-B904-F6D622582FAF}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27670</t>
      </text>
    </comment>
    <comment authorId="0" ref="J44">
      <text>
        <t xml:space="preserve">======
ID#AAABbaXgMjg
tc={01449225-0B90-4D69-8A75-5D2A03D19CF5}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N220">
      <text>
        <t xml:space="preserve">======
ID#AAABbaXgMjc
tc={486C4E9E-FE26-46C4-A74A-C0865313F86A}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27670</t>
      </text>
    </comment>
    <comment authorId="0" ref="N164">
      <text>
        <t xml:space="preserve">======
ID#AAABbaXgMjY
tc={746C99BF-D970-474A-9FD6-4BB30DB0FAEE}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24790</t>
      </text>
    </comment>
    <comment authorId="0" ref="J49">
      <text>
        <t xml:space="preserve">======
ID#AAABbaXgMjM
tc={5E97DE5A-D2DC-4EDB-A0DD-1E7FD3D27040}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L217">
      <text>
        <t xml:space="preserve">======
ID#AAABbaXgMjE
tc={A1BDB845-2480-4946-BF5F-67772DF5AADF}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18080</t>
      </text>
    </comment>
    <comment authorId="0" ref="F44">
      <text>
        <t xml:space="preserve">======
ID#AAABbaXgMjA
tc={31931976-645C-4192-985A-80E49392F6F1}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H19">
      <text>
        <t xml:space="preserve">======
ID#AAABbaXgMi8
tc={F3E90595-9DB8-4CD0-912A-4655D2230554}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J17">
      <text>
        <t xml:space="preserve">======
ID#AAABbaXgMi4
tc={B5D892AD-309B-4722-9B69-0EA646D7329F}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24">
      <text>
        <t xml:space="preserve">======
ID#AAABbaXgMis
tc={6F643CE5-533F-4A09-8352-C9879BB01016}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12990</t>
      </text>
    </comment>
    <comment authorId="0" ref="J16">
      <text>
        <t xml:space="preserve">======
ID#AAABbaXgMio
tc={BE4F3012-9173-45AA-9F2B-77AD77196E52}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10990</t>
      </text>
    </comment>
    <comment authorId="0" ref="J34">
      <text>
        <t xml:space="preserve">======
ID#AAABbaXgMik
tc={D39EFD5A-1839-46D4-8A0F-C0E83E28C316}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52290</t>
      </text>
    </comment>
    <comment authorId="0" ref="F34">
      <text>
        <t xml:space="preserve">======
ID#AAABbaXgMig
tc={CF420720-8543-4717-AE5C-94D4647B93D2}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52290</t>
      </text>
    </comment>
    <comment authorId="0" ref="J30">
      <text>
        <t xml:space="preserve">======
ID#AAABbaXgMic
tc={1A75DA31-EF53-461B-9079-20ADEA533423}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24000</t>
      </text>
    </comment>
    <comment authorId="0" ref="H220">
      <text>
        <t xml:space="preserve">======
ID#AAABbaXgMiY
tc={5EB0B56F-A3C1-40D9-9916-ED8FA5D1F847}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27670</t>
      </text>
    </comment>
    <comment authorId="0" ref="J14">
      <text>
        <t xml:space="preserve">======
ID#AAABbaXgMiU
tc={8ED45635-E1A8-48EB-8541-45D8C9F7346B}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11990</t>
      </text>
    </comment>
    <comment authorId="0" ref="H31">
      <text>
        <t xml:space="preserve">======
ID#AAABbaXgMiQ
tc={FC7DA7CD-C517-48B6-B26E-408BF2798A38}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35990</t>
      </text>
    </comment>
    <comment authorId="0" ref="N219">
      <text>
        <t xml:space="preserve">======
ID#AAABbaXgMiM
tc={433D6CEE-30DD-41BC-AC12-EAC2397B420B}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28670</t>
      </text>
    </comment>
    <comment authorId="0" ref="H217">
      <text>
        <t xml:space="preserve">======
ID#AAABbaXgMiI
tc={CE982143-BD0E-4FE3-9D44-CE92FF0F4818}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18080</t>
      </text>
    </comment>
    <comment authorId="0" ref="B1">
      <text>
        <t xml:space="preserve">======
ID#AAABbaXgMlA
    (2021-04-29 20:06:59)
NOMBRE DEL PRODUCTO DE VENTA
	-America Garcia</t>
      </text>
    </comment>
  </commentList>
  <extLst>
    <ext uri="GoogleSheetsCustomDataVersion2">
      <go:sheetsCustomData xmlns:go="http://customooxmlschemas.google.com/" r:id="rId1" roundtripDataSignature="AMtx7mhtKQNhYuZZcklqyCiIBItGERrPI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F4">
      <text>
        <t xml:space="preserve">======
ID#AAABbaXgMpA
tc={0176E01A-49CB-4B34-B179-9CEA07D1C5D1}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19990</t>
      </text>
    </comment>
    <comment authorId="0" ref="F7">
      <text>
        <t xml:space="preserve">======
ID#AAABbaXgMow
tc={29DF0E65-2081-46DE-950F-1E562675B749}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7500</t>
      </text>
    </comment>
    <comment authorId="0" ref="H8">
      <text>
        <t xml:space="preserve">======
ID#AAABbaXgMok
tc={7F3299AF-34EC-43FC-ADB0-CC2F435AF302}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7990</t>
      </text>
    </comment>
    <comment authorId="0" ref="L15">
      <text>
        <t xml:space="preserve">======
ID#AAABbaXgMnY
tc={7E70BD73-BDF0-41F2-98E4-3B331B7299E6}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6490</t>
      </text>
    </comment>
    <comment authorId="0" ref="H13">
      <text>
        <t xml:space="preserve">======
ID#AAABbaXgMmk
tc={FDE58153-0F14-4901-9865-28A61E6DF6E3}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7990</t>
      </text>
    </comment>
    <comment authorId="0" ref="L2">
      <text>
        <t xml:space="preserve">======
ID#AAABbaXgMl8
tc={6B8F9D54-E877-452D-9C67-833C4CE799E6}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9990</t>
      </text>
    </comment>
    <comment authorId="0" ref="F3">
      <text>
        <t xml:space="preserve">======
ID#AAABbaXgMks
tc={19FF52F3-2ED3-4052-92FD-2131CBB541B7}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14990</t>
      </text>
    </comment>
    <comment authorId="0" ref="L3">
      <text>
        <t xml:space="preserve">======
ID#AAABbaXgMjQ
tc={9E91DB77-D62A-4D4D-98CE-7A50B13A21C4}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14990</t>
      </text>
    </comment>
    <comment authorId="0" ref="H10">
      <text>
        <t xml:space="preserve">======
ID#AAABbaXgMiw
tc={32BB145E-93A2-45BE-B428-C89E87B3B846}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7990</t>
      </text>
    </comment>
  </commentList>
  <extLst>
    <ext uri="GoogleSheetsCustomDataVersion2">
      <go:sheetsCustomData xmlns:go="http://customooxmlschemas.google.com/" r:id="rId1" roundtripDataSignature="AMtx7mhEDyX/FGMM2qTIrpUaZD/liQTqZw=="/>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H7">
      <text>
        <t xml:space="preserve">======
ID#AAABbaXgMmI
tc={B74A3C30-9ECC-4991-849E-CB2B5248A37D}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13990</t>
      </text>
    </comment>
    <comment authorId="0" ref="H10">
      <text>
        <t xml:space="preserve">======
ID#AAABbaXgMjI
tc={04CE6F61-5941-4564-892D-92E058024F6D}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13990</t>
      </text>
    </comment>
  </commentList>
  <extLst>
    <ext uri="GoogleSheetsCustomDataVersion2">
      <go:sheetsCustomData xmlns:go="http://customooxmlschemas.google.com/" r:id="rId1" roundtripDataSignature="AMtx7mhCpwrBtXQLscssxSbW87DX1UNdN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H43">
      <text>
        <t xml:space="preserve">======
ID#AAABbaXgMkk
tc={4F73EE70-A06A-4442-944F-637FD6F4B412}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8790</t>
      </text>
    </comment>
    <comment authorId="0" ref="F43">
      <text>
        <t xml:space="preserve">======
ID#AAABbaXgMjU
tc={B383983A-DA24-43F0-AF1A-916983DD3541}    (2025-01-07 14:39:26)
[Comentario encadenado]
Su versión de Excel le permite leer este comentario encadenado; sin embargo, las ediciones que se apliquen se quitarán si el archivo se abre en una versión más reciente de Excel. Más información: https://go.microsoft.com/fwlink/?linkid=870924
Comentario:
    8790</t>
      </text>
    </comment>
  </commentList>
  <extLst>
    <ext uri="GoogleSheetsCustomDataVersion2">
      <go:sheetsCustomData xmlns:go="http://customooxmlschemas.google.com/" r:id="rId1" roundtripDataSignature="AMtx7mi4raxKrDebMadmMqWkPexEV7FtyQ=="/>
    </ext>
  </extLst>
</comments>
</file>

<file path=xl/sharedStrings.xml><?xml version="1.0" encoding="utf-8"?>
<sst xmlns="http://schemas.openxmlformats.org/spreadsheetml/2006/main" count="20911" uniqueCount="1305">
  <si>
    <t>Familia</t>
  </si>
  <si>
    <t>Sub-Familia</t>
  </si>
  <si>
    <t>Descripción Detallada</t>
  </si>
  <si>
    <t>Resumida</t>
  </si>
  <si>
    <t>P.Comp.</t>
  </si>
  <si>
    <t>P.Prom.</t>
  </si>
  <si>
    <t>Stock.Actual</t>
  </si>
  <si>
    <t>Stock. Min.</t>
  </si>
  <si>
    <t>Unidad Kardex</t>
  </si>
  <si>
    <t>Unidad Costos</t>
  </si>
  <si>
    <t>Factor</t>
  </si>
  <si>
    <t>KENTO</t>
  </si>
  <si>
    <t>PESCADOS</t>
  </si>
  <si>
    <t>CAMARON 36/40 PELADO Y DEVENADO</t>
  </si>
  <si>
    <t>CAMARON 36/40 PELADO Y DEVENADO KENTO</t>
  </si>
  <si>
    <t>GRAMOS</t>
  </si>
  <si>
    <t>Lacteos Y Similares</t>
  </si>
  <si>
    <t>QUESO GAUDA KENTO</t>
  </si>
  <si>
    <t>EMPANADAS</t>
  </si>
  <si>
    <t>EMPANADA AJI DE GALLINA</t>
  </si>
  <si>
    <t>UNIDAD</t>
  </si>
  <si>
    <t>EMPANADA CAMARON QUESO</t>
  </si>
  <si>
    <t>EMPANADA CARNE MECHADA QUESO</t>
  </si>
  <si>
    <t>EMPANADA POLLO QUESO</t>
  </si>
  <si>
    <t>EMPANADA CHAMPIÑON QUESO</t>
  </si>
  <si>
    <t>EMPANADA LOMO SALTADO</t>
  </si>
  <si>
    <t>EMPANADA CAMARON MANDARIN</t>
  </si>
  <si>
    <t>EMPANADA POLLO MANDARIN</t>
  </si>
  <si>
    <t>GEYSHAS</t>
  </si>
  <si>
    <t>SALMON FILETE KENTO</t>
  </si>
  <si>
    <t>PALTA KENTO</t>
  </si>
  <si>
    <t>PULPO KENTO</t>
  </si>
  <si>
    <t>KANIKAMA KENTO</t>
  </si>
  <si>
    <t>QUESO CREMA KENTO</t>
  </si>
  <si>
    <t>GYOSAS</t>
  </si>
  <si>
    <t>GYOSA POLLO</t>
  </si>
  <si>
    <t>GYOSA CERDO</t>
  </si>
  <si>
    <t>GYOSA CAMARON</t>
  </si>
  <si>
    <t>GYOSA CAMARON QUESO CREMA</t>
  </si>
  <si>
    <t>GYOSA PULPO QUESO CREMA</t>
  </si>
  <si>
    <t>GYOSA JAIBA QUESO CREMA</t>
  </si>
  <si>
    <t>GYOSA CHAMPIÑON QUESO CREMA</t>
  </si>
  <si>
    <t>ACOMPAÑAMIENTO</t>
  </si>
  <si>
    <t>CAMARON QUESO MOZZARELLA</t>
  </si>
  <si>
    <t>ATUN STEAK KENTO</t>
  </si>
  <si>
    <t>TOMATE KENTO</t>
  </si>
  <si>
    <t>CEBOLLA MORADA KENTO</t>
  </si>
  <si>
    <t>CHIPS PLATANO KENTO</t>
  </si>
  <si>
    <t>POLLO</t>
  </si>
  <si>
    <t>PECHUGA DE POLLO KENTO</t>
  </si>
  <si>
    <t>ABARROTES</t>
  </si>
  <si>
    <t>ARROZ TUCAPEL G2 KENTO</t>
  </si>
  <si>
    <t>ALGA NORI KENTO</t>
  </si>
  <si>
    <t>Frutas Y Verduras</t>
  </si>
  <si>
    <t>CEBOLLIN KENTO</t>
  </si>
  <si>
    <t xml:space="preserve">KENTO </t>
  </si>
  <si>
    <t>PANKO KENTO</t>
  </si>
  <si>
    <t>CARNES</t>
  </si>
  <si>
    <t>CARNE KENTO</t>
  </si>
  <si>
    <t>SEITAN KENTO</t>
  </si>
  <si>
    <t>PALMITO ENTERO KENTO</t>
  </si>
  <si>
    <t>AZUCAR KENTO</t>
  </si>
  <si>
    <t>VINAGRE BLANCO KENTO</t>
  </si>
  <si>
    <t>MILILITROS</t>
  </si>
  <si>
    <t>FRUTAS Y VERDURAS</t>
  </si>
  <si>
    <t>NARANJA KENTO</t>
  </si>
  <si>
    <t>JENGIBRE KENTO</t>
  </si>
  <si>
    <t>SAL KENTO</t>
  </si>
  <si>
    <t>SUB RECETA</t>
  </si>
  <si>
    <t>SHARIZ KENTO</t>
  </si>
  <si>
    <t>LECHE ENTERA KENTO</t>
  </si>
  <si>
    <t>AJO ENTERO KENTO</t>
  </si>
  <si>
    <t>CILANTRO KENTO</t>
  </si>
  <si>
    <t>PIMIENTA NEGRA MOLIDA KENTO</t>
  </si>
  <si>
    <t>COMINO MOLIDO KENTO</t>
  </si>
  <si>
    <t>AJINOMOTO KENTO</t>
  </si>
  <si>
    <t>LIMON KENTO</t>
  </si>
  <si>
    <t>LECHE DE TIGRE KENTO</t>
  </si>
  <si>
    <t>LECHE DE TIGRE VEGANA KENTO</t>
  </si>
  <si>
    <t>GUACAMOLE KENTO</t>
  </si>
  <si>
    <t>ROCOTO KENTO</t>
  </si>
  <si>
    <t>ACEITE DE OLIVA KENTO</t>
  </si>
  <si>
    <t>PEREJIL KENTO</t>
  </si>
  <si>
    <t>PEBRE NIKKEI</t>
  </si>
  <si>
    <t>PORCION</t>
  </si>
  <si>
    <t>AGUA</t>
  </si>
  <si>
    <t>AGUA KENTO</t>
  </si>
  <si>
    <t>HUEVO EN POLVO KENTO</t>
  </si>
  <si>
    <t>ACEITE VEGETAL X 900 CC KENTO</t>
  </si>
  <si>
    <t>MAYONESA PREPARADA KENTO</t>
  </si>
  <si>
    <t>TOPPING DE TARTARE DE SALMON KENTO</t>
  </si>
  <si>
    <t>TOPPING DE TARTARE DE ATUN KENTO</t>
  </si>
  <si>
    <t>TOPPING DE TARTARE DE SALMON Y CAMARON KENTO</t>
  </si>
  <si>
    <t>TOPPING DE TARTARE DE SALMON, PULPO Y PALTA KENTO</t>
  </si>
  <si>
    <t>TOPPING DE TARTARE DE SALMON, CAMARON Y ATUN</t>
  </si>
  <si>
    <t>TOPPING CEVICHE MIXTO KENTO</t>
  </si>
  <si>
    <t>TOPPING CEVICHE DE SALMON KENTO</t>
  </si>
  <si>
    <t>TOPPING CEVICHE DE ATUN KENTO</t>
  </si>
  <si>
    <t>CHAMPIÑON KENTO</t>
  </si>
  <si>
    <t>TOPPING CEVICHE VEGETARIANO</t>
  </si>
  <si>
    <t>PIMENTON KENTO</t>
  </si>
  <si>
    <t>MANZANA VERDE KENTO</t>
  </si>
  <si>
    <t>TOPPING CEVICHE VEGANO</t>
  </si>
  <si>
    <t>ALMENDRA KENTO</t>
  </si>
  <si>
    <t>TOFU KENTO</t>
  </si>
  <si>
    <t>AJO MOLIDO KENTO</t>
  </si>
  <si>
    <t>QUESO VEGANO KENTO</t>
  </si>
  <si>
    <t>SHICHIMI KENTO</t>
  </si>
  <si>
    <t>SALSA ACEVICHADA KENTO</t>
  </si>
  <si>
    <t>SALSA SPRING ROLLS KENTO</t>
  </si>
  <si>
    <t>SRIRACHA KENTO</t>
  </si>
  <si>
    <t>SALSA SPICY KENTO</t>
  </si>
  <si>
    <t>SALSA SOYA KENTO</t>
  </si>
  <si>
    <t>SALSA TERIYAKI KENTO</t>
  </si>
  <si>
    <t>VINAGRE ROSADO KENTO</t>
  </si>
  <si>
    <t>OREGANO KENTO</t>
  </si>
  <si>
    <t>SALSA CHIMICHURRI KENTO</t>
  </si>
  <si>
    <t>TILAPIA KENTO</t>
  </si>
  <si>
    <t>CONGELADO</t>
  </si>
  <si>
    <t>PASTA DE AJI AMARILLO KENTO</t>
  </si>
  <si>
    <t>SALSA AJI AMARILLO KENTO</t>
  </si>
  <si>
    <t>PULPA MARACUYA KENTO</t>
  </si>
  <si>
    <t>SALSA MARACUYA KENTO</t>
  </si>
  <si>
    <t>PLAQUETAS</t>
  </si>
  <si>
    <t>PLAQUETA PALTA</t>
  </si>
  <si>
    <t>PROMO KETO</t>
  </si>
  <si>
    <t>MAKI CEVICHE ORIENTAL KENTO</t>
  </si>
  <si>
    <t>ROLL</t>
  </si>
  <si>
    <t>ORIENTAL ESPECIAL KENTO</t>
  </si>
  <si>
    <t>PLAQUETA SALMON</t>
  </si>
  <si>
    <t>SAKE MIX ORIENTAL</t>
  </si>
  <si>
    <t>ENVASES</t>
  </si>
  <si>
    <t>CAJA ROLLS X 2</t>
  </si>
  <si>
    <t>CAJA ROLLS X 1</t>
  </si>
  <si>
    <t>POTE TOPPING KENTO</t>
  </si>
  <si>
    <t>POTE SALSERO KENTO</t>
  </si>
  <si>
    <t>APIO KENTO</t>
  </si>
  <si>
    <t>PAQUETE</t>
  </si>
  <si>
    <t>OTROS</t>
  </si>
  <si>
    <t>FONDO DE PESCADO</t>
  </si>
  <si>
    <t>JUGO DE LIMON</t>
  </si>
  <si>
    <t>LECHE DE TIGRE NUEVA KENTO</t>
  </si>
  <si>
    <t>OSTION CON CORAL KENTO</t>
  </si>
  <si>
    <t>LECHE DE OSTION KENTO</t>
  </si>
  <si>
    <t>HONDASHI KENTO</t>
  </si>
  <si>
    <t>SALSA ACEVICHADA NUEVA KENTO</t>
  </si>
  <si>
    <t>KENO</t>
  </si>
  <si>
    <t>HUACATAY KENTO</t>
  </si>
  <si>
    <t>SALSA ACEVICHADA DE HUACATAY KENTO</t>
  </si>
  <si>
    <t>MAYONESA KENTO</t>
  </si>
  <si>
    <t>PASTA DE BETARRAGA KENTO</t>
  </si>
  <si>
    <t>BETARRAGA KENTO</t>
  </si>
  <si>
    <t>SALSA ACEVICHADA DE BETARRAGA KENTO</t>
  </si>
  <si>
    <t>MOSTAZA KENTO</t>
  </si>
  <si>
    <t>MAYONESA DE MARACUYA KENTO</t>
  </si>
  <si>
    <t>REDUCCION PULPA MARACUYA KENTO</t>
  </si>
  <si>
    <t>JENGIBRE GARI KENTO</t>
  </si>
  <si>
    <t>ACEITE DE SESAMO KENTO</t>
  </si>
  <si>
    <t>LECHE DE TIGRE DE MARACUYA KENTO</t>
  </si>
  <si>
    <t>SALSA PICANTE DE AJOS KENTO</t>
  </si>
  <si>
    <t>CHIMICHURRI KENTO</t>
  </si>
  <si>
    <t>ALBAHACA KENTO</t>
  </si>
  <si>
    <t>SUB RECETAS</t>
  </si>
  <si>
    <t>ACEITE DE ALBAHACA KENTO</t>
  </si>
  <si>
    <t>CURRY ROJO KENTO</t>
  </si>
  <si>
    <t>ACEITE PICANTE KENTO</t>
  </si>
  <si>
    <t>SALSA DE ROCOTO KENTO</t>
  </si>
  <si>
    <t>MAYO PICANTE GUNKAN</t>
  </si>
  <si>
    <t>SALSA TOMATE KENTO</t>
  </si>
  <si>
    <t>SALSA TERIYAKI NUEVA KENTO</t>
  </si>
  <si>
    <t>SALSA DE AJI AMARILLO KENTO</t>
  </si>
  <si>
    <t>AJI AMARILLO FRESCO</t>
  </si>
  <si>
    <t>AJI AMARILLO LIMPIO KENTO</t>
  </si>
  <si>
    <t>RAINBOW ROLLS KENTO</t>
  </si>
  <si>
    <t>ROLLS</t>
  </si>
  <si>
    <t>PLAQUETA POLLO</t>
  </si>
  <si>
    <t>TORI ROLLS KENTO</t>
  </si>
  <si>
    <t>ALMOND FURAI KENTO</t>
  </si>
  <si>
    <t>PEPINO KENTO</t>
  </si>
  <si>
    <t>LECHUGA KENTO</t>
  </si>
  <si>
    <t>PLAQUETA QUESO CREMA KENTO</t>
  </si>
  <si>
    <t>PLAQETA QUESO CREMA KENTO</t>
  </si>
  <si>
    <t>ORIENTAL WHITE KENTO</t>
  </si>
  <si>
    <t>TUNA ROLLS KENTO</t>
  </si>
  <si>
    <t>CHEESE SAKE ROLL KENTO</t>
  </si>
  <si>
    <t>ORIENTAL ROLL KENTO</t>
  </si>
  <si>
    <t>MASAGO KENTO</t>
  </si>
  <si>
    <t>SESAMO KENTO</t>
  </si>
  <si>
    <t>DRAGON ROLL ACEVICHADO KENTO</t>
  </si>
  <si>
    <t>ORIENTAL TUNA EBI KENTO</t>
  </si>
  <si>
    <t>MAIZ CANCHA KENTO</t>
  </si>
  <si>
    <t>TIRADITO LECHE DE TIGRE KENTO</t>
  </si>
  <si>
    <t>ACEITE DE TRUFAS KENTO</t>
  </si>
  <si>
    <t>IKURA KENTO</t>
  </si>
  <si>
    <t>NIGIRI TRUFADO KENTO</t>
  </si>
  <si>
    <t>PATO KENTO</t>
  </si>
  <si>
    <t>HUEVOS</t>
  </si>
  <si>
    <t>HUEVO DE CODORNIZ KENTO</t>
  </si>
  <si>
    <t>BANDEJA</t>
  </si>
  <si>
    <t>LOMO LISO KENTO</t>
  </si>
  <si>
    <t>REN LOMO LISO KENTO</t>
  </si>
  <si>
    <t>NIGIRI LOMO ESPECIAL KENTO</t>
  </si>
  <si>
    <t>NIGIRI DE LOMO FURAI KENTO</t>
  </si>
  <si>
    <t>NIGIRI TUNA ESPECIAL KENTO</t>
  </si>
  <si>
    <t>NIGIRI LOMO KENTO</t>
  </si>
  <si>
    <t>NIGIRI TIRADITO KENTO</t>
  </si>
  <si>
    <t>REN PULPO KENTO</t>
  </si>
  <si>
    <t>DESECHABLES</t>
  </si>
  <si>
    <t>PALO DE BAMBO</t>
  </si>
  <si>
    <t xml:space="preserve">WHITE DRAGON </t>
  </si>
  <si>
    <t>WHITE ROLL</t>
  </si>
  <si>
    <t>EBI CHEESE TEMPURA</t>
  </si>
  <si>
    <t>TUNA EBI</t>
  </si>
  <si>
    <t>ACEVICHADO MAGURO</t>
  </si>
  <si>
    <t>CHEESE ROLL</t>
  </si>
  <si>
    <t>RAINBOW ORIENTAL</t>
  </si>
  <si>
    <t>CEVICHE ROLL</t>
  </si>
  <si>
    <t>MANGO KENTO</t>
  </si>
  <si>
    <t>MANGO MAKI</t>
  </si>
  <si>
    <t>ORIENTAL SAKE FURAI</t>
  </si>
  <si>
    <t>SASHIMI SALMON</t>
  </si>
  <si>
    <t>NORI TEMPURA</t>
  </si>
  <si>
    <t>CALIFORNIA TEMPURA</t>
  </si>
  <si>
    <t>TIRADITO KENTO</t>
  </si>
  <si>
    <t>TUNA FURAI</t>
  </si>
  <si>
    <t>PLAQUETA PESCADO BLANCO</t>
  </si>
  <si>
    <t>FURIKAKE SIGEWON KENTO</t>
  </si>
  <si>
    <t>FURIKAKE NORI KENTO</t>
  </si>
  <si>
    <t>CIBOULLETE KENTO</t>
  </si>
  <si>
    <t>CAMOTE KENTO</t>
  </si>
  <si>
    <t>RENDIMIENTO</t>
  </si>
  <si>
    <t>REN CAMOTE KENTO</t>
  </si>
  <si>
    <t>REN PALTA KENTO</t>
  </si>
  <si>
    <t>REN ROCOTO KENTO</t>
  </si>
  <si>
    <t>REN CEBOLLA MORADA KENTO</t>
  </si>
  <si>
    <t>REN SALMON KENTO</t>
  </si>
  <si>
    <t>REN CAMARON 36/40 KENTO</t>
  </si>
  <si>
    <t>PLAQUETA ATUN</t>
  </si>
  <si>
    <t>PAPEL DE ARROZ KENTO</t>
  </si>
  <si>
    <t>PLAQUETA MANGO</t>
  </si>
  <si>
    <t>PLAQUETA JAMON SERRANO</t>
  </si>
  <si>
    <t>CARNE DE JAIBA KENTO</t>
  </si>
  <si>
    <t>QUINOA KENTO</t>
  </si>
  <si>
    <t>SALMON AHUMADO KENTO</t>
  </si>
  <si>
    <t>PLAQUETA PLATANO</t>
  </si>
  <si>
    <t>CALIFORNIA EBI</t>
  </si>
  <si>
    <t>AVOCADO CHEESE ROLL</t>
  </si>
  <si>
    <t>PLAQUETA BETARRAGA</t>
  </si>
  <si>
    <t>ESPARRAGO KENTO</t>
  </si>
  <si>
    <t>ZANAHORIA KENTO</t>
  </si>
  <si>
    <t>REN ZANAHORIA KENTO</t>
  </si>
  <si>
    <t>CEVICHE VEGANO KENTO</t>
  </si>
  <si>
    <t>TARTARO</t>
  </si>
  <si>
    <t>TARTARO DE ATUN</t>
  </si>
  <si>
    <t>TARTARO DE SALMON</t>
  </si>
  <si>
    <t>PLAQUETA CAMARON</t>
  </si>
  <si>
    <t>PLAQUETA SESAMO</t>
  </si>
  <si>
    <t>PLAQUETA CIBOULLETE</t>
  </si>
  <si>
    <t>PLAQUETA MASAGO</t>
  </si>
  <si>
    <t>CALAMAR ANILLO KENTO</t>
  </si>
  <si>
    <t>REN CALAMAR ANILLO KENTO</t>
  </si>
  <si>
    <t>ORIENTAL FURAI</t>
  </si>
  <si>
    <t>AVOCADO FURAI</t>
  </si>
  <si>
    <t>TUNA FURAI ROLL</t>
  </si>
  <si>
    <t>LACTEOS</t>
  </si>
  <si>
    <t>QUESO MOZZARELLA KENTO</t>
  </si>
  <si>
    <t>CHICKEN RICE TEMPURA</t>
  </si>
  <si>
    <t>TEMPURA CHEESE</t>
  </si>
  <si>
    <t>BANANA ROLL</t>
  </si>
  <si>
    <t>TERIYAKI ROLL</t>
  </si>
  <si>
    <t>EBI CHEESE ROLL</t>
  </si>
  <si>
    <t>AVOCADO SPRING</t>
  </si>
  <si>
    <t>CHICKEN CHEESE TEMPURA</t>
  </si>
  <si>
    <t>CHIKEN CHEESE TEMPURA</t>
  </si>
  <si>
    <t>CALIFORNIA TORI</t>
  </si>
  <si>
    <t>MAKI SAKE CHEESE ROLL</t>
  </si>
  <si>
    <t>SAKE TEMPURA</t>
  </si>
  <si>
    <t>MAKI TEMPURA</t>
  </si>
  <si>
    <t>HOSOMAKI DE KANIKAMA</t>
  </si>
  <si>
    <t>HOMOSAKI DE PALTA</t>
  </si>
  <si>
    <t>CHAMP TOFU FURAI</t>
  </si>
  <si>
    <t>CHAMP TUFU FURAI</t>
  </si>
  <si>
    <t>ROLL 2</t>
  </si>
  <si>
    <t>ROLL 3</t>
  </si>
  <si>
    <t>ROLL 4</t>
  </si>
  <si>
    <t>CHAMP ROLL</t>
  </si>
  <si>
    <t>ROLL 3 VEGETARIANO</t>
  </si>
  <si>
    <t>ROLL 4 VEGETARIANO</t>
  </si>
  <si>
    <t>ROLL 1 VEGATARIANA TEMPURA</t>
  </si>
  <si>
    <t>ROLL 2 VEGETARIANA TEMPURA</t>
  </si>
  <si>
    <t>ROLL 3 VEGETARIANO TEMPURA</t>
  </si>
  <si>
    <t xml:space="preserve">ROLLS </t>
  </si>
  <si>
    <t>ROLL 4 VEGETARIANO TEMPURA</t>
  </si>
  <si>
    <t>FOIE GRASS KENTO</t>
  </si>
  <si>
    <t>CAJA SUSHI 2 ROLL KENTO</t>
  </si>
  <si>
    <t>CAJA SUSHI KENTO 2 ROLL</t>
  </si>
  <si>
    <t>CAJA</t>
  </si>
  <si>
    <t>CAJA SUSHI 1 ROLL KENTO</t>
  </si>
  <si>
    <t>CAJA SUSHI 1 ROLL SHIZO</t>
  </si>
  <si>
    <t>CAJA SUSHI 2 ROLL SHIZO</t>
  </si>
  <si>
    <t>BOWL KRAFT 1000 CC</t>
  </si>
  <si>
    <t>TAPA BOWL KRAFT</t>
  </si>
  <si>
    <t xml:space="preserve">TAPA BOWL KRAFT </t>
  </si>
  <si>
    <t>POCILLO 1 OZ KENTO</t>
  </si>
  <si>
    <t>TAPA POCILLO 1 OZ KENTO</t>
  </si>
  <si>
    <t>PORTA TOPPING</t>
  </si>
  <si>
    <t>PORTA TOPPIN</t>
  </si>
  <si>
    <t xml:space="preserve">CAJAS DELIVERY </t>
  </si>
  <si>
    <t>CAJAS DELIVERY</t>
  </si>
  <si>
    <t>POCILLO 4 OZ KENTO</t>
  </si>
  <si>
    <t>TAPA POCILLO 4 OZ KENTO</t>
  </si>
  <si>
    <t>SOYA SACHET KENTO</t>
  </si>
  <si>
    <t>TERIYAKI SACHET KENTO</t>
  </si>
  <si>
    <t>WASABI KENTO</t>
  </si>
  <si>
    <t>PALITO SUSHI KENTO</t>
  </si>
  <si>
    <t>BOLSA KRAFT</t>
  </si>
  <si>
    <t>MASA FILO KENTO</t>
  </si>
  <si>
    <t>QUESOS</t>
  </si>
  <si>
    <t>QUESO PARMESANO KENTO</t>
  </si>
  <si>
    <t>PACHICAI KENTO</t>
  </si>
  <si>
    <t>CHALAQUITA KENTO</t>
  </si>
  <si>
    <t>SALSA WASABI KENTO</t>
  </si>
  <si>
    <t>MANTEQUILLA KENTO</t>
  </si>
  <si>
    <t>MANTEQUILLA BATAYAKI KENTO</t>
  </si>
  <si>
    <t>HARINA KENTO</t>
  </si>
  <si>
    <t>PAPA BLANCA KENTO</t>
  </si>
  <si>
    <t>REN PAPA BLANCA KENTO</t>
  </si>
  <si>
    <t>HIELO KENTO</t>
  </si>
  <si>
    <t>PAPEL ANTIGRASA</t>
  </si>
  <si>
    <t>BEBIDAS</t>
  </si>
  <si>
    <t>COCA COLA SIN AZUCAR X 1,5 LT</t>
  </si>
  <si>
    <t>BOTELLA</t>
  </si>
  <si>
    <t>SPRITE X 1,5 LT</t>
  </si>
  <si>
    <t>FANTA X 1,5 LT</t>
  </si>
  <si>
    <t>SPRITE ZERO X 1,5 LT</t>
  </si>
  <si>
    <t>FANTA ZERO X 1,5 LT</t>
  </si>
  <si>
    <t>COCA COLA X 350 CC</t>
  </si>
  <si>
    <t>LATA</t>
  </si>
  <si>
    <t>SPRITE X 350 CC</t>
  </si>
  <si>
    <t>FANTA X 350 CC</t>
  </si>
  <si>
    <t>COCA COLA LIGHT X 350 CC</t>
  </si>
  <si>
    <t>COCA COLA SIN AZUCAR X 350 CC</t>
  </si>
  <si>
    <t>COCA COLA X 1,5 LT</t>
  </si>
  <si>
    <t>COCA COLA LIGHT X 1,5 LT</t>
  </si>
  <si>
    <t>GINGER ALE ZERO X 350 CC</t>
  </si>
  <si>
    <t>GINGER ALE X 350 CC</t>
  </si>
  <si>
    <t>POWERADE AZUL X 600 CC</t>
  </si>
  <si>
    <t>POWERADE ROJO X 600 CC</t>
  </si>
  <si>
    <t>LIMONADA LIMON GUALLARAUCO</t>
  </si>
  <si>
    <t>LIMONADA FRAMBUESA GUALLARAUCO</t>
  </si>
  <si>
    <t>LIMONADA MARACUYA GUALLARAUCO</t>
  </si>
  <si>
    <t>BENEDICTINO CON GAS X 500 CC</t>
  </si>
  <si>
    <t>BENEDICTINO SIN GAS X 500 CC</t>
  </si>
  <si>
    <t>POSTRES</t>
  </si>
  <si>
    <t>OREO BOMB</t>
  </si>
  <si>
    <t>MANJAROSO</t>
  </si>
  <si>
    <t>FRANUI CHOCOLATE LECHE</t>
  </si>
  <si>
    <t>MILANONA</t>
  </si>
  <si>
    <t>HUEVO</t>
  </si>
  <si>
    <t>AJO EN POLVO</t>
  </si>
  <si>
    <t>PAN RALLADO</t>
  </si>
  <si>
    <t>MILANESA DE POLLO</t>
  </si>
  <si>
    <t>VACUNO MILANESA</t>
  </si>
  <si>
    <t>MILANESA DE VACUNO</t>
  </si>
  <si>
    <t>CREMA DE LECHE</t>
  </si>
  <si>
    <t>ESPINACA</t>
  </si>
  <si>
    <t>RENDIMENTO</t>
  </si>
  <si>
    <t>REN ESPINACA</t>
  </si>
  <si>
    <t>SALSA BLANCA</t>
  </si>
  <si>
    <t>NUEZ MOSCADA</t>
  </si>
  <si>
    <t>PURE DE PAPAS</t>
  </si>
  <si>
    <t>REN TOMATE</t>
  </si>
  <si>
    <t>ENSALADA 1</t>
  </si>
  <si>
    <t>ENSALADA 2</t>
  </si>
  <si>
    <t>PAPAS PREFRITAS</t>
  </si>
  <si>
    <t>PAPAS FRITAS</t>
  </si>
  <si>
    <t>RUCULA</t>
  </si>
  <si>
    <t>REN RUCULA</t>
  </si>
  <si>
    <t>JAMON SERRANO</t>
  </si>
  <si>
    <t>MAYONESA KRAFT</t>
  </si>
  <si>
    <t>QUESO AZUL</t>
  </si>
  <si>
    <t>QUESO PROVOLONE</t>
  </si>
  <si>
    <t>CHORICILLO</t>
  </si>
  <si>
    <t>ACEITUNA NEGRA</t>
  </si>
  <si>
    <t>JAMON</t>
  </si>
  <si>
    <t>TOMATE CHERRY</t>
  </si>
  <si>
    <t>CHOCLO</t>
  </si>
  <si>
    <t>SALSA BARBECUE</t>
  </si>
  <si>
    <t>QUESO CHEDDAR</t>
  </si>
  <si>
    <t>PANCETA</t>
  </si>
  <si>
    <t>PLATANO KENTO</t>
  </si>
  <si>
    <t>ZAPALLO ITALIANO</t>
  </si>
  <si>
    <t>BERENJENA</t>
  </si>
  <si>
    <t>SALAME</t>
  </si>
  <si>
    <t>PAN</t>
  </si>
  <si>
    <t>PAN BAGUETTE</t>
  </si>
  <si>
    <t>TOCINO</t>
  </si>
  <si>
    <t>MIEL</t>
  </si>
  <si>
    <t>VINAGRETA</t>
  </si>
  <si>
    <t>KIT VINAGRETA</t>
  </si>
  <si>
    <t>CAJA MILANESA</t>
  </si>
  <si>
    <t>PAPEL ANTIGRASA MILANONA</t>
  </si>
  <si>
    <t>REN ZAPALLO ITALIANO</t>
  </si>
  <si>
    <t>REN BERENJENA</t>
  </si>
  <si>
    <t>LECHE VEGANA</t>
  </si>
  <si>
    <t>ZAPALLO ITALIANO MILANESA</t>
  </si>
  <si>
    <t>BERENJENA MILANESA</t>
  </si>
  <si>
    <t>CEBOLLA BLANCA</t>
  </si>
  <si>
    <t>CEBOLLA ACARAMELIZADA</t>
  </si>
  <si>
    <t>IMPRENTA</t>
  </si>
  <si>
    <t>STICKER MILANONA</t>
  </si>
  <si>
    <t>CONGELADOS</t>
  </si>
  <si>
    <t>PULPA DE MANGO</t>
  </si>
  <si>
    <t>SALSA HONEY</t>
  </si>
  <si>
    <t>SHISO</t>
  </si>
  <si>
    <t>COLIFLOR</t>
  </si>
  <si>
    <t>REN COLIFLOR</t>
  </si>
  <si>
    <t>ALCAPARRA</t>
  </si>
  <si>
    <t>MAYONESA VEGANA</t>
  </si>
  <si>
    <t>SALSA ACEVICHADA VEGANA</t>
  </si>
  <si>
    <t>HARINA VEGANA</t>
  </si>
  <si>
    <t>CEVICHE DE CHAMPIÑON</t>
  </si>
  <si>
    <t>GARBANZO</t>
  </si>
  <si>
    <t>HUMMUS</t>
  </si>
  <si>
    <t>CARTA</t>
  </si>
  <si>
    <t>QUINOA SEITAN</t>
  </si>
  <si>
    <t>SWEET HONEY VEGAN</t>
  </si>
  <si>
    <t>VEGAN AVOCADO FURAI</t>
  </si>
  <si>
    <t>NASU FURAI</t>
  </si>
  <si>
    <t>RED HUMMUS ROLL</t>
  </si>
  <si>
    <t>AVOCADO KARIFURAWA</t>
  </si>
  <si>
    <t>HUMMUS FURAI</t>
  </si>
  <si>
    <t>KINOKO FURAI</t>
  </si>
  <si>
    <t>VEGAN ORIENTAL FURAI</t>
  </si>
  <si>
    <t>GYOSA VEGANA</t>
  </si>
  <si>
    <t>BOWL MILANONA</t>
  </si>
  <si>
    <t>TAPA BOWL MILANONA</t>
  </si>
  <si>
    <t>BOLSA MILANONA</t>
  </si>
  <si>
    <t>CALIFORNIA SAKE CHEESE</t>
  </si>
  <si>
    <t>CALIFORNIA MAKI</t>
  </si>
  <si>
    <t>SAKE CHEESE ROLL</t>
  </si>
  <si>
    <t>SAKE TORI</t>
  </si>
  <si>
    <t>SIN NOMBRE # 1</t>
  </si>
  <si>
    <t>SIN NOMBRE # 2</t>
  </si>
  <si>
    <t>SIN NOMBRE # 7</t>
  </si>
  <si>
    <t>SIN NOMBRE # 8</t>
  </si>
  <si>
    <t>SIN NOMBRE # 9</t>
  </si>
  <si>
    <t>SIN NOMBRE # 13</t>
  </si>
  <si>
    <t>SIN NOMBRE # 14</t>
  </si>
  <si>
    <t>SIN NOMBRE # 15</t>
  </si>
  <si>
    <t>SIN NOMBRE # 3</t>
  </si>
  <si>
    <t>SIN NOMBRE # 4</t>
  </si>
  <si>
    <t>SIN NOMBRE # 16</t>
  </si>
  <si>
    <t>SAKE SALMON</t>
  </si>
  <si>
    <t>MAKI KANIKAMA</t>
  </si>
  <si>
    <t>CALIFORNIA PALMITO</t>
  </si>
  <si>
    <t>VEGGIE SPRING</t>
  </si>
  <si>
    <t>GYOSA DE VERDURA</t>
  </si>
  <si>
    <t>ALUSA PLAST 300 MTS</t>
  </si>
  <si>
    <t>ROLLO</t>
  </si>
  <si>
    <t>BEBIDA PROMO</t>
  </si>
  <si>
    <t>SAKE ROLL</t>
  </si>
  <si>
    <t>CALIFORNIA TEMPURA EBI</t>
  </si>
  <si>
    <t>TEMPURA EBI CHEESE</t>
  </si>
  <si>
    <t>ACEVICHADO KENTO</t>
  </si>
  <si>
    <t>ARROZ COCIDO</t>
  </si>
  <si>
    <t>VINAGRE PARA SHARIZ</t>
  </si>
  <si>
    <t>ACEITE DE FREIR</t>
  </si>
  <si>
    <t>PULPA FRAMBUESA</t>
  </si>
  <si>
    <t>PULPA FRUTILLA</t>
  </si>
  <si>
    <t>TORI ESPECIAL ROLL</t>
  </si>
  <si>
    <t>AVOCADO ESPECIAL</t>
  </si>
  <si>
    <t>VALOR X 1000</t>
  </si>
  <si>
    <t>Abarrotes</t>
  </si>
  <si>
    <t>Producido:</t>
  </si>
  <si>
    <t>5,7 KG</t>
  </si>
  <si>
    <t>Item</t>
  </si>
  <si>
    <t>Descripcion de insumo</t>
  </si>
  <si>
    <t>Unidad compra</t>
  </si>
  <si>
    <t>Precio Promedio S/.</t>
  </si>
  <si>
    <t>Unidad Costo</t>
  </si>
  <si>
    <t>Cantidad</t>
  </si>
  <si>
    <t>Costo S/.</t>
  </si>
  <si>
    <t>Costo Total S/.</t>
  </si>
  <si>
    <t>OK</t>
  </si>
  <si>
    <t>263 GRS</t>
  </si>
  <si>
    <t>88 GRS</t>
  </si>
  <si>
    <t>866 GRS</t>
  </si>
  <si>
    <t>PEBRE NIKKEI KENTO</t>
  </si>
  <si>
    <t>1 PORCION</t>
  </si>
  <si>
    <t>1,135 KL</t>
  </si>
  <si>
    <t>1   PORCION</t>
  </si>
  <si>
    <t>231 GRAMOS</t>
  </si>
  <si>
    <t>40 GRS</t>
  </si>
  <si>
    <t>520 GRS</t>
  </si>
  <si>
    <t>28,414 LT</t>
  </si>
  <si>
    <t>742 GRS</t>
  </si>
  <si>
    <t>SALSA MARACUYA TRADICIONAL</t>
  </si>
  <si>
    <t>880 GRS</t>
  </si>
  <si>
    <t>2,895 LT</t>
  </si>
  <si>
    <t>HIELO</t>
  </si>
  <si>
    <t>1,45 KG</t>
  </si>
  <si>
    <t>798 GRS</t>
  </si>
  <si>
    <t>558 CC</t>
  </si>
  <si>
    <t>628 GRS</t>
  </si>
  <si>
    <t>SALSA MARACUYA ESPECIAL</t>
  </si>
  <si>
    <t>1,51 KL</t>
  </si>
  <si>
    <t>710 GRS</t>
  </si>
  <si>
    <t>1,272 KL</t>
  </si>
  <si>
    <t>2,2 KG</t>
  </si>
  <si>
    <t>2,97 LT</t>
  </si>
  <si>
    <t>488 GRS</t>
  </si>
  <si>
    <t>665 GRS</t>
  </si>
  <si>
    <t>652 GRS</t>
  </si>
  <si>
    <t>1 ROLL</t>
  </si>
  <si>
    <t>1 ROLLS</t>
  </si>
  <si>
    <t>440 GRS</t>
  </si>
  <si>
    <t>116 GRS</t>
  </si>
  <si>
    <t>449 GRS</t>
  </si>
  <si>
    <t>55 PORCIONES</t>
  </si>
  <si>
    <t>50 PORCIONES</t>
  </si>
  <si>
    <t>4 PORCIONES</t>
  </si>
  <si>
    <t>45 PORCIONES</t>
  </si>
  <si>
    <t>800 GRS</t>
  </si>
  <si>
    <t>REVISAR</t>
  </si>
  <si>
    <t>700 GRS</t>
  </si>
  <si>
    <t>490 GRS</t>
  </si>
  <si>
    <t>763 GRS</t>
  </si>
  <si>
    <t>18,9 LT</t>
  </si>
  <si>
    <t>13,2 KG</t>
  </si>
  <si>
    <t>CAMARON TEMPURA</t>
  </si>
  <si>
    <t>5,5 kg</t>
  </si>
  <si>
    <t>POLLO APANADO</t>
  </si>
  <si>
    <t>7,5 KG</t>
  </si>
  <si>
    <t>ATUN APANADO</t>
  </si>
  <si>
    <t>SALMON APANADO</t>
  </si>
  <si>
    <t>CAMOTE APANADO</t>
  </si>
  <si>
    <t>4,5 KG</t>
  </si>
  <si>
    <t>COLIFLOR APANADA</t>
  </si>
  <si>
    <t>BERENJENA APANADA</t>
  </si>
  <si>
    <t>CHAMPIÑON TEMPURA</t>
  </si>
  <si>
    <t>6,9 KG</t>
  </si>
  <si>
    <t>SEITAN APANADO</t>
  </si>
  <si>
    <t>ZANAHORIA APANADA</t>
  </si>
  <si>
    <t>6 KG</t>
  </si>
  <si>
    <t>HUMMUS APANADO</t>
  </si>
  <si>
    <t>3 KG</t>
  </si>
  <si>
    <t>CEBOLLA TEMPURA</t>
  </si>
  <si>
    <t>MEZCLA TEMPURA ROLLS</t>
  </si>
  <si>
    <t>50 ROLLS</t>
  </si>
  <si>
    <t>MEZCLA TEMPURA Y PANKO ROLLS</t>
  </si>
  <si>
    <t>EN BASE A PRODUCCION POR 1 KILO DE INSUMO</t>
  </si>
  <si>
    <t>Producto</t>
  </si>
  <si>
    <t>Merma</t>
  </si>
  <si>
    <t>Producto Limpio</t>
  </si>
  <si>
    <t>Total</t>
  </si>
  <si>
    <t>% Limpio</t>
  </si>
  <si>
    <t>Precio x kilo/Litro</t>
  </si>
  <si>
    <t>Producto Procesado</t>
  </si>
  <si>
    <t>Cantidad Resultado</t>
  </si>
  <si>
    <t>Precio x Kilo/Litro</t>
  </si>
  <si>
    <t>PARA UN KILO</t>
  </si>
  <si>
    <t>***</t>
  </si>
  <si>
    <t>EBI CHEESE FURAI KENTO</t>
  </si>
  <si>
    <t>Precio Promedio CLP$</t>
  </si>
  <si>
    <t>Costo CLP$</t>
  </si>
  <si>
    <t>Costo Total CLP$</t>
  </si>
  <si>
    <t>RAPPI</t>
  </si>
  <si>
    <t>UBER</t>
  </si>
  <si>
    <t>Proteccion 10%</t>
  </si>
  <si>
    <t>Costo Final</t>
  </si>
  <si>
    <t>Porcentaje de costo</t>
  </si>
  <si>
    <t>Precio de Venta</t>
  </si>
  <si>
    <t>EBI FURAI KENTO</t>
  </si>
  <si>
    <t>CEVICHES DEGUSTACION</t>
  </si>
  <si>
    <t>SALMÓN LIMPIO</t>
  </si>
  <si>
    <t xml:space="preserve">KYURI  </t>
  </si>
  <si>
    <t>QUINUA BLANCA FRITA (RB)</t>
  </si>
  <si>
    <t>REN CEBOLLA CHINA LIMPIA</t>
  </si>
  <si>
    <t>SALSA YUZU (RB)</t>
  </si>
  <si>
    <t>PICHICATA BS (RB)</t>
  </si>
  <si>
    <t>LIMON</t>
  </si>
  <si>
    <t>CEVICHE WASABI</t>
  </si>
  <si>
    <t>REN CORVINA LIMPIA</t>
  </si>
  <si>
    <t>OSTIONES</t>
  </si>
  <si>
    <t xml:space="preserve">SAL </t>
  </si>
  <si>
    <t>SALSA WASABI (RB)</t>
  </si>
  <si>
    <t>AJÍ LIMO</t>
  </si>
  <si>
    <t>LECHUGA ORGÁNICA</t>
  </si>
  <si>
    <t>FURIKAKE VEGETAL</t>
  </si>
  <si>
    <t>NORI</t>
  </si>
  <si>
    <t>TAKO OLIVO</t>
  </si>
  <si>
    <t>PULPO MALDONDO (RB)</t>
  </si>
  <si>
    <t>ACEITE DE OLIVA EXTRA VIRGEN</t>
  </si>
  <si>
    <t>ACEITUNA NEGRA MOLIDA (RB)</t>
  </si>
  <si>
    <t>MAYO PALTA (RB)</t>
  </si>
  <si>
    <t>FURIKAKE DE VEGETALES</t>
  </si>
  <si>
    <t xml:space="preserve">CEBOLLA CHINA </t>
  </si>
  <si>
    <t>CHALAQUITA ENCURTIDA (RB)</t>
  </si>
  <si>
    <t>NIKUDITO</t>
  </si>
  <si>
    <t>NIKU</t>
  </si>
  <si>
    <t>SALSA YAKINIKU(RB)</t>
  </si>
  <si>
    <t>PALTA</t>
  </si>
  <si>
    <t>KYURI</t>
  </si>
  <si>
    <t>QUESO PARMESANO</t>
  </si>
  <si>
    <t>CULANTRO</t>
  </si>
  <si>
    <t>CEBOLLA CHINA</t>
  </si>
  <si>
    <t>TAIL EBI CHEESE</t>
  </si>
  <si>
    <t>TORI FURAI</t>
  </si>
  <si>
    <t>REVISAR GRAMAJES</t>
  </si>
  <si>
    <t>OK, BAJO EL GRAMAJE</t>
  </si>
  <si>
    <t>SUSHI BURGERS</t>
  </si>
  <si>
    <t>SAKEDU BURGER</t>
  </si>
  <si>
    <t>MEAT BURGER</t>
  </si>
  <si>
    <t>VEGAN BURGER</t>
  </si>
  <si>
    <t>PROMO KETO KENTO</t>
  </si>
  <si>
    <t>PROMOCION 60 PIEZAS PRO KENTO</t>
  </si>
  <si>
    <t>SIEMPRE REVISAR X PROMO</t>
  </si>
  <si>
    <t>KENTO 3 PREMIUM (43 PIEZAS)</t>
  </si>
  <si>
    <t>NIGIRI ESPECIAL</t>
  </si>
  <si>
    <t>NIGIRI LOMO FURAI</t>
  </si>
  <si>
    <t>MIX DE NIGIRI KENTO</t>
  </si>
  <si>
    <t>**SON 6 PERO EN LA PAGINA SOLO APARECN 5)</t>
  </si>
  <si>
    <t>GOHAN KENTO</t>
  </si>
  <si>
    <t>GOHAN CLASIC KENTO</t>
  </si>
  <si>
    <t>GOHAN EBI CHEESE TEMPURA KENTO</t>
  </si>
  <si>
    <t>Costo Total</t>
  </si>
  <si>
    <t>GOHAN ESPECIAL KENTO</t>
  </si>
  <si>
    <t>GOHAN DE POLLO KENTO</t>
  </si>
  <si>
    <t>KENTO 1 PREMIUM (32 PIEZAS)</t>
  </si>
  <si>
    <t>KENTO 2 PREMIUM (42 PIEZAS)</t>
  </si>
  <si>
    <t>SASHIMI SALMON (7 CORTES)</t>
  </si>
  <si>
    <t>KENTO 4 PREMIUM (54 PIEZAS)</t>
  </si>
  <si>
    <t>7 CORTES X 15 GRS</t>
  </si>
  <si>
    <t>KENTO 5 PREMIUM (57 PIEZAS)</t>
  </si>
  <si>
    <t>12 CORTES X 15 GRS</t>
  </si>
  <si>
    <t>KENTO 6 PREMIUM (57 PIEZAS)</t>
  </si>
  <si>
    <t>ACEVICHADO ESPECIAL</t>
  </si>
  <si>
    <t>ACEVICHADO FURIKAKE</t>
  </si>
  <si>
    <t>ACEVICHADO HUACATAY</t>
  </si>
  <si>
    <t>ACEVICHADO KAKI</t>
  </si>
  <si>
    <t>ACEVICHADO KETO FURAI</t>
  </si>
  <si>
    <t>EBI LOMO</t>
  </si>
  <si>
    <t>KETO CEVICHE ORIENTAL</t>
  </si>
  <si>
    <t>KETO TAKO TRUFADO</t>
  </si>
  <si>
    <t>PASSION TEMPURA</t>
  </si>
  <si>
    <t>SAKE EBI AVOCADO MARA MAKI</t>
  </si>
  <si>
    <t>SAKE EBI TRUFADO</t>
  </si>
  <si>
    <t>SAKE TRUFADO NIKKEY</t>
  </si>
  <si>
    <t>TUNA NORI FURAI</t>
  </si>
  <si>
    <t>SAMON BITSU SOSU MAKI</t>
  </si>
  <si>
    <t>SANSHOKU GOMA MAKI</t>
  </si>
  <si>
    <t>MANGO ORIENTAL</t>
  </si>
  <si>
    <t>LOMO NIKKEI ROLL</t>
  </si>
  <si>
    <t>ORIENTAL LOMO</t>
  </si>
  <si>
    <t>MAKI BACON</t>
  </si>
  <si>
    <t>TUNA FLAMBE ORIENTAL</t>
  </si>
  <si>
    <t>MAKI TUNA ORIENTAL</t>
  </si>
  <si>
    <t>SAKE FURAI</t>
  </si>
  <si>
    <t>KING CRAB MAKI</t>
  </si>
  <si>
    <t>TORI RICE ORIENTAL</t>
  </si>
  <si>
    <t xml:space="preserve">QUINOA ORIENTAL </t>
  </si>
  <si>
    <t>MAGURO FURAI</t>
  </si>
  <si>
    <t>BACON ORIENTAL</t>
  </si>
  <si>
    <t>TUNA CRUNCH ORIENTAL</t>
  </si>
  <si>
    <t>EDU ORIENTAL</t>
  </si>
  <si>
    <t>BANANA ORIENTAL</t>
  </si>
  <si>
    <t>EBI CHEESE ORIENTAL</t>
  </si>
  <si>
    <t>SAKE EBI PREMIUM</t>
  </si>
  <si>
    <t>SAKE TUNA PREMIUM</t>
  </si>
  <si>
    <t>RAINBOW ROLL</t>
  </si>
  <si>
    <t>SMOKE ROLL</t>
  </si>
  <si>
    <t>O,5</t>
  </si>
  <si>
    <t>KENTO 1 CLASICO (23 PIEZAS)</t>
  </si>
  <si>
    <t>AVOCADO VEGAN</t>
  </si>
  <si>
    <t>BEET ORIENTAL VEGAN</t>
  </si>
  <si>
    <t>CEVICHE VEGANO</t>
  </si>
  <si>
    <t>CHIMICHURRI ORIENTAL</t>
  </si>
  <si>
    <t>CRISPY VEGAN</t>
  </si>
  <si>
    <t>GOHAN VEGAN</t>
  </si>
  <si>
    <t>KENTO VEGGIE FURAI</t>
  </si>
  <si>
    <t>ORIENTAL ACEVICHADO VEGANO</t>
  </si>
  <si>
    <t>VEGAN ORIENTAL</t>
  </si>
  <si>
    <t>CHEESE SAKE ROLL</t>
  </si>
  <si>
    <t>EBI CHEESE ROLL (1) SALMON</t>
  </si>
  <si>
    <t>EBI CHEESE ROLL (2) PALTA</t>
  </si>
  <si>
    <t>EBI CHEESE ROLL (3) QUESO CREMA</t>
  </si>
  <si>
    <t>EBI ROLL</t>
  </si>
  <si>
    <t>EBI TERY</t>
  </si>
  <si>
    <t>HATORI ROLL</t>
  </si>
  <si>
    <t>SAKEDU ROLL</t>
  </si>
  <si>
    <t>TORI ROLL</t>
  </si>
  <si>
    <t>ALMOND FURAI</t>
  </si>
  <si>
    <t>EBI TEMPURA SAKE ROLL</t>
  </si>
  <si>
    <t>EDU TEMPURA</t>
  </si>
  <si>
    <t>JAIBA TEMPURA</t>
  </si>
  <si>
    <t>SAKE CHEESE TEMPURA</t>
  </si>
  <si>
    <t>SAKE KATSU</t>
  </si>
  <si>
    <t>CALIFORNIA CRUNCH</t>
  </si>
  <si>
    <t>CALIFORNIA SAKE</t>
  </si>
  <si>
    <t>SASHIMI SALMON 7 CORTES (15 GRS)</t>
  </si>
  <si>
    <t>SASHIMI SALMON 15 CORTES (15 GRS)</t>
  </si>
  <si>
    <t>SASHIMI MIXTO 7 CORTES (15 GRS)</t>
  </si>
  <si>
    <t>SASHIMI MIXTO 15 CORTES (15 GRS)</t>
  </si>
  <si>
    <t>SASHIMI PULPO 7 CORTES (15 GRS)</t>
  </si>
  <si>
    <t>SASHIMI PULPO 15 CORTES (15 GRS)</t>
  </si>
  <si>
    <t>CEVICHE MIXTO</t>
  </si>
  <si>
    <t>CEVICHE DE MANGO</t>
  </si>
  <si>
    <t>CEVICHE DE PESCADO</t>
  </si>
  <si>
    <t>CEVICHE DE ATÚN</t>
  </si>
  <si>
    <t>MENU KENTO</t>
  </si>
  <si>
    <t>PROMOCION 60 PIEZAS HOT</t>
  </si>
  <si>
    <t>PROMOCION 40 PIEZAS ULTRA V</t>
  </si>
  <si>
    <t>PROMOCION 120 PIEZAS</t>
  </si>
  <si>
    <t>PROMOCION 40 PIEZAS TEMPURA</t>
  </si>
  <si>
    <t>PROMOCION 40 PIEZAS VEGANAS</t>
  </si>
  <si>
    <t>PROMOCION 40 PIEZAS VEGETARIANAS</t>
  </si>
  <si>
    <t>PROMOCION 40 PIEZAS VEGETARIANAS TEMPURA</t>
  </si>
  <si>
    <t>ROLL 3 VEGETARIANA TEMPURA</t>
  </si>
  <si>
    <t>ROLL 4 VEGETARIANA TEMPURA</t>
  </si>
  <si>
    <t>GUNKAN KOKAI</t>
  </si>
  <si>
    <t>GUNKAN TAKO HUACATAY</t>
  </si>
  <si>
    <t>GUNKAN TORO TATAKI</t>
  </si>
  <si>
    <t>GUNKAN SAKE ROCOTO</t>
  </si>
  <si>
    <t>GUNKAN UMI NO SACHI</t>
  </si>
  <si>
    <t>GUNKAN KARAKUCHI EBI</t>
  </si>
  <si>
    <t>GUNKAN FOIE GRAS TO SAKE</t>
  </si>
  <si>
    <t>NIGIRI SAMON NI GOMAABURA</t>
  </si>
  <si>
    <t>NIGIRI SAKE PACHICAI</t>
  </si>
  <si>
    <t>NIGIRI FOIE GRAS</t>
  </si>
  <si>
    <t>NIGIRI AVOCADO FURIKAKE</t>
  </si>
  <si>
    <t>NIGIRI SAKE BATAYAKI</t>
  </si>
  <si>
    <t>NIGIRI TAKO PACHICAI</t>
  </si>
  <si>
    <t>ORIENTAL WHITE</t>
  </si>
  <si>
    <t>BEBIDAS 1,5 LT ZERO Y LIGHT</t>
  </si>
  <si>
    <t>BEBIDAS 1,5 LT NORMAL</t>
  </si>
  <si>
    <t>BEBIDAS 350 CC ZERO Y LIGHT</t>
  </si>
  <si>
    <t>BEBIDAS 350 CC NORMAL</t>
  </si>
  <si>
    <t>POWERADE VARIEDADES</t>
  </si>
  <si>
    <t>LIMONADAS GUALLARAUCO VARIEDADES</t>
  </si>
  <si>
    <t>BENEDICTINO VARIEDADES</t>
  </si>
  <si>
    <t>FRANUI CHOCOLATE DE LECHE</t>
  </si>
  <si>
    <t>COSTO ADICIONALES</t>
  </si>
  <si>
    <t>Palitos adicionales</t>
  </si>
  <si>
    <t>Wasabi adicional</t>
  </si>
  <si>
    <t>Jengibre adicional</t>
  </si>
  <si>
    <t>Soya adicional</t>
  </si>
  <si>
    <t>Teriyaki adicional</t>
  </si>
  <si>
    <t>Salsa acevichada adicional</t>
  </si>
  <si>
    <t>Salsa spicy adicional</t>
  </si>
  <si>
    <t>Salsa maracuyá adicional</t>
  </si>
  <si>
    <t>Salsa chimichurri adicional</t>
  </si>
  <si>
    <t>KENTO 2 CLASICO</t>
  </si>
  <si>
    <t>KENTO 3 CLASICO</t>
  </si>
  <si>
    <t>PROMOCION 40 PIEZAS PREMIUM</t>
  </si>
  <si>
    <t>PROMOCION 40 PIEZAS MENSUAL</t>
  </si>
  <si>
    <t>PROMOCION 45 PIEZAS EXQUISITAS</t>
  </si>
  <si>
    <t>Ebi Cheese Roll</t>
  </si>
  <si>
    <t>Cheese Roll</t>
  </si>
  <si>
    <t>PROMOCION 60 PIEZAS ANTIGUA</t>
  </si>
  <si>
    <t>PROMOCION 60 PIEZAS VIP</t>
  </si>
  <si>
    <t>PROMOCION 80 PIEZAS</t>
  </si>
  <si>
    <t>PROMOCION 145 PIEZAS</t>
  </si>
  <si>
    <t>PLAQUETA</t>
  </si>
  <si>
    <t>PROMOCION 80 PIEZAS PREMIUM</t>
  </si>
  <si>
    <t>LECHE DE TIGRE DE MARACUYA</t>
  </si>
  <si>
    <t>SALSA ACEVICHADA</t>
  </si>
  <si>
    <t>SALSA ACEVICHADA DE BETARRAGA</t>
  </si>
  <si>
    <t>SALSA CHIMICHURRI</t>
  </si>
  <si>
    <t>SALSA SPICY</t>
  </si>
  <si>
    <t>SALSA AJI AMARILLO</t>
  </si>
  <si>
    <t>SALSA HUACATAY</t>
  </si>
  <si>
    <t>SALSA DE ROCOTO</t>
  </si>
  <si>
    <t>PROMO 1 CON BEBIDA</t>
  </si>
  <si>
    <t>PROMO 1 SIN BEBIDA</t>
  </si>
  <si>
    <t>PROMO 2 CON BEBIDA</t>
  </si>
  <si>
    <t>PROMO 2 SIN BEBIDA</t>
  </si>
  <si>
    <t>PROMO 3 CON BEBIDA</t>
  </si>
  <si>
    <t>PROMO 3 SIN BEBIDA</t>
  </si>
  <si>
    <t>PROMO 4 CON BEBIDA</t>
  </si>
  <si>
    <t>PROMO 4 SIN BEBIDA</t>
  </si>
  <si>
    <t>PROMO 5 CON BEBIDA</t>
  </si>
  <si>
    <t>PROMO 5 SIN BEBIDA</t>
  </si>
  <si>
    <t>PROMO 6 CON BEBIDA</t>
  </si>
  <si>
    <t>PROMO 6 SIN BEBIDA</t>
  </si>
  <si>
    <t>ADICIONALES A $ 1000</t>
  </si>
  <si>
    <t>PESOS X ITEM</t>
  </si>
  <si>
    <t>ADICIONALES A $ 2000</t>
  </si>
  <si>
    <t>ADICIONALES A $ 2500</t>
  </si>
  <si>
    <t>ADICIONALES A $ 2990</t>
  </si>
  <si>
    <t>SALSA SOYA SACHET ADICIONAL</t>
  </si>
  <si>
    <t>TERIYAKI SACHET ADICIONAL</t>
  </si>
  <si>
    <t>PALITO SUSHI ADICIONAL</t>
  </si>
  <si>
    <t>WASABI ADICIONAL</t>
  </si>
  <si>
    <t>GARI ADICIONAL</t>
  </si>
  <si>
    <t>Familia de productos*</t>
  </si>
  <si>
    <t>Nombre del producto *</t>
  </si>
  <si>
    <t>Descripcion del producto</t>
  </si>
  <si>
    <t>Precio de Venta Toteat</t>
  </si>
  <si>
    <t>Costo Toteat</t>
  </si>
  <si>
    <t>Precio de Venta Justo</t>
  </si>
  <si>
    <t>Costo Justo</t>
  </si>
  <si>
    <t>Precio de Venta Uber</t>
  </si>
  <si>
    <t>Costo Uber</t>
  </si>
  <si>
    <t>Precio de Venta Rappi</t>
  </si>
  <si>
    <t>Costo Rappi</t>
  </si>
  <si>
    <t>Precio de Venta P.YA</t>
  </si>
  <si>
    <t>Costo P. YA</t>
  </si>
  <si>
    <t>Precio de Venta Didi</t>
  </si>
  <si>
    <t>Costo Didi</t>
  </si>
  <si>
    <t>COSTO</t>
  </si>
  <si>
    <t>SUSHI BURGER</t>
  </si>
  <si>
    <t>Sushi Burger rellena de Salmón, Camarón, Cebollín y Queso Crema.</t>
  </si>
  <si>
    <t>Sushi Burger rellena de Carne, Camarón y Queso Crema.</t>
  </si>
  <si>
    <t>Sushi Burger rellena de Seitán, Palta, Palmito y Queso Vegano.</t>
  </si>
  <si>
    <t>NIGIRIS</t>
  </si>
  <si>
    <t>NIGIRI TRUFADO</t>
  </si>
  <si>
    <t>Nigiri de Salmon Trufado.</t>
  </si>
  <si>
    <t>Nigiri de Pato. Cubierto con Huevo de Codorniz.</t>
  </si>
  <si>
    <t>NIGIRI TIRADITO</t>
  </si>
  <si>
    <t>Nigiri de Pescado Blanco. Cubierto con Salsa de Ají Amarillo y Pebre Nikkei.</t>
  </si>
  <si>
    <t>NIGIRI LOMO</t>
  </si>
  <si>
    <t>Nigiri de Lomo. Cubierto con Salsa Chimichurri.</t>
  </si>
  <si>
    <t>Nigiri de Lomo. Cubierto con Papas al Hilo.</t>
  </si>
  <si>
    <t>NIGIRI TUNA ESPECIAKL</t>
  </si>
  <si>
    <t>Nigiri de Atún. Cubierto con Salsa Acevichada y un Toque de Shichimi.</t>
  </si>
  <si>
    <t>MIX DE NIGIRI</t>
  </si>
  <si>
    <t>Mix de 6 pares de nigiri a elección.</t>
  </si>
  <si>
    <t xml:space="preserve">SAMON NI GOMAABURA </t>
  </si>
  <si>
    <t>4 Und. de Nigiri de Salmon con Aceite de Trufa , Ralladura de Limón, Sal y Limón.</t>
  </si>
  <si>
    <t>SAKE PACHICAI</t>
  </si>
  <si>
    <t>4 Und. de Nigiri de Salmón Flambeado, Aceite de Sésamo, Topping de Pachicai, Palta Laminada, Sal y Gotas de Limón.</t>
  </si>
  <si>
    <t>4 Und. de Nigiri de Salmón Flambeado, Aceite de Trufa, Topping de Foie Gras, Cubierto de Teriyaki, Sal y Gotas de Limón.</t>
  </si>
  <si>
    <t>AVOCADO FURIKAKE</t>
  </si>
  <si>
    <t>4 Und. de Nigiri de Palta Flambeada, Chalaquita de Cebolla (Cebolla, Jugo de Lima, Cilantro, Ají Limo y Aceite de Sésamo). Cubierto con Salsa de Wasabi y Decorado con Furikake y Cebollín.</t>
  </si>
  <si>
    <t>SAKE BATAYAKI</t>
  </si>
  <si>
    <t>4 Und. de Nigiri de Salmón. Cubierto de Mantequilla Batayaki, Limón y Sal. Decorado con Furikake.</t>
  </si>
  <si>
    <t>TACO PACHICAI</t>
  </si>
  <si>
    <t>4 Und. de Nigiri de Pulpo. Cubierto con Salsa de Wasabi y Topping de Pachicai y Cebollín.</t>
  </si>
  <si>
    <t>GUNKAN</t>
  </si>
  <si>
    <t>KOKAI</t>
  </si>
  <si>
    <t>3 Und. de Gunkan de Tartar de Salmón Mezclado con Salsa de Maracuyá y Cebollín. Decorado con Hilos de Masa Philo Crocante y Semillas de Sésamo.</t>
  </si>
  <si>
    <t>TAKO HUACATAY</t>
  </si>
  <si>
    <t>3 Und. de Gunkan de Pulpo Picado Mezclado con Sal, Limón, Cebollín, Masago y Acevichada de Huacatay.</t>
  </si>
  <si>
    <t>TORO TATAKI</t>
  </si>
  <si>
    <t>3 Und. de Gunkan de Atún Picado Mezclado con Sal, Limón, Cebollín y Salsa de Ají Amarillo. Decorado con Cebollín y Togarashi.</t>
  </si>
  <si>
    <t>SAKE ROCOTO</t>
  </si>
  <si>
    <t>3 Und. de Gunkan de Salmón Picado Mezclado con Sal, Limón, Cebollín y Salsa de Rocoto. Decorado con Cebollín y Furikake.</t>
  </si>
  <si>
    <t>UMI NO SACHI</t>
  </si>
  <si>
    <t>3 Und. de Gunkan de Ostión Picado Mezclado con Sal, Limón, Togarashi, Cebollín, Masago y Salsa Acevichada. Decorado con Cebollín y Furikake.</t>
  </si>
  <si>
    <t>KARAKUCHI EBI</t>
  </si>
  <si>
    <t>3 Und. de Gunkan de Salmón, Arroz, Tartar de Camarón (Mayo Picante y Masago), Limón y Queso Parmesano. Flambeado.</t>
  </si>
  <si>
    <t>FOIE GRAS TO SAKE</t>
  </si>
  <si>
    <t>3 Und. de Gunkan de Salmón, Arroz, Teriyaki, Limón y Sal. Flambeado.</t>
  </si>
  <si>
    <t>TIRADITOS</t>
  </si>
  <si>
    <t>7 Cortes de Salmón, Cubierto de Leche de Tigre y Maíz Peruano</t>
  </si>
  <si>
    <t>TIRADITO LECHE DE TIGRE</t>
  </si>
  <si>
    <t>7 Cortes de Salmón, Cubierto de Salsa Acevichada y Salsa Teriyaki</t>
  </si>
  <si>
    <t>TIRADITO SALMON CURADO EN SALSA DE HUATACAI</t>
  </si>
  <si>
    <t>7 Cortes de Salmón Curado en Salsa Acevichada de Huacatai, Palta Flambeada, Espiral de Pimentón, Cebolla en Juliana, Togarashi y Hojas de Cilantro.</t>
  </si>
  <si>
    <t>TIRADITO ROCOTO</t>
  </si>
  <si>
    <t>5 Cortes de Salmón en Salsa de Rocoto, Palta Flambeada, Cebolla en Julianas y Espiral de Pimentón.</t>
  </si>
  <si>
    <t>TIRADITO DE SALMON EN SALSA DE OSTION</t>
  </si>
  <si>
    <t>6 Cortes del Salmón, Chimichurri Kento, Hojas de Cilantro, Togarashi y Espirales de Pimentón.</t>
  </si>
  <si>
    <t>SUGERENCIAS PREMIUM</t>
  </si>
  <si>
    <t>White Dragón
White Roll
Ebi Cheese Tempura
5 Gyosas</t>
  </si>
  <si>
    <t>Tuna Ebi
Rainbow Oriental
Acevichado Maguro
Cheese Roll (Salmón, Palta, Envuelto en Queso Crema)
6 Gyosas</t>
  </si>
  <si>
    <t>Oriental Roll
Dragon Roll Acevichado
Maki Ceviche Oriental
Oriental Tuna Ebi
Tiradito de Leche de Tigre</t>
  </si>
  <si>
    <t>Ceviche Roll Especial
Mango Maki
Sake Mix Oriental
Oriental Sake Furai
Acevichado Maguro
7 Cortes de Sashimi Salmón
2 Geyshas</t>
  </si>
  <si>
    <t>Ceviche Roll
Nori Tempura
Dragón Roll Acevichado
Maki Ceviche Oriental
California Tempura
12 Cortes de Sashimi Salmón</t>
  </si>
  <si>
    <t>Ceviche Roll
Oriental Especial
Sake Mix Oriental
Oriental Sake Furai
Rainbow Oriental
Tuna Furai
Tiradito Kento
Oriental Especial
Sake Mix Oriental
Oriental Sake Furai
Rainbow Oriental
Tuna Furai</t>
  </si>
  <si>
    <t>TOP QUALITY</t>
  </si>
  <si>
    <t>Camarón Tempura, Cebolla Morada. Envuelto en Pescado Blanco, Cubierto con Salsa Acevichada y Papas al Hilo.</t>
  </si>
  <si>
    <t>Camarón, Palta, Envuelto en Salmón. Cubierto con una Salsa Acevichada y un Toque de Furikake y Cebollín.</t>
  </si>
  <si>
    <t>Camarón Furai y Palta, Envuelto en Salmón. Cubierto con Salsa Acevichada de Huacatay y un Toque de Massago y Ciboulette.</t>
  </si>
  <si>
    <t>Camarón Furai, Queso Crema, Palta, Envuelto en Salmón. Cubierto con Salsa Acevichada de Ostiones y un Toque de Cancha Molida y Cebollín.</t>
  </si>
  <si>
    <t>Atún Tempura, Camarón Tempura, Palta, Queso Crema. Envuelto en Palta, Cubierto con Ceviche de Atún. Sin Arroz.</t>
  </si>
  <si>
    <t>Camarón Tempura, Cebolla Morada Tempura, Camote. Envuelto en Lomo, Cubierto con Papas al Hilo. Flambeado.</t>
  </si>
  <si>
    <t>Salmón, Camarón, Palta, Camote. Envuelto en Atún, Cubierto con Ceviche Mixto y Trozos de Chips de Plátano. Sin Arroz.</t>
  </si>
  <si>
    <t>Pulpo, Camarón Tempura, Palta, Queso Crema. Envuelto en Salmón Trufado, Cubierto con Salsa Acevichada y un Toque de Masago. Sin Arroz.</t>
  </si>
  <si>
    <t>Salmón, Pimentón Rojo, Palta, Cebollín, Apanado en Panko. Cubierto con Salsa de Maracuyá</t>
  </si>
  <si>
    <t>Salmón, Camarón Furai y Palta. Envuelto en Queso Crema. Cubierto con Salsa Maracuyá  y un Toque de Ciboulette y Sésamo Mix.</t>
  </si>
  <si>
    <t>Camarón Tempura, Palta, Queso Crema. Envuelto en Salmón Trufado y Papel de Arroz con un Toque de Masago. Sin Arroz.</t>
  </si>
  <si>
    <t>SAKE TRUFADO NIKKEI</t>
  </si>
  <si>
    <t>Salmón Tempura, Cebolla Morada Tempura. Envuelto en Salmón Trufado.</t>
  </si>
  <si>
    <t>Salmón, Palta y Champiñón Tempura, Envuelto en Mix de Sésamo. Cubierto con Salsa de Ají Amarillo y un Toque de Cebollín o Ciboulette.</t>
  </si>
  <si>
    <t>Salmón Frito, Queso Crema y Ciboulette, Envuelto en Palta. Cubierto con Salsa de Betarraga y un Toque de Cancha Molida y Ciboulette.</t>
  </si>
  <si>
    <t>Atún, Camarón, Queso Crema. Envuelto en Nori Apanado en Panko, Cubierto con Tartare de Salmón, Palta y Pulpo y Leche de Tigre.</t>
  </si>
  <si>
    <t>ROLLS GOURMET</t>
  </si>
  <si>
    <t>Camarón Tempura, Queso Crema, Atún, Salmón, Mango, Envuelto en Mango, Cubierto de Salsa Maracuyá. Sin Arroz.</t>
  </si>
  <si>
    <t>Camarón Salteado en Carne, Palta, Queso Crema, Cubierto con Lomo y Papas al Hilo.</t>
  </si>
  <si>
    <t>Camarón Tempura, Queso Crema, Palta, Masago, Envuelto en Plaqueta Mixta. Sin Arroz.</t>
  </si>
  <si>
    <t>Lomo, Camarón Salteado, Queso Crema, Cebolla Morada,  Envuelto en Palta, Cubierto con Papás al Hilo. Sin Arroz.</t>
  </si>
  <si>
    <t>Salmón, Queso Crema, Envuelto en Jamón Serrano Apanado en Panko, Cubierto de Salsa Teriyaki.</t>
  </si>
  <si>
    <t>WHITE DRAGON</t>
  </si>
  <si>
    <t>Salmón Apanado, Champiñón Furai, Queso Azul o Queso Crema, Envuelto en Queso Crema Apanado en Panko, Cubierto con Chimichurri. Flameado. Sin Arroz.</t>
  </si>
  <si>
    <t>Salmón, Camarón Tempura, Palta, Queso Crema, Envuelto en Atún, Cubierto de Salsa de Maracuyá y un Toque de Sésamo. Flambeado. Sin Arroz.</t>
  </si>
  <si>
    <t>Atún, Queso Crema, Cebollín, Envuelto en Salmón Apanado en Panko. Sin Arroz.</t>
  </si>
  <si>
    <t>Salmón, Camarón Tempura, Queso Crema, Mango, Envuelto en Papel de Arroz Apanado en Panko, Cubierto con Salsa Maracuyá. Sin Arroz.</t>
  </si>
  <si>
    <t>Jaiba, Palta, Envuelto en Salmón, Cubierto con Chimichurri. Flambeado.</t>
  </si>
  <si>
    <t>TORI RAICE OREINTAL</t>
  </si>
  <si>
    <t>Pollo Apanado, Queso Crema, Lechuga, Envuelto en Papel de Arroz, Cubierto con Guacamole. Sin Arroz.</t>
  </si>
  <si>
    <t>Camarón Tempura, Queso Crema, Mango, Envuelto en Panko, Cubierto con Tartare de Salmón y Leche de Tigre.</t>
  </si>
  <si>
    <t>Palta, Queso Crema, Camarón Tempura, Envuelto en Panko, Cubierto con Tartare de Atún, Camotes al Hilo y Leche de Tigre.</t>
  </si>
  <si>
    <t>QUINOA ORIENTAL</t>
  </si>
  <si>
    <t>Quinoa, Salmón Ahumado, Palta, Envuelto en Atún, Cubierto con Camotes al Hilo y Leche de Tigre. Sin Arroz.</t>
  </si>
  <si>
    <t>Salmón, Palta, Queso Crema, Cebollín, Envuelto en Jamón Serrano Apanado en Panko. Sin Arroz.</t>
  </si>
  <si>
    <t>Camarón Tempura, Palta, Queso Crema, Pimentón Asado, Cebollín, Envuelto en Atún Apanado en Panko, Cubierto con Camotes al Hilo y Leche de Tigre. Sin Arroz.</t>
  </si>
  <si>
    <t>ROLLS KETO</t>
  </si>
  <si>
    <t>3 de nuestros más deliciosos rolls, full Keto, para que puedas darte un gusto y disfrutar incluso en tiempos de dieta 🤤🥳
- Maki Ceviche Oriental
- Oriental Especial 
- Sake Mix Oriental</t>
  </si>
  <si>
    <t>ORIENTAL ESPECIAL</t>
  </si>
  <si>
    <t>Atún, Camarón, Salmón, Queso Crema, Cebollín, Envuelto en Palta. Sin Arroz.</t>
  </si>
  <si>
    <t>Camarón, Queso Crema, Salmón, Palta, Envuelto en Palta. Sin Arroz.</t>
  </si>
  <si>
    <t>ORIENTAL TUNA EBI</t>
  </si>
  <si>
    <t>Atún, Camarón, Palta, Masago, Envuelto en Queso Crema. Sin Arroz.</t>
  </si>
  <si>
    <t>MAKI CEVICHE ORIENTAL</t>
  </si>
  <si>
    <t>Atún, Camarón, Queso Crema, Envuelto en Palta, Cubierto con Tartare de Salmón y Leche de Tigre. Sin Arroz.</t>
  </si>
  <si>
    <t>Camarón, Atún, Queso Crema, Palta, Envuelto en Salmón. Sin Arroz.</t>
  </si>
  <si>
    <t>ROLLS SIN ARROZ</t>
  </si>
  <si>
    <t>ORIENTAL ROLL</t>
  </si>
  <si>
    <t>Pollo Apanado, Queso Crema, Cebollín, Almendras, Envuelto en Palta. Sin Arroz.</t>
  </si>
  <si>
    <t>DRAGON ROLL ACEVICHADO</t>
  </si>
  <si>
    <t>Salmón Apanado, Queso Crema, Cebollín, Apanado en Panko con un Toque de Sésamo, Masago y Salsa Acevichada. Sin Arroz.</t>
  </si>
  <si>
    <t>Queso Crema, Cebollín, Camarón Tempura, Palta, Envuelto en Salmón Apanado en Panko. Sin Arroz.</t>
  </si>
  <si>
    <t>Salmón, Champiñón, Cebollín, Queso Crema, Envuelto en Salmón Apanado en Panko. Sin Arroz.</t>
  </si>
  <si>
    <t>Queso Crema, Cebollín, Salmón Apanado, Camarón Apanado, Envuelto en Palta Apanada en Panko con un Toque de Salsa Acevichada y Ciboulette. Sin Arroz.</t>
  </si>
  <si>
    <t>Queso Crema, Cebollín, Camarón, Palta, Envuelto en Plátano Apanado en Panko. Sin Arroz.</t>
  </si>
  <si>
    <t>Camarón, Queso Crema, Palta, Envuelto en Pollo Apanado en Panko. Sin Arroz.</t>
  </si>
  <si>
    <t>Camarón Apanado, Palta, Queso Crema, Envuelto en Salmón y Papel de Arroz Cubierto con Salsa Acevichada. Sin Arroz.</t>
  </si>
  <si>
    <t>Atún Apanado, Queso Crema, Cebollín, Envuelto en Salmón y Papel de Arroz Cubierto con Salsa Acevichada. Sin Arroz.</t>
  </si>
  <si>
    <t>ROLL NIKKEI</t>
  </si>
  <si>
    <t>Camarón Tempura, Palta, Queso Crema, Envuelto en Plaqueta Mixta</t>
  </si>
  <si>
    <t>Camarón Tempura, Palta, Envuelto en Atún, Cubierto con Salsa Acevichada.</t>
  </si>
  <si>
    <t>Camarón Tempura, Palta, Cubierto con Ceviche de Salmón.</t>
  </si>
  <si>
    <t>Salmón Ahumado, Queso Crema, Cebollín, Envuelto en Palta</t>
  </si>
  <si>
    <t>Camarón Tempura, Palta, Envuelto en Queso Crema, Cubierto con Trozos de Pollo Apanado y un Toque de Salsa Teriyaki</t>
  </si>
  <si>
    <t>Camarón Tempura, Queso Crema, Cebollín, Envuelto en Palta, Cubierto con Tartare de Salmón y Camarón y Salsa Acevichada.</t>
  </si>
  <si>
    <t>Camarón, Queso Crema, Cebollín, Envuelto en Panko, Cubierto con Trozos de Pollo Apanado y un Toque de Salsa Teriyaki.</t>
  </si>
  <si>
    <t>Camarón, Queso Crema, Envuelto en Palta, Cubierto con Trozos de Atún Apanado y Salsa Acevichada.</t>
  </si>
  <si>
    <t>Salmón, Queso Crema, Cebollín, Envuelto en Sésamo Tempura , Cubierto con un Topping de Salmón, Camarón, Atún y un Toque de Sésamo.</t>
  </si>
  <si>
    <t>SUGERENCIAS CLÁSICAS</t>
  </si>
  <si>
    <t>9 cortes
California Ebi (Camarón, Palta, Envuelta en Sésamo)
Avocado Cheese Roll (Queso Crema, Salmón, Envuelto en Palta)
5 Gyosas
Producto no sujeto a cambios.</t>
  </si>
  <si>
    <t>KENTO 2 CLASICO (36 PIEZAS)</t>
  </si>
  <si>
    <t>9 cortes
California Sake Cheese (Queso Crema, Salmón, Cebollín, Envuelto en  Sésamo)
California Maki (Kanikama, Palta, Envuelto en Ciboulette)
Ebi Cheese Roll (Camarón, Queso Crema, Palta, Envuelto en Palta)
Hosomaki (Kanikama, Queso Crema)
Producto no sujeto a cambios.</t>
  </si>
  <si>
    <t>KENTO 3 CLASICO (42 PIEZAS)</t>
  </si>
  <si>
    <t>9 cortes
Ebi Cheese Roll (Camarón, Queso Crema, Palta, Envuelto en Palta)
Chicken Cheese Tempura (Pollo Teriyaki, Queso Crema)
Ebi Cheese Tempura (Camarón, Queso Crema)
Sake Cheese Roll (Salmón, Queso Crema, Palta, Envuelto en Salmón)
6 Gyosas
Producto no sujeto a cambios.</t>
  </si>
  <si>
    <t>VEGAN Y VEGGIE</t>
  </si>
  <si>
    <t>Champiñón Salteado, Cebollín, Queso Vegano ó Queso Crema. Envuelto en Palta.</t>
  </si>
  <si>
    <t>Champiñón, Pimiento Rojo, Almendras Tostadas, Queso Vegano ó Queso Crema. Apanado en Panko.</t>
  </si>
  <si>
    <t>Lechuga, Champiñón, Queso Vegano ó Queso Crema. Envuelto en Palta</t>
  </si>
  <si>
    <t>Palta, Zanahoria Apanada, Papas Crispy. Envuelto en Sésamo.</t>
  </si>
  <si>
    <t>Queso Vegano, Palta, Champiñón Tempura. Apanado en Panko.</t>
  </si>
  <si>
    <t>Champiñón, Tomate, Lechuga, Queso Vegano ó Queso Crema. Envuelto en Nori Apanado en Panko, Cubierto con Guacamole. Sin Arroz.</t>
  </si>
  <si>
    <t>Quinoa, Palta, Champiñón Tempura, Espárragos Tempura. Apanado en Panko, Cubierto con Salsa Chimichurri y Salsa Teriyaki. Sin Arroz.</t>
  </si>
  <si>
    <t>Champiñón, Palta, Tofu, Camote. Envuelto en Betarraga, Cubierto con Camotes al Hilo y Salsa Teriyaki. Sin Arroz.</t>
  </si>
  <si>
    <t>Camote, Palta, Tofu, Champiñón, Palmito. Envuelto en Palta, Cubierto con Ceviche Vegano. Sin Arroz.</t>
  </si>
  <si>
    <t>Mango, Manzana Verde, Espárragos, Palta, Champiñón, Lechuga, Pimentón, Cebolla Morada, Chips de Plátano y Leche de Tigre Vegana.</t>
  </si>
  <si>
    <t>Palmito, Champiñón, Tofu, Palta, Cebollín, Sésamo. Base de Arroz ó Lechuga.</t>
  </si>
  <si>
    <t>ACOMPAÑAMIENTOS</t>
  </si>
  <si>
    <t>5 Und. de Gyosas</t>
  </si>
  <si>
    <t>GYOSAS DE QUESO CREMA Y</t>
  </si>
  <si>
    <t>EBI FURAI</t>
  </si>
  <si>
    <t>7 Colas de Camarón Apanado en Panko</t>
  </si>
  <si>
    <t>EBI CHEESE FURAI</t>
  </si>
  <si>
    <t>5 Colas de Camarón con Queso Apanadas</t>
  </si>
  <si>
    <t>5 Cortes de Atún Apanado con Salsa de Maracuyá</t>
  </si>
  <si>
    <t>5 Bastones de Pollo Apanado con Salsa Teriyaki</t>
  </si>
  <si>
    <t>EMPANADITAS</t>
  </si>
  <si>
    <t>5 Und. de Empanaditas con Salsa Springroll</t>
  </si>
  <si>
    <t>5 Colas de Camarón Apanadas, Rellena con Queso Mozzarella</t>
  </si>
  <si>
    <t>TARTARO DE ATUN O SALMON</t>
  </si>
  <si>
    <t>Rica entrada de Salmón o Atún acompañada de 
Mayonesa
Cebolla Morada
Cilantro 
Tomate 
Palta
Limón
Chips de Plátano</t>
  </si>
  <si>
    <t>4 Porciones de Salmón Rellenas de: Palta Queso Crema, Camarón Queso Crema, Pulpo Queso Crema y Kanikama Queso Crema</t>
  </si>
  <si>
    <t>ROLLS CLASICOS ELIGE LA ENVOLTURA</t>
  </si>
  <si>
    <t>Queso Crema, Palta, Cebollín</t>
  </si>
  <si>
    <t>Camarón, Queso Crema, Palta</t>
  </si>
  <si>
    <t>Camarón, Palta</t>
  </si>
  <si>
    <t>Camarón, Queso Crema, Almendra</t>
  </si>
  <si>
    <t>Pollo apanado en panko, Queso Crema, Cebollín</t>
  </si>
  <si>
    <t>Camarón Tempura, Queso Crema, Cebollín</t>
  </si>
  <si>
    <t>Camarón, Salmón, Queso Crema</t>
  </si>
  <si>
    <t>Salmón, Queso Crema, Palta</t>
  </si>
  <si>
    <t>Salmón, Palta</t>
  </si>
  <si>
    <t>Camarón, Pollo Teriyaki, Palta, Cebollín</t>
  </si>
  <si>
    <t>ROLLS CALIENTES</t>
  </si>
  <si>
    <t>Camarón, Queso Crema, Cebollín, Envuelto en Pollo Apanado en Panko</t>
  </si>
  <si>
    <t>Camarón, Queso Crema, Cebollín, Envuelto en Plátano Apanado en Panko</t>
  </si>
  <si>
    <t>Pollo Teriyaki, Queso Crema</t>
  </si>
  <si>
    <t>Camarón, Queso Crema</t>
  </si>
  <si>
    <t>Salmón, Queso Crema, Envuelto en Camarón Tempura</t>
  </si>
  <si>
    <t>Camarón, Queso Crema, Cebollín, Envuelto en Salmón Apanado en Panko</t>
  </si>
  <si>
    <t>Salmón, Queso Crema, Cebollín</t>
  </si>
  <si>
    <t>Camarón, Cebollín, Queso Crema, Envuelto en Queso Crema Apanado en Panko</t>
  </si>
  <si>
    <t>Jaiba, Queso Crema, Cebollín</t>
  </si>
  <si>
    <t>Pollo, Queso Crema, Almendras, Envuelto en Panko</t>
  </si>
  <si>
    <t>Pollo, Queso Crema, Cebollín, Envuelto en Salmón Apanado en Panko</t>
  </si>
  <si>
    <t>Atún, Camarón, Queso Crema, Envuelto en Panko</t>
  </si>
  <si>
    <t>ROLL CALIFORNIA</t>
  </si>
  <si>
    <t>Camarón Tempura, Palta</t>
  </si>
  <si>
    <t>Camarón Tempura, Queso Crema, Ciboulette, Salsa Spicy</t>
  </si>
  <si>
    <t>SASHIMI</t>
  </si>
  <si>
    <t>SASHIMI SALMON 7 CORTES</t>
  </si>
  <si>
    <t>Salmón</t>
  </si>
  <si>
    <t>SASHIMI SALMON 15 CORTES</t>
  </si>
  <si>
    <t>SASHIMI PULPO 7 CORTES</t>
  </si>
  <si>
    <t>Pulpo</t>
  </si>
  <si>
    <t>SASHIMI PULPO 15 CORTES</t>
  </si>
  <si>
    <t>SASHIMI MIXTO 7 CORTES</t>
  </si>
  <si>
    <t>Salmon y Pulpo</t>
  </si>
  <si>
    <t>SASHIMI MIXTO 15 CORTES</t>
  </si>
  <si>
    <t>CEVICHE</t>
  </si>
  <si>
    <t>Salmón, Camarón, Calamar, Cebolla Morada, Lechuga, Cilantro, Limón y un Toque de Leche</t>
  </si>
  <si>
    <t>Salmón, Cebolla Morada, Lechuga, Cilantro, Limón y un Toque de Leche</t>
  </si>
  <si>
    <t>Salmón, Camarón, Mango, Cebolla Morada, Lechuga, Cilantro, Massago, Limón, un Toque de Leche y Salsa de Maracuyá</t>
  </si>
  <si>
    <t>CEVICHE DE ATUN</t>
  </si>
  <si>
    <t>Atún, Cebolla Morada, Lechuga, Cilantro, Limón y un Toque de Leche</t>
  </si>
  <si>
    <t>GOHAN Y OTROS</t>
  </si>
  <si>
    <t>Salmón, Camarón, Pulpo, Queso Crema, Palta, Sésamo, Cebollín</t>
  </si>
  <si>
    <t>GOHAN DE POLLO</t>
  </si>
  <si>
    <t>Pollo apanado en Panco, Palta, Sésamo, Cebollín, Queso Crema</t>
  </si>
  <si>
    <t>GOHAN ESPECIAL</t>
  </si>
  <si>
    <t>Salmón, Camarón, Palta, Sésamo, Cebollín, Queso Crema</t>
  </si>
  <si>
    <t>GOHAN EBI CHEESE TEMPURA</t>
  </si>
  <si>
    <t>Camarón Tempura, Palta, Sésamo, Cebollín, Queso Crema</t>
  </si>
  <si>
    <t>GOHAN CLASSIC</t>
  </si>
  <si>
    <t>Salmón, Palta, Sésamo, Cebollín, Queso Crema</t>
  </si>
  <si>
    <t>Salmón a la Plancha, Palta, Lechuga</t>
  </si>
  <si>
    <t>PROMOCIONES</t>
  </si>
  <si>
    <t>10 cortes
Oriental Furai: (salmón, champiñón, cebollín, queso crema, envuelto en salmón apanado en panko. Sin Arroz)
Avocado Furai: (queso crema, cebollín, salmón apanado, camarón apanado, envuelto en palta apanada en panko con un toque de salsa acevichada y ciboulette. Sin Arroz)
Tuna Furai Roll: (atún, queso crema, apanado en panko) 
Chicken Rice Tempura: (pollo, queso crema, mozzarella, orégano, envuelto en papel de arroz tempura) 
Tempura Cheese: (camarón, cebollín, queso crema, envuelto en queso crema apanado en panko)
Banana Roll: (camarón, queso crema, cebollín, envuelto en plátano apanado en panko)
Producto no sujeto a cambios.</t>
  </si>
  <si>
    <t>PROMOCION 60 PIEZAS PRO</t>
  </si>
  <si>
    <t>10 cortes
Rainbow Roll: (camarón tempura, palta, queso crema, envuelto en plaqueta mixta)
Tori Roll: (camarón, queso crema, cebollín, envuelto en pollo apanado en panko)
Almond Furai: (pollo, queso crema, almendra, apanado en panko)
Oriental White: (pepino, lechuga, salmón, palta, envuelto en queso crema. Sin Arroz)
Tuna Roll: (atún, queso crema, cebollín envuelto en palta)
Cheese Sake Roll: (queso crema, palta, cebollín, envuelto en salmón)
Producto no sujeto a cambios.</t>
  </si>
  <si>
    <t>10 cortes
Ebi Cheese Roll: (camarón, queso crema, palta, envuelto en palta)
Sake Cheese Roll: (salmón, queso crema, palta, envuelto en salmón)
Sake Tori: (pollo, queso crema, cebollín, envuelto en salmón apanado en panko)
Tori Roll: (camarón, queso crema, cebollín, envuelto en pollo apanado en panko)
Producto no sujeto a cambios.</t>
  </si>
  <si>
    <t>10 cortes
Rainbow Roll: (camarón tempura, palta, queso crema, envuelto en plaqueta mixta)
Cheese Roll: (salmón, palta, envuelto en queso crema)
Tori Roll: (camarón, queso crema, cebollín, envuelto en pollo apanado en panko)
Teriyaki Roll: (pollo teriyaki, queso crema y cebollín envuelto en palta)
Producto no sujeto a cambios.</t>
  </si>
  <si>
    <t>10 cortes
Oriental Sake Furai: (queso crema, cebollín, camarón tempura, palta, envuelto en salmón apanado en panko)
Prince Roll: (camarón furai, queso crema, cebollín, envuelto en queso, cubierto con salsa de frambuesa)
California Tori Furai: (pollo apanado, queso crema, envuelto en sésamo)
Sake Cheese Tempura: (salmón, queso crema, cebollín, en tempura)
Tori Especial Roll: (camarón, queso crema, cebollín, apanado en panko, cubierto con trozos de pollo teriyaki)
Acevichado Maguro: (camarón, queso crema, envuelto en palta con trozos de atún apanado y un toque de salsa acevichada)
Teriyaki Roll: (pollo teriyaki, queso crema, cebollín, envuelto en palta)
Chicken Cheese Tempura: (pollo, queso crema, en tempura)
Producto no sujeto a cambios.</t>
  </si>
  <si>
    <t>10 cortes
Ebi Cheese Tempura: (camarón, queso crema en tempura)
Chicken Cheese Tempura: (pollo, queso crema, en tempura)
Sake Tempura: (salmón, queso crema, en tempura)
Maki Tempura: (kanikama, queso crema, en tempura)
Producto no sujeto a cambios.</t>
  </si>
  <si>
    <t>10 cortes
Champ Roll: (champiñón, queso crema y cebollín, envuelto en palta)
Avocado Spring Roll: (palta, queso crema y lechuga envuelto en papel de arroz)
Roll 3 (palmito, queso crema envuelto en sésamo)
Roll 4 (champiñón, almendra, queso crema, envuelto en tempura)
Producto no sujeto a cambios.</t>
  </si>
  <si>
    <t>10 cortes
Oriental Roll: (pollo apanado, queso crema, cebollín, almendras, envuelto en palta. Sin Arroz)
Tuna EbiI: (atún, camarón, queso crema, apanado en panko)
Sake Cheese Roll: (salmón, queso crema, palta, envuelto en salmón)
White Roll: (camarón furai, palta, envuelto en queso crema con trozo de pollo teriyaki)
Producto no sujeto a cambios.</t>
  </si>
  <si>
    <t>PROMOCION 45 PIEZAS EXQUISITA</t>
  </si>
  <si>
    <t>10 cortes
Ebi Cheese Roll (camarón, queso crema, palta, envuelto en palta)
Cheese Roll (salmón, palta, envuelto en queso crema)
Edu Cheese Furai (camarón, salmón, queso crema, envuelto en queso crema apanado en panko)
Chicken Cheese Furai (pollo, queso crema, apanado en panko)
5 Gyosas de Cerdo
Producto no sujeto a cambios.</t>
  </si>
  <si>
    <t>10 cortes 
Cheese Roll (salmón, palta, envuelto en queso crema)
Ebi Cheese Roll (camarón, queso crema, palta, envuelto en palta)
Chicken Cheese Tempura (pollo, queso crema, en tempura)
Avocado Spring (lechuga, palta, queso crema, envuelto en papel de arroz)
California Tori (pollo, palta, envuelto en sésamo)
Maki Sake Cheese Roll (kanikama, queso crema y cebollín, envuelto en salmón)
Producto no sujeto a cambios.</t>
  </si>
  <si>
    <t>10 cortes
Cheese Roll (salmón, palta, envuelto en queso crema)
Ebi Cheese Tempura (camarón, queso crema, palta, en tempura)
Chicken Cheese Tempura (pollo, queso crema, en tempura)
Avocado Spring (lechuga, palta, queso crema, envuelto en papel de arroz)
California Tori (pollo, palta, envuelto en sésamo)
Maki Sake Cheese Roll (kanikama, queso crema y cebollín envuelto en salmón)
Producto no sujeto a cambios.</t>
  </si>
  <si>
    <t>10 cortes
Avocado Spring (lechuga, queso crema, palta, envuelto en papel de arroz)
Ebi Cheese Tempura (camarón, queso crema, en tempura)
Chicken Cheese Tempura (pollo, queso crema, en tempura)
California Sake Cheese (salmón, queso crema cebollín, envuelto en sésamo)
Cheese Sake Roll (queso crema, palta, cebollín envuelto en salmón)
California Tori (palta, pollo, envuelto en sésamo)
Hosomaki (kanikama) 
Hosomaki (palta)
Producto no sujeto a cambios.</t>
  </si>
  <si>
    <t>10 cortes
Cheese Roll: (salmón, palta, envuelto en queso crema)
Ebi Cheese Roll: (camarón, queso crema, palta, envuelto en palta)
California Ebi: (camarón, palta, envuelto en ciboulette)
Avocado Spring: (lechuga, palta, queso crema, envuelto en papel de arroz)
Ebi Cheese Tempura: (camarón, queso crema en tempura)
Chicken Cheese Tempura: (pollo, queso crema, en tempura)
California Tori: (pollo, palta, envuelto en sésamo)
Maki Sake Cheese Roll: (kanikama, queso crema, cebollín, envuelto en salmón)
Sake Tempura: (salmón, queso crema, en tempura)
Maki Tempura: (kanikama, queso crema, en tempura)
Hosomaki (kanikama)
Hosomaki (palta)
Producto no sujeto a cambios.</t>
  </si>
  <si>
    <t>10 cortes
Cheese Roll: (salmón, palta, envuelto en queso crema)
Ebi Cheese Roll: (camarón, queso crema, palta, envuelto en palta)
California Palmito: (palmito, palta, envuelto en sésamo)
Veggie Spring: (champiñón, queso crema, 
pepino, envuelto en lechuga y papel de arroz)
Avocado Spring: (lechuga, palta, queso crema, envuelto en papel de arroz)
Chicken Cheese Tempura: (pollo, queso crema, en tempura)
Rainbow Roll: (camarón tempura, palta, queso crema envuelto en plaqueta mixta)
California Tori: (pollo, palta, envuelto en sésamo)
Sake Tempura: (salmón, queso crema, en tempura)
Maki Tempura: (kanikama, queso crema, en tempura)
Ebi Cheese Panko: (camarón, queso crema, en panko)
Maki Sake Roll: (kanikama, palta, envuelto en salmón)
Hosomaki (kanikama)
5 Nigiris Sake (salmón)
5 Nigiris Maki(kanikama)
5 Gyosas Mixtas
Producto no sujeto a cambios.</t>
  </si>
  <si>
    <t>10 cortes
Roll 1 (champiñón furai, palta cebollín, en tempura)
Roll 2 (zanahoria furai, palta, tomate, en tempura)
Roll 3 (almendra, champiñón, queso crema, palmito, en tempura)
Roll 4 (tofu, palta. queso mozzarella, cebollín, en tempura)
Producto no sujeto a cambios.</t>
  </si>
  <si>
    <t>10 cortes
Champ Tofu Furai: (tofu, palta, champiñón furai, envuelto en panko)
Roll 2 (champiñón, palta cebollín, almendra, envuelto en panko)
Roll 3 (palta, cebollín, pimentón, envuelto en ciboulette y cebolla caramelizada)
Roll 4 (palmito, pepino, tomate, cebollín tempura con un toque de maracuyá)
Producto no sujeto a cambios.</t>
  </si>
  <si>
    <t>FRANUI CHOCOLATE AMARGO</t>
  </si>
  <si>
    <t>Frambuesas frescas bañadas en 2 chocolates. Chocolate amargo y chocolate blanco. No contiene gluten. (Este postre es Helado)</t>
  </si>
  <si>
    <t>Frambuesas frescas bañadas en 2 chocolates. Chocolate con leche y chocolate blanco. No contiene gluten. (Este postre es Helado)</t>
  </si>
  <si>
    <t>Postre cremoso y aireado de manjar blanco con cubierta de chocolate y crocante nuez</t>
  </si>
  <si>
    <t>Bombones de oreo bañados en chocolate negro y blanco.</t>
  </si>
  <si>
    <t>FANTA X 1,5  LT</t>
  </si>
  <si>
    <t>SPRITE X 350 XX</t>
  </si>
  <si>
    <t>SPRITE ZERO X 350 CC</t>
  </si>
  <si>
    <t>FANTA ZERO X 350 CC</t>
  </si>
  <si>
    <t>LIMONADA LIMON GUALLARAUCO X 500 CC</t>
  </si>
  <si>
    <t>LIMONADA FRAMBUESA GUALLARAUCO X 500 CC</t>
  </si>
  <si>
    <t>LIMONADA MARACUYA GUALLARAUCO X 500 CC</t>
  </si>
  <si>
    <t>POWERADE FROZEN BLAST X 600 CC</t>
  </si>
  <si>
    <t>SALSAS Y EXTRAS</t>
  </si>
  <si>
    <t>SALSA DE HUATACAY</t>
  </si>
  <si>
    <t>SALSA DE AJI AMARILLO</t>
  </si>
  <si>
    <t>SALSA DE MARACUYÁ TRADICIONAL</t>
  </si>
  <si>
    <t>SALSA DE MARACUYÁ ESPECIAL</t>
  </si>
  <si>
    <t>LECHE DE TIGRE AL MARACUYÁ</t>
  </si>
  <si>
    <t>SALSA DE SOYA</t>
  </si>
  <si>
    <t>SALSA TERIYAKI</t>
  </si>
  <si>
    <t>PALITOS</t>
  </si>
  <si>
    <t>JENGIBRE</t>
  </si>
  <si>
    <t>WASABI</t>
  </si>
  <si>
    <t>PROMOS NUEVAS</t>
  </si>
  <si>
    <t>PROMO KENTO 1 CON BEBIDA (ORIGINAL 1)</t>
  </si>
  <si>
    <t>PROMO KENTO 2 CON BEBIDA (ORIGINAL 2)</t>
  </si>
  <si>
    <t>PROMO KENTO 3 CON BEBIDA (ORIGINAL 6)</t>
  </si>
  <si>
    <t>PROMO KENTO 4 CON BEBIDA (ORIGINAL 4)</t>
  </si>
  <si>
    <t>GOHAN ESPECIA VEGAN</t>
  </si>
  <si>
    <t>AMAI NASU</t>
  </si>
  <si>
    <t>CHIMI VEGAN</t>
  </si>
  <si>
    <t>KAIKEI AMAI</t>
  </si>
  <si>
    <t>MIDORI TIRADITO</t>
  </si>
  <si>
    <t>NIKU TIRADITO</t>
  </si>
  <si>
    <t>VEGAN TROPIC</t>
  </si>
  <si>
    <t>NIKKEI VEGAN FURAI</t>
  </si>
  <si>
    <t>SEITAN &amp; GUACAMOLE</t>
  </si>
  <si>
    <t>CEVICHE ROLL VEGANO</t>
  </si>
  <si>
    <t>SAUCE VEGAN ROLL</t>
  </si>
  <si>
    <t>ZENSAI VEGGIE</t>
  </si>
  <si>
    <t>AVOCADO ZUCCHINI</t>
  </si>
  <si>
    <t>AVOCADO KINOKO</t>
  </si>
  <si>
    <t>CHAMP FURAI</t>
  </si>
  <si>
    <t>MANGO VEGGIE</t>
  </si>
  <si>
    <t>CHEESE VEGGIE FURAI</t>
  </si>
  <si>
    <t>GYOSAS VEGANAS</t>
  </si>
  <si>
    <t>CHAMP VEGAN CEVICHE</t>
  </si>
  <si>
    <t>PROMO VEGAN 1</t>
  </si>
  <si>
    <t>PROMO VEGAN 2</t>
  </si>
  <si>
    <t>PROMO VEGAN 3</t>
  </si>
  <si>
    <t>SALSA HONEY ADICIONAL</t>
  </si>
  <si>
    <t>GUACAMOLE ADICIONAL</t>
  </si>
  <si>
    <t>Costo</t>
  </si>
  <si>
    <t>Quinoa Seitán
Sweet Honey Vegan
Producto no sujeto a cambios.</t>
  </si>
  <si>
    <t>Vegan Avocado Furai
Nasu Furai
Red Hummus Roll
Producto no sujeto a cambios.</t>
  </si>
  <si>
    <t>Avocado Karifurawa
Hummus Furai
Kinoko Furai
Vegan Oriental Furai
Producto no sujeto a cambios.</t>
  </si>
  <si>
    <t>GOHAN</t>
  </si>
  <si>
    <t>Palmito, Champiñón, Queso Vegano, Palta, Cebollín, Sésamo. Base de Arroz ó Lechuga.</t>
  </si>
  <si>
    <t>GOHAN ESPECIAL VEGAN</t>
  </si>
  <si>
    <t>Seitán, Choclo, Champiñón Salteado, Palta, Queso Vegano, Cebollín, con Base de Arroz.</t>
  </si>
  <si>
    <t>BURGER</t>
  </si>
  <si>
    <t>Seitán, Palta, Palmito, Queso Vegano.</t>
  </si>
  <si>
    <t>GOURMET</t>
  </si>
  <si>
    <t>Seitán, Pimentón, Cebolla Apanada, Envuelto en Palta. Cubierto con un Topping de Tofu y Chimi Gratinado</t>
  </si>
  <si>
    <t>Camote, Almendra, Palta, Envuelto en Mango, Cubierto con Salsa de Maracuyá y Sésamo.</t>
  </si>
  <si>
    <t>Queso Vegano, Cebolla Apanada, Palta, Envuelto en Palta. Cubierto con un Topping de Esparrago y Salsa Acevichada Vegana.</t>
  </si>
  <si>
    <t>Berenjena Apanada, Camote Apanado, Cebollín, Queso Vegano, Envuelto en Palta. Cubierto con Salsa de Tiradito Vegano. Sin Arroz.</t>
  </si>
  <si>
    <t>Seitán, Queso Vegano, Berenjena Apanada, Coliflor Apanado, Envuelto en Palta. Cubierto con Salsa de Tiradito Vegano. Sin Arroz.</t>
  </si>
  <si>
    <t>Seitán, Queso Vegano, Palta, Camote Apanado, Envuelto en Panko. Cubierto con Salsa de Tiradito Vegano. Sin Arroz.</t>
  </si>
  <si>
    <t>ESPECIAL ROLLS</t>
  </si>
  <si>
    <t>Seitán, Queso Vegano, Cebollín, Envuelto en Palta Apanada en Panko.</t>
  </si>
  <si>
    <t>Seitán, Zanahoria en Panko, Queso Vegano, Envuelto en Panko. Cubierto con Guacamole.</t>
  </si>
  <si>
    <t>Seitán, Pepino, Palta, Queso Vegano, Cebollín. Apanado en Panko. Sin Arroz.</t>
  </si>
  <si>
    <t>Camote en Panko, Palta. Cubierto con Ceviche de Champiñón con Leche de Tigre Vegana.</t>
  </si>
  <si>
    <t>Choclo, Champiñón Salteado, Queso Vegano, Envuelto en Palta. Cubierto con Salsa Vegana.</t>
  </si>
  <si>
    <t>Camote en Panko, Cebolla Caramelizada, Palta, Queso Vegano, Envuelto en Palta. Cubierto con Salsa Honey Vegana.</t>
  </si>
  <si>
    <t>Coliflor Apanada en Panko, Alcaparras, Queso Vegano, Envuelto en Palta. Cubierto con Salsa Acevichada Vegana.</t>
  </si>
  <si>
    <t>Palmito, Champiñón, Choclo, Queso Vegano, Envuelto en Palta.</t>
  </si>
  <si>
    <t>AVOCADO ZUCHINNI</t>
  </si>
  <si>
    <t>Zapallo Italiano en Panko, Pimentón Salteado, Queso Vegano, Envuelto en Palta. Cubierto con Almendras Tostadas y Salsa Teriyaki.</t>
  </si>
  <si>
    <t>Champiñón Apanado, Palta, Envuelto en Palta. Cubierto de Almendras Tostadas.</t>
  </si>
  <si>
    <t>Champiñones, Espárragos en Panko, Palmito, Cebollín, Envuelto en Palta.</t>
  </si>
  <si>
    <t>Champiñón Salteado, Queso Vegano , Cebollín, Envuelto en Palta.</t>
  </si>
  <si>
    <t>Champiñón, Pimiento Rojo, Queso Vegano, Almendras Tostadas, Apanado en Panko.</t>
  </si>
  <si>
    <t>Lechuga, Queso Vegano, Champiñón, Envuelto en Palta.</t>
  </si>
  <si>
    <t>Queso Vegano, Palta, Champiñón Furai, Apanado en Panko.</t>
  </si>
  <si>
    <t>Champiñón, Tomate, Lechuga, Queso Vegano, Envuelto en Nori Apanado en Panko. Cubierto con Guacamole. Sin Arroz.</t>
  </si>
  <si>
    <t>Quinoa, Champiñón Furai, Palta, Espárragos Tempura, Apanado en Panko. Cubierto con Chimichurri y Salsa Teriyaki. Sin Arroz.</t>
  </si>
  <si>
    <t>Champiñón, Palta, Tofu Teriyaki, Camote, Envuelto en Betarraga. Cubierto con Camotes al Hilo. Sin Arroz.</t>
  </si>
  <si>
    <t>Camote, Palta, Queso Vegano, Champiñón, Palmito, Envuelto en Palta. Cubierto con Ceviche Vegano. Sin Arroz.</t>
  </si>
  <si>
    <t>Champiñón Salteado, Cebollín, Queso Vegano, Apanado en Panko.</t>
  </si>
  <si>
    <t>Quinoa, Seitán, Palta, Cebollín, Queso Vegano.</t>
  </si>
  <si>
    <t>Champiñón, Almendra, Hummus.</t>
  </si>
  <si>
    <t>Hummus Apanado, Queso Vegano, Palta, Cebollín.</t>
  </si>
  <si>
    <t>Berenjena en Panko, Palta, Cebollín.</t>
  </si>
  <si>
    <t>Palta, Zanahoria en Panko, Papas Crispy.</t>
  </si>
  <si>
    <t>Mango, Pimentón, Pepino, Queso Vegano, Cebollín. Cubierto con Salsa de Maracuyá.</t>
  </si>
  <si>
    <t>Bastones de Queso Vegano en Panko en Harina de Garbanzos.</t>
  </si>
  <si>
    <t>5 Und. de Gyosas Veganas.</t>
  </si>
  <si>
    <t>CEVICHES</t>
  </si>
  <si>
    <t>Mango, Manzana Verde, Espárragos, Palta, Champiñón, Lechuga, Pimentón, Cebolla Morada, Chips de Plátano, Leche de Tigre Vegana.</t>
  </si>
  <si>
    <t>Ceviche Vegano de Champiñones con Leche de Tigre Vegana.</t>
  </si>
  <si>
    <t>MILANESAS</t>
  </si>
  <si>
    <t>LA FUNGHI / PAPA FRITAS</t>
  </si>
  <si>
    <t>LA FUNGHI / PURE DE PAPAS</t>
  </si>
  <si>
    <t>LA FUNGHI / ENSALADA 1</t>
  </si>
  <si>
    <t>LA FUNGHI / ENSALADA 2</t>
  </si>
  <si>
    <t>LA GALLEGA / PAPAS FRITAS</t>
  </si>
  <si>
    <t>LA GALLEGA / PURE DE PAPAS</t>
  </si>
  <si>
    <t>LA GALLEGA / ENSALADA 1</t>
  </si>
  <si>
    <t>LA GALLEGA / ENSALADA 2</t>
  </si>
  <si>
    <t>4 K / PURE DE PAPAS</t>
  </si>
  <si>
    <t>4 K / PAPAS FRITAS</t>
  </si>
  <si>
    <t>4 K / ENSALADA 1</t>
  </si>
  <si>
    <t>4 K / ENSALADA 2</t>
  </si>
  <si>
    <t>LA CHORIZA / PURE DE PAPAS</t>
  </si>
  <si>
    <t>LA CHORIZA / PAPAS FRITAS</t>
  </si>
  <si>
    <t>LA CHORIZA / ENSALADA 1</t>
  </si>
  <si>
    <t>LA CHORIZA / ENSALADA 2</t>
  </si>
  <si>
    <t>LA GROSSA / PURE DE PAPAS</t>
  </si>
  <si>
    <t>LA GROSSA / PAPAS FRITAS</t>
  </si>
  <si>
    <t>LA GROSSA / ENSALADA 1</t>
  </si>
  <si>
    <t>LA GROSSA / ENSALADA 2</t>
  </si>
  <si>
    <t>LA NAPO / PURE DE PAPAS</t>
  </si>
  <si>
    <t>LA NAPO / PAPAS FRITAS</t>
  </si>
  <si>
    <t>LA NAPO / ENSALADA 1</t>
  </si>
  <si>
    <t>LA NAPO / ENSALADA 2</t>
  </si>
  <si>
    <t>LA TROPICAL / PURE DE PAPAS</t>
  </si>
  <si>
    <t>LA TROPICAL / PAPAS FRITAS</t>
  </si>
  <si>
    <t>LA TROPICAL / ENSALADA 1</t>
  </si>
  <si>
    <t>LA TROPICAL / ENSALADA 2</t>
  </si>
  <si>
    <t>LA ZARPADA / PURE DE PAPAS</t>
  </si>
  <si>
    <t>LA ZARPADA / PAPAS FRITAS</t>
  </si>
  <si>
    <t>LA ZARPADA / ENSALADA 1</t>
  </si>
  <si>
    <t>LA ZARPADA / ENSALADA 2</t>
  </si>
  <si>
    <t>LA SANITA / PURE DE PAPAS</t>
  </si>
  <si>
    <t>LA SANITA / PAPAS FRITAS</t>
  </si>
  <si>
    <t>LA SANITA / ENSALADA 1</t>
  </si>
  <si>
    <t>LA SANITA / ENSALADA 2</t>
  </si>
  <si>
    <t>MARGARITA / PURE DE PAPAS</t>
  </si>
  <si>
    <t>MARGARITA / PAPAS FRITAS</t>
  </si>
  <si>
    <t>MARGARITA / ENSALADA 1</t>
  </si>
  <si>
    <t>MARGARITA / ENSALADA 2</t>
  </si>
  <si>
    <t>EL PALTON / PURE DE PAPAS</t>
  </si>
  <si>
    <t>EL PALTON / PAPAS FRITAS</t>
  </si>
  <si>
    <t>EL PALTON / ENSALADA 1</t>
  </si>
  <si>
    <t>EL PALTON / ENSALADA 2</t>
  </si>
  <si>
    <t>LA PIOLA / PURE DE PAPAS</t>
  </si>
  <si>
    <t>LA PIOLA / PAPAS FRITAS</t>
  </si>
  <si>
    <t>LA PIOLA / ENSALADA 1</t>
  </si>
  <si>
    <t>LA PIOLA / ENSALADA 2</t>
  </si>
  <si>
    <t>LA VALIENTE / PURE DE PAPAS</t>
  </si>
  <si>
    <t>LA VALIENTE / PAPAS FRITAS</t>
  </si>
  <si>
    <t>LA VALIENTE / ENSALADA 1</t>
  </si>
  <si>
    <t>LA VALIENTE / ENSALADA 2</t>
  </si>
  <si>
    <t>LA YANQUI / PURE DE PAPAS</t>
  </si>
  <si>
    <t>LA YANQUI / PAPAS FRITAS</t>
  </si>
  <si>
    <t>LA YANQUI / ENSALADA 1</t>
  </si>
  <si>
    <t>LA YANQUI / ENSALADA 2</t>
  </si>
  <si>
    <t>ZUCHINNI BERENJENA / PURE DE PAPAS</t>
  </si>
  <si>
    <t>ZUCHINNI BERENJENA / PAPAS FRITAS</t>
  </si>
  <si>
    <t>ZUCHINNI BERENJENA / ENSALADA 1</t>
  </si>
  <si>
    <t>ZUCHINNI BERENJENA / ENSALADA 2</t>
  </si>
  <si>
    <t>ZUCHINNI, BERENJENA FUNGHI / PURE DE PAPAS</t>
  </si>
  <si>
    <t>ZUCHINNI, BERENJENA FUNGHI / PAPAS FRITAS</t>
  </si>
  <si>
    <t>ZUCHINNI, BERENJENA FUNGHI / ENSALADA 1</t>
  </si>
  <si>
    <t>ZUCHINNI, BERENJENA FUNGHI / ENSALADA 2</t>
  </si>
  <si>
    <t>SANDWICH</t>
  </si>
  <si>
    <t>CLASICO / PAPAS FRITAS</t>
  </si>
  <si>
    <t>CLASICO / PURE DE PAPAS</t>
  </si>
  <si>
    <t>CLASICO / ENSALADA 1</t>
  </si>
  <si>
    <t>CLASICO / ENSALADA 2</t>
  </si>
  <si>
    <t>ESPECIAL / PAPAS FRITAS</t>
  </si>
  <si>
    <t>ESPECIAL / PURE DE PAPAS</t>
  </si>
  <si>
    <t>ESPECIAL / ENSALADA 1</t>
  </si>
  <si>
    <t>ESPECIAL / ENSALADA 2</t>
  </si>
  <si>
    <t>GRINGO / PAPAS FRITAS</t>
  </si>
  <si>
    <t>GRINGO / PURE DE PAPAS</t>
  </si>
  <si>
    <t>GRINGO / ENSALADA 1</t>
  </si>
  <si>
    <t>GRINGO / ENSALADA 2</t>
  </si>
  <si>
    <t>EXTRA QUESO</t>
  </si>
  <si>
    <t>PIMENTON</t>
  </si>
  <si>
    <t>CHAMPIÑON</t>
  </si>
  <si>
    <t>ACEITUNAS NEGRAS</t>
  </si>
  <si>
    <t>PALMITOS</t>
  </si>
  <si>
    <t>ACOMPAÑAMIENTO OBLIGATORIO</t>
  </si>
  <si>
    <t>PAPA FRITA</t>
  </si>
  <si>
    <t>ENSALADA LECHUGA, TOMATE, PALTA</t>
  </si>
  <si>
    <t>ENSALADA PALMITO, PALTA</t>
  </si>
  <si>
    <t>ADICIONALES A 990</t>
  </si>
  <si>
    <t>GRS X ITEM</t>
  </si>
  <si>
    <t>ENSALADA LECHUGA TOMATE PALTA</t>
  </si>
  <si>
    <t>ENSALADA PALTA PALMITO</t>
  </si>
  <si>
    <t>Costo P. Ya</t>
  </si>
  <si>
    <t>LA NAPO</t>
  </si>
  <si>
    <t>Salsa de tomate, mozzarella, jamón, tomates en cubitos, ajo y orégano.</t>
  </si>
  <si>
    <t>LA GALLEGA</t>
  </si>
  <si>
    <t>Salsa de tomate, mozzarella, rúcula, jamón serrano, aceite de oliva y orégano.</t>
  </si>
  <si>
    <t>LA YANQUI</t>
  </si>
  <si>
    <t>Salsa barbecue, queso cheddar, cebolla frita, trozos de panceta y cebollín.</t>
  </si>
  <si>
    <t>LA VALIENTE</t>
  </si>
  <si>
    <t>Salsa de tomate, cebolla frita y 2 huevos.</t>
  </si>
  <si>
    <t>LA 4 K</t>
  </si>
  <si>
    <t>Salsa de tomate, mozzarella, parmesano, queso azul y provolone.</t>
  </si>
  <si>
    <t>LA FUNGHI</t>
  </si>
  <si>
    <t>Salsa de tomate, mozzarella y champiñones.</t>
  </si>
  <si>
    <t>LA MARGARITA</t>
  </si>
  <si>
    <t>Salsa de tomate, mozzarella, albahaca y orégano.</t>
  </si>
  <si>
    <t>LA ZARPADA</t>
  </si>
  <si>
    <t>Salsa de tomate, mozzarella, tomate, pimentón y aceitunas negras.</t>
  </si>
  <si>
    <t>LA GROSSA</t>
  </si>
  <si>
    <t>Salsa blanca, mozzarella, espinaca y orégano.</t>
  </si>
  <si>
    <t>LA CHORIZA</t>
  </si>
  <si>
    <t>Salsa de tomate, choricillo, pimentón, aceitunas negras y orégano.</t>
  </si>
  <si>
    <t>LA TROPICAL</t>
  </si>
  <si>
    <t>Salsa de tomate, mozzarella, jamón y palmitos.</t>
  </si>
  <si>
    <t>EL PALTON</t>
  </si>
  <si>
    <t>Salsa de tomate, mozzarella, palta en rodajas y rúcula.</t>
  </si>
  <si>
    <t>LA SANITA</t>
  </si>
  <si>
    <t>Salsa de tomate, mozzarella, choclo y champiñón.</t>
  </si>
  <si>
    <t>LA PIOLA</t>
  </si>
  <si>
    <t>Salsa de tomate, mozzarella, champiñón, pimentón, aceitunas negras y orégano.</t>
  </si>
  <si>
    <t>MILANESAS VEGANAS</t>
  </si>
  <si>
    <t>ZUCHINNI / BERENJENA</t>
  </si>
  <si>
    <t>Clásica, un limón y perejil.</t>
  </si>
  <si>
    <t>ZUCHINNI / BERENJENA FUNGHI</t>
  </si>
  <si>
    <t>Salsa de tomate, queso vegano, champiñones.</t>
  </si>
  <si>
    <t>SANDWICH CLASICO</t>
  </si>
  <si>
    <t>Pan Baguette, Jamón, Queso Gauda, Salame y Mayonesa Base.</t>
  </si>
  <si>
    <t>SANDWICH ESPECIAL</t>
  </si>
  <si>
    <t>Pan Baguette, Queso Gauda, Jamón, Salame, Pepino, Tomate, Lechuga y Mayonesa.</t>
  </si>
  <si>
    <t>SANDWICH GRINGO</t>
  </si>
  <si>
    <t>Pan Baguette, Queso Cheddar, Tocino, Cebolla Caramelizada, Cebollín y Salsa Barbecue.</t>
  </si>
  <si>
    <t>AGREGADOS</t>
  </si>
  <si>
    <t>POSTRES LISTOS</t>
  </si>
  <si>
    <t>GOHAN CLASIC</t>
  </si>
  <si>
    <t>precios kento</t>
  </si>
  <si>
    <t xml:space="preserve">GOHAN DE POLLO </t>
  </si>
  <si>
    <t>KOSHI 3 PREMIUM (43 PIEZAS)</t>
  </si>
  <si>
    <t>ACEVICHADO KOSHI</t>
  </si>
  <si>
    <t>NIGIRI TUNA ESPECIAL</t>
  </si>
  <si>
    <t>KOSHI 4 PREMIUM (54 PIEZAS)</t>
  </si>
  <si>
    <t>KOSHI 6 PREMIUM (57 PIEZAS)</t>
  </si>
  <si>
    <t>KOSHI 5 PREMIUM (57 PIEZAS)</t>
  </si>
  <si>
    <t>TIRADITO LECHE DE TIGRE KOSHI</t>
  </si>
  <si>
    <t>TIRADITO KOSHI</t>
  </si>
  <si>
    <t>REEMPLAZAR</t>
  </si>
  <si>
    <t>Palta</t>
  </si>
  <si>
    <t>Jaiba</t>
  </si>
  <si>
    <t>Atún</t>
  </si>
  <si>
    <t>Camarón</t>
  </si>
  <si>
    <t>REEMPLAZAR EN PROMO KETO</t>
  </si>
  <si>
    <t>GOHAN KOSHI</t>
  </si>
  <si>
    <t>PROMO KOSHI ESPECIAL 1</t>
  </si>
  <si>
    <t>PROMO KOSHI ESPECIAL 2</t>
  </si>
  <si>
    <t>KOSHI 4 PREMIUM (57 PIEZAS)</t>
  </si>
  <si>
    <t>ROLL PREMIUM</t>
  </si>
  <si>
    <t>SIN ARROZ</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</si>
</sst>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340A]#,##0"/>
    <numFmt numFmtId="165" formatCode="#,##0.00_ ;[Red]\-#,##0.00\ "/>
    <numFmt numFmtId="166" formatCode="#,##0.000"/>
    <numFmt numFmtId="167" formatCode="#,##0.000;[Red]#,##0.000"/>
    <numFmt numFmtId="168" formatCode="#,##0.000_);[Red]\(#,##0.000\)"/>
    <numFmt numFmtId="169" formatCode="[$CLP]\ #,##0.00"/>
    <numFmt numFmtId="170" formatCode="#,##0.000_ ;[Red]\-#,##0.000\ "/>
    <numFmt numFmtId="171" formatCode="&quot;S/. &quot;#,##0.00"/>
    <numFmt numFmtId="172" formatCode="[$CLP]&quot;$&quot;\ #,##0;[Red]\-[$CLP]\ #,##0"/>
    <numFmt numFmtId="173" formatCode="d/mmmm"/>
    <numFmt numFmtId="174" formatCode="d/m/yyyy"/>
    <numFmt numFmtId="175" formatCode="0.0%"/>
    <numFmt numFmtId="176" formatCode="&quot;$&quot;#,##0"/>
  </numFmts>
  <fonts count="41">
    <font>
      <sz val="11.0"/>
      <color theme="1"/>
      <name val="Calibri"/>
      <scheme val="minor"/>
    </font>
    <font>
      <sz val="11.0"/>
      <color theme="1"/>
      <name val="Calibri"/>
    </font>
    <font>
      <u/>
      <sz val="11.0"/>
      <color theme="1"/>
      <name val="Calibri"/>
    </font>
    <font>
      <sz val="8.0"/>
      <color rgb="FF000000"/>
      <name val="Arial"/>
    </font>
    <font>
      <b/>
      <sz val="11.0"/>
      <color theme="1"/>
      <name val="Calibri"/>
    </font>
    <font>
      <b/>
      <sz val="8.0"/>
      <color theme="1"/>
      <name val="Century"/>
    </font>
    <font>
      <b/>
      <sz val="8.0"/>
      <color rgb="FF000000"/>
      <name val="Century"/>
    </font>
    <font>
      <sz val="8.0"/>
      <color rgb="FF000000"/>
      <name val="Century"/>
    </font>
    <font>
      <sz val="8.0"/>
      <color theme="1"/>
      <name val="Century"/>
    </font>
    <font>
      <b/>
      <i/>
      <sz val="8.0"/>
      <color theme="1"/>
      <name val="Century"/>
    </font>
    <font>
      <sz val="9.0"/>
      <color theme="1"/>
      <name val="Arial"/>
    </font>
    <font>
      <sz val="11.0"/>
      <color theme="1"/>
      <name val="Arial"/>
    </font>
    <font>
      <sz val="9.0"/>
      <color rgb="FF000000"/>
      <name val="Arial"/>
    </font>
    <font>
      <b/>
      <sz val="11.0"/>
      <color theme="0"/>
      <name val="Calibri"/>
    </font>
    <font>
      <sz val="8.0"/>
      <color theme="1"/>
      <name val="Century Gothic"/>
    </font>
    <font>
      <b/>
      <sz val="8.0"/>
      <color theme="0"/>
      <name val="Century"/>
    </font>
    <font>
      <b/>
      <sz val="9.0"/>
      <color theme="1"/>
      <name val="Arial"/>
    </font>
    <font>
      <b/>
      <sz val="8.0"/>
      <color rgb="FFFFFFFF"/>
      <name val="Century"/>
    </font>
    <font>
      <color theme="1"/>
      <name val="Calibri"/>
      <scheme val="minor"/>
    </font>
    <font>
      <sz val="8.0"/>
      <color rgb="FFFF0000"/>
      <name val="Century"/>
    </font>
    <font>
      <sz val="10.0"/>
      <color theme="1"/>
      <name val="Arial"/>
    </font>
    <font>
      <b/>
      <sz val="9.0"/>
      <color rgb="FF000000"/>
      <name val="Arial"/>
    </font>
    <font>
      <sz val="11.0"/>
      <color rgb="FF000000"/>
      <name val="Calibri"/>
    </font>
    <font>
      <sz val="11.0"/>
      <color rgb="FF000000"/>
      <name val="Arial"/>
    </font>
    <font>
      <b/>
      <sz val="11.0"/>
      <color rgb="FF000000"/>
      <name val="Calibri"/>
    </font>
    <font>
      <b/>
      <sz val="8.0"/>
      <color theme="1"/>
      <name val="Calibri"/>
    </font>
    <font>
      <b/>
      <sz val="8.0"/>
      <color rgb="FF000000"/>
      <name val="Calibri"/>
    </font>
    <font>
      <sz val="8.0"/>
      <color rgb="FF000000"/>
      <name val="Calibri"/>
    </font>
    <font>
      <sz val="8.0"/>
      <color theme="1"/>
      <name val="Calibri"/>
    </font>
    <font/>
    <font>
      <b/>
      <sz val="9.0"/>
      <color theme="1"/>
      <name val="Calibri"/>
    </font>
    <font>
      <b/>
      <sz val="9.0"/>
      <color rgb="FF000000"/>
      <name val="Calibri"/>
    </font>
    <font>
      <b/>
      <sz val="8.0"/>
      <color theme="1"/>
      <name val="Arial"/>
    </font>
    <font>
      <sz val="8.0"/>
      <color theme="1"/>
      <name val="Arial"/>
    </font>
    <font>
      <b/>
      <sz val="12.0"/>
      <color theme="1"/>
      <name val="Calibri"/>
    </font>
    <font>
      <b/>
      <sz val="10.0"/>
      <color theme="1"/>
      <name val="Calibri"/>
    </font>
    <font>
      <b/>
      <sz val="10.0"/>
      <color rgb="FF000000"/>
      <name val="Calibri"/>
    </font>
    <font>
      <sz val="10.0"/>
      <color theme="1"/>
      <name val="Calibri"/>
    </font>
    <font>
      <sz val="10.0"/>
      <color rgb="FF000000"/>
      <name val="Calibri"/>
    </font>
    <font>
      <sz val="11.0"/>
      <color rgb="FFFF0000"/>
      <name val="Arial"/>
    </font>
    <font>
      <b/>
      <sz val="12.0"/>
      <color rgb="FF000000"/>
      <name val="Calibri"/>
    </font>
  </fonts>
  <fills count="18">
    <fill>
      <patternFill patternType="none"/>
    </fill>
    <fill>
      <patternFill patternType="lightGray"/>
    </fill>
    <fill>
      <patternFill patternType="solid">
        <fgColor theme="4"/>
        <bgColor theme="4"/>
      </patternFill>
    </fill>
    <fill>
      <patternFill patternType="solid">
        <fgColor rgb="FF548135"/>
        <bgColor rgb="FF548135"/>
      </patternFill>
    </fill>
    <fill>
      <patternFill patternType="solid">
        <fgColor rgb="FFFFFF00"/>
        <bgColor rgb="FFFFFF00"/>
      </patternFill>
    </fill>
    <fill>
      <patternFill patternType="solid">
        <fgColor rgb="FF00B0F0"/>
        <bgColor rgb="FF00B0F0"/>
      </patternFill>
    </fill>
    <fill>
      <patternFill patternType="solid">
        <fgColor rgb="FF92D050"/>
        <bgColor rgb="FF92D050"/>
      </patternFill>
    </fill>
    <fill>
      <patternFill patternType="solid">
        <fgColor rgb="FFFF0000"/>
        <bgColor rgb="FFFF0000"/>
      </patternFill>
    </fill>
    <fill>
      <patternFill patternType="solid">
        <fgColor rgb="FFFFFFFF"/>
        <bgColor rgb="FFFFFFFF"/>
      </patternFill>
    </fill>
    <fill>
      <patternFill patternType="solid">
        <fgColor theme="0"/>
        <bgColor theme="0"/>
      </patternFill>
    </fill>
    <fill>
      <patternFill patternType="solid">
        <fgColor rgb="FFF2F2F2"/>
        <bgColor rgb="FFF2F2F2"/>
      </patternFill>
    </fill>
    <fill>
      <patternFill patternType="solid">
        <fgColor rgb="FF0070C0"/>
        <bgColor rgb="FF0070C0"/>
      </patternFill>
    </fill>
    <fill>
      <patternFill patternType="solid">
        <fgColor theme="9"/>
        <bgColor theme="9"/>
      </patternFill>
    </fill>
    <fill>
      <patternFill patternType="solid">
        <fgColor rgb="FFD0CECE"/>
        <bgColor rgb="FFD0CECE"/>
      </patternFill>
    </fill>
    <fill>
      <patternFill patternType="solid">
        <fgColor theme="1"/>
        <bgColor theme="1"/>
      </patternFill>
    </fill>
    <fill>
      <patternFill patternType="solid">
        <fgColor rgb="FFDADADA"/>
        <bgColor rgb="FFDADADA"/>
      </patternFill>
    </fill>
    <fill>
      <patternFill patternType="solid">
        <fgColor rgb="FFFFC000"/>
        <bgColor rgb="FFFFC000"/>
      </patternFill>
    </fill>
    <fill>
      <patternFill patternType="solid">
        <fgColor theme="7"/>
        <bgColor theme="7"/>
      </patternFill>
    </fill>
  </fills>
  <borders count="93">
    <border/>
    <border>
      <left/>
      <right/>
      <top/>
      <bottom/>
    </border>
    <border>
      <left style="thin">
        <color rgb="FF000000"/>
      </left>
      <right style="thin">
        <color rgb="FF000000"/>
      </right>
      <top style="thin">
        <color rgb="FF000000"/>
      </top>
    </border>
    <border>
      <left style="thin">
        <color rgb="FF000000"/>
      </left>
      <right style="thin">
        <color rgb="FF000000"/>
      </right>
      <top style="thin">
        <color rgb="FF000000"/>
      </top>
      <bottom style="thin">
        <color rgb="FF000000"/>
      </bottom>
    </border>
    <border>
      <left/>
      <right style="thin">
        <color rgb="FF000000"/>
      </right>
      <top style="thin">
        <color rgb="FF000000"/>
      </top>
      <bottom style="thin">
        <color rgb="FF000000"/>
      </bottom>
    </border>
    <border>
      <left style="medium">
        <color rgb="FF000000"/>
      </lef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medium">
        <color rgb="FF000000"/>
      </bottom>
    </border>
    <border>
      <left style="thin">
        <color rgb="FF000000"/>
      </left>
      <right style="thin">
        <color rgb="FF000000"/>
      </right>
      <top style="medium">
        <color rgb="FF000000"/>
      </top>
      <bottom style="thin">
        <color rgb="FF000000"/>
      </bottom>
    </border>
    <border>
      <left style="medium">
        <color rgb="FF000000"/>
      </left>
      <right/>
      <top style="thin">
        <color rgb="FF000000"/>
      </top>
      <bottom style="thin">
        <color rgb="FF000000"/>
      </bottom>
    </border>
    <border>
      <right style="thin">
        <color rgb="FF000000"/>
      </right>
      <top style="thin">
        <color rgb="FF000000"/>
      </top>
      <bottom style="thin">
        <color rgb="FF000000"/>
      </bottom>
    </border>
    <border>
      <right style="thin">
        <color rgb="FF000000"/>
      </right>
      <top style="medium">
        <color rgb="FF000000"/>
      </top>
      <bottom style="thin">
        <color rgb="FF000000"/>
      </bottom>
    </border>
    <border>
      <right style="thin">
        <color rgb="FF000000"/>
      </right>
      <top style="thin">
        <color rgb="FF000000"/>
      </top>
      <bottom style="medium">
        <color rgb="FF000000"/>
      </bottom>
    </border>
    <border>
      <right style="thin">
        <color rgb="FF000000"/>
      </right>
      <bottom style="thin">
        <color rgb="FF000000"/>
      </bottom>
    </border>
    <border>
      <right style="thin">
        <color rgb="FF000000"/>
      </right>
      <top style="thin">
        <color rgb="FF000000"/>
      </top>
    </border>
    <border>
      <left style="thin">
        <color rgb="FF000000"/>
      </left>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bottom style="thin">
        <color rgb="FF000000"/>
      </bottom>
    </border>
    <border>
      <top style="thin">
        <color rgb="FF000000"/>
      </top>
      <bottom style="thin">
        <color rgb="FF000000"/>
      </bottom>
    </border>
    <border>
      <left/>
      <right style="thin">
        <color rgb="FF000000"/>
      </right>
      <top/>
      <bottom style="thin">
        <color rgb="FF000000"/>
      </bottom>
    </border>
    <border>
      <left style="thin">
        <color rgb="FF000000"/>
      </left>
      <bottom style="thin">
        <color rgb="FF000000"/>
      </bottom>
    </border>
    <border>
      <left style="thin">
        <color rgb="FF000000"/>
      </left>
      <right style="thin">
        <color rgb="FF000000"/>
      </right>
    </border>
    <border>
      <bottom style="thin">
        <color rgb="FF000000"/>
      </bottom>
    </border>
    <border>
      <left style="thin">
        <color rgb="FF000000"/>
      </left>
      <right style="thin">
        <color rgb="FF000000"/>
      </right>
      <top/>
      <bottom/>
    </border>
    <border>
      <left style="thin">
        <color rgb="FF000000"/>
      </left>
      <right style="thin">
        <color rgb="FF000000"/>
      </right>
      <top style="thin">
        <color rgb="FF000000"/>
      </top>
      <bottom/>
    </border>
    <border>
      <left style="thin">
        <color rgb="FF000000"/>
      </left>
    </border>
    <border>
      <left style="thin">
        <color rgb="FF000000"/>
      </left>
      <top style="thin">
        <color rgb="FF000000"/>
      </top>
    </border>
    <border>
      <left style="medium">
        <color rgb="FF000000"/>
      </left>
      <right style="medium">
        <color rgb="FF000000"/>
      </right>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style="medium">
        <color rgb="FF000000"/>
      </right>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top/>
      <bottom style="medium">
        <color rgb="FF000000"/>
      </bottom>
    </border>
    <border>
      <left style="medium">
        <color rgb="FF000000"/>
      </left>
      <right style="medium">
        <color rgb="FF000000"/>
      </right>
      <top style="medium">
        <color rgb="FF000000"/>
      </top>
      <bottom style="medium">
        <color rgb="FF000000"/>
      </bottom>
    </border>
    <border>
      <left style="thick">
        <color rgb="FF000000"/>
      </left>
      <right style="medium">
        <color rgb="FF000000"/>
      </right>
      <top style="thick">
        <color rgb="FF000000"/>
      </top>
    </border>
    <border>
      <left style="medium">
        <color rgb="FFCCCCCC"/>
      </left>
      <right style="medium">
        <color rgb="FF000000"/>
      </right>
      <top style="thick">
        <color rgb="FF000000"/>
      </top>
    </border>
    <border>
      <left style="medium">
        <color rgb="FFCCCCCC"/>
      </left>
      <top style="thick">
        <color rgb="FF000000"/>
      </top>
    </border>
    <border>
      <left style="medium">
        <color rgb="FF000000"/>
      </left>
      <right style="medium">
        <color rgb="FF000000"/>
      </right>
      <top style="medium">
        <color rgb="FF000000"/>
      </top>
    </border>
    <border>
      <left style="medium">
        <color rgb="FF000000"/>
      </left>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top style="medium">
        <color rgb="FF000000"/>
      </top>
      <bottom style="thin">
        <color rgb="FF000000"/>
      </bottom>
    </border>
    <border>
      <left style="medium">
        <color rgb="FF000000"/>
      </left>
      <right style="medium">
        <color rgb="FF000000"/>
      </right>
    </border>
    <border>
      <left style="medium">
        <color rgb="FF000000"/>
      </left>
      <right style="thin">
        <color rgb="FF000000"/>
      </right>
      <top style="thin">
        <color rgb="FF000000"/>
      </top>
      <bottom style="thin">
        <color rgb="FF000000"/>
      </bottom>
    </border>
    <border>
      <left style="medium">
        <color rgb="FF000000"/>
      </left>
      <right style="medium">
        <color rgb="FF000000"/>
      </right>
      <bottom style="medium">
        <color rgb="FF000000"/>
      </bottom>
    </border>
    <border>
      <left style="medium">
        <color rgb="FF000000"/>
      </left>
      <right style="medium">
        <color rgb="FF000000"/>
      </right>
      <top style="thin">
        <color rgb="FF000000"/>
      </top>
      <bottom/>
    </border>
    <border>
      <left style="medium">
        <color rgb="FF000000"/>
      </left>
      <right style="thin">
        <color rgb="FF000000"/>
      </right>
      <top style="thin">
        <color rgb="FF000000"/>
      </top>
      <bottom style="medium">
        <color rgb="FF000000"/>
      </bottom>
    </border>
    <border>
      <left style="thin">
        <color rgb="FF000000"/>
      </left>
      <right/>
      <top style="thin">
        <color rgb="FF000000"/>
      </top>
      <bottom style="medium">
        <color rgb="FF000000"/>
      </bottom>
    </border>
    <border>
      <left style="medium">
        <color rgb="FF000000"/>
      </left>
      <right style="thin">
        <color rgb="FF000000"/>
      </right>
      <top/>
      <bottom style="thin">
        <color rgb="FF000000"/>
      </bottom>
    </border>
    <border>
      <left style="thin">
        <color rgb="FF000000"/>
      </left>
      <right/>
      <top/>
      <bottom style="thin">
        <color rgb="FF000000"/>
      </bottom>
    </border>
    <border>
      <left style="medium">
        <color rgb="FF000000"/>
      </left>
      <right/>
      <top style="thin">
        <color rgb="FF000000"/>
      </top>
      <bottom style="medium">
        <color rgb="FF000000"/>
      </bottom>
    </border>
    <border>
      <left style="medium">
        <color rgb="FF000000"/>
      </left>
      <right/>
      <top/>
      <bottom/>
    </border>
    <border>
      <left style="medium">
        <color rgb="FF000000"/>
      </left>
      <right/>
      <top style="thin">
        <color rgb="FF000000"/>
      </top>
      <bottom/>
    </border>
    <border>
      <left style="medium">
        <color rgb="FF000000"/>
      </left>
      <right style="thin">
        <color rgb="FF000000"/>
      </right>
      <top style="thin">
        <color rgb="FF000000"/>
      </top>
      <bottom/>
    </border>
    <border>
      <left style="thin">
        <color rgb="FF000000"/>
      </left>
      <right/>
      <top style="thin">
        <color rgb="FF000000"/>
      </top>
      <bottom/>
    </border>
    <border>
      <left style="medium">
        <color rgb="FF000000"/>
      </left>
      <top style="medium">
        <color rgb="FF000000"/>
      </top>
    </border>
    <border>
      <left style="medium">
        <color rgb="FF000000"/>
      </left>
      <right style="medium">
        <color rgb="FF000000"/>
      </right>
      <top style="medium">
        <color rgb="FF000000"/>
      </top>
      <bottom/>
    </border>
    <border>
      <left style="medium">
        <color rgb="FF000000"/>
      </left>
    </border>
    <border>
      <left style="medium">
        <color rgb="FF000000"/>
      </left>
      <bottom style="medium">
        <color rgb="FF000000"/>
      </bottom>
    </border>
    <border>
      <left style="medium">
        <color rgb="FF000000"/>
      </left>
      <right/>
      <top/>
      <bottom style="thin">
        <color rgb="FF000000"/>
      </bottom>
    </border>
    <border>
      <left style="medium">
        <color rgb="FF000000"/>
      </left>
      <right style="medium">
        <color rgb="FF000000"/>
      </right>
      <top/>
      <bottom/>
    </border>
    <border>
      <left style="medium">
        <color rgb="FF000000"/>
      </left>
      <right style="medium">
        <color rgb="FF000000"/>
      </right>
      <bottom style="thin">
        <color rgb="FF000000"/>
      </bottom>
    </border>
    <border>
      <left style="medium">
        <color rgb="FF000000"/>
      </left>
      <right style="thin">
        <color rgb="FF000000"/>
      </right>
      <top style="thin">
        <color rgb="FF000000"/>
      </top>
    </border>
    <border>
      <left/>
      <right style="medium">
        <color rgb="FF000000"/>
      </right>
      <top/>
      <bottom style="thin">
        <color rgb="FF000000"/>
      </bottom>
    </border>
    <border>
      <left/>
      <right style="medium">
        <color rgb="FF000000"/>
      </right>
      <top style="thin">
        <color rgb="FF000000"/>
      </top>
      <bottom style="thin">
        <color rgb="FF000000"/>
      </bottom>
    </border>
    <border>
      <left style="medium">
        <color rgb="FF000000"/>
      </left>
      <right style="medium">
        <color rgb="FF000000"/>
      </right>
      <top style="thin">
        <color rgb="FF000000"/>
      </top>
    </border>
    <border>
      <left/>
      <right/>
      <top style="medium">
        <color rgb="FF000000"/>
      </top>
      <bottom style="thin">
        <color rgb="FF000000"/>
      </bottom>
    </border>
    <border>
      <left/>
      <right/>
      <top style="thin">
        <color rgb="FF000000"/>
      </top>
      <bottom style="thin">
        <color rgb="FF000000"/>
      </bottom>
    </border>
    <border>
      <left/>
      <right/>
      <top style="thin">
        <color rgb="FF000000"/>
      </top>
      <bottom/>
    </border>
    <border>
      <left style="thin">
        <color rgb="FF000000"/>
      </left>
      <right style="medium">
        <color rgb="FF000000"/>
      </right>
      <top style="medium">
        <color rgb="FF000000"/>
      </top>
      <bottom style="thin">
        <color rgb="FF000000"/>
      </bottom>
    </border>
    <border>
      <left/>
      <right style="medium">
        <color rgb="FF000000"/>
      </right>
      <top style="medium">
        <color rgb="FF000000"/>
      </top>
      <bottom style="thin">
        <color rgb="FF000000"/>
      </bottom>
    </border>
    <border>
      <left style="thin">
        <color rgb="FF000000"/>
      </left>
      <right style="medium">
        <color rgb="FF000000"/>
      </right>
      <top style="thin">
        <color rgb="FF000000"/>
      </top>
      <bottom style="thin">
        <color rgb="FF000000"/>
      </bottom>
    </border>
    <border>
      <left style="thin">
        <color rgb="FF000000"/>
      </left>
      <right style="medium">
        <color rgb="FF000000"/>
      </right>
      <top style="thin">
        <color rgb="FF000000"/>
      </top>
      <bottom style="medium">
        <color rgb="FF000000"/>
      </bottom>
    </border>
    <border>
      <left style="medium">
        <color rgb="FF000000"/>
      </left>
      <top style="thin">
        <color rgb="FF000000"/>
      </top>
    </border>
    <border>
      <left/>
      <right/>
      <top/>
      <bottom style="thin">
        <color rgb="FF000000"/>
      </bottom>
    </border>
    <border>
      <left/>
      <right/>
      <top style="thin">
        <color rgb="FF000000"/>
      </top>
      <bottom style="medium">
        <color rgb="FF000000"/>
      </bottom>
    </border>
    <border>
      <left/>
      <right style="medium">
        <color rgb="FF000000"/>
      </right>
      <top style="thin">
        <color rgb="FF000000"/>
      </top>
      <bottom style="medium">
        <color rgb="FF000000"/>
      </bottom>
    </border>
    <border>
      <top style="medium">
        <color rgb="FF000000"/>
      </top>
      <bottom style="thin">
        <color rgb="FF000000"/>
      </bottom>
    </border>
    <border>
      <left style="medium">
        <color rgb="FF000000"/>
      </left>
      <right style="thin">
        <color rgb="FF000000"/>
      </right>
      <top style="medium">
        <color rgb="FF000000"/>
      </top>
      <bottom/>
    </border>
    <border>
      <top style="thin">
        <color rgb="FF000000"/>
      </top>
      <bottom style="medium">
        <color rgb="FF000000"/>
      </bottom>
    </border>
    <border>
      <left style="medium">
        <color rgb="FF000000"/>
      </left>
      <top style="medium">
        <color rgb="FF000000"/>
      </top>
      <bottom style="thin">
        <color rgb="FF000000"/>
      </bottom>
    </border>
    <border>
      <left style="medium">
        <color rgb="FF000000"/>
      </left>
      <right/>
      <top style="medium">
        <color rgb="FF000000"/>
      </top>
      <bottom/>
    </border>
    <border>
      <left style="medium">
        <color rgb="FF000000"/>
      </left>
      <right style="thin">
        <color rgb="FF000000"/>
      </right>
      <top/>
      <bottom/>
    </border>
    <border>
      <left style="thin">
        <color rgb="FF000000"/>
      </left>
      <right/>
      <top/>
      <bottom/>
    </border>
    <border>
      <left style="medium">
        <color rgb="FF000000"/>
      </left>
      <right style="thin">
        <color rgb="FF000000"/>
      </right>
      <bottom style="thin">
        <color rgb="FF000000"/>
      </bottom>
    </border>
    <border>
      <left style="medium">
        <color rgb="FF000000"/>
      </left>
      <right/>
      <top/>
      <bottom style="medium">
        <color rgb="FF000000"/>
      </bottom>
    </border>
    <border>
      <left style="medium">
        <color rgb="FFCCCCCC"/>
      </left>
      <right style="medium">
        <color rgb="FF000000"/>
      </right>
      <top style="medium">
        <color rgb="FF000000"/>
      </top>
      <bottom style="medium">
        <color rgb="FF000000"/>
      </bottom>
    </border>
    <border>
      <left style="medium">
        <color rgb="FFCCCCCC"/>
      </left>
      <top style="medium">
        <color rgb="FF000000"/>
      </top>
      <bottom style="medium">
        <color rgb="FF000000"/>
      </bottom>
    </border>
    <border>
      <right style="medium">
        <color rgb="FF000000"/>
      </right>
      <top style="medium">
        <color rgb="FF000000"/>
      </top>
    </border>
    <border>
      <left style="thin">
        <color rgb="FF000000"/>
      </left>
      <right style="medium">
        <color rgb="FF000000"/>
      </right>
      <top style="thin">
        <color rgb="FF000000"/>
      </top>
      <bottom/>
    </border>
    <border>
      <left style="thin">
        <color rgb="FF000000"/>
      </left>
      <right style="medium">
        <color rgb="FF000000"/>
      </right>
      <top/>
      <bottom style="thin">
        <color rgb="FF000000"/>
      </bottom>
    </border>
    <border>
      <left style="medium">
        <color rgb="FF000000"/>
      </left>
      <right/>
      <top style="medium">
        <color rgb="FF000000"/>
      </top>
    </border>
    <border>
      <left style="medium">
        <color rgb="FF000000"/>
      </left>
      <right/>
    </border>
    <border>
      <left style="medium">
        <color rgb="FF000000"/>
      </left>
      <right/>
      <bottom/>
    </border>
  </borders>
  <cellStyleXfs count="1">
    <xf borderId="0" fillId="0" fontId="0" numFmtId="0" applyAlignment="1" applyFont="1"/>
  </cellStyleXfs>
  <cellXfs count="609">
    <xf borderId="0" fillId="0" fontId="0" numFmtId="0" xfId="0" applyAlignment="1" applyFont="1">
      <alignment readingOrder="0" shrinkToFit="0" vertical="bottom" wrapText="0"/>
    </xf>
    <xf borderId="0" fillId="0" fontId="1" numFmtId="3" xfId="0" applyFont="1" applyNumberFormat="1"/>
    <xf borderId="0" fillId="0" fontId="2" numFmtId="0" xfId="0" applyFont="1"/>
    <xf borderId="0" fillId="0" fontId="3" numFmtId="3" xfId="0" applyAlignment="1" applyFont="1" applyNumberFormat="1">
      <alignment vertical="center"/>
    </xf>
    <xf borderId="0" fillId="0" fontId="4" numFmtId="0" xfId="0" applyFont="1"/>
    <xf borderId="0" fillId="0" fontId="3" numFmtId="0" xfId="0" applyAlignment="1" applyFont="1">
      <alignment horizontal="left" vertical="center"/>
    </xf>
    <xf borderId="0" fillId="0" fontId="3" numFmtId="3" xfId="0" applyAlignment="1" applyFont="1" applyNumberFormat="1">
      <alignment horizontal="right" vertical="center"/>
    </xf>
    <xf borderId="0" fillId="0" fontId="3" numFmtId="0" xfId="0" applyAlignment="1" applyFont="1">
      <alignment horizontal="right" vertical="center"/>
    </xf>
    <xf borderId="0" fillId="0" fontId="3" numFmtId="0" xfId="0" applyAlignment="1" applyFont="1">
      <alignment horizontal="center" vertical="center"/>
    </xf>
    <xf borderId="1" fillId="2" fontId="1" numFmtId="0" xfId="0" applyBorder="1" applyFill="1" applyFont="1"/>
    <xf borderId="1" fillId="3" fontId="5" numFmtId="40" xfId="0" applyAlignment="1" applyBorder="1" applyFill="1" applyFont="1" applyNumberFormat="1">
      <alignment horizontal="left" vertical="center"/>
    </xf>
    <xf borderId="0" fillId="0" fontId="3" numFmtId="4" xfId="0" applyAlignment="1" applyFont="1" applyNumberFormat="1">
      <alignment vertical="center"/>
    </xf>
    <xf borderId="1" fillId="4" fontId="1" numFmtId="3" xfId="0" applyBorder="1" applyFill="1" applyFont="1" applyNumberFormat="1"/>
    <xf borderId="1" fillId="5" fontId="3" numFmtId="3" xfId="0" applyAlignment="1" applyBorder="1" applyFill="1" applyFont="1" applyNumberFormat="1">
      <alignment vertical="center"/>
    </xf>
    <xf borderId="1" fillId="6" fontId="1" numFmtId="3" xfId="0" applyBorder="1" applyFill="1" applyFont="1" applyNumberFormat="1"/>
    <xf borderId="0" fillId="0" fontId="1" numFmtId="0" xfId="0" applyFont="1"/>
    <xf borderId="1" fillId="2" fontId="4" numFmtId="0" xfId="0" applyBorder="1" applyFont="1"/>
    <xf borderId="1" fillId="7" fontId="1" numFmtId="3" xfId="0" applyBorder="1" applyFill="1" applyFont="1" applyNumberFormat="1"/>
    <xf borderId="2" fillId="0" fontId="6" numFmtId="0" xfId="0" applyAlignment="1" applyBorder="1" applyFont="1">
      <alignment horizontal="center" vertical="center"/>
    </xf>
    <xf borderId="2" fillId="0" fontId="6" numFmtId="4" xfId="0" applyAlignment="1" applyBorder="1" applyFont="1" applyNumberFormat="1">
      <alignment horizontal="center" vertical="center"/>
    </xf>
    <xf borderId="2" fillId="0" fontId="6" numFmtId="2" xfId="0" applyAlignment="1" applyBorder="1" applyFont="1" applyNumberFormat="1">
      <alignment horizontal="center" vertical="center"/>
    </xf>
    <xf borderId="2" fillId="0" fontId="6" numFmtId="164" xfId="0" applyAlignment="1" applyBorder="1" applyFont="1" applyNumberFormat="1">
      <alignment horizontal="center" vertical="center"/>
    </xf>
    <xf borderId="3" fillId="8" fontId="5" numFmtId="4" xfId="0" applyAlignment="1" applyBorder="1" applyFill="1" applyFont="1" applyNumberFormat="1">
      <alignment horizontal="center"/>
    </xf>
    <xf borderId="4" fillId="8" fontId="5" numFmtId="0" xfId="0" applyAlignment="1" applyBorder="1" applyFont="1">
      <alignment horizontal="center"/>
    </xf>
    <xf borderId="4" fillId="8" fontId="5" numFmtId="2" xfId="0" applyAlignment="1" applyBorder="1" applyFont="1" applyNumberFormat="1">
      <alignment horizontal="center"/>
    </xf>
    <xf borderId="4" fillId="4" fontId="5" numFmtId="164" xfId="0" applyAlignment="1" applyBorder="1" applyFont="1" applyNumberFormat="1">
      <alignment horizontal="center"/>
    </xf>
    <xf borderId="4" fillId="8" fontId="5" numFmtId="164" xfId="0" applyAlignment="1" applyBorder="1" applyFont="1" applyNumberFormat="1">
      <alignment horizontal="center"/>
    </xf>
    <xf borderId="1" fillId="9" fontId="7" numFmtId="4" xfId="0" applyAlignment="1" applyBorder="1" applyFill="1" applyFont="1" applyNumberFormat="1">
      <alignment horizontal="center" vertical="center"/>
    </xf>
    <xf borderId="1" fillId="9" fontId="7" numFmtId="0" xfId="0" applyAlignment="1" applyBorder="1" applyFont="1">
      <alignment horizontal="center" vertical="center"/>
    </xf>
    <xf borderId="1" fillId="9" fontId="7" numFmtId="2" xfId="0" applyAlignment="1" applyBorder="1" applyFont="1" applyNumberFormat="1">
      <alignment horizontal="center" vertical="center"/>
    </xf>
    <xf borderId="1" fillId="9" fontId="7" numFmtId="164" xfId="0" applyAlignment="1" applyBorder="1" applyFont="1" applyNumberFormat="1">
      <alignment horizontal="center" vertical="center"/>
    </xf>
    <xf borderId="0" fillId="0" fontId="1" numFmtId="2" xfId="0" applyFont="1" applyNumberFormat="1"/>
    <xf borderId="0" fillId="0" fontId="1" numFmtId="164" xfId="0" applyFont="1" applyNumberFormat="1"/>
    <xf borderId="0" fillId="0" fontId="5" numFmtId="0" xfId="0" applyAlignment="1" applyFont="1">
      <alignment horizontal="center" vertical="center"/>
    </xf>
    <xf borderId="1" fillId="10" fontId="6" numFmtId="0" xfId="0" applyAlignment="1" applyBorder="1" applyFill="1" applyFont="1">
      <alignment horizontal="center" vertical="center"/>
    </xf>
    <xf borderId="1" fillId="10" fontId="8" numFmtId="165" xfId="0" applyAlignment="1" applyBorder="1" applyFont="1" applyNumberFormat="1">
      <alignment horizontal="center" vertical="center"/>
    </xf>
    <xf borderId="1" fillId="10" fontId="8" numFmtId="166" xfId="0" applyAlignment="1" applyBorder="1" applyFont="1" applyNumberFormat="1">
      <alignment horizontal="center" vertical="center"/>
    </xf>
    <xf borderId="1" fillId="10" fontId="8" numFmtId="40" xfId="0" applyAlignment="1" applyBorder="1" applyFont="1" applyNumberFormat="1">
      <alignment horizontal="center" vertical="center"/>
    </xf>
    <xf borderId="1" fillId="10" fontId="8" numFmtId="2" xfId="0" applyAlignment="1" applyBorder="1" applyFont="1" applyNumberFormat="1">
      <alignment horizontal="center" vertical="center"/>
    </xf>
    <xf borderId="0" fillId="0" fontId="8" numFmtId="0" xfId="0" applyFont="1"/>
    <xf borderId="0" fillId="0" fontId="9" numFmtId="167" xfId="0" applyAlignment="1" applyFont="1" applyNumberFormat="1">
      <alignment horizontal="right" vertical="center"/>
    </xf>
    <xf borderId="0" fillId="0" fontId="8" numFmtId="0" xfId="0" applyAlignment="1" applyFont="1">
      <alignment horizontal="center" vertical="center"/>
    </xf>
    <xf borderId="0" fillId="0" fontId="8" numFmtId="40" xfId="0" applyAlignment="1" applyFont="1" applyNumberFormat="1">
      <alignment horizontal="center" vertical="center"/>
    </xf>
    <xf borderId="0" fillId="0" fontId="8" numFmtId="40" xfId="0" applyAlignment="1" applyFont="1" applyNumberFormat="1">
      <alignment vertical="center"/>
    </xf>
    <xf borderId="0" fillId="0" fontId="8" numFmtId="165" xfId="0" applyAlignment="1" applyFont="1" applyNumberFormat="1">
      <alignment horizontal="center" vertical="center"/>
    </xf>
    <xf borderId="0" fillId="0" fontId="8" numFmtId="166" xfId="0" applyAlignment="1" applyFont="1" applyNumberFormat="1">
      <alignment horizontal="center" vertical="center"/>
    </xf>
    <xf borderId="0" fillId="0" fontId="8" numFmtId="2" xfId="0" applyAlignment="1" applyFont="1" applyNumberFormat="1">
      <alignment horizontal="center" vertical="center"/>
    </xf>
    <xf borderId="0" fillId="0" fontId="8" numFmtId="167" xfId="0" applyAlignment="1" applyFont="1" applyNumberFormat="1">
      <alignment horizontal="center" vertical="center"/>
    </xf>
    <xf borderId="3" fillId="0" fontId="5" numFmtId="0" xfId="0" applyAlignment="1" applyBorder="1" applyFont="1">
      <alignment horizontal="center" shrinkToFit="0" vertical="center" wrapText="1"/>
    </xf>
    <xf borderId="3" fillId="0" fontId="5" numFmtId="165" xfId="0" applyAlignment="1" applyBorder="1" applyFont="1" applyNumberFormat="1">
      <alignment horizontal="center" shrinkToFit="0" vertical="center" wrapText="1"/>
    </xf>
    <xf borderId="3" fillId="0" fontId="5" numFmtId="166" xfId="0" applyAlignment="1" applyBorder="1" applyFont="1" applyNumberFormat="1">
      <alignment horizontal="center" shrinkToFit="0" vertical="center" wrapText="1"/>
    </xf>
    <xf borderId="3" fillId="0" fontId="5" numFmtId="2" xfId="0" applyAlignment="1" applyBorder="1" applyFont="1" applyNumberFormat="1">
      <alignment horizontal="center" shrinkToFit="0" vertical="center" wrapText="1"/>
    </xf>
    <xf borderId="3" fillId="0" fontId="5" numFmtId="167" xfId="0" applyAlignment="1" applyBorder="1" applyFont="1" applyNumberFormat="1">
      <alignment horizontal="center" shrinkToFit="0" vertical="center" wrapText="1"/>
    </xf>
    <xf borderId="3" fillId="0" fontId="5" numFmtId="0" xfId="0" applyAlignment="1" applyBorder="1" applyFont="1">
      <alignment horizontal="center" vertical="center"/>
    </xf>
    <xf borderId="5" fillId="0" fontId="10" numFmtId="0" xfId="0" applyAlignment="1" applyBorder="1" applyFont="1">
      <alignment shrinkToFit="0" vertical="center" wrapText="1"/>
    </xf>
    <xf borderId="3" fillId="0" fontId="8" numFmtId="0" xfId="0" applyAlignment="1" applyBorder="1" applyFont="1">
      <alignment horizontal="center" vertical="center"/>
    </xf>
    <xf borderId="3" fillId="0" fontId="8" numFmtId="165" xfId="0" applyAlignment="1" applyBorder="1" applyFont="1" applyNumberFormat="1">
      <alignment horizontal="center" vertical="center"/>
    </xf>
    <xf borderId="3" fillId="0" fontId="8" numFmtId="166" xfId="0" applyAlignment="1" applyBorder="1" applyFont="1" applyNumberFormat="1">
      <alignment horizontal="center" vertical="center"/>
    </xf>
    <xf borderId="6" fillId="0" fontId="1" numFmtId="2" xfId="0" applyAlignment="1" applyBorder="1" applyFont="1" applyNumberFormat="1">
      <alignment horizontal="center"/>
    </xf>
    <xf borderId="3" fillId="0" fontId="7" numFmtId="40" xfId="0" applyAlignment="1" applyBorder="1" applyFont="1" applyNumberFormat="1">
      <alignment horizontal="center" vertical="center"/>
    </xf>
    <xf borderId="3" fillId="0" fontId="1" numFmtId="2" xfId="0" applyAlignment="1" applyBorder="1" applyFont="1" applyNumberFormat="1">
      <alignment horizontal="center"/>
    </xf>
    <xf borderId="3" fillId="0" fontId="1" numFmtId="0" xfId="0" applyAlignment="1" applyBorder="1" applyFont="1">
      <alignment horizontal="center"/>
    </xf>
    <xf borderId="7" fillId="0" fontId="1" numFmtId="2" xfId="0" applyAlignment="1" applyBorder="1" applyFont="1" applyNumberFormat="1">
      <alignment horizontal="center"/>
    </xf>
    <xf borderId="3" fillId="0" fontId="8" numFmtId="0" xfId="0" applyAlignment="1" applyBorder="1" applyFont="1">
      <alignment vertical="center"/>
    </xf>
    <xf borderId="3" fillId="0" fontId="7" numFmtId="2" xfId="0" applyAlignment="1" applyBorder="1" applyFont="1" applyNumberFormat="1">
      <alignment horizontal="center"/>
    </xf>
    <xf borderId="7" fillId="0" fontId="1" numFmtId="0" xfId="0" applyAlignment="1" applyBorder="1" applyFont="1">
      <alignment horizontal="center"/>
    </xf>
    <xf borderId="3" fillId="0" fontId="8" numFmtId="168" xfId="0" applyAlignment="1" applyBorder="1" applyFont="1" applyNumberFormat="1">
      <alignment horizontal="center" vertical="center"/>
    </xf>
    <xf borderId="0" fillId="0" fontId="5" numFmtId="2" xfId="0" applyAlignment="1" applyFont="1" applyNumberFormat="1">
      <alignment horizontal="center" vertical="center"/>
    </xf>
    <xf borderId="6" fillId="0" fontId="5" numFmtId="165" xfId="0" applyAlignment="1" applyBorder="1" applyFont="1" applyNumberFormat="1">
      <alignment horizontal="center" vertical="center"/>
    </xf>
    <xf borderId="0" fillId="0" fontId="5" numFmtId="167" xfId="0" applyAlignment="1" applyFont="1" applyNumberFormat="1">
      <alignment horizontal="right" vertical="center"/>
    </xf>
    <xf borderId="3" fillId="0" fontId="5" numFmtId="40" xfId="0" applyAlignment="1" applyBorder="1" applyFont="1" applyNumberFormat="1">
      <alignment horizontal="center" vertical="center"/>
    </xf>
    <xf borderId="8" fillId="0" fontId="1" numFmtId="2" xfId="0" applyAlignment="1" applyBorder="1" applyFont="1" applyNumberFormat="1">
      <alignment horizontal="center"/>
    </xf>
    <xf borderId="8" fillId="0" fontId="1" numFmtId="0" xfId="0" applyAlignment="1" applyBorder="1" applyFont="1">
      <alignment horizontal="center"/>
    </xf>
    <xf borderId="3" fillId="9" fontId="7" numFmtId="0" xfId="0" applyAlignment="1" applyBorder="1" applyFont="1">
      <alignment vertical="center"/>
    </xf>
    <xf borderId="3" fillId="9" fontId="8" numFmtId="0" xfId="0" applyAlignment="1" applyBorder="1" applyFont="1">
      <alignment vertical="center"/>
    </xf>
    <xf borderId="3" fillId="0" fontId="7" numFmtId="167" xfId="0" applyAlignment="1" applyBorder="1" applyFont="1" applyNumberFormat="1">
      <alignment horizontal="center"/>
    </xf>
    <xf borderId="0" fillId="0" fontId="8" numFmtId="168" xfId="0" applyAlignment="1" applyFont="1" applyNumberFormat="1">
      <alignment horizontal="center" vertical="center"/>
    </xf>
    <xf borderId="3" fillId="0" fontId="8" numFmtId="167" xfId="0" applyAlignment="1" applyBorder="1" applyFont="1" applyNumberFormat="1">
      <alignment horizontal="center" vertical="center"/>
    </xf>
    <xf borderId="9" fillId="9" fontId="10" numFmtId="0" xfId="0" applyAlignment="1" applyBorder="1" applyFont="1">
      <alignment vertical="center"/>
    </xf>
    <xf borderId="3" fillId="9" fontId="10" numFmtId="0" xfId="0" applyAlignment="1" applyBorder="1" applyFont="1">
      <alignment horizontal="center" vertical="center"/>
    </xf>
    <xf borderId="3" fillId="9" fontId="8" numFmtId="168" xfId="0" applyAlignment="1" applyBorder="1" applyFont="1" applyNumberFormat="1">
      <alignment horizontal="center" vertical="center"/>
    </xf>
    <xf borderId="3" fillId="4" fontId="7" numFmtId="2" xfId="0" applyAlignment="1" applyBorder="1" applyFont="1" applyNumberFormat="1">
      <alignment horizontal="center"/>
    </xf>
    <xf borderId="10" fillId="0" fontId="7" numFmtId="40" xfId="0" applyAlignment="1" applyBorder="1" applyFont="1" applyNumberFormat="1">
      <alignment horizontal="center" vertical="center"/>
    </xf>
    <xf borderId="6" fillId="0" fontId="8" numFmtId="167" xfId="0" applyAlignment="1" applyBorder="1" applyFont="1" applyNumberFormat="1">
      <alignment horizontal="center" vertical="center"/>
    </xf>
    <xf borderId="11" fillId="0" fontId="11" numFmtId="0" xfId="0" applyBorder="1" applyFont="1"/>
    <xf borderId="10" fillId="0" fontId="11" numFmtId="0" xfId="0" applyBorder="1" applyFont="1"/>
    <xf borderId="10" fillId="0" fontId="1" numFmtId="49" xfId="0" applyBorder="1" applyFont="1" applyNumberFormat="1"/>
    <xf borderId="12" fillId="0" fontId="1" numFmtId="49" xfId="0" applyBorder="1" applyFont="1" applyNumberFormat="1"/>
    <xf borderId="9" fillId="9" fontId="10" numFmtId="0" xfId="0" applyAlignment="1" applyBorder="1" applyFont="1">
      <alignment shrinkToFit="0" vertical="center" wrapText="1"/>
    </xf>
    <xf borderId="1" fillId="4" fontId="5" numFmtId="40" xfId="0" applyAlignment="1" applyBorder="1" applyFont="1" applyNumberFormat="1">
      <alignment horizontal="left" vertical="center"/>
    </xf>
    <xf borderId="9" fillId="9" fontId="10" numFmtId="0" xfId="0" applyAlignment="1" applyBorder="1" applyFont="1">
      <alignment shrinkToFit="0" vertical="top" wrapText="1"/>
    </xf>
    <xf borderId="0" fillId="0" fontId="3" numFmtId="0" xfId="0" applyAlignment="1" applyFont="1">
      <alignment vertical="center"/>
    </xf>
    <xf borderId="6" fillId="0" fontId="12" numFmtId="0" xfId="0" applyAlignment="1" applyBorder="1" applyFont="1">
      <alignment horizontal="center" shrinkToFit="0" vertical="center" wrapText="1"/>
    </xf>
    <xf borderId="13" fillId="0" fontId="12" numFmtId="0" xfId="0" applyAlignment="1" applyBorder="1" applyFont="1">
      <alignment horizontal="center" shrinkToFit="0" vertical="center" wrapText="1"/>
    </xf>
    <xf borderId="14" fillId="0" fontId="11" numFmtId="0" xfId="0" applyBorder="1" applyFont="1"/>
    <xf borderId="1" fillId="4" fontId="8" numFmtId="165" xfId="0" applyAlignment="1" applyBorder="1" applyFont="1" applyNumberFormat="1">
      <alignment horizontal="center" vertical="center"/>
    </xf>
    <xf borderId="3" fillId="0" fontId="7" numFmtId="0" xfId="0" applyAlignment="1" applyBorder="1" applyFont="1">
      <alignment vertical="center"/>
    </xf>
    <xf borderId="6" fillId="0" fontId="12" numFmtId="3" xfId="0" applyAlignment="1" applyBorder="1" applyFont="1" applyNumberFormat="1">
      <alignment horizontal="center" shrinkToFit="0" wrapText="1"/>
    </xf>
    <xf borderId="6" fillId="0" fontId="12" numFmtId="0" xfId="0" applyAlignment="1" applyBorder="1" applyFont="1">
      <alignment horizontal="center" shrinkToFit="0" wrapText="1"/>
    </xf>
    <xf borderId="5" fillId="0" fontId="12" numFmtId="0" xfId="0" applyAlignment="1" applyBorder="1" applyFont="1">
      <alignment shrinkToFit="0" vertical="center" wrapText="1"/>
    </xf>
    <xf borderId="9" fillId="8" fontId="12" numFmtId="0" xfId="0" applyAlignment="1" applyBorder="1" applyFont="1">
      <alignment shrinkToFit="0" vertical="center" wrapText="1"/>
    </xf>
    <xf borderId="1" fillId="4" fontId="6" numFmtId="0" xfId="0" applyAlignment="1" applyBorder="1" applyFont="1">
      <alignment horizontal="center" vertical="center"/>
    </xf>
    <xf borderId="1" fillId="3" fontId="4" numFmtId="0" xfId="0" applyBorder="1" applyFont="1"/>
    <xf borderId="15" fillId="9" fontId="10" numFmtId="0" xfId="0" applyAlignment="1" applyBorder="1" applyFont="1">
      <alignment shrinkToFit="0" vertical="center" wrapText="1"/>
    </xf>
    <xf borderId="3" fillId="0" fontId="12" numFmtId="0" xfId="0" applyAlignment="1" applyBorder="1" applyFont="1">
      <alignment horizontal="center" shrinkToFit="0" wrapText="1"/>
    </xf>
    <xf borderId="16" fillId="0" fontId="10" numFmtId="0" xfId="0" applyAlignment="1" applyBorder="1" applyFont="1">
      <alignment shrinkToFit="0" vertical="center" wrapText="1"/>
    </xf>
    <xf borderId="1" fillId="3" fontId="1" numFmtId="0" xfId="0" applyBorder="1" applyFont="1"/>
    <xf borderId="0" fillId="0" fontId="5" numFmtId="165" xfId="0" applyAlignment="1" applyFont="1" applyNumberFormat="1">
      <alignment horizontal="center" vertical="center"/>
    </xf>
    <xf borderId="0" fillId="0" fontId="5" numFmtId="40" xfId="0" applyAlignment="1" applyFont="1" applyNumberFormat="1">
      <alignment horizontal="center" vertical="center"/>
    </xf>
    <xf borderId="1" fillId="11" fontId="13" numFmtId="0" xfId="0" applyBorder="1" applyFill="1" applyFont="1"/>
    <xf borderId="1" fillId="12" fontId="5" numFmtId="40" xfId="0" applyAlignment="1" applyBorder="1" applyFill="1" applyFont="1" applyNumberFormat="1">
      <alignment horizontal="left" vertical="center"/>
    </xf>
    <xf borderId="0" fillId="0" fontId="6" numFmtId="0" xfId="0" applyAlignment="1" applyFont="1">
      <alignment horizontal="center" vertical="center"/>
    </xf>
    <xf borderId="17" fillId="9" fontId="12" numFmtId="0" xfId="0" applyAlignment="1" applyBorder="1" applyFont="1">
      <alignment horizontal="center" shrinkToFit="0" vertical="center" wrapText="1"/>
    </xf>
    <xf borderId="3" fillId="9" fontId="10" numFmtId="0" xfId="0" applyAlignment="1" applyBorder="1" applyFont="1">
      <alignment horizontal="center" shrinkToFit="0" vertical="center" wrapText="1"/>
    </xf>
    <xf borderId="11" fillId="0" fontId="1" numFmtId="49" xfId="0" applyBorder="1" applyFont="1" applyNumberFormat="1"/>
    <xf borderId="3" fillId="0" fontId="12" numFmtId="0" xfId="0" applyAlignment="1" applyBorder="1" applyFont="1">
      <alignment horizontal="center" shrinkToFit="0" vertical="center" wrapText="1"/>
    </xf>
    <xf borderId="6" fillId="0" fontId="12" numFmtId="3" xfId="0" applyAlignment="1" applyBorder="1" applyFont="1" applyNumberFormat="1">
      <alignment horizontal="center" shrinkToFit="0" vertical="center" wrapText="1"/>
    </xf>
    <xf borderId="11" fillId="0" fontId="1" numFmtId="0" xfId="0" applyBorder="1" applyFont="1"/>
    <xf borderId="12" fillId="0" fontId="1" numFmtId="0" xfId="0" applyBorder="1" applyFont="1"/>
    <xf borderId="16" fillId="0" fontId="9" numFmtId="0" xfId="0" applyAlignment="1" applyBorder="1" applyFont="1">
      <alignment horizontal="center" vertical="center"/>
    </xf>
    <xf borderId="18" fillId="0" fontId="9" numFmtId="0" xfId="0" applyAlignment="1" applyBorder="1" applyFont="1">
      <alignment vertical="center"/>
    </xf>
    <xf borderId="18" fillId="0" fontId="9" numFmtId="169" xfId="0" applyAlignment="1" applyBorder="1" applyFont="1" applyNumberFormat="1">
      <alignment vertical="center"/>
    </xf>
    <xf borderId="18" fillId="0" fontId="9" numFmtId="166" xfId="0" applyAlignment="1" applyBorder="1" applyFont="1" applyNumberFormat="1">
      <alignment vertical="center"/>
    </xf>
    <xf borderId="10" fillId="0" fontId="9" numFmtId="169" xfId="0" applyAlignment="1" applyBorder="1" applyFont="1" applyNumberFormat="1">
      <alignment vertical="center"/>
    </xf>
    <xf borderId="1" fillId="9" fontId="8" numFmtId="0" xfId="0" applyAlignment="1" applyBorder="1" applyFont="1">
      <alignment horizontal="center" vertical="center"/>
    </xf>
    <xf borderId="1" fillId="9" fontId="14" numFmtId="0" xfId="0" applyAlignment="1" applyBorder="1" applyFont="1">
      <alignment horizontal="center" vertical="center"/>
    </xf>
    <xf borderId="3" fillId="0" fontId="5" numFmtId="170" xfId="0" applyAlignment="1" applyBorder="1" applyFont="1" applyNumberFormat="1">
      <alignment horizontal="center" shrinkToFit="0" vertical="center" wrapText="1"/>
    </xf>
    <xf borderId="3" fillId="0" fontId="5" numFmtId="9" xfId="0" applyAlignment="1" applyBorder="1" applyFont="1" applyNumberFormat="1">
      <alignment horizontal="center" shrinkToFit="0" vertical="center" wrapText="1"/>
    </xf>
    <xf borderId="3" fillId="0" fontId="5" numFmtId="169" xfId="0" applyAlignment="1" applyBorder="1" applyFont="1" applyNumberFormat="1">
      <alignment horizontal="center" shrinkToFit="0" vertical="center" wrapText="1"/>
    </xf>
    <xf borderId="3" fillId="0" fontId="5" numFmtId="171" xfId="0" applyAlignment="1" applyBorder="1" applyFont="1" applyNumberFormat="1">
      <alignment horizontal="center" shrinkToFit="0" vertical="center" wrapText="1"/>
    </xf>
    <xf borderId="3" fillId="9" fontId="5" numFmtId="0" xfId="0" applyAlignment="1" applyBorder="1" applyFont="1">
      <alignment horizontal="center" vertical="center"/>
    </xf>
    <xf borderId="3" fillId="0" fontId="8" numFmtId="0" xfId="0" applyAlignment="1" applyBorder="1" applyFont="1">
      <alignment horizontal="center" shrinkToFit="0" vertical="center" wrapText="1"/>
    </xf>
    <xf borderId="3" fillId="0" fontId="8" numFmtId="170" xfId="0" applyAlignment="1" applyBorder="1" applyFont="1" applyNumberFormat="1">
      <alignment horizontal="center" vertical="center"/>
    </xf>
    <xf borderId="3" fillId="0" fontId="8" numFmtId="170" xfId="0" applyAlignment="1" applyBorder="1" applyFont="1" applyNumberFormat="1">
      <alignment horizontal="center" shrinkToFit="0" vertical="center" wrapText="1"/>
    </xf>
    <xf borderId="3" fillId="0" fontId="8" numFmtId="9" xfId="0" applyAlignment="1" applyBorder="1" applyFont="1" applyNumberFormat="1">
      <alignment horizontal="center" shrinkToFit="0" vertical="center" wrapText="1"/>
    </xf>
    <xf borderId="3" fillId="0" fontId="8" numFmtId="169" xfId="0" applyAlignment="1" applyBorder="1" applyFont="1" applyNumberFormat="1">
      <alignment horizontal="center" shrinkToFit="0" vertical="center" wrapText="1"/>
    </xf>
    <xf borderId="3" fillId="0" fontId="8" numFmtId="0" xfId="0" applyAlignment="1" applyBorder="1" applyFont="1">
      <alignment horizontal="left" shrinkToFit="0" vertical="center" wrapText="1"/>
    </xf>
    <xf borderId="3" fillId="0" fontId="8" numFmtId="1" xfId="0" applyAlignment="1" applyBorder="1" applyFont="1" applyNumberFormat="1">
      <alignment horizontal="center" vertical="center"/>
    </xf>
    <xf borderId="1" fillId="10" fontId="5" numFmtId="0" xfId="0" applyAlignment="1" applyBorder="1" applyFont="1">
      <alignment horizontal="center" vertical="center"/>
    </xf>
    <xf borderId="1" fillId="13" fontId="5" numFmtId="40" xfId="0" applyAlignment="1" applyBorder="1" applyFill="1" applyFont="1" applyNumberFormat="1">
      <alignment horizontal="left" vertical="center"/>
    </xf>
    <xf borderId="0" fillId="0" fontId="5" numFmtId="40" xfId="0" applyAlignment="1" applyFont="1" applyNumberFormat="1">
      <alignment vertical="center"/>
    </xf>
    <xf borderId="3" fillId="0" fontId="8" numFmtId="2" xfId="0" applyAlignment="1" applyBorder="1" applyFont="1" applyNumberFormat="1">
      <alignment horizontal="center" vertical="center"/>
    </xf>
    <xf borderId="3" fillId="9" fontId="8" numFmtId="165" xfId="0" applyAlignment="1" applyBorder="1" applyFont="1" applyNumberFormat="1">
      <alignment horizontal="center" vertical="center"/>
    </xf>
    <xf borderId="3" fillId="14" fontId="15" numFmtId="165" xfId="0" applyAlignment="1" applyBorder="1" applyFill="1" applyFont="1" applyNumberFormat="1">
      <alignment horizontal="center" vertical="center"/>
    </xf>
    <xf borderId="3" fillId="4" fontId="5" numFmtId="10" xfId="0" applyAlignment="1" applyBorder="1" applyFont="1" applyNumberFormat="1">
      <alignment horizontal="center" vertical="center"/>
    </xf>
    <xf borderId="3" fillId="14" fontId="15" numFmtId="172" xfId="0" applyAlignment="1" applyBorder="1" applyFont="1" applyNumberFormat="1">
      <alignment horizontal="center" vertical="center"/>
    </xf>
    <xf borderId="3" fillId="0" fontId="10" numFmtId="2" xfId="0" applyAlignment="1" applyBorder="1" applyFont="1" applyNumberFormat="1">
      <alignment horizontal="center" shrinkToFit="0" vertical="center" wrapText="1"/>
    </xf>
    <xf borderId="3" fillId="9" fontId="10" numFmtId="2" xfId="0" applyAlignment="1" applyBorder="1" applyFont="1" applyNumberFormat="1">
      <alignment horizontal="center" shrinkToFit="0" vertical="center" wrapText="1"/>
    </xf>
    <xf borderId="15" fillId="15" fontId="16" numFmtId="0" xfId="0" applyAlignment="1" applyBorder="1" applyFill="1" applyFont="1">
      <alignment shrinkToFit="0" vertical="center" wrapText="1"/>
    </xf>
    <xf borderId="16" fillId="0" fontId="16" numFmtId="0" xfId="0" applyAlignment="1" applyBorder="1" applyFont="1">
      <alignment shrinkToFit="0" vertical="center" wrapText="1"/>
    </xf>
    <xf borderId="3" fillId="0" fontId="10" numFmtId="2" xfId="0" applyAlignment="1" applyBorder="1" applyFont="1" applyNumberFormat="1">
      <alignment horizontal="center" vertical="center"/>
    </xf>
    <xf borderId="3" fillId="9" fontId="10" numFmtId="2" xfId="0" applyAlignment="1" applyBorder="1" applyFont="1" applyNumberFormat="1">
      <alignment horizontal="center" vertical="center"/>
    </xf>
    <xf borderId="15" fillId="9" fontId="16" numFmtId="0" xfId="0" applyAlignment="1" applyBorder="1" applyFont="1">
      <alignment shrinkToFit="0" vertical="center" wrapText="1"/>
    </xf>
    <xf borderId="3" fillId="0" fontId="5" numFmtId="0" xfId="0" applyAlignment="1" applyBorder="1" applyFont="1">
      <alignment vertical="center"/>
    </xf>
    <xf borderId="3" fillId="14" fontId="17" numFmtId="172" xfId="0" applyAlignment="1" applyBorder="1" applyFont="1" applyNumberFormat="1">
      <alignment horizontal="center" vertical="center"/>
    </xf>
    <xf borderId="15" fillId="9" fontId="16" numFmtId="0" xfId="0" applyAlignment="1" applyBorder="1" applyFont="1">
      <alignment vertical="center"/>
    </xf>
    <xf borderId="1" fillId="7" fontId="6" numFmtId="0" xfId="0" applyAlignment="1" applyBorder="1" applyFont="1">
      <alignment horizontal="center" vertical="center"/>
    </xf>
    <xf borderId="3" fillId="14" fontId="17" numFmtId="165" xfId="0" applyAlignment="1" applyBorder="1" applyFont="1" applyNumberFormat="1">
      <alignment horizontal="center" vertical="center"/>
    </xf>
    <xf borderId="0" fillId="0" fontId="16" numFmtId="0" xfId="0" applyAlignment="1" applyFont="1">
      <alignment shrinkToFit="0" vertical="center" wrapText="1"/>
    </xf>
    <xf borderId="0" fillId="0" fontId="18" numFmtId="0" xfId="0" applyFont="1"/>
    <xf borderId="3" fillId="9" fontId="11" numFmtId="2" xfId="0" applyAlignment="1" applyBorder="1" applyFont="1" applyNumberFormat="1">
      <alignment horizontal="center" shrinkToFit="0" vertical="center" wrapText="1"/>
    </xf>
    <xf borderId="3" fillId="9" fontId="11" numFmtId="2" xfId="0" applyAlignment="1" applyBorder="1" applyFont="1" applyNumberFormat="1">
      <alignment horizontal="center" vertical="center"/>
    </xf>
    <xf borderId="1" fillId="10" fontId="19" numFmtId="165" xfId="0" applyAlignment="1" applyBorder="1" applyFont="1" applyNumberFormat="1">
      <alignment horizontal="center" vertical="center"/>
    </xf>
    <xf borderId="3" fillId="9" fontId="20" numFmtId="2" xfId="0" applyAlignment="1" applyBorder="1" applyFont="1" applyNumberFormat="1">
      <alignment horizontal="center" shrinkToFit="0" vertical="center" wrapText="1"/>
    </xf>
    <xf borderId="15" fillId="14" fontId="15" numFmtId="165" xfId="0" applyAlignment="1" applyBorder="1" applyFont="1" applyNumberFormat="1">
      <alignment horizontal="center" vertical="center"/>
    </xf>
    <xf borderId="0" fillId="0" fontId="15" numFmtId="165" xfId="0" applyAlignment="1" applyFont="1" applyNumberFormat="1">
      <alignment horizontal="center" vertical="center"/>
    </xf>
    <xf borderId="15" fillId="4" fontId="5" numFmtId="10" xfId="0" applyAlignment="1" applyBorder="1" applyFont="1" applyNumberFormat="1">
      <alignment horizontal="center" vertical="center"/>
    </xf>
    <xf borderId="0" fillId="0" fontId="5" numFmtId="10" xfId="0" applyAlignment="1" applyFont="1" applyNumberFormat="1">
      <alignment horizontal="center" vertical="center"/>
    </xf>
    <xf borderId="15" fillId="14" fontId="15" numFmtId="172" xfId="0" applyAlignment="1" applyBorder="1" applyFont="1" applyNumberFormat="1">
      <alignment horizontal="center" vertical="center"/>
    </xf>
    <xf borderId="0" fillId="0" fontId="15" numFmtId="172" xfId="0" applyAlignment="1" applyFont="1" applyNumberFormat="1">
      <alignment horizontal="center" vertical="center"/>
    </xf>
    <xf borderId="13" fillId="0" fontId="12" numFmtId="2" xfId="0" applyAlignment="1" applyBorder="1" applyFont="1" applyNumberFormat="1">
      <alignment horizontal="center"/>
    </xf>
    <xf borderId="19" fillId="8" fontId="12" numFmtId="2" xfId="0" applyAlignment="1" applyBorder="1" applyFont="1" applyNumberFormat="1">
      <alignment horizontal="center"/>
    </xf>
    <xf borderId="16" fillId="0" fontId="5" numFmtId="0" xfId="0" applyAlignment="1" applyBorder="1" applyFont="1">
      <alignment horizontal="center" vertical="center"/>
    </xf>
    <xf borderId="10" fillId="0" fontId="8" numFmtId="0" xfId="0" applyAlignment="1" applyBorder="1" applyFont="1">
      <alignment horizontal="center" vertical="center"/>
    </xf>
    <xf borderId="20" fillId="0" fontId="12" numFmtId="0" xfId="0" applyBorder="1" applyFont="1"/>
    <xf borderId="0" fillId="0" fontId="12" numFmtId="0" xfId="0" applyFont="1"/>
    <xf borderId="13" fillId="0" fontId="8" numFmtId="2" xfId="0" applyAlignment="1" applyBorder="1" applyFont="1" applyNumberFormat="1">
      <alignment horizontal="center" vertical="center"/>
    </xf>
    <xf borderId="13" fillId="0" fontId="21" numFmtId="2" xfId="0" applyAlignment="1" applyBorder="1" applyFont="1" applyNumberFormat="1">
      <alignment horizontal="right"/>
    </xf>
    <xf borderId="0" fillId="0" fontId="1" numFmtId="173" xfId="0" applyFont="1" applyNumberFormat="1"/>
    <xf borderId="1" fillId="10" fontId="6" numFmtId="174" xfId="0" applyAlignment="1" applyBorder="1" applyFont="1" applyNumberFormat="1">
      <alignment horizontal="center" vertical="center"/>
    </xf>
    <xf borderId="1" fillId="4" fontId="17" numFmtId="40" xfId="0" applyAlignment="1" applyBorder="1" applyFont="1" applyNumberFormat="1">
      <alignment horizontal="left" vertical="center"/>
    </xf>
    <xf borderId="21" fillId="0" fontId="22" numFmtId="2" xfId="0" applyAlignment="1" applyBorder="1" applyFont="1" applyNumberFormat="1">
      <alignment horizontal="center"/>
    </xf>
    <xf borderId="3" fillId="0" fontId="22" numFmtId="2" xfId="0" applyAlignment="1" applyBorder="1" applyFont="1" applyNumberFormat="1">
      <alignment horizontal="center"/>
    </xf>
    <xf borderId="20" fillId="0" fontId="22" numFmtId="2" xfId="0" applyAlignment="1" applyBorder="1" applyFont="1" applyNumberFormat="1">
      <alignment horizontal="center"/>
    </xf>
    <xf borderId="3" fillId="0" fontId="23" numFmtId="2" xfId="0" applyAlignment="1" applyBorder="1" applyFont="1" applyNumberFormat="1">
      <alignment horizontal="center"/>
    </xf>
    <xf borderId="22" fillId="0" fontId="22" numFmtId="2" xfId="0" applyAlignment="1" applyBorder="1" applyFont="1" applyNumberFormat="1">
      <alignment horizontal="center"/>
    </xf>
    <xf borderId="6" fillId="0" fontId="22" numFmtId="2" xfId="0" applyAlignment="1" applyBorder="1" applyFont="1" applyNumberFormat="1">
      <alignment horizontal="center"/>
    </xf>
    <xf borderId="6" fillId="0" fontId="8" numFmtId="2" xfId="0" applyAlignment="1" applyBorder="1" applyFont="1" applyNumberFormat="1">
      <alignment horizontal="center" vertical="center"/>
    </xf>
    <xf borderId="21" fillId="0" fontId="23" numFmtId="2" xfId="0" applyAlignment="1" applyBorder="1" applyFont="1" applyNumberFormat="1">
      <alignment horizontal="center"/>
    </xf>
    <xf borderId="2" fillId="0" fontId="22" numFmtId="2" xfId="0" applyAlignment="1" applyBorder="1" applyFont="1" applyNumberFormat="1">
      <alignment horizontal="center"/>
    </xf>
    <xf borderId="6" fillId="0" fontId="8" numFmtId="165" xfId="0" applyAlignment="1" applyBorder="1" applyFont="1" applyNumberFormat="1">
      <alignment horizontal="center" vertical="center"/>
    </xf>
    <xf borderId="0" fillId="0" fontId="24" numFmtId="40" xfId="0" applyFont="1" applyNumberFormat="1"/>
    <xf borderId="16" fillId="0" fontId="8" numFmtId="0" xfId="0" applyAlignment="1" applyBorder="1" applyFont="1">
      <alignment horizontal="center" vertical="center"/>
    </xf>
    <xf borderId="10" fillId="0" fontId="8" numFmtId="165" xfId="0" applyAlignment="1" applyBorder="1" applyFont="1" applyNumberFormat="1">
      <alignment horizontal="center" vertical="center"/>
    </xf>
    <xf borderId="3" fillId="0" fontId="5" numFmtId="165" xfId="0" applyAlignment="1" applyBorder="1" applyFont="1" applyNumberFormat="1">
      <alignment horizontal="center" vertical="center"/>
    </xf>
    <xf borderId="3" fillId="16" fontId="8" numFmtId="0" xfId="0" applyAlignment="1" applyBorder="1" applyFill="1" applyFont="1">
      <alignment horizontal="center" vertical="center"/>
    </xf>
    <xf borderId="3" fillId="16" fontId="8" numFmtId="165" xfId="0" applyAlignment="1" applyBorder="1" applyFont="1" applyNumberFormat="1">
      <alignment horizontal="center" vertical="center"/>
    </xf>
    <xf borderId="3" fillId="16" fontId="8" numFmtId="166" xfId="0" applyAlignment="1" applyBorder="1" applyFont="1" applyNumberFormat="1">
      <alignment horizontal="center" vertical="center"/>
    </xf>
    <xf borderId="3" fillId="16" fontId="22" numFmtId="2" xfId="0" applyAlignment="1" applyBorder="1" applyFont="1" applyNumberFormat="1">
      <alignment horizontal="center"/>
    </xf>
    <xf borderId="17" fillId="16" fontId="22" numFmtId="2" xfId="0" applyAlignment="1" applyBorder="1" applyFont="1" applyNumberFormat="1">
      <alignment horizontal="center"/>
    </xf>
    <xf borderId="23" fillId="16" fontId="22" numFmtId="2" xfId="0" applyAlignment="1" applyBorder="1" applyFont="1" applyNumberFormat="1">
      <alignment horizontal="center"/>
    </xf>
    <xf borderId="24" fillId="16" fontId="22" numFmtId="2" xfId="0" applyAlignment="1" applyBorder="1" applyFont="1" applyNumberFormat="1">
      <alignment horizontal="center"/>
    </xf>
    <xf borderId="2" fillId="0" fontId="8" numFmtId="2" xfId="0" applyAlignment="1" applyBorder="1" applyFont="1" applyNumberFormat="1">
      <alignment horizontal="center" vertical="center"/>
    </xf>
    <xf borderId="13" fillId="0" fontId="5" numFmtId="0" xfId="0" applyAlignment="1" applyBorder="1" applyFont="1">
      <alignment vertical="center"/>
    </xf>
    <xf borderId="1" fillId="4" fontId="8" numFmtId="166" xfId="0" applyAlignment="1" applyBorder="1" applyFont="1" applyNumberFormat="1">
      <alignment horizontal="center" vertical="center"/>
    </xf>
    <xf borderId="1" fillId="9" fontId="15" numFmtId="172" xfId="0" applyAlignment="1" applyBorder="1" applyFont="1" applyNumberFormat="1">
      <alignment horizontal="center" vertical="center"/>
    </xf>
    <xf borderId="10" fillId="0" fontId="5" numFmtId="0" xfId="0" applyAlignment="1" applyBorder="1" applyFont="1">
      <alignment vertical="center"/>
    </xf>
    <xf borderId="16" fillId="0" fontId="22" numFmtId="2" xfId="0" applyAlignment="1" applyBorder="1" applyFont="1" applyNumberFormat="1">
      <alignment horizontal="center"/>
    </xf>
    <xf borderId="25" fillId="0" fontId="22" numFmtId="2" xfId="0" applyAlignment="1" applyBorder="1" applyFont="1" applyNumberFormat="1">
      <alignment horizontal="center"/>
    </xf>
    <xf borderId="26" fillId="0" fontId="22" numFmtId="2" xfId="0" applyAlignment="1" applyBorder="1" applyFont="1" applyNumberFormat="1">
      <alignment horizontal="center"/>
    </xf>
    <xf borderId="20" fillId="0" fontId="8" numFmtId="2" xfId="0" applyAlignment="1" applyBorder="1" applyFont="1" applyNumberFormat="1">
      <alignment horizontal="center" vertical="center"/>
    </xf>
    <xf borderId="1" fillId="14" fontId="15" numFmtId="172" xfId="0" applyAlignment="1" applyBorder="1" applyFont="1" applyNumberFormat="1">
      <alignment horizontal="center" vertical="center"/>
    </xf>
    <xf borderId="0" fillId="0" fontId="15" numFmtId="40" xfId="0" applyAlignment="1" applyFont="1" applyNumberFormat="1">
      <alignment vertical="center"/>
    </xf>
    <xf borderId="27" fillId="8" fontId="11" numFmtId="0" xfId="0" applyAlignment="1" applyBorder="1" applyFont="1">
      <alignment horizontal="center" shrinkToFit="0" wrapText="1"/>
    </xf>
    <xf borderId="28" fillId="0" fontId="1" numFmtId="175" xfId="0" applyBorder="1" applyFont="1" applyNumberFormat="1"/>
    <xf borderId="29" fillId="8" fontId="11" numFmtId="0" xfId="0" applyAlignment="1" applyBorder="1" applyFont="1">
      <alignment horizontal="center" shrinkToFit="0" wrapText="1"/>
    </xf>
    <xf borderId="30" fillId="8" fontId="11" numFmtId="0" xfId="0" applyAlignment="1" applyBorder="1" applyFont="1">
      <alignment horizontal="center" shrinkToFit="0" wrapText="1"/>
    </xf>
    <xf borderId="29" fillId="0" fontId="11" numFmtId="0" xfId="0" applyAlignment="1" applyBorder="1" applyFont="1">
      <alignment horizontal="center" shrinkToFit="0" wrapText="1"/>
    </xf>
    <xf borderId="31" fillId="0" fontId="11" numFmtId="0" xfId="0" applyAlignment="1" applyBorder="1" applyFont="1">
      <alignment horizontal="center" shrinkToFit="0" wrapText="1"/>
    </xf>
    <xf borderId="31" fillId="8" fontId="11" numFmtId="0" xfId="0" applyAlignment="1" applyBorder="1" applyFont="1">
      <alignment horizontal="center" shrinkToFit="0" wrapText="1"/>
    </xf>
    <xf borderId="32" fillId="8" fontId="11" numFmtId="0" xfId="0" applyAlignment="1" applyBorder="1" applyFont="1">
      <alignment horizontal="center" shrinkToFit="0" wrapText="1"/>
    </xf>
    <xf borderId="33" fillId="0" fontId="1" numFmtId="175" xfId="0" applyBorder="1" applyFont="1" applyNumberFormat="1"/>
    <xf borderId="1" fillId="8" fontId="11" numFmtId="0" xfId="0" applyAlignment="1" applyBorder="1" applyFont="1">
      <alignment horizontal="center" shrinkToFit="0" wrapText="1"/>
    </xf>
    <xf borderId="0" fillId="0" fontId="1" numFmtId="175" xfId="0" applyFont="1" applyNumberFormat="1"/>
    <xf borderId="0" fillId="0" fontId="5" numFmtId="40" xfId="0" applyAlignment="1" applyFont="1" applyNumberFormat="1">
      <alignment horizontal="left" vertical="center"/>
    </xf>
    <xf borderId="3" fillId="16" fontId="8" numFmtId="2" xfId="0" applyAlignment="1" applyBorder="1" applyFont="1" applyNumberFormat="1">
      <alignment horizontal="center" vertical="center"/>
    </xf>
    <xf borderId="2" fillId="0" fontId="8" numFmtId="0" xfId="0" applyAlignment="1" applyBorder="1" applyFont="1">
      <alignment horizontal="center" vertical="center"/>
    </xf>
    <xf borderId="3" fillId="0" fontId="1" numFmtId="0" xfId="0" applyAlignment="1" applyBorder="1" applyFont="1">
      <alignment horizontal="center" vertical="center"/>
    </xf>
    <xf borderId="6" fillId="0" fontId="5" numFmtId="0" xfId="0" applyAlignment="1" applyBorder="1" applyFont="1">
      <alignment vertical="center"/>
    </xf>
    <xf borderId="3" fillId="0" fontId="8" numFmtId="4" xfId="0" applyAlignment="1" applyBorder="1" applyFont="1" applyNumberFormat="1">
      <alignment horizontal="center" vertical="center"/>
    </xf>
    <xf borderId="3" fillId="4" fontId="8" numFmtId="0" xfId="0" applyAlignment="1" applyBorder="1" applyFont="1">
      <alignment horizontal="center" vertical="center"/>
    </xf>
    <xf borderId="2" fillId="0" fontId="5" numFmtId="0" xfId="0" applyAlignment="1" applyBorder="1" applyFont="1">
      <alignment horizontal="center" shrinkToFit="0" vertical="center" wrapText="1"/>
    </xf>
    <xf borderId="1" fillId="4" fontId="1" numFmtId="0" xfId="0" applyBorder="1" applyFont="1"/>
    <xf borderId="3" fillId="8" fontId="11" numFmtId="0" xfId="0" applyAlignment="1" applyBorder="1" applyFont="1">
      <alignment horizontal="center" shrinkToFit="0" wrapText="1"/>
    </xf>
    <xf borderId="3" fillId="4" fontId="8" numFmtId="2" xfId="0" applyAlignment="1" applyBorder="1" applyFont="1" applyNumberFormat="1">
      <alignment horizontal="center" vertical="center"/>
    </xf>
    <xf borderId="3" fillId="0" fontId="11" numFmtId="0" xfId="0" applyAlignment="1" applyBorder="1" applyFont="1">
      <alignment horizontal="center" shrinkToFit="0" wrapText="1"/>
    </xf>
    <xf borderId="34" fillId="0" fontId="25" numFmtId="0" xfId="0" applyAlignment="1" applyBorder="1" applyFont="1">
      <alignment horizontal="center" shrinkToFit="0" vertical="center" wrapText="1"/>
    </xf>
    <xf borderId="35" fillId="0" fontId="25" numFmtId="0" xfId="0" applyAlignment="1" applyBorder="1" applyFont="1">
      <alignment shrinkToFit="0" wrapText="1"/>
    </xf>
    <xf borderId="36" fillId="0" fontId="26" numFmtId="0" xfId="0" applyAlignment="1" applyBorder="1" applyFont="1">
      <alignment horizontal="center" shrinkToFit="0" vertical="center" wrapText="1"/>
    </xf>
    <xf borderId="37" fillId="0" fontId="26" numFmtId="0" xfId="0" applyAlignment="1" applyBorder="1" applyFont="1">
      <alignment horizontal="center" shrinkToFit="0" vertical="center" wrapText="1"/>
    </xf>
    <xf borderId="37" fillId="0" fontId="26" numFmtId="10" xfId="0" applyAlignment="1" applyBorder="1" applyFont="1" applyNumberFormat="1">
      <alignment horizontal="center" shrinkToFit="0" vertical="center" wrapText="1"/>
    </xf>
    <xf borderId="37" fillId="0" fontId="25" numFmtId="176" xfId="0" applyAlignment="1" applyBorder="1" applyFont="1" applyNumberFormat="1">
      <alignment horizontal="center" shrinkToFit="0" vertical="center" wrapText="1"/>
    </xf>
    <xf borderId="37" fillId="0" fontId="25" numFmtId="0" xfId="0" applyAlignment="1" applyBorder="1" applyFont="1">
      <alignment horizontal="center" shrinkToFit="0" vertical="center" wrapText="1"/>
    </xf>
    <xf borderId="38" fillId="8" fontId="25" numFmtId="0" xfId="0" applyAlignment="1" applyBorder="1" applyFont="1">
      <alignment shrinkToFit="0" wrapText="1"/>
    </xf>
    <xf borderId="27" fillId="8" fontId="27" numFmtId="0" xfId="0" applyAlignment="1" applyBorder="1" applyFont="1">
      <alignment horizontal="center" vertical="center"/>
    </xf>
    <xf borderId="39" fillId="8" fontId="28" numFmtId="0" xfId="0" applyAlignment="1" applyBorder="1" applyFont="1">
      <alignment horizontal="center" shrinkToFit="0" vertical="center" wrapText="1"/>
    </xf>
    <xf borderId="8" fillId="5" fontId="28" numFmtId="10" xfId="0" applyAlignment="1" applyBorder="1" applyFont="1" applyNumberFormat="1">
      <alignment horizontal="center" shrinkToFit="0" vertical="center" wrapText="1"/>
    </xf>
    <xf borderId="8" fillId="8" fontId="28" numFmtId="0" xfId="0" applyAlignment="1" applyBorder="1" applyFont="1">
      <alignment horizontal="center" shrinkToFit="0" vertical="center" wrapText="1"/>
    </xf>
    <xf borderId="8" fillId="8" fontId="27" numFmtId="0" xfId="0" applyAlignment="1" applyBorder="1" applyFont="1">
      <alignment horizontal="center" shrinkToFit="0" vertical="center" wrapText="1"/>
    </xf>
    <xf borderId="8" fillId="5" fontId="27" numFmtId="10" xfId="0" applyAlignment="1" applyBorder="1" applyFont="1" applyNumberFormat="1">
      <alignment horizontal="center" shrinkToFit="0" vertical="center" wrapText="1"/>
    </xf>
    <xf borderId="8" fillId="0" fontId="27" numFmtId="0" xfId="0" applyAlignment="1" applyBorder="1" applyFont="1">
      <alignment horizontal="center" shrinkToFit="0" vertical="center" wrapText="1"/>
    </xf>
    <xf borderId="40" fillId="5" fontId="27" numFmtId="10" xfId="0" applyAlignment="1" applyBorder="1" applyFont="1" applyNumberFormat="1">
      <alignment horizontal="center" shrinkToFit="0" vertical="center" wrapText="1"/>
    </xf>
    <xf borderId="27" fillId="6" fontId="26" numFmtId="176" xfId="0" applyAlignment="1" applyBorder="1" applyFont="1" applyNumberFormat="1">
      <alignment horizontal="center" shrinkToFit="0" vertical="center" wrapText="1"/>
    </xf>
    <xf borderId="41" fillId="0" fontId="29" numFmtId="0" xfId="0" applyBorder="1" applyFont="1"/>
    <xf borderId="9" fillId="8" fontId="25" numFmtId="0" xfId="0" applyAlignment="1" applyBorder="1" applyFont="1">
      <alignment shrinkToFit="0" wrapText="1"/>
    </xf>
    <xf borderId="29" fillId="8" fontId="27" numFmtId="0" xfId="0" applyAlignment="1" applyBorder="1" applyFont="1">
      <alignment horizontal="center" vertical="center"/>
    </xf>
    <xf borderId="42" fillId="8" fontId="28" numFmtId="0" xfId="0" applyAlignment="1" applyBorder="1" applyFont="1">
      <alignment horizontal="center" shrinkToFit="0" vertical="center" wrapText="1"/>
    </xf>
    <xf borderId="3" fillId="5" fontId="28" numFmtId="10" xfId="0" applyAlignment="1" applyBorder="1" applyFont="1" applyNumberFormat="1">
      <alignment horizontal="center" shrinkToFit="0" vertical="center" wrapText="1"/>
    </xf>
    <xf borderId="3" fillId="8" fontId="28" numFmtId="0" xfId="0" applyAlignment="1" applyBorder="1" applyFont="1">
      <alignment horizontal="center" shrinkToFit="0" vertical="center" wrapText="1"/>
    </xf>
    <xf borderId="3" fillId="8" fontId="27" numFmtId="0" xfId="0" applyAlignment="1" applyBorder="1" applyFont="1">
      <alignment horizontal="center" shrinkToFit="0" vertical="center" wrapText="1"/>
    </xf>
    <xf borderId="3" fillId="5" fontId="27" numFmtId="10" xfId="0" applyAlignment="1" applyBorder="1" applyFont="1" applyNumberFormat="1">
      <alignment horizontal="center" shrinkToFit="0" vertical="center" wrapText="1"/>
    </xf>
    <xf borderId="3" fillId="0" fontId="27" numFmtId="0" xfId="0" applyAlignment="1" applyBorder="1" applyFont="1">
      <alignment horizontal="center" shrinkToFit="0" vertical="center" wrapText="1"/>
    </xf>
    <xf borderId="15" fillId="5" fontId="27" numFmtId="10" xfId="0" applyAlignment="1" applyBorder="1" applyFont="1" applyNumberFormat="1">
      <alignment horizontal="center" shrinkToFit="0" vertical="center" wrapText="1"/>
    </xf>
    <xf borderId="29" fillId="6" fontId="26" numFmtId="176" xfId="0" applyAlignment="1" applyBorder="1" applyFont="1" applyNumberFormat="1">
      <alignment horizontal="center" shrinkToFit="0" vertical="center" wrapText="1"/>
    </xf>
    <xf borderId="43" fillId="0" fontId="29" numFmtId="0" xfId="0" applyBorder="1" applyFont="1"/>
    <xf borderId="44" fillId="8" fontId="27" numFmtId="0" xfId="0" applyAlignment="1" applyBorder="1" applyFont="1">
      <alignment horizontal="center" vertical="center"/>
    </xf>
    <xf borderId="45" fillId="8" fontId="28" numFmtId="0" xfId="0" applyAlignment="1" applyBorder="1" applyFont="1">
      <alignment horizontal="center" shrinkToFit="0" vertical="center" wrapText="1"/>
    </xf>
    <xf borderId="7" fillId="5" fontId="28" numFmtId="10" xfId="0" applyAlignment="1" applyBorder="1" applyFont="1" applyNumberFormat="1">
      <alignment horizontal="center" shrinkToFit="0" vertical="center" wrapText="1"/>
    </xf>
    <xf borderId="7" fillId="8" fontId="28" numFmtId="0" xfId="0" applyAlignment="1" applyBorder="1" applyFont="1">
      <alignment horizontal="center" shrinkToFit="0" vertical="center" wrapText="1"/>
    </xf>
    <xf borderId="7" fillId="8" fontId="27" numFmtId="0" xfId="0" applyAlignment="1" applyBorder="1" applyFont="1">
      <alignment horizontal="center" shrinkToFit="0" vertical="center" wrapText="1"/>
    </xf>
    <xf borderId="7" fillId="5" fontId="27" numFmtId="10" xfId="0" applyAlignment="1" applyBorder="1" applyFont="1" applyNumberFormat="1">
      <alignment horizontal="center" shrinkToFit="0" vertical="center" wrapText="1"/>
    </xf>
    <xf borderId="7" fillId="0" fontId="27" numFmtId="0" xfId="0" applyAlignment="1" applyBorder="1" applyFont="1">
      <alignment horizontal="center" shrinkToFit="0" vertical="center" wrapText="1"/>
    </xf>
    <xf borderId="46" fillId="5" fontId="27" numFmtId="10" xfId="0" applyAlignment="1" applyBorder="1" applyFont="1" applyNumberFormat="1">
      <alignment horizontal="center" shrinkToFit="0" vertical="center" wrapText="1"/>
    </xf>
    <xf borderId="31" fillId="6" fontId="26" numFmtId="176" xfId="0" applyAlignment="1" applyBorder="1" applyFont="1" applyNumberFormat="1">
      <alignment horizontal="center" shrinkToFit="0" vertical="center" wrapText="1"/>
    </xf>
    <xf borderId="38" fillId="8" fontId="27" numFmtId="0" xfId="0" applyAlignment="1" applyBorder="1" applyFont="1">
      <alignment horizontal="center" shrinkToFit="0" wrapText="1"/>
    </xf>
    <xf borderId="47" fillId="8" fontId="28" numFmtId="0" xfId="0" applyAlignment="1" applyBorder="1" applyFont="1">
      <alignment horizontal="center" shrinkToFit="0" vertical="center" wrapText="1"/>
    </xf>
    <xf borderId="17" fillId="5" fontId="28" numFmtId="10" xfId="0" applyAlignment="1" applyBorder="1" applyFont="1" applyNumberFormat="1">
      <alignment horizontal="center" shrinkToFit="0" vertical="center" wrapText="1"/>
    </xf>
    <xf borderId="17" fillId="8" fontId="28" numFmtId="0" xfId="0" applyAlignment="1" applyBorder="1" applyFont="1">
      <alignment horizontal="center" shrinkToFit="0" vertical="center" wrapText="1"/>
    </xf>
    <xf borderId="17" fillId="16" fontId="27" numFmtId="0" xfId="0" applyAlignment="1" applyBorder="1" applyFont="1">
      <alignment horizontal="center" shrinkToFit="0" vertical="center" wrapText="1"/>
    </xf>
    <xf borderId="17" fillId="8" fontId="27" numFmtId="0" xfId="0" applyAlignment="1" applyBorder="1" applyFont="1">
      <alignment horizontal="center" shrinkToFit="0" vertical="center" wrapText="1"/>
    </xf>
    <xf borderId="17" fillId="5" fontId="27" numFmtId="10" xfId="0" applyAlignment="1" applyBorder="1" applyFont="1" applyNumberFormat="1">
      <alignment horizontal="center" shrinkToFit="0" vertical="center" wrapText="1"/>
    </xf>
    <xf borderId="48" fillId="5" fontId="27" numFmtId="10" xfId="0" applyAlignment="1" applyBorder="1" applyFont="1" applyNumberFormat="1">
      <alignment horizontal="center" shrinkToFit="0" vertical="center" wrapText="1"/>
    </xf>
    <xf borderId="5" fillId="0" fontId="25" numFmtId="0" xfId="0" applyAlignment="1" applyBorder="1" applyFont="1">
      <alignment shrinkToFit="0" wrapText="1"/>
    </xf>
    <xf borderId="9" fillId="8" fontId="27" numFmtId="0" xfId="0" applyAlignment="1" applyBorder="1" applyFont="1">
      <alignment horizontal="center" shrinkToFit="0" wrapText="1"/>
    </xf>
    <xf borderId="3" fillId="16" fontId="27" numFmtId="0" xfId="0" applyAlignment="1" applyBorder="1" applyFont="1">
      <alignment horizontal="center" shrinkToFit="0" vertical="center" wrapText="1"/>
    </xf>
    <xf borderId="49" fillId="8" fontId="25" numFmtId="0" xfId="0" applyAlignment="1" applyBorder="1" applyFont="1">
      <alignment shrinkToFit="0" wrapText="1"/>
    </xf>
    <xf borderId="49" fillId="8" fontId="27" numFmtId="0" xfId="0" applyAlignment="1" applyBorder="1" applyFont="1">
      <alignment horizontal="center" shrinkToFit="0" wrapText="1"/>
    </xf>
    <xf borderId="7" fillId="16" fontId="27" numFmtId="0" xfId="0" applyAlignment="1" applyBorder="1" applyFont="1">
      <alignment horizontal="center" shrinkToFit="0" vertical="center" wrapText="1"/>
    </xf>
    <xf borderId="44" fillId="6" fontId="26" numFmtId="176" xfId="0" applyAlignment="1" applyBorder="1" applyFont="1" applyNumberFormat="1">
      <alignment horizontal="center" shrinkToFit="0" vertical="center" wrapText="1"/>
    </xf>
    <xf borderId="44" fillId="8" fontId="25" numFmtId="0" xfId="0" applyAlignment="1" applyBorder="1" applyFont="1">
      <alignment shrinkToFit="0" wrapText="1"/>
    </xf>
    <xf borderId="50" fillId="8" fontId="27" numFmtId="0" xfId="0" applyAlignment="1" applyBorder="1" applyFont="1">
      <alignment horizontal="center" shrinkToFit="0" wrapText="1"/>
    </xf>
    <xf borderId="29" fillId="8" fontId="25" numFmtId="0" xfId="0" applyAlignment="1" applyBorder="1" applyFont="1">
      <alignment shrinkToFit="0" wrapText="1"/>
    </xf>
    <xf borderId="51" fillId="8" fontId="27" numFmtId="0" xfId="0" applyAlignment="1" applyBorder="1" applyFont="1">
      <alignment horizontal="center" shrinkToFit="0" wrapText="1"/>
    </xf>
    <xf borderId="37" fillId="0" fontId="25" numFmtId="0" xfId="0" applyAlignment="1" applyBorder="1" applyFont="1">
      <alignment horizontal="center" vertical="center"/>
    </xf>
    <xf borderId="27" fillId="8" fontId="25" numFmtId="0" xfId="0" applyAlignment="1" applyBorder="1" applyFont="1">
      <alignment shrinkToFit="0" wrapText="1"/>
    </xf>
    <xf borderId="44" fillId="4" fontId="25" numFmtId="0" xfId="0" applyAlignment="1" applyBorder="1" applyFont="1">
      <alignment shrinkToFit="0" wrapText="1"/>
    </xf>
    <xf borderId="51" fillId="4" fontId="27" numFmtId="0" xfId="0" applyAlignment="1" applyBorder="1" applyFont="1">
      <alignment horizontal="center" shrinkToFit="0" wrapText="1"/>
    </xf>
    <xf borderId="42" fillId="4" fontId="28" numFmtId="0" xfId="0" applyAlignment="1" applyBorder="1" applyFont="1">
      <alignment horizontal="center" shrinkToFit="0" vertical="center" wrapText="1"/>
    </xf>
    <xf borderId="3" fillId="4" fontId="28" numFmtId="10" xfId="0" applyAlignment="1" applyBorder="1" applyFont="1" applyNumberFormat="1">
      <alignment horizontal="center" shrinkToFit="0" vertical="center" wrapText="1"/>
    </xf>
    <xf borderId="3" fillId="4" fontId="28" numFmtId="0" xfId="0" applyAlignment="1" applyBorder="1" applyFont="1">
      <alignment horizontal="center" shrinkToFit="0" vertical="center" wrapText="1"/>
    </xf>
    <xf borderId="3" fillId="4" fontId="27" numFmtId="0" xfId="0" applyAlignment="1" applyBorder="1" applyFont="1">
      <alignment horizontal="center" shrinkToFit="0" vertical="center" wrapText="1"/>
    </xf>
    <xf borderId="3" fillId="4" fontId="27" numFmtId="10" xfId="0" applyAlignment="1" applyBorder="1" applyFont="1" applyNumberFormat="1">
      <alignment horizontal="center" shrinkToFit="0" vertical="center" wrapText="1"/>
    </xf>
    <xf borderId="15" fillId="4" fontId="27" numFmtId="10" xfId="0" applyAlignment="1" applyBorder="1" applyFont="1" applyNumberFormat="1">
      <alignment horizontal="center" shrinkToFit="0" vertical="center" wrapText="1"/>
    </xf>
    <xf borderId="29" fillId="4" fontId="26" numFmtId="176" xfId="0" applyAlignment="1" applyBorder="1" applyFont="1" applyNumberFormat="1">
      <alignment horizontal="center" shrinkToFit="0" vertical="center" wrapText="1"/>
    </xf>
    <xf borderId="52" fillId="4" fontId="28" numFmtId="0" xfId="0" applyAlignment="1" applyBorder="1" applyFont="1">
      <alignment horizontal="center" shrinkToFit="0" vertical="center" wrapText="1"/>
    </xf>
    <xf borderId="24" fillId="4" fontId="28" numFmtId="10" xfId="0" applyAlignment="1" applyBorder="1" applyFont="1" applyNumberFormat="1">
      <alignment horizontal="center" shrinkToFit="0" vertical="center" wrapText="1"/>
    </xf>
    <xf borderId="24" fillId="4" fontId="28" numFmtId="0" xfId="0" applyAlignment="1" applyBorder="1" applyFont="1">
      <alignment horizontal="center" shrinkToFit="0" vertical="center" wrapText="1"/>
    </xf>
    <xf borderId="24" fillId="4" fontId="27" numFmtId="0" xfId="0" applyAlignment="1" applyBorder="1" applyFont="1">
      <alignment horizontal="center" shrinkToFit="0" vertical="center" wrapText="1"/>
    </xf>
    <xf borderId="24" fillId="4" fontId="27" numFmtId="10" xfId="0" applyAlignment="1" applyBorder="1" applyFont="1" applyNumberFormat="1">
      <alignment horizontal="center" shrinkToFit="0" vertical="center" wrapText="1"/>
    </xf>
    <xf borderId="53" fillId="4" fontId="27" numFmtId="10" xfId="0" applyAlignment="1" applyBorder="1" applyFont="1" applyNumberFormat="1">
      <alignment horizontal="center" shrinkToFit="0" vertical="center" wrapText="1"/>
    </xf>
    <xf borderId="44" fillId="4" fontId="26" numFmtId="176" xfId="0" applyAlignment="1" applyBorder="1" applyFont="1" applyNumberFormat="1">
      <alignment horizontal="center" shrinkToFit="0" vertical="center" wrapText="1"/>
    </xf>
    <xf borderId="8" fillId="17" fontId="28" numFmtId="0" xfId="0" applyAlignment="1" applyBorder="1" applyFill="1" applyFont="1">
      <alignment horizontal="center" shrinkToFit="0" vertical="center" wrapText="1"/>
    </xf>
    <xf borderId="8" fillId="16" fontId="27" numFmtId="0" xfId="0" applyAlignment="1" applyBorder="1" applyFont="1">
      <alignment horizontal="center" shrinkToFit="0" vertical="center" wrapText="1"/>
    </xf>
    <xf borderId="3" fillId="17" fontId="28" numFmtId="0" xfId="0" applyAlignment="1" applyBorder="1" applyFont="1">
      <alignment horizontal="center" shrinkToFit="0" vertical="center" wrapText="1"/>
    </xf>
    <xf borderId="3" fillId="5" fontId="27" numFmtId="0" xfId="0" applyAlignment="1" applyBorder="1" applyFont="1">
      <alignment horizontal="center" shrinkToFit="0" vertical="center" wrapText="1"/>
    </xf>
    <xf borderId="52" fillId="8" fontId="28" numFmtId="0" xfId="0" applyAlignment="1" applyBorder="1" applyFont="1">
      <alignment horizontal="center" shrinkToFit="0" vertical="center" wrapText="1"/>
    </xf>
    <xf borderId="24" fillId="5" fontId="28" numFmtId="10" xfId="0" applyAlignment="1" applyBorder="1" applyFont="1" applyNumberFormat="1">
      <alignment horizontal="center" shrinkToFit="0" vertical="center" wrapText="1"/>
    </xf>
    <xf borderId="24" fillId="17" fontId="28" numFmtId="0" xfId="0" applyAlignment="1" applyBorder="1" applyFont="1">
      <alignment horizontal="center" shrinkToFit="0" vertical="center" wrapText="1"/>
    </xf>
    <xf borderId="2" fillId="0" fontId="27" numFmtId="0" xfId="0" applyAlignment="1" applyBorder="1" applyFont="1">
      <alignment horizontal="center" shrinkToFit="0" vertical="center" wrapText="1"/>
    </xf>
    <xf borderId="24" fillId="5" fontId="27" numFmtId="10" xfId="0" applyAlignment="1" applyBorder="1" applyFont="1" applyNumberFormat="1">
      <alignment horizontal="center" shrinkToFit="0" vertical="center" wrapText="1"/>
    </xf>
    <xf borderId="53" fillId="5" fontId="27" numFmtId="10" xfId="0" applyAlignment="1" applyBorder="1" applyFont="1" applyNumberFormat="1">
      <alignment horizontal="center" shrinkToFit="0" vertical="center" wrapText="1"/>
    </xf>
    <xf borderId="54" fillId="0" fontId="25" numFmtId="0" xfId="0" applyAlignment="1" applyBorder="1" applyFont="1">
      <alignment horizontal="center" vertical="center"/>
    </xf>
    <xf borderId="55" fillId="8" fontId="27" numFmtId="0" xfId="0" applyAlignment="1" applyBorder="1" applyFont="1">
      <alignment horizontal="center" shrinkToFit="0" wrapText="1"/>
    </xf>
    <xf borderId="56" fillId="0" fontId="29" numFmtId="0" xfId="0" applyBorder="1" applyFont="1"/>
    <xf borderId="29" fillId="8" fontId="27" numFmtId="0" xfId="0" applyAlignment="1" applyBorder="1" applyFont="1">
      <alignment horizontal="center" shrinkToFit="0" wrapText="1"/>
    </xf>
    <xf borderId="3" fillId="0" fontId="28" numFmtId="0" xfId="0" applyAlignment="1" applyBorder="1" applyFont="1">
      <alignment horizontal="center" shrinkToFit="0" vertical="center" wrapText="1"/>
    </xf>
    <xf borderId="3" fillId="16" fontId="28" numFmtId="0" xfId="0" applyAlignment="1" applyBorder="1" applyFont="1">
      <alignment horizontal="center" shrinkToFit="0" vertical="center" wrapText="1"/>
    </xf>
    <xf borderId="57" fillId="0" fontId="29" numFmtId="0" xfId="0" applyBorder="1" applyFont="1"/>
    <xf borderId="31" fillId="8" fontId="25" numFmtId="0" xfId="0" applyAlignment="1" applyBorder="1" applyFont="1">
      <alignment shrinkToFit="0" wrapText="1"/>
    </xf>
    <xf borderId="31" fillId="8" fontId="27" numFmtId="0" xfId="0" applyAlignment="1" applyBorder="1" applyFont="1">
      <alignment horizontal="center" shrinkToFit="0" wrapText="1"/>
    </xf>
    <xf borderId="24" fillId="8" fontId="28" numFmtId="0" xfId="0" applyAlignment="1" applyBorder="1" applyFont="1">
      <alignment horizontal="center" shrinkToFit="0" vertical="center" wrapText="1"/>
    </xf>
    <xf borderId="24" fillId="16" fontId="27" numFmtId="0" xfId="0" applyAlignment="1" applyBorder="1" applyFont="1">
      <alignment horizontal="center" shrinkToFit="0" vertical="center" wrapText="1"/>
    </xf>
    <xf borderId="41" fillId="0" fontId="25" numFmtId="0" xfId="0" applyAlignment="1" applyBorder="1" applyFont="1">
      <alignment horizontal="center" vertical="center"/>
    </xf>
    <xf borderId="30" fillId="8" fontId="25" numFmtId="0" xfId="0" applyAlignment="1" applyBorder="1" applyFont="1">
      <alignment shrinkToFit="0" wrapText="1"/>
    </xf>
    <xf borderId="58" fillId="8" fontId="28" numFmtId="0" xfId="0" applyAlignment="1" applyBorder="1" applyFont="1">
      <alignment horizontal="center" shrinkToFit="0" wrapText="1"/>
    </xf>
    <xf borderId="59" fillId="8" fontId="25" numFmtId="0" xfId="0" applyAlignment="1" applyBorder="1" applyFont="1">
      <alignment shrinkToFit="0" wrapText="1"/>
    </xf>
    <xf borderId="27" fillId="8" fontId="28" numFmtId="0" xfId="0" applyAlignment="1" applyBorder="1" applyFont="1">
      <alignment horizontal="center" shrinkToFit="0" wrapText="1"/>
    </xf>
    <xf borderId="8" fillId="16" fontId="28" numFmtId="0" xfId="0" applyAlignment="1" applyBorder="1" applyFont="1">
      <alignment horizontal="center" shrinkToFit="0" vertical="center" wrapText="1"/>
    </xf>
    <xf borderId="8" fillId="0" fontId="28" numFmtId="0" xfId="0" applyAlignment="1" applyBorder="1" applyFont="1">
      <alignment horizontal="center" shrinkToFit="0" vertical="center" wrapText="1"/>
    </xf>
    <xf borderId="29" fillId="0" fontId="25" numFmtId="0" xfId="0" applyAlignment="1" applyBorder="1" applyFont="1">
      <alignment shrinkToFit="0" wrapText="1"/>
    </xf>
    <xf borderId="60" fillId="0" fontId="28" numFmtId="0" xfId="0" applyAlignment="1" applyBorder="1" applyFont="1">
      <alignment horizontal="center" shrinkToFit="0" wrapText="1"/>
    </xf>
    <xf borderId="42" fillId="0" fontId="28" numFmtId="0" xfId="0" applyAlignment="1" applyBorder="1" applyFont="1">
      <alignment horizontal="center" shrinkToFit="0" vertical="center" wrapText="1"/>
    </xf>
    <xf borderId="31" fillId="0" fontId="25" numFmtId="0" xfId="0" applyAlignment="1" applyBorder="1" applyFont="1">
      <alignment shrinkToFit="0" wrapText="1"/>
    </xf>
    <xf borderId="43" fillId="0" fontId="28" numFmtId="0" xfId="0" applyAlignment="1" applyBorder="1" applyFont="1">
      <alignment horizontal="center" shrinkToFit="0" wrapText="1"/>
    </xf>
    <xf borderId="61" fillId="0" fontId="28"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62" fillId="8" fontId="25" numFmtId="0" xfId="0" applyAlignment="1" applyBorder="1" applyFont="1">
      <alignment shrinkToFit="0" wrapText="1"/>
    </xf>
    <xf borderId="58" fillId="8" fontId="27" numFmtId="0" xfId="0" applyAlignment="1" applyBorder="1" applyFont="1">
      <alignment horizontal="center" shrinkToFit="0" wrapText="1"/>
    </xf>
    <xf borderId="39" fillId="0" fontId="28" numFmtId="0" xfId="0" applyAlignment="1" applyBorder="1" applyFont="1">
      <alignment horizontal="center" shrinkToFit="0" vertical="center" wrapText="1"/>
    </xf>
    <xf borderId="63" fillId="8" fontId="25" numFmtId="0" xfId="0" applyAlignment="1" applyBorder="1" applyFont="1">
      <alignment shrinkToFit="0" wrapText="1"/>
    </xf>
    <xf borderId="6" fillId="0" fontId="27" numFmtId="0" xfId="0" applyAlignment="1" applyBorder="1" applyFont="1">
      <alignment horizontal="center" shrinkToFit="0" vertical="center" wrapText="1"/>
    </xf>
    <xf borderId="55" fillId="8" fontId="25" numFmtId="0" xfId="0" applyAlignment="1" applyBorder="1" applyFont="1">
      <alignment shrinkToFit="0" wrapText="1"/>
    </xf>
    <xf borderId="64" fillId="0" fontId="25" numFmtId="0" xfId="0" applyAlignment="1" applyBorder="1" applyFont="1">
      <alignment shrinkToFit="0" wrapText="1"/>
    </xf>
    <xf borderId="24" fillId="8" fontId="27" numFmtId="0" xfId="0" applyAlignment="1" applyBorder="1" applyFont="1">
      <alignment horizontal="center" shrinkToFit="0" vertical="center" wrapText="1"/>
    </xf>
    <xf borderId="27" fillId="8" fontId="27" numFmtId="0" xfId="0" applyAlignment="1" applyBorder="1" applyFont="1">
      <alignment horizontal="center" shrinkToFit="0" wrapText="1"/>
    </xf>
    <xf borderId="65" fillId="8" fontId="25" numFmtId="0" xfId="0" applyAlignment="1" applyBorder="1" applyFont="1">
      <alignment shrinkToFit="0" wrapText="1"/>
    </xf>
    <xf borderId="66" fillId="8" fontId="25" numFmtId="0" xfId="0" applyAlignment="1" applyBorder="1" applyFont="1">
      <alignment shrinkToFit="0" wrapText="1"/>
    </xf>
    <xf borderId="67" fillId="8" fontId="25" numFmtId="0" xfId="0" applyAlignment="1" applyBorder="1" applyFont="1">
      <alignment shrinkToFit="0" wrapText="1"/>
    </xf>
    <xf borderId="65" fillId="8" fontId="27" numFmtId="0" xfId="0" applyAlignment="1" applyBorder="1" applyFont="1">
      <alignment horizontal="center" shrinkToFit="0" wrapText="1"/>
    </xf>
    <xf borderId="68" fillId="5" fontId="27" numFmtId="10" xfId="0" applyAlignment="1" applyBorder="1" applyFont="1" applyNumberFormat="1">
      <alignment horizontal="center" shrinkToFit="0" vertical="center" wrapText="1"/>
    </xf>
    <xf borderId="69" fillId="6" fontId="26" numFmtId="176" xfId="0" applyAlignment="1" applyBorder="1" applyFont="1" applyNumberFormat="1">
      <alignment horizontal="center" shrinkToFit="0" vertical="center" wrapText="1"/>
    </xf>
    <xf borderId="66" fillId="8" fontId="27" numFmtId="0" xfId="0" applyAlignment="1" applyBorder="1" applyFont="1">
      <alignment horizontal="center" shrinkToFit="0" wrapText="1"/>
    </xf>
    <xf borderId="70" fillId="5" fontId="27" numFmtId="10" xfId="0" applyAlignment="1" applyBorder="1" applyFont="1" applyNumberFormat="1">
      <alignment horizontal="center" shrinkToFit="0" vertical="center" wrapText="1"/>
    </xf>
    <xf borderId="63" fillId="6" fontId="26" numFmtId="176" xfId="0" applyAlignment="1" applyBorder="1" applyFont="1" applyNumberFormat="1">
      <alignment horizontal="center" shrinkToFit="0" vertical="center" wrapText="1"/>
    </xf>
    <xf borderId="71" fillId="5" fontId="27" numFmtId="10" xfId="0" applyAlignment="1" applyBorder="1" applyFont="1" applyNumberFormat="1">
      <alignment horizontal="center" shrinkToFit="0" vertical="center" wrapText="1"/>
    </xf>
    <xf borderId="33" fillId="8" fontId="27" numFmtId="0" xfId="0" applyAlignment="1" applyBorder="1" applyFont="1">
      <alignment horizontal="center" shrinkToFit="0" wrapText="1"/>
    </xf>
    <xf borderId="7" fillId="4" fontId="27" numFmtId="0" xfId="0" applyAlignment="1" applyBorder="1" applyFont="1">
      <alignment horizontal="center" shrinkToFit="0" vertical="center" wrapText="1"/>
    </xf>
    <xf borderId="7" fillId="4" fontId="28" numFmtId="10" xfId="0" applyAlignment="1" applyBorder="1" applyFont="1" applyNumberFormat="1">
      <alignment horizontal="center" shrinkToFit="0" vertical="center" wrapText="1"/>
    </xf>
    <xf borderId="7" fillId="4" fontId="27" numFmtId="10" xfId="0" applyAlignment="1" applyBorder="1" applyFont="1" applyNumberFormat="1">
      <alignment horizontal="center" shrinkToFit="0" vertical="center" wrapText="1"/>
    </xf>
    <xf borderId="46" fillId="4" fontId="27" numFmtId="10" xfId="0" applyAlignment="1" applyBorder="1" applyFont="1" applyNumberFormat="1">
      <alignment horizontal="center" shrinkToFit="0" vertical="center" wrapText="1"/>
    </xf>
    <xf borderId="5" fillId="0" fontId="27" numFmtId="0" xfId="0" applyAlignment="1" applyBorder="1" applyFont="1">
      <alignment horizontal="center" shrinkToFit="0" wrapText="1"/>
    </xf>
    <xf borderId="0" fillId="0" fontId="28" numFmtId="0" xfId="0" applyAlignment="1" applyFont="1">
      <alignment horizontal="center" shrinkToFit="0" vertical="center" wrapText="1"/>
    </xf>
    <xf borderId="66" fillId="5" fontId="27" numFmtId="10" xfId="0" applyAlignment="1" applyBorder="1" applyFont="1" applyNumberFormat="1">
      <alignment horizontal="center" shrinkToFit="0" vertical="center" wrapText="1"/>
    </xf>
    <xf borderId="72" fillId="0" fontId="27" numFmtId="0" xfId="0" applyAlignment="1" applyBorder="1" applyFont="1">
      <alignment horizontal="center" shrinkToFit="0" wrapText="1"/>
    </xf>
    <xf borderId="27" fillId="0" fontId="25" numFmtId="0" xfId="0" applyAlignment="1" applyBorder="1" applyFont="1">
      <alignment shrinkToFit="0" wrapText="1"/>
    </xf>
    <xf borderId="17" fillId="7" fontId="28" numFmtId="10" xfId="0" applyAlignment="1" applyBorder="1" applyFont="1" applyNumberFormat="1">
      <alignment horizontal="center" shrinkToFit="0" vertical="center" wrapText="1"/>
    </xf>
    <xf borderId="17" fillId="7" fontId="27" numFmtId="10" xfId="0" applyAlignment="1" applyBorder="1" applyFont="1" applyNumberFormat="1">
      <alignment horizontal="center" shrinkToFit="0" vertical="center" wrapText="1"/>
    </xf>
    <xf borderId="48" fillId="7" fontId="27" numFmtId="10" xfId="0" applyAlignment="1" applyBorder="1" applyFont="1" applyNumberFormat="1">
      <alignment horizontal="center" shrinkToFit="0" vertical="center" wrapText="1"/>
    </xf>
    <xf borderId="73" fillId="8" fontId="27" numFmtId="0" xfId="0" applyAlignment="1" applyBorder="1" applyFont="1">
      <alignment horizontal="center" shrinkToFit="0" wrapText="1"/>
    </xf>
    <xf borderId="3" fillId="7" fontId="28" numFmtId="10" xfId="0" applyAlignment="1" applyBorder="1" applyFont="1" applyNumberFormat="1">
      <alignment horizontal="center" shrinkToFit="0" vertical="center" wrapText="1"/>
    </xf>
    <xf borderId="3" fillId="7" fontId="27" numFmtId="10" xfId="0" applyAlignment="1" applyBorder="1" applyFont="1" applyNumberFormat="1">
      <alignment horizontal="center" shrinkToFit="0" vertical="center" wrapText="1"/>
    </xf>
    <xf borderId="15" fillId="7" fontId="27" numFmtId="10" xfId="0" applyAlignment="1" applyBorder="1" applyFont="1" applyNumberFormat="1">
      <alignment horizontal="center" shrinkToFit="0" vertical="center" wrapText="1"/>
    </xf>
    <xf borderId="74" fillId="8" fontId="27" numFmtId="0" xfId="0" applyAlignment="1" applyBorder="1" applyFont="1">
      <alignment horizontal="center" shrinkToFit="0" wrapText="1"/>
    </xf>
    <xf borderId="8" fillId="7" fontId="28" numFmtId="10" xfId="0" applyAlignment="1" applyBorder="1" applyFont="1" applyNumberFormat="1">
      <alignment horizontal="center" shrinkToFit="0" vertical="center" wrapText="1"/>
    </xf>
    <xf borderId="8" fillId="7" fontId="27" numFmtId="10" xfId="0" applyAlignment="1" applyBorder="1" applyFont="1" applyNumberFormat="1">
      <alignment horizontal="center" shrinkToFit="0" vertical="center" wrapText="1"/>
    </xf>
    <xf borderId="68" fillId="7" fontId="27" numFmtId="10" xfId="0" applyAlignment="1" applyBorder="1" applyFont="1" applyNumberFormat="1">
      <alignment horizontal="center" shrinkToFit="0" vertical="center" wrapText="1"/>
    </xf>
    <xf borderId="70" fillId="7" fontId="27" numFmtId="10" xfId="0" applyAlignment="1" applyBorder="1" applyFont="1" applyNumberFormat="1">
      <alignment horizontal="center" shrinkToFit="0" vertical="center" wrapText="1"/>
    </xf>
    <xf borderId="67" fillId="8" fontId="27" numFmtId="0" xfId="0" applyAlignment="1" applyBorder="1" applyFont="1">
      <alignment horizontal="center" shrinkToFit="0" wrapText="1"/>
    </xf>
    <xf borderId="75" fillId="6" fontId="26" numFmtId="176" xfId="0" applyAlignment="1" applyBorder="1" applyFont="1" applyNumberFormat="1">
      <alignment horizontal="center" shrinkToFit="0" vertical="center" wrapText="1"/>
    </xf>
    <xf borderId="27" fillId="8" fontId="26" numFmtId="0" xfId="0" applyAlignment="1" applyBorder="1" applyFont="1">
      <alignment horizontal="center" shrinkToFit="0" wrapText="1"/>
    </xf>
    <xf borderId="30" fillId="6" fontId="26" numFmtId="176" xfId="0" applyAlignment="1" applyBorder="1" applyFont="1" applyNumberFormat="1">
      <alignment horizontal="center" shrinkToFit="0" vertical="center" wrapText="1"/>
    </xf>
    <xf borderId="29" fillId="8" fontId="26" numFmtId="0" xfId="0" applyAlignment="1" applyBorder="1" applyFont="1">
      <alignment horizontal="center" shrinkToFit="0" wrapText="1"/>
    </xf>
    <xf borderId="44" fillId="8" fontId="26" numFmtId="0" xfId="0" applyAlignment="1" applyBorder="1" applyFont="1">
      <alignment horizontal="center" shrinkToFit="0" wrapText="1"/>
    </xf>
    <xf borderId="76" fillId="0" fontId="1" numFmtId="0" xfId="0" applyBorder="1" applyFont="1"/>
    <xf borderId="77" fillId="8" fontId="28" numFmtId="0" xfId="0" applyAlignment="1" applyBorder="1" applyFont="1">
      <alignment horizontal="center" shrinkToFit="0" vertical="center" wrapText="1"/>
    </xf>
    <xf borderId="55" fillId="6" fontId="26" numFmtId="176" xfId="0" applyAlignment="1" applyBorder="1" applyFont="1" applyNumberFormat="1">
      <alignment horizontal="center" shrinkToFit="0" vertical="center" wrapText="1"/>
    </xf>
    <xf borderId="18" fillId="0" fontId="1" numFmtId="0" xfId="0" applyBorder="1" applyFont="1"/>
    <xf borderId="78" fillId="0" fontId="1" numFmtId="0" xfId="0" applyBorder="1" applyFont="1"/>
    <xf borderId="7" fillId="16" fontId="28" numFmtId="0" xfId="0" applyAlignment="1" applyBorder="1" applyFont="1">
      <alignment horizontal="center" shrinkToFit="0" vertical="center" wrapText="1"/>
    </xf>
    <xf borderId="0" fillId="0" fontId="1" numFmtId="10" xfId="0" applyFont="1" applyNumberFormat="1"/>
    <xf borderId="0" fillId="0" fontId="1" numFmtId="176" xfId="0" applyFont="1" applyNumberFormat="1"/>
    <xf borderId="2" fillId="0" fontId="5" numFmtId="2" xfId="0" applyAlignment="1" applyBorder="1" applyFont="1" applyNumberFormat="1">
      <alignment horizontal="center" shrinkToFit="0" vertical="center" wrapText="1"/>
    </xf>
    <xf borderId="34" fillId="0" fontId="30" numFmtId="0" xfId="0" applyAlignment="1" applyBorder="1" applyFont="1">
      <alignment horizontal="center" shrinkToFit="0" vertical="center" wrapText="1"/>
    </xf>
    <xf borderId="35" fillId="0" fontId="30" numFmtId="0" xfId="0" applyAlignment="1" applyBorder="1" applyFont="1">
      <alignment horizontal="center" shrinkToFit="0" vertical="center" wrapText="1"/>
    </xf>
    <xf borderId="36" fillId="0" fontId="31" numFmtId="0" xfId="0" applyAlignment="1" applyBorder="1" applyFont="1">
      <alignment horizontal="center" shrinkToFit="0" vertical="center" wrapText="1"/>
    </xf>
    <xf borderId="33" fillId="0" fontId="31" numFmtId="0" xfId="0" applyAlignment="1" applyBorder="1" applyFont="1">
      <alignment horizontal="center" shrinkToFit="0" vertical="center" wrapText="1"/>
    </xf>
    <xf borderId="33" fillId="0" fontId="31" numFmtId="10" xfId="0" applyAlignment="1" applyBorder="1" applyFont="1" applyNumberFormat="1">
      <alignment horizontal="center" shrinkToFit="0" vertical="center" wrapText="1"/>
    </xf>
    <xf borderId="33" fillId="0" fontId="30" numFmtId="176" xfId="0" applyAlignment="1" applyBorder="1" applyFont="1" applyNumberFormat="1">
      <alignment horizontal="center" shrinkToFit="0" vertical="center" wrapText="1"/>
    </xf>
    <xf borderId="37" fillId="8" fontId="25" numFmtId="0" xfId="0" applyAlignment="1" applyBorder="1" applyFont="1">
      <alignment horizontal="center" shrinkToFit="0" vertical="center" wrapText="1"/>
    </xf>
    <xf borderId="27" fillId="8" fontId="28" numFmtId="0" xfId="0" applyAlignment="1" applyBorder="1" applyFont="1">
      <alignment horizontal="center" shrinkToFit="0" vertical="center" wrapText="1"/>
    </xf>
    <xf borderId="79" fillId="0" fontId="27" numFmtId="0" xfId="0" applyAlignment="1" applyBorder="1" applyFont="1">
      <alignment horizontal="center" vertical="center"/>
    </xf>
    <xf borderId="40" fillId="5" fontId="28" numFmtId="10" xfId="0" applyAlignment="1" applyBorder="1" applyFont="1" applyNumberFormat="1">
      <alignment horizontal="center" shrinkToFit="0" vertical="center" wrapText="1"/>
    </xf>
    <xf borderId="29" fillId="8" fontId="28" numFmtId="0" xfId="0" applyAlignment="1" applyBorder="1" applyFont="1">
      <alignment horizontal="center" shrinkToFit="0" vertical="center" wrapText="1"/>
    </xf>
    <xf borderId="5" fillId="0" fontId="27" numFmtId="0" xfId="0" applyAlignment="1" applyBorder="1" applyFont="1">
      <alignment horizontal="center" vertical="center"/>
    </xf>
    <xf borderId="15" fillId="5" fontId="28" numFmtId="10" xfId="0" applyAlignment="1" applyBorder="1" applyFont="1" applyNumberFormat="1">
      <alignment horizontal="center" shrinkToFit="0" vertical="center" wrapText="1"/>
    </xf>
    <xf borderId="7" fillId="0" fontId="28" numFmtId="0" xfId="0" applyAlignment="1" applyBorder="1" applyFont="1">
      <alignment horizontal="center" shrinkToFit="0" vertical="center" wrapText="1"/>
    </xf>
    <xf borderId="46" fillId="5" fontId="28" numFmtId="10" xfId="0" applyAlignment="1" applyBorder="1" applyFont="1" applyNumberFormat="1">
      <alignment horizontal="center" shrinkToFit="0" vertical="center" wrapText="1"/>
    </xf>
    <xf borderId="55" fillId="8" fontId="28" numFmtId="0" xfId="0" applyAlignment="1" applyBorder="1" applyFont="1">
      <alignment horizontal="center" vertical="center"/>
    </xf>
    <xf borderId="80" fillId="8" fontId="27" numFmtId="0" xfId="0" applyAlignment="1" applyBorder="1" applyFont="1">
      <alignment horizontal="center" vertical="center"/>
    </xf>
    <xf borderId="47" fillId="8" fontId="28" numFmtId="0" xfId="0" applyAlignment="1" applyBorder="1" applyFont="1">
      <alignment horizontal="center" vertical="center"/>
    </xf>
    <xf borderId="6" fillId="0" fontId="28" numFmtId="0" xfId="0" applyAlignment="1" applyBorder="1" applyFont="1">
      <alignment horizontal="center" vertical="center"/>
    </xf>
    <xf borderId="17" fillId="8" fontId="28" numFmtId="0" xfId="0" applyAlignment="1" applyBorder="1" applyFont="1">
      <alignment horizontal="center" vertical="center"/>
    </xf>
    <xf borderId="48" fillId="5" fontId="28" numFmtId="10" xfId="0" applyAlignment="1" applyBorder="1" applyFont="1" applyNumberFormat="1">
      <alignment horizontal="center" shrinkToFit="0" vertical="center" wrapText="1"/>
    </xf>
    <xf borderId="29" fillId="8" fontId="28" numFmtId="0" xfId="0" applyAlignment="1" applyBorder="1" applyFont="1">
      <alignment horizontal="center" vertical="center"/>
    </xf>
    <xf borderId="9" fillId="8" fontId="27" numFmtId="0" xfId="0" applyAlignment="1" applyBorder="1" applyFont="1">
      <alignment horizontal="center" vertical="center"/>
    </xf>
    <xf borderId="45" fillId="8" fontId="28" numFmtId="0" xfId="0" applyAlignment="1" applyBorder="1" applyFont="1">
      <alignment horizontal="center" vertical="center"/>
    </xf>
    <xf borderId="7" fillId="0" fontId="28" numFmtId="0" xfId="0" applyAlignment="1" applyBorder="1" applyFont="1">
      <alignment horizontal="center" vertical="center"/>
    </xf>
    <xf borderId="7" fillId="8" fontId="28" numFmtId="0" xfId="0" applyAlignment="1" applyBorder="1" applyFont="1">
      <alignment horizontal="center" vertical="center"/>
    </xf>
    <xf borderId="55" fillId="8" fontId="25" numFmtId="0" xfId="0" applyAlignment="1" applyBorder="1" applyFont="1">
      <alignment horizontal="center" shrinkToFit="0" vertical="center" wrapText="1"/>
    </xf>
    <xf borderId="65" fillId="8" fontId="28" numFmtId="0" xfId="0" applyAlignment="1" applyBorder="1" applyFont="1">
      <alignment horizontal="center" shrinkToFit="0" vertical="center" wrapText="1"/>
    </xf>
    <xf borderId="38" fillId="8" fontId="27" numFmtId="0" xfId="0" applyAlignment="1" applyBorder="1" applyFont="1">
      <alignment horizontal="center" vertical="center"/>
    </xf>
    <xf borderId="81" fillId="8" fontId="28" numFmtId="0" xfId="0" applyAlignment="1" applyBorder="1" applyFont="1">
      <alignment horizontal="center" shrinkToFit="0" vertical="center" wrapText="1"/>
    </xf>
    <xf borderId="23" fillId="5" fontId="28" numFmtId="10" xfId="0" applyAlignment="1" applyBorder="1" applyFont="1" applyNumberFormat="1">
      <alignment horizontal="center" shrinkToFit="0" vertical="center" wrapText="1"/>
    </xf>
    <xf borderId="23" fillId="16" fontId="28" numFmtId="0" xfId="0" applyAlignment="1" applyBorder="1" applyFont="1">
      <alignment horizontal="center" shrinkToFit="0" vertical="center" wrapText="1"/>
    </xf>
    <xf borderId="23" fillId="8" fontId="28" numFmtId="0" xfId="0" applyAlignment="1" applyBorder="1" applyFont="1">
      <alignment horizontal="center" shrinkToFit="0" vertical="center" wrapText="1"/>
    </xf>
    <xf borderId="21" fillId="0" fontId="28" numFmtId="0" xfId="0" applyAlignment="1" applyBorder="1" applyFont="1">
      <alignment horizontal="center" shrinkToFit="0" vertical="center" wrapText="1"/>
    </xf>
    <xf borderId="82" fillId="5" fontId="28" numFmtId="10" xfId="0" applyAlignment="1" applyBorder="1" applyFont="1" applyNumberFormat="1">
      <alignment horizontal="center" shrinkToFit="0" vertical="center" wrapText="1"/>
    </xf>
    <xf borderId="65" fillId="8" fontId="27" numFmtId="0" xfId="0" applyAlignment="1" applyBorder="1" applyFont="1">
      <alignment horizontal="center" vertical="center"/>
    </xf>
    <xf borderId="66" fillId="8" fontId="27" numFmtId="0" xfId="0" applyAlignment="1" applyBorder="1" applyFont="1">
      <alignment horizontal="center" shrinkToFit="0" vertical="center" wrapText="1"/>
    </xf>
    <xf borderId="44" fillId="8" fontId="28" numFmtId="0" xfId="0" applyAlignment="1" applyBorder="1" applyFont="1">
      <alignment horizontal="center" shrinkToFit="0" vertical="center" wrapText="1"/>
    </xf>
    <xf borderId="67" fillId="8" fontId="27" numFmtId="0" xfId="0" applyAlignment="1" applyBorder="1" applyFont="1">
      <alignment horizontal="center" shrinkToFit="0" vertical="center" wrapText="1"/>
    </xf>
    <xf borderId="24" fillId="16" fontId="28" numFmtId="0" xfId="0" applyAlignment="1" applyBorder="1" applyFont="1">
      <alignment horizontal="center" shrinkToFit="0" vertical="center" wrapText="1"/>
    </xf>
    <xf borderId="53" fillId="5" fontId="28" numFmtId="10" xfId="0" applyAlignment="1" applyBorder="1" applyFont="1" applyNumberFormat="1">
      <alignment horizontal="center" shrinkToFit="0" vertical="center" wrapText="1"/>
    </xf>
    <xf borderId="38" fillId="8" fontId="27" numFmtId="0" xfId="0" applyAlignment="1" applyBorder="1" applyFont="1">
      <alignment horizontal="center" shrinkToFit="0" vertical="center" wrapText="1"/>
    </xf>
    <xf borderId="9" fillId="8" fontId="27" numFmtId="0" xfId="0" applyAlignment="1" applyBorder="1" applyFont="1">
      <alignment horizontal="center" shrinkToFit="0" vertical="center" wrapText="1"/>
    </xf>
    <xf borderId="51" fillId="8" fontId="27" numFmtId="0" xfId="0" applyAlignment="1" applyBorder="1" applyFont="1">
      <alignment horizontal="center" vertical="center"/>
    </xf>
    <xf borderId="45" fillId="0" fontId="28" numFmtId="0" xfId="0" applyAlignment="1" applyBorder="1" applyFont="1">
      <alignment horizontal="center" shrinkToFit="0" vertical="center" wrapText="1"/>
    </xf>
    <xf borderId="27" fillId="0" fontId="28" numFmtId="0" xfId="0" applyAlignment="1" applyBorder="1" applyFont="1">
      <alignment horizontal="center" vertical="center"/>
    </xf>
    <xf borderId="83" fillId="0" fontId="28" numFmtId="0" xfId="0" applyAlignment="1" applyBorder="1" applyFont="1">
      <alignment horizontal="center" shrinkToFit="0" vertical="center" wrapText="1"/>
    </xf>
    <xf borderId="6" fillId="0" fontId="28" numFmtId="0" xfId="0" applyAlignment="1" applyBorder="1" applyFont="1">
      <alignment horizontal="center" shrinkToFit="0" vertical="center" wrapText="1"/>
    </xf>
    <xf borderId="29" fillId="0" fontId="28" numFmtId="0" xfId="0" applyAlignment="1" applyBorder="1" applyFont="1">
      <alignment horizontal="center" shrinkToFit="0" vertical="center" wrapText="1"/>
    </xf>
    <xf borderId="5" fillId="0" fontId="27" numFmtId="0" xfId="0" applyAlignment="1" applyBorder="1" applyFont="1">
      <alignment horizontal="center" shrinkToFit="0" vertical="center" wrapText="1"/>
    </xf>
    <xf borderId="27" fillId="8" fontId="28" numFmtId="0" xfId="0" applyAlignment="1" applyBorder="1" applyFont="1">
      <alignment horizontal="center" vertical="center"/>
    </xf>
    <xf borderId="38" fillId="8" fontId="28" numFmtId="0" xfId="0" applyAlignment="1" applyBorder="1" applyFont="1">
      <alignment horizontal="center" vertical="center"/>
    </xf>
    <xf borderId="73" fillId="8" fontId="28" numFmtId="0" xfId="0" applyAlignment="1" applyBorder="1" applyFont="1">
      <alignment horizontal="center" shrinkToFit="0" vertical="center" wrapText="1"/>
    </xf>
    <xf borderId="38" fillId="8" fontId="28" numFmtId="0" xfId="0" applyAlignment="1" applyBorder="1" applyFont="1">
      <alignment horizontal="center" shrinkToFit="0" vertical="center" wrapText="1"/>
    </xf>
    <xf borderId="30" fillId="8" fontId="28" numFmtId="0" xfId="0" applyAlignment="1" applyBorder="1" applyFont="1">
      <alignment horizontal="center" shrinkToFit="0" vertical="center" wrapText="1"/>
    </xf>
    <xf borderId="84" fillId="8" fontId="28" numFmtId="0" xfId="0" applyAlignment="1" applyBorder="1" applyFont="1">
      <alignment horizontal="center" shrinkToFit="0" vertical="center" wrapText="1"/>
    </xf>
    <xf borderId="68" fillId="7" fontId="28" numFmtId="10" xfId="0" applyAlignment="1" applyBorder="1" applyFont="1" applyNumberFormat="1">
      <alignment horizontal="center" shrinkToFit="0" vertical="center" wrapText="1"/>
    </xf>
    <xf borderId="70" fillId="7" fontId="28" numFmtId="10" xfId="0" applyAlignment="1" applyBorder="1" applyFont="1" applyNumberFormat="1">
      <alignment horizontal="center" shrinkToFit="0" vertical="center" wrapText="1"/>
    </xf>
    <xf borderId="70" fillId="5" fontId="28" numFmtId="10" xfId="0" applyAlignment="1" applyBorder="1" applyFont="1" applyNumberFormat="1">
      <alignment horizontal="center" shrinkToFit="0" vertical="center" wrapText="1"/>
    </xf>
    <xf borderId="31" fillId="8" fontId="28" numFmtId="0" xfId="0" applyAlignment="1" applyBorder="1" applyFont="1">
      <alignment horizontal="center" shrinkToFit="0" vertical="center" wrapText="1"/>
    </xf>
    <xf borderId="49" fillId="8" fontId="27" numFmtId="0" xfId="0" applyAlignment="1" applyBorder="1" applyFont="1">
      <alignment horizontal="center" shrinkToFit="0" vertical="center" wrapText="1"/>
    </xf>
    <xf borderId="71" fillId="5" fontId="28" numFmtId="10" xfId="0" applyAlignment="1" applyBorder="1" applyFont="1" applyNumberFormat="1">
      <alignment horizontal="center" shrinkToFit="0" vertical="center" wrapText="1"/>
    </xf>
    <xf borderId="0" fillId="0" fontId="4" numFmtId="176" xfId="0" applyFont="1" applyNumberFormat="1"/>
    <xf borderId="0" fillId="0" fontId="25" numFmtId="0" xfId="0" applyFont="1"/>
    <xf borderId="33" fillId="0" fontId="25" numFmtId="0" xfId="0" applyBorder="1" applyFont="1"/>
    <xf borderId="3" fillId="5" fontId="8" numFmtId="0" xfId="0" applyAlignment="1" applyBorder="1" applyFont="1">
      <alignment horizontal="center" vertical="center"/>
    </xf>
    <xf borderId="15" fillId="15" fontId="32" numFmtId="0" xfId="0" applyAlignment="1" applyBorder="1" applyFont="1">
      <alignment shrinkToFit="0" vertical="center" wrapText="1"/>
    </xf>
    <xf borderId="3" fillId="16" fontId="10" numFmtId="2" xfId="0" applyAlignment="1" applyBorder="1" applyFont="1" applyNumberFormat="1">
      <alignment horizontal="center" vertical="center"/>
    </xf>
    <xf borderId="3" fillId="16" fontId="10" numFmtId="2" xfId="0" applyAlignment="1" applyBorder="1" applyFont="1" applyNumberFormat="1">
      <alignment horizontal="center" shrinkToFit="0" vertical="center" wrapText="1"/>
    </xf>
    <xf borderId="0" fillId="0" fontId="17" numFmtId="165" xfId="0" applyAlignment="1" applyFont="1" applyNumberFormat="1">
      <alignment horizontal="center" vertical="center"/>
    </xf>
    <xf borderId="0" fillId="0" fontId="17" numFmtId="172" xfId="0" applyAlignment="1" applyFont="1" applyNumberFormat="1">
      <alignment horizontal="center" vertical="center"/>
    </xf>
    <xf borderId="0" fillId="0" fontId="28" numFmtId="0" xfId="0" applyFont="1"/>
    <xf borderId="15" fillId="9" fontId="32" numFmtId="0" xfId="0" applyAlignment="1" applyBorder="1" applyFont="1">
      <alignment shrinkToFit="0" vertical="center" wrapText="1"/>
    </xf>
    <xf borderId="3" fillId="0" fontId="33" numFmtId="0" xfId="0" applyBorder="1" applyFont="1"/>
    <xf borderId="3" fillId="9" fontId="32" numFmtId="0" xfId="0" applyAlignment="1" applyBorder="1" applyFont="1">
      <alignment shrinkToFit="0" vertical="center" wrapText="1"/>
    </xf>
    <xf borderId="3" fillId="0" fontId="32" numFmtId="0" xfId="0" applyBorder="1" applyFont="1"/>
    <xf borderId="39" fillId="8" fontId="11" numFmtId="0" xfId="0" applyAlignment="1" applyBorder="1" applyFont="1">
      <alignment horizontal="center" shrinkToFit="0" wrapText="1"/>
    </xf>
    <xf borderId="8" fillId="8" fontId="11" numFmtId="0" xfId="0" applyAlignment="1" applyBorder="1" applyFont="1">
      <alignment horizontal="center" shrinkToFit="0" wrapText="1"/>
    </xf>
    <xf borderId="68" fillId="0" fontId="1" numFmtId="175" xfId="0" applyBorder="1" applyFont="1" applyNumberFormat="1"/>
    <xf borderId="42" fillId="8" fontId="11" numFmtId="0" xfId="0" applyAlignment="1" applyBorder="1" applyFont="1">
      <alignment horizontal="center" shrinkToFit="0" wrapText="1"/>
    </xf>
    <xf borderId="70" fillId="0" fontId="1" numFmtId="175" xfId="0" applyBorder="1" applyFont="1" applyNumberFormat="1"/>
    <xf borderId="42" fillId="0" fontId="11" numFmtId="0" xfId="0" applyAlignment="1" applyBorder="1" applyFont="1">
      <alignment horizontal="center" shrinkToFit="0" wrapText="1"/>
    </xf>
    <xf borderId="45" fillId="8" fontId="11" numFmtId="0" xfId="0" applyAlignment="1" applyBorder="1" applyFont="1">
      <alignment horizontal="center" shrinkToFit="0" wrapText="1"/>
    </xf>
    <xf borderId="7" fillId="8" fontId="11" numFmtId="0" xfId="0" applyAlignment="1" applyBorder="1" applyFont="1">
      <alignment horizontal="center" shrinkToFit="0" wrapText="1"/>
    </xf>
    <xf borderId="71" fillId="0" fontId="1" numFmtId="175" xfId="0" applyBorder="1" applyFont="1" applyNumberFormat="1"/>
    <xf borderId="33" fillId="0" fontId="34" numFmtId="0" xfId="0" applyAlignment="1" applyBorder="1" applyFont="1">
      <alignment horizontal="center" shrinkToFit="0" vertical="center" wrapText="1"/>
    </xf>
    <xf borderId="85" fillId="0" fontId="35" numFmtId="0" xfId="0" applyAlignment="1" applyBorder="1" applyFont="1">
      <alignment horizontal="center" shrinkToFit="0" vertical="center" wrapText="1"/>
    </xf>
    <xf borderId="86" fillId="0" fontId="36" numFmtId="0" xfId="0" applyAlignment="1" applyBorder="1" applyFont="1">
      <alignment horizontal="center" shrinkToFit="0" vertical="center" wrapText="1"/>
    </xf>
    <xf borderId="37" fillId="0" fontId="36" numFmtId="0" xfId="0" applyAlignment="1" applyBorder="1" applyFont="1">
      <alignment horizontal="center" shrinkToFit="0" vertical="center" wrapText="1"/>
    </xf>
    <xf borderId="87" fillId="0" fontId="36" numFmtId="0" xfId="0" applyAlignment="1" applyBorder="1" applyFont="1">
      <alignment horizontal="center" shrinkToFit="0" vertical="center" wrapText="1"/>
    </xf>
    <xf borderId="33" fillId="0" fontId="35" numFmtId="176" xfId="0" applyAlignment="1" applyBorder="1" applyFont="1" applyNumberFormat="1">
      <alignment horizontal="center" shrinkToFit="0" vertical="center" wrapText="1"/>
    </xf>
    <xf borderId="37" fillId="0" fontId="35" numFmtId="0" xfId="0" applyAlignment="1" applyBorder="1" applyFont="1">
      <alignment horizontal="center" shrinkToFit="0" vertical="center" wrapText="1"/>
    </xf>
    <xf borderId="27" fillId="8" fontId="37" numFmtId="0" xfId="0" applyAlignment="1" applyBorder="1" applyFont="1">
      <alignment horizontal="center" vertical="center"/>
    </xf>
    <xf borderId="65" fillId="8" fontId="38" numFmtId="0" xfId="0" applyAlignment="1" applyBorder="1" applyFont="1">
      <alignment horizontal="center"/>
    </xf>
    <xf borderId="39" fillId="0" fontId="37" numFmtId="0" xfId="0" applyAlignment="1" applyBorder="1" applyFont="1">
      <alignment horizontal="center" shrinkToFit="0" vertical="center" wrapText="1"/>
    </xf>
    <xf borderId="8" fillId="5" fontId="37" numFmtId="10" xfId="0" applyAlignment="1" applyBorder="1" applyFont="1" applyNumberFormat="1">
      <alignment horizontal="center" shrinkToFit="0" vertical="center" wrapText="1"/>
    </xf>
    <xf borderId="8" fillId="0" fontId="37" numFmtId="0" xfId="0" applyAlignment="1" applyBorder="1" applyFont="1">
      <alignment horizontal="center" shrinkToFit="0" vertical="center" wrapText="1"/>
    </xf>
    <xf borderId="68" fillId="5" fontId="37" numFmtId="10" xfId="0" applyAlignment="1" applyBorder="1" applyFont="1" applyNumberFormat="1">
      <alignment horizontal="center" shrinkToFit="0" vertical="center" wrapText="1"/>
    </xf>
    <xf borderId="69" fillId="6" fontId="36" numFmtId="176" xfId="0" applyAlignment="1" applyBorder="1" applyFont="1" applyNumberFormat="1">
      <alignment horizontal="center" shrinkToFit="0" vertical="center" wrapText="1"/>
    </xf>
    <xf borderId="29" fillId="8" fontId="37" numFmtId="0" xfId="0" applyAlignment="1" applyBorder="1" applyFont="1">
      <alignment horizontal="center" shrinkToFit="0" vertical="center" wrapText="1"/>
    </xf>
    <xf borderId="66" fillId="8" fontId="38" numFmtId="0" xfId="0" applyAlignment="1" applyBorder="1" applyFont="1">
      <alignment horizontal="center"/>
    </xf>
    <xf borderId="42" fillId="0" fontId="37" numFmtId="0" xfId="0" applyAlignment="1" applyBorder="1" applyFont="1">
      <alignment horizontal="center" shrinkToFit="0" vertical="center" wrapText="1"/>
    </xf>
    <xf borderId="3" fillId="5" fontId="37" numFmtId="10" xfId="0" applyAlignment="1" applyBorder="1" applyFont="1" applyNumberFormat="1">
      <alignment horizontal="center" shrinkToFit="0" vertical="center" wrapText="1"/>
    </xf>
    <xf borderId="3" fillId="0" fontId="37" numFmtId="0" xfId="0" applyAlignment="1" applyBorder="1" applyFont="1">
      <alignment horizontal="center" shrinkToFit="0" vertical="center" wrapText="1"/>
    </xf>
    <xf borderId="70" fillId="5" fontId="37" numFmtId="10" xfId="0" applyAlignment="1" applyBorder="1" applyFont="1" applyNumberFormat="1">
      <alignment horizontal="center" shrinkToFit="0" vertical="center" wrapText="1"/>
    </xf>
    <xf borderId="3" fillId="8" fontId="37" numFmtId="0" xfId="0" applyAlignment="1" applyBorder="1" applyFont="1">
      <alignment horizontal="center" shrinkToFit="0" vertical="center" wrapText="1"/>
    </xf>
    <xf borderId="44" fillId="8" fontId="37" numFmtId="0" xfId="0" applyAlignment="1" applyBorder="1" applyFont="1">
      <alignment horizontal="center" shrinkToFit="0" vertical="center" wrapText="1"/>
    </xf>
    <xf borderId="67" fillId="8" fontId="38" numFmtId="0" xfId="0" applyAlignment="1" applyBorder="1" applyFont="1">
      <alignment horizontal="center"/>
    </xf>
    <xf borderId="3" fillId="16" fontId="37" numFmtId="0" xfId="0" applyAlignment="1" applyBorder="1" applyFont="1">
      <alignment horizontal="center" shrinkToFit="0" vertical="center" wrapText="1"/>
    </xf>
    <xf borderId="61" fillId="0" fontId="37" numFmtId="0" xfId="0" applyAlignment="1" applyBorder="1" applyFont="1">
      <alignment horizontal="center" shrinkToFit="0" vertical="center" wrapText="1"/>
    </xf>
    <xf borderId="24" fillId="5" fontId="37" numFmtId="10" xfId="0" applyAlignment="1" applyBorder="1" applyFont="1" applyNumberFormat="1">
      <alignment horizontal="center" shrinkToFit="0" vertical="center" wrapText="1"/>
    </xf>
    <xf borderId="2" fillId="0" fontId="37" numFmtId="0" xfId="0" applyAlignment="1" applyBorder="1" applyFont="1">
      <alignment horizontal="center" shrinkToFit="0" vertical="center" wrapText="1"/>
    </xf>
    <xf borderId="24" fillId="8" fontId="37" numFmtId="0" xfId="0" applyAlignment="1" applyBorder="1" applyFont="1">
      <alignment horizontal="center" shrinkToFit="0" vertical="center" wrapText="1"/>
    </xf>
    <xf borderId="88" fillId="5" fontId="37" numFmtId="10" xfId="0" applyAlignment="1" applyBorder="1" applyFont="1" applyNumberFormat="1">
      <alignment horizontal="center" shrinkToFit="0" vertical="center" wrapText="1"/>
    </xf>
    <xf borderId="27" fillId="8" fontId="37" numFmtId="0" xfId="0" applyAlignment="1" applyBorder="1" applyFont="1">
      <alignment horizontal="center" shrinkToFit="0" wrapText="1"/>
    </xf>
    <xf borderId="38" fillId="8" fontId="38" numFmtId="0" xfId="0" applyAlignment="1" applyBorder="1" applyFont="1">
      <alignment horizontal="center" shrinkToFit="0" wrapText="1"/>
    </xf>
    <xf borderId="39" fillId="8" fontId="37" numFmtId="0" xfId="0" applyAlignment="1" applyBorder="1" applyFont="1">
      <alignment horizontal="center" shrinkToFit="0" vertical="center" wrapText="1"/>
    </xf>
    <xf borderId="8" fillId="8" fontId="37" numFmtId="0" xfId="0" applyAlignment="1" applyBorder="1" applyFont="1">
      <alignment horizontal="center" shrinkToFit="0" vertical="center" wrapText="1"/>
    </xf>
    <xf borderId="31" fillId="8" fontId="37" numFmtId="0" xfId="0" applyAlignment="1" applyBorder="1" applyFont="1">
      <alignment horizontal="center" shrinkToFit="0" wrapText="1"/>
    </xf>
    <xf borderId="9" fillId="8" fontId="38" numFmtId="0" xfId="0" applyAlignment="1" applyBorder="1" applyFont="1">
      <alignment horizontal="center" shrinkToFit="0" wrapText="1"/>
    </xf>
    <xf borderId="52" fillId="8" fontId="37" numFmtId="0" xfId="0" applyAlignment="1" applyBorder="1" applyFont="1">
      <alignment horizontal="center" shrinkToFit="0" vertical="center" wrapText="1"/>
    </xf>
    <xf borderId="27" fillId="8" fontId="37" numFmtId="0" xfId="0" applyAlignment="1" applyBorder="1" applyFont="1">
      <alignment horizontal="center" shrinkToFit="0" vertical="center" wrapText="1"/>
    </xf>
    <xf borderId="38" fillId="8" fontId="38" numFmtId="0" xfId="0" applyAlignment="1" applyBorder="1" applyFont="1">
      <alignment horizontal="center" vertical="center"/>
    </xf>
    <xf borderId="39" fillId="8" fontId="38" numFmtId="0" xfId="0" applyAlignment="1" applyBorder="1" applyFont="1">
      <alignment horizontal="center" shrinkToFit="0" vertical="center" wrapText="1"/>
    </xf>
    <xf borderId="8" fillId="8" fontId="38" numFmtId="0" xfId="0" applyAlignment="1" applyBorder="1" applyFont="1">
      <alignment horizontal="center" shrinkToFit="0" vertical="center" wrapText="1"/>
    </xf>
    <xf borderId="9" fillId="8" fontId="38" numFmtId="0" xfId="0" applyAlignment="1" applyBorder="1" applyFont="1">
      <alignment horizontal="center" vertical="center"/>
    </xf>
    <xf borderId="42" fillId="8" fontId="38" numFmtId="0" xfId="0" applyAlignment="1" applyBorder="1" applyFont="1">
      <alignment horizontal="center" shrinkToFit="0" vertical="center" wrapText="1"/>
    </xf>
    <xf borderId="3" fillId="8" fontId="38" numFmtId="0" xfId="0" applyAlignment="1" applyBorder="1" applyFont="1">
      <alignment horizontal="center" shrinkToFit="0" vertical="center" wrapText="1"/>
    </xf>
    <xf borderId="45" fillId="8" fontId="38" numFmtId="0" xfId="0" applyAlignment="1" applyBorder="1" applyFont="1">
      <alignment horizontal="center" shrinkToFit="0" vertical="center" wrapText="1"/>
    </xf>
    <xf borderId="7" fillId="5" fontId="37" numFmtId="10" xfId="0" applyAlignment="1" applyBorder="1" applyFont="1" applyNumberFormat="1">
      <alignment horizontal="center" shrinkToFit="0" vertical="center" wrapText="1"/>
    </xf>
    <xf borderId="7" fillId="8" fontId="38" numFmtId="0" xfId="0" applyAlignment="1" applyBorder="1" applyFont="1">
      <alignment horizontal="center" shrinkToFit="0" vertical="center" wrapText="1"/>
    </xf>
    <xf borderId="71" fillId="5" fontId="37" numFmtId="10" xfId="0" applyAlignment="1" applyBorder="1" applyFont="1" applyNumberFormat="1">
      <alignment horizontal="center" shrinkToFit="0" vertical="center" wrapText="1"/>
    </xf>
    <xf borderId="73" fillId="8" fontId="38" numFmtId="0" xfId="0" applyAlignment="1" applyBorder="1" applyFont="1">
      <alignment horizontal="center" vertical="center"/>
    </xf>
    <xf borderId="47" fillId="8" fontId="38" numFmtId="0" xfId="0" applyAlignment="1" applyBorder="1" applyFont="1">
      <alignment horizontal="center" shrinkToFit="0" vertical="center" wrapText="1"/>
    </xf>
    <xf borderId="17" fillId="7" fontId="37" numFmtId="10" xfId="0" applyAlignment="1" applyBorder="1" applyFont="1" applyNumberFormat="1">
      <alignment horizontal="center" shrinkToFit="0" vertical="center" wrapText="1"/>
    </xf>
    <xf borderId="17" fillId="8" fontId="38" numFmtId="0" xfId="0" applyAlignment="1" applyBorder="1" applyFont="1">
      <alignment horizontal="center" shrinkToFit="0" vertical="center" wrapText="1"/>
    </xf>
    <xf borderId="89" fillId="7" fontId="37" numFmtId="10" xfId="0" applyAlignment="1" applyBorder="1" applyFont="1" applyNumberFormat="1">
      <alignment horizontal="center" shrinkToFit="0" vertical="center" wrapText="1"/>
    </xf>
    <xf borderId="30" fillId="8" fontId="37" numFmtId="0" xfId="0" applyAlignment="1" applyBorder="1" applyFont="1">
      <alignment horizontal="center" shrinkToFit="0" vertical="center" wrapText="1"/>
    </xf>
    <xf borderId="3" fillId="7" fontId="37" numFmtId="10" xfId="0" applyAlignment="1" applyBorder="1" applyFont="1" applyNumberFormat="1">
      <alignment horizontal="center" shrinkToFit="0" vertical="center" wrapText="1"/>
    </xf>
    <xf borderId="70" fillId="7" fontId="37" numFmtId="10" xfId="0" applyAlignment="1" applyBorder="1" applyFont="1" applyNumberFormat="1">
      <alignment horizontal="center" shrinkToFit="0" vertical="center" wrapText="1"/>
    </xf>
    <xf borderId="32" fillId="8" fontId="37" numFmtId="0" xfId="0" applyAlignment="1" applyBorder="1" applyFont="1">
      <alignment horizontal="center" shrinkToFit="0" vertical="center" wrapText="1"/>
    </xf>
    <xf borderId="7" fillId="7" fontId="37" numFmtId="10" xfId="0" applyAlignment="1" applyBorder="1" applyFont="1" applyNumberFormat="1">
      <alignment horizontal="center" shrinkToFit="0" vertical="center" wrapText="1"/>
    </xf>
    <xf borderId="71" fillId="7" fontId="37" numFmtId="10" xfId="0" applyAlignment="1" applyBorder="1" applyFont="1" applyNumberFormat="1">
      <alignment horizontal="center" shrinkToFit="0" vertical="center" wrapText="1"/>
    </xf>
    <xf borderId="37" fillId="0" fontId="35" numFmtId="0" xfId="0" applyAlignment="1" applyBorder="1" applyFont="1">
      <alignment horizontal="center" vertical="center"/>
    </xf>
    <xf borderId="27" fillId="0" fontId="37" numFmtId="0" xfId="0" applyAlignment="1" applyBorder="1" applyFont="1">
      <alignment horizontal="center" shrinkToFit="0" wrapText="1"/>
    </xf>
    <xf borderId="76" fillId="0" fontId="38" numFmtId="0" xfId="0" applyAlignment="1" applyBorder="1" applyFont="1">
      <alignment horizontal="center" shrinkToFit="0" wrapText="1"/>
    </xf>
    <xf borderId="83" fillId="0" fontId="37" numFmtId="0" xfId="0" applyAlignment="1" applyBorder="1" applyFont="1">
      <alignment horizontal="center" shrinkToFit="0" vertical="center" wrapText="1"/>
    </xf>
    <xf borderId="6" fillId="0" fontId="37" numFmtId="0" xfId="0" applyAlignment="1" applyBorder="1" applyFont="1">
      <alignment horizontal="center" shrinkToFit="0" vertical="center" wrapText="1"/>
    </xf>
    <xf borderId="6" fillId="0" fontId="38" numFmtId="0" xfId="0" applyAlignment="1" applyBorder="1" applyFont="1">
      <alignment horizontal="center" shrinkToFit="0" vertical="center" wrapText="1"/>
    </xf>
    <xf borderId="60" fillId="0" fontId="37" numFmtId="0" xfId="0" applyAlignment="1" applyBorder="1" applyFont="1">
      <alignment horizontal="center" shrinkToFit="0" wrapText="1"/>
    </xf>
    <xf borderId="22" fillId="0" fontId="38" numFmtId="0" xfId="0" applyAlignment="1" applyBorder="1" applyFont="1">
      <alignment horizontal="center" shrinkToFit="0" wrapText="1"/>
    </xf>
    <xf borderId="29" fillId="0" fontId="37" numFmtId="0" xfId="0" applyAlignment="1" applyBorder="1" applyFont="1">
      <alignment horizontal="center" shrinkToFit="0" wrapText="1"/>
    </xf>
    <xf borderId="18" fillId="0" fontId="38" numFmtId="0" xfId="0" applyAlignment="1" applyBorder="1" applyFont="1">
      <alignment horizontal="center" shrinkToFit="0" wrapText="1"/>
    </xf>
    <xf borderId="31" fillId="0" fontId="37" numFmtId="0" xfId="0" applyAlignment="1" applyBorder="1" applyFont="1">
      <alignment horizontal="center" shrinkToFit="0" vertical="center" wrapText="1"/>
    </xf>
    <xf borderId="78" fillId="0" fontId="38" numFmtId="0" xfId="0" applyAlignment="1" applyBorder="1" applyFont="1">
      <alignment horizontal="center" shrinkToFit="0" wrapText="1"/>
    </xf>
    <xf borderId="8" fillId="7" fontId="37" numFmtId="10" xfId="0" applyAlignment="1" applyBorder="1" applyFont="1" applyNumberFormat="1">
      <alignment horizontal="center" shrinkToFit="0" vertical="center" wrapText="1"/>
    </xf>
    <xf borderId="68" fillId="7" fontId="37" numFmtId="10" xfId="0" applyAlignment="1" applyBorder="1" applyFont="1" applyNumberFormat="1">
      <alignment horizontal="center" shrinkToFit="0" vertical="center" wrapText="1"/>
    </xf>
    <xf borderId="31" fillId="0" fontId="37" numFmtId="0" xfId="0" applyAlignment="1" applyBorder="1" applyFont="1">
      <alignment horizontal="center" shrinkToFit="0" wrapText="1"/>
    </xf>
    <xf borderId="45" fillId="0" fontId="37" numFmtId="0" xfId="0" applyAlignment="1" applyBorder="1" applyFont="1">
      <alignment horizontal="center" shrinkToFit="0" vertical="center" wrapText="1"/>
    </xf>
    <xf borderId="7" fillId="0" fontId="37" numFmtId="0" xfId="0" applyAlignment="1" applyBorder="1" applyFont="1">
      <alignment horizontal="center" shrinkToFit="0" vertical="center" wrapText="1"/>
    </xf>
    <xf borderId="1" fillId="16" fontId="1" numFmtId="0" xfId="0" applyBorder="1" applyFont="1"/>
    <xf borderId="27" fillId="8" fontId="39" numFmtId="0" xfId="0" applyAlignment="1" applyBorder="1" applyFont="1">
      <alignment horizontal="center" shrinkToFit="0" wrapText="1"/>
    </xf>
    <xf borderId="29" fillId="8" fontId="39" numFmtId="0" xfId="0" applyAlignment="1" applyBorder="1" applyFont="1">
      <alignment horizontal="center" shrinkToFit="0" wrapText="1"/>
    </xf>
    <xf borderId="29" fillId="0" fontId="39" numFmtId="0" xfId="0" applyAlignment="1" applyBorder="1" applyFont="1">
      <alignment horizontal="center" shrinkToFit="0" wrapText="1"/>
    </xf>
    <xf borderId="0" fillId="0" fontId="19" numFmtId="165" xfId="0" applyAlignment="1" applyFont="1" applyNumberFormat="1">
      <alignment horizontal="center" vertical="center"/>
    </xf>
    <xf borderId="34" fillId="0" fontId="34" numFmtId="0" xfId="0" applyAlignment="1" applyBorder="1" applyFont="1">
      <alignment horizontal="center" shrinkToFit="0" vertical="center" wrapText="1"/>
    </xf>
    <xf borderId="35" fillId="0" fontId="34" numFmtId="0" xfId="0" applyAlignment="1" applyBorder="1" applyFont="1">
      <alignment horizontal="center" shrinkToFit="0" vertical="center" wrapText="1"/>
    </xf>
    <xf borderId="36" fillId="0" fontId="40" numFmtId="0" xfId="0" applyAlignment="1" applyBorder="1" applyFont="1">
      <alignment horizontal="center" shrinkToFit="0" vertical="center" wrapText="1"/>
    </xf>
    <xf borderId="37" fillId="0" fontId="40" numFmtId="0" xfId="0" applyAlignment="1" applyBorder="1" applyFont="1">
      <alignment horizontal="center" shrinkToFit="0" vertical="center" wrapText="1"/>
    </xf>
    <xf borderId="37" fillId="0" fontId="40" numFmtId="10" xfId="0" applyAlignment="1" applyBorder="1" applyFont="1" applyNumberFormat="1">
      <alignment horizontal="center" shrinkToFit="0" vertical="center" wrapText="1"/>
    </xf>
    <xf borderId="33" fillId="0" fontId="34" numFmtId="176" xfId="0" applyAlignment="1" applyBorder="1" applyFont="1" applyNumberFormat="1">
      <alignment horizontal="center" shrinkToFit="0" vertical="center" wrapText="1"/>
    </xf>
    <xf borderId="54" fillId="0" fontId="4" numFmtId="0" xfId="0" applyAlignment="1" applyBorder="1" applyFont="1">
      <alignment horizontal="center" vertical="center"/>
    </xf>
    <xf borderId="27" fillId="8" fontId="25" numFmtId="0" xfId="0" applyAlignment="1" applyBorder="1" applyFont="1">
      <alignment horizontal="center" shrinkToFit="0" vertical="center" wrapText="1"/>
    </xf>
    <xf borderId="65" fillId="8" fontId="1" numFmtId="0" xfId="0" applyAlignment="1" applyBorder="1" applyFont="1">
      <alignment horizontal="center" shrinkToFit="0" wrapText="1"/>
    </xf>
    <xf borderId="68" fillId="5" fontId="28" numFmtId="10" xfId="0" applyAlignment="1" applyBorder="1" applyFont="1" applyNumberFormat="1">
      <alignment horizontal="center" shrinkToFit="0" vertical="center" wrapText="1"/>
    </xf>
    <xf borderId="69" fillId="6" fontId="4" numFmtId="176" xfId="0" applyAlignment="1" applyBorder="1" applyFont="1" applyNumberFormat="1">
      <alignment horizontal="center" shrinkToFit="0" wrapText="1"/>
    </xf>
    <xf borderId="29" fillId="8" fontId="25" numFmtId="0" xfId="0" applyAlignment="1" applyBorder="1" applyFont="1">
      <alignment horizontal="center" shrinkToFit="0" vertical="center" wrapText="1"/>
    </xf>
    <xf borderId="66" fillId="8" fontId="22" numFmtId="0" xfId="0" applyAlignment="1" applyBorder="1" applyFont="1">
      <alignment horizontal="center" shrinkToFit="0" wrapText="1"/>
    </xf>
    <xf borderId="44" fillId="8" fontId="25" numFmtId="0" xfId="0" applyAlignment="1" applyBorder="1" applyFont="1">
      <alignment horizontal="center" shrinkToFit="0" vertical="center" wrapText="1"/>
    </xf>
    <xf borderId="88" fillId="5" fontId="28" numFmtId="10" xfId="0" applyAlignment="1" applyBorder="1" applyFont="1" applyNumberFormat="1">
      <alignment horizontal="center" shrinkToFit="0" vertical="center" wrapText="1"/>
    </xf>
    <xf borderId="90" fillId="8" fontId="4" numFmtId="0" xfId="0" applyAlignment="1" applyBorder="1" applyFont="1">
      <alignment horizontal="center" shrinkToFit="0" vertical="center" wrapText="1"/>
    </xf>
    <xf borderId="65" fillId="8" fontId="22" numFmtId="0" xfId="0" applyAlignment="1" applyBorder="1" applyFont="1">
      <alignment horizontal="center"/>
    </xf>
    <xf borderId="91" fillId="0" fontId="29" numFmtId="0" xfId="0" applyBorder="1" applyFont="1"/>
    <xf borderId="66" fillId="8" fontId="22" numFmtId="0" xfId="0" applyAlignment="1" applyBorder="1" applyFont="1">
      <alignment horizontal="center"/>
    </xf>
    <xf borderId="67" fillId="8" fontId="22" numFmtId="0" xfId="0" applyAlignment="1" applyBorder="1" applyFont="1">
      <alignment horizontal="center"/>
    </xf>
    <xf borderId="92" fillId="0" fontId="29" numFmtId="0" xfId="0" applyBorder="1" applyFont="1"/>
    <xf borderId="27" fillId="8" fontId="1" numFmtId="0" xfId="0" applyAlignment="1" applyBorder="1" applyFont="1">
      <alignment horizontal="center" shrinkToFit="0" wrapText="1"/>
    </xf>
    <xf borderId="30" fillId="8" fontId="1" numFmtId="0" xfId="0" applyAlignment="1" applyBorder="1" applyFont="1">
      <alignment horizontal="center" shrinkToFit="0" wrapText="1"/>
    </xf>
    <xf borderId="29" fillId="8" fontId="1" numFmtId="0" xfId="0" applyAlignment="1" applyBorder="1" applyFont="1">
      <alignment horizontal="center" shrinkToFit="0" wrapText="1"/>
    </xf>
    <xf borderId="32" fillId="8" fontId="1" numFmtId="0" xfId="0" applyAlignment="1" applyBorder="1" applyFont="1">
      <alignment horizontal="center" shrinkToFit="0" wrapText="1"/>
    </xf>
    <xf borderId="27" fillId="8" fontId="22" numFmtId="0" xfId="0" applyAlignment="1" applyBorder="1" applyFont="1">
      <alignment horizontal="center" shrinkToFit="0" wrapText="1"/>
    </xf>
    <xf borderId="29" fillId="8" fontId="22" numFmtId="0" xfId="0" applyAlignment="1" applyBorder="1" applyFont="1">
      <alignment horizontal="center" shrinkToFit="0" wrapText="1"/>
    </xf>
    <xf borderId="31" fillId="8" fontId="22" numFmtId="0" xfId="0" applyAlignment="1" applyBorder="1" applyFont="1">
      <alignment horizontal="center" shrinkToFit="0" wrapText="1"/>
    </xf>
    <xf borderId="73" fillId="8" fontId="22" numFmtId="0" xfId="0" applyAlignment="1" applyBorder="1" applyFont="1">
      <alignment horizontal="center" shrinkToFit="0" wrapText="1"/>
    </xf>
    <xf borderId="73" fillId="8" fontId="1" numFmtId="0" xfId="0" applyAlignment="1" applyBorder="1" applyFont="1">
      <alignment horizontal="center" shrinkToFit="0" wrapText="1"/>
    </xf>
    <xf borderId="31" fillId="8" fontId="25" numFmtId="0" xfId="0" applyAlignment="1" applyBorder="1" applyFont="1">
      <alignment horizontal="center" shrinkToFit="0" vertical="center" wrapText="1"/>
    </xf>
    <xf borderId="7" fillId="11" fontId="28" numFmtId="0" xfId="0" applyAlignment="1" applyBorder="1" applyFont="1">
      <alignment horizontal="center" shrinkToFit="0" vertical="center" wrapText="1"/>
    </xf>
    <xf borderId="30" fillId="8" fontId="25" numFmtId="0" xfId="0" applyAlignment="1" applyBorder="1" applyFont="1">
      <alignment horizontal="center" shrinkToFit="0" vertical="center" wrapText="1"/>
    </xf>
    <xf borderId="89" fillId="5" fontId="28" numFmtId="10" xfId="0" applyAlignment="1" applyBorder="1" applyFont="1" applyNumberFormat="1">
      <alignment horizontal="center" shrinkToFit="0" vertical="center" wrapText="1"/>
    </xf>
    <xf borderId="67" fillId="8" fontId="22" numFmtId="0" xfId="0" applyAlignment="1" applyBorder="1" applyFont="1">
      <alignment horizontal="center" shrinkToFit="0" wrapText="1"/>
    </xf>
    <xf borderId="30" fillId="8" fontId="22" numFmtId="0" xfId="0" applyAlignment="1" applyBorder="1" applyFont="1">
      <alignment horizontal="center" shrinkToFit="0" wrapText="1"/>
    </xf>
    <xf borderId="65" fillId="8" fontId="22" numFmtId="0" xfId="0" applyAlignment="1" applyBorder="1" applyFont="1">
      <alignment horizontal="center" shrinkToFit="0" wrapText="1"/>
    </xf>
    <xf borderId="74" fillId="8" fontId="22" numFmtId="0" xfId="0" applyAlignment="1" applyBorder="1" applyFont="1">
      <alignment horizontal="center" shrinkToFit="0" wrapText="1"/>
    </xf>
    <xf borderId="65" fillId="8" fontId="24" numFmtId="0" xfId="0" applyAlignment="1" applyBorder="1" applyFont="1">
      <alignment horizontal="center" shrinkToFit="0" wrapText="1"/>
    </xf>
    <xf borderId="69" fillId="6" fontId="24" numFmtId="176" xfId="0" applyAlignment="1" applyBorder="1" applyFont="1" applyNumberFormat="1">
      <alignment horizontal="center" shrinkToFit="0" wrapText="1"/>
    </xf>
    <xf borderId="66" fillId="8" fontId="24" numFmtId="0" xfId="0" applyAlignment="1" applyBorder="1" applyFont="1">
      <alignment horizontal="center" shrinkToFit="0" wrapText="1"/>
    </xf>
    <xf borderId="74" fillId="8" fontId="24" numFmtId="0" xfId="0" applyAlignment="1" applyBorder="1" applyFont="1">
      <alignment horizontal="center" shrinkToFit="0" wrapText="1"/>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8.xml"/><Relationship Id="rId3"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2.xml"/><Relationship Id="rId3"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ySplit="6.0" topLeftCell="A7" activePane="bottomLeft" state="frozen"/>
      <selection activeCell="B8" sqref="B8" pane="bottomLeft"/>
    </sheetView>
  </sheetViews>
  <sheetFormatPr customHeight="1" defaultColWidth="14.43" defaultRowHeight="15.0"/>
  <cols>
    <col customWidth="1" hidden="1" min="1" max="2" width="10.71"/>
    <col customWidth="1" min="3" max="4" width="10.71"/>
    <col customWidth="1" min="5" max="5" width="43.0"/>
    <col customWidth="1" min="6" max="6" width="3.57"/>
    <col customWidth="1" min="7" max="7" width="43.0"/>
    <col customWidth="1" min="8" max="8" width="8.14"/>
    <col customWidth="1" min="9" max="9" width="10.71"/>
    <col customWidth="1" hidden="1" min="10" max="11" width="10.71"/>
    <col customWidth="1" min="12" max="26" width="10.71"/>
  </cols>
  <sheetData>
    <row r="1">
      <c r="H1" s="1"/>
      <c r="I1" s="1"/>
    </row>
    <row r="2" ht="15.0" customHeight="1">
      <c r="G2" s="2"/>
      <c r="H2" s="1"/>
      <c r="I2" s="1"/>
    </row>
    <row r="3">
      <c r="H3" s="3"/>
      <c r="I3" s="1"/>
    </row>
    <row r="4">
      <c r="H4" s="1"/>
      <c r="I4" s="1"/>
      <c r="N4" s="4"/>
    </row>
    <row r="5">
      <c r="H5" s="1"/>
      <c r="I5" s="1"/>
    </row>
    <row r="6">
      <c r="C6" s="5" t="s">
        <v>0</v>
      </c>
      <c r="D6" s="5" t="s">
        <v>1</v>
      </c>
      <c r="E6" s="5" t="s">
        <v>2</v>
      </c>
      <c r="G6" s="5" t="s">
        <v>3</v>
      </c>
      <c r="H6" s="6" t="s">
        <v>4</v>
      </c>
      <c r="I6" s="6" t="s">
        <v>5</v>
      </c>
      <c r="J6" s="7" t="s">
        <v>6</v>
      </c>
      <c r="K6" s="7" t="s">
        <v>7</v>
      </c>
      <c r="L6" s="8" t="s">
        <v>8</v>
      </c>
      <c r="M6" s="8" t="s">
        <v>9</v>
      </c>
      <c r="N6" s="8" t="s">
        <v>10</v>
      </c>
    </row>
    <row r="7" ht="15.75" customHeight="1">
      <c r="C7" s="9" t="s">
        <v>11</v>
      </c>
      <c r="D7" s="9" t="s">
        <v>12</v>
      </c>
      <c r="E7" s="10" t="s">
        <v>13</v>
      </c>
      <c r="G7" s="10" t="s">
        <v>14</v>
      </c>
      <c r="H7" s="1">
        <v>5690.0</v>
      </c>
      <c r="I7" s="1">
        <f t="shared" ref="I7:I410" si="1">H7</f>
        <v>5690</v>
      </c>
      <c r="L7" s="8" t="s">
        <v>15</v>
      </c>
      <c r="M7" s="8" t="s">
        <v>15</v>
      </c>
      <c r="N7" s="11">
        <v>1000.0</v>
      </c>
    </row>
    <row r="8" ht="15.75" customHeight="1">
      <c r="C8" s="9" t="s">
        <v>11</v>
      </c>
      <c r="D8" s="9" t="s">
        <v>16</v>
      </c>
      <c r="E8" s="10" t="s">
        <v>17</v>
      </c>
      <c r="G8" s="10" t="s">
        <v>17</v>
      </c>
      <c r="H8" s="1">
        <v>7210.0</v>
      </c>
      <c r="I8" s="1">
        <f t="shared" si="1"/>
        <v>7210</v>
      </c>
      <c r="L8" s="8" t="s">
        <v>15</v>
      </c>
      <c r="M8" s="8" t="s">
        <v>15</v>
      </c>
      <c r="N8" s="11">
        <v>1000.0</v>
      </c>
    </row>
    <row r="9" ht="15.75" customHeight="1">
      <c r="C9" s="9" t="s">
        <v>11</v>
      </c>
      <c r="D9" s="9" t="s">
        <v>18</v>
      </c>
      <c r="E9" s="10" t="s">
        <v>19</v>
      </c>
      <c r="G9" s="10" t="s">
        <v>19</v>
      </c>
      <c r="H9" s="1">
        <v>14750.0</v>
      </c>
      <c r="I9" s="1">
        <f t="shared" si="1"/>
        <v>14750</v>
      </c>
      <c r="L9" s="8" t="s">
        <v>20</v>
      </c>
      <c r="M9" s="8" t="s">
        <v>20</v>
      </c>
      <c r="N9" s="11">
        <v>50.0</v>
      </c>
    </row>
    <row r="10" ht="15.75" customHeight="1">
      <c r="C10" s="9" t="s">
        <v>11</v>
      </c>
      <c r="D10" s="9" t="s">
        <v>18</v>
      </c>
      <c r="E10" s="10" t="s">
        <v>21</v>
      </c>
      <c r="G10" s="10" t="s">
        <v>21</v>
      </c>
      <c r="H10" s="1">
        <v>19000.0</v>
      </c>
      <c r="I10" s="1">
        <f t="shared" si="1"/>
        <v>19000</v>
      </c>
      <c r="L10" s="8" t="s">
        <v>20</v>
      </c>
      <c r="M10" s="8" t="s">
        <v>20</v>
      </c>
      <c r="N10" s="11">
        <v>50.0</v>
      </c>
    </row>
    <row r="11" ht="15.75" customHeight="1">
      <c r="C11" s="9" t="s">
        <v>11</v>
      </c>
      <c r="D11" s="9" t="s">
        <v>18</v>
      </c>
      <c r="E11" s="10" t="s">
        <v>22</v>
      </c>
      <c r="G11" s="10" t="s">
        <v>22</v>
      </c>
      <c r="H11" s="1">
        <v>18500.0</v>
      </c>
      <c r="I11" s="1">
        <f t="shared" si="1"/>
        <v>18500</v>
      </c>
      <c r="L11" s="8" t="s">
        <v>20</v>
      </c>
      <c r="M11" s="8" t="s">
        <v>20</v>
      </c>
      <c r="N11" s="11">
        <v>50.0</v>
      </c>
    </row>
    <row r="12" ht="15.75" customHeight="1">
      <c r="C12" s="9" t="s">
        <v>11</v>
      </c>
      <c r="D12" s="9" t="s">
        <v>18</v>
      </c>
      <c r="E12" s="10" t="s">
        <v>23</v>
      </c>
      <c r="G12" s="10" t="s">
        <v>23</v>
      </c>
      <c r="H12" s="1">
        <v>13750.0</v>
      </c>
      <c r="I12" s="1">
        <f t="shared" si="1"/>
        <v>13750</v>
      </c>
      <c r="L12" s="8" t="s">
        <v>20</v>
      </c>
      <c r="M12" s="8" t="s">
        <v>20</v>
      </c>
      <c r="N12" s="11">
        <v>50.0</v>
      </c>
    </row>
    <row r="13" ht="15.75" customHeight="1">
      <c r="C13" s="9" t="s">
        <v>11</v>
      </c>
      <c r="D13" s="9" t="s">
        <v>18</v>
      </c>
      <c r="E13" s="10" t="s">
        <v>24</v>
      </c>
      <c r="G13" s="10" t="s">
        <v>24</v>
      </c>
      <c r="H13" s="1">
        <v>14000.0</v>
      </c>
      <c r="I13" s="1">
        <f t="shared" si="1"/>
        <v>14000</v>
      </c>
      <c r="L13" s="8" t="s">
        <v>20</v>
      </c>
      <c r="M13" s="8" t="s">
        <v>20</v>
      </c>
      <c r="N13" s="11">
        <v>50.0</v>
      </c>
    </row>
    <row r="14" ht="15.75" customHeight="1">
      <c r="C14" s="9" t="s">
        <v>11</v>
      </c>
      <c r="D14" s="9" t="s">
        <v>18</v>
      </c>
      <c r="E14" s="10" t="s">
        <v>25</v>
      </c>
      <c r="G14" s="10" t="s">
        <v>25</v>
      </c>
      <c r="H14" s="1">
        <v>18500.0</v>
      </c>
      <c r="I14" s="1">
        <f t="shared" si="1"/>
        <v>18500</v>
      </c>
      <c r="L14" s="8" t="s">
        <v>20</v>
      </c>
      <c r="M14" s="8" t="s">
        <v>20</v>
      </c>
      <c r="N14" s="11">
        <v>50.0</v>
      </c>
    </row>
    <row r="15" ht="15.75" customHeight="1">
      <c r="C15" s="9" t="s">
        <v>11</v>
      </c>
      <c r="D15" s="9" t="s">
        <v>18</v>
      </c>
      <c r="E15" s="10" t="s">
        <v>26</v>
      </c>
      <c r="G15" s="10" t="s">
        <v>26</v>
      </c>
      <c r="H15" s="1">
        <v>15500.0</v>
      </c>
      <c r="I15" s="1">
        <f t="shared" si="1"/>
        <v>15500</v>
      </c>
      <c r="L15" s="8" t="s">
        <v>20</v>
      </c>
      <c r="M15" s="8" t="s">
        <v>20</v>
      </c>
      <c r="N15" s="11">
        <v>50.0</v>
      </c>
    </row>
    <row r="16" ht="15.75" customHeight="1">
      <c r="C16" s="9" t="s">
        <v>11</v>
      </c>
      <c r="D16" s="9" t="s">
        <v>18</v>
      </c>
      <c r="E16" s="10" t="s">
        <v>27</v>
      </c>
      <c r="G16" s="10" t="s">
        <v>27</v>
      </c>
      <c r="H16" s="1">
        <v>13000.0</v>
      </c>
      <c r="I16" s="1">
        <f t="shared" si="1"/>
        <v>13000</v>
      </c>
      <c r="L16" s="8" t="s">
        <v>20</v>
      </c>
      <c r="M16" s="8" t="s">
        <v>20</v>
      </c>
      <c r="N16" s="11">
        <v>50.0</v>
      </c>
    </row>
    <row r="17" ht="15.75" customHeight="1">
      <c r="C17" s="9" t="s">
        <v>11</v>
      </c>
      <c r="D17" s="9" t="s">
        <v>28</v>
      </c>
      <c r="E17" s="10" t="s">
        <v>29</v>
      </c>
      <c r="G17" s="10" t="s">
        <v>29</v>
      </c>
      <c r="H17" s="1">
        <v>12132.0</v>
      </c>
      <c r="I17" s="1">
        <f t="shared" si="1"/>
        <v>12132</v>
      </c>
      <c r="L17" s="8" t="s">
        <v>15</v>
      </c>
      <c r="M17" s="8" t="s">
        <v>15</v>
      </c>
      <c r="N17" s="11">
        <v>1000.0</v>
      </c>
    </row>
    <row r="18" ht="15.75" customHeight="1">
      <c r="C18" s="9" t="s">
        <v>11</v>
      </c>
      <c r="D18" s="9" t="s">
        <v>28</v>
      </c>
      <c r="E18" s="10" t="s">
        <v>30</v>
      </c>
      <c r="G18" s="10" t="s">
        <v>30</v>
      </c>
      <c r="H18" s="1">
        <v>3000.0</v>
      </c>
      <c r="I18" s="1">
        <f t="shared" si="1"/>
        <v>3000</v>
      </c>
      <c r="L18" s="8" t="s">
        <v>15</v>
      </c>
      <c r="M18" s="8" t="s">
        <v>15</v>
      </c>
      <c r="N18" s="11">
        <v>1000.0</v>
      </c>
    </row>
    <row r="19" ht="15.75" customHeight="1">
      <c r="C19" s="9" t="s">
        <v>11</v>
      </c>
      <c r="D19" s="9" t="s">
        <v>28</v>
      </c>
      <c r="E19" s="10" t="s">
        <v>31</v>
      </c>
      <c r="G19" s="10" t="s">
        <v>31</v>
      </c>
      <c r="H19" s="1">
        <v>10290.0</v>
      </c>
      <c r="I19" s="1">
        <f t="shared" si="1"/>
        <v>10290</v>
      </c>
      <c r="L19" s="8" t="s">
        <v>15</v>
      </c>
      <c r="M19" s="8" t="s">
        <v>15</v>
      </c>
      <c r="N19" s="11">
        <v>1000.0</v>
      </c>
    </row>
    <row r="20" ht="15.75" customHeight="1">
      <c r="C20" s="9" t="s">
        <v>11</v>
      </c>
      <c r="D20" s="9" t="s">
        <v>28</v>
      </c>
      <c r="E20" s="10" t="s">
        <v>32</v>
      </c>
      <c r="G20" s="10" t="s">
        <v>32</v>
      </c>
      <c r="H20" s="1">
        <v>1890.0</v>
      </c>
      <c r="I20" s="1">
        <f t="shared" si="1"/>
        <v>1890</v>
      </c>
      <c r="L20" s="8" t="s">
        <v>15</v>
      </c>
      <c r="M20" s="8" t="s">
        <v>15</v>
      </c>
      <c r="N20" s="11">
        <v>500.0</v>
      </c>
    </row>
    <row r="21" ht="15.75" customHeight="1">
      <c r="C21" s="9" t="s">
        <v>11</v>
      </c>
      <c r="D21" s="9" t="s">
        <v>28</v>
      </c>
      <c r="E21" s="10" t="s">
        <v>33</v>
      </c>
      <c r="G21" s="10" t="s">
        <v>33</v>
      </c>
      <c r="H21" s="1">
        <f>(7790+6100)/2</f>
        <v>6945</v>
      </c>
      <c r="I21" s="1">
        <f t="shared" si="1"/>
        <v>6945</v>
      </c>
      <c r="L21" s="8" t="s">
        <v>15</v>
      </c>
      <c r="M21" s="8" t="s">
        <v>15</v>
      </c>
      <c r="N21" s="11">
        <v>1360.0</v>
      </c>
    </row>
    <row r="22" ht="15.75" customHeight="1">
      <c r="C22" s="9" t="s">
        <v>11</v>
      </c>
      <c r="D22" s="9" t="s">
        <v>34</v>
      </c>
      <c r="E22" s="10" t="s">
        <v>35</v>
      </c>
      <c r="G22" s="10" t="s">
        <v>35</v>
      </c>
      <c r="H22" s="1">
        <v>3300.0</v>
      </c>
      <c r="I22" s="1">
        <f t="shared" si="1"/>
        <v>3300</v>
      </c>
      <c r="L22" s="8" t="s">
        <v>20</v>
      </c>
      <c r="M22" s="8" t="s">
        <v>20</v>
      </c>
      <c r="N22" s="11">
        <v>30.0</v>
      </c>
    </row>
    <row r="23" ht="15.75" customHeight="1">
      <c r="C23" s="9" t="s">
        <v>11</v>
      </c>
      <c r="D23" s="9" t="s">
        <v>34</v>
      </c>
      <c r="E23" s="10" t="s">
        <v>36</v>
      </c>
      <c r="G23" s="10" t="s">
        <v>36</v>
      </c>
      <c r="H23" s="1">
        <v>3300.0</v>
      </c>
      <c r="I23" s="1">
        <f t="shared" si="1"/>
        <v>3300</v>
      </c>
      <c r="L23" s="8" t="s">
        <v>20</v>
      </c>
      <c r="M23" s="8" t="s">
        <v>20</v>
      </c>
      <c r="N23" s="11">
        <v>30.0</v>
      </c>
    </row>
    <row r="24" ht="15.75" customHeight="1">
      <c r="C24" s="9" t="s">
        <v>11</v>
      </c>
      <c r="D24" s="9" t="s">
        <v>34</v>
      </c>
      <c r="E24" s="10" t="s">
        <v>37</v>
      </c>
      <c r="G24" s="10" t="s">
        <v>37</v>
      </c>
      <c r="H24" s="1">
        <v>4700.0</v>
      </c>
      <c r="I24" s="1">
        <f t="shared" si="1"/>
        <v>4700</v>
      </c>
      <c r="L24" s="8" t="s">
        <v>20</v>
      </c>
      <c r="M24" s="8" t="s">
        <v>20</v>
      </c>
      <c r="N24" s="11">
        <v>30.0</v>
      </c>
    </row>
    <row r="25" ht="15.75" customHeight="1">
      <c r="C25" s="9" t="s">
        <v>11</v>
      </c>
      <c r="D25" s="9" t="s">
        <v>34</v>
      </c>
      <c r="E25" s="10" t="s">
        <v>38</v>
      </c>
      <c r="G25" s="10" t="s">
        <v>38</v>
      </c>
      <c r="H25" s="1">
        <v>6100.0</v>
      </c>
      <c r="I25" s="1">
        <f t="shared" si="1"/>
        <v>6100</v>
      </c>
      <c r="L25" s="8" t="s">
        <v>20</v>
      </c>
      <c r="M25" s="8" t="s">
        <v>20</v>
      </c>
      <c r="N25" s="11">
        <v>30.0</v>
      </c>
    </row>
    <row r="26" ht="15.75" customHeight="1">
      <c r="C26" s="9" t="s">
        <v>11</v>
      </c>
      <c r="D26" s="9" t="s">
        <v>34</v>
      </c>
      <c r="E26" s="10" t="s">
        <v>39</v>
      </c>
      <c r="G26" s="10" t="s">
        <v>39</v>
      </c>
      <c r="H26" s="1">
        <v>8000.0</v>
      </c>
      <c r="I26" s="1">
        <f t="shared" si="1"/>
        <v>8000</v>
      </c>
      <c r="L26" s="8" t="s">
        <v>20</v>
      </c>
      <c r="M26" s="8" t="s">
        <v>20</v>
      </c>
      <c r="N26" s="11">
        <v>30.0</v>
      </c>
    </row>
    <row r="27" ht="15.75" customHeight="1">
      <c r="C27" s="9" t="s">
        <v>11</v>
      </c>
      <c r="D27" s="9" t="s">
        <v>34</v>
      </c>
      <c r="E27" s="10" t="s">
        <v>40</v>
      </c>
      <c r="G27" s="10" t="s">
        <v>40</v>
      </c>
      <c r="H27" s="1">
        <v>9000.0</v>
      </c>
      <c r="I27" s="1">
        <f t="shared" si="1"/>
        <v>9000</v>
      </c>
      <c r="L27" s="8" t="s">
        <v>20</v>
      </c>
      <c r="M27" s="8" t="s">
        <v>20</v>
      </c>
      <c r="N27" s="11">
        <v>30.0</v>
      </c>
    </row>
    <row r="28" ht="15.75" customHeight="1">
      <c r="C28" s="9" t="s">
        <v>11</v>
      </c>
      <c r="D28" s="9" t="s">
        <v>34</v>
      </c>
      <c r="E28" s="10" t="s">
        <v>41</v>
      </c>
      <c r="G28" s="10" t="s">
        <v>41</v>
      </c>
      <c r="H28" s="1">
        <v>6300.0</v>
      </c>
      <c r="I28" s="1">
        <f t="shared" si="1"/>
        <v>6300</v>
      </c>
      <c r="L28" s="8" t="s">
        <v>20</v>
      </c>
      <c r="M28" s="8" t="s">
        <v>20</v>
      </c>
      <c r="N28" s="11">
        <v>30.0</v>
      </c>
    </row>
    <row r="29" ht="15.75" customHeight="1">
      <c r="C29" s="9" t="s">
        <v>11</v>
      </c>
      <c r="D29" s="9" t="s">
        <v>42</v>
      </c>
      <c r="E29" s="10" t="s">
        <v>43</v>
      </c>
      <c r="G29" s="10" t="s">
        <v>43</v>
      </c>
      <c r="H29" s="1">
        <v>7600.0</v>
      </c>
      <c r="I29" s="1">
        <f t="shared" si="1"/>
        <v>7600</v>
      </c>
      <c r="L29" s="8" t="s">
        <v>20</v>
      </c>
      <c r="M29" s="8" t="s">
        <v>20</v>
      </c>
      <c r="N29" s="11">
        <v>20.0</v>
      </c>
    </row>
    <row r="30" ht="15.75" customHeight="1">
      <c r="C30" s="9" t="s">
        <v>11</v>
      </c>
      <c r="D30" s="9" t="s">
        <v>42</v>
      </c>
      <c r="E30" s="10" t="s">
        <v>44</v>
      </c>
      <c r="G30" s="10" t="s">
        <v>44</v>
      </c>
      <c r="H30" s="1">
        <v>5780.0</v>
      </c>
      <c r="I30" s="1">
        <f t="shared" si="1"/>
        <v>5780</v>
      </c>
      <c r="L30" s="8" t="s">
        <v>15</v>
      </c>
      <c r="M30" s="8" t="s">
        <v>15</v>
      </c>
      <c r="N30" s="11">
        <v>1000.0</v>
      </c>
    </row>
    <row r="31" ht="15.75" customHeight="1">
      <c r="C31" s="9" t="s">
        <v>11</v>
      </c>
      <c r="D31" s="9" t="s">
        <v>42</v>
      </c>
      <c r="E31" s="10" t="s">
        <v>45</v>
      </c>
      <c r="G31" s="10" t="s">
        <v>45</v>
      </c>
      <c r="H31" s="1">
        <v>934.0</v>
      </c>
      <c r="I31" s="1">
        <f t="shared" si="1"/>
        <v>934</v>
      </c>
      <c r="L31" s="8" t="s">
        <v>15</v>
      </c>
      <c r="M31" s="8" t="s">
        <v>15</v>
      </c>
      <c r="N31" s="11">
        <v>1000.0</v>
      </c>
    </row>
    <row r="32" ht="15.75" customHeight="1">
      <c r="C32" s="9" t="s">
        <v>11</v>
      </c>
      <c r="D32" s="9" t="s">
        <v>42</v>
      </c>
      <c r="E32" s="10" t="s">
        <v>46</v>
      </c>
      <c r="G32" s="10" t="s">
        <v>46</v>
      </c>
      <c r="H32" s="1">
        <v>791.0</v>
      </c>
      <c r="I32" s="1">
        <f t="shared" si="1"/>
        <v>791</v>
      </c>
      <c r="L32" s="8" t="s">
        <v>15</v>
      </c>
      <c r="M32" s="8" t="s">
        <v>15</v>
      </c>
      <c r="N32" s="11">
        <v>1000.0</v>
      </c>
    </row>
    <row r="33" ht="15.75" customHeight="1">
      <c r="C33" s="9" t="s">
        <v>11</v>
      </c>
      <c r="D33" s="9" t="s">
        <v>42</v>
      </c>
      <c r="E33" s="10" t="s">
        <v>47</v>
      </c>
      <c r="G33" s="10" t="s">
        <v>47</v>
      </c>
      <c r="H33" s="1">
        <v>840.0</v>
      </c>
      <c r="I33" s="1">
        <f t="shared" si="1"/>
        <v>840</v>
      </c>
      <c r="L33" s="8" t="s">
        <v>15</v>
      </c>
      <c r="M33" s="8" t="s">
        <v>15</v>
      </c>
      <c r="N33" s="11">
        <v>90.0</v>
      </c>
    </row>
    <row r="34" ht="15.75" customHeight="1">
      <c r="C34" s="9" t="s">
        <v>11</v>
      </c>
      <c r="D34" s="9" t="s">
        <v>48</v>
      </c>
      <c r="E34" s="10" t="s">
        <v>49</v>
      </c>
      <c r="G34" s="10" t="s">
        <v>49</v>
      </c>
      <c r="H34" s="1">
        <v>3290.0</v>
      </c>
      <c r="I34" s="1">
        <f t="shared" si="1"/>
        <v>3290</v>
      </c>
      <c r="L34" s="8" t="s">
        <v>15</v>
      </c>
      <c r="M34" s="8" t="s">
        <v>15</v>
      </c>
      <c r="N34" s="11">
        <v>1000.0</v>
      </c>
    </row>
    <row r="35" ht="15.75" customHeight="1">
      <c r="C35" s="9" t="s">
        <v>11</v>
      </c>
      <c r="D35" s="9" t="s">
        <v>50</v>
      </c>
      <c r="E35" s="10" t="s">
        <v>51</v>
      </c>
      <c r="G35" s="10" t="s">
        <v>51</v>
      </c>
      <c r="H35" s="1">
        <v>840.0</v>
      </c>
      <c r="I35" s="1">
        <f t="shared" si="1"/>
        <v>840</v>
      </c>
      <c r="L35" s="8" t="s">
        <v>15</v>
      </c>
      <c r="M35" s="8" t="s">
        <v>15</v>
      </c>
      <c r="N35" s="11">
        <v>1000.0</v>
      </c>
    </row>
    <row r="36" ht="15.75" customHeight="1">
      <c r="C36" s="9" t="s">
        <v>11</v>
      </c>
      <c r="D36" s="9" t="s">
        <v>50</v>
      </c>
      <c r="E36" s="10" t="s">
        <v>52</v>
      </c>
      <c r="G36" s="10" t="s">
        <v>52</v>
      </c>
      <c r="H36" s="1">
        <v>5000.0</v>
      </c>
      <c r="I36" s="1">
        <f t="shared" si="1"/>
        <v>5000</v>
      </c>
      <c r="L36" s="8" t="s">
        <v>20</v>
      </c>
      <c r="M36" s="8" t="s">
        <v>20</v>
      </c>
      <c r="N36" s="11">
        <v>100.0</v>
      </c>
    </row>
    <row r="37" ht="15.75" customHeight="1">
      <c r="C37" s="9" t="s">
        <v>11</v>
      </c>
      <c r="D37" s="9" t="s">
        <v>53</v>
      </c>
      <c r="E37" s="10" t="s">
        <v>54</v>
      </c>
      <c r="G37" s="10" t="s">
        <v>54</v>
      </c>
      <c r="H37" s="1">
        <v>8000.0</v>
      </c>
      <c r="I37" s="1">
        <f t="shared" si="1"/>
        <v>8000</v>
      </c>
      <c r="L37" s="8" t="s">
        <v>20</v>
      </c>
      <c r="M37" s="8" t="s">
        <v>20</v>
      </c>
      <c r="N37" s="11">
        <v>36.0</v>
      </c>
    </row>
    <row r="38" ht="15.75" customHeight="1">
      <c r="C38" s="9" t="s">
        <v>55</v>
      </c>
      <c r="D38" s="9" t="s">
        <v>50</v>
      </c>
      <c r="E38" s="10" t="s">
        <v>56</v>
      </c>
      <c r="G38" s="10" t="s">
        <v>56</v>
      </c>
      <c r="H38" s="1">
        <v>1690.0</v>
      </c>
      <c r="I38" s="1">
        <f t="shared" si="1"/>
        <v>1690</v>
      </c>
      <c r="L38" s="8" t="s">
        <v>15</v>
      </c>
      <c r="M38" s="8" t="s">
        <v>15</v>
      </c>
      <c r="N38" s="11">
        <v>1000.0</v>
      </c>
    </row>
    <row r="39" ht="15.75" customHeight="1">
      <c r="C39" s="9" t="s">
        <v>11</v>
      </c>
      <c r="D39" s="9" t="s">
        <v>57</v>
      </c>
      <c r="E39" s="10" t="s">
        <v>58</v>
      </c>
      <c r="G39" s="10" t="s">
        <v>58</v>
      </c>
      <c r="H39" s="1">
        <v>7134.0</v>
      </c>
      <c r="I39" s="1">
        <f t="shared" si="1"/>
        <v>7134</v>
      </c>
      <c r="L39" s="8" t="s">
        <v>15</v>
      </c>
      <c r="M39" s="8" t="s">
        <v>15</v>
      </c>
      <c r="N39" s="11">
        <v>1000.0</v>
      </c>
    </row>
    <row r="40" ht="15.75" customHeight="1">
      <c r="C40" s="9" t="s">
        <v>11</v>
      </c>
      <c r="D40" s="9" t="s">
        <v>50</v>
      </c>
      <c r="E40" s="10" t="s">
        <v>59</v>
      </c>
      <c r="G40" s="10" t="s">
        <v>59</v>
      </c>
      <c r="H40" s="1">
        <v>3235.0</v>
      </c>
      <c r="I40" s="1">
        <f t="shared" si="1"/>
        <v>3235</v>
      </c>
      <c r="L40" s="8" t="s">
        <v>15</v>
      </c>
      <c r="M40" s="8" t="s">
        <v>15</v>
      </c>
      <c r="N40" s="11">
        <v>500.0</v>
      </c>
    </row>
    <row r="41" ht="15.75" customHeight="1">
      <c r="C41" s="9" t="s">
        <v>11</v>
      </c>
      <c r="D41" s="9" t="s">
        <v>50</v>
      </c>
      <c r="E41" s="10" t="s">
        <v>60</v>
      </c>
      <c r="G41" s="10" t="s">
        <v>60</v>
      </c>
      <c r="H41" s="1">
        <v>1770.0</v>
      </c>
      <c r="I41" s="1">
        <f t="shared" si="1"/>
        <v>1770</v>
      </c>
      <c r="L41" s="8" t="s">
        <v>15</v>
      </c>
      <c r="M41" s="8" t="s">
        <v>15</v>
      </c>
      <c r="N41" s="11">
        <v>400.0</v>
      </c>
    </row>
    <row r="42" ht="15.75" customHeight="1">
      <c r="C42" s="9" t="s">
        <v>55</v>
      </c>
      <c r="D42" s="9" t="s">
        <v>50</v>
      </c>
      <c r="E42" s="10" t="s">
        <v>61</v>
      </c>
      <c r="G42" s="10" t="s">
        <v>61</v>
      </c>
      <c r="H42" s="1">
        <v>798.0</v>
      </c>
      <c r="I42" s="1">
        <f t="shared" si="1"/>
        <v>798</v>
      </c>
      <c r="L42" s="8" t="s">
        <v>15</v>
      </c>
      <c r="M42" s="8" t="s">
        <v>15</v>
      </c>
      <c r="N42" s="11">
        <v>1000.0</v>
      </c>
    </row>
    <row r="43" ht="15.75" customHeight="1">
      <c r="C43" s="9" t="s">
        <v>11</v>
      </c>
      <c r="D43" s="9" t="s">
        <v>50</v>
      </c>
      <c r="E43" s="10" t="s">
        <v>62</v>
      </c>
      <c r="G43" s="10" t="s">
        <v>62</v>
      </c>
      <c r="H43" s="1">
        <v>2521.0</v>
      </c>
      <c r="I43" s="1">
        <f t="shared" si="1"/>
        <v>2521</v>
      </c>
      <c r="L43" s="8" t="s">
        <v>63</v>
      </c>
      <c r="M43" s="8" t="s">
        <v>63</v>
      </c>
      <c r="N43" s="11">
        <v>5000.0</v>
      </c>
    </row>
    <row r="44" ht="15.75" customHeight="1">
      <c r="C44" s="9" t="s">
        <v>11</v>
      </c>
      <c r="D44" s="9" t="s">
        <v>64</v>
      </c>
      <c r="E44" s="10" t="s">
        <v>65</v>
      </c>
      <c r="G44" s="10" t="s">
        <v>65</v>
      </c>
      <c r="H44" s="1">
        <v>790.0</v>
      </c>
      <c r="I44" s="1">
        <f t="shared" si="1"/>
        <v>790</v>
      </c>
      <c r="L44" s="8" t="s">
        <v>15</v>
      </c>
      <c r="M44" s="8" t="s">
        <v>15</v>
      </c>
      <c r="N44" s="11">
        <v>1000.0</v>
      </c>
    </row>
    <row r="45" ht="15.75" customHeight="1">
      <c r="C45" s="9" t="s">
        <v>11</v>
      </c>
      <c r="D45" s="9" t="s">
        <v>64</v>
      </c>
      <c r="E45" s="10" t="s">
        <v>66</v>
      </c>
      <c r="G45" s="10" t="s">
        <v>66</v>
      </c>
      <c r="H45" s="1">
        <v>2101.0</v>
      </c>
      <c r="I45" s="1">
        <f t="shared" si="1"/>
        <v>2101</v>
      </c>
      <c r="L45" s="8" t="s">
        <v>15</v>
      </c>
      <c r="M45" s="8" t="s">
        <v>15</v>
      </c>
      <c r="N45" s="11">
        <v>1000.0</v>
      </c>
    </row>
    <row r="46" ht="15.75" customHeight="1">
      <c r="C46" s="9" t="s">
        <v>11</v>
      </c>
      <c r="D46" s="9" t="s">
        <v>50</v>
      </c>
      <c r="E46" s="10" t="s">
        <v>67</v>
      </c>
      <c r="G46" s="10" t="s">
        <v>67</v>
      </c>
      <c r="H46" s="1">
        <v>294.11764705882354</v>
      </c>
      <c r="I46" s="1">
        <f t="shared" si="1"/>
        <v>294.1176471</v>
      </c>
      <c r="L46" s="8" t="s">
        <v>15</v>
      </c>
      <c r="M46" s="8" t="s">
        <v>15</v>
      </c>
      <c r="N46" s="11">
        <v>1000.0</v>
      </c>
    </row>
    <row r="47" ht="15.75" customHeight="1">
      <c r="C47" s="9" t="s">
        <v>11</v>
      </c>
      <c r="D47" s="9" t="s">
        <v>68</v>
      </c>
      <c r="E47" s="10" t="s">
        <v>69</v>
      </c>
      <c r="G47" s="10" t="s">
        <v>69</v>
      </c>
      <c r="H47" s="12">
        <f>+'SUB RECETAS'!I14</f>
        <v>2777.79</v>
      </c>
      <c r="I47" s="1">
        <f t="shared" si="1"/>
        <v>2777.79</v>
      </c>
      <c r="L47" s="8" t="s">
        <v>15</v>
      </c>
      <c r="M47" s="8" t="s">
        <v>15</v>
      </c>
      <c r="N47" s="11">
        <v>5700.0</v>
      </c>
    </row>
    <row r="48" ht="15.75" customHeight="1">
      <c r="C48" s="9" t="s">
        <v>11</v>
      </c>
      <c r="D48" s="9" t="s">
        <v>50</v>
      </c>
      <c r="E48" s="10" t="s">
        <v>70</v>
      </c>
      <c r="G48" s="10" t="s">
        <v>70</v>
      </c>
      <c r="H48" s="1">
        <v>840.333</v>
      </c>
      <c r="I48" s="1">
        <f t="shared" si="1"/>
        <v>840.333</v>
      </c>
      <c r="L48" s="8" t="s">
        <v>63</v>
      </c>
      <c r="M48" s="8" t="s">
        <v>63</v>
      </c>
      <c r="N48" s="11">
        <v>1000.0</v>
      </c>
    </row>
    <row r="49" ht="15.75" customHeight="1">
      <c r="C49" s="9" t="s">
        <v>11</v>
      </c>
      <c r="D49" s="9" t="s">
        <v>64</v>
      </c>
      <c r="E49" s="10" t="s">
        <v>71</v>
      </c>
      <c r="G49" s="10" t="s">
        <v>71</v>
      </c>
      <c r="H49" s="1">
        <v>2521.0</v>
      </c>
      <c r="I49" s="1">
        <f t="shared" si="1"/>
        <v>2521</v>
      </c>
      <c r="L49" s="8" t="s">
        <v>15</v>
      </c>
      <c r="M49" s="8" t="s">
        <v>15</v>
      </c>
      <c r="N49" s="11">
        <v>1000.0</v>
      </c>
    </row>
    <row r="50" ht="15.75" customHeight="1">
      <c r="C50" s="9" t="s">
        <v>11</v>
      </c>
      <c r="D50" s="9" t="s">
        <v>64</v>
      </c>
      <c r="E50" s="10" t="s">
        <v>72</v>
      </c>
      <c r="G50" s="10" t="s">
        <v>72</v>
      </c>
      <c r="H50" s="1">
        <v>4202.0</v>
      </c>
      <c r="I50" s="1">
        <f t="shared" si="1"/>
        <v>4202</v>
      </c>
      <c r="L50" s="8" t="s">
        <v>15</v>
      </c>
      <c r="M50" s="8" t="s">
        <v>15</v>
      </c>
      <c r="N50" s="11">
        <v>1000.0</v>
      </c>
    </row>
    <row r="51" ht="15.75" customHeight="1">
      <c r="C51" s="9" t="s">
        <v>11</v>
      </c>
      <c r="D51" s="9" t="s">
        <v>50</v>
      </c>
      <c r="E51" s="10" t="s">
        <v>73</v>
      </c>
      <c r="G51" s="10" t="s">
        <v>73</v>
      </c>
      <c r="H51" s="1">
        <v>6722.0</v>
      </c>
      <c r="I51" s="1">
        <f t="shared" si="1"/>
        <v>6722</v>
      </c>
      <c r="L51" s="8" t="s">
        <v>15</v>
      </c>
      <c r="M51" s="8" t="s">
        <v>15</v>
      </c>
      <c r="N51" s="11">
        <v>1000.0</v>
      </c>
    </row>
    <row r="52" ht="15.75" customHeight="1">
      <c r="C52" s="9" t="s">
        <v>11</v>
      </c>
      <c r="D52" s="9" t="s">
        <v>50</v>
      </c>
      <c r="E52" s="10" t="s">
        <v>74</v>
      </c>
      <c r="G52" s="10" t="s">
        <v>74</v>
      </c>
      <c r="H52" s="1">
        <v>5042.0</v>
      </c>
      <c r="I52" s="1">
        <f t="shared" si="1"/>
        <v>5042</v>
      </c>
      <c r="L52" s="8" t="s">
        <v>15</v>
      </c>
      <c r="M52" s="8" t="s">
        <v>15</v>
      </c>
      <c r="N52" s="11">
        <v>1000.0</v>
      </c>
    </row>
    <row r="53" ht="15.75" customHeight="1">
      <c r="C53" s="9" t="s">
        <v>11</v>
      </c>
      <c r="D53" s="9" t="s">
        <v>50</v>
      </c>
      <c r="E53" s="10" t="s">
        <v>75</v>
      </c>
      <c r="G53" s="10" t="s">
        <v>75</v>
      </c>
      <c r="H53" s="1">
        <v>3361.0</v>
      </c>
      <c r="I53" s="1">
        <f t="shared" si="1"/>
        <v>3361</v>
      </c>
      <c r="L53" s="8" t="s">
        <v>15</v>
      </c>
      <c r="M53" s="8" t="s">
        <v>15</v>
      </c>
      <c r="N53" s="11">
        <v>1000.0</v>
      </c>
    </row>
    <row r="54" ht="15.75" customHeight="1">
      <c r="C54" s="9" t="s">
        <v>11</v>
      </c>
      <c r="D54" s="9" t="s">
        <v>64</v>
      </c>
      <c r="E54" s="10" t="s">
        <v>76</v>
      </c>
      <c r="G54" s="10" t="s">
        <v>76</v>
      </c>
      <c r="H54" s="1">
        <v>840.0</v>
      </c>
      <c r="I54" s="1">
        <f t="shared" si="1"/>
        <v>840</v>
      </c>
      <c r="L54" s="8" t="s">
        <v>15</v>
      </c>
      <c r="M54" s="8" t="s">
        <v>15</v>
      </c>
      <c r="N54" s="11">
        <v>1000.0</v>
      </c>
    </row>
    <row r="55" ht="15.75" customHeight="1">
      <c r="C55" s="9" t="s">
        <v>11</v>
      </c>
      <c r="D55" s="9" t="s">
        <v>68</v>
      </c>
      <c r="E55" s="10" t="s">
        <v>77</v>
      </c>
      <c r="G55" s="10" t="s">
        <v>77</v>
      </c>
      <c r="H55" s="12">
        <f>+'SUB RECETAS'!I30</f>
        <v>2076.7</v>
      </c>
      <c r="I55" s="1">
        <f t="shared" si="1"/>
        <v>2076.7</v>
      </c>
      <c r="L55" s="8" t="s">
        <v>63</v>
      </c>
      <c r="M55" s="8" t="s">
        <v>63</v>
      </c>
      <c r="N55" s="11">
        <v>263.0</v>
      </c>
    </row>
    <row r="56" ht="15.75" customHeight="1">
      <c r="C56" s="9" t="s">
        <v>11</v>
      </c>
      <c r="D56" s="9" t="s">
        <v>68</v>
      </c>
      <c r="E56" s="10" t="s">
        <v>78</v>
      </c>
      <c r="G56" s="10" t="s">
        <v>78</v>
      </c>
      <c r="H56" s="12">
        <f>+'SUB RECETAS'!I48</f>
        <v>421.35</v>
      </c>
      <c r="I56" s="1">
        <f t="shared" si="1"/>
        <v>421.35</v>
      </c>
      <c r="L56" s="8" t="s">
        <v>63</v>
      </c>
      <c r="M56" s="8" t="s">
        <v>63</v>
      </c>
      <c r="N56" s="11">
        <v>88.0</v>
      </c>
    </row>
    <row r="57" ht="15.75" customHeight="1">
      <c r="C57" s="9" t="s">
        <v>11</v>
      </c>
      <c r="D57" s="9" t="s">
        <v>68</v>
      </c>
      <c r="E57" s="10" t="s">
        <v>79</v>
      </c>
      <c r="G57" s="10" t="s">
        <v>79</v>
      </c>
      <c r="H57" s="12">
        <f>+'SUB RECETAS'!I65</f>
        <v>1503.45</v>
      </c>
      <c r="I57" s="1">
        <f t="shared" si="1"/>
        <v>1503.45</v>
      </c>
      <c r="L57" s="8" t="s">
        <v>15</v>
      </c>
      <c r="M57" s="8" t="s">
        <v>15</v>
      </c>
      <c r="N57" s="11">
        <v>866.0</v>
      </c>
    </row>
    <row r="58" ht="15.75" customHeight="1">
      <c r="C58" s="9" t="s">
        <v>11</v>
      </c>
      <c r="D58" s="9" t="s">
        <v>64</v>
      </c>
      <c r="E58" s="10" t="s">
        <v>80</v>
      </c>
      <c r="G58" s="10" t="s">
        <v>80</v>
      </c>
      <c r="H58" s="1">
        <v>5630.0</v>
      </c>
      <c r="I58" s="1">
        <f t="shared" si="1"/>
        <v>5630</v>
      </c>
      <c r="L58" s="8" t="s">
        <v>15</v>
      </c>
      <c r="M58" s="8" t="s">
        <v>15</v>
      </c>
      <c r="N58" s="11">
        <v>1000.0</v>
      </c>
    </row>
    <row r="59" ht="15.75" customHeight="1">
      <c r="C59" s="9" t="s">
        <v>11</v>
      </c>
      <c r="D59" s="9" t="s">
        <v>50</v>
      </c>
      <c r="E59" s="10" t="s">
        <v>81</v>
      </c>
      <c r="G59" s="10" t="s">
        <v>81</v>
      </c>
      <c r="H59" s="1">
        <v>3866.0</v>
      </c>
      <c r="I59" s="1">
        <f t="shared" si="1"/>
        <v>3866</v>
      </c>
      <c r="L59" s="8" t="s">
        <v>63</v>
      </c>
      <c r="M59" s="8" t="s">
        <v>63</v>
      </c>
      <c r="N59" s="11">
        <v>1000.0</v>
      </c>
    </row>
    <row r="60" ht="15.75" customHeight="1">
      <c r="C60" s="9" t="s">
        <v>11</v>
      </c>
      <c r="D60" s="9" t="s">
        <v>64</v>
      </c>
      <c r="E60" s="10" t="s">
        <v>82</v>
      </c>
      <c r="G60" s="10" t="s">
        <v>82</v>
      </c>
      <c r="H60" s="1">
        <v>1681.0</v>
      </c>
      <c r="I60" s="1">
        <f t="shared" si="1"/>
        <v>1681</v>
      </c>
      <c r="L60" s="8" t="s">
        <v>15</v>
      </c>
      <c r="M60" s="8" t="s">
        <v>15</v>
      </c>
      <c r="N60" s="11">
        <v>1000.0</v>
      </c>
    </row>
    <row r="61" ht="15.75" customHeight="1">
      <c r="C61" s="9" t="s">
        <v>11</v>
      </c>
      <c r="D61" s="9" t="s">
        <v>68</v>
      </c>
      <c r="E61" s="10" t="s">
        <v>83</v>
      </c>
      <c r="G61" s="10" t="s">
        <v>83</v>
      </c>
      <c r="H61" s="12">
        <f>+'SUB RECETAS'!I82</f>
        <v>134.53</v>
      </c>
      <c r="I61" s="1">
        <f t="shared" si="1"/>
        <v>134.53</v>
      </c>
      <c r="L61" s="8" t="s">
        <v>84</v>
      </c>
      <c r="M61" s="8" t="s">
        <v>84</v>
      </c>
      <c r="N61" s="11">
        <v>1.0</v>
      </c>
    </row>
    <row r="62" ht="15.75" customHeight="1">
      <c r="C62" s="9" t="s">
        <v>11</v>
      </c>
      <c r="D62" s="9" t="s">
        <v>85</v>
      </c>
      <c r="E62" s="10" t="s">
        <v>86</v>
      </c>
      <c r="G62" s="10" t="s">
        <v>86</v>
      </c>
      <c r="H62" s="1">
        <v>0.0</v>
      </c>
      <c r="I62" s="1">
        <f t="shared" si="1"/>
        <v>0</v>
      </c>
      <c r="L62" s="8" t="s">
        <v>63</v>
      </c>
      <c r="M62" s="8" t="s">
        <v>63</v>
      </c>
      <c r="N62" s="11">
        <v>0.0</v>
      </c>
    </row>
    <row r="63" ht="15.75" customHeight="1">
      <c r="C63" s="9" t="s">
        <v>11</v>
      </c>
      <c r="D63" s="9" t="s">
        <v>50</v>
      </c>
      <c r="E63" s="10" t="s">
        <v>87</v>
      </c>
      <c r="G63" s="10" t="s">
        <v>87</v>
      </c>
      <c r="H63" s="1">
        <v>3795.0</v>
      </c>
      <c r="I63" s="1">
        <f t="shared" si="1"/>
        <v>3795</v>
      </c>
      <c r="L63" s="8" t="s">
        <v>15</v>
      </c>
      <c r="M63" s="8" t="s">
        <v>15</v>
      </c>
      <c r="N63" s="11">
        <v>500.0</v>
      </c>
    </row>
    <row r="64" ht="15.75" customHeight="1">
      <c r="C64" s="9" t="s">
        <v>11</v>
      </c>
      <c r="D64" s="9" t="s">
        <v>50</v>
      </c>
      <c r="E64" s="10" t="s">
        <v>88</v>
      </c>
      <c r="G64" s="10" t="s">
        <v>88</v>
      </c>
      <c r="H64" s="1">
        <v>1471.0</v>
      </c>
      <c r="I64" s="1">
        <f t="shared" si="1"/>
        <v>1471</v>
      </c>
      <c r="L64" s="8" t="s">
        <v>63</v>
      </c>
      <c r="M64" s="8" t="s">
        <v>63</v>
      </c>
      <c r="N64" s="11">
        <v>900.0</v>
      </c>
    </row>
    <row r="65" ht="15.75" customHeight="1">
      <c r="C65" s="9" t="s">
        <v>11</v>
      </c>
      <c r="D65" s="9" t="s">
        <v>68</v>
      </c>
      <c r="E65" s="10" t="s">
        <v>89</v>
      </c>
      <c r="G65" s="10" t="s">
        <v>89</v>
      </c>
      <c r="H65" s="12">
        <f>+'SUB RECETAS'!I99</f>
        <v>1409.76</v>
      </c>
      <c r="I65" s="1">
        <f t="shared" si="1"/>
        <v>1409.76</v>
      </c>
      <c r="L65" s="8" t="s">
        <v>15</v>
      </c>
      <c r="M65" s="8" t="s">
        <v>15</v>
      </c>
      <c r="N65" s="11">
        <v>1135.0</v>
      </c>
    </row>
    <row r="66" ht="15.75" customHeight="1">
      <c r="C66" s="9" t="s">
        <v>11</v>
      </c>
      <c r="D66" s="9" t="s">
        <v>68</v>
      </c>
      <c r="E66" s="10" t="s">
        <v>90</v>
      </c>
      <c r="G66" s="10" t="s">
        <v>90</v>
      </c>
      <c r="H66" s="12">
        <f>+'SUB RECETAS'!I117</f>
        <v>494.56</v>
      </c>
      <c r="I66" s="1">
        <f t="shared" si="1"/>
        <v>494.56</v>
      </c>
      <c r="L66" s="8" t="s">
        <v>84</v>
      </c>
      <c r="M66" s="8" t="s">
        <v>84</v>
      </c>
      <c r="N66" s="11">
        <v>1.0</v>
      </c>
    </row>
    <row r="67" ht="15.75" customHeight="1">
      <c r="C67" s="9" t="s">
        <v>11</v>
      </c>
      <c r="D67" s="9" t="s">
        <v>68</v>
      </c>
      <c r="E67" s="10" t="s">
        <v>91</v>
      </c>
      <c r="G67" s="10" t="s">
        <v>91</v>
      </c>
      <c r="H67" s="12">
        <f>+'SUB RECETAS'!I134</f>
        <v>290.44</v>
      </c>
      <c r="I67" s="1">
        <f t="shared" si="1"/>
        <v>290.44</v>
      </c>
      <c r="L67" s="8" t="s">
        <v>84</v>
      </c>
      <c r="M67" s="8" t="s">
        <v>84</v>
      </c>
      <c r="N67" s="11">
        <v>1.0</v>
      </c>
    </row>
    <row r="68" ht="15.75" customHeight="1">
      <c r="C68" s="9" t="s">
        <v>11</v>
      </c>
      <c r="D68" s="9" t="s">
        <v>68</v>
      </c>
      <c r="E68" s="10" t="s">
        <v>92</v>
      </c>
      <c r="G68" s="10" t="s">
        <v>92</v>
      </c>
      <c r="H68" s="12">
        <f>+'SUB RECETAS'!I152</f>
        <v>418.33</v>
      </c>
      <c r="I68" s="1">
        <f t="shared" si="1"/>
        <v>418.33</v>
      </c>
      <c r="L68" s="8" t="s">
        <v>84</v>
      </c>
      <c r="M68" s="8" t="s">
        <v>84</v>
      </c>
      <c r="N68" s="11">
        <v>1.0</v>
      </c>
    </row>
    <row r="69" ht="15.75" customHeight="1">
      <c r="C69" s="9" t="s">
        <v>11</v>
      </c>
      <c r="D69" s="9" t="s">
        <v>68</v>
      </c>
      <c r="E69" s="10" t="s">
        <v>93</v>
      </c>
      <c r="G69" s="10" t="s">
        <v>93</v>
      </c>
      <c r="H69" s="12">
        <f>+'SUB RECETAS'!I169</f>
        <v>622.85</v>
      </c>
      <c r="I69" s="1">
        <f t="shared" si="1"/>
        <v>622.85</v>
      </c>
      <c r="L69" s="8" t="s">
        <v>84</v>
      </c>
      <c r="M69" s="8" t="s">
        <v>84</v>
      </c>
      <c r="N69" s="11">
        <v>1.0</v>
      </c>
    </row>
    <row r="70" ht="15.75" customHeight="1">
      <c r="C70" s="9" t="s">
        <v>11</v>
      </c>
      <c r="D70" s="9" t="s">
        <v>68</v>
      </c>
      <c r="E70" s="10" t="s">
        <v>94</v>
      </c>
      <c r="G70" s="10" t="s">
        <v>94</v>
      </c>
      <c r="H70" s="12">
        <f>+'SUB RECETAS'!I185</f>
        <v>438.67</v>
      </c>
      <c r="I70" s="1">
        <f t="shared" si="1"/>
        <v>438.67</v>
      </c>
      <c r="L70" s="8" t="s">
        <v>84</v>
      </c>
      <c r="M70" s="8" t="s">
        <v>84</v>
      </c>
      <c r="N70" s="11">
        <v>1.0</v>
      </c>
    </row>
    <row r="71" ht="15.75" customHeight="1">
      <c r="C71" s="9" t="s">
        <v>11</v>
      </c>
      <c r="D71" s="9" t="s">
        <v>68</v>
      </c>
      <c r="E71" s="10" t="s">
        <v>95</v>
      </c>
      <c r="G71" s="10" t="s">
        <v>95</v>
      </c>
      <c r="H71" s="12">
        <f>+'SUB RECETAS'!I201</f>
        <v>442.58</v>
      </c>
      <c r="I71" s="1">
        <f t="shared" si="1"/>
        <v>442.58</v>
      </c>
      <c r="L71" s="8" t="s">
        <v>84</v>
      </c>
      <c r="M71" s="8" t="s">
        <v>84</v>
      </c>
      <c r="N71" s="11">
        <v>1.0</v>
      </c>
    </row>
    <row r="72" ht="15.75" customHeight="1">
      <c r="C72" s="9" t="s">
        <v>11</v>
      </c>
      <c r="D72" s="9" t="s">
        <v>68</v>
      </c>
      <c r="E72" s="10" t="s">
        <v>96</v>
      </c>
      <c r="G72" s="10" t="s">
        <v>96</v>
      </c>
      <c r="H72" s="12">
        <f>+'SUB RECETAS'!I218</f>
        <v>582.37</v>
      </c>
      <c r="I72" s="1">
        <f t="shared" si="1"/>
        <v>582.37</v>
      </c>
      <c r="L72" s="8" t="s">
        <v>84</v>
      </c>
      <c r="M72" s="8" t="s">
        <v>84</v>
      </c>
      <c r="N72" s="11">
        <v>1.0</v>
      </c>
    </row>
    <row r="73" ht="15.75" customHeight="1">
      <c r="C73" s="9" t="s">
        <v>11</v>
      </c>
      <c r="D73" s="9" t="s">
        <v>68</v>
      </c>
      <c r="E73" s="10" t="s">
        <v>97</v>
      </c>
      <c r="G73" s="10" t="s">
        <v>97</v>
      </c>
      <c r="H73" s="12">
        <f>+'SUB RECETAS'!I235</f>
        <v>296.6</v>
      </c>
      <c r="I73" s="1">
        <f t="shared" si="1"/>
        <v>296.6</v>
      </c>
      <c r="L73" s="8" t="s">
        <v>84</v>
      </c>
      <c r="M73" s="8" t="s">
        <v>84</v>
      </c>
      <c r="N73" s="11">
        <v>1.0</v>
      </c>
    </row>
    <row r="74" ht="15.75" customHeight="1">
      <c r="C74" s="9" t="s">
        <v>11</v>
      </c>
      <c r="D74" s="9" t="s">
        <v>64</v>
      </c>
      <c r="E74" s="10" t="s">
        <v>98</v>
      </c>
      <c r="G74" s="10" t="s">
        <v>98</v>
      </c>
      <c r="H74" s="1">
        <v>3361.0</v>
      </c>
      <c r="I74" s="1">
        <f t="shared" si="1"/>
        <v>3361</v>
      </c>
      <c r="L74" s="8" t="s">
        <v>15</v>
      </c>
      <c r="M74" s="8" t="s">
        <v>15</v>
      </c>
      <c r="N74" s="11">
        <v>1000.0</v>
      </c>
    </row>
    <row r="75" ht="15.75" customHeight="1">
      <c r="C75" s="9" t="s">
        <v>11</v>
      </c>
      <c r="D75" s="9" t="s">
        <v>64</v>
      </c>
      <c r="E75" s="10" t="s">
        <v>99</v>
      </c>
      <c r="G75" s="10" t="s">
        <v>99</v>
      </c>
      <c r="H75" s="12">
        <f>+'SUB RECETAS'!I252</f>
        <v>126.13</v>
      </c>
      <c r="I75" s="1">
        <f t="shared" si="1"/>
        <v>126.13</v>
      </c>
      <c r="L75" s="8" t="s">
        <v>84</v>
      </c>
      <c r="M75" s="8" t="s">
        <v>84</v>
      </c>
      <c r="N75" s="11">
        <v>1.0</v>
      </c>
    </row>
    <row r="76" ht="15.75" customHeight="1">
      <c r="C76" s="9" t="s">
        <v>11</v>
      </c>
      <c r="D76" s="9" t="s">
        <v>64</v>
      </c>
      <c r="E76" s="10" t="s">
        <v>100</v>
      </c>
      <c r="G76" s="10" t="s">
        <v>100</v>
      </c>
      <c r="H76" s="1">
        <v>2900.0</v>
      </c>
      <c r="I76" s="1">
        <f t="shared" si="1"/>
        <v>2900</v>
      </c>
      <c r="L76" s="8" t="s">
        <v>15</v>
      </c>
      <c r="M76" s="8" t="s">
        <v>15</v>
      </c>
      <c r="N76" s="11">
        <v>1000.0</v>
      </c>
    </row>
    <row r="77" ht="15.75" customHeight="1">
      <c r="C77" s="9" t="s">
        <v>11</v>
      </c>
      <c r="D77" s="9" t="s">
        <v>64</v>
      </c>
      <c r="E77" s="10" t="s">
        <v>101</v>
      </c>
      <c r="G77" s="10" t="s">
        <v>101</v>
      </c>
      <c r="H77" s="1">
        <v>1513.0</v>
      </c>
      <c r="I77" s="1">
        <f t="shared" si="1"/>
        <v>1513</v>
      </c>
      <c r="L77" s="8" t="s">
        <v>15</v>
      </c>
      <c r="M77" s="8" t="s">
        <v>15</v>
      </c>
      <c r="N77" s="11">
        <v>1000.0</v>
      </c>
    </row>
    <row r="78" ht="15.75" customHeight="1">
      <c r="C78" s="9" t="s">
        <v>11</v>
      </c>
      <c r="D78" s="9" t="s">
        <v>68</v>
      </c>
      <c r="E78" s="10" t="s">
        <v>102</v>
      </c>
      <c r="G78" s="10" t="s">
        <v>102</v>
      </c>
      <c r="H78" s="12">
        <f>+'SUB RECETAS'!I269</f>
        <v>109.21</v>
      </c>
      <c r="I78" s="1">
        <f t="shared" si="1"/>
        <v>109.21</v>
      </c>
      <c r="L78" s="8" t="s">
        <v>84</v>
      </c>
      <c r="M78" s="8" t="s">
        <v>84</v>
      </c>
      <c r="N78" s="11">
        <v>1.0</v>
      </c>
    </row>
    <row r="79" ht="15.75" customHeight="1">
      <c r="C79" s="9" t="s">
        <v>11</v>
      </c>
      <c r="D79" s="9" t="s">
        <v>64</v>
      </c>
      <c r="E79" s="10" t="s">
        <v>103</v>
      </c>
      <c r="G79" s="10" t="s">
        <v>103</v>
      </c>
      <c r="H79" s="1">
        <v>6302.5210084033615</v>
      </c>
      <c r="I79" s="1">
        <f t="shared" si="1"/>
        <v>6302.521008</v>
      </c>
      <c r="L79" s="8" t="s">
        <v>15</v>
      </c>
      <c r="M79" s="8" t="s">
        <v>15</v>
      </c>
      <c r="N79" s="11">
        <v>1000.0</v>
      </c>
    </row>
    <row r="80" ht="15.75" customHeight="1">
      <c r="C80" s="9" t="s">
        <v>11</v>
      </c>
      <c r="D80" s="9" t="s">
        <v>16</v>
      </c>
      <c r="E80" s="10" t="s">
        <v>104</v>
      </c>
      <c r="G80" s="10" t="s">
        <v>104</v>
      </c>
      <c r="H80" s="1">
        <v>1550.0</v>
      </c>
      <c r="I80" s="1">
        <f t="shared" si="1"/>
        <v>1550</v>
      </c>
      <c r="L80" s="8" t="s">
        <v>15</v>
      </c>
      <c r="M80" s="8" t="s">
        <v>15</v>
      </c>
      <c r="N80" s="11">
        <v>349.0</v>
      </c>
    </row>
    <row r="81" ht="15.75" customHeight="1">
      <c r="C81" s="9" t="s">
        <v>11</v>
      </c>
      <c r="D81" s="9" t="s">
        <v>50</v>
      </c>
      <c r="E81" s="10" t="s">
        <v>105</v>
      </c>
      <c r="G81" s="10" t="s">
        <v>105</v>
      </c>
      <c r="H81" s="1">
        <v>840.3361344537816</v>
      </c>
      <c r="I81" s="1">
        <f t="shared" si="1"/>
        <v>840.3361345</v>
      </c>
      <c r="L81" s="8" t="s">
        <v>15</v>
      </c>
      <c r="M81" s="8" t="s">
        <v>15</v>
      </c>
      <c r="N81" s="11">
        <v>100.0</v>
      </c>
    </row>
    <row r="82" ht="15.75" customHeight="1">
      <c r="C82" s="9" t="s">
        <v>11</v>
      </c>
      <c r="D82" s="9" t="s">
        <v>68</v>
      </c>
      <c r="E82" s="10" t="s">
        <v>106</v>
      </c>
      <c r="G82" s="10" t="s">
        <v>106</v>
      </c>
      <c r="H82" s="12">
        <f>+'SUB RECETAS'!I286</f>
        <v>1159.89</v>
      </c>
      <c r="I82" s="1">
        <f t="shared" si="1"/>
        <v>1159.89</v>
      </c>
      <c r="L82" s="8" t="s">
        <v>15</v>
      </c>
      <c r="M82" s="8" t="s">
        <v>15</v>
      </c>
      <c r="N82" s="11">
        <v>231.0</v>
      </c>
    </row>
    <row r="83" ht="15.75" customHeight="1">
      <c r="C83" s="9" t="s">
        <v>11</v>
      </c>
      <c r="D83" s="9" t="s">
        <v>50</v>
      </c>
      <c r="E83" s="10" t="s">
        <v>107</v>
      </c>
      <c r="G83" s="10" t="s">
        <v>107</v>
      </c>
      <c r="H83" s="1">
        <v>5350.0</v>
      </c>
      <c r="I83" s="1">
        <f t="shared" si="1"/>
        <v>5350</v>
      </c>
      <c r="L83" s="8" t="s">
        <v>15</v>
      </c>
      <c r="M83" s="8" t="s">
        <v>15</v>
      </c>
      <c r="N83" s="11">
        <v>300.0</v>
      </c>
    </row>
    <row r="84" ht="15.75" customHeight="1">
      <c r="C84" s="9" t="s">
        <v>11</v>
      </c>
      <c r="D84" s="9" t="s">
        <v>68</v>
      </c>
      <c r="E84" s="10" t="s">
        <v>108</v>
      </c>
      <c r="G84" s="10" t="s">
        <v>108</v>
      </c>
      <c r="H84" s="12">
        <f>+'SUB RECETAS'!I303</f>
        <v>146.78</v>
      </c>
      <c r="I84" s="1">
        <f t="shared" si="1"/>
        <v>146.78</v>
      </c>
      <c r="L84" s="8" t="s">
        <v>15</v>
      </c>
      <c r="M84" s="8" t="s">
        <v>15</v>
      </c>
      <c r="N84" s="11">
        <v>40.0</v>
      </c>
    </row>
    <row r="85" ht="15.75" customHeight="1">
      <c r="C85" s="9" t="s">
        <v>11</v>
      </c>
      <c r="D85" s="9" t="s">
        <v>50</v>
      </c>
      <c r="E85" s="10" t="s">
        <v>109</v>
      </c>
      <c r="G85" s="10" t="s">
        <v>109</v>
      </c>
      <c r="H85" s="1">
        <v>3193.28</v>
      </c>
      <c r="I85" s="1">
        <f t="shared" si="1"/>
        <v>3193.28</v>
      </c>
      <c r="L85" s="8" t="s">
        <v>63</v>
      </c>
      <c r="M85" s="8" t="s">
        <v>63</v>
      </c>
      <c r="N85" s="11">
        <v>700.0</v>
      </c>
    </row>
    <row r="86" ht="15.75" customHeight="1">
      <c r="C86" s="9" t="s">
        <v>11</v>
      </c>
      <c r="D86" s="9" t="s">
        <v>50</v>
      </c>
      <c r="E86" s="10" t="s">
        <v>110</v>
      </c>
      <c r="G86" s="10" t="s">
        <v>110</v>
      </c>
      <c r="H86" s="1">
        <v>2990.0</v>
      </c>
      <c r="I86" s="1">
        <f t="shared" si="1"/>
        <v>2990</v>
      </c>
      <c r="L86" s="8" t="s">
        <v>63</v>
      </c>
      <c r="M86" s="8" t="s">
        <v>63</v>
      </c>
      <c r="N86" s="11">
        <v>500.0</v>
      </c>
    </row>
    <row r="87" ht="15.75" customHeight="1">
      <c r="C87" s="9" t="s">
        <v>11</v>
      </c>
      <c r="D87" s="9" t="s">
        <v>68</v>
      </c>
      <c r="E87" s="10" t="s">
        <v>111</v>
      </c>
      <c r="G87" s="10" t="s">
        <v>111</v>
      </c>
      <c r="H87" s="12">
        <f>+'SUB RECETAS'!I320</f>
        <v>1546.4</v>
      </c>
      <c r="I87" s="1">
        <f t="shared" si="1"/>
        <v>1546.4</v>
      </c>
      <c r="L87" s="8" t="s">
        <v>63</v>
      </c>
      <c r="M87" s="8" t="s">
        <v>63</v>
      </c>
      <c r="N87" s="11">
        <v>520.0</v>
      </c>
    </row>
    <row r="88" ht="15.75" customHeight="1">
      <c r="C88" s="9" t="s">
        <v>11</v>
      </c>
      <c r="D88" s="9" t="s">
        <v>50</v>
      </c>
      <c r="E88" s="10" t="s">
        <v>112</v>
      </c>
      <c r="G88" s="10" t="s">
        <v>112</v>
      </c>
      <c r="H88" s="1">
        <v>42771.0</v>
      </c>
      <c r="I88" s="1">
        <f t="shared" si="1"/>
        <v>42771</v>
      </c>
      <c r="L88" s="8" t="s">
        <v>63</v>
      </c>
      <c r="M88" s="8" t="s">
        <v>63</v>
      </c>
      <c r="N88" s="11">
        <v>18900.0</v>
      </c>
    </row>
    <row r="89" ht="15.75" customHeight="1">
      <c r="C89" s="9" t="s">
        <v>11</v>
      </c>
      <c r="D89" s="9" t="s">
        <v>68</v>
      </c>
      <c r="E89" s="10" t="s">
        <v>113</v>
      </c>
      <c r="G89" s="10" t="s">
        <v>113</v>
      </c>
      <c r="H89" s="12">
        <f>+'SUB RECETAS'!I337</f>
        <v>23174.58</v>
      </c>
      <c r="I89" s="1">
        <f t="shared" si="1"/>
        <v>23174.58</v>
      </c>
      <c r="L89" s="8" t="s">
        <v>63</v>
      </c>
      <c r="M89" s="8" t="s">
        <v>63</v>
      </c>
      <c r="N89" s="11">
        <v>28414.0</v>
      </c>
    </row>
    <row r="90" ht="15.75" customHeight="1">
      <c r="C90" s="9" t="s">
        <v>11</v>
      </c>
      <c r="D90" s="9" t="s">
        <v>50</v>
      </c>
      <c r="E90" s="10" t="s">
        <v>114</v>
      </c>
      <c r="G90" s="10" t="s">
        <v>114</v>
      </c>
      <c r="H90" s="1">
        <v>656.0</v>
      </c>
      <c r="I90" s="1">
        <f t="shared" si="1"/>
        <v>656</v>
      </c>
      <c r="L90" s="8" t="s">
        <v>63</v>
      </c>
      <c r="M90" s="8" t="s">
        <v>63</v>
      </c>
      <c r="N90" s="11">
        <v>500.0</v>
      </c>
    </row>
    <row r="91" ht="15.75" customHeight="1">
      <c r="C91" s="9" t="s">
        <v>11</v>
      </c>
      <c r="D91" s="9" t="s">
        <v>50</v>
      </c>
      <c r="E91" s="10" t="s">
        <v>115</v>
      </c>
      <c r="G91" s="10" t="s">
        <v>115</v>
      </c>
      <c r="H91" s="1">
        <v>2941.1764705882356</v>
      </c>
      <c r="I91" s="1">
        <f t="shared" si="1"/>
        <v>2941.176471</v>
      </c>
      <c r="L91" s="8" t="s">
        <v>15</v>
      </c>
      <c r="M91" s="8" t="s">
        <v>15</v>
      </c>
      <c r="N91" s="11">
        <v>500.0</v>
      </c>
    </row>
    <row r="92" ht="15.75" customHeight="1">
      <c r="C92" s="9" t="s">
        <v>11</v>
      </c>
      <c r="D92" s="9" t="s">
        <v>68</v>
      </c>
      <c r="E92" s="10" t="s">
        <v>116</v>
      </c>
      <c r="G92" s="10" t="s">
        <v>116</v>
      </c>
      <c r="H92" s="12">
        <f>+'SUB RECETAS'!I354</f>
        <v>1664.43</v>
      </c>
      <c r="I92" s="1">
        <f t="shared" si="1"/>
        <v>1664.43</v>
      </c>
      <c r="L92" s="8" t="s">
        <v>15</v>
      </c>
      <c r="M92" s="8" t="s">
        <v>15</v>
      </c>
      <c r="N92" s="11">
        <v>742.0</v>
      </c>
    </row>
    <row r="93" ht="15.75" customHeight="1">
      <c r="C93" s="9" t="s">
        <v>11</v>
      </c>
      <c r="D93" s="9" t="s">
        <v>12</v>
      </c>
      <c r="E93" s="10" t="s">
        <v>117</v>
      </c>
      <c r="G93" s="10" t="s">
        <v>117</v>
      </c>
      <c r="H93" s="1">
        <v>6995.0</v>
      </c>
      <c r="I93" s="1">
        <f t="shared" si="1"/>
        <v>6995</v>
      </c>
      <c r="L93" s="8" t="s">
        <v>15</v>
      </c>
      <c r="M93" s="8" t="s">
        <v>15</v>
      </c>
      <c r="N93" s="11">
        <v>1000.0</v>
      </c>
    </row>
    <row r="94" ht="15.75" customHeight="1">
      <c r="C94" s="9" t="s">
        <v>11</v>
      </c>
      <c r="D94" s="9" t="s">
        <v>118</v>
      </c>
      <c r="E94" s="10" t="s">
        <v>119</v>
      </c>
      <c r="G94" s="10" t="s">
        <v>119</v>
      </c>
      <c r="H94" s="1">
        <v>2521.0</v>
      </c>
      <c r="I94" s="1">
        <f t="shared" si="1"/>
        <v>2521</v>
      </c>
      <c r="L94" s="8" t="s">
        <v>15</v>
      </c>
      <c r="M94" s="8" t="s">
        <v>15</v>
      </c>
      <c r="N94" s="11">
        <v>205.0</v>
      </c>
    </row>
    <row r="95" ht="15.75" customHeight="1">
      <c r="C95" s="9" t="s">
        <v>11</v>
      </c>
      <c r="D95" s="9" t="s">
        <v>68</v>
      </c>
      <c r="E95" s="10" t="s">
        <v>120</v>
      </c>
      <c r="G95" s="10" t="s">
        <v>120</v>
      </c>
      <c r="H95" s="12">
        <f>+'SUB RECETAS'!I371</f>
        <v>2086.08</v>
      </c>
      <c r="I95" s="1">
        <f t="shared" si="1"/>
        <v>2086.08</v>
      </c>
      <c r="L95" s="8" t="s">
        <v>15</v>
      </c>
      <c r="M95" s="8" t="s">
        <v>15</v>
      </c>
      <c r="N95" s="11">
        <v>488.0</v>
      </c>
    </row>
    <row r="96" ht="15.75" customHeight="1">
      <c r="C96" s="9" t="s">
        <v>11</v>
      </c>
      <c r="D96" s="9" t="s">
        <v>118</v>
      </c>
      <c r="E96" s="10" t="s">
        <v>121</v>
      </c>
      <c r="G96" s="10" t="s">
        <v>121</v>
      </c>
      <c r="H96" s="1">
        <v>2588.24</v>
      </c>
      <c r="I96" s="1">
        <f t="shared" si="1"/>
        <v>2588.24</v>
      </c>
      <c r="L96" s="8" t="s">
        <v>15</v>
      </c>
      <c r="M96" s="8" t="s">
        <v>15</v>
      </c>
      <c r="N96" s="11">
        <v>500.0</v>
      </c>
    </row>
    <row r="97" ht="15.75" customHeight="1">
      <c r="C97" s="9" t="s">
        <v>11</v>
      </c>
      <c r="D97" s="9" t="s">
        <v>68</v>
      </c>
      <c r="E97" s="10" t="s">
        <v>122</v>
      </c>
      <c r="G97" s="10" t="s">
        <v>122</v>
      </c>
      <c r="H97" s="12">
        <f>+'SUB RECETAS'!I388</f>
        <v>5974.48</v>
      </c>
      <c r="I97" s="1">
        <f t="shared" si="1"/>
        <v>5974.48</v>
      </c>
      <c r="L97" s="8" t="s">
        <v>63</v>
      </c>
      <c r="M97" s="8" t="s">
        <v>63</v>
      </c>
      <c r="N97" s="11">
        <v>880.0</v>
      </c>
    </row>
    <row r="98" ht="15.75" customHeight="1">
      <c r="C98" s="9" t="s">
        <v>11</v>
      </c>
      <c r="D98" s="9" t="s">
        <v>123</v>
      </c>
      <c r="E98" s="10" t="s">
        <v>124</v>
      </c>
      <c r="G98" s="10" t="s">
        <v>124</v>
      </c>
      <c r="H98" s="13">
        <f>+VLOOKUP(E98,Rendimientos!G:V,3,0)</f>
        <v>3529.411765</v>
      </c>
      <c r="I98" s="1">
        <f t="shared" si="1"/>
        <v>3529.411765</v>
      </c>
      <c r="L98" s="8" t="s">
        <v>15</v>
      </c>
      <c r="M98" s="8" t="s">
        <v>15</v>
      </c>
      <c r="N98" s="11">
        <v>1000.0</v>
      </c>
    </row>
    <row r="99" ht="15.75" customHeight="1">
      <c r="C99" s="9" t="s">
        <v>11</v>
      </c>
      <c r="D99" s="9" t="s">
        <v>125</v>
      </c>
      <c r="E99" s="10" t="s">
        <v>126</v>
      </c>
      <c r="G99" s="10" t="s">
        <v>126</v>
      </c>
      <c r="H99" s="14">
        <f>SUM('CARTA KENTO'!H646:H652)</f>
        <v>2965.01</v>
      </c>
      <c r="I99" s="1">
        <f t="shared" si="1"/>
        <v>2965.01</v>
      </c>
      <c r="L99" s="8" t="s">
        <v>127</v>
      </c>
      <c r="M99" s="8" t="s">
        <v>127</v>
      </c>
      <c r="N99" s="11">
        <v>1.0</v>
      </c>
    </row>
    <row r="100" ht="15.75" customHeight="1">
      <c r="C100" s="9" t="s">
        <v>11</v>
      </c>
      <c r="D100" s="9" t="s">
        <v>125</v>
      </c>
      <c r="E100" s="10" t="s">
        <v>128</v>
      </c>
      <c r="G100" s="10" t="s">
        <v>128</v>
      </c>
      <c r="H100" s="14">
        <f>SUM('CARTA KENTO'!H677:H683)</f>
        <v>1990.47</v>
      </c>
      <c r="I100" s="1">
        <f t="shared" si="1"/>
        <v>1990.47</v>
      </c>
      <c r="L100" s="8" t="s">
        <v>127</v>
      </c>
      <c r="M100" s="8" t="s">
        <v>127</v>
      </c>
      <c r="N100" s="11">
        <v>1.0</v>
      </c>
    </row>
    <row r="101" ht="15.75" customHeight="1">
      <c r="C101" s="9" t="s">
        <v>11</v>
      </c>
      <c r="D101" s="9" t="s">
        <v>123</v>
      </c>
      <c r="E101" s="10" t="s">
        <v>129</v>
      </c>
      <c r="G101" s="10" t="s">
        <v>129</v>
      </c>
      <c r="H101" s="13">
        <f>+VLOOKUP(E101,Rendimientos!G:V,3,0)</f>
        <v>13944.82759</v>
      </c>
      <c r="I101" s="1">
        <f t="shared" si="1"/>
        <v>13944.82759</v>
      </c>
      <c r="L101" s="8" t="s">
        <v>15</v>
      </c>
      <c r="M101" s="8" t="s">
        <v>15</v>
      </c>
      <c r="N101" s="11">
        <v>1000.0</v>
      </c>
    </row>
    <row r="102" ht="15.75" customHeight="1">
      <c r="C102" s="9" t="s">
        <v>11</v>
      </c>
      <c r="D102" s="9" t="s">
        <v>125</v>
      </c>
      <c r="E102" s="10" t="s">
        <v>130</v>
      </c>
      <c r="G102" s="10" t="s">
        <v>130</v>
      </c>
      <c r="H102" s="14">
        <f>SUM('CARTA KENTO'!H703:H708)</f>
        <v>1879.36</v>
      </c>
      <c r="I102" s="1">
        <f t="shared" si="1"/>
        <v>1879.36</v>
      </c>
      <c r="L102" s="8" t="s">
        <v>127</v>
      </c>
      <c r="M102" s="8" t="s">
        <v>127</v>
      </c>
      <c r="N102" s="11">
        <v>1.0</v>
      </c>
    </row>
    <row r="103" ht="15.75" customHeight="1">
      <c r="C103" s="9" t="s">
        <v>11</v>
      </c>
      <c r="D103" s="9" t="s">
        <v>131</v>
      </c>
      <c r="E103" s="10" t="s">
        <v>132</v>
      </c>
      <c r="G103" s="10" t="s">
        <v>132</v>
      </c>
      <c r="H103" s="1">
        <v>180.0</v>
      </c>
      <c r="I103" s="1">
        <f t="shared" si="1"/>
        <v>180</v>
      </c>
      <c r="L103" s="8" t="s">
        <v>20</v>
      </c>
      <c r="M103" s="8" t="s">
        <v>20</v>
      </c>
      <c r="N103" s="11">
        <v>1.0</v>
      </c>
    </row>
    <row r="104" ht="15.75" customHeight="1">
      <c r="C104" s="9" t="s">
        <v>11</v>
      </c>
      <c r="D104" s="9" t="s">
        <v>131</v>
      </c>
      <c r="E104" s="10" t="s">
        <v>133</v>
      </c>
      <c r="G104" s="10" t="s">
        <v>133</v>
      </c>
      <c r="H104" s="1">
        <v>110.0</v>
      </c>
      <c r="I104" s="1">
        <f t="shared" si="1"/>
        <v>110</v>
      </c>
      <c r="L104" s="8" t="s">
        <v>20</v>
      </c>
      <c r="M104" s="8" t="s">
        <v>20</v>
      </c>
      <c r="N104" s="11">
        <v>1.0</v>
      </c>
    </row>
    <row r="105" ht="15.75" customHeight="1">
      <c r="C105" s="9" t="s">
        <v>11</v>
      </c>
      <c r="D105" s="9" t="s">
        <v>131</v>
      </c>
      <c r="E105" s="10" t="s">
        <v>134</v>
      </c>
      <c r="G105" s="10" t="s">
        <v>134</v>
      </c>
      <c r="H105" s="1"/>
      <c r="I105" s="1" t="str">
        <f t="shared" si="1"/>
        <v/>
      </c>
      <c r="L105" s="8" t="s">
        <v>20</v>
      </c>
      <c r="M105" s="8" t="s">
        <v>20</v>
      </c>
      <c r="N105" s="11">
        <v>1.0</v>
      </c>
    </row>
    <row r="106" ht="15.75" customHeight="1">
      <c r="C106" s="9" t="s">
        <v>11</v>
      </c>
      <c r="D106" s="9" t="s">
        <v>131</v>
      </c>
      <c r="E106" s="10" t="s">
        <v>135</v>
      </c>
      <c r="G106" s="10" t="s">
        <v>135</v>
      </c>
      <c r="H106" s="1"/>
      <c r="I106" s="1" t="str">
        <f t="shared" si="1"/>
        <v/>
      </c>
      <c r="L106" s="8" t="s">
        <v>20</v>
      </c>
      <c r="M106" s="8" t="s">
        <v>20</v>
      </c>
      <c r="N106" s="11">
        <v>1.0</v>
      </c>
    </row>
    <row r="107" ht="15.75" customHeight="1">
      <c r="C107" s="9" t="s">
        <v>11</v>
      </c>
      <c r="D107" s="9" t="s">
        <v>64</v>
      </c>
      <c r="E107" s="10" t="s">
        <v>136</v>
      </c>
      <c r="G107" s="10" t="s">
        <v>136</v>
      </c>
      <c r="H107" s="1">
        <v>1300.0</v>
      </c>
      <c r="I107" s="1">
        <f t="shared" si="1"/>
        <v>1300</v>
      </c>
      <c r="L107" s="8" t="s">
        <v>137</v>
      </c>
      <c r="M107" s="8" t="s">
        <v>137</v>
      </c>
      <c r="N107" s="11">
        <v>1500.0</v>
      </c>
    </row>
    <row r="108" ht="15.75" customHeight="1">
      <c r="C108" s="9" t="s">
        <v>11</v>
      </c>
      <c r="D108" s="9" t="s">
        <v>138</v>
      </c>
      <c r="E108" s="10" t="s">
        <v>139</v>
      </c>
      <c r="G108" s="10" t="s">
        <v>139</v>
      </c>
      <c r="H108" s="1">
        <v>1000.0</v>
      </c>
      <c r="I108" s="1">
        <f t="shared" si="1"/>
        <v>1000</v>
      </c>
      <c r="L108" s="8" t="s">
        <v>63</v>
      </c>
      <c r="M108" s="8" t="s">
        <v>63</v>
      </c>
      <c r="N108" s="11">
        <v>1000.0</v>
      </c>
    </row>
    <row r="109" ht="15.75" customHeight="1">
      <c r="C109" s="9" t="s">
        <v>11</v>
      </c>
      <c r="D109" s="9" t="s">
        <v>68</v>
      </c>
      <c r="E109" s="10" t="s">
        <v>140</v>
      </c>
      <c r="G109" s="10" t="s">
        <v>140</v>
      </c>
      <c r="H109" s="1">
        <v>18000.0</v>
      </c>
      <c r="I109" s="1">
        <f t="shared" si="1"/>
        <v>18000</v>
      </c>
      <c r="L109" s="8" t="s">
        <v>63</v>
      </c>
      <c r="M109" s="8" t="s">
        <v>63</v>
      </c>
      <c r="N109" s="11">
        <v>3000.0</v>
      </c>
    </row>
    <row r="110" ht="15.75" customHeight="1">
      <c r="C110" s="9" t="s">
        <v>11</v>
      </c>
      <c r="D110" s="9" t="s">
        <v>68</v>
      </c>
      <c r="E110" s="10" t="s">
        <v>141</v>
      </c>
      <c r="G110" s="10" t="s">
        <v>141</v>
      </c>
      <c r="H110" s="12">
        <f>+'SUB RECETAS'!I405</f>
        <v>12024.33</v>
      </c>
      <c r="I110" s="1">
        <f t="shared" si="1"/>
        <v>12024.33</v>
      </c>
      <c r="L110" s="8" t="s">
        <v>63</v>
      </c>
      <c r="M110" s="8" t="s">
        <v>63</v>
      </c>
      <c r="N110" s="11">
        <v>2895.0</v>
      </c>
    </row>
    <row r="111" ht="15.75" customHeight="1">
      <c r="C111" s="9" t="s">
        <v>11</v>
      </c>
      <c r="D111" s="9" t="s">
        <v>12</v>
      </c>
      <c r="E111" s="10" t="s">
        <v>142</v>
      </c>
      <c r="G111" s="10" t="s">
        <v>142</v>
      </c>
      <c r="H111" s="1">
        <v>12280.0</v>
      </c>
      <c r="I111" s="1">
        <f t="shared" si="1"/>
        <v>12280</v>
      </c>
      <c r="L111" s="8" t="s">
        <v>15</v>
      </c>
      <c r="M111" s="8" t="s">
        <v>15</v>
      </c>
      <c r="N111" s="11">
        <v>1000.0</v>
      </c>
    </row>
    <row r="112" ht="15.75" customHeight="1">
      <c r="C112" s="9" t="s">
        <v>11</v>
      </c>
      <c r="D112" s="9" t="s">
        <v>68</v>
      </c>
      <c r="E112" s="10" t="s">
        <v>143</v>
      </c>
      <c r="G112" s="10" t="s">
        <v>143</v>
      </c>
      <c r="H112" s="12">
        <f>+'SUB RECETAS'!I423</f>
        <v>7169.57</v>
      </c>
      <c r="I112" s="1">
        <f t="shared" si="1"/>
        <v>7169.57</v>
      </c>
      <c r="L112" s="8" t="s">
        <v>63</v>
      </c>
      <c r="M112" s="8" t="s">
        <v>63</v>
      </c>
      <c r="N112" s="11">
        <v>1450.0</v>
      </c>
    </row>
    <row r="113" ht="15.75" customHeight="1">
      <c r="C113" s="9" t="s">
        <v>11</v>
      </c>
      <c r="D113" s="9" t="s">
        <v>50</v>
      </c>
      <c r="E113" s="10" t="s">
        <v>144</v>
      </c>
      <c r="G113" s="10" t="s">
        <v>144</v>
      </c>
      <c r="H113" s="1">
        <v>12500.0</v>
      </c>
      <c r="I113" s="1">
        <f t="shared" si="1"/>
        <v>12500</v>
      </c>
      <c r="L113" s="8" t="s">
        <v>15</v>
      </c>
      <c r="M113" s="8" t="s">
        <v>15</v>
      </c>
      <c r="N113" s="11">
        <v>1000.0</v>
      </c>
    </row>
    <row r="114" ht="15.75" customHeight="1">
      <c r="C114" s="9" t="s">
        <v>11</v>
      </c>
      <c r="D114" s="9" t="s">
        <v>68</v>
      </c>
      <c r="E114" s="10" t="s">
        <v>145</v>
      </c>
      <c r="G114" s="10" t="s">
        <v>145</v>
      </c>
      <c r="H114" s="12">
        <f>+'SUB RECETAS'!I441</f>
        <v>3327.52</v>
      </c>
      <c r="I114" s="1">
        <f t="shared" si="1"/>
        <v>3327.52</v>
      </c>
      <c r="L114" s="8" t="s">
        <v>63</v>
      </c>
      <c r="M114" s="8" t="s">
        <v>63</v>
      </c>
      <c r="N114" s="11">
        <v>798.0</v>
      </c>
    </row>
    <row r="115" ht="15.75" customHeight="1">
      <c r="C115" s="9" t="s">
        <v>146</v>
      </c>
      <c r="D115" s="9" t="s">
        <v>64</v>
      </c>
      <c r="E115" s="10" t="s">
        <v>147</v>
      </c>
      <c r="G115" s="10" t="s">
        <v>147</v>
      </c>
      <c r="H115" s="1">
        <v>8400.0</v>
      </c>
      <c r="I115" s="1">
        <f t="shared" si="1"/>
        <v>8400</v>
      </c>
      <c r="L115" s="8" t="s">
        <v>15</v>
      </c>
      <c r="M115" s="8" t="s">
        <v>15</v>
      </c>
      <c r="N115" s="11">
        <v>1000.0</v>
      </c>
    </row>
    <row r="116" ht="15.75" customHeight="1">
      <c r="C116" s="9" t="s">
        <v>11</v>
      </c>
      <c r="D116" s="9" t="s">
        <v>68</v>
      </c>
      <c r="E116" s="10" t="s">
        <v>148</v>
      </c>
      <c r="G116" s="10" t="s">
        <v>148</v>
      </c>
      <c r="H116" s="12">
        <f>+'SUB RECETAS'!I458</f>
        <v>2257.31</v>
      </c>
      <c r="I116" s="1">
        <f t="shared" si="1"/>
        <v>2257.31</v>
      </c>
      <c r="L116" s="8" t="s">
        <v>63</v>
      </c>
      <c r="M116" s="8" t="s">
        <v>63</v>
      </c>
      <c r="N116" s="11">
        <v>558.0</v>
      </c>
    </row>
    <row r="117" ht="15.75" customHeight="1">
      <c r="C117" s="9" t="s">
        <v>11</v>
      </c>
      <c r="D117" s="9" t="s">
        <v>50</v>
      </c>
      <c r="E117" s="10" t="s">
        <v>149</v>
      </c>
      <c r="G117" s="10" t="s">
        <v>149</v>
      </c>
      <c r="H117" s="1">
        <v>2521.0</v>
      </c>
      <c r="I117" s="1">
        <f t="shared" si="1"/>
        <v>2521</v>
      </c>
      <c r="L117" s="8" t="s">
        <v>15</v>
      </c>
      <c r="M117" s="8" t="s">
        <v>15</v>
      </c>
      <c r="N117" s="11">
        <v>850.0</v>
      </c>
    </row>
    <row r="118" ht="15.75" customHeight="1">
      <c r="C118" s="9" t="s">
        <v>11</v>
      </c>
      <c r="D118" s="9" t="s">
        <v>68</v>
      </c>
      <c r="E118" s="10" t="s">
        <v>150</v>
      </c>
      <c r="G118" s="10" t="s">
        <v>150</v>
      </c>
      <c r="H118" s="1">
        <v>1000.0</v>
      </c>
      <c r="I118" s="1">
        <f t="shared" si="1"/>
        <v>1000</v>
      </c>
      <c r="L118" s="8" t="s">
        <v>15</v>
      </c>
      <c r="M118" s="8" t="s">
        <v>15</v>
      </c>
      <c r="N118" s="11">
        <v>600.0</v>
      </c>
    </row>
    <row r="119" ht="15.75" customHeight="1">
      <c r="C119" s="9" t="s">
        <v>11</v>
      </c>
      <c r="D119" s="9" t="s">
        <v>53</v>
      </c>
      <c r="E119" s="10" t="s">
        <v>151</v>
      </c>
      <c r="G119" s="10" t="s">
        <v>151</v>
      </c>
      <c r="H119" s="1">
        <v>1000.0</v>
      </c>
      <c r="I119" s="1">
        <f t="shared" si="1"/>
        <v>1000</v>
      </c>
      <c r="L119" s="8" t="s">
        <v>20</v>
      </c>
      <c r="M119" s="8" t="s">
        <v>20</v>
      </c>
      <c r="N119" s="11">
        <v>6.0</v>
      </c>
    </row>
    <row r="120" ht="15.75" customHeight="1">
      <c r="C120" s="9" t="s">
        <v>11</v>
      </c>
      <c r="D120" s="9" t="s">
        <v>68</v>
      </c>
      <c r="E120" s="10" t="s">
        <v>152</v>
      </c>
      <c r="G120" s="10" t="s">
        <v>152</v>
      </c>
      <c r="H120" s="12">
        <f>+'SUB RECETAS'!I475</f>
        <v>2738.63</v>
      </c>
      <c r="I120" s="1">
        <f t="shared" si="1"/>
        <v>2738.63</v>
      </c>
      <c r="L120" s="8" t="s">
        <v>63</v>
      </c>
      <c r="M120" s="8" t="s">
        <v>63</v>
      </c>
      <c r="N120" s="11">
        <v>628.0</v>
      </c>
    </row>
    <row r="121" ht="15.75" customHeight="1">
      <c r="C121" s="9" t="s">
        <v>11</v>
      </c>
      <c r="D121" s="9" t="s">
        <v>50</v>
      </c>
      <c r="E121" s="10" t="s">
        <v>153</v>
      </c>
      <c r="G121" s="10" t="s">
        <v>153</v>
      </c>
      <c r="H121" s="1">
        <v>1706.0</v>
      </c>
      <c r="I121" s="1">
        <f t="shared" si="1"/>
        <v>1706</v>
      </c>
      <c r="L121" s="8" t="s">
        <v>15</v>
      </c>
      <c r="M121" s="8" t="s">
        <v>15</v>
      </c>
      <c r="N121" s="11">
        <v>1000.0</v>
      </c>
    </row>
    <row r="122" ht="15.75" customHeight="1">
      <c r="C122" s="9" t="s">
        <v>11</v>
      </c>
      <c r="D122" s="9" t="s">
        <v>68</v>
      </c>
      <c r="E122" s="10" t="s">
        <v>154</v>
      </c>
      <c r="G122" s="10" t="s">
        <v>154</v>
      </c>
      <c r="H122" s="12">
        <f>+'SUB RECETAS'!I492</f>
        <v>8289.18</v>
      </c>
      <c r="I122" s="1">
        <f t="shared" si="1"/>
        <v>8289.18</v>
      </c>
      <c r="L122" s="8" t="s">
        <v>15</v>
      </c>
      <c r="M122" s="8" t="s">
        <v>15</v>
      </c>
      <c r="N122" s="11">
        <v>1510.0</v>
      </c>
    </row>
    <row r="123" ht="15.75" customHeight="1">
      <c r="C123" s="9" t="s">
        <v>11</v>
      </c>
      <c r="D123" s="9" t="s">
        <v>68</v>
      </c>
      <c r="E123" s="10" t="s">
        <v>155</v>
      </c>
      <c r="G123" s="10" t="s">
        <v>155</v>
      </c>
      <c r="H123" s="12">
        <f>+'SUB RECETAS'!I521</f>
        <v>5176.48</v>
      </c>
      <c r="I123" s="1">
        <f t="shared" si="1"/>
        <v>5176.48</v>
      </c>
      <c r="L123" s="8" t="s">
        <v>15</v>
      </c>
      <c r="M123" s="8" t="s">
        <v>15</v>
      </c>
      <c r="N123" s="11">
        <v>1400.0</v>
      </c>
    </row>
    <row r="124" ht="15.75" customHeight="1">
      <c r="C124" s="9" t="s">
        <v>11</v>
      </c>
      <c r="D124" s="9" t="s">
        <v>50</v>
      </c>
      <c r="E124" s="10" t="s">
        <v>156</v>
      </c>
      <c r="G124" s="10" t="s">
        <v>156</v>
      </c>
      <c r="H124" s="1">
        <v>909.0</v>
      </c>
      <c r="I124" s="1">
        <f t="shared" si="1"/>
        <v>909</v>
      </c>
      <c r="L124" s="8" t="s">
        <v>15</v>
      </c>
      <c r="M124" s="8" t="s">
        <v>15</v>
      </c>
      <c r="N124" s="11">
        <v>1000.0</v>
      </c>
    </row>
    <row r="125" ht="15.75" customHeight="1">
      <c r="C125" s="9" t="s">
        <v>11</v>
      </c>
      <c r="D125" s="9" t="s">
        <v>50</v>
      </c>
      <c r="E125" s="10" t="s">
        <v>157</v>
      </c>
      <c r="G125" s="10" t="s">
        <v>157</v>
      </c>
      <c r="H125" s="1">
        <v>19850.0</v>
      </c>
      <c r="I125" s="1">
        <f t="shared" si="1"/>
        <v>19850</v>
      </c>
      <c r="L125" s="8" t="s">
        <v>63</v>
      </c>
      <c r="M125" s="8" t="s">
        <v>63</v>
      </c>
      <c r="N125" s="11">
        <v>1000.0</v>
      </c>
    </row>
    <row r="126" ht="15.75" customHeight="1">
      <c r="C126" s="9" t="s">
        <v>11</v>
      </c>
      <c r="D126" s="9" t="s">
        <v>68</v>
      </c>
      <c r="E126" s="10" t="s">
        <v>158</v>
      </c>
      <c r="G126" s="10" t="s">
        <v>158</v>
      </c>
      <c r="H126" s="12">
        <f>+'SUB RECETAS'!I510</f>
        <v>2874.44</v>
      </c>
      <c r="I126" s="1">
        <f t="shared" si="1"/>
        <v>2874.44</v>
      </c>
      <c r="L126" s="8" t="s">
        <v>63</v>
      </c>
      <c r="M126" s="8" t="s">
        <v>63</v>
      </c>
      <c r="N126" s="11">
        <v>710.0</v>
      </c>
    </row>
    <row r="127" ht="15.75" customHeight="1">
      <c r="C127" s="9" t="s">
        <v>11</v>
      </c>
      <c r="D127" s="9" t="s">
        <v>50</v>
      </c>
      <c r="E127" s="10" t="s">
        <v>159</v>
      </c>
      <c r="G127" s="10" t="s">
        <v>159</v>
      </c>
      <c r="H127" s="1">
        <v>3529.412</v>
      </c>
      <c r="I127" s="1">
        <f t="shared" si="1"/>
        <v>3529.412</v>
      </c>
      <c r="L127" s="8" t="s">
        <v>15</v>
      </c>
      <c r="M127" s="8" t="s">
        <v>15</v>
      </c>
      <c r="N127" s="11">
        <v>368.0</v>
      </c>
    </row>
    <row r="128" ht="15.75" customHeight="1">
      <c r="C128" s="9" t="s">
        <v>11</v>
      </c>
      <c r="D128" s="9" t="s">
        <v>68</v>
      </c>
      <c r="E128" s="10" t="s">
        <v>160</v>
      </c>
      <c r="G128" s="10" t="s">
        <v>160</v>
      </c>
      <c r="H128" s="12">
        <f>+'SUB RECETAS'!I540</f>
        <v>2549.82</v>
      </c>
      <c r="I128" s="1">
        <f t="shared" si="1"/>
        <v>2549.82</v>
      </c>
      <c r="L128" s="8" t="s">
        <v>15</v>
      </c>
      <c r="M128" s="8" t="s">
        <v>15</v>
      </c>
      <c r="N128" s="11">
        <v>1272.0</v>
      </c>
    </row>
    <row r="129" ht="15.75" customHeight="1">
      <c r="C129" s="9" t="s">
        <v>11</v>
      </c>
      <c r="D129" s="9" t="s">
        <v>64</v>
      </c>
      <c r="E129" s="10" t="s">
        <v>161</v>
      </c>
      <c r="G129" s="10" t="s">
        <v>161</v>
      </c>
      <c r="H129" s="1">
        <v>3600.0</v>
      </c>
      <c r="I129" s="1">
        <f t="shared" si="1"/>
        <v>3600</v>
      </c>
      <c r="L129" s="8" t="s">
        <v>15</v>
      </c>
      <c r="M129" s="8" t="s">
        <v>15</v>
      </c>
      <c r="N129" s="11">
        <v>1000.0</v>
      </c>
    </row>
    <row r="130" ht="15.75" customHeight="1">
      <c r="C130" s="9" t="s">
        <v>11</v>
      </c>
      <c r="D130" s="9" t="s">
        <v>162</v>
      </c>
      <c r="E130" s="10" t="s">
        <v>163</v>
      </c>
      <c r="G130" s="10" t="s">
        <v>163</v>
      </c>
      <c r="H130" s="12">
        <f>+'SUB RECETAS'!I552</f>
        <v>5561.33</v>
      </c>
      <c r="I130" s="1">
        <f t="shared" si="1"/>
        <v>5561.33</v>
      </c>
      <c r="L130" s="8" t="s">
        <v>15</v>
      </c>
      <c r="M130" s="8" t="s">
        <v>15</v>
      </c>
      <c r="N130" s="11">
        <v>2200.0</v>
      </c>
    </row>
    <row r="131" ht="15.75" customHeight="1">
      <c r="C131" s="9" t="s">
        <v>11</v>
      </c>
      <c r="D131" s="9" t="s">
        <v>50</v>
      </c>
      <c r="E131" s="10" t="s">
        <v>164</v>
      </c>
      <c r="G131" s="10" t="s">
        <v>164</v>
      </c>
      <c r="H131" s="1">
        <v>3850.0</v>
      </c>
      <c r="I131" s="1">
        <f t="shared" si="1"/>
        <v>3850</v>
      </c>
      <c r="L131" s="8" t="s">
        <v>15</v>
      </c>
      <c r="M131" s="8" t="s">
        <v>15</v>
      </c>
      <c r="N131" s="11">
        <v>400.0</v>
      </c>
    </row>
    <row r="132" ht="15.75" customHeight="1">
      <c r="C132" s="9" t="s">
        <v>11</v>
      </c>
      <c r="D132" s="9" t="s">
        <v>68</v>
      </c>
      <c r="E132" s="10" t="s">
        <v>165</v>
      </c>
      <c r="G132" s="10" t="s">
        <v>165</v>
      </c>
      <c r="H132" s="12">
        <f>+'SUB RECETAS'!I570</f>
        <v>20369.43</v>
      </c>
      <c r="I132" s="1">
        <f t="shared" si="1"/>
        <v>20369.43</v>
      </c>
      <c r="L132" s="8" t="s">
        <v>63</v>
      </c>
      <c r="M132" s="8" t="s">
        <v>63</v>
      </c>
      <c r="N132" s="11">
        <v>2970.0</v>
      </c>
    </row>
    <row r="133" ht="15.75" customHeight="1">
      <c r="C133" s="9" t="s">
        <v>11</v>
      </c>
      <c r="D133" s="9" t="s">
        <v>68</v>
      </c>
      <c r="E133" s="10" t="s">
        <v>166</v>
      </c>
      <c r="G133" s="10" t="s">
        <v>166</v>
      </c>
      <c r="H133" s="12">
        <f>+'SUB RECETAS'!I588</f>
        <v>2300.87</v>
      </c>
      <c r="I133" s="1">
        <f t="shared" si="1"/>
        <v>2300.87</v>
      </c>
      <c r="L133" s="8" t="s">
        <v>15</v>
      </c>
      <c r="M133" s="8" t="s">
        <v>15</v>
      </c>
      <c r="N133" s="11">
        <v>488.0</v>
      </c>
    </row>
    <row r="134" ht="15.75" customHeight="1">
      <c r="C134" s="9" t="s">
        <v>11</v>
      </c>
      <c r="D134" s="9" t="s">
        <v>68</v>
      </c>
      <c r="E134" s="10" t="s">
        <v>167</v>
      </c>
      <c r="G134" s="10" t="s">
        <v>167</v>
      </c>
      <c r="H134" s="12">
        <f>+'SUB RECETAS'!I605</f>
        <v>2253.53</v>
      </c>
      <c r="I134" s="1">
        <f t="shared" si="1"/>
        <v>2253.53</v>
      </c>
      <c r="L134" s="8" t="s">
        <v>15</v>
      </c>
      <c r="M134" s="8" t="s">
        <v>15</v>
      </c>
      <c r="N134" s="11">
        <v>665.0</v>
      </c>
    </row>
    <row r="135" ht="15.75" customHeight="1">
      <c r="C135" s="9" t="s">
        <v>11</v>
      </c>
      <c r="D135" s="9" t="s">
        <v>50</v>
      </c>
      <c r="E135" s="10" t="s">
        <v>168</v>
      </c>
      <c r="G135" s="10" t="s">
        <v>168</v>
      </c>
      <c r="H135" s="1">
        <v>1681.0</v>
      </c>
      <c r="I135" s="1">
        <f t="shared" si="1"/>
        <v>1681</v>
      </c>
      <c r="L135" s="8" t="s">
        <v>15</v>
      </c>
      <c r="M135" s="8" t="s">
        <v>15</v>
      </c>
      <c r="N135" s="11">
        <v>800.0</v>
      </c>
    </row>
    <row r="136" ht="15.75" customHeight="1">
      <c r="C136" s="9" t="s">
        <v>11</v>
      </c>
      <c r="D136" s="9" t="s">
        <v>50</v>
      </c>
      <c r="E136" s="10" t="s">
        <v>169</v>
      </c>
      <c r="G136" s="10" t="s">
        <v>169</v>
      </c>
      <c r="H136" s="12">
        <f>+'SUB RECETAS'!I622</f>
        <v>601.34</v>
      </c>
      <c r="I136" s="1">
        <f t="shared" si="1"/>
        <v>601.34</v>
      </c>
      <c r="L136" s="8" t="s">
        <v>63</v>
      </c>
      <c r="M136" s="8" t="s">
        <v>63</v>
      </c>
      <c r="N136" s="11">
        <v>652.0</v>
      </c>
    </row>
    <row r="137" ht="15.75" customHeight="1">
      <c r="C137" s="9" t="s">
        <v>11</v>
      </c>
      <c r="D137" s="9" t="s">
        <v>68</v>
      </c>
      <c r="E137" s="10" t="s">
        <v>170</v>
      </c>
      <c r="G137" s="10" t="s">
        <v>170</v>
      </c>
      <c r="H137" s="12">
        <f>+'SUB RECETAS'!I640</f>
        <v>2039.05</v>
      </c>
      <c r="I137" s="1">
        <f t="shared" si="1"/>
        <v>2039.05</v>
      </c>
      <c r="L137" s="8" t="s">
        <v>63</v>
      </c>
      <c r="M137" s="8" t="s">
        <v>63</v>
      </c>
      <c r="N137" s="11">
        <v>488.0</v>
      </c>
    </row>
    <row r="138" ht="15.75" customHeight="1">
      <c r="C138" s="9" t="s">
        <v>11</v>
      </c>
      <c r="D138" s="9" t="s">
        <v>64</v>
      </c>
      <c r="E138" s="10" t="s">
        <v>171</v>
      </c>
      <c r="G138" s="10" t="s">
        <v>171</v>
      </c>
      <c r="H138" s="1">
        <v>4500.0</v>
      </c>
      <c r="I138" s="1">
        <f t="shared" si="1"/>
        <v>4500</v>
      </c>
      <c r="L138" s="8" t="s">
        <v>15</v>
      </c>
      <c r="M138" s="8" t="s">
        <v>15</v>
      </c>
      <c r="N138" s="11">
        <v>1000.0</v>
      </c>
    </row>
    <row r="139" ht="15.75" customHeight="1">
      <c r="C139" s="9" t="s">
        <v>11</v>
      </c>
      <c r="D139" s="9" t="s">
        <v>68</v>
      </c>
      <c r="E139" s="10" t="s">
        <v>172</v>
      </c>
      <c r="G139" s="10" t="s">
        <v>172</v>
      </c>
      <c r="H139" s="13">
        <f>+VLOOKUP(E139,Rendimientos!G:V,3,0)</f>
        <v>5750.798722</v>
      </c>
      <c r="I139" s="1">
        <f t="shared" si="1"/>
        <v>5750.798722</v>
      </c>
      <c r="L139" s="8" t="s">
        <v>15</v>
      </c>
      <c r="M139" s="8" t="s">
        <v>15</v>
      </c>
      <c r="N139" s="11">
        <v>1000.0</v>
      </c>
    </row>
    <row r="140" ht="15.75" customHeight="1">
      <c r="C140" s="9" t="s">
        <v>11</v>
      </c>
      <c r="D140" s="9" t="s">
        <v>68</v>
      </c>
      <c r="E140" s="10" t="s">
        <v>173</v>
      </c>
      <c r="G140" s="10" t="s">
        <v>173</v>
      </c>
      <c r="H140" s="14">
        <f>SUM('CARTA KENTO'!H3226:H3234)</f>
        <v>1350.95</v>
      </c>
      <c r="I140" s="1">
        <f t="shared" si="1"/>
        <v>1350.95</v>
      </c>
      <c r="L140" s="8" t="s">
        <v>174</v>
      </c>
      <c r="M140" s="8" t="s">
        <v>174</v>
      </c>
      <c r="N140" s="11">
        <v>1.0</v>
      </c>
    </row>
    <row r="141" ht="15.75" customHeight="1">
      <c r="C141" s="9" t="s">
        <v>11</v>
      </c>
      <c r="D141" s="9" t="s">
        <v>123</v>
      </c>
      <c r="E141" s="10" t="s">
        <v>175</v>
      </c>
      <c r="G141" s="10" t="s">
        <v>175</v>
      </c>
      <c r="H141" s="13">
        <f>+VLOOKUP(E141,Rendimientos!G:V,3,0)</f>
        <v>3290</v>
      </c>
      <c r="I141" s="1">
        <f t="shared" si="1"/>
        <v>3290</v>
      </c>
      <c r="L141" s="8" t="s">
        <v>15</v>
      </c>
      <c r="M141" s="8" t="s">
        <v>15</v>
      </c>
      <c r="N141" s="11">
        <v>1000.0</v>
      </c>
    </row>
    <row r="142" ht="15.75" customHeight="1">
      <c r="C142" s="9" t="s">
        <v>11</v>
      </c>
      <c r="D142" s="9" t="s">
        <v>68</v>
      </c>
      <c r="E142" s="10" t="s">
        <v>176</v>
      </c>
      <c r="G142" s="10" t="s">
        <v>176</v>
      </c>
      <c r="H142" s="14">
        <f>SUM('CARTA KENTO'!H4118:H4123)</f>
        <v>779.12</v>
      </c>
      <c r="I142" s="1">
        <f t="shared" si="1"/>
        <v>779.12</v>
      </c>
      <c r="L142" s="8" t="s">
        <v>174</v>
      </c>
      <c r="M142" s="8" t="s">
        <v>174</v>
      </c>
      <c r="N142" s="11">
        <v>1.0</v>
      </c>
    </row>
    <row r="143" ht="15.75" customHeight="1">
      <c r="C143" s="9" t="s">
        <v>11</v>
      </c>
      <c r="D143" s="9" t="s">
        <v>68</v>
      </c>
      <c r="E143" s="10" t="s">
        <v>177</v>
      </c>
      <c r="G143" s="10" t="s">
        <v>177</v>
      </c>
      <c r="H143" s="14">
        <f>SUM('CARTA KENTO'!H4148:H4154)</f>
        <v>479.14</v>
      </c>
      <c r="I143" s="1">
        <f t="shared" si="1"/>
        <v>479.14</v>
      </c>
      <c r="L143" s="8" t="s">
        <v>174</v>
      </c>
      <c r="M143" s="8" t="s">
        <v>174</v>
      </c>
      <c r="N143" s="11">
        <v>1.0</v>
      </c>
    </row>
    <row r="144" ht="15.75" customHeight="1">
      <c r="C144" s="9" t="s">
        <v>11</v>
      </c>
      <c r="D144" s="9" t="s">
        <v>64</v>
      </c>
      <c r="E144" s="10" t="s">
        <v>178</v>
      </c>
      <c r="G144" s="10" t="s">
        <v>178</v>
      </c>
      <c r="H144" s="1">
        <v>433.0</v>
      </c>
      <c r="I144" s="1">
        <f t="shared" si="1"/>
        <v>433</v>
      </c>
      <c r="L144" s="8" t="s">
        <v>15</v>
      </c>
      <c r="M144" s="8" t="s">
        <v>15</v>
      </c>
      <c r="N144" s="11">
        <v>300.0</v>
      </c>
    </row>
    <row r="145" ht="15.75" customHeight="1">
      <c r="C145" s="9" t="s">
        <v>11</v>
      </c>
      <c r="D145" s="9" t="s">
        <v>64</v>
      </c>
      <c r="E145" s="10" t="s">
        <v>179</v>
      </c>
      <c r="G145" s="10" t="s">
        <v>179</v>
      </c>
      <c r="H145" s="1">
        <v>840.0</v>
      </c>
      <c r="I145" s="1">
        <f t="shared" si="1"/>
        <v>840</v>
      </c>
      <c r="L145" s="8" t="s">
        <v>15</v>
      </c>
      <c r="M145" s="8" t="s">
        <v>15</v>
      </c>
      <c r="N145" s="11">
        <v>800.0</v>
      </c>
    </row>
    <row r="146" ht="15.75" customHeight="1">
      <c r="C146" s="9" t="s">
        <v>11</v>
      </c>
      <c r="D146" s="9" t="s">
        <v>123</v>
      </c>
      <c r="E146" s="10" t="s">
        <v>180</v>
      </c>
      <c r="G146" s="10" t="s">
        <v>181</v>
      </c>
      <c r="H146" s="13">
        <f>+VLOOKUP(E146,Rendimientos!G:V,3,0)</f>
        <v>6945</v>
      </c>
      <c r="I146" s="1">
        <f t="shared" si="1"/>
        <v>6945</v>
      </c>
      <c r="L146" s="8" t="s">
        <v>15</v>
      </c>
      <c r="M146" s="8" t="s">
        <v>15</v>
      </c>
      <c r="N146" s="11">
        <v>1360.0</v>
      </c>
    </row>
    <row r="147" ht="15.75" customHeight="1">
      <c r="C147" s="9" t="s">
        <v>11</v>
      </c>
      <c r="D147" s="9" t="s">
        <v>68</v>
      </c>
      <c r="E147" s="10" t="s">
        <v>182</v>
      </c>
      <c r="G147" s="10" t="s">
        <v>182</v>
      </c>
      <c r="H147" s="14">
        <f>SUM('CARTA KENTO'!H5942:H5947)</f>
        <v>1025.35</v>
      </c>
      <c r="I147" s="1">
        <f t="shared" si="1"/>
        <v>1025.35</v>
      </c>
      <c r="L147" s="8" t="s">
        <v>174</v>
      </c>
      <c r="M147" s="8" t="s">
        <v>174</v>
      </c>
      <c r="N147" s="11">
        <v>1.0</v>
      </c>
    </row>
    <row r="148" ht="15.75" customHeight="1">
      <c r="C148" s="9" t="s">
        <v>11</v>
      </c>
      <c r="D148" s="9" t="s">
        <v>68</v>
      </c>
      <c r="E148" s="10" t="s">
        <v>183</v>
      </c>
      <c r="G148" s="10" t="s">
        <v>183</v>
      </c>
      <c r="H148" s="1">
        <v>1211.59</v>
      </c>
      <c r="I148" s="1">
        <f t="shared" si="1"/>
        <v>1211.59</v>
      </c>
      <c r="L148" s="8" t="s">
        <v>174</v>
      </c>
      <c r="M148" s="8" t="s">
        <v>174</v>
      </c>
      <c r="N148" s="11">
        <v>1.0</v>
      </c>
    </row>
    <row r="149" ht="15.75" customHeight="1">
      <c r="C149" s="9" t="s">
        <v>11</v>
      </c>
      <c r="D149" s="9" t="s">
        <v>68</v>
      </c>
      <c r="E149" s="10" t="s">
        <v>184</v>
      </c>
      <c r="G149" s="10" t="s">
        <v>184</v>
      </c>
      <c r="H149" s="14">
        <f>SUM('CARTA KENTO'!H3749:H3754)</f>
        <v>1137.15</v>
      </c>
      <c r="I149" s="1">
        <f t="shared" si="1"/>
        <v>1137.15</v>
      </c>
      <c r="L149" s="8" t="s">
        <v>174</v>
      </c>
      <c r="M149" s="8" t="s">
        <v>174</v>
      </c>
      <c r="N149" s="11">
        <v>1.0</v>
      </c>
    </row>
    <row r="150" ht="15.75" customHeight="1">
      <c r="C150" s="9" t="s">
        <v>11</v>
      </c>
      <c r="D150" s="9" t="s">
        <v>68</v>
      </c>
      <c r="E150" s="10" t="s">
        <v>185</v>
      </c>
      <c r="G150" s="10" t="s">
        <v>185</v>
      </c>
      <c r="H150" s="14">
        <f>SUM('CARTA KENTO'!H790:H796)</f>
        <v>1020.52</v>
      </c>
      <c r="I150" s="1">
        <f t="shared" si="1"/>
        <v>1020.52</v>
      </c>
      <c r="L150" s="8" t="s">
        <v>174</v>
      </c>
      <c r="M150" s="8" t="s">
        <v>174</v>
      </c>
      <c r="N150" s="11">
        <v>1.0</v>
      </c>
    </row>
    <row r="151" ht="15.75" customHeight="1">
      <c r="C151" s="9" t="s">
        <v>11</v>
      </c>
      <c r="D151" s="9" t="s">
        <v>12</v>
      </c>
      <c r="E151" s="10" t="s">
        <v>186</v>
      </c>
      <c r="G151" s="10" t="s">
        <v>186</v>
      </c>
      <c r="H151" s="1">
        <v>22500.0</v>
      </c>
      <c r="I151" s="1">
        <f t="shared" si="1"/>
        <v>22500</v>
      </c>
      <c r="L151" s="8" t="s">
        <v>15</v>
      </c>
      <c r="M151" s="8" t="s">
        <v>15</v>
      </c>
      <c r="N151" s="11">
        <v>1000.0</v>
      </c>
    </row>
    <row r="152" ht="15.75" customHeight="1">
      <c r="C152" s="9" t="s">
        <v>11</v>
      </c>
      <c r="D152" s="9" t="s">
        <v>50</v>
      </c>
      <c r="E152" s="10" t="s">
        <v>187</v>
      </c>
      <c r="G152" s="10" t="s">
        <v>187</v>
      </c>
      <c r="H152" s="1">
        <v>3645.0</v>
      </c>
      <c r="I152" s="1">
        <f t="shared" si="1"/>
        <v>3645</v>
      </c>
      <c r="L152" s="8" t="s">
        <v>15</v>
      </c>
      <c r="M152" s="8" t="s">
        <v>15</v>
      </c>
      <c r="N152" s="11">
        <v>1000.0</v>
      </c>
    </row>
    <row r="153" ht="15.75" customHeight="1">
      <c r="C153" s="9" t="s">
        <v>11</v>
      </c>
      <c r="D153" s="9" t="s">
        <v>68</v>
      </c>
      <c r="E153" s="10" t="s">
        <v>188</v>
      </c>
      <c r="G153" s="10" t="s">
        <v>188</v>
      </c>
      <c r="H153" s="14">
        <f>SUM('CARTA KENTO'!H820:H829)</f>
        <v>1588.21</v>
      </c>
      <c r="I153" s="1">
        <f t="shared" si="1"/>
        <v>1588.21</v>
      </c>
      <c r="L153" s="8" t="s">
        <v>174</v>
      </c>
      <c r="M153" s="8" t="s">
        <v>174</v>
      </c>
      <c r="N153" s="11">
        <v>1.0</v>
      </c>
    </row>
    <row r="154" ht="15.75" customHeight="1">
      <c r="C154" s="9" t="s">
        <v>11</v>
      </c>
      <c r="D154" s="9" t="s">
        <v>68</v>
      </c>
      <c r="E154" s="10" t="s">
        <v>189</v>
      </c>
      <c r="G154" s="10" t="s">
        <v>189</v>
      </c>
      <c r="H154" s="14">
        <f>SUM('CARTA KENTO'!H851:H856)</f>
        <v>1302.26</v>
      </c>
      <c r="I154" s="1">
        <f t="shared" si="1"/>
        <v>1302.26</v>
      </c>
      <c r="L154" s="8" t="s">
        <v>174</v>
      </c>
      <c r="M154" s="8" t="s">
        <v>174</v>
      </c>
      <c r="N154" s="11">
        <v>1.0</v>
      </c>
    </row>
    <row r="155" ht="15.75" customHeight="1">
      <c r="C155" s="9" t="s">
        <v>11</v>
      </c>
      <c r="D155" s="9" t="s">
        <v>50</v>
      </c>
      <c r="E155" s="10" t="s">
        <v>190</v>
      </c>
      <c r="G155" s="10" t="s">
        <v>190</v>
      </c>
      <c r="H155" s="1">
        <v>2521.0</v>
      </c>
      <c r="I155" s="1">
        <f t="shared" si="1"/>
        <v>2521</v>
      </c>
      <c r="L155" s="8" t="s">
        <v>15</v>
      </c>
      <c r="M155" s="8" t="s">
        <v>15</v>
      </c>
      <c r="N155" s="11">
        <v>1000.0</v>
      </c>
    </row>
    <row r="156" ht="15.75" customHeight="1">
      <c r="C156" s="9" t="s">
        <v>11</v>
      </c>
      <c r="D156" s="9" t="s">
        <v>68</v>
      </c>
      <c r="E156" s="10" t="s">
        <v>191</v>
      </c>
      <c r="G156" s="10" t="s">
        <v>191</v>
      </c>
      <c r="H156" s="14">
        <f>SUM('CARTA KENTO'!H881:H883)</f>
        <v>1531.69</v>
      </c>
      <c r="I156" s="1">
        <f t="shared" si="1"/>
        <v>1531.69</v>
      </c>
      <c r="L156" s="8" t="s">
        <v>84</v>
      </c>
      <c r="M156" s="8" t="s">
        <v>84</v>
      </c>
      <c r="N156" s="11">
        <v>1.0</v>
      </c>
    </row>
    <row r="157" ht="15.75" customHeight="1">
      <c r="C157" s="9" t="s">
        <v>55</v>
      </c>
      <c r="D157" s="9" t="s">
        <v>50</v>
      </c>
      <c r="E157" s="10" t="s">
        <v>192</v>
      </c>
      <c r="G157" s="10" t="s">
        <v>192</v>
      </c>
      <c r="H157" s="1">
        <v>3782.0</v>
      </c>
      <c r="I157" s="1">
        <f t="shared" si="1"/>
        <v>3782</v>
      </c>
      <c r="L157" s="8" t="s">
        <v>63</v>
      </c>
      <c r="M157" s="8" t="s">
        <v>63</v>
      </c>
      <c r="N157" s="11">
        <v>300.0</v>
      </c>
    </row>
    <row r="158" ht="15.75" customHeight="1">
      <c r="C158" s="9" t="s">
        <v>11</v>
      </c>
      <c r="D158" s="9" t="s">
        <v>12</v>
      </c>
      <c r="E158" s="10" t="s">
        <v>193</v>
      </c>
      <c r="G158" s="10" t="s">
        <v>193</v>
      </c>
      <c r="H158" s="1">
        <v>35581.0</v>
      </c>
      <c r="I158" s="1">
        <f t="shared" si="1"/>
        <v>35581</v>
      </c>
      <c r="L158" s="8" t="s">
        <v>15</v>
      </c>
      <c r="M158" s="8" t="s">
        <v>15</v>
      </c>
      <c r="N158" s="11">
        <v>1000.0</v>
      </c>
    </row>
    <row r="159" ht="15.75" customHeight="1">
      <c r="C159" s="9" t="s">
        <v>11</v>
      </c>
      <c r="D159" s="9" t="s">
        <v>68</v>
      </c>
      <c r="E159" s="10" t="s">
        <v>194</v>
      </c>
      <c r="G159" s="10" t="s">
        <v>194</v>
      </c>
      <c r="H159" s="14">
        <f>SUM('CARTA KENTO'!H933:H937)</f>
        <v>1063.35</v>
      </c>
      <c r="I159" s="1">
        <f t="shared" si="1"/>
        <v>1063.35</v>
      </c>
      <c r="L159" s="8" t="s">
        <v>84</v>
      </c>
      <c r="M159" s="8" t="s">
        <v>84</v>
      </c>
      <c r="N159" s="11">
        <v>1.0</v>
      </c>
    </row>
    <row r="160" ht="15.75" customHeight="1">
      <c r="C160" s="9" t="s">
        <v>11</v>
      </c>
      <c r="D160" s="9" t="s">
        <v>57</v>
      </c>
      <c r="E160" s="10" t="s">
        <v>195</v>
      </c>
      <c r="G160" s="10" t="s">
        <v>195</v>
      </c>
      <c r="H160" s="1">
        <v>5630.0</v>
      </c>
      <c r="I160" s="1">
        <f t="shared" si="1"/>
        <v>5630</v>
      </c>
      <c r="L160" s="8" t="s">
        <v>15</v>
      </c>
      <c r="M160" s="8" t="s">
        <v>15</v>
      </c>
      <c r="N160" s="11">
        <v>350.0</v>
      </c>
    </row>
    <row r="161" ht="15.75" customHeight="1">
      <c r="C161" s="9" t="s">
        <v>11</v>
      </c>
      <c r="D161" s="9" t="s">
        <v>196</v>
      </c>
      <c r="E161" s="10" t="s">
        <v>197</v>
      </c>
      <c r="G161" s="10" t="s">
        <v>197</v>
      </c>
      <c r="H161" s="1">
        <v>2400.0</v>
      </c>
      <c r="I161" s="1">
        <f t="shared" si="1"/>
        <v>2400</v>
      </c>
      <c r="L161" s="8" t="s">
        <v>198</v>
      </c>
      <c r="M161" s="8" t="s">
        <v>198</v>
      </c>
      <c r="N161" s="11">
        <v>24.0</v>
      </c>
    </row>
    <row r="162" ht="15.75" customHeight="1">
      <c r="C162" s="9" t="s">
        <v>11</v>
      </c>
      <c r="D162" s="9" t="s">
        <v>57</v>
      </c>
      <c r="E162" s="10" t="s">
        <v>199</v>
      </c>
      <c r="G162" s="10" t="s">
        <v>199</v>
      </c>
      <c r="H162" s="1">
        <v>8390.0</v>
      </c>
      <c r="I162" s="1">
        <f t="shared" si="1"/>
        <v>8390</v>
      </c>
      <c r="L162" s="8" t="s">
        <v>15</v>
      </c>
      <c r="M162" s="8" t="s">
        <v>15</v>
      </c>
      <c r="N162" s="11">
        <v>1000.0</v>
      </c>
    </row>
    <row r="163" ht="15.75" customHeight="1">
      <c r="C163" s="9" t="s">
        <v>11</v>
      </c>
      <c r="D163" s="9" t="s">
        <v>57</v>
      </c>
      <c r="E163" s="10" t="s">
        <v>200</v>
      </c>
      <c r="G163" s="10" t="s">
        <v>200</v>
      </c>
      <c r="H163" s="13">
        <f>+VLOOKUP(E163,Rendimientos!G:V,3,0)</f>
        <v>9322.222222</v>
      </c>
      <c r="I163" s="1">
        <f t="shared" si="1"/>
        <v>9322.222222</v>
      </c>
      <c r="L163" s="8" t="s">
        <v>15</v>
      </c>
      <c r="M163" s="8" t="s">
        <v>15</v>
      </c>
      <c r="N163" s="11">
        <v>1000.0</v>
      </c>
    </row>
    <row r="164" ht="15.75" customHeight="1">
      <c r="C164" s="9" t="s">
        <v>11</v>
      </c>
      <c r="D164" s="9" t="s">
        <v>68</v>
      </c>
      <c r="E164" s="10" t="s">
        <v>201</v>
      </c>
      <c r="G164" s="10" t="s">
        <v>201</v>
      </c>
      <c r="H164" s="14">
        <f>SUM('CARTA KENTO'!H961:H964)</f>
        <v>1227.97</v>
      </c>
      <c r="I164" s="1">
        <f t="shared" si="1"/>
        <v>1227.97</v>
      </c>
      <c r="L164" s="8" t="s">
        <v>84</v>
      </c>
      <c r="M164" s="8" t="s">
        <v>84</v>
      </c>
      <c r="N164" s="11">
        <v>1.0</v>
      </c>
    </row>
    <row r="165" ht="15.75" customHeight="1">
      <c r="C165" s="9" t="s">
        <v>11</v>
      </c>
      <c r="D165" s="9" t="s">
        <v>68</v>
      </c>
      <c r="E165" s="10" t="s">
        <v>202</v>
      </c>
      <c r="G165" s="10" t="s">
        <v>202</v>
      </c>
      <c r="H165" s="14">
        <f>SUM('CARTA KENTO'!H985:H988)</f>
        <v>426.28</v>
      </c>
      <c r="I165" s="1">
        <f t="shared" si="1"/>
        <v>426.28</v>
      </c>
      <c r="L165" s="8" t="s">
        <v>84</v>
      </c>
      <c r="M165" s="8" t="s">
        <v>84</v>
      </c>
      <c r="N165" s="11">
        <v>1.0</v>
      </c>
    </row>
    <row r="166" ht="15.75" customHeight="1">
      <c r="C166" s="9" t="s">
        <v>11</v>
      </c>
      <c r="D166" s="9" t="s">
        <v>68</v>
      </c>
      <c r="E166" s="10" t="s">
        <v>203</v>
      </c>
      <c r="G166" s="10" t="s">
        <v>203</v>
      </c>
      <c r="H166" s="14">
        <f>SUM('CARTA KENTO'!H1009:H1013)</f>
        <v>317.59</v>
      </c>
      <c r="I166" s="1">
        <f t="shared" si="1"/>
        <v>317.59</v>
      </c>
      <c r="L166" s="8" t="s">
        <v>84</v>
      </c>
      <c r="M166" s="8" t="s">
        <v>84</v>
      </c>
      <c r="N166" s="11">
        <v>1.0</v>
      </c>
    </row>
    <row r="167" ht="15.75" customHeight="1">
      <c r="C167" s="9" t="s">
        <v>11</v>
      </c>
      <c r="D167" s="9" t="s">
        <v>68</v>
      </c>
      <c r="E167" s="10" t="s">
        <v>204</v>
      </c>
      <c r="G167" s="10" t="s">
        <v>204</v>
      </c>
      <c r="H167" s="14">
        <f>SUM('CARTA KENTO'!H1037:H1040)</f>
        <v>416.62</v>
      </c>
      <c r="I167" s="1">
        <f t="shared" si="1"/>
        <v>416.62</v>
      </c>
      <c r="L167" s="8" t="s">
        <v>84</v>
      </c>
      <c r="M167" s="8" t="s">
        <v>84</v>
      </c>
      <c r="N167" s="11">
        <v>1.0</v>
      </c>
    </row>
    <row r="168" ht="15.75" customHeight="1">
      <c r="C168" s="9" t="s">
        <v>11</v>
      </c>
      <c r="D168" s="9" t="s">
        <v>68</v>
      </c>
      <c r="E168" s="10" t="s">
        <v>205</v>
      </c>
      <c r="G168" s="10" t="s">
        <v>205</v>
      </c>
      <c r="H168" s="14">
        <f>SUM('CARTA KENTO'!H1094:H1097)</f>
        <v>479.5</v>
      </c>
      <c r="I168" s="1">
        <f t="shared" si="1"/>
        <v>479.5</v>
      </c>
      <c r="L168" s="8" t="s">
        <v>84</v>
      </c>
      <c r="M168" s="8" t="s">
        <v>84</v>
      </c>
      <c r="N168" s="11">
        <v>1.0</v>
      </c>
    </row>
    <row r="169" ht="15.75" customHeight="1">
      <c r="C169" s="9" t="s">
        <v>11</v>
      </c>
      <c r="D169" s="9" t="s">
        <v>68</v>
      </c>
      <c r="E169" s="10" t="s">
        <v>206</v>
      </c>
      <c r="G169" s="10" t="s">
        <v>206</v>
      </c>
      <c r="H169" s="13">
        <f>+VLOOKUP(E169,Rendimientos!G:V,3,0)</f>
        <v>20580</v>
      </c>
      <c r="I169" s="1">
        <f t="shared" si="1"/>
        <v>20580</v>
      </c>
      <c r="L169" s="8" t="s">
        <v>15</v>
      </c>
      <c r="M169" s="8" t="s">
        <v>15</v>
      </c>
      <c r="N169" s="11">
        <v>1000.0</v>
      </c>
    </row>
    <row r="170" ht="15.75" customHeight="1">
      <c r="C170" s="9" t="s">
        <v>11</v>
      </c>
      <c r="D170" s="9" t="s">
        <v>207</v>
      </c>
      <c r="E170" s="10" t="s">
        <v>208</v>
      </c>
      <c r="G170" s="10" t="s">
        <v>208</v>
      </c>
      <c r="H170" s="1">
        <v>1000.0</v>
      </c>
      <c r="I170" s="1">
        <f t="shared" si="1"/>
        <v>1000</v>
      </c>
      <c r="L170" s="8" t="s">
        <v>137</v>
      </c>
      <c r="M170" s="8" t="s">
        <v>137</v>
      </c>
      <c r="N170" s="11">
        <v>1.0</v>
      </c>
    </row>
    <row r="171" ht="15.75" customHeight="1">
      <c r="C171" s="9" t="s">
        <v>11</v>
      </c>
      <c r="D171" s="9" t="s">
        <v>68</v>
      </c>
      <c r="E171" s="10" t="s">
        <v>209</v>
      </c>
      <c r="G171" s="10" t="s">
        <v>209</v>
      </c>
      <c r="H171" s="14">
        <f>SUM('CARTA KENTO'!H1311:H1319)</f>
        <v>1432.3</v>
      </c>
      <c r="I171" s="1">
        <f t="shared" si="1"/>
        <v>1432.3</v>
      </c>
      <c r="L171" s="8" t="s">
        <v>174</v>
      </c>
      <c r="M171" s="8" t="s">
        <v>174</v>
      </c>
      <c r="N171" s="11">
        <v>1.0</v>
      </c>
    </row>
    <row r="172" ht="15.75" customHeight="1">
      <c r="C172" s="9" t="s">
        <v>11</v>
      </c>
      <c r="D172" s="9" t="s">
        <v>68</v>
      </c>
      <c r="E172" s="10" t="s">
        <v>210</v>
      </c>
      <c r="G172" s="10" t="s">
        <v>210</v>
      </c>
      <c r="H172" s="14">
        <f>SUM('CARTA KENTO'!H1343:H1352)</f>
        <v>962.88</v>
      </c>
      <c r="I172" s="1">
        <f t="shared" si="1"/>
        <v>962.88</v>
      </c>
      <c r="L172" s="8" t="s">
        <v>174</v>
      </c>
      <c r="M172" s="8" t="s">
        <v>174</v>
      </c>
      <c r="N172" s="11">
        <v>1.0</v>
      </c>
    </row>
    <row r="173" ht="15.75" customHeight="1">
      <c r="C173" s="9" t="s">
        <v>11</v>
      </c>
      <c r="D173" s="9" t="s">
        <v>68</v>
      </c>
      <c r="E173" s="10" t="s">
        <v>211</v>
      </c>
      <c r="G173" s="10" t="s">
        <v>211</v>
      </c>
      <c r="H173" s="14">
        <f>SUM('CARTA KENTO'!H1376:H1383)</f>
        <v>933.75</v>
      </c>
      <c r="I173" s="1">
        <f t="shared" si="1"/>
        <v>933.75</v>
      </c>
      <c r="L173" s="8" t="s">
        <v>174</v>
      </c>
      <c r="M173" s="8" t="s">
        <v>174</v>
      </c>
      <c r="N173" s="11">
        <v>1.0</v>
      </c>
    </row>
    <row r="174" ht="15.75" customHeight="1">
      <c r="C174" s="9" t="s">
        <v>11</v>
      </c>
      <c r="D174" s="9" t="s">
        <v>68</v>
      </c>
      <c r="E174" s="10" t="s">
        <v>212</v>
      </c>
      <c r="G174" s="10" t="s">
        <v>212</v>
      </c>
      <c r="H174" s="14">
        <f>SUM('CARTA KENTO'!H1440:H1447)</f>
        <v>783.61</v>
      </c>
      <c r="I174" s="1">
        <f t="shared" si="1"/>
        <v>783.61</v>
      </c>
      <c r="L174" s="8" t="s">
        <v>174</v>
      </c>
      <c r="M174" s="8" t="s">
        <v>174</v>
      </c>
      <c r="N174" s="11">
        <v>1.0</v>
      </c>
    </row>
    <row r="175" ht="15.75" customHeight="1">
      <c r="C175" s="9" t="s">
        <v>11</v>
      </c>
      <c r="D175" s="9" t="s">
        <v>68</v>
      </c>
      <c r="E175" s="10" t="s">
        <v>213</v>
      </c>
      <c r="G175" s="10" t="s">
        <v>213</v>
      </c>
      <c r="H175" s="14">
        <f>SUM('CARTA KENTO'!H1474:H1483)</f>
        <v>1897.84</v>
      </c>
      <c r="I175" s="1">
        <f t="shared" si="1"/>
        <v>1897.84</v>
      </c>
      <c r="L175" s="8" t="s">
        <v>174</v>
      </c>
      <c r="M175" s="8" t="s">
        <v>174</v>
      </c>
      <c r="N175" s="11">
        <v>1.0</v>
      </c>
    </row>
    <row r="176" ht="15.75" customHeight="1">
      <c r="C176" s="9" t="s">
        <v>11</v>
      </c>
      <c r="D176" s="9" t="s">
        <v>68</v>
      </c>
      <c r="E176" s="10" t="s">
        <v>214</v>
      </c>
      <c r="G176" s="10" t="s">
        <v>214</v>
      </c>
      <c r="H176" s="14">
        <f>SUM('CARTA KENTO'!H1503:H1507)</f>
        <v>1051.57</v>
      </c>
      <c r="I176" s="1">
        <f t="shared" si="1"/>
        <v>1051.57</v>
      </c>
      <c r="L176" s="8" t="s">
        <v>174</v>
      </c>
      <c r="M176" s="8" t="s">
        <v>174</v>
      </c>
      <c r="N176" s="11">
        <v>1.0</v>
      </c>
    </row>
    <row r="177" ht="15.75" customHeight="1">
      <c r="C177" s="9" t="s">
        <v>11</v>
      </c>
      <c r="D177" s="9" t="s">
        <v>68</v>
      </c>
      <c r="E177" s="10" t="s">
        <v>215</v>
      </c>
      <c r="G177" s="10" t="s">
        <v>215</v>
      </c>
      <c r="H177" s="14">
        <f>SUM('CARTA KENTO'!H1560:H1568)</f>
        <v>1790.69</v>
      </c>
      <c r="I177" s="1">
        <f t="shared" si="1"/>
        <v>1790.69</v>
      </c>
      <c r="L177" s="8" t="s">
        <v>174</v>
      </c>
      <c r="M177" s="8" t="s">
        <v>174</v>
      </c>
      <c r="N177" s="11">
        <v>1.0</v>
      </c>
    </row>
    <row r="178" ht="15.75" customHeight="1">
      <c r="C178" s="9" t="s">
        <v>11</v>
      </c>
      <c r="D178" s="9" t="s">
        <v>68</v>
      </c>
      <c r="E178" s="10" t="s">
        <v>216</v>
      </c>
      <c r="G178" s="10" t="s">
        <v>216</v>
      </c>
      <c r="H178" s="14">
        <f>SUM('CARTA KENTO'!H1592:H1601)</f>
        <v>1292.66</v>
      </c>
      <c r="I178" s="1">
        <f t="shared" si="1"/>
        <v>1292.66</v>
      </c>
      <c r="L178" s="8" t="s">
        <v>174</v>
      </c>
      <c r="M178" s="8" t="s">
        <v>174</v>
      </c>
      <c r="N178" s="11">
        <v>1.0</v>
      </c>
    </row>
    <row r="179" ht="15.75" customHeight="1">
      <c r="C179" s="9" t="s">
        <v>11</v>
      </c>
      <c r="D179" s="9" t="s">
        <v>64</v>
      </c>
      <c r="E179" s="10" t="s">
        <v>217</v>
      </c>
      <c r="G179" s="10" t="s">
        <v>217</v>
      </c>
      <c r="H179" s="1">
        <v>3600.0</v>
      </c>
      <c r="I179" s="1">
        <f t="shared" si="1"/>
        <v>3600</v>
      </c>
      <c r="L179" s="8" t="s">
        <v>15</v>
      </c>
      <c r="M179" s="8" t="s">
        <v>15</v>
      </c>
      <c r="N179" s="11">
        <v>700.0</v>
      </c>
    </row>
    <row r="180" ht="15.75" customHeight="1">
      <c r="C180" s="9" t="s">
        <v>11</v>
      </c>
      <c r="D180" s="9" t="s">
        <v>68</v>
      </c>
      <c r="E180" s="10" t="s">
        <v>218</v>
      </c>
      <c r="F180" s="15"/>
      <c r="G180" s="10" t="s">
        <v>218</v>
      </c>
      <c r="H180" s="14">
        <f>SUM('CARTA KENTO'!H1626:H1635)</f>
        <v>2075.54</v>
      </c>
      <c r="I180" s="1">
        <f t="shared" si="1"/>
        <v>2075.54</v>
      </c>
      <c r="L180" s="8" t="s">
        <v>174</v>
      </c>
      <c r="M180" s="8" t="s">
        <v>174</v>
      </c>
      <c r="N180" s="11">
        <v>1.0</v>
      </c>
    </row>
    <row r="181" ht="15.75" customHeight="1">
      <c r="C181" s="9" t="s">
        <v>11</v>
      </c>
      <c r="D181" s="9" t="s">
        <v>68</v>
      </c>
      <c r="E181" s="10" t="s">
        <v>219</v>
      </c>
      <c r="G181" s="10" t="s">
        <v>219</v>
      </c>
      <c r="H181" s="14">
        <f>SUM('CARTA KENTO'!H1697:H1705)</f>
        <v>1927.14</v>
      </c>
      <c r="I181" s="1">
        <f t="shared" si="1"/>
        <v>1927.14</v>
      </c>
      <c r="L181" s="8" t="s">
        <v>174</v>
      </c>
      <c r="M181" s="8" t="s">
        <v>174</v>
      </c>
      <c r="N181" s="11">
        <v>1.0</v>
      </c>
    </row>
    <row r="182" ht="15.75" customHeight="1">
      <c r="C182" s="9" t="s">
        <v>11</v>
      </c>
      <c r="D182" s="9" t="s">
        <v>68</v>
      </c>
      <c r="E182" s="10" t="s">
        <v>28</v>
      </c>
      <c r="G182" s="10" t="s">
        <v>28</v>
      </c>
      <c r="H182" s="14">
        <f>SUM('CARTA KENTO'!H263:H268)</f>
        <v>1890.55</v>
      </c>
      <c r="I182" s="1">
        <f t="shared" si="1"/>
        <v>1890.55</v>
      </c>
      <c r="L182" s="8" t="s">
        <v>84</v>
      </c>
      <c r="M182" s="8" t="s">
        <v>84</v>
      </c>
      <c r="N182" s="11">
        <v>1.0</v>
      </c>
    </row>
    <row r="183" ht="15.75" customHeight="1">
      <c r="C183" s="9" t="s">
        <v>11</v>
      </c>
      <c r="D183" s="9" t="s">
        <v>68</v>
      </c>
      <c r="E183" s="10" t="s">
        <v>220</v>
      </c>
      <c r="G183" s="10" t="s">
        <v>220</v>
      </c>
      <c r="H183" s="1">
        <v>1693.24</v>
      </c>
      <c r="I183" s="1">
        <f t="shared" si="1"/>
        <v>1693.24</v>
      </c>
      <c r="L183" s="8" t="s">
        <v>84</v>
      </c>
      <c r="M183" s="8" t="s">
        <v>84</v>
      </c>
      <c r="N183" s="11">
        <v>1.0</v>
      </c>
    </row>
    <row r="184" ht="15.75" customHeight="1">
      <c r="C184" s="9" t="s">
        <v>11</v>
      </c>
      <c r="D184" s="9" t="s">
        <v>68</v>
      </c>
      <c r="E184" s="10" t="s">
        <v>221</v>
      </c>
      <c r="G184" s="10" t="s">
        <v>221</v>
      </c>
      <c r="H184" s="14">
        <f>SUM('CARTA KENTO'!H1808:H1814)</f>
        <v>1094.45</v>
      </c>
      <c r="I184" s="1">
        <f t="shared" si="1"/>
        <v>1094.45</v>
      </c>
      <c r="L184" s="8" t="s">
        <v>174</v>
      </c>
      <c r="M184" s="8" t="s">
        <v>174</v>
      </c>
      <c r="N184" s="11">
        <v>1.0</v>
      </c>
    </row>
    <row r="185" ht="15.75" customHeight="1">
      <c r="C185" s="9" t="s">
        <v>11</v>
      </c>
      <c r="D185" s="9" t="s">
        <v>68</v>
      </c>
      <c r="E185" s="10" t="s">
        <v>222</v>
      </c>
      <c r="G185" s="10" t="s">
        <v>222</v>
      </c>
      <c r="H185" s="14">
        <f>SUM('CARTA KENTO'!H1839:H1847)</f>
        <v>1287.31</v>
      </c>
      <c r="I185" s="1">
        <f t="shared" si="1"/>
        <v>1287.31</v>
      </c>
      <c r="L185" s="8" t="s">
        <v>174</v>
      </c>
      <c r="M185" s="8" t="s">
        <v>174</v>
      </c>
      <c r="N185" s="11">
        <v>1.0</v>
      </c>
    </row>
    <row r="186" ht="15.75" customHeight="1">
      <c r="C186" s="9" t="s">
        <v>11</v>
      </c>
      <c r="D186" s="9" t="s">
        <v>68</v>
      </c>
      <c r="E186" s="10" t="s">
        <v>223</v>
      </c>
      <c r="G186" s="10" t="s">
        <v>223</v>
      </c>
      <c r="H186" s="14">
        <f>SUM('CARTA KENTO'!H1116:H1118)</f>
        <v>1180.17</v>
      </c>
      <c r="I186" s="1">
        <f t="shared" si="1"/>
        <v>1180.17</v>
      </c>
      <c r="L186" s="8" t="s">
        <v>84</v>
      </c>
      <c r="M186" s="8" t="s">
        <v>84</v>
      </c>
      <c r="N186" s="11">
        <v>1.0</v>
      </c>
    </row>
    <row r="187" ht="15.75" customHeight="1">
      <c r="C187" s="9" t="s">
        <v>11</v>
      </c>
      <c r="D187" s="9" t="s">
        <v>68</v>
      </c>
      <c r="E187" s="10" t="s">
        <v>224</v>
      </c>
      <c r="G187" s="10" t="s">
        <v>224</v>
      </c>
      <c r="H187" s="14">
        <f>SUM('CARTA KENTO'!H1946:H1950)</f>
        <v>775.95</v>
      </c>
      <c r="I187" s="1">
        <f t="shared" si="1"/>
        <v>775.95</v>
      </c>
      <c r="L187" s="8" t="s">
        <v>84</v>
      </c>
      <c r="M187" s="8" t="s">
        <v>84</v>
      </c>
      <c r="N187" s="11">
        <v>1.0</v>
      </c>
    </row>
    <row r="188" ht="15.75" customHeight="1">
      <c r="C188" s="9" t="s">
        <v>11</v>
      </c>
      <c r="D188" s="9" t="s">
        <v>123</v>
      </c>
      <c r="E188" s="10" t="s">
        <v>225</v>
      </c>
      <c r="G188" s="10" t="s">
        <v>225</v>
      </c>
      <c r="H188" s="13">
        <f>+VLOOKUP(E188,Rendimientos!G:V,3,0)</f>
        <v>6995</v>
      </c>
      <c r="I188" s="1">
        <f t="shared" si="1"/>
        <v>6995</v>
      </c>
      <c r="L188" s="8" t="s">
        <v>15</v>
      </c>
      <c r="M188" s="8" t="s">
        <v>15</v>
      </c>
      <c r="N188" s="11">
        <v>1000.0</v>
      </c>
    </row>
    <row r="189" ht="15.75" customHeight="1">
      <c r="C189" s="9" t="s">
        <v>11</v>
      </c>
      <c r="D189" s="9" t="s">
        <v>50</v>
      </c>
      <c r="E189" s="10" t="s">
        <v>226</v>
      </c>
      <c r="G189" s="10" t="s">
        <v>226</v>
      </c>
      <c r="H189" s="1">
        <v>10926.0</v>
      </c>
      <c r="I189" s="1">
        <f t="shared" si="1"/>
        <v>10926</v>
      </c>
      <c r="L189" s="8" t="s">
        <v>15</v>
      </c>
      <c r="M189" s="8" t="s">
        <v>15</v>
      </c>
      <c r="N189" s="11">
        <v>500.0</v>
      </c>
    </row>
    <row r="190" ht="15.75" customHeight="1">
      <c r="C190" s="9" t="s">
        <v>11</v>
      </c>
      <c r="D190" s="9" t="s">
        <v>50</v>
      </c>
      <c r="E190" s="10" t="s">
        <v>227</v>
      </c>
      <c r="G190" s="10" t="s">
        <v>227</v>
      </c>
      <c r="H190" s="1">
        <v>1680.72</v>
      </c>
      <c r="I190" s="1">
        <f t="shared" si="1"/>
        <v>1680.72</v>
      </c>
      <c r="L190" s="8" t="s">
        <v>15</v>
      </c>
      <c r="M190" s="8" t="s">
        <v>15</v>
      </c>
      <c r="N190" s="11">
        <v>50.0</v>
      </c>
    </row>
    <row r="191" ht="15.75" customHeight="1">
      <c r="C191" s="9" t="s">
        <v>11</v>
      </c>
      <c r="D191" s="9" t="s">
        <v>64</v>
      </c>
      <c r="E191" s="10" t="s">
        <v>228</v>
      </c>
      <c r="G191" s="10" t="s">
        <v>228</v>
      </c>
      <c r="H191" s="1">
        <v>1681.0</v>
      </c>
      <c r="I191" s="1">
        <f t="shared" si="1"/>
        <v>1681</v>
      </c>
      <c r="L191" s="8" t="s">
        <v>15</v>
      </c>
      <c r="M191" s="8" t="s">
        <v>15</v>
      </c>
      <c r="N191" s="11">
        <v>500.0</v>
      </c>
    </row>
    <row r="192" ht="15.75" customHeight="1">
      <c r="C192" s="9" t="s">
        <v>11</v>
      </c>
      <c r="D192" s="9" t="s">
        <v>64</v>
      </c>
      <c r="E192" s="10" t="s">
        <v>229</v>
      </c>
      <c r="G192" s="10" t="s">
        <v>229</v>
      </c>
      <c r="H192" s="1">
        <v>1390.0</v>
      </c>
      <c r="I192" s="1">
        <f t="shared" si="1"/>
        <v>1390</v>
      </c>
      <c r="L192" s="8" t="s">
        <v>15</v>
      </c>
      <c r="M192" s="8" t="s">
        <v>15</v>
      </c>
      <c r="N192" s="11">
        <v>1000.0</v>
      </c>
    </row>
    <row r="193" ht="15.75" customHeight="1">
      <c r="C193" s="9" t="s">
        <v>11</v>
      </c>
      <c r="D193" s="9" t="s">
        <v>230</v>
      </c>
      <c r="E193" s="10" t="s">
        <v>231</v>
      </c>
      <c r="G193" s="10" t="s">
        <v>231</v>
      </c>
      <c r="H193" s="13">
        <f>+VLOOKUP(E193,Rendimientos!G:V,3,0)</f>
        <v>1635.294118</v>
      </c>
      <c r="I193" s="1">
        <f t="shared" si="1"/>
        <v>1635.294118</v>
      </c>
      <c r="L193" s="8" t="s">
        <v>15</v>
      </c>
      <c r="M193" s="8" t="s">
        <v>15</v>
      </c>
      <c r="N193" s="11">
        <v>1000.0</v>
      </c>
    </row>
    <row r="194" ht="15.75" customHeight="1">
      <c r="C194" s="9" t="s">
        <v>11</v>
      </c>
      <c r="D194" s="9" t="s">
        <v>230</v>
      </c>
      <c r="E194" s="10" t="s">
        <v>232</v>
      </c>
      <c r="G194" s="10" t="s">
        <v>232</v>
      </c>
      <c r="H194" s="13">
        <f>+VLOOKUP(E194,Rendimientos!G:V,3,0)</f>
        <v>3529.411765</v>
      </c>
      <c r="I194" s="1">
        <f t="shared" si="1"/>
        <v>3529.411765</v>
      </c>
      <c r="L194" s="8" t="s">
        <v>15</v>
      </c>
      <c r="M194" s="8" t="s">
        <v>15</v>
      </c>
      <c r="N194" s="11">
        <v>1000.0</v>
      </c>
    </row>
    <row r="195" ht="15.75" customHeight="1">
      <c r="C195" s="9" t="s">
        <v>11</v>
      </c>
      <c r="D195" s="9" t="s">
        <v>230</v>
      </c>
      <c r="E195" s="10" t="s">
        <v>233</v>
      </c>
      <c r="G195" s="10" t="s">
        <v>233</v>
      </c>
      <c r="H195" s="13">
        <f>+VLOOKUP(E195,Rendimientos!G:V,3,0)</f>
        <v>6623.529412</v>
      </c>
      <c r="I195" s="1">
        <f t="shared" si="1"/>
        <v>6623.529412</v>
      </c>
      <c r="L195" s="8" t="s">
        <v>15</v>
      </c>
      <c r="M195" s="8" t="s">
        <v>15</v>
      </c>
      <c r="N195" s="11">
        <v>1000.0</v>
      </c>
    </row>
    <row r="196" ht="15.75" customHeight="1">
      <c r="C196" s="9" t="s">
        <v>11</v>
      </c>
      <c r="D196" s="9" t="s">
        <v>230</v>
      </c>
      <c r="E196" s="10" t="s">
        <v>234</v>
      </c>
      <c r="G196" s="10" t="s">
        <v>234</v>
      </c>
      <c r="H196" s="13">
        <f>+VLOOKUP(E196,Rendimientos!G:V,3,0)</f>
        <v>878.8888889</v>
      </c>
      <c r="I196" s="1">
        <f t="shared" si="1"/>
        <v>878.8888889</v>
      </c>
      <c r="L196" s="8" t="s">
        <v>15</v>
      </c>
      <c r="M196" s="8" t="s">
        <v>15</v>
      </c>
      <c r="N196" s="11">
        <v>1000.0</v>
      </c>
    </row>
    <row r="197" ht="15.75" customHeight="1">
      <c r="C197" s="9" t="s">
        <v>11</v>
      </c>
      <c r="D197" s="9" t="s">
        <v>230</v>
      </c>
      <c r="E197" s="10" t="s">
        <v>235</v>
      </c>
      <c r="G197" s="10" t="s">
        <v>235</v>
      </c>
      <c r="H197" s="13">
        <f>+VLOOKUP(E197,Rendimientos!G:V,3,0)</f>
        <v>13944.82759</v>
      </c>
      <c r="I197" s="1">
        <f t="shared" si="1"/>
        <v>13944.82759</v>
      </c>
      <c r="L197" s="8" t="s">
        <v>15</v>
      </c>
      <c r="M197" s="8" t="s">
        <v>15</v>
      </c>
      <c r="N197" s="11">
        <v>1000.0</v>
      </c>
    </row>
    <row r="198" ht="15.75" customHeight="1">
      <c r="C198" s="9" t="s">
        <v>11</v>
      </c>
      <c r="D198" s="9" t="s">
        <v>230</v>
      </c>
      <c r="E198" s="10" t="s">
        <v>236</v>
      </c>
      <c r="G198" s="10" t="s">
        <v>236</v>
      </c>
      <c r="H198" s="13">
        <f>+VLOOKUP(E198,Rendimientos!G:V,3,0)</f>
        <v>8753.846154</v>
      </c>
      <c r="I198" s="1">
        <f t="shared" si="1"/>
        <v>8753.846154</v>
      </c>
      <c r="L198" s="8" t="s">
        <v>15</v>
      </c>
      <c r="M198" s="8" t="s">
        <v>15</v>
      </c>
      <c r="N198" s="11">
        <v>1000.0</v>
      </c>
    </row>
    <row r="199" ht="15.75" customHeight="1">
      <c r="C199" s="9" t="s">
        <v>11</v>
      </c>
      <c r="D199" s="9" t="s">
        <v>230</v>
      </c>
      <c r="E199" s="10" t="s">
        <v>237</v>
      </c>
      <c r="G199" s="10" t="s">
        <v>237</v>
      </c>
      <c r="H199" s="13">
        <f>+VLOOKUP(E199,Rendimientos!G:V,3,0)</f>
        <v>5780</v>
      </c>
      <c r="I199" s="1">
        <f t="shared" si="1"/>
        <v>5780</v>
      </c>
      <c r="L199" s="8" t="s">
        <v>15</v>
      </c>
      <c r="M199" s="8" t="s">
        <v>15</v>
      </c>
      <c r="N199" s="11">
        <v>1000.0</v>
      </c>
    </row>
    <row r="200" ht="15.75" customHeight="1">
      <c r="C200" s="9" t="s">
        <v>11</v>
      </c>
      <c r="D200" s="9" t="s">
        <v>50</v>
      </c>
      <c r="E200" s="10" t="s">
        <v>238</v>
      </c>
      <c r="G200" s="10" t="s">
        <v>238</v>
      </c>
      <c r="H200" s="1">
        <v>2092.0</v>
      </c>
      <c r="I200" s="1">
        <f t="shared" si="1"/>
        <v>2092</v>
      </c>
      <c r="L200" s="8" t="s">
        <v>20</v>
      </c>
      <c r="M200" s="8" t="s">
        <v>20</v>
      </c>
      <c r="N200" s="11">
        <v>45.0</v>
      </c>
    </row>
    <row r="201" ht="15.75" customHeight="1">
      <c r="C201" s="9" t="s">
        <v>11</v>
      </c>
      <c r="D201" s="9" t="s">
        <v>123</v>
      </c>
      <c r="E201" s="10" t="s">
        <v>239</v>
      </c>
      <c r="G201" s="10" t="s">
        <v>239</v>
      </c>
      <c r="H201" s="13">
        <f>+VLOOKUP(E201,Rendimientos!G:V,3,0)</f>
        <v>5142.857143</v>
      </c>
      <c r="I201" s="1">
        <f t="shared" si="1"/>
        <v>5142.857143</v>
      </c>
      <c r="L201" s="8" t="s">
        <v>15</v>
      </c>
      <c r="M201" s="8" t="s">
        <v>15</v>
      </c>
      <c r="N201" s="11">
        <v>1000.0</v>
      </c>
    </row>
    <row r="202" ht="15.75" customHeight="1">
      <c r="C202" s="9" t="s">
        <v>11</v>
      </c>
      <c r="D202" s="9" t="s">
        <v>123</v>
      </c>
      <c r="E202" s="10" t="s">
        <v>240</v>
      </c>
      <c r="G202" s="10" t="s">
        <v>240</v>
      </c>
      <c r="H202" s="13">
        <f>+VLOOKUP(E202,Rendimientos!G:V,3,0)</f>
        <v>8143</v>
      </c>
      <c r="I202" s="1">
        <f t="shared" si="1"/>
        <v>8143</v>
      </c>
      <c r="L202" s="8" t="s">
        <v>15</v>
      </c>
      <c r="M202" s="8" t="s">
        <v>15</v>
      </c>
      <c r="N202" s="11">
        <v>1000.0</v>
      </c>
    </row>
    <row r="203" ht="15.75" customHeight="1">
      <c r="C203" s="9" t="s">
        <v>11</v>
      </c>
      <c r="D203" s="9" t="s">
        <v>12</v>
      </c>
      <c r="E203" s="10" t="s">
        <v>241</v>
      </c>
      <c r="G203" s="10" t="s">
        <v>241</v>
      </c>
      <c r="H203" s="1">
        <v>14575.0</v>
      </c>
      <c r="I203" s="1">
        <f t="shared" si="1"/>
        <v>14575</v>
      </c>
      <c r="L203" s="8" t="s">
        <v>15</v>
      </c>
      <c r="M203" s="8" t="s">
        <v>15</v>
      </c>
      <c r="N203" s="11">
        <v>800.0</v>
      </c>
    </row>
    <row r="204" ht="15.75" customHeight="1">
      <c r="C204" s="9" t="s">
        <v>11</v>
      </c>
      <c r="D204" s="9" t="s">
        <v>50</v>
      </c>
      <c r="E204" s="10" t="s">
        <v>242</v>
      </c>
      <c r="G204" s="10" t="s">
        <v>242</v>
      </c>
      <c r="H204" s="1">
        <v>3277.0</v>
      </c>
      <c r="I204" s="1">
        <f t="shared" si="1"/>
        <v>3277</v>
      </c>
      <c r="L204" s="8" t="s">
        <v>15</v>
      </c>
      <c r="M204" s="8" t="s">
        <v>15</v>
      </c>
      <c r="N204" s="11">
        <v>1000.0</v>
      </c>
    </row>
    <row r="205" ht="15.75" customHeight="1">
      <c r="C205" s="9" t="s">
        <v>11</v>
      </c>
      <c r="D205" s="9" t="s">
        <v>12</v>
      </c>
      <c r="E205" s="10" t="s">
        <v>243</v>
      </c>
      <c r="G205" s="10" t="s">
        <v>243</v>
      </c>
      <c r="H205" s="1">
        <v>9500.0</v>
      </c>
      <c r="I205" s="1">
        <f t="shared" si="1"/>
        <v>9500</v>
      </c>
      <c r="L205" s="8" t="s">
        <v>15</v>
      </c>
      <c r="M205" s="8" t="s">
        <v>15</v>
      </c>
      <c r="N205" s="11">
        <v>1000.0</v>
      </c>
    </row>
    <row r="206" ht="15.75" customHeight="1">
      <c r="C206" s="9" t="s">
        <v>11</v>
      </c>
      <c r="D206" s="9" t="s">
        <v>123</v>
      </c>
      <c r="E206" s="10" t="s">
        <v>244</v>
      </c>
      <c r="G206" s="10" t="s">
        <v>244</v>
      </c>
      <c r="H206" s="13">
        <f>+VLOOKUP(E206,Rendimientos!G:V,3,0)</f>
        <v>2888.888889</v>
      </c>
      <c r="I206" s="1">
        <f t="shared" si="1"/>
        <v>2888.888889</v>
      </c>
      <c r="L206" s="8" t="s">
        <v>15</v>
      </c>
      <c r="M206" s="8" t="s">
        <v>15</v>
      </c>
      <c r="N206" s="11">
        <v>1000.0</v>
      </c>
    </row>
    <row r="207" ht="15.75" customHeight="1">
      <c r="C207" s="9" t="s">
        <v>11</v>
      </c>
      <c r="D207" s="9" t="s">
        <v>68</v>
      </c>
      <c r="E207" s="10" t="s">
        <v>245</v>
      </c>
      <c r="G207" s="10" t="s">
        <v>245</v>
      </c>
      <c r="H207" s="14">
        <f>SUM('CARTA KENTO'!H3322:H3326)</f>
        <v>518.86</v>
      </c>
      <c r="I207" s="1">
        <f t="shared" si="1"/>
        <v>518.86</v>
      </c>
      <c r="L207" s="8" t="s">
        <v>174</v>
      </c>
      <c r="M207" s="8" t="s">
        <v>174</v>
      </c>
      <c r="N207" s="11">
        <v>1.0</v>
      </c>
    </row>
    <row r="208" ht="15.75" customHeight="1">
      <c r="C208" s="9" t="s">
        <v>11</v>
      </c>
      <c r="D208" s="9" t="s">
        <v>68</v>
      </c>
      <c r="E208" s="10" t="s">
        <v>246</v>
      </c>
      <c r="G208" s="10" t="s">
        <v>246</v>
      </c>
      <c r="H208" s="14">
        <f>SUM('CARTA KENTO'!H3347:H3351)</f>
        <v>973.95</v>
      </c>
      <c r="I208" s="1">
        <f t="shared" si="1"/>
        <v>973.95</v>
      </c>
      <c r="L208" s="8" t="s">
        <v>174</v>
      </c>
      <c r="M208" s="8" t="s">
        <v>174</v>
      </c>
      <c r="N208" s="11">
        <v>1.0</v>
      </c>
    </row>
    <row r="209" ht="15.75" customHeight="1">
      <c r="C209" s="9" t="s">
        <v>11</v>
      </c>
      <c r="D209" s="9" t="s">
        <v>68</v>
      </c>
      <c r="E209" s="10" t="s">
        <v>247</v>
      </c>
      <c r="G209" s="10" t="s">
        <v>247</v>
      </c>
      <c r="H209" s="13">
        <f>+VLOOKUP(E209,Rendimientos!G:V,3,0)</f>
        <v>1250</v>
      </c>
      <c r="I209" s="1">
        <f t="shared" si="1"/>
        <v>1250</v>
      </c>
      <c r="L209" s="8" t="s">
        <v>15</v>
      </c>
      <c r="M209" s="8" t="s">
        <v>15</v>
      </c>
      <c r="N209" s="11">
        <v>1000.0</v>
      </c>
    </row>
    <row r="210" ht="15.75" customHeight="1">
      <c r="C210" s="9" t="s">
        <v>11</v>
      </c>
      <c r="D210" s="9" t="s">
        <v>64</v>
      </c>
      <c r="E210" s="10" t="s">
        <v>248</v>
      </c>
      <c r="G210" s="10" t="s">
        <v>248</v>
      </c>
      <c r="H210" s="1">
        <v>3900.0</v>
      </c>
      <c r="I210" s="1">
        <f t="shared" si="1"/>
        <v>3900</v>
      </c>
      <c r="L210" s="8" t="s">
        <v>15</v>
      </c>
      <c r="M210" s="8" t="s">
        <v>15</v>
      </c>
      <c r="N210" s="11">
        <v>900.0</v>
      </c>
    </row>
    <row r="211" ht="15.75" customHeight="1">
      <c r="C211" s="9" t="s">
        <v>11</v>
      </c>
      <c r="D211" s="9" t="s">
        <v>64</v>
      </c>
      <c r="E211" s="10" t="s">
        <v>249</v>
      </c>
      <c r="G211" s="10" t="s">
        <v>249</v>
      </c>
      <c r="H211" s="1">
        <v>890.0</v>
      </c>
      <c r="I211" s="1">
        <f t="shared" si="1"/>
        <v>890</v>
      </c>
      <c r="L211" s="8" t="s">
        <v>15</v>
      </c>
      <c r="M211" s="8" t="s">
        <v>15</v>
      </c>
      <c r="N211" s="11">
        <v>1000.0</v>
      </c>
    </row>
    <row r="212" ht="15.75" customHeight="1">
      <c r="C212" s="9" t="s">
        <v>11</v>
      </c>
      <c r="D212" s="9" t="s">
        <v>230</v>
      </c>
      <c r="E212" s="10" t="s">
        <v>250</v>
      </c>
      <c r="G212" s="10" t="s">
        <v>250</v>
      </c>
      <c r="H212" s="13">
        <f>+VLOOKUP(E212,Rendimientos!G:V,3,0)</f>
        <v>988.8888889</v>
      </c>
      <c r="I212" s="1">
        <f t="shared" si="1"/>
        <v>988.8888889</v>
      </c>
      <c r="L212" s="8" t="s">
        <v>15</v>
      </c>
      <c r="M212" s="8" t="s">
        <v>15</v>
      </c>
      <c r="N212" s="11">
        <v>1000.0</v>
      </c>
    </row>
    <row r="213" ht="15.75" customHeight="1">
      <c r="C213" s="9" t="s">
        <v>11</v>
      </c>
      <c r="D213" s="9" t="s">
        <v>68</v>
      </c>
      <c r="E213" s="10" t="s">
        <v>251</v>
      </c>
      <c r="G213" s="10" t="s">
        <v>251</v>
      </c>
      <c r="H213" s="14">
        <f>SUM('CARTA KENTO'!H3460:H3469)</f>
        <v>1627.98</v>
      </c>
      <c r="I213" s="1">
        <f t="shared" si="1"/>
        <v>1627.98</v>
      </c>
      <c r="L213" s="8" t="s">
        <v>15</v>
      </c>
      <c r="M213" s="8" t="s">
        <v>15</v>
      </c>
      <c r="N213" s="11">
        <v>495.0</v>
      </c>
    </row>
    <row r="214" ht="15.75" customHeight="1">
      <c r="C214" s="9" t="s">
        <v>11</v>
      </c>
      <c r="D214" s="9" t="s">
        <v>252</v>
      </c>
      <c r="E214" s="10" t="s">
        <v>253</v>
      </c>
      <c r="G214" s="10" t="s">
        <v>253</v>
      </c>
      <c r="H214" s="14">
        <f>SUM('CARTA KENTO'!H468:H473)</f>
        <v>890.83</v>
      </c>
      <c r="I214" s="1">
        <f t="shared" si="1"/>
        <v>890.83</v>
      </c>
      <c r="L214" s="8" t="s">
        <v>15</v>
      </c>
      <c r="M214" s="8" t="s">
        <v>15</v>
      </c>
      <c r="N214" s="11">
        <v>186.0</v>
      </c>
    </row>
    <row r="215" ht="15.75" customHeight="1">
      <c r="C215" s="16" t="s">
        <v>11</v>
      </c>
      <c r="D215" s="16" t="s">
        <v>252</v>
      </c>
      <c r="E215" s="10" t="s">
        <v>254</v>
      </c>
      <c r="G215" s="10" t="s">
        <v>254</v>
      </c>
      <c r="H215" s="14">
        <f>SUM('CARTA KENTO'!H494:H499)</f>
        <v>1544.02</v>
      </c>
      <c r="I215" s="1">
        <f t="shared" si="1"/>
        <v>1544.02</v>
      </c>
      <c r="L215" s="8" t="s">
        <v>15</v>
      </c>
      <c r="M215" s="8" t="s">
        <v>15</v>
      </c>
      <c r="N215" s="11">
        <v>186.0</v>
      </c>
    </row>
    <row r="216" ht="15.75" customHeight="1">
      <c r="C216" s="9" t="s">
        <v>11</v>
      </c>
      <c r="D216" s="9" t="s">
        <v>123</v>
      </c>
      <c r="E216" s="10" t="s">
        <v>255</v>
      </c>
      <c r="G216" s="10" t="s">
        <v>255</v>
      </c>
      <c r="H216" s="13">
        <f>+VLOOKUP(E216,Rendimientos!G:V,3,0)</f>
        <v>8753.846154</v>
      </c>
      <c r="I216" s="1">
        <f t="shared" si="1"/>
        <v>8753.846154</v>
      </c>
      <c r="L216" s="8" t="s">
        <v>15</v>
      </c>
      <c r="M216" s="8" t="s">
        <v>15</v>
      </c>
      <c r="N216" s="11">
        <v>1000.0</v>
      </c>
    </row>
    <row r="217" ht="15.75" customHeight="1">
      <c r="C217" s="9" t="s">
        <v>11</v>
      </c>
      <c r="D217" s="9" t="s">
        <v>123</v>
      </c>
      <c r="E217" s="10" t="s">
        <v>256</v>
      </c>
      <c r="G217" s="10" t="s">
        <v>256</v>
      </c>
      <c r="H217" s="13">
        <f>+VLOOKUP(E217,Rendimientos!G:V,3,0)</f>
        <v>3645</v>
      </c>
      <c r="I217" s="1">
        <f t="shared" si="1"/>
        <v>3645</v>
      </c>
      <c r="L217" s="8" t="s">
        <v>15</v>
      </c>
      <c r="M217" s="8" t="s">
        <v>15</v>
      </c>
      <c r="N217" s="11">
        <v>1000.0</v>
      </c>
    </row>
    <row r="218" ht="15.75" customHeight="1">
      <c r="C218" s="9" t="s">
        <v>11</v>
      </c>
      <c r="D218" s="9" t="s">
        <v>123</v>
      </c>
      <c r="E218" s="10" t="s">
        <v>257</v>
      </c>
      <c r="G218" s="10" t="s">
        <v>257</v>
      </c>
      <c r="H218" s="13">
        <f>+VLOOKUP(E218,Rendimientos!G:V,3,0)</f>
        <v>1867.777778</v>
      </c>
      <c r="I218" s="1">
        <f t="shared" si="1"/>
        <v>1867.777778</v>
      </c>
      <c r="L218" s="8" t="s">
        <v>15</v>
      </c>
      <c r="M218" s="8" t="s">
        <v>15</v>
      </c>
      <c r="N218" s="11">
        <v>500.0</v>
      </c>
    </row>
    <row r="219" ht="15.75" customHeight="1">
      <c r="C219" s="9" t="s">
        <v>11</v>
      </c>
      <c r="D219" s="9" t="s">
        <v>123</v>
      </c>
      <c r="E219" s="10" t="s">
        <v>258</v>
      </c>
      <c r="G219" s="10" t="s">
        <v>258</v>
      </c>
      <c r="H219" s="13">
        <f>+VLOOKUP(E219,Rendimientos!G:V,3,0)</f>
        <v>22500</v>
      </c>
      <c r="I219" s="1">
        <f t="shared" si="1"/>
        <v>22500</v>
      </c>
      <c r="L219" s="8" t="s">
        <v>15</v>
      </c>
      <c r="M219" s="8" t="s">
        <v>15</v>
      </c>
      <c r="N219" s="11">
        <v>1000.0</v>
      </c>
    </row>
    <row r="220" ht="15.75" customHeight="1">
      <c r="C220" s="9" t="s">
        <v>11</v>
      </c>
      <c r="D220" s="9" t="s">
        <v>12</v>
      </c>
      <c r="E220" s="10" t="s">
        <v>259</v>
      </c>
      <c r="G220" s="10" t="s">
        <v>259</v>
      </c>
      <c r="H220" s="1">
        <v>4600.0</v>
      </c>
      <c r="I220" s="1">
        <f t="shared" si="1"/>
        <v>4600</v>
      </c>
      <c r="L220" s="8" t="s">
        <v>15</v>
      </c>
      <c r="M220" s="8" t="s">
        <v>15</v>
      </c>
      <c r="N220" s="11">
        <v>1000.0</v>
      </c>
    </row>
    <row r="221" ht="15.75" customHeight="1">
      <c r="C221" s="9" t="s">
        <v>11</v>
      </c>
      <c r="D221" s="9" t="s">
        <v>230</v>
      </c>
      <c r="E221" s="10" t="s">
        <v>260</v>
      </c>
      <c r="G221" s="10" t="s">
        <v>260</v>
      </c>
      <c r="H221" s="13">
        <f>+VLOOKUP(E221,Rendimientos!G:V,3,0)</f>
        <v>6571.428571</v>
      </c>
      <c r="I221" s="1">
        <f t="shared" si="1"/>
        <v>6571.428571</v>
      </c>
      <c r="L221" s="8" t="s">
        <v>15</v>
      </c>
      <c r="M221" s="8" t="s">
        <v>15</v>
      </c>
      <c r="N221" s="11">
        <v>1000.0</v>
      </c>
    </row>
    <row r="222" ht="15.75" customHeight="1">
      <c r="C222" s="9" t="s">
        <v>11</v>
      </c>
      <c r="D222" s="9" t="s">
        <v>68</v>
      </c>
      <c r="E222" s="10" t="s">
        <v>261</v>
      </c>
      <c r="G222" s="10" t="s">
        <v>261</v>
      </c>
      <c r="H222" s="14">
        <f>SUM('CARTA KENTO'!H3058:H3066)</f>
        <v>1915</v>
      </c>
      <c r="I222" s="1">
        <f t="shared" si="1"/>
        <v>1915</v>
      </c>
      <c r="L222" s="8" t="s">
        <v>174</v>
      </c>
      <c r="M222" s="8" t="s">
        <v>174</v>
      </c>
      <c r="N222" s="11">
        <v>1.0</v>
      </c>
    </row>
    <row r="223" ht="15.75" customHeight="1">
      <c r="C223" s="9" t="s">
        <v>11</v>
      </c>
      <c r="D223" s="9" t="s">
        <v>68</v>
      </c>
      <c r="E223" s="10" t="s">
        <v>262</v>
      </c>
      <c r="G223" s="10" t="s">
        <v>262</v>
      </c>
      <c r="H223" s="14">
        <f>SUM('CARTA KENTO'!H2966:H2976)</f>
        <v>1823.91</v>
      </c>
      <c r="I223" s="1">
        <f t="shared" si="1"/>
        <v>1823.91</v>
      </c>
      <c r="L223" s="8" t="s">
        <v>174</v>
      </c>
      <c r="M223" s="8" t="s">
        <v>174</v>
      </c>
      <c r="N223" s="11">
        <v>1.0</v>
      </c>
    </row>
    <row r="224" ht="15.75" customHeight="1">
      <c r="C224" s="9" t="s">
        <v>11</v>
      </c>
      <c r="D224" s="9" t="s">
        <v>68</v>
      </c>
      <c r="E224" s="10" t="s">
        <v>263</v>
      </c>
      <c r="G224" s="10" t="s">
        <v>263</v>
      </c>
      <c r="H224" s="14">
        <f>SUM('CARTA KENTO'!H4834:H4841)</f>
        <v>660.17</v>
      </c>
      <c r="I224" s="1">
        <f t="shared" si="1"/>
        <v>660.17</v>
      </c>
      <c r="L224" s="8" t="s">
        <v>174</v>
      </c>
      <c r="M224" s="8" t="s">
        <v>174</v>
      </c>
      <c r="N224" s="11">
        <v>1.0</v>
      </c>
    </row>
    <row r="225" ht="15.75" customHeight="1">
      <c r="C225" s="9" t="s">
        <v>11</v>
      </c>
      <c r="D225" s="9" t="s">
        <v>264</v>
      </c>
      <c r="E225" s="10" t="s">
        <v>265</v>
      </c>
      <c r="G225" s="10" t="s">
        <v>265</v>
      </c>
      <c r="H225" s="1">
        <v>5866.0</v>
      </c>
      <c r="I225" s="1">
        <f t="shared" si="1"/>
        <v>5866</v>
      </c>
      <c r="L225" s="8" t="s">
        <v>15</v>
      </c>
      <c r="M225" s="8" t="s">
        <v>15</v>
      </c>
      <c r="N225" s="11">
        <v>1000.0</v>
      </c>
    </row>
    <row r="226" ht="15.75" customHeight="1">
      <c r="C226" s="9" t="s">
        <v>11</v>
      </c>
      <c r="D226" s="9" t="s">
        <v>68</v>
      </c>
      <c r="E226" s="10" t="s">
        <v>266</v>
      </c>
      <c r="G226" s="10" t="s">
        <v>266</v>
      </c>
      <c r="H226" s="14">
        <f>SUM('CARTA KENTO'!H4866:H4874)</f>
        <v>705.67</v>
      </c>
      <c r="I226" s="1">
        <f t="shared" si="1"/>
        <v>705.67</v>
      </c>
      <c r="L226" s="8" t="s">
        <v>174</v>
      </c>
      <c r="M226" s="8" t="s">
        <v>174</v>
      </c>
      <c r="N226" s="11">
        <v>1.0</v>
      </c>
    </row>
    <row r="227" ht="15.75" customHeight="1">
      <c r="C227" s="9" t="s">
        <v>11</v>
      </c>
      <c r="D227" s="9" t="s">
        <v>68</v>
      </c>
      <c r="E227" s="10" t="s">
        <v>267</v>
      </c>
      <c r="G227" s="10" t="s">
        <v>267</v>
      </c>
      <c r="H227" s="14">
        <f>SUM('CARTA KENTO'!H4409:H4415)</f>
        <v>725.76</v>
      </c>
      <c r="I227" s="1">
        <f t="shared" si="1"/>
        <v>725.76</v>
      </c>
      <c r="L227" s="8" t="s">
        <v>174</v>
      </c>
      <c r="M227" s="8" t="s">
        <v>174</v>
      </c>
      <c r="N227" s="11">
        <v>1.0</v>
      </c>
    </row>
    <row r="228" ht="15.75" customHeight="1">
      <c r="C228" s="9" t="s">
        <v>11</v>
      </c>
      <c r="D228" s="9" t="s">
        <v>68</v>
      </c>
      <c r="E228" s="10" t="s">
        <v>268</v>
      </c>
      <c r="G228" s="10" t="s">
        <v>268</v>
      </c>
      <c r="H228" s="14">
        <f>SUM('CARTA KENTO'!H4177:H4182)</f>
        <v>761.07</v>
      </c>
      <c r="I228" s="1">
        <f t="shared" si="1"/>
        <v>761.07</v>
      </c>
      <c r="L228" s="8" t="s">
        <v>174</v>
      </c>
      <c r="M228" s="8" t="s">
        <v>174</v>
      </c>
      <c r="N228" s="11">
        <v>1.0</v>
      </c>
    </row>
    <row r="229" ht="15.75" customHeight="1">
      <c r="C229" s="9" t="s">
        <v>11</v>
      </c>
      <c r="D229" s="9" t="s">
        <v>68</v>
      </c>
      <c r="E229" s="10" t="s">
        <v>269</v>
      </c>
      <c r="G229" s="10" t="s">
        <v>269</v>
      </c>
      <c r="H229" s="14">
        <f>SUM('CARTA KENTO'!H4084:H4091)</f>
        <v>1154.74</v>
      </c>
      <c r="I229" s="1">
        <f t="shared" si="1"/>
        <v>1154.74</v>
      </c>
      <c r="L229" s="8" t="s">
        <v>174</v>
      </c>
      <c r="M229" s="8" t="s">
        <v>174</v>
      </c>
      <c r="N229" s="11">
        <v>1.0</v>
      </c>
    </row>
    <row r="230" ht="15.75" customHeight="1">
      <c r="C230" s="9" t="s">
        <v>11</v>
      </c>
      <c r="D230" s="9" t="s">
        <v>68</v>
      </c>
      <c r="E230" s="10" t="s">
        <v>270</v>
      </c>
      <c r="G230" s="10" t="s">
        <v>270</v>
      </c>
      <c r="H230" s="14">
        <f>SUM('CARTA KENTO'!H3777:H3782)</f>
        <v>1288.66</v>
      </c>
      <c r="I230" s="1">
        <f t="shared" si="1"/>
        <v>1288.66</v>
      </c>
      <c r="L230" s="8" t="s">
        <v>174</v>
      </c>
      <c r="M230" s="8" t="s">
        <v>174</v>
      </c>
      <c r="N230" s="11">
        <v>1.0</v>
      </c>
    </row>
    <row r="231" ht="15.75" customHeight="1">
      <c r="C231" s="9" t="s">
        <v>11</v>
      </c>
      <c r="D231" s="9" t="s">
        <v>68</v>
      </c>
      <c r="E231" s="10" t="s">
        <v>271</v>
      </c>
      <c r="G231" s="10" t="s">
        <v>271</v>
      </c>
      <c r="H231" s="14">
        <f>SUM('CARTA KENTO'!H4989:H4993)</f>
        <v>430.51</v>
      </c>
      <c r="I231" s="1">
        <f t="shared" si="1"/>
        <v>430.51</v>
      </c>
      <c r="L231" s="8" t="s">
        <v>174</v>
      </c>
      <c r="M231" s="8" t="s">
        <v>174</v>
      </c>
      <c r="N231" s="11">
        <v>1.0</v>
      </c>
    </row>
    <row r="232" ht="15.75" customHeight="1">
      <c r="C232" s="9" t="s">
        <v>11</v>
      </c>
      <c r="D232" s="9" t="s">
        <v>68</v>
      </c>
      <c r="E232" s="10" t="s">
        <v>272</v>
      </c>
      <c r="G232" s="10" t="s">
        <v>273</v>
      </c>
      <c r="H232" s="14">
        <f>SUM('CARTA KENTO'!H4206:H4211)</f>
        <v>428.35</v>
      </c>
      <c r="I232" s="1">
        <f t="shared" si="1"/>
        <v>428.35</v>
      </c>
      <c r="L232" s="8" t="s">
        <v>174</v>
      </c>
      <c r="M232" s="8" t="s">
        <v>174</v>
      </c>
      <c r="N232" s="11">
        <v>1.0</v>
      </c>
    </row>
    <row r="233" ht="15.75" customHeight="1">
      <c r="C233" s="9" t="s">
        <v>11</v>
      </c>
      <c r="D233" s="9" t="s">
        <v>68</v>
      </c>
      <c r="E233" s="10" t="s">
        <v>274</v>
      </c>
      <c r="G233" s="10" t="s">
        <v>274</v>
      </c>
      <c r="H233" s="14">
        <f>SUM('CARTA KENTO'!H5013:H5019)</f>
        <v>431.46</v>
      </c>
      <c r="I233" s="1">
        <f t="shared" si="1"/>
        <v>431.46</v>
      </c>
      <c r="L233" s="8" t="s">
        <v>174</v>
      </c>
      <c r="M233" s="8" t="s">
        <v>174</v>
      </c>
      <c r="N233" s="11">
        <v>1.0</v>
      </c>
    </row>
    <row r="234" ht="15.75" customHeight="1">
      <c r="C234" s="9" t="s">
        <v>11</v>
      </c>
      <c r="D234" s="9" t="s">
        <v>68</v>
      </c>
      <c r="E234" s="10" t="s">
        <v>275</v>
      </c>
      <c r="G234" s="10" t="s">
        <v>275</v>
      </c>
      <c r="H234" s="14">
        <f>SUM('CARTA KENTO'!H5042:H5047)</f>
        <v>1128.27</v>
      </c>
      <c r="I234" s="1">
        <f t="shared" si="1"/>
        <v>1128.27</v>
      </c>
      <c r="L234" s="8" t="s">
        <v>174</v>
      </c>
      <c r="M234" s="8" t="s">
        <v>174</v>
      </c>
      <c r="N234" s="11">
        <v>1.0</v>
      </c>
    </row>
    <row r="235" ht="15.75" customHeight="1">
      <c r="C235" s="9" t="s">
        <v>11</v>
      </c>
      <c r="D235" s="9" t="s">
        <v>68</v>
      </c>
      <c r="E235" s="10" t="s">
        <v>276</v>
      </c>
      <c r="G235" s="10" t="s">
        <v>276</v>
      </c>
      <c r="H235" s="14">
        <f>SUM('CARTA KENTO'!H5070:H5075)</f>
        <v>858.75</v>
      </c>
      <c r="I235" s="1">
        <f t="shared" si="1"/>
        <v>858.75</v>
      </c>
      <c r="L235" s="8" t="s">
        <v>174</v>
      </c>
      <c r="M235" s="8" t="s">
        <v>174</v>
      </c>
      <c r="N235" s="11">
        <v>1.0</v>
      </c>
    </row>
    <row r="236" ht="15.75" customHeight="1">
      <c r="C236" s="9" t="s">
        <v>11</v>
      </c>
      <c r="D236" s="9" t="s">
        <v>68</v>
      </c>
      <c r="E236" s="10" t="s">
        <v>277</v>
      </c>
      <c r="G236" s="10" t="s">
        <v>277</v>
      </c>
      <c r="H236" s="14">
        <f>SUM('CARTA KENTO'!H5098:H5103)</f>
        <v>433.26</v>
      </c>
      <c r="I236" s="1">
        <f t="shared" si="1"/>
        <v>433.26</v>
      </c>
      <c r="L236" s="8" t="s">
        <v>174</v>
      </c>
      <c r="M236" s="8" t="s">
        <v>174</v>
      </c>
      <c r="N236" s="11">
        <v>1.0</v>
      </c>
    </row>
    <row r="237" ht="15.75" customHeight="1">
      <c r="C237" s="9" t="s">
        <v>11</v>
      </c>
      <c r="D237" s="9" t="s">
        <v>68</v>
      </c>
      <c r="E237" s="10" t="s">
        <v>278</v>
      </c>
      <c r="G237" s="10" t="s">
        <v>278</v>
      </c>
      <c r="H237" s="14">
        <f>SUM('CARTA KENTO'!H5123:H5126)</f>
        <v>258.27</v>
      </c>
      <c r="I237" s="1">
        <f t="shared" si="1"/>
        <v>258.27</v>
      </c>
      <c r="L237" s="8" t="s">
        <v>174</v>
      </c>
      <c r="M237" s="8" t="s">
        <v>174</v>
      </c>
      <c r="N237" s="11">
        <v>1.0</v>
      </c>
    </row>
    <row r="238" ht="15.75" customHeight="1">
      <c r="C238" s="9" t="s">
        <v>11</v>
      </c>
      <c r="D238" s="9" t="s">
        <v>68</v>
      </c>
      <c r="E238" s="10" t="s">
        <v>279</v>
      </c>
      <c r="G238" s="10" t="s">
        <v>279</v>
      </c>
      <c r="H238" s="14">
        <f>SUM('CARTA KENTO'!H5151:H5153)</f>
        <v>194.37</v>
      </c>
      <c r="I238" s="1">
        <f t="shared" si="1"/>
        <v>194.37</v>
      </c>
      <c r="L238" s="8" t="s">
        <v>174</v>
      </c>
      <c r="M238" s="8" t="s">
        <v>174</v>
      </c>
      <c r="N238" s="11">
        <v>1.0</v>
      </c>
    </row>
    <row r="239" ht="15.75" customHeight="1">
      <c r="C239" s="9" t="s">
        <v>11</v>
      </c>
      <c r="D239" s="9" t="s">
        <v>68</v>
      </c>
      <c r="E239" s="10" t="s">
        <v>280</v>
      </c>
      <c r="G239" s="10" t="s">
        <v>281</v>
      </c>
      <c r="H239" s="14">
        <f>SUM('CARTA KENTO'!H3522:H3529)</f>
        <v>566.54</v>
      </c>
      <c r="I239" s="1">
        <f t="shared" si="1"/>
        <v>566.54</v>
      </c>
      <c r="L239" s="8" t="s">
        <v>174</v>
      </c>
      <c r="M239" s="8" t="s">
        <v>174</v>
      </c>
      <c r="N239" s="11">
        <v>1.0</v>
      </c>
    </row>
    <row r="240" ht="15.75" customHeight="1">
      <c r="C240" s="9" t="s">
        <v>11</v>
      </c>
      <c r="D240" s="9" t="s">
        <v>68</v>
      </c>
      <c r="E240" s="10" t="s">
        <v>282</v>
      </c>
      <c r="G240" s="10" t="s">
        <v>282</v>
      </c>
      <c r="H240" s="14">
        <f>SUM('CARTA KENTO'!H5225:H5233)</f>
        <v>559.26</v>
      </c>
      <c r="I240" s="1">
        <f t="shared" si="1"/>
        <v>559.26</v>
      </c>
      <c r="L240" s="8" t="s">
        <v>174</v>
      </c>
      <c r="M240" s="8" t="s">
        <v>174</v>
      </c>
      <c r="N240" s="11">
        <v>1.0</v>
      </c>
    </row>
    <row r="241" ht="15.75" customHeight="1">
      <c r="C241" s="9" t="s">
        <v>11</v>
      </c>
      <c r="D241" s="9" t="s">
        <v>68</v>
      </c>
      <c r="E241" s="10" t="s">
        <v>283</v>
      </c>
      <c r="G241" s="10" t="s">
        <v>283</v>
      </c>
      <c r="H241" s="14">
        <f>SUM('CARTA KENTO'!H5258:H5263)</f>
        <v>295.59</v>
      </c>
      <c r="I241" s="1">
        <f t="shared" si="1"/>
        <v>295.59</v>
      </c>
      <c r="L241" s="8" t="s">
        <v>174</v>
      </c>
      <c r="M241" s="8" t="s">
        <v>174</v>
      </c>
      <c r="N241" s="11">
        <v>1.0</v>
      </c>
    </row>
    <row r="242" ht="15.75" customHeight="1">
      <c r="C242" s="9" t="s">
        <v>11</v>
      </c>
      <c r="D242" s="9" t="s">
        <v>68</v>
      </c>
      <c r="E242" s="10" t="s">
        <v>284</v>
      </c>
      <c r="G242" s="10" t="s">
        <v>284</v>
      </c>
      <c r="H242" s="14">
        <f>SUM('CARTA KENTO'!H5286:H5295)</f>
        <v>676.76</v>
      </c>
      <c r="I242" s="1">
        <f t="shared" si="1"/>
        <v>676.76</v>
      </c>
      <c r="L242" s="8" t="s">
        <v>174</v>
      </c>
      <c r="M242" s="8" t="s">
        <v>174</v>
      </c>
      <c r="N242" s="11">
        <v>1.0</v>
      </c>
    </row>
    <row r="243" ht="15.75" customHeight="1">
      <c r="C243" s="9" t="s">
        <v>11</v>
      </c>
      <c r="D243" s="9" t="s">
        <v>68</v>
      </c>
      <c r="E243" s="10" t="s">
        <v>285</v>
      </c>
      <c r="G243" s="10" t="s">
        <v>285</v>
      </c>
      <c r="H243" s="14">
        <f>SUM('CARTA KENTO'!H3492:H3498)</f>
        <v>1005.5</v>
      </c>
      <c r="I243" s="1">
        <f t="shared" si="1"/>
        <v>1005.5</v>
      </c>
      <c r="L243" s="8" t="s">
        <v>174</v>
      </c>
      <c r="M243" s="8" t="s">
        <v>174</v>
      </c>
      <c r="N243" s="11">
        <v>1.0</v>
      </c>
    </row>
    <row r="244" ht="15.75" customHeight="1">
      <c r="C244" s="9" t="s">
        <v>11</v>
      </c>
      <c r="D244" s="9" t="s">
        <v>68</v>
      </c>
      <c r="E244" s="10" t="s">
        <v>286</v>
      </c>
      <c r="G244" s="10" t="s">
        <v>286</v>
      </c>
      <c r="H244" s="14">
        <f>SUM('CARTA KENTO'!H5344:H5348)</f>
        <v>448.67</v>
      </c>
      <c r="I244" s="1">
        <f t="shared" si="1"/>
        <v>448.67</v>
      </c>
      <c r="L244" s="8" t="s">
        <v>174</v>
      </c>
      <c r="M244" s="8" t="s">
        <v>174</v>
      </c>
      <c r="N244" s="11">
        <v>1.0</v>
      </c>
    </row>
    <row r="245" ht="15.75" customHeight="1">
      <c r="C245" s="9" t="s">
        <v>11</v>
      </c>
      <c r="D245" s="9" t="s">
        <v>68</v>
      </c>
      <c r="E245" s="10" t="s">
        <v>287</v>
      </c>
      <c r="G245" s="10" t="s">
        <v>287</v>
      </c>
      <c r="H245" s="14">
        <f>SUM('CARTA KENTO'!H5371:H5377)</f>
        <v>498.43</v>
      </c>
      <c r="I245" s="1">
        <f t="shared" si="1"/>
        <v>498.43</v>
      </c>
      <c r="L245" s="8" t="s">
        <v>174</v>
      </c>
      <c r="M245" s="8" t="s">
        <v>174</v>
      </c>
      <c r="N245" s="11">
        <v>1.0</v>
      </c>
    </row>
    <row r="246" ht="15.75" customHeight="1">
      <c r="C246" s="9" t="s">
        <v>11</v>
      </c>
      <c r="D246" s="9" t="s">
        <v>68</v>
      </c>
      <c r="E246" s="10" t="s">
        <v>288</v>
      </c>
      <c r="G246" s="10" t="s">
        <v>288</v>
      </c>
      <c r="H246" s="14">
        <f>SUM('CARTA KENTO'!H5425:H5431)</f>
        <v>542.57</v>
      </c>
      <c r="I246" s="1">
        <f t="shared" si="1"/>
        <v>542.57</v>
      </c>
      <c r="L246" s="8" t="s">
        <v>174</v>
      </c>
      <c r="M246" s="8" t="s">
        <v>174</v>
      </c>
      <c r="N246" s="11">
        <v>1.0</v>
      </c>
    </row>
    <row r="247" ht="15.75" customHeight="1">
      <c r="C247" s="9" t="s">
        <v>11</v>
      </c>
      <c r="D247" s="9" t="s">
        <v>68</v>
      </c>
      <c r="E247" s="10" t="s">
        <v>289</v>
      </c>
      <c r="G247" s="10" t="s">
        <v>289</v>
      </c>
      <c r="H247" s="14">
        <f>SUM('CARTA KENTO'!H5453:H5459)</f>
        <v>294.31</v>
      </c>
      <c r="I247" s="1">
        <f t="shared" si="1"/>
        <v>294.31</v>
      </c>
      <c r="L247" s="8" t="s">
        <v>174</v>
      </c>
      <c r="M247" s="8" t="s">
        <v>174</v>
      </c>
      <c r="N247" s="11">
        <v>1.0</v>
      </c>
    </row>
    <row r="248" ht="15.75" customHeight="1">
      <c r="C248" s="9" t="s">
        <v>11</v>
      </c>
      <c r="D248" s="9" t="s">
        <v>68</v>
      </c>
      <c r="E248" s="10" t="s">
        <v>290</v>
      </c>
      <c r="G248" s="10" t="s">
        <v>290</v>
      </c>
      <c r="H248" s="14">
        <f>SUM('CARTA KENTO'!H5482:H5489)</f>
        <v>686.92</v>
      </c>
      <c r="I248" s="1">
        <f t="shared" si="1"/>
        <v>686.92</v>
      </c>
      <c r="L248" s="8" t="s">
        <v>291</v>
      </c>
      <c r="M248" s="8" t="s">
        <v>174</v>
      </c>
      <c r="N248" s="11">
        <v>1.0</v>
      </c>
    </row>
    <row r="249" ht="15.75" customHeight="1">
      <c r="C249" s="9" t="s">
        <v>11</v>
      </c>
      <c r="D249" s="9" t="s">
        <v>68</v>
      </c>
      <c r="E249" s="10" t="s">
        <v>292</v>
      </c>
      <c r="G249" s="10" t="s">
        <v>292</v>
      </c>
      <c r="H249" s="14">
        <f>SUM('CARTA KENTO'!H5511:H5518)</f>
        <v>735.27</v>
      </c>
      <c r="I249" s="1">
        <f t="shared" si="1"/>
        <v>735.27</v>
      </c>
      <c r="L249" s="8" t="s">
        <v>174</v>
      </c>
      <c r="M249" s="8" t="s">
        <v>174</v>
      </c>
      <c r="N249" s="11">
        <v>1.0</v>
      </c>
    </row>
    <row r="250" ht="15.75" customHeight="1">
      <c r="C250" s="9" t="s">
        <v>11</v>
      </c>
      <c r="D250" s="9" t="s">
        <v>57</v>
      </c>
      <c r="E250" s="10" t="s">
        <v>293</v>
      </c>
      <c r="G250" s="10" t="s">
        <v>293</v>
      </c>
      <c r="H250" s="1">
        <v>59990.0</v>
      </c>
      <c r="I250" s="1">
        <f t="shared" si="1"/>
        <v>59990</v>
      </c>
      <c r="L250" s="8" t="s">
        <v>15</v>
      </c>
      <c r="M250" s="8" t="s">
        <v>15</v>
      </c>
      <c r="N250" s="11">
        <v>1000.0</v>
      </c>
    </row>
    <row r="251" ht="15.75" customHeight="1">
      <c r="C251" s="9" t="s">
        <v>11</v>
      </c>
      <c r="D251" s="9" t="s">
        <v>131</v>
      </c>
      <c r="E251" s="10" t="s">
        <v>294</v>
      </c>
      <c r="G251" s="10" t="s">
        <v>295</v>
      </c>
      <c r="H251" s="1">
        <v>180.0</v>
      </c>
      <c r="I251" s="1">
        <f t="shared" si="1"/>
        <v>180</v>
      </c>
      <c r="L251" s="8" t="s">
        <v>296</v>
      </c>
      <c r="M251" s="8" t="s">
        <v>296</v>
      </c>
      <c r="N251" s="11">
        <v>1.0</v>
      </c>
    </row>
    <row r="252" ht="15.75" customHeight="1">
      <c r="C252" s="9" t="s">
        <v>11</v>
      </c>
      <c r="D252" s="9" t="s">
        <v>131</v>
      </c>
      <c r="E252" s="10" t="s">
        <v>297</v>
      </c>
      <c r="G252" s="10" t="s">
        <v>297</v>
      </c>
      <c r="H252" s="1">
        <v>110.0</v>
      </c>
      <c r="I252" s="1">
        <f t="shared" si="1"/>
        <v>110</v>
      </c>
      <c r="L252" s="8" t="s">
        <v>296</v>
      </c>
      <c r="M252" s="8" t="s">
        <v>296</v>
      </c>
      <c r="N252" s="11">
        <v>1.0</v>
      </c>
    </row>
    <row r="253" ht="15.75" customHeight="1">
      <c r="C253" s="9" t="s">
        <v>11</v>
      </c>
      <c r="D253" s="9" t="s">
        <v>131</v>
      </c>
      <c r="E253" s="10" t="s">
        <v>298</v>
      </c>
      <c r="G253" s="10" t="s">
        <v>298</v>
      </c>
      <c r="H253" s="1">
        <v>150.0</v>
      </c>
      <c r="I253" s="1">
        <f t="shared" si="1"/>
        <v>150</v>
      </c>
      <c r="L253" s="8" t="s">
        <v>296</v>
      </c>
      <c r="M253" s="8" t="s">
        <v>296</v>
      </c>
      <c r="N253" s="11">
        <v>1.0</v>
      </c>
    </row>
    <row r="254" ht="15.75" customHeight="1">
      <c r="C254" s="9" t="s">
        <v>11</v>
      </c>
      <c r="D254" s="9" t="s">
        <v>131</v>
      </c>
      <c r="E254" s="10" t="s">
        <v>299</v>
      </c>
      <c r="G254" s="10" t="s">
        <v>299</v>
      </c>
      <c r="H254" s="1">
        <v>210.0</v>
      </c>
      <c r="I254" s="1">
        <f t="shared" si="1"/>
        <v>210</v>
      </c>
      <c r="L254" s="8" t="s">
        <v>296</v>
      </c>
      <c r="M254" s="8" t="s">
        <v>296</v>
      </c>
      <c r="N254" s="11">
        <v>1.0</v>
      </c>
    </row>
    <row r="255" ht="15.75" customHeight="1">
      <c r="C255" s="9" t="s">
        <v>11</v>
      </c>
      <c r="D255" s="9" t="s">
        <v>131</v>
      </c>
      <c r="E255" s="10" t="s">
        <v>300</v>
      </c>
      <c r="G255" s="10" t="s">
        <v>300</v>
      </c>
      <c r="H255" s="1">
        <v>98.32</v>
      </c>
      <c r="I255" s="1">
        <f t="shared" si="1"/>
        <v>98.32</v>
      </c>
      <c r="L255" s="8" t="s">
        <v>20</v>
      </c>
      <c r="M255" s="8" t="s">
        <v>20</v>
      </c>
      <c r="N255" s="11">
        <v>1.0</v>
      </c>
    </row>
    <row r="256" ht="15.75" customHeight="1">
      <c r="C256" s="9" t="s">
        <v>11</v>
      </c>
      <c r="D256" s="9" t="s">
        <v>131</v>
      </c>
      <c r="E256" s="10" t="s">
        <v>301</v>
      </c>
      <c r="G256" s="10" t="s">
        <v>302</v>
      </c>
      <c r="H256" s="1">
        <v>43.7</v>
      </c>
      <c r="I256" s="1">
        <f t="shared" si="1"/>
        <v>43.7</v>
      </c>
      <c r="L256" s="8" t="s">
        <v>20</v>
      </c>
      <c r="M256" s="8" t="s">
        <v>20</v>
      </c>
      <c r="N256" s="11">
        <v>1.0</v>
      </c>
    </row>
    <row r="257" ht="15.75" customHeight="1">
      <c r="C257" s="9" t="s">
        <v>11</v>
      </c>
      <c r="D257" s="9" t="s">
        <v>131</v>
      </c>
      <c r="E257" s="10" t="s">
        <v>303</v>
      </c>
      <c r="G257" s="10" t="s">
        <v>303</v>
      </c>
      <c r="H257" s="1">
        <v>10.0</v>
      </c>
      <c r="I257" s="1">
        <f t="shared" si="1"/>
        <v>10</v>
      </c>
      <c r="L257" s="8" t="s">
        <v>20</v>
      </c>
      <c r="M257" s="8" t="s">
        <v>20</v>
      </c>
      <c r="N257" s="11">
        <v>1.0</v>
      </c>
    </row>
    <row r="258" ht="15.75" customHeight="1">
      <c r="C258" s="9" t="s">
        <v>11</v>
      </c>
      <c r="D258" s="9" t="s">
        <v>131</v>
      </c>
      <c r="E258" s="10" t="s">
        <v>304</v>
      </c>
      <c r="G258" s="10" t="s">
        <v>304</v>
      </c>
      <c r="H258" s="1">
        <v>9.0</v>
      </c>
      <c r="I258" s="1">
        <f t="shared" si="1"/>
        <v>9</v>
      </c>
      <c r="L258" s="8" t="s">
        <v>20</v>
      </c>
      <c r="M258" s="8" t="s">
        <v>20</v>
      </c>
      <c r="N258" s="11">
        <v>1.0</v>
      </c>
    </row>
    <row r="259" ht="15.75" customHeight="1">
      <c r="C259" s="9" t="s">
        <v>11</v>
      </c>
      <c r="D259" s="9" t="s">
        <v>131</v>
      </c>
      <c r="E259" s="10" t="s">
        <v>305</v>
      </c>
      <c r="G259" s="10" t="s">
        <v>306</v>
      </c>
      <c r="H259" s="1">
        <v>52.0</v>
      </c>
      <c r="I259" s="1">
        <f t="shared" si="1"/>
        <v>52</v>
      </c>
      <c r="L259" s="8" t="s">
        <v>20</v>
      </c>
      <c r="M259" s="8" t="s">
        <v>20</v>
      </c>
      <c r="N259" s="11">
        <v>1.0</v>
      </c>
    </row>
    <row r="260" ht="15.75" customHeight="1">
      <c r="C260" s="9" t="s">
        <v>11</v>
      </c>
      <c r="D260" s="9" t="s">
        <v>131</v>
      </c>
      <c r="E260" s="10" t="s">
        <v>307</v>
      </c>
      <c r="G260" s="10" t="s">
        <v>308</v>
      </c>
      <c r="H260" s="1">
        <v>170.0</v>
      </c>
      <c r="I260" s="1">
        <f t="shared" si="1"/>
        <v>170</v>
      </c>
      <c r="L260" s="8" t="s">
        <v>20</v>
      </c>
      <c r="M260" s="8" t="s">
        <v>20</v>
      </c>
      <c r="N260" s="11">
        <v>1.0</v>
      </c>
    </row>
    <row r="261" ht="15.75" customHeight="1">
      <c r="C261" s="9" t="s">
        <v>11</v>
      </c>
      <c r="D261" s="9" t="s">
        <v>131</v>
      </c>
      <c r="E261" s="10" t="s">
        <v>309</v>
      </c>
      <c r="G261" s="10" t="s">
        <v>304</v>
      </c>
      <c r="H261" s="1">
        <v>23.53</v>
      </c>
      <c r="I261" s="1">
        <f t="shared" si="1"/>
        <v>23.53</v>
      </c>
      <c r="L261" s="8" t="s">
        <v>20</v>
      </c>
      <c r="M261" s="8" t="s">
        <v>20</v>
      </c>
      <c r="N261" s="11">
        <v>1.0</v>
      </c>
    </row>
    <row r="262" ht="15.75" customHeight="1">
      <c r="C262" s="9" t="s">
        <v>11</v>
      </c>
      <c r="D262" s="9" t="s">
        <v>131</v>
      </c>
      <c r="E262" s="10" t="s">
        <v>310</v>
      </c>
      <c r="G262" s="10" t="s">
        <v>310</v>
      </c>
      <c r="H262" s="1">
        <v>15.13</v>
      </c>
      <c r="I262" s="1">
        <f t="shared" si="1"/>
        <v>15.13</v>
      </c>
      <c r="L262" s="8" t="s">
        <v>20</v>
      </c>
      <c r="M262" s="8" t="s">
        <v>20</v>
      </c>
      <c r="N262" s="11">
        <v>1.0</v>
      </c>
    </row>
    <row r="263" ht="15.75" customHeight="1">
      <c r="C263" s="9" t="s">
        <v>11</v>
      </c>
      <c r="D263" s="9" t="s">
        <v>50</v>
      </c>
      <c r="E263" s="10" t="s">
        <v>311</v>
      </c>
      <c r="G263" s="10" t="s">
        <v>311</v>
      </c>
      <c r="H263" s="1">
        <v>75.25</v>
      </c>
      <c r="I263" s="1">
        <f t="shared" si="1"/>
        <v>75.25</v>
      </c>
      <c r="L263" s="8" t="s">
        <v>20</v>
      </c>
      <c r="M263" s="8" t="s">
        <v>20</v>
      </c>
      <c r="N263" s="11">
        <v>1.0</v>
      </c>
    </row>
    <row r="264" ht="15.75" customHeight="1">
      <c r="C264" s="9" t="s">
        <v>11</v>
      </c>
      <c r="D264" s="9" t="s">
        <v>50</v>
      </c>
      <c r="E264" s="10" t="s">
        <v>312</v>
      </c>
      <c r="G264" s="10" t="s">
        <v>312</v>
      </c>
      <c r="H264" s="1">
        <v>90.25</v>
      </c>
      <c r="I264" s="1">
        <f t="shared" si="1"/>
        <v>90.25</v>
      </c>
      <c r="L264" s="8" t="s">
        <v>20</v>
      </c>
      <c r="M264" s="8" t="s">
        <v>20</v>
      </c>
      <c r="N264" s="11">
        <v>1.0</v>
      </c>
    </row>
    <row r="265" ht="15.75" customHeight="1">
      <c r="C265" s="9" t="s">
        <v>11</v>
      </c>
      <c r="D265" s="9" t="s">
        <v>50</v>
      </c>
      <c r="E265" s="10" t="s">
        <v>313</v>
      </c>
      <c r="G265" s="10" t="s">
        <v>313</v>
      </c>
      <c r="H265" s="1">
        <v>6750.0</v>
      </c>
      <c r="I265" s="1">
        <f t="shared" si="1"/>
        <v>6750</v>
      </c>
      <c r="L265" s="8" t="s">
        <v>15</v>
      </c>
      <c r="M265" s="8" t="s">
        <v>15</v>
      </c>
      <c r="N265" s="11">
        <v>1000.0</v>
      </c>
    </row>
    <row r="266" ht="15.75" customHeight="1">
      <c r="C266" s="9" t="s">
        <v>11</v>
      </c>
      <c r="D266" s="9" t="s">
        <v>207</v>
      </c>
      <c r="E266" s="10" t="s">
        <v>314</v>
      </c>
      <c r="G266" s="10" t="s">
        <v>314</v>
      </c>
      <c r="H266" s="1">
        <v>10.5</v>
      </c>
      <c r="I266" s="1">
        <f t="shared" si="1"/>
        <v>10.5</v>
      </c>
      <c r="L266" s="8" t="s">
        <v>20</v>
      </c>
      <c r="M266" s="8" t="s">
        <v>20</v>
      </c>
      <c r="N266" s="11">
        <v>1.0</v>
      </c>
    </row>
    <row r="267" ht="15.75" customHeight="1">
      <c r="C267" s="9" t="s">
        <v>11</v>
      </c>
      <c r="D267" s="9" t="s">
        <v>131</v>
      </c>
      <c r="E267" s="10" t="s">
        <v>315</v>
      </c>
      <c r="G267" s="10" t="s">
        <v>315</v>
      </c>
      <c r="H267" s="1">
        <v>170.0</v>
      </c>
      <c r="I267" s="1">
        <f t="shared" si="1"/>
        <v>170</v>
      </c>
      <c r="L267" s="8" t="s">
        <v>20</v>
      </c>
      <c r="M267" s="8" t="s">
        <v>20</v>
      </c>
      <c r="N267" s="11">
        <v>1.0</v>
      </c>
    </row>
    <row r="268" ht="15.75" customHeight="1">
      <c r="C268" s="9" t="s">
        <v>11</v>
      </c>
      <c r="D268" s="9" t="s">
        <v>50</v>
      </c>
      <c r="E268" s="10" t="s">
        <v>316</v>
      </c>
      <c r="G268" s="10" t="s">
        <v>316</v>
      </c>
      <c r="H268" s="1">
        <v>6390.0</v>
      </c>
      <c r="I268" s="1">
        <f t="shared" si="1"/>
        <v>6390</v>
      </c>
      <c r="L268" s="8" t="s">
        <v>15</v>
      </c>
      <c r="M268" s="8" t="s">
        <v>15</v>
      </c>
      <c r="N268" s="11">
        <v>340.0</v>
      </c>
    </row>
    <row r="269" ht="15.75" customHeight="1">
      <c r="C269" s="9" t="s">
        <v>11</v>
      </c>
      <c r="D269" s="9" t="s">
        <v>317</v>
      </c>
      <c r="E269" s="10" t="s">
        <v>318</v>
      </c>
      <c r="G269" s="10" t="s">
        <v>318</v>
      </c>
      <c r="H269" s="1">
        <v>10731.0</v>
      </c>
      <c r="I269" s="1">
        <f t="shared" si="1"/>
        <v>10731</v>
      </c>
      <c r="L269" s="8" t="s">
        <v>15</v>
      </c>
      <c r="M269" s="8" t="s">
        <v>15</v>
      </c>
      <c r="N269" s="11">
        <v>1000.0</v>
      </c>
    </row>
    <row r="270" ht="15.75" customHeight="1">
      <c r="C270" s="9" t="s">
        <v>11</v>
      </c>
      <c r="D270" s="9" t="s">
        <v>68</v>
      </c>
      <c r="E270" s="10" t="s">
        <v>319</v>
      </c>
      <c r="G270" s="10" t="s">
        <v>319</v>
      </c>
      <c r="H270" s="12">
        <f>+'SUB RECETAS'!I761</f>
        <v>3759.55</v>
      </c>
      <c r="I270" s="1">
        <f t="shared" si="1"/>
        <v>3759.55</v>
      </c>
      <c r="L270" s="8" t="s">
        <v>15</v>
      </c>
      <c r="M270" s="8" t="s">
        <v>15</v>
      </c>
      <c r="N270" s="11">
        <v>440.0</v>
      </c>
    </row>
    <row r="271" ht="15.75" customHeight="1">
      <c r="C271" s="9" t="s">
        <v>11</v>
      </c>
      <c r="D271" s="9" t="s">
        <v>68</v>
      </c>
      <c r="E271" s="10" t="s">
        <v>320</v>
      </c>
      <c r="G271" s="10" t="s">
        <v>320</v>
      </c>
      <c r="H271" s="12">
        <f>+'SUB RECETAS'!I778</f>
        <v>191.87</v>
      </c>
      <c r="I271" s="1">
        <f t="shared" si="1"/>
        <v>191.87</v>
      </c>
      <c r="L271" s="8" t="s">
        <v>15</v>
      </c>
      <c r="M271" s="8" t="s">
        <v>15</v>
      </c>
      <c r="N271" s="11">
        <v>116.0</v>
      </c>
    </row>
    <row r="272" ht="15.75" customHeight="1">
      <c r="C272" s="9" t="s">
        <v>11</v>
      </c>
      <c r="D272" s="9" t="s">
        <v>68</v>
      </c>
      <c r="E272" s="10" t="s">
        <v>321</v>
      </c>
      <c r="G272" s="10" t="s">
        <v>321</v>
      </c>
      <c r="H272" s="1">
        <v>2265.14</v>
      </c>
      <c r="I272" s="1">
        <f t="shared" si="1"/>
        <v>2265.14</v>
      </c>
      <c r="L272" s="8" t="s">
        <v>63</v>
      </c>
      <c r="M272" s="8" t="s">
        <v>63</v>
      </c>
      <c r="N272" s="11">
        <v>1000.0</v>
      </c>
    </row>
    <row r="273" ht="15.75" customHeight="1">
      <c r="C273" s="9" t="s">
        <v>11</v>
      </c>
      <c r="D273" s="9" t="s">
        <v>264</v>
      </c>
      <c r="E273" s="10" t="s">
        <v>322</v>
      </c>
      <c r="G273" s="10" t="s">
        <v>322</v>
      </c>
      <c r="H273" s="1">
        <v>7690.0</v>
      </c>
      <c r="I273" s="1">
        <f t="shared" si="1"/>
        <v>7690</v>
      </c>
      <c r="L273" s="8" t="s">
        <v>15</v>
      </c>
      <c r="M273" s="8" t="s">
        <v>15</v>
      </c>
      <c r="N273" s="11">
        <v>1000.0</v>
      </c>
    </row>
    <row r="274" ht="15.75" customHeight="1">
      <c r="C274" s="9" t="s">
        <v>11</v>
      </c>
      <c r="D274" s="9" t="s">
        <v>68</v>
      </c>
      <c r="E274" s="10" t="s">
        <v>323</v>
      </c>
      <c r="G274" s="10" t="s">
        <v>323</v>
      </c>
      <c r="H274" s="12">
        <f>+'SUB RECETAS'!I795</f>
        <v>3915.94</v>
      </c>
      <c r="I274" s="1">
        <f t="shared" si="1"/>
        <v>3915.94</v>
      </c>
      <c r="L274" s="8" t="s">
        <v>15</v>
      </c>
      <c r="M274" s="8" t="s">
        <v>15</v>
      </c>
      <c r="N274" s="11">
        <v>449.0</v>
      </c>
    </row>
    <row r="275" ht="15.75" customHeight="1">
      <c r="C275" s="9" t="s">
        <v>11</v>
      </c>
      <c r="D275" s="9" t="s">
        <v>50</v>
      </c>
      <c r="E275" s="10" t="s">
        <v>324</v>
      </c>
      <c r="G275" s="10" t="s">
        <v>324</v>
      </c>
      <c r="H275" s="1">
        <v>1134.5</v>
      </c>
      <c r="I275" s="1">
        <f t="shared" si="1"/>
        <v>1134.5</v>
      </c>
      <c r="L275" s="8" t="s">
        <v>15</v>
      </c>
      <c r="M275" s="8" t="s">
        <v>15</v>
      </c>
      <c r="N275" s="11">
        <v>1000.0</v>
      </c>
    </row>
    <row r="276" ht="15.75" customHeight="1">
      <c r="C276" s="9" t="s">
        <v>11</v>
      </c>
      <c r="D276" s="9" t="s">
        <v>64</v>
      </c>
      <c r="E276" s="10" t="s">
        <v>325</v>
      </c>
      <c r="G276" s="10" t="s">
        <v>325</v>
      </c>
      <c r="H276" s="1">
        <v>840.0</v>
      </c>
      <c r="I276" s="1">
        <f t="shared" si="1"/>
        <v>840</v>
      </c>
      <c r="L276" s="8" t="s">
        <v>15</v>
      </c>
      <c r="M276" s="8" t="s">
        <v>15</v>
      </c>
      <c r="N276" s="11">
        <v>1000.0</v>
      </c>
    </row>
    <row r="277" ht="15.75" customHeight="1">
      <c r="C277" s="9" t="s">
        <v>11</v>
      </c>
      <c r="D277" s="9" t="s">
        <v>230</v>
      </c>
      <c r="E277" s="10" t="s">
        <v>326</v>
      </c>
      <c r="G277" s="10" t="s">
        <v>326</v>
      </c>
      <c r="H277" s="3">
        <f>+VLOOKUP(E277,Rendimientos!G:V,3,0)</f>
        <v>1120</v>
      </c>
      <c r="I277" s="1">
        <f t="shared" si="1"/>
        <v>1120</v>
      </c>
      <c r="L277" s="8" t="s">
        <v>15</v>
      </c>
      <c r="M277" s="8" t="s">
        <v>15</v>
      </c>
      <c r="N277" s="11">
        <v>1000.0</v>
      </c>
    </row>
    <row r="278" ht="15.75" customHeight="1">
      <c r="C278" s="9" t="s">
        <v>11</v>
      </c>
      <c r="D278" s="9" t="s">
        <v>118</v>
      </c>
      <c r="E278" s="10" t="s">
        <v>327</v>
      </c>
      <c r="G278" s="10" t="s">
        <v>327</v>
      </c>
      <c r="H278" s="1">
        <v>326.0</v>
      </c>
      <c r="I278" s="1">
        <f t="shared" si="1"/>
        <v>326</v>
      </c>
      <c r="L278" s="8" t="s">
        <v>15</v>
      </c>
      <c r="M278" s="8" t="s">
        <v>15</v>
      </c>
      <c r="N278" s="11">
        <v>1000.0</v>
      </c>
    </row>
    <row r="279" ht="15.75" customHeight="1">
      <c r="C279" s="9" t="s">
        <v>11</v>
      </c>
      <c r="D279" s="9" t="s">
        <v>207</v>
      </c>
      <c r="E279" s="10" t="s">
        <v>328</v>
      </c>
      <c r="G279" s="10" t="s">
        <v>328</v>
      </c>
      <c r="H279" s="1">
        <v>65.0</v>
      </c>
      <c r="I279" s="1">
        <f t="shared" si="1"/>
        <v>65</v>
      </c>
      <c r="L279" s="8" t="s">
        <v>20</v>
      </c>
      <c r="M279" s="8" t="s">
        <v>20</v>
      </c>
      <c r="N279" s="11">
        <v>1.0</v>
      </c>
    </row>
    <row r="280" ht="15.75" customHeight="1">
      <c r="C280" s="9" t="s">
        <v>11</v>
      </c>
      <c r="D280" s="9" t="s">
        <v>329</v>
      </c>
      <c r="E280" s="10" t="s">
        <v>330</v>
      </c>
      <c r="G280" s="10" t="s">
        <v>330</v>
      </c>
      <c r="H280" s="1">
        <v>1203.1</v>
      </c>
      <c r="I280" s="1">
        <f t="shared" si="1"/>
        <v>1203.1</v>
      </c>
      <c r="L280" s="8" t="s">
        <v>331</v>
      </c>
      <c r="M280" s="8" t="s">
        <v>331</v>
      </c>
      <c r="N280" s="11">
        <v>1.0</v>
      </c>
    </row>
    <row r="281" ht="15.75" customHeight="1">
      <c r="C281" s="9" t="s">
        <v>11</v>
      </c>
      <c r="D281" s="9" t="s">
        <v>329</v>
      </c>
      <c r="E281" s="10" t="s">
        <v>332</v>
      </c>
      <c r="G281" s="10" t="s">
        <v>332</v>
      </c>
      <c r="H281" s="1">
        <v>1132.84</v>
      </c>
      <c r="I281" s="1">
        <f t="shared" si="1"/>
        <v>1132.84</v>
      </c>
      <c r="L281" s="8" t="s">
        <v>331</v>
      </c>
      <c r="M281" s="8" t="s">
        <v>331</v>
      </c>
      <c r="N281" s="11">
        <v>1.0</v>
      </c>
    </row>
    <row r="282" ht="15.75" customHeight="1">
      <c r="C282" s="9" t="s">
        <v>11</v>
      </c>
      <c r="D282" s="9" t="s">
        <v>329</v>
      </c>
      <c r="E282" s="10" t="s">
        <v>333</v>
      </c>
      <c r="G282" s="10" t="s">
        <v>333</v>
      </c>
      <c r="H282" s="1">
        <v>1132.84</v>
      </c>
      <c r="I282" s="1">
        <f t="shared" si="1"/>
        <v>1132.84</v>
      </c>
      <c r="L282" s="8" t="s">
        <v>331</v>
      </c>
      <c r="M282" s="8" t="s">
        <v>331</v>
      </c>
      <c r="N282" s="11">
        <v>1.0</v>
      </c>
    </row>
    <row r="283" ht="15.75" customHeight="1">
      <c r="C283" s="9" t="s">
        <v>11</v>
      </c>
      <c r="D283" s="9" t="s">
        <v>329</v>
      </c>
      <c r="E283" s="10" t="s">
        <v>334</v>
      </c>
      <c r="G283" s="10" t="s">
        <v>334</v>
      </c>
      <c r="H283" s="1">
        <v>1203.1</v>
      </c>
      <c r="I283" s="1">
        <f t="shared" si="1"/>
        <v>1203.1</v>
      </c>
      <c r="L283" s="8" t="s">
        <v>331</v>
      </c>
      <c r="M283" s="8" t="s">
        <v>331</v>
      </c>
      <c r="N283" s="11">
        <v>1.0</v>
      </c>
    </row>
    <row r="284" ht="15.75" customHeight="1">
      <c r="C284" s="9" t="s">
        <v>11</v>
      </c>
      <c r="D284" s="9" t="s">
        <v>329</v>
      </c>
      <c r="E284" s="10" t="s">
        <v>335</v>
      </c>
      <c r="G284" s="10" t="s">
        <v>335</v>
      </c>
      <c r="H284" s="1">
        <v>1203.1</v>
      </c>
      <c r="I284" s="1">
        <f t="shared" si="1"/>
        <v>1203.1</v>
      </c>
      <c r="L284" s="8" t="s">
        <v>331</v>
      </c>
      <c r="M284" s="8" t="s">
        <v>331</v>
      </c>
      <c r="N284" s="11">
        <v>1.0</v>
      </c>
    </row>
    <row r="285" ht="15.75" customHeight="1">
      <c r="C285" s="9" t="s">
        <v>11</v>
      </c>
      <c r="D285" s="9" t="s">
        <v>329</v>
      </c>
      <c r="E285" s="10" t="s">
        <v>336</v>
      </c>
      <c r="G285" s="10" t="s">
        <v>336</v>
      </c>
      <c r="H285" s="1">
        <v>481.75</v>
      </c>
      <c r="I285" s="1">
        <f t="shared" si="1"/>
        <v>481.75</v>
      </c>
      <c r="L285" s="8" t="s">
        <v>337</v>
      </c>
      <c r="M285" s="8" t="s">
        <v>337</v>
      </c>
      <c r="N285" s="11">
        <v>1.0</v>
      </c>
    </row>
    <row r="286" ht="15.75" customHeight="1">
      <c r="C286" s="9" t="s">
        <v>11</v>
      </c>
      <c r="D286" s="9" t="s">
        <v>329</v>
      </c>
      <c r="E286" s="10" t="s">
        <v>338</v>
      </c>
      <c r="G286" s="10" t="s">
        <v>338</v>
      </c>
      <c r="H286" s="1">
        <v>481.75</v>
      </c>
      <c r="I286" s="1">
        <f t="shared" si="1"/>
        <v>481.75</v>
      </c>
      <c r="L286" s="8" t="s">
        <v>337</v>
      </c>
      <c r="M286" s="8" t="s">
        <v>337</v>
      </c>
      <c r="N286" s="11">
        <v>1.0</v>
      </c>
    </row>
    <row r="287" ht="15.75" customHeight="1">
      <c r="C287" s="9" t="s">
        <v>11</v>
      </c>
      <c r="D287" s="9" t="s">
        <v>329</v>
      </c>
      <c r="E287" s="10" t="s">
        <v>339</v>
      </c>
      <c r="G287" s="10" t="s">
        <v>339</v>
      </c>
      <c r="H287" s="1">
        <v>481.75</v>
      </c>
      <c r="I287" s="1">
        <f t="shared" si="1"/>
        <v>481.75</v>
      </c>
      <c r="L287" s="8" t="s">
        <v>337</v>
      </c>
      <c r="M287" s="8" t="s">
        <v>337</v>
      </c>
      <c r="N287" s="11">
        <v>1.0</v>
      </c>
    </row>
    <row r="288" ht="15.75" customHeight="1">
      <c r="C288" s="9" t="s">
        <v>11</v>
      </c>
      <c r="D288" s="9" t="s">
        <v>329</v>
      </c>
      <c r="E288" s="10" t="s">
        <v>340</v>
      </c>
      <c r="G288" s="10" t="s">
        <v>340</v>
      </c>
      <c r="H288" s="1">
        <v>512.403</v>
      </c>
      <c r="I288" s="1">
        <f t="shared" si="1"/>
        <v>512.403</v>
      </c>
      <c r="L288" s="8" t="s">
        <v>337</v>
      </c>
      <c r="M288" s="8" t="s">
        <v>337</v>
      </c>
      <c r="N288" s="11">
        <v>1.0</v>
      </c>
    </row>
    <row r="289" ht="15.75" customHeight="1">
      <c r="C289" s="9" t="s">
        <v>11</v>
      </c>
      <c r="D289" s="9" t="s">
        <v>329</v>
      </c>
      <c r="E289" s="10" t="s">
        <v>341</v>
      </c>
      <c r="G289" s="10" t="s">
        <v>341</v>
      </c>
      <c r="H289" s="1">
        <v>512.403</v>
      </c>
      <c r="I289" s="1">
        <f t="shared" si="1"/>
        <v>512.403</v>
      </c>
      <c r="L289" s="8" t="s">
        <v>337</v>
      </c>
      <c r="M289" s="8" t="s">
        <v>337</v>
      </c>
      <c r="N289" s="11">
        <v>1.0</v>
      </c>
    </row>
    <row r="290" ht="15.75" customHeight="1">
      <c r="C290" s="9" t="s">
        <v>11</v>
      </c>
      <c r="D290" s="9" t="s">
        <v>329</v>
      </c>
      <c r="E290" s="10" t="s">
        <v>342</v>
      </c>
      <c r="G290" s="10" t="s">
        <v>342</v>
      </c>
      <c r="H290" s="1">
        <v>1132.84</v>
      </c>
      <c r="I290" s="1">
        <f t="shared" si="1"/>
        <v>1132.84</v>
      </c>
      <c r="L290" s="8" t="s">
        <v>331</v>
      </c>
      <c r="M290" s="8" t="s">
        <v>331</v>
      </c>
      <c r="N290" s="11">
        <v>1.0</v>
      </c>
    </row>
    <row r="291" ht="15.75" customHeight="1">
      <c r="C291" s="9" t="s">
        <v>11</v>
      </c>
      <c r="D291" s="9" t="s">
        <v>329</v>
      </c>
      <c r="E291" s="10" t="s">
        <v>343</v>
      </c>
      <c r="G291" s="10" t="s">
        <v>343</v>
      </c>
      <c r="H291" s="1">
        <v>1203.1</v>
      </c>
      <c r="I291" s="1">
        <f t="shared" si="1"/>
        <v>1203.1</v>
      </c>
      <c r="L291" s="8" t="s">
        <v>331</v>
      </c>
      <c r="M291" s="8" t="s">
        <v>331</v>
      </c>
      <c r="N291" s="11">
        <v>1.0</v>
      </c>
    </row>
    <row r="292" ht="15.75" customHeight="1">
      <c r="C292" s="9" t="s">
        <v>11</v>
      </c>
      <c r="D292" s="9" t="s">
        <v>329</v>
      </c>
      <c r="E292" s="10" t="s">
        <v>344</v>
      </c>
      <c r="G292" s="10" t="s">
        <v>344</v>
      </c>
      <c r="H292" s="1">
        <v>481.75</v>
      </c>
      <c r="I292" s="1">
        <f t="shared" si="1"/>
        <v>481.75</v>
      </c>
      <c r="L292" s="8" t="s">
        <v>337</v>
      </c>
      <c r="M292" s="8" t="s">
        <v>337</v>
      </c>
      <c r="N292" s="11">
        <v>1.0</v>
      </c>
    </row>
    <row r="293" ht="15.75" customHeight="1">
      <c r="C293" s="9" t="s">
        <v>11</v>
      </c>
      <c r="D293" s="9" t="s">
        <v>329</v>
      </c>
      <c r="E293" s="10" t="s">
        <v>345</v>
      </c>
      <c r="G293" s="10" t="s">
        <v>345</v>
      </c>
      <c r="H293" s="1">
        <v>512.403</v>
      </c>
      <c r="I293" s="1">
        <f t="shared" si="1"/>
        <v>512.403</v>
      </c>
      <c r="L293" s="8" t="s">
        <v>337</v>
      </c>
      <c r="M293" s="8" t="s">
        <v>337</v>
      </c>
      <c r="N293" s="11">
        <v>1.0</v>
      </c>
    </row>
    <row r="294" ht="15.75" customHeight="1">
      <c r="C294" s="9" t="s">
        <v>11</v>
      </c>
      <c r="D294" s="9" t="s">
        <v>329</v>
      </c>
      <c r="E294" s="10" t="s">
        <v>346</v>
      </c>
      <c r="G294" s="10" t="s">
        <v>346</v>
      </c>
      <c r="H294" s="1">
        <v>588.23</v>
      </c>
      <c r="I294" s="1">
        <f t="shared" si="1"/>
        <v>588.23</v>
      </c>
      <c r="L294" s="8" t="s">
        <v>331</v>
      </c>
      <c r="M294" s="8" t="s">
        <v>331</v>
      </c>
      <c r="N294" s="11">
        <v>1.0</v>
      </c>
    </row>
    <row r="295" ht="15.75" customHeight="1">
      <c r="C295" s="9" t="s">
        <v>11</v>
      </c>
      <c r="D295" s="9" t="s">
        <v>329</v>
      </c>
      <c r="E295" s="10" t="s">
        <v>347</v>
      </c>
      <c r="G295" s="10" t="s">
        <v>347</v>
      </c>
      <c r="H295" s="1">
        <v>588.23</v>
      </c>
      <c r="I295" s="1">
        <f t="shared" si="1"/>
        <v>588.23</v>
      </c>
      <c r="L295" s="8" t="s">
        <v>331</v>
      </c>
      <c r="M295" s="8" t="s">
        <v>331</v>
      </c>
      <c r="N295" s="11">
        <v>1.0</v>
      </c>
    </row>
    <row r="296" ht="15.75" customHeight="1">
      <c r="C296" s="9" t="s">
        <v>11</v>
      </c>
      <c r="D296" s="9" t="s">
        <v>329</v>
      </c>
      <c r="E296" s="10" t="s">
        <v>348</v>
      </c>
      <c r="G296" s="10" t="s">
        <v>348</v>
      </c>
      <c r="H296" s="1">
        <v>1031.93</v>
      </c>
      <c r="I296" s="1">
        <f t="shared" si="1"/>
        <v>1031.93</v>
      </c>
      <c r="L296" s="8" t="s">
        <v>331</v>
      </c>
      <c r="M296" s="8" t="s">
        <v>331</v>
      </c>
      <c r="N296" s="11">
        <v>1.0</v>
      </c>
    </row>
    <row r="297" ht="15.75" customHeight="1">
      <c r="C297" s="9" t="s">
        <v>11</v>
      </c>
      <c r="D297" s="9" t="s">
        <v>329</v>
      </c>
      <c r="E297" s="10" t="s">
        <v>349</v>
      </c>
      <c r="G297" s="10" t="s">
        <v>349</v>
      </c>
      <c r="H297" s="1">
        <v>1031.93</v>
      </c>
      <c r="I297" s="1">
        <f t="shared" si="1"/>
        <v>1031.93</v>
      </c>
      <c r="L297" s="8" t="s">
        <v>331</v>
      </c>
      <c r="M297" s="8" t="s">
        <v>331</v>
      </c>
      <c r="N297" s="11">
        <v>1.0</v>
      </c>
    </row>
    <row r="298" ht="15.75" customHeight="1">
      <c r="C298" s="9" t="s">
        <v>11</v>
      </c>
      <c r="D298" s="9" t="s">
        <v>329</v>
      </c>
      <c r="E298" s="10" t="s">
        <v>350</v>
      </c>
      <c r="G298" s="10" t="s">
        <v>350</v>
      </c>
      <c r="H298" s="1">
        <v>1031.93</v>
      </c>
      <c r="I298" s="1">
        <f t="shared" si="1"/>
        <v>1031.93</v>
      </c>
      <c r="L298" s="8" t="s">
        <v>331</v>
      </c>
      <c r="M298" s="8" t="s">
        <v>331</v>
      </c>
      <c r="N298" s="11">
        <v>1.0</v>
      </c>
    </row>
    <row r="299" ht="15.75" customHeight="1">
      <c r="C299" s="9" t="s">
        <v>11</v>
      </c>
      <c r="D299" s="9" t="s">
        <v>329</v>
      </c>
      <c r="E299" s="10" t="s">
        <v>351</v>
      </c>
      <c r="G299" s="10" t="s">
        <v>351</v>
      </c>
      <c r="H299" s="1">
        <v>342.85</v>
      </c>
      <c r="I299" s="1">
        <f t="shared" si="1"/>
        <v>342.85</v>
      </c>
      <c r="L299" s="8" t="s">
        <v>331</v>
      </c>
      <c r="M299" s="8" t="s">
        <v>331</v>
      </c>
      <c r="N299" s="11">
        <v>1.0</v>
      </c>
    </row>
    <row r="300" ht="15.75" customHeight="1">
      <c r="C300" s="9" t="s">
        <v>11</v>
      </c>
      <c r="D300" s="9" t="s">
        <v>329</v>
      </c>
      <c r="E300" s="10" t="s">
        <v>352</v>
      </c>
      <c r="G300" s="10" t="s">
        <v>352</v>
      </c>
      <c r="H300" s="1">
        <v>342.85</v>
      </c>
      <c r="I300" s="1">
        <f t="shared" si="1"/>
        <v>342.85</v>
      </c>
      <c r="L300" s="8" t="s">
        <v>331</v>
      </c>
      <c r="M300" s="8" t="s">
        <v>331</v>
      </c>
      <c r="N300" s="11">
        <v>1.0</v>
      </c>
    </row>
    <row r="301" ht="15.75" customHeight="1">
      <c r="C301" s="9" t="s">
        <v>11</v>
      </c>
      <c r="D301" s="9" t="s">
        <v>353</v>
      </c>
      <c r="E301" s="10" t="s">
        <v>354</v>
      </c>
      <c r="G301" s="10" t="s">
        <v>354</v>
      </c>
      <c r="H301" s="1">
        <v>2300.0</v>
      </c>
      <c r="I301" s="1">
        <f t="shared" si="1"/>
        <v>2300</v>
      </c>
      <c r="L301" s="8" t="s">
        <v>20</v>
      </c>
      <c r="M301" s="8" t="s">
        <v>20</v>
      </c>
      <c r="N301" s="11">
        <v>1.0</v>
      </c>
    </row>
    <row r="302" ht="15.75" customHeight="1">
      <c r="C302" s="9" t="s">
        <v>11</v>
      </c>
      <c r="D302" s="9" t="s">
        <v>353</v>
      </c>
      <c r="E302" s="10" t="s">
        <v>355</v>
      </c>
      <c r="G302" s="10" t="s">
        <v>355</v>
      </c>
      <c r="H302" s="1">
        <v>1900.0</v>
      </c>
      <c r="I302" s="1">
        <f t="shared" si="1"/>
        <v>1900</v>
      </c>
      <c r="L302" s="8" t="s">
        <v>20</v>
      </c>
      <c r="M302" s="8" t="s">
        <v>20</v>
      </c>
      <c r="N302" s="11">
        <v>1.0</v>
      </c>
    </row>
    <row r="303" ht="15.75" customHeight="1">
      <c r="C303" s="9" t="s">
        <v>11</v>
      </c>
      <c r="D303" s="9" t="s">
        <v>353</v>
      </c>
      <c r="E303" s="10" t="s">
        <v>356</v>
      </c>
      <c r="G303" s="10" t="s">
        <v>356</v>
      </c>
      <c r="H303" s="1">
        <v>2500.0</v>
      </c>
      <c r="I303" s="1">
        <f t="shared" si="1"/>
        <v>2500</v>
      </c>
      <c r="L303" s="8" t="s">
        <v>20</v>
      </c>
      <c r="M303" s="8" t="s">
        <v>20</v>
      </c>
      <c r="N303" s="11">
        <v>1.0</v>
      </c>
    </row>
    <row r="304" ht="15.75" customHeight="1">
      <c r="C304" s="9" t="s">
        <v>357</v>
      </c>
      <c r="D304" s="9" t="s">
        <v>196</v>
      </c>
      <c r="E304" s="10" t="s">
        <v>358</v>
      </c>
      <c r="G304" s="10" t="s">
        <v>358</v>
      </c>
      <c r="H304" s="1">
        <v>105.0</v>
      </c>
      <c r="I304" s="1">
        <f t="shared" si="1"/>
        <v>105</v>
      </c>
      <c r="L304" s="8" t="s">
        <v>20</v>
      </c>
      <c r="M304" s="8" t="s">
        <v>20</v>
      </c>
      <c r="N304" s="11">
        <v>1.0</v>
      </c>
    </row>
    <row r="305" ht="15.75" customHeight="1">
      <c r="C305" s="9" t="s">
        <v>357</v>
      </c>
      <c r="D305" s="9" t="s">
        <v>50</v>
      </c>
      <c r="E305" s="10" t="s">
        <v>359</v>
      </c>
      <c r="G305" s="10" t="s">
        <v>359</v>
      </c>
      <c r="H305" s="1">
        <v>840.0</v>
      </c>
      <c r="I305" s="1">
        <f t="shared" si="1"/>
        <v>840</v>
      </c>
      <c r="L305" s="8" t="s">
        <v>15</v>
      </c>
      <c r="M305" s="8" t="s">
        <v>15</v>
      </c>
      <c r="N305" s="11">
        <v>100.0</v>
      </c>
    </row>
    <row r="306" ht="15.75" customHeight="1">
      <c r="C306" s="9" t="s">
        <v>357</v>
      </c>
      <c r="D306" s="9" t="s">
        <v>50</v>
      </c>
      <c r="E306" s="10" t="s">
        <v>360</v>
      </c>
      <c r="G306" s="10" t="s">
        <v>360</v>
      </c>
      <c r="H306" s="1">
        <v>1261.0</v>
      </c>
      <c r="I306" s="1">
        <f t="shared" si="1"/>
        <v>1261</v>
      </c>
      <c r="L306" s="8" t="s">
        <v>15</v>
      </c>
      <c r="M306" s="8" t="s">
        <v>15</v>
      </c>
      <c r="N306" s="11">
        <v>1000.0</v>
      </c>
    </row>
    <row r="307" ht="15.75" customHeight="1">
      <c r="C307" s="9" t="s">
        <v>357</v>
      </c>
      <c r="D307" s="9" t="s">
        <v>162</v>
      </c>
      <c r="E307" s="10" t="s">
        <v>361</v>
      </c>
      <c r="G307" s="10" t="s">
        <v>361</v>
      </c>
      <c r="H307" s="12">
        <f>+'SUB RECETAS'!I817</f>
        <v>45140.62</v>
      </c>
      <c r="I307" s="1">
        <f t="shared" si="1"/>
        <v>45140.62</v>
      </c>
      <c r="L307" s="8" t="s">
        <v>84</v>
      </c>
      <c r="M307" s="8" t="s">
        <v>84</v>
      </c>
      <c r="N307" s="11">
        <v>55.0</v>
      </c>
    </row>
    <row r="308" ht="15.75" customHeight="1">
      <c r="C308" s="9" t="s">
        <v>357</v>
      </c>
      <c r="D308" s="9" t="s">
        <v>57</v>
      </c>
      <c r="E308" s="10" t="s">
        <v>362</v>
      </c>
      <c r="G308" s="10" t="s">
        <v>362</v>
      </c>
      <c r="H308" s="1">
        <v>8084.0</v>
      </c>
      <c r="I308" s="1">
        <f t="shared" si="1"/>
        <v>8084</v>
      </c>
      <c r="L308" s="8" t="s">
        <v>15</v>
      </c>
      <c r="M308" s="8" t="s">
        <v>15</v>
      </c>
      <c r="N308" s="11">
        <v>1000.0</v>
      </c>
    </row>
    <row r="309" ht="15.75" customHeight="1">
      <c r="C309" s="9" t="s">
        <v>357</v>
      </c>
      <c r="D309" s="9" t="s">
        <v>68</v>
      </c>
      <c r="E309" s="10" t="s">
        <v>363</v>
      </c>
      <c r="G309" s="10" t="s">
        <v>363</v>
      </c>
      <c r="H309" s="12">
        <f>+'SUB RECETAS'!I838</f>
        <v>93080.62</v>
      </c>
      <c r="I309" s="1">
        <f t="shared" si="1"/>
        <v>93080.62</v>
      </c>
      <c r="L309" s="8" t="s">
        <v>84</v>
      </c>
      <c r="M309" s="8" t="s">
        <v>84</v>
      </c>
      <c r="N309" s="11">
        <v>50.0</v>
      </c>
    </row>
    <row r="310" ht="15.75" customHeight="1">
      <c r="C310" s="9" t="s">
        <v>357</v>
      </c>
      <c r="D310" s="9" t="s">
        <v>264</v>
      </c>
      <c r="E310" s="10" t="s">
        <v>364</v>
      </c>
      <c r="G310" s="10" t="s">
        <v>364</v>
      </c>
      <c r="H310" s="1">
        <v>3429.0</v>
      </c>
      <c r="I310" s="1">
        <f t="shared" si="1"/>
        <v>3429</v>
      </c>
      <c r="L310" s="8" t="s">
        <v>63</v>
      </c>
      <c r="M310" s="8" t="s">
        <v>63</v>
      </c>
      <c r="N310" s="11">
        <v>1000.0</v>
      </c>
    </row>
    <row r="311" ht="15.75" customHeight="1">
      <c r="C311" s="9" t="s">
        <v>357</v>
      </c>
      <c r="D311" s="9" t="s">
        <v>64</v>
      </c>
      <c r="E311" s="10" t="s">
        <v>365</v>
      </c>
      <c r="G311" s="10" t="s">
        <v>365</v>
      </c>
      <c r="H311" s="1">
        <v>4200.0</v>
      </c>
      <c r="I311" s="1">
        <f t="shared" si="1"/>
        <v>4200</v>
      </c>
      <c r="L311" s="8" t="s">
        <v>15</v>
      </c>
      <c r="M311" s="8" t="s">
        <v>15</v>
      </c>
      <c r="N311" s="11">
        <v>1000.0</v>
      </c>
    </row>
    <row r="312" ht="15.75" customHeight="1">
      <c r="C312" s="9" t="s">
        <v>357</v>
      </c>
      <c r="D312" s="9" t="s">
        <v>366</v>
      </c>
      <c r="E312" s="10" t="s">
        <v>367</v>
      </c>
      <c r="G312" s="10" t="s">
        <v>367</v>
      </c>
      <c r="H312" s="13">
        <f>+VLOOKUP(E312,Rendimientos!G:V,3,0)</f>
        <v>5250</v>
      </c>
      <c r="I312" s="1">
        <f t="shared" si="1"/>
        <v>5250</v>
      </c>
      <c r="L312" s="8" t="s">
        <v>15</v>
      </c>
      <c r="M312" s="8" t="s">
        <v>15</v>
      </c>
      <c r="N312" s="11">
        <v>1000.0</v>
      </c>
    </row>
    <row r="313" ht="15.75" customHeight="1">
      <c r="C313" s="9" t="s">
        <v>357</v>
      </c>
      <c r="D313" s="9" t="s">
        <v>68</v>
      </c>
      <c r="E313" s="10" t="s">
        <v>368</v>
      </c>
      <c r="G313" s="10" t="s">
        <v>368</v>
      </c>
      <c r="H313" s="12">
        <f>+'SUB RECETAS'!I857</f>
        <v>56.74</v>
      </c>
      <c r="I313" s="1">
        <f t="shared" si="1"/>
        <v>56.74</v>
      </c>
      <c r="L313" s="8" t="s">
        <v>84</v>
      </c>
      <c r="M313" s="8" t="s">
        <v>84</v>
      </c>
      <c r="N313" s="11">
        <v>1.0</v>
      </c>
    </row>
    <row r="314" ht="15.75" customHeight="1">
      <c r="C314" s="9" t="s">
        <v>357</v>
      </c>
      <c r="D314" s="9" t="s">
        <v>64</v>
      </c>
      <c r="E314" s="10" t="s">
        <v>369</v>
      </c>
      <c r="G314" s="10" t="s">
        <v>369</v>
      </c>
      <c r="H314" s="1">
        <v>840.0</v>
      </c>
      <c r="I314" s="1">
        <f t="shared" si="1"/>
        <v>840</v>
      </c>
      <c r="J314" s="1">
        <f t="shared" ref="J314:K314" si="2">I314</f>
        <v>840</v>
      </c>
      <c r="K314" s="1">
        <f t="shared" si="2"/>
        <v>840</v>
      </c>
      <c r="L314" s="8" t="s">
        <v>15</v>
      </c>
      <c r="M314" s="8" t="s">
        <v>15</v>
      </c>
      <c r="N314" s="11">
        <v>100.0</v>
      </c>
    </row>
    <row r="315" ht="15.75" customHeight="1">
      <c r="C315" s="9" t="s">
        <v>357</v>
      </c>
      <c r="D315" s="9" t="s">
        <v>68</v>
      </c>
      <c r="E315" s="10" t="s">
        <v>370</v>
      </c>
      <c r="G315" s="10" t="s">
        <v>370</v>
      </c>
      <c r="H315" s="12">
        <f>+'SUB RECETAS'!I870</f>
        <v>1793.34</v>
      </c>
      <c r="I315" s="1">
        <f t="shared" si="1"/>
        <v>1793.34</v>
      </c>
      <c r="L315" s="8" t="s">
        <v>84</v>
      </c>
      <c r="M315" s="8" t="s">
        <v>84</v>
      </c>
      <c r="N315" s="11">
        <v>4.0</v>
      </c>
    </row>
    <row r="316" ht="15.75" customHeight="1">
      <c r="C316" s="9" t="s">
        <v>357</v>
      </c>
      <c r="D316" s="9" t="s">
        <v>64</v>
      </c>
      <c r="E316" s="10" t="s">
        <v>371</v>
      </c>
      <c r="G316" s="10" t="s">
        <v>371</v>
      </c>
      <c r="H316" s="13">
        <f>+VLOOKUP(E316,Rendimientos!G:V,3,0)</f>
        <v>1098.823529</v>
      </c>
      <c r="I316" s="1">
        <f t="shared" si="1"/>
        <v>1098.823529</v>
      </c>
      <c r="L316" s="8" t="s">
        <v>15</v>
      </c>
      <c r="M316" s="8" t="s">
        <v>15</v>
      </c>
      <c r="N316" s="11">
        <v>1000.0</v>
      </c>
    </row>
    <row r="317" ht="15.75" customHeight="1">
      <c r="C317" s="9" t="s">
        <v>357</v>
      </c>
      <c r="D317" s="9" t="s">
        <v>68</v>
      </c>
      <c r="E317" s="10" t="s">
        <v>372</v>
      </c>
      <c r="G317" s="10" t="s">
        <v>372</v>
      </c>
      <c r="H317" s="12">
        <f>+'SUB RECETAS'!I888</f>
        <v>376.57</v>
      </c>
      <c r="I317" s="1">
        <f t="shared" si="1"/>
        <v>376.57</v>
      </c>
      <c r="L317" s="8" t="s">
        <v>84</v>
      </c>
      <c r="M317" s="8" t="s">
        <v>84</v>
      </c>
      <c r="N317" s="11">
        <v>1.0</v>
      </c>
    </row>
    <row r="318" ht="15.75" customHeight="1">
      <c r="C318" s="9" t="s">
        <v>357</v>
      </c>
      <c r="D318" s="9" t="s">
        <v>68</v>
      </c>
      <c r="E318" s="10" t="s">
        <v>373</v>
      </c>
      <c r="G318" s="10" t="s">
        <v>373</v>
      </c>
      <c r="H318" s="12">
        <f>+'SUB RECETAS'!I905</f>
        <v>909.14</v>
      </c>
      <c r="I318" s="1">
        <f t="shared" si="1"/>
        <v>909.14</v>
      </c>
      <c r="J318" s="1">
        <f t="shared" ref="J318:K318" si="3">I318</f>
        <v>909.14</v>
      </c>
      <c r="K318" s="1">
        <f t="shared" si="3"/>
        <v>909.14</v>
      </c>
      <c r="L318" s="8" t="s">
        <v>84</v>
      </c>
      <c r="M318" s="8" t="s">
        <v>84</v>
      </c>
      <c r="N318" s="11">
        <v>1.0</v>
      </c>
    </row>
    <row r="319" ht="15.75" customHeight="1">
      <c r="C319" s="9" t="s">
        <v>357</v>
      </c>
      <c r="D319" s="9" t="s">
        <v>118</v>
      </c>
      <c r="E319" s="10" t="s">
        <v>374</v>
      </c>
      <c r="G319" s="10" t="s">
        <v>374</v>
      </c>
      <c r="H319" s="1">
        <v>17555.0</v>
      </c>
      <c r="I319" s="1">
        <f t="shared" si="1"/>
        <v>17555</v>
      </c>
      <c r="L319" s="8" t="s">
        <v>15</v>
      </c>
      <c r="M319" s="8" t="s">
        <v>15</v>
      </c>
      <c r="N319" s="11">
        <v>10000.0</v>
      </c>
    </row>
    <row r="320" ht="15.75" customHeight="1">
      <c r="C320" s="9" t="s">
        <v>357</v>
      </c>
      <c r="D320" s="9" t="s">
        <v>68</v>
      </c>
      <c r="E320" s="10" t="s">
        <v>375</v>
      </c>
      <c r="G320" s="10" t="s">
        <v>375</v>
      </c>
      <c r="H320" s="12">
        <f>+'SUB RECETAS'!I923</f>
        <v>17849.12</v>
      </c>
      <c r="I320" s="1">
        <f t="shared" si="1"/>
        <v>17849.12</v>
      </c>
      <c r="L320" s="8" t="s">
        <v>84</v>
      </c>
      <c r="M320" s="8" t="s">
        <v>84</v>
      </c>
      <c r="N320" s="11">
        <v>45.0</v>
      </c>
    </row>
    <row r="321" ht="15.75" customHeight="1">
      <c r="C321" s="9" t="s">
        <v>357</v>
      </c>
      <c r="D321" s="9" t="s">
        <v>64</v>
      </c>
      <c r="E321" s="10" t="s">
        <v>376</v>
      </c>
      <c r="G321" s="10" t="s">
        <v>376</v>
      </c>
      <c r="H321" s="1">
        <v>4800.0</v>
      </c>
      <c r="I321" s="1">
        <f t="shared" si="1"/>
        <v>4800</v>
      </c>
      <c r="L321" s="8" t="s">
        <v>15</v>
      </c>
      <c r="M321" s="8" t="s">
        <v>15</v>
      </c>
      <c r="N321" s="11">
        <v>1000.0</v>
      </c>
    </row>
    <row r="322" ht="15.75" customHeight="1">
      <c r="C322" s="9" t="s">
        <v>357</v>
      </c>
      <c r="D322" s="9" t="s">
        <v>64</v>
      </c>
      <c r="E322" s="10" t="s">
        <v>377</v>
      </c>
      <c r="G322" s="10" t="s">
        <v>377</v>
      </c>
      <c r="H322" s="13">
        <f>+VLOOKUP(E322,Rendimientos!G:V,3,0)</f>
        <v>5333.333333</v>
      </c>
      <c r="I322" s="1">
        <f t="shared" si="1"/>
        <v>5333.333333</v>
      </c>
      <c r="L322" s="8" t="s">
        <v>15</v>
      </c>
      <c r="M322" s="8" t="s">
        <v>15</v>
      </c>
      <c r="N322" s="11">
        <v>1000.0</v>
      </c>
    </row>
    <row r="323" ht="15.75" customHeight="1">
      <c r="C323" s="9" t="s">
        <v>357</v>
      </c>
      <c r="D323" s="9" t="s">
        <v>57</v>
      </c>
      <c r="E323" s="10" t="s">
        <v>378</v>
      </c>
      <c r="G323" s="10" t="s">
        <v>378</v>
      </c>
      <c r="H323" s="1">
        <v>8143.0</v>
      </c>
      <c r="I323" s="1">
        <f t="shared" si="1"/>
        <v>8143</v>
      </c>
      <c r="L323" s="8" t="s">
        <v>15</v>
      </c>
      <c r="M323" s="8" t="s">
        <v>15</v>
      </c>
      <c r="N323" s="11">
        <v>500.0</v>
      </c>
    </row>
    <row r="324" ht="15.75" customHeight="1">
      <c r="C324" s="9" t="s">
        <v>11</v>
      </c>
      <c r="D324" s="9" t="s">
        <v>50</v>
      </c>
      <c r="E324" s="10" t="s">
        <v>379</v>
      </c>
      <c r="G324" s="10" t="s">
        <v>379</v>
      </c>
      <c r="H324" s="1">
        <v>12605.04</v>
      </c>
      <c r="I324" s="1">
        <f t="shared" si="1"/>
        <v>12605.04</v>
      </c>
      <c r="L324" s="8" t="s">
        <v>15</v>
      </c>
      <c r="M324" s="8" t="s">
        <v>15</v>
      </c>
      <c r="N324" s="11">
        <v>3780.0</v>
      </c>
    </row>
    <row r="325" ht="15.75" customHeight="1">
      <c r="C325" s="9" t="s">
        <v>357</v>
      </c>
      <c r="D325" s="9" t="s">
        <v>317</v>
      </c>
      <c r="E325" s="10" t="s">
        <v>380</v>
      </c>
      <c r="G325" s="10" t="s">
        <v>380</v>
      </c>
      <c r="H325" s="1">
        <v>14790.0</v>
      </c>
      <c r="I325" s="1">
        <f t="shared" si="1"/>
        <v>14790</v>
      </c>
      <c r="L325" s="8" t="s">
        <v>15</v>
      </c>
      <c r="M325" s="8" t="s">
        <v>15</v>
      </c>
      <c r="N325" s="11">
        <v>1000.0</v>
      </c>
    </row>
    <row r="326" ht="15.75" customHeight="1">
      <c r="C326" s="9" t="s">
        <v>357</v>
      </c>
      <c r="D326" s="9" t="s">
        <v>317</v>
      </c>
      <c r="E326" s="10" t="s">
        <v>381</v>
      </c>
      <c r="G326" s="10" t="s">
        <v>381</v>
      </c>
      <c r="H326" s="1">
        <v>4437.0</v>
      </c>
      <c r="I326" s="1">
        <f t="shared" si="1"/>
        <v>4437</v>
      </c>
      <c r="L326" s="8" t="s">
        <v>15</v>
      </c>
      <c r="M326" s="8" t="s">
        <v>15</v>
      </c>
      <c r="N326" s="11">
        <v>260.0</v>
      </c>
    </row>
    <row r="327" ht="15.75" customHeight="1">
      <c r="C327" s="9" t="s">
        <v>357</v>
      </c>
      <c r="D327" s="9" t="s">
        <v>57</v>
      </c>
      <c r="E327" s="10" t="s">
        <v>382</v>
      </c>
      <c r="G327" s="10" t="s">
        <v>382</v>
      </c>
      <c r="H327" s="1">
        <v>4857.0</v>
      </c>
      <c r="I327" s="1">
        <f t="shared" si="1"/>
        <v>4857</v>
      </c>
      <c r="L327" s="8" t="s">
        <v>15</v>
      </c>
      <c r="M327" s="8" t="s">
        <v>15</v>
      </c>
      <c r="N327" s="11">
        <v>1000.0</v>
      </c>
    </row>
    <row r="328" ht="15.75" customHeight="1">
      <c r="C328" s="9" t="s">
        <v>357</v>
      </c>
      <c r="D328" s="9" t="s">
        <v>64</v>
      </c>
      <c r="E328" s="10" t="s">
        <v>383</v>
      </c>
      <c r="G328" s="10" t="s">
        <v>383</v>
      </c>
      <c r="H328" s="1">
        <v>5790.0</v>
      </c>
      <c r="I328" s="1">
        <f t="shared" si="1"/>
        <v>5790</v>
      </c>
      <c r="L328" s="8" t="s">
        <v>15</v>
      </c>
      <c r="M328" s="8" t="s">
        <v>15</v>
      </c>
      <c r="N328" s="11">
        <v>3000.0</v>
      </c>
    </row>
    <row r="329" ht="15.75" customHeight="1">
      <c r="C329" s="9" t="s">
        <v>357</v>
      </c>
      <c r="D329" s="9" t="s">
        <v>57</v>
      </c>
      <c r="E329" s="10" t="s">
        <v>384</v>
      </c>
      <c r="G329" s="10" t="s">
        <v>384</v>
      </c>
      <c r="H329" s="1">
        <v>6521.0</v>
      </c>
      <c r="I329" s="1">
        <f t="shared" si="1"/>
        <v>6521</v>
      </c>
      <c r="L329" s="8" t="s">
        <v>15</v>
      </c>
      <c r="M329" s="8" t="s">
        <v>15</v>
      </c>
      <c r="N329" s="11">
        <v>1000.0</v>
      </c>
    </row>
    <row r="330" ht="15.75" customHeight="1">
      <c r="C330" s="9" t="s">
        <v>357</v>
      </c>
      <c r="D330" s="9" t="s">
        <v>64</v>
      </c>
      <c r="E330" s="10" t="s">
        <v>385</v>
      </c>
      <c r="G330" s="10" t="s">
        <v>385</v>
      </c>
      <c r="H330" s="1">
        <v>2500.0</v>
      </c>
      <c r="I330" s="1">
        <f t="shared" si="1"/>
        <v>2500</v>
      </c>
      <c r="L330" s="8" t="s">
        <v>15</v>
      </c>
      <c r="M330" s="8" t="s">
        <v>15</v>
      </c>
      <c r="N330" s="11">
        <v>1000.0</v>
      </c>
    </row>
    <row r="331" ht="15.75" customHeight="1">
      <c r="C331" s="9" t="s">
        <v>357</v>
      </c>
      <c r="D331" s="9" t="s">
        <v>118</v>
      </c>
      <c r="E331" s="10" t="s">
        <v>386</v>
      </c>
      <c r="G331" s="10" t="s">
        <v>386</v>
      </c>
      <c r="H331" s="1">
        <v>2092.0</v>
      </c>
      <c r="I331" s="1">
        <f t="shared" si="1"/>
        <v>2092</v>
      </c>
      <c r="L331" s="8" t="s">
        <v>15</v>
      </c>
      <c r="M331" s="8" t="s">
        <v>15</v>
      </c>
      <c r="N331" s="11">
        <v>1000.0</v>
      </c>
    </row>
    <row r="332" ht="15.75" customHeight="1">
      <c r="C332" s="9" t="s">
        <v>357</v>
      </c>
      <c r="D332" s="9" t="s">
        <v>50</v>
      </c>
      <c r="E332" s="10" t="s">
        <v>387</v>
      </c>
      <c r="G332" s="10" t="s">
        <v>387</v>
      </c>
      <c r="H332" s="1">
        <v>1736.0</v>
      </c>
      <c r="I332" s="1">
        <f t="shared" si="1"/>
        <v>1736</v>
      </c>
      <c r="L332" s="8" t="s">
        <v>63</v>
      </c>
      <c r="M332" s="8" t="s">
        <v>63</v>
      </c>
      <c r="N332" s="11">
        <v>1000.0</v>
      </c>
    </row>
    <row r="333" ht="15.75" customHeight="1">
      <c r="C333" s="9" t="s">
        <v>357</v>
      </c>
      <c r="D333" s="9" t="s">
        <v>317</v>
      </c>
      <c r="E333" s="10" t="s">
        <v>388</v>
      </c>
      <c r="G333" s="10" t="s">
        <v>388</v>
      </c>
      <c r="H333" s="1">
        <v>6420.0</v>
      </c>
      <c r="I333" s="1">
        <f t="shared" si="1"/>
        <v>6420</v>
      </c>
      <c r="L333" s="8" t="s">
        <v>15</v>
      </c>
      <c r="M333" s="8" t="s">
        <v>15</v>
      </c>
      <c r="N333" s="11">
        <v>1000.0</v>
      </c>
    </row>
    <row r="334" ht="15.75" customHeight="1">
      <c r="C334" s="9" t="s">
        <v>357</v>
      </c>
      <c r="D334" s="9" t="s">
        <v>57</v>
      </c>
      <c r="E334" s="10" t="s">
        <v>389</v>
      </c>
      <c r="G334" s="10" t="s">
        <v>389</v>
      </c>
      <c r="H334" s="1">
        <v>9164.0</v>
      </c>
      <c r="I334" s="1">
        <f t="shared" si="1"/>
        <v>9164</v>
      </c>
      <c r="L334" s="8" t="s">
        <v>15</v>
      </c>
      <c r="M334" s="8" t="s">
        <v>15</v>
      </c>
      <c r="N334" s="11">
        <v>1000.0</v>
      </c>
    </row>
    <row r="335" ht="15.75" customHeight="1">
      <c r="C335" s="9" t="s">
        <v>11</v>
      </c>
      <c r="D335" s="9" t="s">
        <v>64</v>
      </c>
      <c r="E335" s="10" t="s">
        <v>390</v>
      </c>
      <c r="G335" s="10" t="s">
        <v>390</v>
      </c>
      <c r="H335" s="1">
        <v>2600.0</v>
      </c>
      <c r="I335" s="1">
        <f t="shared" si="1"/>
        <v>2600</v>
      </c>
      <c r="L335" s="8" t="s">
        <v>15</v>
      </c>
      <c r="M335" s="8" t="s">
        <v>15</v>
      </c>
      <c r="N335" s="11">
        <v>1000.0</v>
      </c>
    </row>
    <row r="336" ht="15.75" customHeight="1">
      <c r="C336" s="9" t="s">
        <v>357</v>
      </c>
      <c r="D336" s="9" t="s">
        <v>64</v>
      </c>
      <c r="E336" s="10" t="s">
        <v>391</v>
      </c>
      <c r="G336" s="10" t="s">
        <v>391</v>
      </c>
      <c r="H336" s="1">
        <v>1500.0</v>
      </c>
      <c r="I336" s="1">
        <f t="shared" si="1"/>
        <v>1500</v>
      </c>
      <c r="L336" s="8" t="s">
        <v>15</v>
      </c>
      <c r="M336" s="8" t="s">
        <v>15</v>
      </c>
      <c r="N336" s="11">
        <v>1000.0</v>
      </c>
    </row>
    <row r="337" ht="15.75" customHeight="1">
      <c r="C337" s="9" t="s">
        <v>357</v>
      </c>
      <c r="D337" s="9" t="s">
        <v>64</v>
      </c>
      <c r="E337" s="10" t="s">
        <v>392</v>
      </c>
      <c r="G337" s="10" t="s">
        <v>392</v>
      </c>
      <c r="H337" s="1">
        <v>2000.0</v>
      </c>
      <c r="I337" s="1">
        <f t="shared" si="1"/>
        <v>2000</v>
      </c>
      <c r="L337" s="8" t="s">
        <v>15</v>
      </c>
      <c r="M337" s="8" t="s">
        <v>15</v>
      </c>
      <c r="N337" s="11">
        <v>1000.0</v>
      </c>
    </row>
    <row r="338" ht="15.75" customHeight="1">
      <c r="C338" s="9" t="s">
        <v>357</v>
      </c>
      <c r="D338" s="9" t="s">
        <v>57</v>
      </c>
      <c r="E338" s="10" t="s">
        <v>393</v>
      </c>
      <c r="G338" s="10" t="s">
        <v>393</v>
      </c>
      <c r="H338" s="1">
        <v>9244.0</v>
      </c>
      <c r="I338" s="1">
        <f t="shared" si="1"/>
        <v>9244</v>
      </c>
      <c r="L338" s="8" t="s">
        <v>15</v>
      </c>
      <c r="M338" s="8" t="s">
        <v>15</v>
      </c>
      <c r="N338" s="11">
        <v>1000.0</v>
      </c>
    </row>
    <row r="339" ht="15.75" customHeight="1">
      <c r="C339" s="9" t="s">
        <v>357</v>
      </c>
      <c r="D339" s="9" t="s">
        <v>394</v>
      </c>
      <c r="E339" s="10" t="s">
        <v>395</v>
      </c>
      <c r="G339" s="10" t="s">
        <v>395</v>
      </c>
      <c r="H339" s="1">
        <v>500.0</v>
      </c>
      <c r="I339" s="1">
        <f t="shared" si="1"/>
        <v>500</v>
      </c>
      <c r="L339" s="8" t="s">
        <v>20</v>
      </c>
      <c r="M339" s="8" t="s">
        <v>20</v>
      </c>
      <c r="N339" s="11">
        <v>1.0</v>
      </c>
    </row>
    <row r="340" ht="15.75" customHeight="1">
      <c r="C340" s="9" t="s">
        <v>357</v>
      </c>
      <c r="D340" s="9" t="s">
        <v>57</v>
      </c>
      <c r="E340" s="10" t="s">
        <v>396</v>
      </c>
      <c r="G340" s="10" t="s">
        <v>396</v>
      </c>
      <c r="H340" s="1">
        <v>9164.0</v>
      </c>
      <c r="I340" s="1">
        <f t="shared" si="1"/>
        <v>9164</v>
      </c>
      <c r="L340" s="8" t="s">
        <v>15</v>
      </c>
      <c r="M340" s="8" t="s">
        <v>15</v>
      </c>
      <c r="N340" s="11">
        <v>1000.0</v>
      </c>
    </row>
    <row r="341" ht="15.75" customHeight="1">
      <c r="C341" s="9" t="s">
        <v>357</v>
      </c>
      <c r="D341" s="9" t="s">
        <v>50</v>
      </c>
      <c r="E341" s="10" t="s">
        <v>397</v>
      </c>
      <c r="G341" s="10" t="s">
        <v>397</v>
      </c>
      <c r="H341" s="1">
        <v>4500.0</v>
      </c>
      <c r="I341" s="1">
        <f t="shared" si="1"/>
        <v>4500</v>
      </c>
      <c r="L341" s="8" t="s">
        <v>15</v>
      </c>
      <c r="M341" s="8" t="s">
        <v>15</v>
      </c>
      <c r="N341" s="11">
        <v>1000.0</v>
      </c>
    </row>
    <row r="342" ht="15.75" customHeight="1">
      <c r="C342" s="9" t="s">
        <v>357</v>
      </c>
      <c r="D342" s="9" t="s">
        <v>68</v>
      </c>
      <c r="E342" s="10" t="s">
        <v>398</v>
      </c>
      <c r="G342" s="10" t="s">
        <v>398</v>
      </c>
      <c r="H342" s="12">
        <f>+'SUB RECETAS'!I940</f>
        <v>3086.01</v>
      </c>
      <c r="I342" s="1">
        <f t="shared" si="1"/>
        <v>3086.01</v>
      </c>
      <c r="L342" s="8" t="s">
        <v>63</v>
      </c>
      <c r="M342" s="8" t="s">
        <v>63</v>
      </c>
      <c r="N342" s="11">
        <v>2515.0</v>
      </c>
    </row>
    <row r="343" ht="15.75" customHeight="1">
      <c r="C343" s="9" t="s">
        <v>357</v>
      </c>
      <c r="D343" s="9" t="s">
        <v>68</v>
      </c>
      <c r="E343" s="10" t="s">
        <v>399</v>
      </c>
      <c r="G343" s="10" t="s">
        <v>399</v>
      </c>
      <c r="H343" s="12">
        <f>+'SUB RECETAS'!I958</f>
        <v>55.81</v>
      </c>
      <c r="I343" s="1">
        <f t="shared" si="1"/>
        <v>55.81</v>
      </c>
      <c r="L343" s="8" t="s">
        <v>84</v>
      </c>
      <c r="M343" s="8" t="s">
        <v>84</v>
      </c>
      <c r="N343" s="11">
        <v>1.0</v>
      </c>
    </row>
    <row r="344" ht="15.75" customHeight="1">
      <c r="C344" s="9" t="s">
        <v>357</v>
      </c>
      <c r="D344" s="9" t="s">
        <v>131</v>
      </c>
      <c r="E344" s="10" t="s">
        <v>400</v>
      </c>
      <c r="G344" s="10" t="s">
        <v>400</v>
      </c>
      <c r="H344" s="1">
        <v>330.0</v>
      </c>
      <c r="I344" s="1">
        <f t="shared" si="1"/>
        <v>330</v>
      </c>
      <c r="L344" s="8" t="s">
        <v>20</v>
      </c>
      <c r="M344" s="8" t="s">
        <v>20</v>
      </c>
      <c r="N344" s="11">
        <v>1.0</v>
      </c>
    </row>
    <row r="345" ht="15.75" customHeight="1">
      <c r="C345" s="9" t="s">
        <v>357</v>
      </c>
      <c r="D345" s="9" t="s">
        <v>131</v>
      </c>
      <c r="E345" s="10" t="s">
        <v>401</v>
      </c>
      <c r="G345" s="10" t="s">
        <v>401</v>
      </c>
      <c r="H345" s="1">
        <v>30.0</v>
      </c>
      <c r="I345" s="1">
        <f t="shared" si="1"/>
        <v>30</v>
      </c>
      <c r="L345" s="8" t="s">
        <v>20</v>
      </c>
      <c r="M345" s="8" t="s">
        <v>20</v>
      </c>
      <c r="N345" s="11">
        <v>1.0</v>
      </c>
    </row>
    <row r="346" ht="15.75" customHeight="1">
      <c r="C346" s="9" t="s">
        <v>357</v>
      </c>
      <c r="D346" s="9" t="s">
        <v>230</v>
      </c>
      <c r="E346" s="10" t="s">
        <v>402</v>
      </c>
      <c r="G346" s="10" t="s">
        <v>402</v>
      </c>
      <c r="H346" s="13">
        <f>+VLOOKUP(E346,Rendimientos!G:V,3,0)</f>
        <v>1704.545455</v>
      </c>
      <c r="I346" s="1">
        <f t="shared" si="1"/>
        <v>1704.545455</v>
      </c>
      <c r="L346" s="8" t="s">
        <v>15</v>
      </c>
      <c r="M346" s="8" t="s">
        <v>15</v>
      </c>
      <c r="N346" s="11">
        <v>1000.0</v>
      </c>
    </row>
    <row r="347" ht="15.75" customHeight="1">
      <c r="C347" s="9" t="s">
        <v>357</v>
      </c>
      <c r="D347" s="9" t="s">
        <v>230</v>
      </c>
      <c r="E347" s="10" t="s">
        <v>403</v>
      </c>
      <c r="G347" s="10" t="s">
        <v>403</v>
      </c>
      <c r="H347" s="13">
        <f>+VLOOKUP(E347,Rendimientos!G:V,3,0)</f>
        <v>2272.727273</v>
      </c>
      <c r="I347" s="1">
        <f t="shared" si="1"/>
        <v>2272.727273</v>
      </c>
      <c r="L347" s="8" t="s">
        <v>15</v>
      </c>
      <c r="M347" s="8" t="s">
        <v>15</v>
      </c>
      <c r="N347" s="11">
        <v>1000.0</v>
      </c>
    </row>
    <row r="348" ht="15.75" customHeight="1">
      <c r="C348" s="9" t="s">
        <v>357</v>
      </c>
      <c r="D348" s="9" t="s">
        <v>50</v>
      </c>
      <c r="E348" s="10" t="s">
        <v>404</v>
      </c>
      <c r="G348" s="10" t="s">
        <v>404</v>
      </c>
      <c r="H348" s="1">
        <v>2900.0</v>
      </c>
      <c r="I348" s="1">
        <f t="shared" si="1"/>
        <v>2900</v>
      </c>
      <c r="L348" s="8" t="s">
        <v>63</v>
      </c>
      <c r="M348" s="8" t="s">
        <v>63</v>
      </c>
      <c r="N348" s="11">
        <v>1000.0</v>
      </c>
    </row>
    <row r="349" ht="15.75" customHeight="1">
      <c r="C349" s="9" t="s">
        <v>357</v>
      </c>
      <c r="D349" s="9" t="s">
        <v>68</v>
      </c>
      <c r="E349" s="10" t="s">
        <v>405</v>
      </c>
      <c r="G349" s="10" t="s">
        <v>405</v>
      </c>
      <c r="H349" s="12">
        <f>+'SUB RECETAS'!I975</f>
        <v>601.87</v>
      </c>
      <c r="I349" s="1">
        <f t="shared" si="1"/>
        <v>601.87</v>
      </c>
      <c r="L349" s="8" t="s">
        <v>84</v>
      </c>
      <c r="M349" s="8" t="s">
        <v>84</v>
      </c>
      <c r="N349" s="11">
        <v>1.0</v>
      </c>
    </row>
    <row r="350" ht="15.75" customHeight="1">
      <c r="C350" s="9" t="s">
        <v>357</v>
      </c>
      <c r="D350" s="9" t="s">
        <v>68</v>
      </c>
      <c r="E350" s="10" t="s">
        <v>406</v>
      </c>
      <c r="G350" s="10" t="s">
        <v>406</v>
      </c>
      <c r="H350" s="12">
        <f>+'SUB RECETAS'!I993</f>
        <v>704.14</v>
      </c>
      <c r="I350" s="1">
        <f t="shared" si="1"/>
        <v>704.14</v>
      </c>
      <c r="L350" s="8" t="s">
        <v>84</v>
      </c>
      <c r="M350" s="8" t="s">
        <v>84</v>
      </c>
      <c r="N350" s="11">
        <v>1.0</v>
      </c>
    </row>
    <row r="351" ht="15.75" customHeight="1">
      <c r="C351" s="9" t="s">
        <v>357</v>
      </c>
      <c r="D351" s="9" t="s">
        <v>64</v>
      </c>
      <c r="E351" s="10" t="s">
        <v>407</v>
      </c>
      <c r="G351" s="10" t="s">
        <v>407</v>
      </c>
      <c r="H351" s="1">
        <v>890.0</v>
      </c>
      <c r="I351" s="1">
        <f t="shared" si="1"/>
        <v>890</v>
      </c>
      <c r="L351" s="8" t="s">
        <v>15</v>
      </c>
      <c r="M351" s="8" t="s">
        <v>15</v>
      </c>
      <c r="N351" s="11">
        <v>1000.0</v>
      </c>
    </row>
    <row r="352" ht="15.75" customHeight="1">
      <c r="C352" s="9" t="s">
        <v>357</v>
      </c>
      <c r="D352" s="9" t="s">
        <v>68</v>
      </c>
      <c r="E352" s="10" t="s">
        <v>408</v>
      </c>
      <c r="G352" s="10" t="s">
        <v>408</v>
      </c>
      <c r="H352" s="12">
        <f>+'SUB RECETAS'!I1010</f>
        <v>969.8</v>
      </c>
      <c r="I352" s="1">
        <f t="shared" si="1"/>
        <v>969.8</v>
      </c>
      <c r="L352" s="8" t="s">
        <v>15</v>
      </c>
      <c r="M352" s="8" t="s">
        <v>15</v>
      </c>
      <c r="N352" s="11">
        <v>800.0</v>
      </c>
    </row>
    <row r="353" ht="15.75" customHeight="1">
      <c r="C353" s="9" t="s">
        <v>357</v>
      </c>
      <c r="D353" s="9" t="s">
        <v>409</v>
      </c>
      <c r="E353" s="10" t="s">
        <v>410</v>
      </c>
      <c r="G353" s="10" t="s">
        <v>410</v>
      </c>
      <c r="H353" s="1">
        <v>25.0</v>
      </c>
      <c r="I353" s="1">
        <f t="shared" si="1"/>
        <v>25</v>
      </c>
      <c r="L353" s="8" t="s">
        <v>20</v>
      </c>
      <c r="M353" s="8" t="s">
        <v>20</v>
      </c>
      <c r="N353" s="11">
        <v>1.0</v>
      </c>
    </row>
    <row r="354" ht="15.75" customHeight="1">
      <c r="C354" s="9" t="s">
        <v>357</v>
      </c>
      <c r="D354" s="9" t="s">
        <v>411</v>
      </c>
      <c r="E354" s="10" t="s">
        <v>412</v>
      </c>
      <c r="G354" s="10" t="s">
        <v>412</v>
      </c>
      <c r="H354" s="1">
        <v>2966.48</v>
      </c>
      <c r="I354" s="1">
        <f t="shared" si="1"/>
        <v>2966.48</v>
      </c>
      <c r="L354" s="8" t="s">
        <v>15</v>
      </c>
      <c r="M354" s="8" t="s">
        <v>15</v>
      </c>
      <c r="N354" s="11">
        <v>1000.0</v>
      </c>
    </row>
    <row r="355" ht="15.75" customHeight="1">
      <c r="C355" s="9" t="s">
        <v>357</v>
      </c>
      <c r="D355" s="9" t="s">
        <v>68</v>
      </c>
      <c r="E355" s="10" t="s">
        <v>413</v>
      </c>
      <c r="G355" s="10" t="s">
        <v>413</v>
      </c>
      <c r="H355" s="12">
        <f>+'SUB RECETAS'!I1028</f>
        <v>1640.54</v>
      </c>
      <c r="I355" s="1">
        <f t="shared" si="1"/>
        <v>1640.54</v>
      </c>
      <c r="L355" s="8" t="s">
        <v>15</v>
      </c>
      <c r="M355" s="8" t="s">
        <v>15</v>
      </c>
      <c r="N355" s="11">
        <v>700.0</v>
      </c>
    </row>
    <row r="356" ht="15.75" customHeight="1">
      <c r="C356" s="9" t="s">
        <v>414</v>
      </c>
      <c r="D356" s="9" t="s">
        <v>64</v>
      </c>
      <c r="E356" s="10" t="s">
        <v>415</v>
      </c>
      <c r="G356" s="10" t="s">
        <v>415</v>
      </c>
      <c r="H356" s="1">
        <v>1000.0</v>
      </c>
      <c r="I356" s="1">
        <f t="shared" si="1"/>
        <v>1000</v>
      </c>
      <c r="L356" s="8" t="s">
        <v>15</v>
      </c>
      <c r="M356" s="8" t="s">
        <v>15</v>
      </c>
      <c r="N356" s="11">
        <v>1000.0</v>
      </c>
    </row>
    <row r="357" ht="15.75" customHeight="1">
      <c r="C357" s="9" t="s">
        <v>414</v>
      </c>
      <c r="D357" s="9" t="s">
        <v>230</v>
      </c>
      <c r="E357" s="10" t="s">
        <v>416</v>
      </c>
      <c r="G357" s="10" t="s">
        <v>416</v>
      </c>
      <c r="H357" s="13">
        <f>+VLOOKUP(E357,Rendimientos!G:V,3,0)</f>
        <v>1176.470588</v>
      </c>
      <c r="I357" s="1">
        <f t="shared" si="1"/>
        <v>1176.470588</v>
      </c>
      <c r="L357" s="8" t="s">
        <v>15</v>
      </c>
      <c r="M357" s="8" t="s">
        <v>15</v>
      </c>
      <c r="N357" s="11">
        <v>1000.0</v>
      </c>
    </row>
    <row r="358" ht="15.75" customHeight="1">
      <c r="C358" s="9" t="s">
        <v>414</v>
      </c>
      <c r="D358" s="9" t="s">
        <v>50</v>
      </c>
      <c r="E358" s="10" t="s">
        <v>417</v>
      </c>
      <c r="G358" s="10" t="s">
        <v>417</v>
      </c>
      <c r="H358" s="1">
        <v>5600.0</v>
      </c>
      <c r="I358" s="1">
        <f t="shared" si="1"/>
        <v>5600</v>
      </c>
      <c r="L358" s="8" t="s">
        <v>15</v>
      </c>
      <c r="M358" s="8" t="s">
        <v>15</v>
      </c>
      <c r="N358" s="11">
        <v>1000.0</v>
      </c>
    </row>
    <row r="359" ht="15.75" customHeight="1">
      <c r="C359" s="9" t="s">
        <v>414</v>
      </c>
      <c r="D359" s="9" t="s">
        <v>50</v>
      </c>
      <c r="E359" s="10" t="s">
        <v>418</v>
      </c>
      <c r="G359" s="10" t="s">
        <v>418</v>
      </c>
      <c r="H359" s="1">
        <v>3900.0</v>
      </c>
      <c r="I359" s="1">
        <f t="shared" si="1"/>
        <v>3900</v>
      </c>
      <c r="L359" s="8" t="s">
        <v>15</v>
      </c>
      <c r="M359" s="8" t="s">
        <v>15</v>
      </c>
      <c r="N359" s="11">
        <v>1000.0</v>
      </c>
    </row>
    <row r="360" ht="15.75" customHeight="1">
      <c r="C360" s="9" t="s">
        <v>414</v>
      </c>
      <c r="D360" s="9" t="s">
        <v>68</v>
      </c>
      <c r="E360" s="10" t="s">
        <v>419</v>
      </c>
      <c r="G360" s="10" t="s">
        <v>419</v>
      </c>
      <c r="H360" s="12">
        <f>+'SUB RECETAS'!I1045</f>
        <v>1641.9</v>
      </c>
      <c r="I360" s="1">
        <f t="shared" si="1"/>
        <v>1641.9</v>
      </c>
      <c r="L360" s="8" t="s">
        <v>15</v>
      </c>
      <c r="M360" s="8" t="s">
        <v>15</v>
      </c>
      <c r="N360" s="11">
        <v>490.0</v>
      </c>
    </row>
    <row r="361" ht="15.75" customHeight="1">
      <c r="C361" s="9" t="s">
        <v>414</v>
      </c>
      <c r="D361" s="9" t="s">
        <v>50</v>
      </c>
      <c r="E361" s="10" t="s">
        <v>420</v>
      </c>
      <c r="G361" s="10" t="s">
        <v>420</v>
      </c>
      <c r="H361" s="1">
        <v>1500.0</v>
      </c>
      <c r="I361" s="1">
        <f t="shared" si="1"/>
        <v>1500</v>
      </c>
      <c r="L361" s="8" t="s">
        <v>15</v>
      </c>
      <c r="M361" s="8" t="s">
        <v>15</v>
      </c>
      <c r="N361" s="11">
        <v>1000.0</v>
      </c>
    </row>
    <row r="362" ht="15.75" customHeight="1">
      <c r="C362" s="9" t="s">
        <v>414</v>
      </c>
      <c r="D362" s="9" t="s">
        <v>68</v>
      </c>
      <c r="E362" s="10" t="s">
        <v>421</v>
      </c>
      <c r="G362" s="10" t="s">
        <v>421</v>
      </c>
      <c r="H362" s="12">
        <f>+'SUB RECETAS'!I1063</f>
        <v>362.37</v>
      </c>
      <c r="I362" s="1">
        <f t="shared" si="1"/>
        <v>362.37</v>
      </c>
      <c r="L362" s="8" t="s">
        <v>84</v>
      </c>
      <c r="M362" s="8" t="s">
        <v>84</v>
      </c>
      <c r="N362" s="11">
        <v>1.0</v>
      </c>
    </row>
    <row r="363" ht="15.75" customHeight="1">
      <c r="C363" s="9" t="s">
        <v>414</v>
      </c>
      <c r="D363" s="9" t="s">
        <v>50</v>
      </c>
      <c r="E363" s="10" t="s">
        <v>422</v>
      </c>
      <c r="G363" s="10" t="s">
        <v>422</v>
      </c>
      <c r="H363" s="1">
        <v>1250.0</v>
      </c>
      <c r="I363" s="1">
        <f t="shared" si="1"/>
        <v>1250</v>
      </c>
      <c r="L363" s="8" t="s">
        <v>15</v>
      </c>
      <c r="M363" s="8" t="s">
        <v>15</v>
      </c>
      <c r="N363" s="11">
        <v>380.0</v>
      </c>
    </row>
    <row r="364" ht="15.75" customHeight="1">
      <c r="C364" s="9" t="s">
        <v>414</v>
      </c>
      <c r="D364" s="9" t="s">
        <v>68</v>
      </c>
      <c r="E364" s="10" t="s">
        <v>423</v>
      </c>
      <c r="G364" s="10" t="s">
        <v>423</v>
      </c>
      <c r="H364" s="12">
        <f>+'SUB RECETAS'!I1081</f>
        <v>2528.54</v>
      </c>
      <c r="I364" s="1">
        <f t="shared" si="1"/>
        <v>2528.54</v>
      </c>
      <c r="L364" s="8" t="s">
        <v>15</v>
      </c>
      <c r="M364" s="8" t="s">
        <v>15</v>
      </c>
      <c r="N364" s="11">
        <v>1000.0</v>
      </c>
    </row>
    <row r="365" ht="15.75" customHeight="1">
      <c r="C365" s="9" t="s">
        <v>414</v>
      </c>
      <c r="D365" s="9" t="s">
        <v>424</v>
      </c>
      <c r="E365" s="10" t="s">
        <v>425</v>
      </c>
      <c r="G365" s="10" t="s">
        <v>425</v>
      </c>
      <c r="H365" s="17">
        <f>SUM(SHISO!H450:H457)</f>
        <v>782.96</v>
      </c>
      <c r="I365" s="1">
        <f t="shared" si="1"/>
        <v>782.96</v>
      </c>
      <c r="L365" s="8" t="s">
        <v>127</v>
      </c>
      <c r="M365" s="8" t="s">
        <v>127</v>
      </c>
      <c r="N365" s="11">
        <v>1.0</v>
      </c>
    </row>
    <row r="366" ht="15.75" customHeight="1">
      <c r="C366" s="9" t="s">
        <v>414</v>
      </c>
      <c r="D366" s="9" t="s">
        <v>424</v>
      </c>
      <c r="E366" s="10" t="s">
        <v>426</v>
      </c>
      <c r="G366" s="10" t="s">
        <v>426</v>
      </c>
      <c r="H366" s="17">
        <f>SUM(SHISO!H543:H553)</f>
        <v>777.14</v>
      </c>
      <c r="I366" s="1">
        <f t="shared" si="1"/>
        <v>777.14</v>
      </c>
      <c r="L366" s="8" t="s">
        <v>127</v>
      </c>
      <c r="M366" s="8" t="s">
        <v>127</v>
      </c>
      <c r="N366" s="11">
        <v>1.0</v>
      </c>
    </row>
    <row r="367" ht="15.75" customHeight="1">
      <c r="C367" s="9" t="s">
        <v>414</v>
      </c>
      <c r="D367" s="9" t="s">
        <v>424</v>
      </c>
      <c r="E367" s="10" t="s">
        <v>427</v>
      </c>
      <c r="G367" s="10" t="s">
        <v>427</v>
      </c>
      <c r="H367" s="17">
        <f>SUM(SHISO!H350:H357)</f>
        <v>707.36</v>
      </c>
      <c r="I367" s="1">
        <f t="shared" si="1"/>
        <v>707.36</v>
      </c>
      <c r="L367" s="8" t="s">
        <v>127</v>
      </c>
      <c r="M367" s="8" t="s">
        <v>127</v>
      </c>
      <c r="N367" s="11">
        <v>1.0</v>
      </c>
    </row>
    <row r="368" ht="15.75" customHeight="1">
      <c r="C368" s="9" t="s">
        <v>414</v>
      </c>
      <c r="D368" s="9" t="s">
        <v>424</v>
      </c>
      <c r="E368" s="10" t="s">
        <v>428</v>
      </c>
      <c r="G368" s="10" t="s">
        <v>428</v>
      </c>
      <c r="H368" s="17">
        <f>SUM(SHISO!H735:H743)</f>
        <v>387.9</v>
      </c>
      <c r="I368" s="1">
        <f t="shared" si="1"/>
        <v>387.9</v>
      </c>
      <c r="L368" s="8" t="s">
        <v>127</v>
      </c>
      <c r="M368" s="8" t="s">
        <v>127</v>
      </c>
      <c r="N368" s="11">
        <v>1.0</v>
      </c>
    </row>
    <row r="369" ht="15.75" customHeight="1">
      <c r="C369" s="9" t="s">
        <v>414</v>
      </c>
      <c r="D369" s="9" t="s">
        <v>424</v>
      </c>
      <c r="E369" s="10" t="s">
        <v>429</v>
      </c>
      <c r="G369" s="10" t="s">
        <v>429</v>
      </c>
      <c r="H369" s="17">
        <f>SUM(SHISO!H481:H486)</f>
        <v>399.62</v>
      </c>
      <c r="I369" s="1">
        <f t="shared" si="1"/>
        <v>399.62</v>
      </c>
      <c r="L369" s="8" t="s">
        <v>127</v>
      </c>
      <c r="M369" s="8" t="s">
        <v>127</v>
      </c>
      <c r="N369" s="11">
        <v>1.0</v>
      </c>
    </row>
    <row r="370" ht="15.75" customHeight="1">
      <c r="C370" s="9" t="s">
        <v>414</v>
      </c>
      <c r="D370" s="9" t="s">
        <v>424</v>
      </c>
      <c r="E370" s="10" t="s">
        <v>430</v>
      </c>
      <c r="G370" s="10" t="s">
        <v>430</v>
      </c>
      <c r="H370" s="17">
        <f>SUM(SHISO!H388:H396)</f>
        <v>690.95</v>
      </c>
      <c r="I370" s="1">
        <f t="shared" si="1"/>
        <v>690.95</v>
      </c>
      <c r="L370" s="8" t="s">
        <v>127</v>
      </c>
      <c r="M370" s="8" t="s">
        <v>127</v>
      </c>
      <c r="N370" s="11">
        <v>1.0</v>
      </c>
    </row>
    <row r="371" ht="15.75" customHeight="1">
      <c r="C371" s="9" t="s">
        <v>414</v>
      </c>
      <c r="D371" s="9" t="s">
        <v>424</v>
      </c>
      <c r="E371" s="10" t="s">
        <v>431</v>
      </c>
      <c r="G371" s="10" t="s">
        <v>431</v>
      </c>
      <c r="H371" s="17">
        <f>SUM(SHISO!H672:H681)</f>
        <v>562.65</v>
      </c>
      <c r="I371" s="1">
        <f t="shared" si="1"/>
        <v>562.65</v>
      </c>
      <c r="L371" s="8" t="s">
        <v>127</v>
      </c>
      <c r="M371" s="8" t="s">
        <v>127</v>
      </c>
      <c r="N371" s="11">
        <v>1.0</v>
      </c>
    </row>
    <row r="372" ht="15.75" customHeight="1">
      <c r="C372" s="9" t="s">
        <v>414</v>
      </c>
      <c r="D372" s="9" t="s">
        <v>424</v>
      </c>
      <c r="E372" s="10" t="s">
        <v>432</v>
      </c>
      <c r="G372" s="10" t="s">
        <v>432</v>
      </c>
      <c r="H372" s="17">
        <f>SUM(SHISO!H704:H712)</f>
        <v>592.03</v>
      </c>
      <c r="I372" s="1">
        <f t="shared" si="1"/>
        <v>592.03</v>
      </c>
      <c r="L372" s="8" t="s">
        <v>127</v>
      </c>
      <c r="M372" s="8" t="s">
        <v>127</v>
      </c>
      <c r="N372" s="11">
        <v>1.0</v>
      </c>
    </row>
    <row r="373" ht="15.75" customHeight="1">
      <c r="C373" s="9" t="s">
        <v>414</v>
      </c>
      <c r="D373" s="9" t="s">
        <v>424</v>
      </c>
      <c r="E373" s="10" t="s">
        <v>433</v>
      </c>
      <c r="G373" s="10" t="s">
        <v>433</v>
      </c>
      <c r="H373" s="17">
        <f>SUM(SHISO!H578:H586)</f>
        <v>876.28</v>
      </c>
      <c r="I373" s="1">
        <f t="shared" si="1"/>
        <v>876.28</v>
      </c>
      <c r="L373" s="8" t="s">
        <v>127</v>
      </c>
      <c r="M373" s="8" t="s">
        <v>127</v>
      </c>
      <c r="N373" s="11">
        <v>1.0</v>
      </c>
    </row>
    <row r="374" ht="15.75" customHeight="1">
      <c r="C374" s="9" t="s">
        <v>414</v>
      </c>
      <c r="D374" s="9" t="s">
        <v>34</v>
      </c>
      <c r="E374" s="10" t="s">
        <v>434</v>
      </c>
      <c r="G374" s="10" t="s">
        <v>434</v>
      </c>
      <c r="H374" s="1">
        <v>3300.0</v>
      </c>
      <c r="I374" s="1">
        <f t="shared" si="1"/>
        <v>3300</v>
      </c>
      <c r="L374" s="8" t="s">
        <v>20</v>
      </c>
      <c r="M374" s="8" t="s">
        <v>20</v>
      </c>
      <c r="N374" s="11">
        <v>30.0</v>
      </c>
    </row>
    <row r="375" ht="15.75" customHeight="1">
      <c r="C375" s="9" t="s">
        <v>357</v>
      </c>
      <c r="D375" s="9" t="s">
        <v>131</v>
      </c>
      <c r="E375" s="10" t="s">
        <v>435</v>
      </c>
      <c r="G375" s="10" t="s">
        <v>435</v>
      </c>
      <c r="H375" s="1">
        <v>93.0</v>
      </c>
      <c r="I375" s="1">
        <f t="shared" si="1"/>
        <v>93</v>
      </c>
      <c r="L375" s="8" t="s">
        <v>20</v>
      </c>
      <c r="M375" s="8" t="s">
        <v>20</v>
      </c>
      <c r="N375" s="11">
        <v>1.0</v>
      </c>
    </row>
    <row r="376" ht="15.75" customHeight="1">
      <c r="C376" s="9" t="s">
        <v>357</v>
      </c>
      <c r="D376" s="9" t="s">
        <v>131</v>
      </c>
      <c r="E376" s="10" t="s">
        <v>436</v>
      </c>
      <c r="G376" s="10" t="s">
        <v>436</v>
      </c>
      <c r="H376" s="1">
        <v>44.0</v>
      </c>
      <c r="I376" s="1">
        <f t="shared" si="1"/>
        <v>44</v>
      </c>
      <c r="L376" s="8" t="s">
        <v>20</v>
      </c>
      <c r="M376" s="8" t="s">
        <v>20</v>
      </c>
      <c r="N376" s="11">
        <v>1.0</v>
      </c>
    </row>
    <row r="377" ht="15.75" customHeight="1">
      <c r="C377" s="9" t="s">
        <v>357</v>
      </c>
      <c r="D377" s="9" t="s">
        <v>131</v>
      </c>
      <c r="E377" s="10" t="s">
        <v>437</v>
      </c>
      <c r="G377" s="10" t="s">
        <v>437</v>
      </c>
      <c r="H377" s="1">
        <v>102.0</v>
      </c>
      <c r="I377" s="1">
        <f t="shared" si="1"/>
        <v>102</v>
      </c>
      <c r="L377" s="8" t="s">
        <v>20</v>
      </c>
      <c r="M377" s="8" t="s">
        <v>20</v>
      </c>
      <c r="N377" s="11">
        <v>1.0</v>
      </c>
    </row>
    <row r="378" ht="15.75" customHeight="1">
      <c r="C378" s="9" t="s">
        <v>11</v>
      </c>
      <c r="D378" s="9" t="s">
        <v>424</v>
      </c>
      <c r="E378" s="10" t="s">
        <v>438</v>
      </c>
      <c r="G378" s="10" t="s">
        <v>438</v>
      </c>
      <c r="H378" s="14">
        <f>SUM('CARTA KENTO'!H6162:H6168)</f>
        <v>877.8</v>
      </c>
      <c r="I378" s="1">
        <f t="shared" si="1"/>
        <v>877.8</v>
      </c>
      <c r="L378" s="8" t="s">
        <v>127</v>
      </c>
      <c r="M378" s="8" t="s">
        <v>127</v>
      </c>
      <c r="N378" s="11">
        <v>1.0</v>
      </c>
    </row>
    <row r="379" ht="15.75" customHeight="1">
      <c r="C379" s="9" t="s">
        <v>11</v>
      </c>
      <c r="D379" s="9" t="s">
        <v>424</v>
      </c>
      <c r="E379" s="10" t="s">
        <v>439</v>
      </c>
      <c r="G379" s="10" t="s">
        <v>439</v>
      </c>
      <c r="H379" s="14">
        <f>SUM('CARTA KENTO'!H6200:H6205)</f>
        <v>370.32</v>
      </c>
      <c r="I379" s="1">
        <f t="shared" si="1"/>
        <v>370.32</v>
      </c>
      <c r="L379" s="8" t="s">
        <v>127</v>
      </c>
      <c r="M379" s="8" t="s">
        <v>127</v>
      </c>
      <c r="N379" s="11">
        <v>1.0</v>
      </c>
    </row>
    <row r="380" ht="15.75" customHeight="1">
      <c r="C380" s="9" t="s">
        <v>11</v>
      </c>
      <c r="D380" s="9" t="s">
        <v>424</v>
      </c>
      <c r="E380" s="10" t="s">
        <v>440</v>
      </c>
      <c r="G380" s="10" t="s">
        <v>440</v>
      </c>
      <c r="H380" s="14">
        <f>SUM('CARTA KENTO'!H3963:H3970)</f>
        <v>1583.83</v>
      </c>
      <c r="I380" s="1">
        <f t="shared" si="1"/>
        <v>1583.83</v>
      </c>
      <c r="L380" s="8" t="s">
        <v>127</v>
      </c>
      <c r="M380" s="8" t="s">
        <v>127</v>
      </c>
      <c r="N380" s="11">
        <v>1.0</v>
      </c>
    </row>
    <row r="381" ht="15.75" customHeight="1">
      <c r="C381" s="9" t="s">
        <v>11</v>
      </c>
      <c r="D381" s="9" t="s">
        <v>424</v>
      </c>
      <c r="E381" s="10" t="s">
        <v>441</v>
      </c>
      <c r="G381" s="10" t="s">
        <v>441</v>
      </c>
      <c r="H381" s="14">
        <f>SUM('CARTA KENTO'!H4377:H4385)</f>
        <v>1163.19</v>
      </c>
      <c r="I381" s="1">
        <f t="shared" si="1"/>
        <v>1163.19</v>
      </c>
      <c r="L381" s="8" t="s">
        <v>127</v>
      </c>
      <c r="M381" s="8" t="s">
        <v>127</v>
      </c>
      <c r="N381" s="11">
        <v>1.0</v>
      </c>
    </row>
    <row r="382" ht="15.75" customHeight="1">
      <c r="C382" s="9" t="s">
        <v>11</v>
      </c>
      <c r="D382" s="9" t="s">
        <v>424</v>
      </c>
      <c r="E382" s="10" t="s">
        <v>442</v>
      </c>
      <c r="G382" s="10" t="s">
        <v>442</v>
      </c>
      <c r="H382" s="14">
        <f>SUM('CARTA KENTO'!H6334:H6337)</f>
        <v>388.94</v>
      </c>
      <c r="I382" s="1">
        <f t="shared" si="1"/>
        <v>388.94</v>
      </c>
      <c r="L382" s="8" t="s">
        <v>127</v>
      </c>
      <c r="M382" s="8" t="s">
        <v>127</v>
      </c>
      <c r="N382" s="11">
        <v>1.0</v>
      </c>
    </row>
    <row r="383" ht="15.75" customHeight="1">
      <c r="C383" s="9" t="s">
        <v>11</v>
      </c>
      <c r="D383" s="9" t="s">
        <v>424</v>
      </c>
      <c r="E383" s="10" t="s">
        <v>443</v>
      </c>
      <c r="G383" s="10" t="s">
        <v>443</v>
      </c>
      <c r="H383" s="14">
        <f>SUM('CARTA KENTO'!H6359:H6362)</f>
        <v>607.49</v>
      </c>
      <c r="I383" s="1">
        <f t="shared" si="1"/>
        <v>607.49</v>
      </c>
      <c r="L383" s="8" t="s">
        <v>127</v>
      </c>
      <c r="M383" s="8" t="s">
        <v>127</v>
      </c>
      <c r="N383" s="11">
        <v>1.0</v>
      </c>
    </row>
    <row r="384" ht="15.75" customHeight="1">
      <c r="C384" s="9" t="s">
        <v>11</v>
      </c>
      <c r="D384" s="9" t="s">
        <v>424</v>
      </c>
      <c r="E384" s="10" t="s">
        <v>444</v>
      </c>
      <c r="G384" s="10" t="s">
        <v>444</v>
      </c>
      <c r="H384" s="14">
        <f>SUM('CARTA KENTO'!H6411:H6416)</f>
        <v>1333.08</v>
      </c>
      <c r="I384" s="1">
        <f t="shared" si="1"/>
        <v>1333.08</v>
      </c>
      <c r="L384" s="8" t="s">
        <v>127</v>
      </c>
      <c r="M384" s="8" t="s">
        <v>127</v>
      </c>
      <c r="N384" s="11">
        <v>1.0</v>
      </c>
    </row>
    <row r="385" ht="15.75" customHeight="1">
      <c r="C385" s="9" t="s">
        <v>11</v>
      </c>
      <c r="D385" s="9" t="s">
        <v>424</v>
      </c>
      <c r="E385" s="10" t="s">
        <v>445</v>
      </c>
      <c r="G385" s="10" t="s">
        <v>445</v>
      </c>
      <c r="H385" s="14">
        <f>SUM('CARTA KENTO'!H6469:H6473)</f>
        <v>369.62</v>
      </c>
      <c r="I385" s="1">
        <f t="shared" si="1"/>
        <v>369.62</v>
      </c>
      <c r="L385" s="8" t="s">
        <v>127</v>
      </c>
      <c r="M385" s="8" t="s">
        <v>127</v>
      </c>
      <c r="N385" s="11">
        <v>1.0</v>
      </c>
    </row>
    <row r="386" ht="15.75" customHeight="1">
      <c r="C386" s="9" t="s">
        <v>11</v>
      </c>
      <c r="D386" s="9" t="s">
        <v>424</v>
      </c>
      <c r="E386" s="10" t="s">
        <v>446</v>
      </c>
      <c r="G386" s="10" t="s">
        <v>446</v>
      </c>
      <c r="H386" s="14">
        <f>SUM('CARTA KENTO'!H6496:H6501)</f>
        <v>1080.5</v>
      </c>
      <c r="I386" s="1">
        <f t="shared" si="1"/>
        <v>1080.5</v>
      </c>
      <c r="L386" s="8" t="s">
        <v>127</v>
      </c>
      <c r="M386" s="8" t="s">
        <v>127</v>
      </c>
      <c r="N386" s="11">
        <v>1.0</v>
      </c>
    </row>
    <row r="387" ht="15.75" customHeight="1">
      <c r="C387" s="9" t="s">
        <v>11</v>
      </c>
      <c r="D387" s="9" t="s">
        <v>424</v>
      </c>
      <c r="E387" s="10" t="s">
        <v>447</v>
      </c>
      <c r="G387" s="10" t="s">
        <v>447</v>
      </c>
      <c r="H387" s="14">
        <f>SUM('CARTA KENTO'!H6582:H6585)</f>
        <v>408.54</v>
      </c>
      <c r="I387" s="1">
        <f t="shared" si="1"/>
        <v>408.54</v>
      </c>
      <c r="L387" s="8" t="s">
        <v>127</v>
      </c>
      <c r="M387" s="8" t="s">
        <v>127</v>
      </c>
      <c r="N387" s="11">
        <v>1.0</v>
      </c>
    </row>
    <row r="388" ht="15.75" customHeight="1">
      <c r="C388" s="9" t="s">
        <v>11</v>
      </c>
      <c r="D388" s="9" t="s">
        <v>424</v>
      </c>
      <c r="E388" s="10" t="s">
        <v>448</v>
      </c>
      <c r="G388" s="10" t="s">
        <v>448</v>
      </c>
      <c r="H388" s="14">
        <f>SUM('CARTA KENTO'!H6609:H6611)</f>
        <v>244.79</v>
      </c>
      <c r="I388" s="1">
        <f t="shared" si="1"/>
        <v>244.79</v>
      </c>
      <c r="L388" s="8" t="s">
        <v>127</v>
      </c>
      <c r="M388" s="8" t="s">
        <v>127</v>
      </c>
      <c r="N388" s="11">
        <v>1.0</v>
      </c>
    </row>
    <row r="389" ht="15.75" customHeight="1">
      <c r="C389" s="9" t="s">
        <v>11</v>
      </c>
      <c r="D389" s="9" t="s">
        <v>424</v>
      </c>
      <c r="E389" s="10" t="s">
        <v>449</v>
      </c>
      <c r="G389" s="10" t="s">
        <v>449</v>
      </c>
      <c r="H389" s="14">
        <f>SUM('CARTA KENTO'!H6633:H6637)</f>
        <v>368.2</v>
      </c>
      <c r="I389" s="1">
        <f t="shared" si="1"/>
        <v>368.2</v>
      </c>
      <c r="L389" s="8" t="s">
        <v>127</v>
      </c>
      <c r="M389" s="8" t="s">
        <v>127</v>
      </c>
      <c r="N389" s="11">
        <v>1.0</v>
      </c>
    </row>
    <row r="390" ht="15.75" customHeight="1">
      <c r="C390" s="9" t="s">
        <v>11</v>
      </c>
      <c r="D390" s="9" t="s">
        <v>424</v>
      </c>
      <c r="E390" s="10" t="s">
        <v>450</v>
      </c>
      <c r="G390" s="10" t="s">
        <v>450</v>
      </c>
      <c r="H390" s="14">
        <f>SUM('CARTA KENTO'!H6689:H6692)</f>
        <v>408.54</v>
      </c>
      <c r="I390" s="1">
        <f t="shared" si="1"/>
        <v>408.54</v>
      </c>
      <c r="L390" s="8" t="s">
        <v>127</v>
      </c>
      <c r="M390" s="8" t="s">
        <v>127</v>
      </c>
      <c r="N390" s="11">
        <v>1.0</v>
      </c>
    </row>
    <row r="391" ht="15.75" customHeight="1">
      <c r="C391" s="9" t="s">
        <v>11</v>
      </c>
      <c r="D391" s="9" t="s">
        <v>424</v>
      </c>
      <c r="E391" s="10" t="s">
        <v>451</v>
      </c>
      <c r="G391" s="10" t="s">
        <v>451</v>
      </c>
      <c r="H391" s="14">
        <f>SUM('CARTA KENTO'!H6717:H6720)</f>
        <v>815.13</v>
      </c>
      <c r="I391" s="1">
        <f t="shared" si="1"/>
        <v>815.13</v>
      </c>
      <c r="L391" s="8" t="s">
        <v>127</v>
      </c>
      <c r="M391" s="8" t="s">
        <v>127</v>
      </c>
      <c r="N391" s="11">
        <v>1.0</v>
      </c>
    </row>
    <row r="392" ht="15.75" customHeight="1">
      <c r="C392" s="9" t="s">
        <v>11</v>
      </c>
      <c r="D392" s="9" t="s">
        <v>424</v>
      </c>
      <c r="E392" s="10" t="s">
        <v>452</v>
      </c>
      <c r="G392" s="10" t="s">
        <v>452</v>
      </c>
      <c r="H392" s="14">
        <f>SUM('CARTA KENTO'!H6742:H6746)</f>
        <v>998.51</v>
      </c>
      <c r="I392" s="1">
        <f t="shared" si="1"/>
        <v>998.51</v>
      </c>
      <c r="L392" s="8" t="s">
        <v>127</v>
      </c>
      <c r="M392" s="8" t="s">
        <v>127</v>
      </c>
      <c r="N392" s="11">
        <v>1.0</v>
      </c>
    </row>
    <row r="393" ht="15.75" customHeight="1">
      <c r="C393" s="9" t="s">
        <v>11</v>
      </c>
      <c r="D393" s="9" t="s">
        <v>424</v>
      </c>
      <c r="E393" s="10" t="s">
        <v>453</v>
      </c>
      <c r="G393" s="10" t="s">
        <v>453</v>
      </c>
      <c r="H393" s="14">
        <f>SUM('CARTA KENTO'!H6769:H6770)</f>
        <v>731.35</v>
      </c>
      <c r="I393" s="1">
        <f t="shared" si="1"/>
        <v>731.35</v>
      </c>
      <c r="L393" s="8" t="s">
        <v>84</v>
      </c>
      <c r="M393" s="8" t="s">
        <v>84</v>
      </c>
      <c r="N393" s="11">
        <v>1.0</v>
      </c>
    </row>
    <row r="394" ht="15.75" customHeight="1">
      <c r="C394" s="9" t="s">
        <v>11</v>
      </c>
      <c r="D394" s="9" t="s">
        <v>424</v>
      </c>
      <c r="E394" s="10" t="s">
        <v>454</v>
      </c>
      <c r="G394" s="10" t="s">
        <v>454</v>
      </c>
      <c r="H394" s="14">
        <f>SUM('CARTA KENTO'!H6789:H6790)</f>
        <v>162.63</v>
      </c>
      <c r="I394" s="1">
        <f t="shared" si="1"/>
        <v>162.63</v>
      </c>
      <c r="L394" s="8" t="s">
        <v>84</v>
      </c>
      <c r="M394" s="8" t="s">
        <v>84</v>
      </c>
      <c r="N394" s="11">
        <v>1.0</v>
      </c>
    </row>
    <row r="395" ht="15.75" customHeight="1">
      <c r="C395" s="9" t="s">
        <v>11</v>
      </c>
      <c r="D395" s="9" t="s">
        <v>424</v>
      </c>
      <c r="E395" s="10" t="s">
        <v>455</v>
      </c>
      <c r="G395" s="10" t="s">
        <v>455</v>
      </c>
      <c r="H395" s="1">
        <f>SUM('CARTA KENTO'!H6860:H6863)</f>
        <v>396.79</v>
      </c>
      <c r="I395" s="1">
        <f t="shared" si="1"/>
        <v>396.79</v>
      </c>
      <c r="L395" s="8" t="s">
        <v>127</v>
      </c>
      <c r="M395" s="8" t="s">
        <v>127</v>
      </c>
      <c r="N395" s="11">
        <v>1.0</v>
      </c>
    </row>
    <row r="396" ht="15.75" customHeight="1">
      <c r="C396" s="9" t="s">
        <v>11</v>
      </c>
      <c r="D396" s="9" t="s">
        <v>424</v>
      </c>
      <c r="E396" s="10" t="s">
        <v>456</v>
      </c>
      <c r="G396" s="10" t="s">
        <v>456</v>
      </c>
      <c r="H396" s="1">
        <f>SUM('CARTA KENTO'!H6888:H6894)</f>
        <v>477.64</v>
      </c>
      <c r="I396" s="1">
        <f t="shared" si="1"/>
        <v>477.64</v>
      </c>
      <c r="L396" s="8" t="s">
        <v>127</v>
      </c>
      <c r="M396" s="8" t="s">
        <v>127</v>
      </c>
      <c r="N396" s="11">
        <v>1.0</v>
      </c>
    </row>
    <row r="397" ht="15.75" customHeight="1">
      <c r="C397" s="9" t="s">
        <v>11</v>
      </c>
      <c r="D397" s="9" t="s">
        <v>34</v>
      </c>
      <c r="E397" s="10" t="s">
        <v>457</v>
      </c>
      <c r="G397" s="10" t="s">
        <v>457</v>
      </c>
      <c r="H397" s="1">
        <v>3300.0</v>
      </c>
      <c r="I397" s="1">
        <f t="shared" si="1"/>
        <v>3300</v>
      </c>
      <c r="L397" s="8" t="s">
        <v>20</v>
      </c>
      <c r="M397" s="8" t="s">
        <v>20</v>
      </c>
      <c r="N397" s="11">
        <v>30.0</v>
      </c>
    </row>
    <row r="398" ht="15.75" customHeight="1">
      <c r="C398" s="9" t="s">
        <v>11</v>
      </c>
      <c r="D398" s="9" t="s">
        <v>207</v>
      </c>
      <c r="E398" s="10" t="s">
        <v>458</v>
      </c>
      <c r="G398" s="10" t="s">
        <v>458</v>
      </c>
      <c r="H398" s="1">
        <v>19790.0</v>
      </c>
      <c r="I398" s="1">
        <f t="shared" si="1"/>
        <v>19790</v>
      </c>
      <c r="L398" s="8" t="s">
        <v>459</v>
      </c>
      <c r="M398" s="8" t="s">
        <v>459</v>
      </c>
      <c r="N398" s="11">
        <v>1.0</v>
      </c>
    </row>
    <row r="399" ht="15.75" customHeight="1">
      <c r="C399" s="9" t="s">
        <v>11</v>
      </c>
      <c r="D399" s="9" t="s">
        <v>329</v>
      </c>
      <c r="E399" s="10" t="s">
        <v>460</v>
      </c>
      <c r="G399" s="10" t="s">
        <v>460</v>
      </c>
      <c r="H399" s="1">
        <v>555.0</v>
      </c>
      <c r="I399" s="1">
        <f t="shared" si="1"/>
        <v>555</v>
      </c>
      <c r="L399" s="8" t="s">
        <v>337</v>
      </c>
      <c r="M399" s="8" t="s">
        <v>337</v>
      </c>
      <c r="N399" s="11">
        <v>1.0</v>
      </c>
    </row>
    <row r="400" ht="15.75" customHeight="1">
      <c r="C400" s="9" t="s">
        <v>11</v>
      </c>
      <c r="D400" s="9" t="s">
        <v>127</v>
      </c>
      <c r="E400" s="10" t="s">
        <v>461</v>
      </c>
      <c r="G400" s="10" t="s">
        <v>461</v>
      </c>
      <c r="H400" s="14">
        <f>SUM('CARTA KENTO'!H3993:H3999)</f>
        <v>1405.1</v>
      </c>
      <c r="I400" s="1">
        <f t="shared" si="1"/>
        <v>1405.1</v>
      </c>
      <c r="L400" s="8" t="s">
        <v>127</v>
      </c>
      <c r="M400" s="8" t="s">
        <v>127</v>
      </c>
      <c r="N400" s="11">
        <v>1.0</v>
      </c>
    </row>
    <row r="401" ht="15.75" customHeight="1">
      <c r="C401" s="9" t="s">
        <v>11</v>
      </c>
      <c r="D401" s="9" t="s">
        <v>127</v>
      </c>
      <c r="E401" s="10" t="s">
        <v>462</v>
      </c>
      <c r="G401" s="10" t="s">
        <v>462</v>
      </c>
      <c r="H401" s="14">
        <f>SUM('CARTA KENTO'!H4536:H4544)</f>
        <v>571.03</v>
      </c>
      <c r="I401" s="1">
        <f t="shared" si="1"/>
        <v>571.03</v>
      </c>
      <c r="L401" s="8" t="s">
        <v>127</v>
      </c>
      <c r="M401" s="8" t="s">
        <v>127</v>
      </c>
      <c r="N401" s="11">
        <v>1.0</v>
      </c>
    </row>
    <row r="402" ht="15.75" customHeight="1">
      <c r="C402" s="9" t="s">
        <v>11</v>
      </c>
      <c r="D402" s="9" t="s">
        <v>127</v>
      </c>
      <c r="E402" s="10" t="s">
        <v>463</v>
      </c>
      <c r="G402" s="10" t="s">
        <v>463</v>
      </c>
      <c r="H402" s="14">
        <f>SUM('CARTA KENTO'!H4053:H4060)</f>
        <v>1258.59</v>
      </c>
      <c r="I402" s="1">
        <f t="shared" si="1"/>
        <v>1258.59</v>
      </c>
      <c r="L402" s="8" t="s">
        <v>127</v>
      </c>
      <c r="M402" s="8" t="s">
        <v>127</v>
      </c>
      <c r="N402" s="11">
        <v>1.0</v>
      </c>
    </row>
    <row r="403" ht="15.75" customHeight="1">
      <c r="C403" s="9" t="s">
        <v>11</v>
      </c>
      <c r="D403" s="9" t="s">
        <v>127</v>
      </c>
      <c r="E403" s="10" t="s">
        <v>464</v>
      </c>
      <c r="G403" s="10" t="s">
        <v>464</v>
      </c>
      <c r="H403" s="14">
        <f>SUM('CARTA KENTO'!H3160:H3168)</f>
        <v>906.94</v>
      </c>
      <c r="I403" s="1">
        <f t="shared" si="1"/>
        <v>906.94</v>
      </c>
      <c r="L403" s="8" t="s">
        <v>127</v>
      </c>
      <c r="M403" s="8" t="s">
        <v>127</v>
      </c>
      <c r="N403" s="11">
        <v>1.0</v>
      </c>
    </row>
    <row r="404" ht="15.75" customHeight="1">
      <c r="C404" s="9" t="s">
        <v>11</v>
      </c>
      <c r="D404" s="9" t="s">
        <v>68</v>
      </c>
      <c r="E404" s="10" t="s">
        <v>465</v>
      </c>
      <c r="G404" s="10" t="s">
        <v>465</v>
      </c>
      <c r="H404" s="12">
        <f>+'SUB RECETAS'!I1115</f>
        <v>5040</v>
      </c>
      <c r="I404" s="1">
        <f t="shared" si="1"/>
        <v>5040</v>
      </c>
      <c r="L404" s="8" t="s">
        <v>15</v>
      </c>
      <c r="M404" s="8" t="s">
        <v>15</v>
      </c>
      <c r="N404" s="11">
        <v>13200.0</v>
      </c>
    </row>
    <row r="405" ht="15.75" customHeight="1">
      <c r="C405" s="9" t="s">
        <v>11</v>
      </c>
      <c r="D405" s="9" t="s">
        <v>68</v>
      </c>
      <c r="E405" s="10" t="s">
        <v>466</v>
      </c>
      <c r="G405" s="10" t="s">
        <v>466</v>
      </c>
      <c r="H405" s="12">
        <f>+'SUB RECETAS'!I1098</f>
        <v>13902.85</v>
      </c>
      <c r="I405" s="1">
        <f t="shared" si="1"/>
        <v>13902.85</v>
      </c>
      <c r="L405" s="8" t="s">
        <v>63</v>
      </c>
      <c r="M405" s="8" t="s">
        <v>63</v>
      </c>
      <c r="N405" s="11">
        <v>18900.0</v>
      </c>
    </row>
    <row r="406" ht="15.75" customHeight="1">
      <c r="C406" s="9" t="s">
        <v>11</v>
      </c>
      <c r="D406" s="9" t="s">
        <v>50</v>
      </c>
      <c r="E406" s="10" t="s">
        <v>467</v>
      </c>
      <c r="G406" s="10" t="s">
        <v>467</v>
      </c>
      <c r="H406" s="1">
        <v>21008.5</v>
      </c>
      <c r="I406" s="1">
        <f t="shared" si="1"/>
        <v>21008.5</v>
      </c>
      <c r="L406" s="8" t="s">
        <v>63</v>
      </c>
      <c r="M406" s="8" t="s">
        <v>63</v>
      </c>
      <c r="N406" s="11">
        <v>20000.0</v>
      </c>
    </row>
    <row r="407" ht="15.75" customHeight="1">
      <c r="C407" s="9" t="s">
        <v>11</v>
      </c>
      <c r="D407" s="9" t="s">
        <v>411</v>
      </c>
      <c r="E407" s="10" t="s">
        <v>468</v>
      </c>
      <c r="G407" s="10" t="s">
        <v>468</v>
      </c>
      <c r="H407" s="1">
        <v>5006.5</v>
      </c>
      <c r="I407" s="1">
        <f t="shared" si="1"/>
        <v>5006.5</v>
      </c>
      <c r="L407" s="8" t="s">
        <v>15</v>
      </c>
      <c r="M407" s="8" t="s">
        <v>15</v>
      </c>
      <c r="N407" s="11">
        <v>1000.0</v>
      </c>
    </row>
    <row r="408" ht="15.75" customHeight="1">
      <c r="C408" s="9" t="s">
        <v>11</v>
      </c>
      <c r="D408" s="9" t="s">
        <v>411</v>
      </c>
      <c r="E408" s="10" t="s">
        <v>469</v>
      </c>
      <c r="G408" s="10" t="s">
        <v>469</v>
      </c>
      <c r="H408" s="1">
        <v>3136.48</v>
      </c>
      <c r="I408" s="1">
        <f t="shared" si="1"/>
        <v>3136.48</v>
      </c>
      <c r="L408" s="8" t="s">
        <v>15</v>
      </c>
      <c r="M408" s="8" t="s">
        <v>15</v>
      </c>
      <c r="N408" s="11">
        <v>1000.0</v>
      </c>
    </row>
    <row r="409" ht="15.75" customHeight="1">
      <c r="C409" s="9" t="s">
        <v>11</v>
      </c>
      <c r="D409" s="9" t="s">
        <v>127</v>
      </c>
      <c r="E409" s="10" t="s">
        <v>470</v>
      </c>
      <c r="G409" s="10" t="s">
        <v>470</v>
      </c>
      <c r="H409" s="14">
        <f>SUM('CARTA KENTO'!H3290:H3299)</f>
        <v>647.05</v>
      </c>
      <c r="I409" s="1">
        <f t="shared" si="1"/>
        <v>647.05</v>
      </c>
      <c r="L409" s="8" t="s">
        <v>127</v>
      </c>
      <c r="M409" s="8" t="s">
        <v>127</v>
      </c>
      <c r="N409" s="11">
        <v>1.0</v>
      </c>
    </row>
    <row r="410" ht="15.75" customHeight="1">
      <c r="C410" s="9" t="s">
        <v>11</v>
      </c>
      <c r="D410" s="9" t="s">
        <v>127</v>
      </c>
      <c r="E410" s="10" t="s">
        <v>471</v>
      </c>
      <c r="G410" s="10" t="s">
        <v>471</v>
      </c>
      <c r="H410" s="14">
        <f>SUM('CARTA KENTO'!H3192:H3201)</f>
        <v>1495.86</v>
      </c>
      <c r="I410" s="1">
        <f t="shared" si="1"/>
        <v>1495.86</v>
      </c>
      <c r="L410" s="8" t="s">
        <v>127</v>
      </c>
      <c r="M410" s="8" t="s">
        <v>127</v>
      </c>
      <c r="N410" s="11">
        <v>1.0</v>
      </c>
    </row>
    <row r="411" ht="15.75" customHeight="1">
      <c r="C411" s="9"/>
      <c r="D411" s="9"/>
      <c r="E411" s="10"/>
      <c r="G411" s="10"/>
      <c r="H411" s="1"/>
      <c r="I411" s="1"/>
      <c r="L411" s="8"/>
      <c r="M411" s="8"/>
      <c r="N411" s="11"/>
    </row>
    <row r="412" ht="15.75" customHeight="1">
      <c r="C412" s="9"/>
      <c r="D412" s="9"/>
      <c r="E412" s="10"/>
      <c r="G412" s="10"/>
      <c r="H412" s="1"/>
      <c r="I412" s="1"/>
      <c r="L412" s="8"/>
      <c r="M412" s="8"/>
      <c r="N412" s="11"/>
    </row>
    <row r="413" ht="15.75" customHeight="1">
      <c r="C413" s="9"/>
      <c r="D413" s="9"/>
      <c r="E413" s="10"/>
      <c r="G413" s="10"/>
      <c r="H413" s="1"/>
      <c r="I413" s="1"/>
      <c r="L413" s="8"/>
      <c r="M413" s="8"/>
      <c r="N413" s="11"/>
    </row>
    <row r="414" ht="15.75" customHeight="1">
      <c r="C414" s="9"/>
      <c r="D414" s="9"/>
      <c r="E414" s="10"/>
      <c r="G414" s="10"/>
      <c r="H414" s="1"/>
      <c r="I414" s="1"/>
      <c r="L414" s="8"/>
      <c r="M414" s="8"/>
      <c r="N414" s="11"/>
    </row>
    <row r="415" ht="15.75" customHeight="1">
      <c r="C415" s="9"/>
      <c r="D415" s="9"/>
      <c r="E415" s="10"/>
      <c r="G415" s="10"/>
      <c r="H415" s="1"/>
      <c r="I415" s="1"/>
      <c r="L415" s="8"/>
      <c r="M415" s="8"/>
      <c r="N415" s="11"/>
    </row>
    <row r="416" ht="15.75" customHeight="1">
      <c r="C416" s="9"/>
      <c r="D416" s="9"/>
      <c r="E416" s="10"/>
      <c r="G416" s="10"/>
      <c r="H416" s="1"/>
      <c r="I416" s="1"/>
      <c r="L416" s="8"/>
      <c r="M416" s="8"/>
      <c r="N416" s="11"/>
    </row>
    <row r="417" ht="15.75" customHeight="1">
      <c r="C417" s="9"/>
      <c r="D417" s="9"/>
      <c r="E417" s="10"/>
      <c r="G417" s="10"/>
      <c r="H417" s="1"/>
      <c r="I417" s="1"/>
      <c r="L417" s="8"/>
      <c r="M417" s="8"/>
      <c r="N417" s="11"/>
    </row>
    <row r="418" ht="15.75" customHeight="1">
      <c r="C418" s="9"/>
      <c r="D418" s="9"/>
      <c r="E418" s="10"/>
      <c r="G418" s="10"/>
      <c r="H418" s="1"/>
      <c r="I418" s="1"/>
      <c r="L418" s="8"/>
      <c r="M418" s="8"/>
      <c r="N418" s="11"/>
    </row>
    <row r="419" ht="15.75" customHeight="1">
      <c r="C419" s="9"/>
      <c r="D419" s="9"/>
      <c r="E419" s="10"/>
      <c r="G419" s="10"/>
      <c r="H419" s="1"/>
      <c r="I419" s="1"/>
      <c r="L419" s="8"/>
      <c r="M419" s="8"/>
      <c r="N419" s="11"/>
    </row>
    <row r="420" ht="15.75" customHeight="1">
      <c r="C420" s="9"/>
      <c r="D420" s="9"/>
      <c r="E420" s="10"/>
      <c r="G420" s="10"/>
      <c r="H420" s="1"/>
      <c r="I420" s="1"/>
      <c r="L420" s="8"/>
      <c r="M420" s="8"/>
      <c r="N420" s="11"/>
    </row>
    <row r="421" ht="15.75" customHeight="1">
      <c r="C421" s="9"/>
      <c r="D421" s="9"/>
      <c r="E421" s="10"/>
      <c r="G421" s="10"/>
      <c r="H421" s="1"/>
      <c r="I421" s="1"/>
      <c r="L421" s="8"/>
      <c r="M421" s="8"/>
      <c r="N421" s="11"/>
    </row>
    <row r="422" ht="15.75" customHeight="1">
      <c r="C422" s="9"/>
      <c r="D422" s="9"/>
      <c r="E422" s="10"/>
      <c r="G422" s="10"/>
      <c r="H422" s="1"/>
      <c r="I422" s="1"/>
      <c r="L422" s="8"/>
      <c r="M422" s="8"/>
      <c r="N422" s="11"/>
    </row>
    <row r="423" ht="15.75" customHeight="1">
      <c r="C423" s="9"/>
      <c r="D423" s="9"/>
      <c r="E423" s="10"/>
      <c r="G423" s="10"/>
      <c r="H423" s="1"/>
      <c r="I423" s="1"/>
      <c r="L423" s="8"/>
      <c r="M423" s="8"/>
      <c r="N423" s="11"/>
    </row>
    <row r="424" ht="15.75" customHeight="1">
      <c r="C424" s="9"/>
      <c r="D424" s="9"/>
      <c r="E424" s="10"/>
      <c r="G424" s="10"/>
      <c r="H424" s="1"/>
      <c r="I424" s="1"/>
      <c r="L424" s="8"/>
      <c r="M424" s="8"/>
      <c r="N424" s="11"/>
    </row>
    <row r="425" ht="15.75" customHeight="1">
      <c r="C425" s="9"/>
      <c r="D425" s="9"/>
      <c r="E425" s="10"/>
      <c r="G425" s="10"/>
      <c r="H425" s="1"/>
      <c r="I425" s="1"/>
      <c r="L425" s="8"/>
      <c r="M425" s="8"/>
      <c r="N425" s="11"/>
    </row>
    <row r="426" ht="15.75" customHeight="1">
      <c r="C426" s="9"/>
      <c r="D426" s="9"/>
      <c r="E426" s="10"/>
      <c r="G426" s="10"/>
      <c r="H426" s="1"/>
      <c r="I426" s="1"/>
      <c r="L426" s="8"/>
      <c r="M426" s="8"/>
      <c r="N426" s="11"/>
    </row>
    <row r="427" ht="15.75" customHeight="1">
      <c r="C427" s="9"/>
      <c r="D427" s="9"/>
      <c r="E427" s="10"/>
      <c r="G427" s="10"/>
      <c r="H427" s="1"/>
      <c r="I427" s="1"/>
      <c r="L427" s="8"/>
      <c r="M427" s="8"/>
      <c r="N427" s="11"/>
    </row>
    <row r="428" ht="15.75" customHeight="1">
      <c r="C428" s="9"/>
      <c r="D428" s="9"/>
      <c r="E428" s="10"/>
      <c r="G428" s="10"/>
      <c r="H428" s="1"/>
      <c r="I428" s="1"/>
      <c r="L428" s="8"/>
      <c r="M428" s="8"/>
      <c r="N428" s="11"/>
    </row>
    <row r="429" ht="15.75" customHeight="1">
      <c r="C429" s="9"/>
      <c r="D429" s="9"/>
      <c r="E429" s="10"/>
      <c r="G429" s="10"/>
      <c r="H429" s="1"/>
      <c r="I429" s="1"/>
      <c r="L429" s="8"/>
      <c r="M429" s="8"/>
      <c r="N429" s="11"/>
    </row>
    <row r="430" ht="15.75" customHeight="1">
      <c r="C430" s="9"/>
      <c r="D430" s="9"/>
      <c r="E430" s="10"/>
      <c r="G430" s="10"/>
      <c r="H430" s="1"/>
      <c r="I430" s="1"/>
      <c r="L430" s="8"/>
      <c r="M430" s="8"/>
      <c r="N430" s="11"/>
    </row>
    <row r="431" ht="15.75" customHeight="1">
      <c r="C431" s="9"/>
      <c r="D431" s="9"/>
      <c r="E431" s="10"/>
      <c r="G431" s="10"/>
      <c r="H431" s="1"/>
      <c r="I431" s="1"/>
      <c r="L431" s="8"/>
      <c r="M431" s="8"/>
      <c r="N431" s="11"/>
    </row>
    <row r="432" ht="15.75" customHeight="1">
      <c r="C432" s="9"/>
      <c r="D432" s="9"/>
      <c r="E432" s="10"/>
      <c r="G432" s="10"/>
      <c r="H432" s="1"/>
      <c r="I432" s="1"/>
      <c r="L432" s="8"/>
      <c r="M432" s="8"/>
      <c r="N432" s="11"/>
    </row>
    <row r="433" ht="15.75" customHeight="1">
      <c r="C433" s="9"/>
      <c r="D433" s="9"/>
      <c r="E433" s="10"/>
      <c r="G433" s="10"/>
      <c r="H433" s="1"/>
      <c r="I433" s="1"/>
      <c r="L433" s="8"/>
      <c r="M433" s="8"/>
      <c r="N433" s="11"/>
    </row>
    <row r="434" ht="15.75" customHeight="1">
      <c r="C434" s="9"/>
      <c r="D434" s="9"/>
      <c r="E434" s="10"/>
      <c r="G434" s="10"/>
      <c r="H434" s="1"/>
      <c r="I434" s="1"/>
      <c r="L434" s="8"/>
      <c r="M434" s="8"/>
      <c r="N434" s="11"/>
    </row>
    <row r="435" ht="15.75" customHeight="1">
      <c r="C435" s="9"/>
      <c r="D435" s="9"/>
      <c r="E435" s="10"/>
      <c r="G435" s="10"/>
      <c r="H435" s="1"/>
      <c r="I435" s="1"/>
      <c r="L435" s="8"/>
      <c r="M435" s="8"/>
      <c r="N435" s="11"/>
    </row>
    <row r="436" ht="15.75" customHeight="1">
      <c r="C436" s="9"/>
      <c r="D436" s="9"/>
      <c r="E436" s="10"/>
      <c r="G436" s="10"/>
      <c r="H436" s="1"/>
      <c r="I436" s="1"/>
      <c r="L436" s="8"/>
      <c r="M436" s="8"/>
      <c r="N436" s="11"/>
    </row>
    <row r="437" ht="15.75" customHeight="1">
      <c r="C437" s="9"/>
      <c r="D437" s="9"/>
      <c r="E437" s="10"/>
      <c r="G437" s="10"/>
      <c r="H437" s="1"/>
      <c r="I437" s="1"/>
      <c r="L437" s="8"/>
      <c r="M437" s="8"/>
      <c r="N437" s="11"/>
    </row>
    <row r="438" ht="15.75" customHeight="1">
      <c r="C438" s="9"/>
      <c r="D438" s="9"/>
      <c r="E438" s="10"/>
      <c r="G438" s="10"/>
      <c r="H438" s="1"/>
      <c r="I438" s="1"/>
      <c r="L438" s="8"/>
      <c r="M438" s="8"/>
      <c r="N438" s="11"/>
    </row>
    <row r="439" ht="15.75" customHeight="1">
      <c r="C439" s="9"/>
      <c r="D439" s="9"/>
      <c r="E439" s="10"/>
      <c r="G439" s="10"/>
      <c r="H439" s="1"/>
      <c r="I439" s="1"/>
      <c r="L439" s="8"/>
      <c r="M439" s="8"/>
      <c r="N439" s="11"/>
    </row>
    <row r="440" ht="15.75" customHeight="1">
      <c r="C440" s="9"/>
      <c r="D440" s="9"/>
      <c r="E440" s="10"/>
      <c r="G440" s="10"/>
      <c r="H440" s="1"/>
      <c r="I440" s="1"/>
      <c r="L440" s="8"/>
      <c r="M440" s="8"/>
      <c r="N440" s="11"/>
    </row>
    <row r="441" ht="15.75" customHeight="1">
      <c r="C441" s="9"/>
      <c r="D441" s="9"/>
      <c r="E441" s="10"/>
      <c r="G441" s="10"/>
      <c r="H441" s="1"/>
      <c r="I441" s="1"/>
      <c r="L441" s="8"/>
      <c r="M441" s="8"/>
      <c r="N441" s="11"/>
    </row>
    <row r="442" ht="15.75" customHeight="1">
      <c r="C442" s="9"/>
      <c r="D442" s="9"/>
      <c r="E442" s="10"/>
      <c r="G442" s="10"/>
      <c r="H442" s="1"/>
      <c r="I442" s="1"/>
      <c r="L442" s="8"/>
      <c r="M442" s="8"/>
      <c r="N442" s="11"/>
    </row>
    <row r="443" ht="15.75" customHeight="1">
      <c r="C443" s="9"/>
      <c r="D443" s="9"/>
      <c r="E443" s="10"/>
      <c r="G443" s="10"/>
      <c r="H443" s="1"/>
      <c r="I443" s="1"/>
      <c r="L443" s="8"/>
      <c r="M443" s="8"/>
      <c r="N443" s="11"/>
    </row>
    <row r="444" ht="15.75" customHeight="1">
      <c r="C444" s="9"/>
      <c r="D444" s="9"/>
      <c r="E444" s="10"/>
      <c r="G444" s="10"/>
      <c r="H444" s="1"/>
      <c r="I444" s="1"/>
      <c r="L444" s="8"/>
      <c r="M444" s="8"/>
      <c r="N444" s="11"/>
    </row>
    <row r="445" ht="15.75" customHeight="1">
      <c r="C445" s="9"/>
      <c r="D445" s="9"/>
      <c r="E445" s="10"/>
      <c r="G445" s="10"/>
      <c r="H445" s="1"/>
      <c r="I445" s="1"/>
      <c r="L445" s="8"/>
      <c r="M445" s="8"/>
      <c r="N445" s="11"/>
    </row>
    <row r="446" ht="15.75" customHeight="1">
      <c r="C446" s="9"/>
      <c r="D446" s="9"/>
      <c r="E446" s="10"/>
      <c r="G446" s="10"/>
      <c r="H446" s="1"/>
      <c r="I446" s="1"/>
      <c r="L446" s="8"/>
      <c r="M446" s="8"/>
      <c r="N446" s="11"/>
    </row>
    <row r="447" ht="15.75" customHeight="1">
      <c r="C447" s="9"/>
      <c r="D447" s="9"/>
      <c r="E447" s="10"/>
      <c r="G447" s="10"/>
      <c r="H447" s="1"/>
      <c r="I447" s="1"/>
      <c r="L447" s="8"/>
      <c r="M447" s="8"/>
      <c r="N447" s="11"/>
    </row>
    <row r="448" ht="15.75" customHeight="1">
      <c r="C448" s="9"/>
      <c r="D448" s="9"/>
      <c r="E448" s="10"/>
      <c r="G448" s="10"/>
      <c r="H448" s="1"/>
      <c r="I448" s="1"/>
      <c r="L448" s="8"/>
      <c r="M448" s="8"/>
      <c r="N448" s="11"/>
    </row>
    <row r="449" ht="15.75" customHeight="1">
      <c r="C449" s="9"/>
      <c r="D449" s="9"/>
      <c r="E449" s="10"/>
      <c r="G449" s="10"/>
      <c r="H449" s="1"/>
      <c r="I449" s="1"/>
      <c r="L449" s="8"/>
      <c r="M449" s="8"/>
      <c r="N449" s="11"/>
    </row>
    <row r="450" ht="15.75" customHeight="1">
      <c r="C450" s="9"/>
      <c r="D450" s="9"/>
      <c r="E450" s="10"/>
      <c r="G450" s="10"/>
      <c r="H450" s="1"/>
      <c r="I450" s="1"/>
      <c r="L450" s="8"/>
      <c r="M450" s="8"/>
      <c r="N450" s="11"/>
    </row>
    <row r="451" ht="15.75" customHeight="1">
      <c r="C451" s="9"/>
      <c r="D451" s="9"/>
      <c r="E451" s="10"/>
      <c r="G451" s="10"/>
      <c r="H451" s="1"/>
      <c r="I451" s="1"/>
      <c r="L451" s="8"/>
      <c r="M451" s="8"/>
      <c r="N451" s="11"/>
    </row>
    <row r="452" ht="15.75" customHeight="1">
      <c r="C452" s="9"/>
      <c r="D452" s="9"/>
      <c r="E452" s="10"/>
      <c r="G452" s="10"/>
      <c r="H452" s="1"/>
      <c r="I452" s="1"/>
      <c r="L452" s="8"/>
      <c r="M452" s="8"/>
      <c r="N452" s="11"/>
    </row>
    <row r="453" ht="15.75" customHeight="1">
      <c r="C453" s="9"/>
      <c r="D453" s="9"/>
      <c r="E453" s="10"/>
      <c r="G453" s="10"/>
      <c r="H453" s="1"/>
      <c r="I453" s="1"/>
      <c r="L453" s="8"/>
      <c r="M453" s="8"/>
      <c r="N453" s="11"/>
    </row>
    <row r="454" ht="15.75" customHeight="1">
      <c r="C454" s="9"/>
      <c r="D454" s="9"/>
      <c r="E454" s="10"/>
      <c r="G454" s="10"/>
      <c r="H454" s="1"/>
      <c r="I454" s="1"/>
      <c r="L454" s="8"/>
      <c r="M454" s="8"/>
      <c r="N454" s="11"/>
    </row>
    <row r="455" ht="15.75" customHeight="1">
      <c r="C455" s="9"/>
      <c r="D455" s="9"/>
      <c r="E455" s="10"/>
      <c r="G455" s="10"/>
      <c r="H455" s="1"/>
      <c r="I455" s="1"/>
      <c r="L455" s="8"/>
      <c r="M455" s="8"/>
      <c r="N455" s="11"/>
    </row>
    <row r="456" ht="15.75" customHeight="1">
      <c r="C456" s="9"/>
      <c r="D456" s="9"/>
      <c r="E456" s="10"/>
      <c r="G456" s="10"/>
      <c r="H456" s="1"/>
      <c r="I456" s="1"/>
      <c r="L456" s="8"/>
      <c r="M456" s="8"/>
      <c r="N456" s="11"/>
    </row>
    <row r="457" ht="15.75" customHeight="1">
      <c r="C457" s="9"/>
      <c r="D457" s="9"/>
      <c r="E457" s="10"/>
      <c r="G457" s="10"/>
      <c r="H457" s="1"/>
      <c r="I457" s="1"/>
      <c r="L457" s="8"/>
      <c r="M457" s="8"/>
      <c r="N457" s="11"/>
    </row>
    <row r="458" ht="15.75" customHeight="1">
      <c r="C458" s="9"/>
      <c r="D458" s="9"/>
      <c r="E458" s="10"/>
      <c r="G458" s="10"/>
      <c r="H458" s="1"/>
      <c r="I458" s="1"/>
      <c r="L458" s="8"/>
      <c r="M458" s="8"/>
      <c r="N458" s="11"/>
    </row>
    <row r="459" ht="15.75" customHeight="1">
      <c r="C459" s="9"/>
      <c r="D459" s="9"/>
      <c r="E459" s="10"/>
      <c r="G459" s="10"/>
      <c r="H459" s="1"/>
      <c r="I459" s="1"/>
      <c r="L459" s="8"/>
      <c r="M459" s="8"/>
      <c r="N459" s="11"/>
    </row>
    <row r="460" ht="15.75" customHeight="1">
      <c r="C460" s="9"/>
      <c r="D460" s="9"/>
      <c r="E460" s="10"/>
      <c r="G460" s="10"/>
      <c r="H460" s="1"/>
      <c r="I460" s="1"/>
      <c r="L460" s="8"/>
      <c r="M460" s="8"/>
      <c r="N460" s="11"/>
    </row>
    <row r="461" ht="15.75" customHeight="1">
      <c r="C461" s="9"/>
      <c r="D461" s="9"/>
      <c r="E461" s="10"/>
      <c r="G461" s="10"/>
      <c r="H461" s="1"/>
      <c r="I461" s="1"/>
      <c r="L461" s="8"/>
      <c r="M461" s="8"/>
      <c r="N461" s="11"/>
    </row>
    <row r="462" ht="15.75" customHeight="1">
      <c r="C462" s="9"/>
      <c r="D462" s="9"/>
      <c r="E462" s="10"/>
      <c r="G462" s="10"/>
      <c r="H462" s="1"/>
      <c r="I462" s="1"/>
      <c r="L462" s="8"/>
      <c r="M462" s="8"/>
      <c r="N462" s="11"/>
    </row>
    <row r="463" ht="15.75" customHeight="1">
      <c r="C463" s="9"/>
      <c r="D463" s="9"/>
      <c r="E463" s="10"/>
      <c r="G463" s="10"/>
      <c r="H463" s="1"/>
      <c r="I463" s="1"/>
      <c r="L463" s="8"/>
      <c r="M463" s="8"/>
      <c r="N463" s="11"/>
    </row>
    <row r="464" ht="15.75" customHeight="1">
      <c r="C464" s="9"/>
      <c r="D464" s="9"/>
      <c r="E464" s="10"/>
      <c r="G464" s="10"/>
      <c r="H464" s="1"/>
      <c r="I464" s="1"/>
      <c r="L464" s="8"/>
      <c r="M464" s="8"/>
      <c r="N464" s="11"/>
    </row>
    <row r="465" ht="15.75" customHeight="1">
      <c r="C465" s="9"/>
      <c r="D465" s="9"/>
      <c r="E465" s="10"/>
      <c r="G465" s="10"/>
      <c r="H465" s="1"/>
      <c r="I465" s="1"/>
      <c r="L465" s="8"/>
      <c r="M465" s="8"/>
      <c r="N465" s="11"/>
    </row>
    <row r="466" ht="15.75" customHeight="1">
      <c r="C466" s="9"/>
      <c r="D466" s="9"/>
      <c r="E466" s="10"/>
      <c r="G466" s="10"/>
      <c r="H466" s="1"/>
      <c r="I466" s="1"/>
      <c r="L466" s="8"/>
      <c r="M466" s="8"/>
      <c r="N466" s="11"/>
    </row>
    <row r="467" ht="15.75" customHeight="1">
      <c r="C467" s="9"/>
      <c r="D467" s="9"/>
      <c r="E467" s="10"/>
      <c r="G467" s="10"/>
      <c r="H467" s="1"/>
      <c r="I467" s="1"/>
      <c r="L467" s="8"/>
      <c r="M467" s="8"/>
      <c r="N467" s="11"/>
    </row>
    <row r="468" ht="15.75" customHeight="1">
      <c r="C468" s="9"/>
      <c r="D468" s="9"/>
      <c r="E468" s="10"/>
      <c r="G468" s="10"/>
      <c r="H468" s="1"/>
      <c r="I468" s="1"/>
      <c r="L468" s="8"/>
      <c r="M468" s="8"/>
      <c r="N468" s="11"/>
    </row>
    <row r="469" ht="15.75" customHeight="1">
      <c r="C469" s="9"/>
      <c r="D469" s="9"/>
      <c r="E469" s="10"/>
      <c r="G469" s="10"/>
      <c r="H469" s="1"/>
      <c r="I469" s="1"/>
      <c r="L469" s="8"/>
      <c r="M469" s="8"/>
      <c r="N469" s="11"/>
    </row>
    <row r="470" ht="15.75" customHeight="1">
      <c r="C470" s="9"/>
      <c r="D470" s="9"/>
      <c r="E470" s="10"/>
      <c r="G470" s="10"/>
      <c r="H470" s="1"/>
      <c r="I470" s="1"/>
      <c r="L470" s="8"/>
      <c r="M470" s="8"/>
      <c r="N470" s="11"/>
    </row>
    <row r="471" ht="15.75" customHeight="1">
      <c r="C471" s="9"/>
      <c r="D471" s="9"/>
      <c r="E471" s="10"/>
      <c r="G471" s="10"/>
      <c r="H471" s="1"/>
      <c r="I471" s="1"/>
      <c r="L471" s="8"/>
      <c r="M471" s="8"/>
      <c r="N471" s="11"/>
    </row>
    <row r="472" ht="15.75" customHeight="1">
      <c r="C472" s="9"/>
      <c r="D472" s="9"/>
      <c r="E472" s="10"/>
      <c r="G472" s="10"/>
      <c r="H472" s="1"/>
      <c r="I472" s="1"/>
      <c r="L472" s="8"/>
      <c r="M472" s="8"/>
      <c r="N472" s="11"/>
    </row>
    <row r="473" ht="15.75" customHeight="1">
      <c r="C473" s="9"/>
      <c r="D473" s="9"/>
      <c r="E473" s="10"/>
      <c r="G473" s="10"/>
      <c r="H473" s="1"/>
      <c r="I473" s="1"/>
      <c r="L473" s="8"/>
      <c r="M473" s="8"/>
      <c r="N473" s="11"/>
    </row>
    <row r="474" ht="15.75" customHeight="1">
      <c r="C474" s="9"/>
      <c r="D474" s="9"/>
      <c r="E474" s="10"/>
      <c r="G474" s="10"/>
      <c r="H474" s="1"/>
      <c r="I474" s="1"/>
      <c r="L474" s="8"/>
      <c r="M474" s="8"/>
      <c r="N474" s="11"/>
    </row>
    <row r="475" ht="15.75" customHeight="1">
      <c r="C475" s="9"/>
      <c r="D475" s="9"/>
      <c r="E475" s="10"/>
      <c r="G475" s="10"/>
      <c r="H475" s="1"/>
      <c r="I475" s="1"/>
      <c r="L475" s="8"/>
      <c r="M475" s="8"/>
      <c r="N475" s="11"/>
    </row>
    <row r="476" ht="15.75" customHeight="1">
      <c r="C476" s="9"/>
      <c r="D476" s="9"/>
      <c r="E476" s="10"/>
      <c r="G476" s="10"/>
      <c r="H476" s="1"/>
      <c r="I476" s="1"/>
      <c r="L476" s="8"/>
      <c r="M476" s="8"/>
      <c r="N476" s="11"/>
    </row>
    <row r="477" ht="15.75" customHeight="1">
      <c r="C477" s="9"/>
      <c r="D477" s="9"/>
      <c r="E477" s="10"/>
      <c r="G477" s="10"/>
      <c r="H477" s="1"/>
      <c r="I477" s="1"/>
      <c r="L477" s="8"/>
      <c r="M477" s="8"/>
      <c r="N477" s="11"/>
    </row>
    <row r="478" ht="15.75" customHeight="1">
      <c r="C478" s="9"/>
      <c r="D478" s="9"/>
      <c r="E478" s="10"/>
      <c r="G478" s="10"/>
      <c r="H478" s="1"/>
      <c r="I478" s="1"/>
      <c r="L478" s="8"/>
      <c r="M478" s="8"/>
      <c r="N478" s="11"/>
    </row>
    <row r="479" ht="15.75" customHeight="1">
      <c r="C479" s="9"/>
      <c r="D479" s="9"/>
      <c r="E479" s="10"/>
      <c r="G479" s="10"/>
      <c r="H479" s="1"/>
      <c r="I479" s="1"/>
      <c r="L479" s="8"/>
      <c r="M479" s="8"/>
      <c r="N479" s="11"/>
    </row>
    <row r="480" ht="15.75" customHeight="1">
      <c r="C480" s="9"/>
      <c r="D480" s="9"/>
      <c r="E480" s="10"/>
      <c r="G480" s="10"/>
      <c r="H480" s="1"/>
      <c r="I480" s="1"/>
      <c r="L480" s="8"/>
      <c r="M480" s="8"/>
      <c r="N480" s="11"/>
    </row>
    <row r="481" ht="15.75" customHeight="1">
      <c r="C481" s="9"/>
      <c r="D481" s="9"/>
      <c r="E481" s="10"/>
      <c r="G481" s="10"/>
      <c r="H481" s="1"/>
      <c r="I481" s="1"/>
      <c r="L481" s="8"/>
      <c r="M481" s="8"/>
      <c r="N481" s="11"/>
    </row>
    <row r="482" ht="15.75" customHeight="1">
      <c r="C482" s="9"/>
      <c r="D482" s="9"/>
      <c r="E482" s="10"/>
      <c r="G482" s="10"/>
      <c r="H482" s="1"/>
      <c r="I482" s="1"/>
      <c r="L482" s="8"/>
      <c r="M482" s="8"/>
      <c r="N482" s="11"/>
    </row>
    <row r="483" ht="15.75" customHeight="1">
      <c r="C483" s="9"/>
      <c r="D483" s="9"/>
      <c r="E483" s="10"/>
      <c r="G483" s="10"/>
      <c r="H483" s="1"/>
      <c r="I483" s="1"/>
      <c r="L483" s="8"/>
      <c r="M483" s="8"/>
      <c r="N483" s="11"/>
    </row>
    <row r="484" ht="15.75" customHeight="1">
      <c r="C484" s="9"/>
      <c r="D484" s="9"/>
      <c r="E484" s="10"/>
      <c r="G484" s="10"/>
      <c r="H484" s="1"/>
      <c r="I484" s="1"/>
      <c r="L484" s="8"/>
      <c r="M484" s="8"/>
      <c r="N484" s="11"/>
    </row>
    <row r="485" ht="15.75" customHeight="1">
      <c r="C485" s="9"/>
      <c r="D485" s="9"/>
      <c r="E485" s="10"/>
      <c r="G485" s="10"/>
      <c r="H485" s="1"/>
      <c r="I485" s="1"/>
      <c r="L485" s="8"/>
      <c r="M485" s="8"/>
      <c r="N485" s="11"/>
    </row>
    <row r="486" ht="15.75" customHeight="1">
      <c r="C486" s="9"/>
      <c r="D486" s="9"/>
      <c r="E486" s="10"/>
      <c r="G486" s="10"/>
      <c r="H486" s="1"/>
      <c r="I486" s="1"/>
      <c r="L486" s="8"/>
      <c r="M486" s="8"/>
      <c r="N486" s="11"/>
    </row>
    <row r="487" ht="15.75" customHeight="1">
      <c r="C487" s="9"/>
      <c r="D487" s="9"/>
      <c r="E487" s="10"/>
      <c r="G487" s="10"/>
      <c r="H487" s="1"/>
      <c r="I487" s="1"/>
      <c r="L487" s="8"/>
      <c r="M487" s="8"/>
      <c r="N487" s="11"/>
    </row>
    <row r="488" ht="15.75" customHeight="1">
      <c r="C488" s="9"/>
      <c r="D488" s="9"/>
      <c r="E488" s="10"/>
      <c r="G488" s="10"/>
      <c r="H488" s="1"/>
      <c r="I488" s="1"/>
      <c r="L488" s="8"/>
      <c r="M488" s="8"/>
      <c r="N488" s="11"/>
    </row>
    <row r="489" ht="15.75" customHeight="1">
      <c r="C489" s="9"/>
      <c r="D489" s="9"/>
      <c r="E489" s="10"/>
      <c r="G489" s="10"/>
      <c r="H489" s="1"/>
      <c r="I489" s="1"/>
      <c r="L489" s="8"/>
      <c r="M489" s="8"/>
      <c r="N489" s="11"/>
    </row>
    <row r="490" ht="15.75" customHeight="1">
      <c r="C490" s="9"/>
      <c r="D490" s="9"/>
      <c r="E490" s="10"/>
      <c r="G490" s="10"/>
      <c r="H490" s="1"/>
      <c r="I490" s="1"/>
      <c r="L490" s="8"/>
      <c r="M490" s="8"/>
      <c r="N490" s="11"/>
    </row>
    <row r="491" ht="15.75" customHeight="1">
      <c r="C491" s="9"/>
      <c r="D491" s="9"/>
      <c r="E491" s="10"/>
      <c r="G491" s="10"/>
      <c r="H491" s="1"/>
      <c r="I491" s="1"/>
      <c r="L491" s="8"/>
      <c r="M491" s="8"/>
      <c r="N491" s="11"/>
    </row>
    <row r="492" ht="15.75" customHeight="1">
      <c r="C492" s="9"/>
      <c r="D492" s="9"/>
      <c r="E492" s="10"/>
      <c r="G492" s="10"/>
      <c r="H492" s="1"/>
      <c r="I492" s="1"/>
      <c r="L492" s="8"/>
      <c r="M492" s="8"/>
      <c r="N492" s="11"/>
    </row>
    <row r="493" ht="15.75" customHeight="1">
      <c r="C493" s="9"/>
      <c r="D493" s="9"/>
      <c r="E493" s="10"/>
      <c r="G493" s="10"/>
      <c r="H493" s="1"/>
      <c r="I493" s="1"/>
      <c r="L493" s="8"/>
      <c r="M493" s="8"/>
      <c r="N493" s="11"/>
    </row>
    <row r="494" ht="15.75" customHeight="1">
      <c r="C494" s="9"/>
      <c r="D494" s="9"/>
      <c r="E494" s="10"/>
      <c r="G494" s="10"/>
      <c r="H494" s="1"/>
      <c r="I494" s="1"/>
      <c r="L494" s="8"/>
      <c r="M494" s="8"/>
      <c r="N494" s="11"/>
    </row>
    <row r="495" ht="15.75" customHeight="1">
      <c r="C495" s="9"/>
      <c r="D495" s="9"/>
      <c r="E495" s="10"/>
      <c r="G495" s="10"/>
      <c r="H495" s="1"/>
      <c r="I495" s="1"/>
      <c r="L495" s="8"/>
      <c r="M495" s="8"/>
      <c r="N495" s="11"/>
    </row>
    <row r="496" ht="15.75" customHeight="1">
      <c r="C496" s="9"/>
      <c r="D496" s="9"/>
      <c r="E496" s="10"/>
      <c r="G496" s="10"/>
      <c r="H496" s="1"/>
      <c r="I496" s="1"/>
      <c r="L496" s="8"/>
      <c r="M496" s="8"/>
      <c r="N496" s="11"/>
    </row>
    <row r="497" ht="15.75" customHeight="1">
      <c r="C497" s="9"/>
      <c r="D497" s="9"/>
      <c r="E497" s="10"/>
      <c r="G497" s="10"/>
      <c r="H497" s="1"/>
      <c r="I497" s="1"/>
      <c r="L497" s="8"/>
      <c r="M497" s="8"/>
      <c r="N497" s="11"/>
    </row>
    <row r="498" ht="15.75" customHeight="1">
      <c r="C498" s="9"/>
      <c r="D498" s="9"/>
      <c r="E498" s="10"/>
      <c r="G498" s="10"/>
      <c r="H498" s="1"/>
      <c r="I498" s="1"/>
      <c r="L498" s="8"/>
      <c r="M498" s="8"/>
      <c r="N498" s="11"/>
    </row>
    <row r="499" ht="15.75" customHeight="1">
      <c r="C499" s="9"/>
      <c r="D499" s="9"/>
      <c r="E499" s="10"/>
      <c r="G499" s="10"/>
      <c r="H499" s="1"/>
      <c r="I499" s="1"/>
      <c r="L499" s="8"/>
      <c r="M499" s="8"/>
      <c r="N499" s="11"/>
    </row>
    <row r="500" ht="15.75" customHeight="1">
      <c r="C500" s="9"/>
      <c r="D500" s="9"/>
      <c r="E500" s="10"/>
      <c r="G500" s="10"/>
      <c r="H500" s="1"/>
      <c r="I500" s="1"/>
      <c r="L500" s="8"/>
      <c r="M500" s="8"/>
      <c r="N500" s="11"/>
    </row>
    <row r="501" ht="15.75" customHeight="1">
      <c r="C501" s="9"/>
      <c r="D501" s="9"/>
      <c r="E501" s="10"/>
      <c r="G501" s="10"/>
      <c r="H501" s="1"/>
      <c r="I501" s="1"/>
      <c r="L501" s="8"/>
      <c r="M501" s="8"/>
      <c r="N501" s="11"/>
    </row>
    <row r="502" ht="15.75" customHeight="1">
      <c r="C502" s="9"/>
      <c r="D502" s="9"/>
      <c r="E502" s="10"/>
      <c r="G502" s="10"/>
      <c r="H502" s="1"/>
      <c r="I502" s="1"/>
      <c r="L502" s="8"/>
      <c r="M502" s="8"/>
      <c r="N502" s="11"/>
    </row>
    <row r="503" ht="15.75" customHeight="1">
      <c r="C503" s="9"/>
      <c r="D503" s="9"/>
      <c r="E503" s="10"/>
      <c r="G503" s="10"/>
      <c r="H503" s="1"/>
      <c r="I503" s="1"/>
      <c r="L503" s="8"/>
      <c r="M503" s="8"/>
      <c r="N503" s="11"/>
    </row>
    <row r="504" ht="15.75" customHeight="1">
      <c r="C504" s="9"/>
      <c r="D504" s="9"/>
      <c r="E504" s="10"/>
      <c r="G504" s="10"/>
      <c r="H504" s="1"/>
      <c r="I504" s="1"/>
      <c r="L504" s="8"/>
      <c r="M504" s="8"/>
      <c r="N504" s="11"/>
    </row>
    <row r="505" ht="15.75" customHeight="1">
      <c r="C505" s="9"/>
      <c r="D505" s="9"/>
      <c r="E505" s="10"/>
      <c r="G505" s="10"/>
      <c r="H505" s="1"/>
      <c r="I505" s="1"/>
      <c r="L505" s="8"/>
      <c r="M505" s="8"/>
      <c r="N505" s="11"/>
    </row>
    <row r="506" ht="15.75" customHeight="1">
      <c r="C506" s="9"/>
      <c r="D506" s="9"/>
      <c r="E506" s="10"/>
      <c r="G506" s="10"/>
      <c r="H506" s="1"/>
      <c r="I506" s="1"/>
      <c r="L506" s="8"/>
      <c r="M506" s="8"/>
      <c r="N506" s="11"/>
    </row>
    <row r="507" ht="15.75" customHeight="1">
      <c r="C507" s="9"/>
      <c r="D507" s="9"/>
      <c r="E507" s="10"/>
      <c r="G507" s="10"/>
      <c r="H507" s="1"/>
      <c r="I507" s="1"/>
      <c r="L507" s="8"/>
      <c r="M507" s="8"/>
      <c r="N507" s="11"/>
    </row>
    <row r="508" ht="15.75" customHeight="1">
      <c r="C508" s="9"/>
      <c r="D508" s="9"/>
      <c r="E508" s="10"/>
      <c r="G508" s="10"/>
      <c r="H508" s="1"/>
      <c r="I508" s="1"/>
      <c r="L508" s="8"/>
      <c r="M508" s="8"/>
      <c r="N508" s="11"/>
    </row>
    <row r="509" ht="15.75" customHeight="1">
      <c r="C509" s="9"/>
      <c r="D509" s="9"/>
      <c r="E509" s="10"/>
      <c r="G509" s="10"/>
      <c r="H509" s="1"/>
      <c r="I509" s="1"/>
      <c r="L509" s="8"/>
      <c r="M509" s="8"/>
      <c r="N509" s="11"/>
    </row>
    <row r="510" ht="15.75" customHeight="1">
      <c r="C510" s="9"/>
      <c r="D510" s="9"/>
      <c r="E510" s="10"/>
      <c r="G510" s="10"/>
      <c r="H510" s="1"/>
      <c r="I510" s="1"/>
      <c r="L510" s="8"/>
      <c r="M510" s="8"/>
      <c r="N510" s="11"/>
    </row>
    <row r="511" ht="15.75" customHeight="1">
      <c r="C511" s="9"/>
      <c r="D511" s="9"/>
      <c r="E511" s="10"/>
      <c r="G511" s="10"/>
      <c r="H511" s="1"/>
      <c r="I511" s="1"/>
      <c r="L511" s="8"/>
      <c r="M511" s="8"/>
      <c r="N511" s="11"/>
    </row>
    <row r="512" ht="15.75" customHeight="1">
      <c r="C512" s="9"/>
      <c r="D512" s="9"/>
      <c r="E512" s="10"/>
      <c r="G512" s="10"/>
      <c r="H512" s="1"/>
      <c r="I512" s="1"/>
      <c r="L512" s="8"/>
      <c r="M512" s="8"/>
      <c r="N512" s="11"/>
    </row>
    <row r="513" ht="15.75" customHeight="1">
      <c r="C513" s="9"/>
      <c r="D513" s="9"/>
      <c r="E513" s="10"/>
      <c r="G513" s="10"/>
      <c r="H513" s="1"/>
      <c r="I513" s="1"/>
      <c r="L513" s="8"/>
      <c r="M513" s="8"/>
      <c r="N513" s="11"/>
    </row>
    <row r="514" ht="15.75" customHeight="1">
      <c r="C514" s="9"/>
      <c r="D514" s="9"/>
      <c r="E514" s="10"/>
      <c r="G514" s="10"/>
      <c r="H514" s="1"/>
      <c r="I514" s="1"/>
      <c r="L514" s="8"/>
      <c r="M514" s="8"/>
      <c r="N514" s="11"/>
    </row>
    <row r="515" ht="15.75" customHeight="1">
      <c r="C515" s="9"/>
      <c r="D515" s="9"/>
      <c r="E515" s="10"/>
      <c r="G515" s="10"/>
      <c r="H515" s="1"/>
      <c r="I515" s="1"/>
      <c r="L515" s="8"/>
      <c r="M515" s="8"/>
      <c r="N515" s="11"/>
    </row>
    <row r="516" ht="15.75" customHeight="1">
      <c r="C516" s="9"/>
      <c r="D516" s="9"/>
      <c r="E516" s="10"/>
      <c r="G516" s="10"/>
      <c r="H516" s="1"/>
      <c r="I516" s="1"/>
      <c r="L516" s="8"/>
      <c r="M516" s="8"/>
      <c r="N516" s="11"/>
    </row>
    <row r="517" ht="15.75" customHeight="1">
      <c r="C517" s="9"/>
      <c r="D517" s="9"/>
      <c r="E517" s="10"/>
      <c r="G517" s="10"/>
      <c r="H517" s="1"/>
      <c r="I517" s="1"/>
      <c r="L517" s="8"/>
      <c r="M517" s="8"/>
      <c r="N517" s="11"/>
    </row>
    <row r="518" ht="15.75" customHeight="1">
      <c r="C518" s="9"/>
      <c r="D518" s="9"/>
      <c r="E518" s="10"/>
      <c r="G518" s="10"/>
      <c r="H518" s="1"/>
      <c r="I518" s="1"/>
      <c r="L518" s="8"/>
      <c r="M518" s="8"/>
      <c r="N518" s="11"/>
    </row>
    <row r="519" ht="15.75" customHeight="1">
      <c r="C519" s="9"/>
      <c r="D519" s="9"/>
      <c r="E519" s="10"/>
      <c r="G519" s="10"/>
      <c r="H519" s="1"/>
      <c r="I519" s="1"/>
      <c r="L519" s="8"/>
      <c r="M519" s="8"/>
      <c r="N519" s="11"/>
    </row>
    <row r="520" ht="15.75" customHeight="1">
      <c r="C520" s="9"/>
      <c r="D520" s="9"/>
      <c r="E520" s="10"/>
      <c r="G520" s="10"/>
      <c r="H520" s="1"/>
      <c r="I520" s="1"/>
      <c r="L520" s="8"/>
      <c r="M520" s="8"/>
      <c r="N520" s="11"/>
    </row>
    <row r="521" ht="15.75" customHeight="1">
      <c r="C521" s="9"/>
      <c r="D521" s="9"/>
      <c r="E521" s="10"/>
      <c r="G521" s="10"/>
      <c r="H521" s="1"/>
      <c r="I521" s="1"/>
      <c r="L521" s="8"/>
      <c r="M521" s="8"/>
      <c r="N521" s="11"/>
    </row>
    <row r="522" ht="15.75" customHeight="1">
      <c r="C522" s="9"/>
      <c r="D522" s="9"/>
      <c r="E522" s="10"/>
      <c r="G522" s="10"/>
      <c r="H522" s="1"/>
      <c r="I522" s="1"/>
      <c r="L522" s="8"/>
      <c r="M522" s="8"/>
      <c r="N522" s="11"/>
    </row>
    <row r="523" ht="15.75" customHeight="1">
      <c r="C523" s="9"/>
      <c r="D523" s="9"/>
      <c r="E523" s="10"/>
      <c r="G523" s="10"/>
      <c r="H523" s="1"/>
      <c r="I523" s="1"/>
      <c r="L523" s="8"/>
      <c r="M523" s="8"/>
      <c r="N523" s="11"/>
    </row>
    <row r="524" ht="15.75" customHeight="1">
      <c r="C524" s="9"/>
      <c r="D524" s="9"/>
      <c r="E524" s="10"/>
      <c r="G524" s="10"/>
      <c r="H524" s="1"/>
      <c r="I524" s="1"/>
      <c r="L524" s="8"/>
      <c r="M524" s="8"/>
      <c r="N524" s="11"/>
    </row>
    <row r="525" ht="15.75" customHeight="1">
      <c r="C525" s="9"/>
      <c r="D525" s="9"/>
      <c r="E525" s="10"/>
      <c r="G525" s="10"/>
      <c r="H525" s="1"/>
      <c r="I525" s="1"/>
      <c r="L525" s="8"/>
      <c r="M525" s="8"/>
      <c r="N525" s="11"/>
    </row>
    <row r="526" ht="15.75" customHeight="1">
      <c r="C526" s="9"/>
      <c r="D526" s="9"/>
      <c r="E526" s="10"/>
      <c r="G526" s="10"/>
      <c r="H526" s="1"/>
      <c r="I526" s="1"/>
      <c r="L526" s="8"/>
      <c r="M526" s="8"/>
      <c r="N526" s="11"/>
    </row>
    <row r="527" ht="15.75" customHeight="1">
      <c r="C527" s="9"/>
      <c r="D527" s="9"/>
      <c r="E527" s="10"/>
      <c r="G527" s="10"/>
      <c r="H527" s="1"/>
      <c r="I527" s="1"/>
      <c r="L527" s="8"/>
      <c r="M527" s="8"/>
      <c r="N527" s="11"/>
    </row>
    <row r="528" ht="15.75" customHeight="1">
      <c r="C528" s="9"/>
      <c r="D528" s="9"/>
      <c r="E528" s="10"/>
      <c r="G528" s="10"/>
      <c r="H528" s="1"/>
      <c r="I528" s="1"/>
      <c r="L528" s="8"/>
      <c r="M528" s="8"/>
      <c r="N528" s="11"/>
    </row>
    <row r="529" ht="15.75" customHeight="1">
      <c r="C529" s="9"/>
      <c r="D529" s="9"/>
      <c r="E529" s="10"/>
      <c r="G529" s="10"/>
      <c r="H529" s="1"/>
      <c r="I529" s="1"/>
      <c r="L529" s="8"/>
      <c r="M529" s="8"/>
      <c r="N529" s="11"/>
    </row>
    <row r="530" ht="15.75" customHeight="1">
      <c r="C530" s="9"/>
      <c r="D530" s="9"/>
      <c r="E530" s="10"/>
      <c r="G530" s="10"/>
      <c r="H530" s="1"/>
      <c r="I530" s="1"/>
      <c r="L530" s="8"/>
      <c r="M530" s="8"/>
      <c r="N530" s="11"/>
    </row>
    <row r="531" ht="15.75" customHeight="1">
      <c r="C531" s="9"/>
      <c r="D531" s="9"/>
      <c r="E531" s="10"/>
      <c r="G531" s="10"/>
      <c r="H531" s="1"/>
      <c r="I531" s="1"/>
      <c r="L531" s="8"/>
      <c r="M531" s="8"/>
      <c r="N531" s="11"/>
    </row>
    <row r="532" ht="15.75" customHeight="1">
      <c r="C532" s="9"/>
      <c r="D532" s="9"/>
      <c r="E532" s="10"/>
      <c r="G532" s="10"/>
      <c r="H532" s="1"/>
      <c r="I532" s="1"/>
      <c r="L532" s="8"/>
      <c r="M532" s="8"/>
      <c r="N532" s="11"/>
    </row>
    <row r="533" ht="15.75" customHeight="1">
      <c r="C533" s="9"/>
      <c r="D533" s="9"/>
      <c r="E533" s="10"/>
      <c r="G533" s="10"/>
      <c r="H533" s="1"/>
      <c r="I533" s="1"/>
      <c r="L533" s="8"/>
      <c r="M533" s="8"/>
      <c r="N533" s="11"/>
    </row>
    <row r="534" ht="15.75" customHeight="1">
      <c r="C534" s="9"/>
      <c r="D534" s="9"/>
      <c r="E534" s="10"/>
      <c r="G534" s="10"/>
      <c r="H534" s="1"/>
      <c r="I534" s="1"/>
      <c r="L534" s="8"/>
      <c r="M534" s="8"/>
      <c r="N534" s="11"/>
    </row>
    <row r="535" ht="15.75" customHeight="1">
      <c r="C535" s="9"/>
      <c r="D535" s="9"/>
      <c r="E535" s="10"/>
      <c r="G535" s="10"/>
      <c r="H535" s="1"/>
      <c r="I535" s="1"/>
      <c r="L535" s="8"/>
      <c r="M535" s="8"/>
      <c r="N535" s="11"/>
    </row>
    <row r="536" ht="15.75" customHeight="1">
      <c r="C536" s="9"/>
      <c r="D536" s="9"/>
      <c r="E536" s="10"/>
      <c r="G536" s="10"/>
      <c r="H536" s="1"/>
      <c r="I536" s="1"/>
      <c r="L536" s="8"/>
      <c r="M536" s="8"/>
      <c r="N536" s="11"/>
    </row>
    <row r="537" ht="15.75" customHeight="1">
      <c r="C537" s="9"/>
      <c r="D537" s="9"/>
      <c r="E537" s="10"/>
      <c r="G537" s="10"/>
      <c r="H537" s="1"/>
      <c r="I537" s="1"/>
      <c r="L537" s="8"/>
      <c r="M537" s="8"/>
      <c r="N537" s="11"/>
    </row>
    <row r="538" ht="15.75" customHeight="1">
      <c r="C538" s="9"/>
      <c r="D538" s="9"/>
      <c r="E538" s="10"/>
      <c r="G538" s="10"/>
      <c r="H538" s="1"/>
      <c r="I538" s="1"/>
      <c r="L538" s="8"/>
      <c r="M538" s="8"/>
      <c r="N538" s="11"/>
    </row>
    <row r="539" ht="15.75" customHeight="1">
      <c r="C539" s="9"/>
      <c r="D539" s="9"/>
      <c r="E539" s="10"/>
      <c r="G539" s="10"/>
      <c r="H539" s="1"/>
      <c r="I539" s="1"/>
      <c r="L539" s="8"/>
      <c r="M539" s="8"/>
      <c r="N539" s="11"/>
    </row>
    <row r="540" ht="15.75" customHeight="1">
      <c r="C540" s="9"/>
      <c r="D540" s="9"/>
      <c r="E540" s="10"/>
      <c r="G540" s="10"/>
      <c r="H540" s="1"/>
      <c r="I540" s="1"/>
      <c r="L540" s="8"/>
      <c r="M540" s="8"/>
      <c r="N540" s="11"/>
    </row>
    <row r="541" ht="15.75" customHeight="1">
      <c r="C541" s="9"/>
      <c r="D541" s="9"/>
      <c r="E541" s="10"/>
      <c r="G541" s="10"/>
      <c r="H541" s="1"/>
      <c r="I541" s="1"/>
      <c r="L541" s="8"/>
      <c r="M541" s="8"/>
      <c r="N541" s="11"/>
    </row>
    <row r="542" ht="15.75" customHeight="1">
      <c r="C542" s="9"/>
      <c r="D542" s="9"/>
      <c r="E542" s="10"/>
      <c r="G542" s="10"/>
      <c r="H542" s="1"/>
      <c r="I542" s="1"/>
      <c r="L542" s="8"/>
      <c r="M542" s="8"/>
      <c r="N542" s="11"/>
    </row>
    <row r="543" ht="15.75" customHeight="1">
      <c r="C543" s="9"/>
      <c r="D543" s="9"/>
      <c r="E543" s="10"/>
      <c r="G543" s="10"/>
      <c r="H543" s="1"/>
      <c r="I543" s="1"/>
      <c r="L543" s="8"/>
      <c r="M543" s="8"/>
      <c r="N543" s="11"/>
    </row>
    <row r="544" ht="15.75" customHeight="1">
      <c r="C544" s="9"/>
      <c r="D544" s="9"/>
      <c r="E544" s="10"/>
      <c r="G544" s="10"/>
      <c r="H544" s="1"/>
      <c r="I544" s="1"/>
      <c r="L544" s="8"/>
      <c r="M544" s="8"/>
      <c r="N544" s="11"/>
    </row>
    <row r="545" ht="15.75" customHeight="1">
      <c r="C545" s="9"/>
      <c r="D545" s="9"/>
      <c r="E545" s="10"/>
      <c r="G545" s="10"/>
      <c r="H545" s="1"/>
      <c r="I545" s="1"/>
      <c r="L545" s="8"/>
      <c r="M545" s="8"/>
      <c r="N545" s="11"/>
    </row>
    <row r="546" ht="15.75" customHeight="1">
      <c r="C546" s="9"/>
      <c r="D546" s="9"/>
      <c r="E546" s="10"/>
      <c r="G546" s="10"/>
      <c r="H546" s="1"/>
      <c r="I546" s="1"/>
      <c r="L546" s="8"/>
      <c r="M546" s="8"/>
      <c r="N546" s="11"/>
    </row>
    <row r="547" ht="15.75" customHeight="1">
      <c r="C547" s="9"/>
      <c r="D547" s="9"/>
      <c r="E547" s="10"/>
      <c r="G547" s="10"/>
      <c r="H547" s="1"/>
      <c r="I547" s="1"/>
      <c r="L547" s="8"/>
      <c r="M547" s="8"/>
      <c r="N547" s="11"/>
    </row>
    <row r="548" ht="15.75" customHeight="1">
      <c r="C548" s="9"/>
      <c r="D548" s="9"/>
      <c r="E548" s="10"/>
      <c r="G548" s="10"/>
      <c r="H548" s="1"/>
      <c r="I548" s="1"/>
      <c r="L548" s="8"/>
      <c r="M548" s="8"/>
      <c r="N548" s="11"/>
    </row>
    <row r="549" ht="15.75" customHeight="1">
      <c r="C549" s="9"/>
      <c r="D549" s="9"/>
      <c r="E549" s="10"/>
      <c r="G549" s="10"/>
      <c r="H549" s="1"/>
      <c r="I549" s="1"/>
      <c r="L549" s="8"/>
      <c r="M549" s="8"/>
      <c r="N549" s="11"/>
    </row>
    <row r="550" ht="15.75" customHeight="1">
      <c r="C550" s="9"/>
      <c r="D550" s="9"/>
      <c r="E550" s="10"/>
      <c r="G550" s="10"/>
      <c r="H550" s="1"/>
      <c r="I550" s="1"/>
      <c r="L550" s="8"/>
      <c r="M550" s="8"/>
      <c r="N550" s="11"/>
    </row>
    <row r="551" ht="15.75" customHeight="1">
      <c r="C551" s="9"/>
      <c r="D551" s="9"/>
      <c r="E551" s="10"/>
      <c r="G551" s="10"/>
      <c r="H551" s="1"/>
      <c r="I551" s="1"/>
      <c r="L551" s="8"/>
      <c r="M551" s="8"/>
      <c r="N551" s="11"/>
    </row>
    <row r="552" ht="15.75" customHeight="1">
      <c r="C552" s="9"/>
      <c r="D552" s="9"/>
      <c r="E552" s="10"/>
      <c r="G552" s="10"/>
      <c r="H552" s="1"/>
      <c r="I552" s="1"/>
      <c r="L552" s="8"/>
      <c r="M552" s="8"/>
      <c r="N552" s="11"/>
    </row>
    <row r="553" ht="15.75" customHeight="1">
      <c r="C553" s="9"/>
      <c r="D553" s="9"/>
      <c r="E553" s="10"/>
      <c r="G553" s="10"/>
      <c r="H553" s="1"/>
      <c r="I553" s="1"/>
      <c r="L553" s="8"/>
      <c r="M553" s="8"/>
      <c r="N553" s="11"/>
    </row>
    <row r="554" ht="15.75" customHeight="1">
      <c r="C554" s="9"/>
      <c r="D554" s="9"/>
      <c r="E554" s="10"/>
      <c r="G554" s="10"/>
      <c r="H554" s="1"/>
      <c r="I554" s="1"/>
      <c r="L554" s="8"/>
      <c r="M554" s="8"/>
      <c r="N554" s="11"/>
    </row>
    <row r="555" ht="15.75" customHeight="1">
      <c r="C555" s="9"/>
      <c r="D555" s="9"/>
      <c r="E555" s="10"/>
      <c r="G555" s="10"/>
      <c r="H555" s="1"/>
      <c r="I555" s="1"/>
      <c r="L555" s="8"/>
      <c r="M555" s="8"/>
      <c r="N555" s="11"/>
    </row>
    <row r="556" ht="15.75" customHeight="1">
      <c r="C556" s="9"/>
      <c r="D556" s="9"/>
      <c r="E556" s="10"/>
      <c r="G556" s="10"/>
      <c r="H556" s="1"/>
      <c r="I556" s="1"/>
      <c r="L556" s="8"/>
      <c r="M556" s="8"/>
      <c r="N556" s="11"/>
    </row>
    <row r="557" ht="15.75" customHeight="1">
      <c r="C557" s="9"/>
      <c r="D557" s="9"/>
      <c r="E557" s="10"/>
      <c r="G557" s="10"/>
      <c r="H557" s="1"/>
      <c r="I557" s="1"/>
      <c r="L557" s="8"/>
      <c r="M557" s="8"/>
      <c r="N557" s="11"/>
    </row>
    <row r="558" ht="15.75" customHeight="1">
      <c r="C558" s="9"/>
      <c r="D558" s="9"/>
      <c r="E558" s="10"/>
      <c r="G558" s="10"/>
      <c r="H558" s="1"/>
      <c r="I558" s="1"/>
      <c r="L558" s="8"/>
      <c r="M558" s="8"/>
      <c r="N558" s="11"/>
    </row>
    <row r="559" ht="15.75" customHeight="1">
      <c r="C559" s="9"/>
      <c r="D559" s="9"/>
      <c r="E559" s="10"/>
      <c r="G559" s="10"/>
      <c r="H559" s="1"/>
      <c r="I559" s="1"/>
      <c r="L559" s="8"/>
      <c r="M559" s="8"/>
      <c r="N559" s="11"/>
    </row>
    <row r="560" ht="15.75" customHeight="1">
      <c r="C560" s="9"/>
      <c r="D560" s="9"/>
      <c r="E560" s="10"/>
      <c r="G560" s="10"/>
      <c r="H560" s="1"/>
      <c r="I560" s="1"/>
      <c r="L560" s="8"/>
      <c r="M560" s="8"/>
      <c r="N560" s="11"/>
    </row>
    <row r="561" ht="15.75" customHeight="1">
      <c r="C561" s="9"/>
      <c r="D561" s="9"/>
      <c r="E561" s="10"/>
      <c r="G561" s="10"/>
      <c r="H561" s="1"/>
      <c r="I561" s="1"/>
      <c r="L561" s="8"/>
      <c r="M561" s="8"/>
      <c r="N561" s="11"/>
    </row>
    <row r="562" ht="15.75" customHeight="1">
      <c r="C562" s="9"/>
      <c r="D562" s="9"/>
      <c r="E562" s="10"/>
      <c r="G562" s="10"/>
      <c r="H562" s="1"/>
      <c r="I562" s="1"/>
      <c r="L562" s="8"/>
      <c r="M562" s="8"/>
      <c r="N562" s="11"/>
    </row>
    <row r="563" ht="15.75" customHeight="1">
      <c r="C563" s="9"/>
      <c r="D563" s="9"/>
      <c r="E563" s="10"/>
      <c r="G563" s="10"/>
      <c r="H563" s="1"/>
      <c r="I563" s="1"/>
      <c r="L563" s="8"/>
      <c r="M563" s="8"/>
      <c r="N563" s="11"/>
    </row>
    <row r="564" ht="15.75" customHeight="1">
      <c r="C564" s="9"/>
      <c r="D564" s="9"/>
      <c r="E564" s="10"/>
      <c r="G564" s="10"/>
      <c r="H564" s="1"/>
      <c r="I564" s="1"/>
      <c r="L564" s="8"/>
      <c r="M564" s="8"/>
      <c r="N564" s="11"/>
    </row>
    <row r="565" ht="15.75" customHeight="1">
      <c r="C565" s="9"/>
      <c r="D565" s="9"/>
      <c r="E565" s="10"/>
      <c r="G565" s="10"/>
      <c r="H565" s="1"/>
      <c r="I565" s="1"/>
      <c r="L565" s="8"/>
      <c r="M565" s="8"/>
      <c r="N565" s="11"/>
    </row>
    <row r="566" ht="15.75" customHeight="1">
      <c r="C566" s="9"/>
      <c r="D566" s="9"/>
      <c r="E566" s="10"/>
      <c r="G566" s="10"/>
      <c r="H566" s="1"/>
      <c r="I566" s="1"/>
      <c r="L566" s="8"/>
      <c r="M566" s="8"/>
      <c r="N566" s="11"/>
    </row>
    <row r="567" ht="15.75" customHeight="1">
      <c r="C567" s="9"/>
      <c r="D567" s="9"/>
      <c r="E567" s="10"/>
      <c r="G567" s="10"/>
      <c r="H567" s="1"/>
      <c r="I567" s="1"/>
      <c r="L567" s="8"/>
      <c r="M567" s="8"/>
      <c r="N567" s="11"/>
    </row>
    <row r="568" ht="15.75" customHeight="1">
      <c r="C568" s="9"/>
      <c r="D568" s="9"/>
      <c r="E568" s="10"/>
      <c r="G568" s="10"/>
      <c r="H568" s="1"/>
      <c r="I568" s="1"/>
      <c r="L568" s="8"/>
      <c r="M568" s="8"/>
      <c r="N568" s="11"/>
    </row>
    <row r="569" ht="15.75" customHeight="1">
      <c r="C569" s="9"/>
      <c r="D569" s="9"/>
      <c r="E569" s="10"/>
      <c r="G569" s="10"/>
      <c r="H569" s="1"/>
      <c r="I569" s="1"/>
      <c r="L569" s="8"/>
      <c r="M569" s="8"/>
      <c r="N569" s="11"/>
    </row>
    <row r="570" ht="15.75" customHeight="1">
      <c r="C570" s="9"/>
      <c r="D570" s="9"/>
      <c r="E570" s="10"/>
      <c r="G570" s="10"/>
      <c r="H570" s="1"/>
      <c r="I570" s="1"/>
      <c r="L570" s="8"/>
      <c r="M570" s="8"/>
      <c r="N570" s="11"/>
    </row>
    <row r="571" ht="15.75" customHeight="1">
      <c r="C571" s="9"/>
      <c r="D571" s="9"/>
      <c r="E571" s="10"/>
      <c r="G571" s="10"/>
      <c r="H571" s="1"/>
      <c r="I571" s="1"/>
      <c r="L571" s="8"/>
      <c r="M571" s="8"/>
      <c r="N571" s="11"/>
    </row>
    <row r="572" ht="15.75" customHeight="1">
      <c r="C572" s="9"/>
      <c r="D572" s="9"/>
      <c r="E572" s="10"/>
      <c r="G572" s="10"/>
      <c r="H572" s="1"/>
      <c r="I572" s="1"/>
      <c r="L572" s="8"/>
      <c r="M572" s="8"/>
      <c r="N572" s="11"/>
    </row>
    <row r="573" ht="15.75" customHeight="1">
      <c r="C573" s="9"/>
      <c r="D573" s="9"/>
      <c r="E573" s="10"/>
      <c r="G573" s="10"/>
      <c r="H573" s="1"/>
      <c r="I573" s="1"/>
      <c r="L573" s="8"/>
      <c r="M573" s="8"/>
      <c r="N573" s="11"/>
    </row>
    <row r="574" ht="15.75" customHeight="1">
      <c r="C574" s="9"/>
      <c r="D574" s="9"/>
      <c r="E574" s="10"/>
      <c r="G574" s="10"/>
      <c r="H574" s="1"/>
      <c r="I574" s="1"/>
      <c r="L574" s="8"/>
      <c r="M574" s="8"/>
      <c r="N574" s="11"/>
    </row>
    <row r="575" ht="15.75" customHeight="1">
      <c r="C575" s="9"/>
      <c r="D575" s="9"/>
      <c r="E575" s="10"/>
      <c r="G575" s="10"/>
      <c r="H575" s="1"/>
      <c r="I575" s="1"/>
      <c r="L575" s="8"/>
      <c r="M575" s="8"/>
      <c r="N575" s="11"/>
    </row>
    <row r="576" ht="15.75" customHeight="1">
      <c r="C576" s="9"/>
      <c r="D576" s="9"/>
      <c r="E576" s="10"/>
      <c r="G576" s="10"/>
      <c r="H576" s="1"/>
      <c r="I576" s="1"/>
      <c r="L576" s="8"/>
      <c r="M576" s="8"/>
      <c r="N576" s="11"/>
    </row>
    <row r="577" ht="15.75" customHeight="1">
      <c r="C577" s="9"/>
      <c r="D577" s="9"/>
      <c r="E577" s="10"/>
      <c r="G577" s="10"/>
      <c r="H577" s="1"/>
      <c r="I577" s="1"/>
      <c r="L577" s="8"/>
      <c r="M577" s="8"/>
      <c r="N577" s="11"/>
    </row>
    <row r="578" ht="15.75" customHeight="1">
      <c r="C578" s="9"/>
      <c r="D578" s="9"/>
      <c r="E578" s="10"/>
      <c r="G578" s="10"/>
      <c r="H578" s="1"/>
      <c r="I578" s="1"/>
      <c r="L578" s="8"/>
      <c r="M578" s="8"/>
      <c r="N578" s="11"/>
    </row>
    <row r="579" ht="15.75" customHeight="1">
      <c r="C579" s="9"/>
      <c r="D579" s="9"/>
      <c r="E579" s="10"/>
      <c r="G579" s="10"/>
      <c r="H579" s="1"/>
      <c r="I579" s="1"/>
      <c r="L579" s="8"/>
      <c r="M579" s="8"/>
      <c r="N579" s="11"/>
    </row>
    <row r="580" ht="15.75" customHeight="1">
      <c r="C580" s="9"/>
      <c r="D580" s="9"/>
      <c r="E580" s="10"/>
      <c r="G580" s="10"/>
      <c r="H580" s="1"/>
      <c r="I580" s="1"/>
      <c r="L580" s="8"/>
      <c r="M580" s="8"/>
      <c r="N580" s="11"/>
    </row>
    <row r="581" ht="15.75" customHeight="1">
      <c r="C581" s="9"/>
      <c r="D581" s="9"/>
      <c r="E581" s="10"/>
      <c r="G581" s="10"/>
      <c r="H581" s="1"/>
      <c r="I581" s="1"/>
      <c r="L581" s="8"/>
      <c r="M581" s="8"/>
      <c r="N581" s="11"/>
    </row>
    <row r="582" ht="15.75" customHeight="1">
      <c r="C582" s="9"/>
      <c r="D582" s="9"/>
      <c r="E582" s="10"/>
      <c r="G582" s="10"/>
      <c r="H582" s="1"/>
      <c r="I582" s="1"/>
      <c r="L582" s="8"/>
      <c r="M582" s="8"/>
      <c r="N582" s="11"/>
    </row>
    <row r="583" ht="15.75" customHeight="1">
      <c r="C583" s="9"/>
      <c r="D583" s="9"/>
      <c r="E583" s="10"/>
      <c r="G583" s="10"/>
      <c r="H583" s="1"/>
      <c r="I583" s="1"/>
      <c r="L583" s="8"/>
      <c r="M583" s="8"/>
      <c r="N583" s="11"/>
    </row>
    <row r="584" ht="15.75" customHeight="1">
      <c r="C584" s="9"/>
      <c r="D584" s="9"/>
      <c r="E584" s="10"/>
      <c r="G584" s="10"/>
      <c r="H584" s="1"/>
      <c r="I584" s="1"/>
      <c r="L584" s="8"/>
      <c r="M584" s="8"/>
      <c r="N584" s="11"/>
    </row>
    <row r="585" ht="15.75" customHeight="1">
      <c r="C585" s="9"/>
      <c r="D585" s="9"/>
      <c r="E585" s="10"/>
      <c r="G585" s="10"/>
      <c r="H585" s="1"/>
      <c r="I585" s="1"/>
      <c r="L585" s="8"/>
      <c r="M585" s="8"/>
      <c r="N585" s="11"/>
    </row>
    <row r="586" ht="15.75" customHeight="1">
      <c r="C586" s="9"/>
      <c r="D586" s="9"/>
      <c r="E586" s="10"/>
      <c r="G586" s="10"/>
      <c r="H586" s="1"/>
      <c r="I586" s="1"/>
      <c r="L586" s="8"/>
      <c r="M586" s="8"/>
      <c r="N586" s="11"/>
    </row>
    <row r="587" ht="15.75" customHeight="1">
      <c r="C587" s="9"/>
      <c r="D587" s="9"/>
      <c r="E587" s="10"/>
      <c r="G587" s="10"/>
      <c r="H587" s="1"/>
      <c r="I587" s="1"/>
      <c r="L587" s="8"/>
      <c r="M587" s="8"/>
      <c r="N587" s="11"/>
    </row>
    <row r="588" ht="15.75" customHeight="1">
      <c r="C588" s="9"/>
      <c r="D588" s="9"/>
      <c r="E588" s="10"/>
      <c r="G588" s="10"/>
      <c r="H588" s="1"/>
      <c r="I588" s="1"/>
      <c r="L588" s="8"/>
      <c r="M588" s="8"/>
      <c r="N588" s="11"/>
    </row>
    <row r="589" ht="15.75" customHeight="1">
      <c r="C589" s="9"/>
      <c r="D589" s="9"/>
      <c r="E589" s="10"/>
      <c r="G589" s="10"/>
      <c r="H589" s="1"/>
      <c r="I589" s="1"/>
      <c r="L589" s="8"/>
      <c r="M589" s="8"/>
      <c r="N589" s="11"/>
    </row>
    <row r="590" ht="15.75" customHeight="1">
      <c r="C590" s="9"/>
      <c r="D590" s="9"/>
      <c r="E590" s="10"/>
      <c r="G590" s="10"/>
      <c r="H590" s="1"/>
      <c r="I590" s="1"/>
      <c r="L590" s="8"/>
      <c r="M590" s="8"/>
      <c r="N590" s="11"/>
    </row>
    <row r="591" ht="15.75" customHeight="1">
      <c r="C591" s="9"/>
      <c r="D591" s="9"/>
      <c r="E591" s="10"/>
      <c r="G591" s="10"/>
      <c r="H591" s="1"/>
      <c r="I591" s="1"/>
      <c r="L591" s="8"/>
      <c r="M591" s="8"/>
      <c r="N591" s="11"/>
    </row>
    <row r="592" ht="15.75" customHeight="1">
      <c r="C592" s="9"/>
      <c r="D592" s="9"/>
      <c r="E592" s="10"/>
      <c r="G592" s="10"/>
      <c r="H592" s="1"/>
      <c r="I592" s="1"/>
      <c r="L592" s="8"/>
      <c r="M592" s="8"/>
      <c r="N592" s="11"/>
    </row>
    <row r="593" ht="15.75" customHeight="1">
      <c r="C593" s="9"/>
      <c r="D593" s="9"/>
      <c r="E593" s="10"/>
      <c r="G593" s="10"/>
      <c r="H593" s="1"/>
      <c r="I593" s="1"/>
      <c r="L593" s="8"/>
      <c r="M593" s="8"/>
      <c r="N593" s="11"/>
    </row>
    <row r="594" ht="15.75" customHeight="1">
      <c r="C594" s="9"/>
      <c r="D594" s="9"/>
      <c r="E594" s="10"/>
      <c r="G594" s="10"/>
      <c r="H594" s="1"/>
      <c r="I594" s="1"/>
      <c r="L594" s="8"/>
      <c r="M594" s="8"/>
      <c r="N594" s="11"/>
    </row>
    <row r="595" ht="15.75" customHeight="1">
      <c r="C595" s="9"/>
      <c r="D595" s="9"/>
      <c r="E595" s="10"/>
      <c r="G595" s="10"/>
      <c r="H595" s="1"/>
      <c r="I595" s="1"/>
      <c r="L595" s="8"/>
      <c r="M595" s="8"/>
      <c r="N595" s="11"/>
    </row>
    <row r="596" ht="15.75" customHeight="1">
      <c r="C596" s="9"/>
      <c r="D596" s="9"/>
      <c r="E596" s="10"/>
      <c r="G596" s="10"/>
      <c r="H596" s="1"/>
      <c r="I596" s="1"/>
      <c r="L596" s="8"/>
      <c r="M596" s="8"/>
      <c r="N596" s="11"/>
    </row>
    <row r="597" ht="15.75" customHeight="1">
      <c r="C597" s="9"/>
      <c r="D597" s="9"/>
      <c r="E597" s="10"/>
      <c r="G597" s="10"/>
      <c r="H597" s="1"/>
      <c r="I597" s="1"/>
      <c r="L597" s="8"/>
      <c r="M597" s="8"/>
      <c r="N597" s="11"/>
    </row>
    <row r="598" ht="15.75" customHeight="1">
      <c r="C598" s="9"/>
      <c r="D598" s="9"/>
      <c r="E598" s="10"/>
      <c r="G598" s="10"/>
      <c r="H598" s="1"/>
      <c r="I598" s="1"/>
      <c r="L598" s="8"/>
      <c r="M598" s="8"/>
      <c r="N598" s="11"/>
    </row>
    <row r="599" ht="15.75" customHeight="1">
      <c r="C599" s="9"/>
      <c r="D599" s="9"/>
      <c r="E599" s="10"/>
      <c r="G599" s="10"/>
      <c r="H599" s="1"/>
      <c r="I599" s="1"/>
      <c r="L599" s="8"/>
      <c r="M599" s="8"/>
      <c r="N599" s="11"/>
    </row>
    <row r="600" ht="15.75" customHeight="1">
      <c r="C600" s="9"/>
      <c r="D600" s="9"/>
      <c r="E600" s="10"/>
      <c r="G600" s="10"/>
      <c r="H600" s="1"/>
      <c r="I600" s="1"/>
      <c r="L600" s="8"/>
      <c r="M600" s="8"/>
      <c r="N600" s="11"/>
    </row>
    <row r="601" ht="15.75" customHeight="1">
      <c r="C601" s="9"/>
      <c r="D601" s="9"/>
      <c r="E601" s="10"/>
      <c r="G601" s="10"/>
      <c r="H601" s="1"/>
      <c r="I601" s="1"/>
      <c r="L601" s="8"/>
      <c r="M601" s="8"/>
      <c r="N601" s="11"/>
    </row>
    <row r="602" ht="15.75" customHeight="1">
      <c r="C602" s="9"/>
      <c r="D602" s="9"/>
      <c r="E602" s="10"/>
      <c r="G602" s="10"/>
      <c r="H602" s="1"/>
      <c r="I602" s="1"/>
      <c r="L602" s="8"/>
      <c r="M602" s="8"/>
      <c r="N602" s="11"/>
    </row>
    <row r="603" ht="15.75" customHeight="1">
      <c r="C603" s="9"/>
      <c r="D603" s="9"/>
      <c r="E603" s="10"/>
      <c r="G603" s="10"/>
      <c r="H603" s="1"/>
      <c r="I603" s="1"/>
      <c r="L603" s="8"/>
      <c r="M603" s="8"/>
      <c r="N603" s="11"/>
    </row>
    <row r="604" ht="15.75" customHeight="1">
      <c r="C604" s="9"/>
      <c r="D604" s="9"/>
      <c r="E604" s="10"/>
      <c r="G604" s="10"/>
      <c r="H604" s="1"/>
      <c r="I604" s="1"/>
      <c r="L604" s="8"/>
      <c r="M604" s="8"/>
      <c r="N604" s="11"/>
    </row>
    <row r="605" ht="15.75" customHeight="1">
      <c r="C605" s="9"/>
      <c r="D605" s="9"/>
      <c r="E605" s="10"/>
      <c r="G605" s="10"/>
      <c r="H605" s="1"/>
      <c r="I605" s="1"/>
      <c r="L605" s="8"/>
      <c r="M605" s="8"/>
      <c r="N605" s="11"/>
    </row>
    <row r="606" ht="15.75" customHeight="1">
      <c r="C606" s="9"/>
      <c r="D606" s="9"/>
      <c r="E606" s="10"/>
      <c r="G606" s="10"/>
      <c r="H606" s="1"/>
      <c r="I606" s="1"/>
      <c r="L606" s="8"/>
      <c r="M606" s="8"/>
      <c r="N606" s="11"/>
    </row>
    <row r="607" ht="15.75" customHeight="1">
      <c r="C607" s="9"/>
      <c r="D607" s="9"/>
      <c r="E607" s="10"/>
      <c r="G607" s="10"/>
      <c r="H607" s="1"/>
      <c r="I607" s="1"/>
      <c r="L607" s="8"/>
      <c r="M607" s="8"/>
      <c r="N607" s="11"/>
    </row>
    <row r="608" ht="15.75" customHeight="1">
      <c r="C608" s="9"/>
      <c r="D608" s="9"/>
      <c r="E608" s="10"/>
      <c r="G608" s="10"/>
      <c r="H608" s="1"/>
      <c r="I608" s="1"/>
      <c r="L608" s="8"/>
      <c r="M608" s="8"/>
      <c r="N608" s="11"/>
    </row>
    <row r="609" ht="15.75" customHeight="1">
      <c r="C609" s="9"/>
      <c r="D609" s="9"/>
      <c r="E609" s="10"/>
      <c r="G609" s="10"/>
      <c r="H609" s="1"/>
      <c r="I609" s="1"/>
      <c r="L609" s="8"/>
      <c r="M609" s="8"/>
      <c r="N609" s="11"/>
    </row>
    <row r="610" ht="15.75" customHeight="1">
      <c r="C610" s="9"/>
      <c r="D610" s="9"/>
      <c r="E610" s="10"/>
      <c r="G610" s="10"/>
      <c r="H610" s="1"/>
      <c r="I610" s="1"/>
      <c r="L610" s="8"/>
      <c r="M610" s="8"/>
      <c r="N610" s="11"/>
    </row>
    <row r="611" ht="15.75" customHeight="1">
      <c r="C611" s="9"/>
      <c r="D611" s="9"/>
      <c r="E611" s="10"/>
      <c r="G611" s="10"/>
      <c r="H611" s="1"/>
      <c r="I611" s="1"/>
      <c r="L611" s="8"/>
      <c r="M611" s="8"/>
      <c r="N611" s="11"/>
    </row>
    <row r="612" ht="15.75" customHeight="1">
      <c r="C612" s="9"/>
      <c r="D612" s="9"/>
      <c r="E612" s="10"/>
      <c r="G612" s="10"/>
      <c r="H612" s="1"/>
      <c r="I612" s="1"/>
      <c r="L612" s="8"/>
      <c r="M612" s="8"/>
      <c r="N612" s="11"/>
    </row>
    <row r="613" ht="15.75" customHeight="1">
      <c r="C613" s="9"/>
      <c r="D613" s="9"/>
      <c r="E613" s="10"/>
      <c r="G613" s="10"/>
      <c r="H613" s="1"/>
      <c r="I613" s="1"/>
      <c r="L613" s="8"/>
      <c r="M613" s="8"/>
      <c r="N613" s="11"/>
    </row>
    <row r="614" ht="15.75" customHeight="1">
      <c r="C614" s="9"/>
      <c r="D614" s="9"/>
      <c r="E614" s="10"/>
      <c r="G614" s="10"/>
      <c r="H614" s="1"/>
      <c r="I614" s="1"/>
      <c r="L614" s="8"/>
      <c r="M614" s="8"/>
      <c r="N614" s="11"/>
    </row>
    <row r="615" ht="15.75" customHeight="1">
      <c r="C615" s="9"/>
      <c r="D615" s="9"/>
      <c r="E615" s="10"/>
      <c r="G615" s="10"/>
      <c r="H615" s="1"/>
      <c r="I615" s="1"/>
      <c r="L615" s="8"/>
      <c r="M615" s="8"/>
      <c r="N615" s="11"/>
    </row>
    <row r="616" ht="15.75" customHeight="1">
      <c r="C616" s="9"/>
      <c r="D616" s="9"/>
      <c r="E616" s="10"/>
      <c r="G616" s="10"/>
      <c r="H616" s="1"/>
      <c r="I616" s="1"/>
      <c r="L616" s="8"/>
      <c r="M616" s="8"/>
      <c r="N616" s="11"/>
    </row>
    <row r="617" ht="15.75" customHeight="1">
      <c r="C617" s="9"/>
      <c r="D617" s="9"/>
      <c r="E617" s="10"/>
      <c r="G617" s="10"/>
      <c r="H617" s="1"/>
      <c r="I617" s="1"/>
      <c r="L617" s="8"/>
      <c r="M617" s="8"/>
      <c r="N617" s="11"/>
    </row>
    <row r="618" ht="15.75" customHeight="1">
      <c r="C618" s="9"/>
      <c r="D618" s="9"/>
      <c r="E618" s="10"/>
      <c r="G618" s="10"/>
      <c r="H618" s="1"/>
      <c r="I618" s="1"/>
      <c r="L618" s="8"/>
      <c r="M618" s="8"/>
      <c r="N618" s="11"/>
    </row>
    <row r="619" ht="15.75" customHeight="1">
      <c r="C619" s="9"/>
      <c r="D619" s="9"/>
      <c r="E619" s="10"/>
      <c r="G619" s="10"/>
      <c r="H619" s="1"/>
      <c r="I619" s="1"/>
      <c r="L619" s="8"/>
      <c r="M619" s="8"/>
      <c r="N619" s="11"/>
    </row>
    <row r="620" ht="15.75" customHeight="1">
      <c r="C620" s="9"/>
      <c r="D620" s="9"/>
      <c r="E620" s="10"/>
      <c r="G620" s="10"/>
      <c r="H620" s="1"/>
      <c r="I620" s="1"/>
      <c r="L620" s="8"/>
      <c r="M620" s="8"/>
      <c r="N620" s="11"/>
    </row>
    <row r="621" ht="15.75" customHeight="1">
      <c r="C621" s="9"/>
      <c r="D621" s="9"/>
      <c r="E621" s="10"/>
      <c r="G621" s="10"/>
      <c r="H621" s="1"/>
      <c r="I621" s="1"/>
      <c r="L621" s="8"/>
      <c r="M621" s="8"/>
      <c r="N621" s="11"/>
    </row>
    <row r="622" ht="15.75" customHeight="1">
      <c r="C622" s="9"/>
      <c r="D622" s="9"/>
      <c r="E622" s="10"/>
      <c r="G622" s="10"/>
      <c r="H622" s="1"/>
      <c r="I622" s="1"/>
      <c r="L622" s="8"/>
      <c r="M622" s="8"/>
      <c r="N622" s="11"/>
    </row>
    <row r="623" ht="15.75" customHeight="1">
      <c r="C623" s="9"/>
      <c r="D623" s="9"/>
      <c r="E623" s="10"/>
      <c r="G623" s="10"/>
      <c r="H623" s="1"/>
      <c r="I623" s="1"/>
      <c r="L623" s="8"/>
      <c r="M623" s="8"/>
      <c r="N623" s="11"/>
    </row>
    <row r="624" ht="15.75" customHeight="1">
      <c r="C624" s="9"/>
      <c r="D624" s="9"/>
      <c r="E624" s="10"/>
      <c r="G624" s="10"/>
      <c r="H624" s="1"/>
      <c r="I624" s="1"/>
      <c r="L624" s="8"/>
      <c r="M624" s="8"/>
      <c r="N624" s="11"/>
    </row>
    <row r="625" ht="15.75" customHeight="1">
      <c r="C625" s="9"/>
      <c r="D625" s="9"/>
      <c r="E625" s="10"/>
      <c r="G625" s="10"/>
      <c r="H625" s="1"/>
      <c r="I625" s="1"/>
      <c r="L625" s="8"/>
      <c r="M625" s="8"/>
      <c r="N625" s="11"/>
    </row>
    <row r="626" ht="15.75" customHeight="1">
      <c r="C626" s="9"/>
      <c r="D626" s="9"/>
      <c r="E626" s="10"/>
      <c r="G626" s="10"/>
      <c r="H626" s="1"/>
      <c r="I626" s="1"/>
      <c r="L626" s="8"/>
      <c r="M626" s="8"/>
      <c r="N626" s="11"/>
    </row>
    <row r="627" ht="15.75" customHeight="1">
      <c r="C627" s="9"/>
      <c r="D627" s="9"/>
      <c r="E627" s="10"/>
      <c r="G627" s="10"/>
      <c r="H627" s="1"/>
      <c r="I627" s="1"/>
      <c r="L627" s="8"/>
      <c r="M627" s="8"/>
      <c r="N627" s="11"/>
    </row>
    <row r="628" ht="15.75" customHeight="1">
      <c r="C628" s="9"/>
      <c r="D628" s="9"/>
      <c r="E628" s="10"/>
      <c r="G628" s="10"/>
      <c r="H628" s="1"/>
      <c r="I628" s="1"/>
      <c r="L628" s="8"/>
      <c r="M628" s="8"/>
      <c r="N628" s="11"/>
    </row>
    <row r="629" ht="15.75" customHeight="1">
      <c r="C629" s="9"/>
      <c r="D629" s="9"/>
      <c r="E629" s="10"/>
      <c r="G629" s="10"/>
      <c r="H629" s="1"/>
      <c r="I629" s="1"/>
      <c r="L629" s="8"/>
      <c r="M629" s="8"/>
      <c r="N629" s="11"/>
    </row>
    <row r="630" ht="15.75" customHeight="1">
      <c r="C630" s="9"/>
      <c r="D630" s="9"/>
      <c r="E630" s="10"/>
      <c r="G630" s="10"/>
      <c r="H630" s="1"/>
      <c r="I630" s="1"/>
      <c r="L630" s="8"/>
      <c r="M630" s="8"/>
      <c r="N630" s="11"/>
    </row>
    <row r="631" ht="15.75" customHeight="1">
      <c r="C631" s="9"/>
      <c r="D631" s="9"/>
      <c r="E631" s="10"/>
      <c r="G631" s="10"/>
      <c r="H631" s="1"/>
      <c r="I631" s="1"/>
      <c r="L631" s="8"/>
      <c r="M631" s="8"/>
      <c r="N631" s="11"/>
    </row>
    <row r="632" ht="15.75" customHeight="1">
      <c r="C632" s="9"/>
      <c r="D632" s="9"/>
      <c r="E632" s="10"/>
      <c r="G632" s="10"/>
      <c r="H632" s="1"/>
      <c r="I632" s="1"/>
      <c r="L632" s="8"/>
      <c r="M632" s="8"/>
      <c r="N632" s="11"/>
    </row>
    <row r="633" ht="15.75" customHeight="1">
      <c r="C633" s="9"/>
      <c r="D633" s="9"/>
      <c r="E633" s="10"/>
      <c r="G633" s="10"/>
      <c r="H633" s="1"/>
      <c r="I633" s="1"/>
      <c r="L633" s="8"/>
      <c r="M633" s="8"/>
      <c r="N633" s="11"/>
    </row>
    <row r="634" ht="15.75" customHeight="1">
      <c r="C634" s="9"/>
      <c r="D634" s="9"/>
      <c r="E634" s="10"/>
      <c r="G634" s="10"/>
      <c r="H634" s="1"/>
      <c r="I634" s="1"/>
      <c r="L634" s="8"/>
      <c r="M634" s="8"/>
      <c r="N634" s="11"/>
    </row>
    <row r="635" ht="15.75" customHeight="1">
      <c r="C635" s="9"/>
      <c r="D635" s="9"/>
      <c r="E635" s="10"/>
      <c r="G635" s="10"/>
      <c r="H635" s="1"/>
      <c r="I635" s="1"/>
      <c r="L635" s="8"/>
      <c r="M635" s="8"/>
      <c r="N635" s="11"/>
    </row>
    <row r="636" ht="15.75" customHeight="1">
      <c r="C636" s="9"/>
      <c r="D636" s="9"/>
      <c r="E636" s="10"/>
      <c r="G636" s="10"/>
      <c r="H636" s="1"/>
      <c r="I636" s="1"/>
      <c r="L636" s="8"/>
      <c r="M636" s="8"/>
      <c r="N636" s="11"/>
    </row>
    <row r="637" ht="15.75" customHeight="1">
      <c r="C637" s="9"/>
      <c r="D637" s="9"/>
      <c r="E637" s="10"/>
      <c r="G637" s="10"/>
      <c r="H637" s="1"/>
      <c r="I637" s="1"/>
      <c r="L637" s="8"/>
      <c r="M637" s="8"/>
      <c r="N637" s="11"/>
    </row>
    <row r="638" ht="15.75" customHeight="1">
      <c r="C638" s="9"/>
      <c r="D638" s="9"/>
      <c r="E638" s="10"/>
      <c r="G638" s="10"/>
      <c r="H638" s="1"/>
      <c r="I638" s="1"/>
      <c r="L638" s="8"/>
      <c r="M638" s="8"/>
      <c r="N638" s="11"/>
    </row>
    <row r="639" ht="15.75" customHeight="1">
      <c r="C639" s="9"/>
      <c r="D639" s="9"/>
      <c r="E639" s="10"/>
      <c r="G639" s="10"/>
      <c r="H639" s="1"/>
      <c r="I639" s="1"/>
      <c r="L639" s="8"/>
      <c r="M639" s="8"/>
      <c r="N639" s="11"/>
    </row>
    <row r="640" ht="15.75" customHeight="1">
      <c r="C640" s="9"/>
      <c r="D640" s="9"/>
      <c r="E640" s="10"/>
      <c r="G640" s="10"/>
      <c r="H640" s="1"/>
      <c r="I640" s="1"/>
      <c r="L640" s="8"/>
      <c r="M640" s="8"/>
      <c r="N640" s="11"/>
    </row>
    <row r="641" ht="15.75" customHeight="1">
      <c r="C641" s="9"/>
      <c r="D641" s="9"/>
      <c r="E641" s="10"/>
      <c r="G641" s="10"/>
      <c r="H641" s="1"/>
      <c r="I641" s="1"/>
      <c r="L641" s="8"/>
      <c r="M641" s="8"/>
      <c r="N641" s="11"/>
    </row>
    <row r="642" ht="15.75" customHeight="1">
      <c r="C642" s="9"/>
      <c r="D642" s="9"/>
      <c r="E642" s="10"/>
      <c r="G642" s="10"/>
      <c r="H642" s="1"/>
      <c r="I642" s="1"/>
      <c r="L642" s="8"/>
      <c r="M642" s="8"/>
      <c r="N642" s="11"/>
    </row>
    <row r="643" ht="15.75" customHeight="1">
      <c r="C643" s="9"/>
      <c r="D643" s="9"/>
      <c r="E643" s="10"/>
      <c r="G643" s="10"/>
      <c r="H643" s="1"/>
      <c r="I643" s="1"/>
      <c r="L643" s="8"/>
      <c r="M643" s="8"/>
      <c r="N643" s="11"/>
    </row>
    <row r="644" ht="15.75" customHeight="1">
      <c r="C644" s="9"/>
      <c r="D644" s="9"/>
      <c r="E644" s="10"/>
      <c r="G644" s="10"/>
      <c r="H644" s="1"/>
      <c r="I644" s="1"/>
      <c r="L644" s="8"/>
      <c r="M644" s="8"/>
      <c r="N644" s="11"/>
    </row>
    <row r="645" ht="15.75" customHeight="1">
      <c r="C645" s="9"/>
      <c r="D645" s="9"/>
      <c r="E645" s="10"/>
      <c r="G645" s="10"/>
      <c r="H645" s="1"/>
      <c r="I645" s="1"/>
      <c r="L645" s="8"/>
      <c r="M645" s="8"/>
      <c r="N645" s="11"/>
    </row>
    <row r="646" ht="15.75" customHeight="1">
      <c r="C646" s="9"/>
      <c r="D646" s="9"/>
      <c r="E646" s="10"/>
      <c r="G646" s="10"/>
      <c r="H646" s="1"/>
      <c r="I646" s="1"/>
      <c r="L646" s="8"/>
      <c r="M646" s="8"/>
      <c r="N646" s="11"/>
    </row>
    <row r="647" ht="15.75" customHeight="1">
      <c r="C647" s="9"/>
      <c r="D647" s="9"/>
      <c r="E647" s="10"/>
      <c r="G647" s="10"/>
      <c r="H647" s="1"/>
      <c r="I647" s="1"/>
      <c r="L647" s="8"/>
      <c r="M647" s="8"/>
      <c r="N647" s="11"/>
    </row>
    <row r="648" ht="15.75" customHeight="1">
      <c r="C648" s="9"/>
      <c r="D648" s="9"/>
      <c r="E648" s="10"/>
      <c r="G648" s="10"/>
      <c r="H648" s="1"/>
      <c r="I648" s="1"/>
      <c r="L648" s="8"/>
      <c r="M648" s="8"/>
      <c r="N648" s="11"/>
    </row>
    <row r="649" ht="15.75" customHeight="1">
      <c r="C649" s="9"/>
      <c r="D649" s="9"/>
      <c r="E649" s="10"/>
      <c r="G649" s="10"/>
      <c r="H649" s="1"/>
      <c r="I649" s="1"/>
      <c r="L649" s="8"/>
      <c r="M649" s="8"/>
      <c r="N649" s="11"/>
    </row>
    <row r="650" ht="15.75" customHeight="1">
      <c r="C650" s="9"/>
      <c r="D650" s="9"/>
      <c r="E650" s="10"/>
      <c r="G650" s="10"/>
      <c r="H650" s="1"/>
      <c r="I650" s="1"/>
      <c r="L650" s="8"/>
      <c r="M650" s="8"/>
      <c r="N650" s="11"/>
    </row>
    <row r="651" ht="15.75" customHeight="1">
      <c r="C651" s="9"/>
      <c r="D651" s="9"/>
      <c r="E651" s="10"/>
      <c r="G651" s="10"/>
      <c r="H651" s="1"/>
      <c r="I651" s="1"/>
      <c r="L651" s="8"/>
      <c r="M651" s="8"/>
      <c r="N651" s="11"/>
    </row>
    <row r="652" ht="15.75" customHeight="1">
      <c r="C652" s="9"/>
      <c r="D652" s="9"/>
      <c r="E652" s="10"/>
      <c r="G652" s="10"/>
      <c r="H652" s="1"/>
      <c r="I652" s="1"/>
      <c r="L652" s="8"/>
      <c r="M652" s="8"/>
      <c r="N652" s="11"/>
    </row>
    <row r="653" ht="15.75" customHeight="1">
      <c r="C653" s="9"/>
      <c r="D653" s="9"/>
      <c r="E653" s="10"/>
      <c r="G653" s="10"/>
      <c r="H653" s="1"/>
      <c r="I653" s="1"/>
      <c r="L653" s="8"/>
      <c r="M653" s="8"/>
      <c r="N653" s="11"/>
    </row>
    <row r="654" ht="15.75" customHeight="1">
      <c r="C654" s="9"/>
      <c r="D654" s="9"/>
      <c r="E654" s="10"/>
      <c r="G654" s="10"/>
      <c r="H654" s="1"/>
      <c r="I654" s="1"/>
      <c r="L654" s="8"/>
      <c r="M654" s="8"/>
      <c r="N654" s="11"/>
    </row>
    <row r="655" ht="15.75" customHeight="1">
      <c r="C655" s="9"/>
      <c r="D655" s="9"/>
      <c r="E655" s="10"/>
      <c r="G655" s="10"/>
      <c r="H655" s="1"/>
      <c r="I655" s="1"/>
      <c r="L655" s="8"/>
      <c r="M655" s="8"/>
      <c r="N655" s="11"/>
    </row>
    <row r="656" ht="15.75" customHeight="1">
      <c r="C656" s="9"/>
      <c r="D656" s="9"/>
      <c r="E656" s="10"/>
      <c r="G656" s="10"/>
      <c r="H656" s="1"/>
      <c r="I656" s="1"/>
      <c r="L656" s="8"/>
      <c r="M656" s="8"/>
      <c r="N656" s="11"/>
    </row>
    <row r="657" ht="15.75" customHeight="1">
      <c r="C657" s="9"/>
      <c r="D657" s="9"/>
      <c r="E657" s="10"/>
      <c r="G657" s="10"/>
      <c r="H657" s="1"/>
      <c r="I657" s="1"/>
      <c r="L657" s="8"/>
      <c r="M657" s="8"/>
      <c r="N657" s="11"/>
    </row>
    <row r="658" ht="15.75" customHeight="1">
      <c r="C658" s="9"/>
      <c r="D658" s="9"/>
      <c r="E658" s="10"/>
      <c r="G658" s="10"/>
      <c r="H658" s="1"/>
      <c r="I658" s="1"/>
      <c r="L658" s="8"/>
      <c r="M658" s="8"/>
      <c r="N658" s="11"/>
    </row>
    <row r="659" ht="15.75" customHeight="1">
      <c r="C659" s="9"/>
      <c r="D659" s="9"/>
      <c r="E659" s="10"/>
      <c r="G659" s="10"/>
      <c r="H659" s="1"/>
      <c r="I659" s="1"/>
      <c r="L659" s="8"/>
      <c r="M659" s="8"/>
      <c r="N659" s="11"/>
    </row>
    <row r="660" ht="15.75" customHeight="1">
      <c r="C660" s="9"/>
      <c r="D660" s="9"/>
      <c r="E660" s="10"/>
      <c r="G660" s="10"/>
      <c r="H660" s="1"/>
      <c r="I660" s="1"/>
      <c r="L660" s="8"/>
      <c r="M660" s="8"/>
      <c r="N660" s="11"/>
    </row>
    <row r="661" ht="15.75" customHeight="1">
      <c r="C661" s="9"/>
      <c r="D661" s="9"/>
      <c r="E661" s="10"/>
      <c r="G661" s="10"/>
      <c r="H661" s="1"/>
      <c r="I661" s="1"/>
      <c r="L661" s="8"/>
      <c r="M661" s="8"/>
      <c r="N661" s="11"/>
    </row>
    <row r="662" ht="15.75" customHeight="1">
      <c r="C662" s="9"/>
      <c r="D662" s="9"/>
      <c r="E662" s="10"/>
      <c r="G662" s="10"/>
      <c r="H662" s="1"/>
      <c r="I662" s="1"/>
      <c r="L662" s="8"/>
      <c r="M662" s="8"/>
      <c r="N662" s="11"/>
    </row>
    <row r="663" ht="15.75" customHeight="1">
      <c r="C663" s="9"/>
      <c r="D663" s="9"/>
      <c r="E663" s="10"/>
      <c r="G663" s="10"/>
      <c r="H663" s="1"/>
      <c r="I663" s="1"/>
      <c r="L663" s="8"/>
      <c r="M663" s="8"/>
      <c r="N663" s="11"/>
    </row>
    <row r="664" ht="15.75" customHeight="1">
      <c r="C664" s="9"/>
      <c r="D664" s="9"/>
      <c r="E664" s="10"/>
      <c r="G664" s="10"/>
      <c r="H664" s="1"/>
      <c r="I664" s="1"/>
      <c r="L664" s="8"/>
      <c r="M664" s="8"/>
      <c r="N664" s="11"/>
    </row>
    <row r="665" ht="15.75" customHeight="1">
      <c r="C665" s="9"/>
      <c r="D665" s="9"/>
      <c r="E665" s="10"/>
      <c r="G665" s="10"/>
      <c r="H665" s="1"/>
      <c r="I665" s="1"/>
      <c r="L665" s="8"/>
      <c r="M665" s="8"/>
      <c r="N665" s="11"/>
    </row>
    <row r="666" ht="15.75" customHeight="1">
      <c r="C666" s="9"/>
      <c r="D666" s="9"/>
      <c r="E666" s="10"/>
      <c r="G666" s="10"/>
      <c r="H666" s="1"/>
      <c r="I666" s="1"/>
      <c r="L666" s="8"/>
      <c r="M666" s="8"/>
      <c r="N666" s="11"/>
    </row>
    <row r="667" ht="15.75" customHeight="1">
      <c r="C667" s="9"/>
      <c r="D667" s="9"/>
      <c r="E667" s="10"/>
      <c r="G667" s="10"/>
      <c r="H667" s="1"/>
      <c r="I667" s="1"/>
      <c r="L667" s="8"/>
      <c r="M667" s="8"/>
      <c r="N667" s="11"/>
    </row>
    <row r="668" ht="15.75" customHeight="1">
      <c r="C668" s="9"/>
      <c r="D668" s="9"/>
      <c r="E668" s="10"/>
      <c r="G668" s="10"/>
      <c r="H668" s="1"/>
      <c r="I668" s="1"/>
      <c r="L668" s="8"/>
      <c r="M668" s="8"/>
      <c r="N668" s="11"/>
    </row>
    <row r="669" ht="15.75" customHeight="1">
      <c r="C669" s="9"/>
      <c r="D669" s="9"/>
      <c r="E669" s="10"/>
      <c r="G669" s="10"/>
      <c r="H669" s="1"/>
      <c r="I669" s="1"/>
      <c r="L669" s="8"/>
      <c r="M669" s="8"/>
      <c r="N669" s="11"/>
    </row>
    <row r="670" ht="15.75" customHeight="1">
      <c r="C670" s="9"/>
      <c r="D670" s="9"/>
      <c r="E670" s="10"/>
      <c r="G670" s="10"/>
      <c r="H670" s="1"/>
      <c r="I670" s="1"/>
      <c r="L670" s="8"/>
      <c r="M670" s="8"/>
      <c r="N670" s="11"/>
    </row>
    <row r="671" ht="15.75" customHeight="1">
      <c r="C671" s="9"/>
      <c r="D671" s="9"/>
      <c r="E671" s="10"/>
      <c r="G671" s="10"/>
      <c r="H671" s="1"/>
      <c r="I671" s="1"/>
      <c r="L671" s="8"/>
      <c r="M671" s="8"/>
      <c r="N671" s="11"/>
    </row>
    <row r="672" ht="15.75" customHeight="1">
      <c r="C672" s="9"/>
      <c r="D672" s="9"/>
      <c r="E672" s="10"/>
      <c r="G672" s="10"/>
      <c r="H672" s="1"/>
      <c r="I672" s="1"/>
      <c r="L672" s="8"/>
      <c r="M672" s="8"/>
      <c r="N672" s="11"/>
    </row>
    <row r="673" ht="15.75" customHeight="1">
      <c r="C673" s="9"/>
      <c r="D673" s="9"/>
      <c r="E673" s="10"/>
      <c r="G673" s="10"/>
      <c r="H673" s="1"/>
      <c r="I673" s="1"/>
      <c r="L673" s="8"/>
      <c r="M673" s="8"/>
      <c r="N673" s="11"/>
    </row>
    <row r="674" ht="15.75" customHeight="1">
      <c r="C674" s="9"/>
      <c r="D674" s="9"/>
      <c r="E674" s="10"/>
      <c r="G674" s="10"/>
      <c r="H674" s="1"/>
      <c r="I674" s="1"/>
      <c r="L674" s="8"/>
      <c r="M674" s="8"/>
      <c r="N674" s="11"/>
    </row>
    <row r="675" ht="15.75" customHeight="1">
      <c r="C675" s="9"/>
      <c r="D675" s="9"/>
      <c r="E675" s="10"/>
      <c r="G675" s="10"/>
      <c r="H675" s="1"/>
      <c r="I675" s="1"/>
      <c r="L675" s="8"/>
      <c r="M675" s="8"/>
      <c r="N675" s="11"/>
    </row>
    <row r="676" ht="15.75" customHeight="1">
      <c r="C676" s="9"/>
      <c r="D676" s="9"/>
      <c r="E676" s="10"/>
      <c r="G676" s="10"/>
      <c r="H676" s="1"/>
      <c r="I676" s="1"/>
      <c r="L676" s="8"/>
      <c r="M676" s="8"/>
      <c r="N676" s="11"/>
    </row>
    <row r="677" ht="15.75" customHeight="1">
      <c r="C677" s="9"/>
      <c r="D677" s="9"/>
      <c r="E677" s="10"/>
      <c r="G677" s="10"/>
      <c r="H677" s="1"/>
      <c r="I677" s="1"/>
      <c r="L677" s="8"/>
      <c r="M677" s="8"/>
      <c r="N677" s="11"/>
    </row>
    <row r="678" ht="15.75" customHeight="1">
      <c r="C678" s="9"/>
      <c r="D678" s="9"/>
      <c r="E678" s="10"/>
      <c r="G678" s="10"/>
      <c r="H678" s="1"/>
      <c r="I678" s="1"/>
      <c r="L678" s="8"/>
      <c r="M678" s="8"/>
      <c r="N678" s="11"/>
    </row>
    <row r="679" ht="15.75" customHeight="1">
      <c r="C679" s="9"/>
      <c r="D679" s="9"/>
      <c r="E679" s="10"/>
      <c r="G679" s="10"/>
      <c r="H679" s="1"/>
      <c r="I679" s="1"/>
      <c r="L679" s="8"/>
      <c r="M679" s="8"/>
      <c r="N679" s="11"/>
    </row>
    <row r="680" ht="15.75" customHeight="1">
      <c r="C680" s="9"/>
      <c r="D680" s="9"/>
      <c r="E680" s="10"/>
      <c r="G680" s="10"/>
      <c r="H680" s="1"/>
      <c r="I680" s="1"/>
      <c r="L680" s="8"/>
      <c r="M680" s="8"/>
      <c r="N680" s="11"/>
    </row>
    <row r="681" ht="15.75" customHeight="1">
      <c r="C681" s="9"/>
      <c r="D681" s="9"/>
      <c r="E681" s="10"/>
      <c r="G681" s="10"/>
      <c r="H681" s="1"/>
      <c r="I681" s="1"/>
      <c r="L681" s="8"/>
      <c r="M681" s="8"/>
      <c r="N681" s="11"/>
    </row>
    <row r="682" ht="15.75" customHeight="1">
      <c r="C682" s="9"/>
      <c r="D682" s="9"/>
      <c r="E682" s="10"/>
      <c r="G682" s="10"/>
      <c r="H682" s="1"/>
      <c r="I682" s="1"/>
      <c r="L682" s="8"/>
      <c r="M682" s="8"/>
      <c r="N682" s="11"/>
    </row>
    <row r="683" ht="15.75" customHeight="1">
      <c r="C683" s="9"/>
      <c r="D683" s="9"/>
      <c r="E683" s="10"/>
      <c r="G683" s="10"/>
      <c r="H683" s="1"/>
      <c r="I683" s="1"/>
      <c r="L683" s="8"/>
      <c r="M683" s="8"/>
      <c r="N683" s="11"/>
    </row>
    <row r="684" ht="15.75" customHeight="1">
      <c r="C684" s="9"/>
      <c r="D684" s="9"/>
      <c r="E684" s="10"/>
      <c r="G684" s="10"/>
      <c r="H684" s="1"/>
      <c r="I684" s="1"/>
      <c r="L684" s="8"/>
      <c r="M684" s="8"/>
      <c r="N684" s="11"/>
    </row>
    <row r="685" ht="15.75" customHeight="1">
      <c r="C685" s="9"/>
      <c r="D685" s="9"/>
      <c r="E685" s="10"/>
      <c r="G685" s="10"/>
      <c r="H685" s="1"/>
      <c r="I685" s="1"/>
      <c r="L685" s="8"/>
      <c r="M685" s="8"/>
      <c r="N685" s="11"/>
    </row>
    <row r="686" ht="15.75" customHeight="1">
      <c r="C686" s="9"/>
      <c r="D686" s="9"/>
      <c r="E686" s="10"/>
      <c r="G686" s="10"/>
      <c r="H686" s="1"/>
      <c r="I686" s="1"/>
      <c r="L686" s="8"/>
      <c r="M686" s="8"/>
      <c r="N686" s="11"/>
    </row>
    <row r="687" ht="15.75" customHeight="1">
      <c r="C687" s="9"/>
      <c r="D687" s="9"/>
      <c r="E687" s="10"/>
      <c r="G687" s="10"/>
      <c r="H687" s="1"/>
      <c r="I687" s="1"/>
      <c r="L687" s="8"/>
      <c r="M687" s="8"/>
      <c r="N687" s="11"/>
    </row>
    <row r="688" ht="15.75" customHeight="1">
      <c r="C688" s="9"/>
      <c r="D688" s="9"/>
      <c r="E688" s="10"/>
      <c r="G688" s="10"/>
      <c r="H688" s="1"/>
      <c r="I688" s="1"/>
      <c r="L688" s="8"/>
      <c r="M688" s="8"/>
      <c r="N688" s="11"/>
    </row>
    <row r="689">
      <c r="H689" s="1"/>
      <c r="I689" s="1"/>
    </row>
    <row r="690">
      <c r="H690" s="1"/>
      <c r="I690" s="1"/>
    </row>
    <row r="691">
      <c r="H691" s="1"/>
      <c r="I691" s="1"/>
    </row>
    <row r="692">
      <c r="H692" s="1"/>
      <c r="I692" s="1"/>
    </row>
    <row r="693">
      <c r="H693" s="1"/>
      <c r="I693" s="1"/>
    </row>
    <row r="694">
      <c r="H694" s="1"/>
      <c r="I694" s="1"/>
    </row>
    <row r="695">
      <c r="H695" s="1"/>
      <c r="I695" s="1"/>
    </row>
    <row r="696">
      <c r="H696" s="1"/>
      <c r="I696" s="1"/>
    </row>
    <row r="697">
      <c r="H697" s="1"/>
      <c r="I697" s="1"/>
    </row>
    <row r="698">
      <c r="H698" s="1"/>
      <c r="I698" s="1"/>
    </row>
    <row r="699">
      <c r="H699" s="1"/>
      <c r="I699" s="1"/>
    </row>
    <row r="700">
      <c r="H700" s="1"/>
      <c r="I700" s="1"/>
    </row>
    <row r="701">
      <c r="H701" s="1"/>
      <c r="I701" s="1"/>
    </row>
    <row r="702">
      <c r="H702" s="1"/>
      <c r="I702" s="1"/>
    </row>
    <row r="703">
      <c r="H703" s="1"/>
      <c r="I703" s="1"/>
    </row>
    <row r="704">
      <c r="H704" s="1"/>
      <c r="I704" s="1"/>
    </row>
    <row r="705">
      <c r="H705" s="1"/>
      <c r="I705" s="1"/>
    </row>
    <row r="706">
      <c r="H706" s="1"/>
      <c r="I706" s="1"/>
    </row>
    <row r="707">
      <c r="H707" s="1"/>
      <c r="I707" s="1"/>
    </row>
    <row r="708">
      <c r="H708" s="1"/>
      <c r="I708" s="1"/>
    </row>
    <row r="709">
      <c r="H709" s="1"/>
      <c r="I709" s="1"/>
    </row>
    <row r="710">
      <c r="H710" s="1"/>
      <c r="I710" s="1"/>
    </row>
    <row r="711">
      <c r="H711" s="1"/>
      <c r="I711" s="1"/>
    </row>
    <row r="712">
      <c r="H712" s="1"/>
      <c r="I712" s="1"/>
    </row>
    <row r="713">
      <c r="H713" s="1"/>
      <c r="I713" s="1"/>
    </row>
    <row r="714">
      <c r="H714" s="1"/>
      <c r="I714" s="1"/>
    </row>
    <row r="715">
      <c r="H715" s="1"/>
      <c r="I715" s="1"/>
    </row>
    <row r="716">
      <c r="H716" s="1"/>
      <c r="I716" s="1"/>
    </row>
    <row r="717">
      <c r="H717" s="1"/>
      <c r="I717" s="1"/>
    </row>
    <row r="718">
      <c r="H718" s="1"/>
      <c r="I718" s="1"/>
    </row>
    <row r="719">
      <c r="H719" s="1"/>
      <c r="I719" s="1"/>
    </row>
    <row r="720">
      <c r="H720" s="1"/>
      <c r="I720" s="1"/>
    </row>
    <row r="721">
      <c r="H721" s="1"/>
      <c r="I721" s="1"/>
    </row>
    <row r="722">
      <c r="H722" s="1"/>
      <c r="I722" s="1"/>
    </row>
    <row r="723">
      <c r="H723" s="1"/>
      <c r="I723" s="1"/>
    </row>
    <row r="724">
      <c r="H724" s="1"/>
      <c r="I724" s="1"/>
    </row>
    <row r="725">
      <c r="H725" s="1"/>
      <c r="I725" s="1"/>
    </row>
    <row r="726">
      <c r="H726" s="1"/>
      <c r="I726" s="1"/>
    </row>
    <row r="727">
      <c r="H727" s="1"/>
      <c r="I727" s="1"/>
    </row>
    <row r="728">
      <c r="H728" s="1"/>
      <c r="I728" s="1"/>
    </row>
    <row r="729">
      <c r="H729" s="1"/>
      <c r="I729" s="1"/>
    </row>
  </sheetData>
  <dataValidations>
    <dataValidation type="list" allowBlank="1" showErrorMessage="1" sqref="E67:E68 G67:G68 E70:E72 G70:G72 E75 G75 E82 G82 E84 G84 E87 G87 E89 G89 E92 G92 E112 G112 E114 G114 E116 E120 G120 E122:E123 G122:G123 E126 G126 E128 G128 E130 G130 E132:E134 G132:G134 E140 G140 G142 E142:E143 G147 E147:E148">
      <formula1>Articulos</formula1>
    </dataValidation>
  </dataValidation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0.71"/>
    <col customWidth="1" min="2" max="2" width="17.86"/>
    <col customWidth="1" min="3" max="3" width="54.0"/>
    <col customWidth="1" min="4" max="4" width="10.71"/>
    <col customWidth="1" min="5" max="5" width="14.0"/>
    <col customWidth="1" min="6" max="6" width="13.43"/>
    <col customWidth="1" min="7" max="7" width="10.71"/>
    <col customWidth="1" min="8" max="8" width="31.29"/>
    <col customWidth="1" min="9" max="26" width="10.71"/>
  </cols>
  <sheetData>
    <row r="1">
      <c r="A1" s="18" t="s">
        <v>0</v>
      </c>
      <c r="B1" s="18" t="s">
        <v>1</v>
      </c>
      <c r="C1" s="18" t="s">
        <v>2</v>
      </c>
      <c r="D1" s="19" t="s">
        <v>5</v>
      </c>
      <c r="E1" s="18" t="s">
        <v>8</v>
      </c>
      <c r="F1" s="18" t="s">
        <v>9</v>
      </c>
      <c r="G1" s="20" t="s">
        <v>10</v>
      </c>
      <c r="H1" s="21" t="s">
        <v>472</v>
      </c>
    </row>
    <row r="2" ht="15.75" customHeight="1">
      <c r="A2" s="9" t="s">
        <v>11</v>
      </c>
      <c r="B2" s="9" t="s">
        <v>12</v>
      </c>
      <c r="C2" s="10" t="s">
        <v>13</v>
      </c>
      <c r="D2" s="22">
        <f>+VLOOKUP(C2,ARTICULOS!E:N,5,0)</f>
        <v>5690</v>
      </c>
      <c r="E2" s="23" t="str">
        <f>+VLOOKUP(C2,ARTICULOS!E:N,8,0)</f>
        <v>GRAMOS</v>
      </c>
      <c r="F2" s="23" t="str">
        <f>+VLOOKUP(C2,ARTICULOS!E:N,9,0)</f>
        <v>GRAMOS</v>
      </c>
      <c r="G2" s="24">
        <f>+VLOOKUP(C2,ARTICULOS!E:N,10,0)</f>
        <v>1000</v>
      </c>
      <c r="H2" s="25">
        <f t="shared" ref="H2:H273" si="1">(D2/G2)*1000</f>
        <v>5690</v>
      </c>
    </row>
    <row r="3" ht="15.75" customHeight="1">
      <c r="A3" s="9" t="s">
        <v>11</v>
      </c>
      <c r="B3" s="9" t="s">
        <v>317</v>
      </c>
      <c r="C3" s="10" t="s">
        <v>17</v>
      </c>
      <c r="D3" s="22">
        <f>+VLOOKUP(C3,ARTICULOS!E:N,5,0)</f>
        <v>7210</v>
      </c>
      <c r="E3" s="23" t="str">
        <f>+VLOOKUP(C3,ARTICULOS!E:N,8,0)</f>
        <v>GRAMOS</v>
      </c>
      <c r="F3" s="23" t="str">
        <f>+VLOOKUP(C3,ARTICULOS!E:N,9,0)</f>
        <v>GRAMOS</v>
      </c>
      <c r="G3" s="24">
        <f>+VLOOKUP(C3,ARTICULOS!E:N,10,0)</f>
        <v>1000</v>
      </c>
      <c r="H3" s="25">
        <f t="shared" si="1"/>
        <v>7210</v>
      </c>
    </row>
    <row r="4" ht="15.75" customHeight="1">
      <c r="A4" s="9" t="s">
        <v>11</v>
      </c>
      <c r="B4" s="9" t="s">
        <v>18</v>
      </c>
      <c r="C4" s="10" t="s">
        <v>19</v>
      </c>
      <c r="D4" s="22">
        <f>+VLOOKUP(C4,ARTICULOS!E:N,5,0)</f>
        <v>14750</v>
      </c>
      <c r="E4" s="23" t="str">
        <f>+VLOOKUP(C4,ARTICULOS!E:N,8,0)</f>
        <v>UNIDAD</v>
      </c>
      <c r="F4" s="23" t="str">
        <f>+VLOOKUP(C4,ARTICULOS!E:N,9,0)</f>
        <v>UNIDAD</v>
      </c>
      <c r="G4" s="24">
        <f>+VLOOKUP(C4,ARTICULOS!E:N,10,0)</f>
        <v>50</v>
      </c>
      <c r="H4" s="25">
        <f t="shared" si="1"/>
        <v>295000</v>
      </c>
    </row>
    <row r="5" ht="15.75" customHeight="1">
      <c r="A5" s="9" t="s">
        <v>11</v>
      </c>
      <c r="B5" s="9" t="s">
        <v>18</v>
      </c>
      <c r="C5" s="10" t="s">
        <v>21</v>
      </c>
      <c r="D5" s="22">
        <f>+VLOOKUP(C5,ARTICULOS!E:N,5,0)</f>
        <v>19000</v>
      </c>
      <c r="E5" s="23" t="str">
        <f>+VLOOKUP(C5,ARTICULOS!E:N,8,0)</f>
        <v>UNIDAD</v>
      </c>
      <c r="F5" s="23" t="str">
        <f>+VLOOKUP(C5,ARTICULOS!E:N,9,0)</f>
        <v>UNIDAD</v>
      </c>
      <c r="G5" s="24">
        <f>+VLOOKUP(C5,ARTICULOS!E:N,10,0)</f>
        <v>50</v>
      </c>
      <c r="H5" s="25">
        <f t="shared" si="1"/>
        <v>380000</v>
      </c>
    </row>
    <row r="6" ht="15.75" customHeight="1">
      <c r="A6" s="9" t="s">
        <v>11</v>
      </c>
      <c r="B6" s="9" t="s">
        <v>18</v>
      </c>
      <c r="C6" s="10" t="s">
        <v>22</v>
      </c>
      <c r="D6" s="22">
        <f>+VLOOKUP(C6,ARTICULOS!E:N,5,0)</f>
        <v>18500</v>
      </c>
      <c r="E6" s="23" t="str">
        <f>+VLOOKUP(C6,ARTICULOS!E:N,8,0)</f>
        <v>UNIDAD</v>
      </c>
      <c r="F6" s="23" t="str">
        <f>+VLOOKUP(C6,ARTICULOS!E:N,9,0)</f>
        <v>UNIDAD</v>
      </c>
      <c r="G6" s="24">
        <f>+VLOOKUP(C6,ARTICULOS!E:N,10,0)</f>
        <v>50</v>
      </c>
      <c r="H6" s="25">
        <f t="shared" si="1"/>
        <v>370000</v>
      </c>
    </row>
    <row r="7" ht="15.75" customHeight="1">
      <c r="A7" s="9" t="s">
        <v>11</v>
      </c>
      <c r="B7" s="9" t="s">
        <v>18</v>
      </c>
      <c r="C7" s="10" t="s">
        <v>23</v>
      </c>
      <c r="D7" s="22">
        <f>+VLOOKUP(C7,ARTICULOS!E:N,5,0)</f>
        <v>13750</v>
      </c>
      <c r="E7" s="23" t="str">
        <f>+VLOOKUP(C7,ARTICULOS!E:N,8,0)</f>
        <v>UNIDAD</v>
      </c>
      <c r="F7" s="23" t="str">
        <f>+VLOOKUP(C7,ARTICULOS!E:N,9,0)</f>
        <v>UNIDAD</v>
      </c>
      <c r="G7" s="24">
        <f>+VLOOKUP(C7,ARTICULOS!E:N,10,0)</f>
        <v>50</v>
      </c>
      <c r="H7" s="25">
        <f t="shared" si="1"/>
        <v>275000</v>
      </c>
    </row>
    <row r="8" ht="15.75" customHeight="1">
      <c r="A8" s="9" t="s">
        <v>11</v>
      </c>
      <c r="B8" s="9" t="s">
        <v>18</v>
      </c>
      <c r="C8" s="10" t="s">
        <v>24</v>
      </c>
      <c r="D8" s="22">
        <f>+VLOOKUP(C8,ARTICULOS!E:N,5,0)</f>
        <v>14000</v>
      </c>
      <c r="E8" s="23" t="str">
        <f>+VLOOKUP(C8,ARTICULOS!E:N,8,0)</f>
        <v>UNIDAD</v>
      </c>
      <c r="F8" s="23" t="str">
        <f>+VLOOKUP(C8,ARTICULOS!E:N,9,0)</f>
        <v>UNIDAD</v>
      </c>
      <c r="G8" s="24">
        <f>+VLOOKUP(C8,ARTICULOS!E:N,10,0)</f>
        <v>50</v>
      </c>
      <c r="H8" s="25">
        <f t="shared" si="1"/>
        <v>280000</v>
      </c>
    </row>
    <row r="9" ht="15.75" customHeight="1">
      <c r="A9" s="9" t="s">
        <v>11</v>
      </c>
      <c r="B9" s="9" t="s">
        <v>18</v>
      </c>
      <c r="C9" s="10" t="s">
        <v>25</v>
      </c>
      <c r="D9" s="22">
        <f>+VLOOKUP(C9,ARTICULOS!E:N,5,0)</f>
        <v>18500</v>
      </c>
      <c r="E9" s="23" t="str">
        <f>+VLOOKUP(C9,ARTICULOS!E:N,8,0)</f>
        <v>UNIDAD</v>
      </c>
      <c r="F9" s="23" t="str">
        <f>+VLOOKUP(C9,ARTICULOS!E:N,9,0)</f>
        <v>UNIDAD</v>
      </c>
      <c r="G9" s="24">
        <f>+VLOOKUP(C9,ARTICULOS!E:N,10,0)</f>
        <v>50</v>
      </c>
      <c r="H9" s="25">
        <f t="shared" si="1"/>
        <v>370000</v>
      </c>
    </row>
    <row r="10" ht="15.75" customHeight="1">
      <c r="A10" s="9" t="s">
        <v>11</v>
      </c>
      <c r="B10" s="9" t="s">
        <v>18</v>
      </c>
      <c r="C10" s="10" t="s">
        <v>26</v>
      </c>
      <c r="D10" s="22">
        <f>+VLOOKUP(C10,ARTICULOS!E:N,5,0)</f>
        <v>15500</v>
      </c>
      <c r="E10" s="23" t="str">
        <f>+VLOOKUP(C10,ARTICULOS!E:N,8,0)</f>
        <v>UNIDAD</v>
      </c>
      <c r="F10" s="23" t="str">
        <f>+VLOOKUP(C10,ARTICULOS!E:N,9,0)</f>
        <v>UNIDAD</v>
      </c>
      <c r="G10" s="24">
        <f>+VLOOKUP(C10,ARTICULOS!E:N,10,0)</f>
        <v>50</v>
      </c>
      <c r="H10" s="25">
        <f t="shared" si="1"/>
        <v>310000</v>
      </c>
    </row>
    <row r="11" ht="15.75" customHeight="1">
      <c r="A11" s="9" t="s">
        <v>11</v>
      </c>
      <c r="B11" s="9" t="s">
        <v>18</v>
      </c>
      <c r="C11" s="10" t="s">
        <v>27</v>
      </c>
      <c r="D11" s="22">
        <f>+VLOOKUP(C11,ARTICULOS!E:N,5,0)</f>
        <v>13000</v>
      </c>
      <c r="E11" s="23" t="str">
        <f>+VLOOKUP(C11,ARTICULOS!E:N,8,0)</f>
        <v>UNIDAD</v>
      </c>
      <c r="F11" s="23" t="str">
        <f>+VLOOKUP(C11,ARTICULOS!E:N,9,0)</f>
        <v>UNIDAD</v>
      </c>
      <c r="G11" s="24">
        <f>+VLOOKUP(C11,ARTICULOS!E:N,10,0)</f>
        <v>50</v>
      </c>
      <c r="H11" s="25">
        <f t="shared" si="1"/>
        <v>260000</v>
      </c>
    </row>
    <row r="12" ht="15.75" customHeight="1">
      <c r="A12" s="9" t="s">
        <v>11</v>
      </c>
      <c r="B12" s="9" t="s">
        <v>28</v>
      </c>
      <c r="C12" s="10" t="s">
        <v>29</v>
      </c>
      <c r="D12" s="22">
        <f>+VLOOKUP(C12,ARTICULOS!E:N,5,0)</f>
        <v>12132</v>
      </c>
      <c r="E12" s="23" t="str">
        <f>+VLOOKUP(C12,ARTICULOS!E:N,8,0)</f>
        <v>GRAMOS</v>
      </c>
      <c r="F12" s="23" t="str">
        <f>+VLOOKUP(C12,ARTICULOS!E:N,9,0)</f>
        <v>GRAMOS</v>
      </c>
      <c r="G12" s="24">
        <f>+VLOOKUP(C12,ARTICULOS!E:N,10,0)</f>
        <v>1000</v>
      </c>
      <c r="H12" s="25">
        <f t="shared" si="1"/>
        <v>12132</v>
      </c>
    </row>
    <row r="13" ht="15.75" customHeight="1">
      <c r="A13" s="9" t="s">
        <v>11</v>
      </c>
      <c r="B13" s="9" t="s">
        <v>28</v>
      </c>
      <c r="C13" s="10" t="s">
        <v>30</v>
      </c>
      <c r="D13" s="22">
        <f>+VLOOKUP(C13,ARTICULOS!E:N,5,0)</f>
        <v>3000</v>
      </c>
      <c r="E13" s="23" t="str">
        <f>+VLOOKUP(C13,ARTICULOS!E:N,8,0)</f>
        <v>GRAMOS</v>
      </c>
      <c r="F13" s="23" t="str">
        <f>+VLOOKUP(C13,ARTICULOS!E:N,9,0)</f>
        <v>GRAMOS</v>
      </c>
      <c r="G13" s="24">
        <f>+VLOOKUP(C13,ARTICULOS!E:N,10,0)</f>
        <v>1000</v>
      </c>
      <c r="H13" s="25">
        <f t="shared" si="1"/>
        <v>3000</v>
      </c>
    </row>
    <row r="14" ht="15.75" customHeight="1">
      <c r="A14" s="9" t="s">
        <v>11</v>
      </c>
      <c r="B14" s="9" t="s">
        <v>28</v>
      </c>
      <c r="C14" s="10" t="s">
        <v>31</v>
      </c>
      <c r="D14" s="22">
        <f>+VLOOKUP(C14,ARTICULOS!E:N,5,0)</f>
        <v>10290</v>
      </c>
      <c r="E14" s="23" t="str">
        <f>+VLOOKUP(C14,ARTICULOS!E:N,8,0)</f>
        <v>GRAMOS</v>
      </c>
      <c r="F14" s="23" t="str">
        <f>+VLOOKUP(C14,ARTICULOS!E:N,9,0)</f>
        <v>GRAMOS</v>
      </c>
      <c r="G14" s="24">
        <f>+VLOOKUP(C14,ARTICULOS!E:N,10,0)</f>
        <v>1000</v>
      </c>
      <c r="H14" s="25">
        <f t="shared" si="1"/>
        <v>10290</v>
      </c>
    </row>
    <row r="15" ht="15.75" customHeight="1">
      <c r="A15" s="9" t="s">
        <v>11</v>
      </c>
      <c r="B15" s="9" t="s">
        <v>28</v>
      </c>
      <c r="C15" s="10" t="s">
        <v>32</v>
      </c>
      <c r="D15" s="22">
        <f>+VLOOKUP(C15,ARTICULOS!E:N,5,0)</f>
        <v>1890</v>
      </c>
      <c r="E15" s="23" t="str">
        <f>+VLOOKUP(C15,ARTICULOS!E:N,8,0)</f>
        <v>GRAMOS</v>
      </c>
      <c r="F15" s="23" t="str">
        <f>+VLOOKUP(C15,ARTICULOS!E:N,9,0)</f>
        <v>GRAMOS</v>
      </c>
      <c r="G15" s="24">
        <f>+VLOOKUP(C15,ARTICULOS!E:N,10,0)</f>
        <v>500</v>
      </c>
      <c r="H15" s="25">
        <f t="shared" si="1"/>
        <v>3780</v>
      </c>
    </row>
    <row r="16" ht="15.75" customHeight="1">
      <c r="A16" s="9" t="s">
        <v>11</v>
      </c>
      <c r="B16" s="9" t="s">
        <v>28</v>
      </c>
      <c r="C16" s="10" t="s">
        <v>33</v>
      </c>
      <c r="D16" s="22">
        <f>+VLOOKUP(C16,ARTICULOS!E:N,5,0)</f>
        <v>6945</v>
      </c>
      <c r="E16" s="23" t="str">
        <f>+VLOOKUP(C16,ARTICULOS!E:N,8,0)</f>
        <v>GRAMOS</v>
      </c>
      <c r="F16" s="23" t="str">
        <f>+VLOOKUP(C16,ARTICULOS!E:N,9,0)</f>
        <v>GRAMOS</v>
      </c>
      <c r="G16" s="24">
        <f>+VLOOKUP(C16,ARTICULOS!E:N,10,0)</f>
        <v>1360</v>
      </c>
      <c r="H16" s="25">
        <f t="shared" si="1"/>
        <v>5106.617647</v>
      </c>
    </row>
    <row r="17" ht="15.75" customHeight="1">
      <c r="A17" s="9" t="s">
        <v>11</v>
      </c>
      <c r="B17" s="9" t="s">
        <v>34</v>
      </c>
      <c r="C17" s="10" t="s">
        <v>35</v>
      </c>
      <c r="D17" s="22">
        <f>+VLOOKUP(C17,ARTICULOS!E:N,5,0)</f>
        <v>3300</v>
      </c>
      <c r="E17" s="23" t="str">
        <f>+VLOOKUP(C17,ARTICULOS!E:N,8,0)</f>
        <v>UNIDAD</v>
      </c>
      <c r="F17" s="23" t="str">
        <f>+VLOOKUP(C17,ARTICULOS!E:N,9,0)</f>
        <v>UNIDAD</v>
      </c>
      <c r="G17" s="24">
        <f>+VLOOKUP(C17,ARTICULOS!E:N,10,0)</f>
        <v>30</v>
      </c>
      <c r="H17" s="25">
        <f t="shared" si="1"/>
        <v>110000</v>
      </c>
    </row>
    <row r="18" ht="15.75" customHeight="1">
      <c r="A18" s="9" t="s">
        <v>11</v>
      </c>
      <c r="B18" s="9" t="s">
        <v>34</v>
      </c>
      <c r="C18" s="10" t="s">
        <v>36</v>
      </c>
      <c r="D18" s="22">
        <f>+VLOOKUP(C18,ARTICULOS!E:N,5,0)</f>
        <v>3300</v>
      </c>
      <c r="E18" s="23" t="str">
        <f>+VLOOKUP(C18,ARTICULOS!E:N,8,0)</f>
        <v>UNIDAD</v>
      </c>
      <c r="F18" s="23" t="str">
        <f>+VLOOKUP(C18,ARTICULOS!E:N,9,0)</f>
        <v>UNIDAD</v>
      </c>
      <c r="G18" s="24">
        <f>+VLOOKUP(C18,ARTICULOS!E:N,10,0)</f>
        <v>30</v>
      </c>
      <c r="H18" s="25">
        <f t="shared" si="1"/>
        <v>110000</v>
      </c>
    </row>
    <row r="19" ht="15.75" customHeight="1">
      <c r="A19" s="9" t="s">
        <v>11</v>
      </c>
      <c r="B19" s="9" t="s">
        <v>34</v>
      </c>
      <c r="C19" s="10" t="s">
        <v>37</v>
      </c>
      <c r="D19" s="22">
        <f>+VLOOKUP(C19,ARTICULOS!E:N,5,0)</f>
        <v>4700</v>
      </c>
      <c r="E19" s="23" t="str">
        <f>+VLOOKUP(C19,ARTICULOS!E:N,8,0)</f>
        <v>UNIDAD</v>
      </c>
      <c r="F19" s="23" t="str">
        <f>+VLOOKUP(C19,ARTICULOS!E:N,9,0)</f>
        <v>UNIDAD</v>
      </c>
      <c r="G19" s="24">
        <f>+VLOOKUP(C19,ARTICULOS!E:N,10,0)</f>
        <v>30</v>
      </c>
      <c r="H19" s="25">
        <f t="shared" si="1"/>
        <v>156666.6667</v>
      </c>
    </row>
    <row r="20" ht="15.75" customHeight="1">
      <c r="A20" s="9" t="s">
        <v>11</v>
      </c>
      <c r="B20" s="9" t="s">
        <v>34</v>
      </c>
      <c r="C20" s="10" t="s">
        <v>38</v>
      </c>
      <c r="D20" s="22">
        <f>+VLOOKUP(C20,ARTICULOS!E:N,5,0)</f>
        <v>6100</v>
      </c>
      <c r="E20" s="23" t="str">
        <f>+VLOOKUP(C20,ARTICULOS!E:N,8,0)</f>
        <v>UNIDAD</v>
      </c>
      <c r="F20" s="23" t="str">
        <f>+VLOOKUP(C20,ARTICULOS!E:N,9,0)</f>
        <v>UNIDAD</v>
      </c>
      <c r="G20" s="24">
        <f>+VLOOKUP(C20,ARTICULOS!E:N,10,0)</f>
        <v>30</v>
      </c>
      <c r="H20" s="25">
        <f t="shared" si="1"/>
        <v>203333.3333</v>
      </c>
    </row>
    <row r="21" ht="15.75" customHeight="1">
      <c r="A21" s="9" t="s">
        <v>11</v>
      </c>
      <c r="B21" s="9" t="s">
        <v>34</v>
      </c>
      <c r="C21" s="10" t="s">
        <v>39</v>
      </c>
      <c r="D21" s="22">
        <f>+VLOOKUP(C21,ARTICULOS!E:N,5,0)</f>
        <v>8000</v>
      </c>
      <c r="E21" s="23" t="str">
        <f>+VLOOKUP(C21,ARTICULOS!E:N,8,0)</f>
        <v>UNIDAD</v>
      </c>
      <c r="F21" s="23" t="str">
        <f>+VLOOKUP(C21,ARTICULOS!E:N,9,0)</f>
        <v>UNIDAD</v>
      </c>
      <c r="G21" s="24">
        <f>+VLOOKUP(C21,ARTICULOS!E:N,10,0)</f>
        <v>30</v>
      </c>
      <c r="H21" s="25">
        <f t="shared" si="1"/>
        <v>266666.6667</v>
      </c>
    </row>
    <row r="22" ht="15.75" customHeight="1">
      <c r="A22" s="9" t="s">
        <v>11</v>
      </c>
      <c r="B22" s="9" t="s">
        <v>34</v>
      </c>
      <c r="C22" s="10" t="s">
        <v>40</v>
      </c>
      <c r="D22" s="22">
        <f>+VLOOKUP(C22,ARTICULOS!E:N,5,0)</f>
        <v>9000</v>
      </c>
      <c r="E22" s="23" t="str">
        <f>+VLOOKUP(C22,ARTICULOS!E:N,8,0)</f>
        <v>UNIDAD</v>
      </c>
      <c r="F22" s="23" t="str">
        <f>+VLOOKUP(C22,ARTICULOS!E:N,9,0)</f>
        <v>UNIDAD</v>
      </c>
      <c r="G22" s="24">
        <f>+VLOOKUP(C22,ARTICULOS!E:N,10,0)</f>
        <v>30</v>
      </c>
      <c r="H22" s="25">
        <f t="shared" si="1"/>
        <v>300000</v>
      </c>
    </row>
    <row r="23" ht="15.75" customHeight="1">
      <c r="A23" s="9" t="s">
        <v>11</v>
      </c>
      <c r="B23" s="9" t="s">
        <v>34</v>
      </c>
      <c r="C23" s="10" t="s">
        <v>41</v>
      </c>
      <c r="D23" s="22">
        <f>+VLOOKUP(C23,ARTICULOS!E:N,5,0)</f>
        <v>6300</v>
      </c>
      <c r="E23" s="23" t="str">
        <f>+VLOOKUP(C23,ARTICULOS!E:N,8,0)</f>
        <v>UNIDAD</v>
      </c>
      <c r="F23" s="23" t="str">
        <f>+VLOOKUP(C23,ARTICULOS!E:N,9,0)</f>
        <v>UNIDAD</v>
      </c>
      <c r="G23" s="24">
        <f>+VLOOKUP(C23,ARTICULOS!E:N,10,0)</f>
        <v>30</v>
      </c>
      <c r="H23" s="25">
        <f t="shared" si="1"/>
        <v>210000</v>
      </c>
    </row>
    <row r="24" ht="15.75" customHeight="1">
      <c r="A24" s="9" t="s">
        <v>11</v>
      </c>
      <c r="B24" s="9" t="s">
        <v>42</v>
      </c>
      <c r="C24" s="10" t="s">
        <v>43</v>
      </c>
      <c r="D24" s="22">
        <f>+VLOOKUP(C24,ARTICULOS!E:N,5,0)</f>
        <v>7600</v>
      </c>
      <c r="E24" s="23" t="str">
        <f>+VLOOKUP(C24,ARTICULOS!E:N,8,0)</f>
        <v>UNIDAD</v>
      </c>
      <c r="F24" s="23" t="str">
        <f>+VLOOKUP(C24,ARTICULOS!E:N,9,0)</f>
        <v>UNIDAD</v>
      </c>
      <c r="G24" s="24">
        <f>+VLOOKUP(C24,ARTICULOS!E:N,10,0)</f>
        <v>20</v>
      </c>
      <c r="H24" s="25">
        <f t="shared" si="1"/>
        <v>380000</v>
      </c>
    </row>
    <row r="25" ht="15.75" customHeight="1">
      <c r="A25" s="9" t="s">
        <v>11</v>
      </c>
      <c r="B25" s="9" t="s">
        <v>42</v>
      </c>
      <c r="C25" s="10" t="s">
        <v>44</v>
      </c>
      <c r="D25" s="22">
        <f>+VLOOKUP(C25,ARTICULOS!E:N,5,0)</f>
        <v>5780</v>
      </c>
      <c r="E25" s="23" t="str">
        <f>+VLOOKUP(C25,ARTICULOS!E:N,8,0)</f>
        <v>GRAMOS</v>
      </c>
      <c r="F25" s="23" t="str">
        <f>+VLOOKUP(C25,ARTICULOS!E:N,9,0)</f>
        <v>GRAMOS</v>
      </c>
      <c r="G25" s="24">
        <f>+VLOOKUP(C25,ARTICULOS!E:N,10,0)</f>
        <v>1000</v>
      </c>
      <c r="H25" s="25">
        <f t="shared" si="1"/>
        <v>5780</v>
      </c>
    </row>
    <row r="26" ht="15.75" customHeight="1">
      <c r="A26" s="9" t="s">
        <v>11</v>
      </c>
      <c r="B26" s="9" t="s">
        <v>42</v>
      </c>
      <c r="C26" s="10" t="s">
        <v>45</v>
      </c>
      <c r="D26" s="22">
        <f>+VLOOKUP(C26,ARTICULOS!E:N,5,0)</f>
        <v>934</v>
      </c>
      <c r="E26" s="23" t="str">
        <f>+VLOOKUP(C26,ARTICULOS!E:N,8,0)</f>
        <v>GRAMOS</v>
      </c>
      <c r="F26" s="23" t="str">
        <f>+VLOOKUP(C26,ARTICULOS!E:N,9,0)</f>
        <v>GRAMOS</v>
      </c>
      <c r="G26" s="24">
        <f>+VLOOKUP(C26,ARTICULOS!E:N,10,0)</f>
        <v>1000</v>
      </c>
      <c r="H26" s="25">
        <f t="shared" si="1"/>
        <v>934</v>
      </c>
    </row>
    <row r="27" ht="15.75" customHeight="1">
      <c r="A27" s="9" t="s">
        <v>11</v>
      </c>
      <c r="B27" s="9" t="s">
        <v>42</v>
      </c>
      <c r="C27" s="10" t="s">
        <v>46</v>
      </c>
      <c r="D27" s="22">
        <f>+VLOOKUP(C27,ARTICULOS!E:N,5,0)</f>
        <v>791</v>
      </c>
      <c r="E27" s="23" t="str">
        <f>+VLOOKUP(C27,ARTICULOS!E:N,8,0)</f>
        <v>GRAMOS</v>
      </c>
      <c r="F27" s="23" t="str">
        <f>+VLOOKUP(C27,ARTICULOS!E:N,9,0)</f>
        <v>GRAMOS</v>
      </c>
      <c r="G27" s="24">
        <f>+VLOOKUP(C27,ARTICULOS!E:N,10,0)</f>
        <v>1000</v>
      </c>
      <c r="H27" s="25">
        <f t="shared" si="1"/>
        <v>791</v>
      </c>
    </row>
    <row r="28" ht="15.75" customHeight="1">
      <c r="A28" s="9" t="s">
        <v>11</v>
      </c>
      <c r="B28" s="9" t="s">
        <v>42</v>
      </c>
      <c r="C28" s="10" t="s">
        <v>47</v>
      </c>
      <c r="D28" s="22">
        <f>+VLOOKUP(C28,ARTICULOS!E:N,5,0)</f>
        <v>840</v>
      </c>
      <c r="E28" s="23" t="str">
        <f>+VLOOKUP(C28,ARTICULOS!E:N,8,0)</f>
        <v>GRAMOS</v>
      </c>
      <c r="F28" s="23" t="str">
        <f>+VLOOKUP(C28,ARTICULOS!E:N,9,0)</f>
        <v>GRAMOS</v>
      </c>
      <c r="G28" s="24">
        <f>+VLOOKUP(C28,ARTICULOS!E:N,10,0)</f>
        <v>90</v>
      </c>
      <c r="H28" s="25">
        <f t="shared" si="1"/>
        <v>9333.333333</v>
      </c>
    </row>
    <row r="29" ht="15.75" customHeight="1">
      <c r="A29" s="9" t="s">
        <v>11</v>
      </c>
      <c r="B29" s="9" t="s">
        <v>48</v>
      </c>
      <c r="C29" s="10" t="s">
        <v>49</v>
      </c>
      <c r="D29" s="22">
        <f>+VLOOKUP(C29,ARTICULOS!E:N,5,0)</f>
        <v>3290</v>
      </c>
      <c r="E29" s="23" t="str">
        <f>+VLOOKUP(C29,ARTICULOS!E:N,8,0)</f>
        <v>GRAMOS</v>
      </c>
      <c r="F29" s="23" t="str">
        <f>+VLOOKUP(C29,ARTICULOS!E:N,9,0)</f>
        <v>GRAMOS</v>
      </c>
      <c r="G29" s="24">
        <f>+VLOOKUP(C29,ARTICULOS!E:N,10,0)</f>
        <v>1000</v>
      </c>
      <c r="H29" s="25">
        <f t="shared" si="1"/>
        <v>3290</v>
      </c>
    </row>
    <row r="30" ht="15.75" customHeight="1">
      <c r="A30" s="9" t="s">
        <v>11</v>
      </c>
      <c r="B30" s="9" t="s">
        <v>473</v>
      </c>
      <c r="C30" s="10" t="s">
        <v>51</v>
      </c>
      <c r="D30" s="22">
        <f>+VLOOKUP(C30,ARTICULOS!E:N,5,0)</f>
        <v>840</v>
      </c>
      <c r="E30" s="23" t="str">
        <f>+VLOOKUP(C30,ARTICULOS!E:N,8,0)</f>
        <v>GRAMOS</v>
      </c>
      <c r="F30" s="23" t="str">
        <f>+VLOOKUP(C30,ARTICULOS!E:N,9,0)</f>
        <v>GRAMOS</v>
      </c>
      <c r="G30" s="24">
        <f>+VLOOKUP(C30,ARTICULOS!E:N,10,0)</f>
        <v>1000</v>
      </c>
      <c r="H30" s="25">
        <f t="shared" si="1"/>
        <v>840</v>
      </c>
    </row>
    <row r="31" ht="15.75" customHeight="1">
      <c r="A31" s="9" t="s">
        <v>11</v>
      </c>
      <c r="B31" s="9" t="s">
        <v>473</v>
      </c>
      <c r="C31" s="10" t="s">
        <v>52</v>
      </c>
      <c r="D31" s="22">
        <f>+VLOOKUP(C31,ARTICULOS!E:N,5,0)</f>
        <v>5000</v>
      </c>
      <c r="E31" s="23" t="str">
        <f>+VLOOKUP(C31,ARTICULOS!E:N,8,0)</f>
        <v>UNIDAD</v>
      </c>
      <c r="F31" s="23" t="str">
        <f>+VLOOKUP(C31,ARTICULOS!E:N,9,0)</f>
        <v>UNIDAD</v>
      </c>
      <c r="G31" s="24">
        <f>+VLOOKUP(C31,ARTICULOS!E:N,10,0)</f>
        <v>100</v>
      </c>
      <c r="H31" s="25">
        <f t="shared" si="1"/>
        <v>50000</v>
      </c>
    </row>
    <row r="32" ht="15.75" customHeight="1">
      <c r="A32" s="9" t="s">
        <v>11</v>
      </c>
      <c r="B32" s="9" t="s">
        <v>53</v>
      </c>
      <c r="C32" s="10" t="s">
        <v>54</v>
      </c>
      <c r="D32" s="22">
        <f>+VLOOKUP(C32,ARTICULOS!E:N,5,0)</f>
        <v>8000</v>
      </c>
      <c r="E32" s="23" t="str">
        <f>+VLOOKUP(C32,ARTICULOS!E:N,8,0)</f>
        <v>UNIDAD</v>
      </c>
      <c r="F32" s="23" t="str">
        <f>+VLOOKUP(C32,ARTICULOS!E:N,9,0)</f>
        <v>UNIDAD</v>
      </c>
      <c r="G32" s="24">
        <f>+VLOOKUP(C32,ARTICULOS!E:N,10,0)</f>
        <v>36</v>
      </c>
      <c r="H32" s="25">
        <f t="shared" si="1"/>
        <v>222222.2222</v>
      </c>
    </row>
    <row r="33" ht="15.75" customHeight="1">
      <c r="A33" s="9" t="s">
        <v>55</v>
      </c>
      <c r="B33" s="9" t="s">
        <v>473</v>
      </c>
      <c r="C33" s="10" t="s">
        <v>56</v>
      </c>
      <c r="D33" s="22">
        <f>+VLOOKUP(C33,ARTICULOS!E:N,5,0)</f>
        <v>1690</v>
      </c>
      <c r="E33" s="23" t="str">
        <f>+VLOOKUP(C33,ARTICULOS!E:N,8,0)</f>
        <v>GRAMOS</v>
      </c>
      <c r="F33" s="23" t="str">
        <f>+VLOOKUP(C33,ARTICULOS!E:N,9,0)</f>
        <v>GRAMOS</v>
      </c>
      <c r="G33" s="24">
        <f>+VLOOKUP(C33,ARTICULOS!E:N,10,0)</f>
        <v>1000</v>
      </c>
      <c r="H33" s="25">
        <f t="shared" si="1"/>
        <v>1690</v>
      </c>
    </row>
    <row r="34" ht="15.75" customHeight="1">
      <c r="A34" s="9" t="s">
        <v>11</v>
      </c>
      <c r="B34" s="9" t="s">
        <v>57</v>
      </c>
      <c r="C34" s="10" t="s">
        <v>58</v>
      </c>
      <c r="D34" s="22">
        <f>+VLOOKUP(C34,ARTICULOS!E:N,5,0)</f>
        <v>7134</v>
      </c>
      <c r="E34" s="23" t="str">
        <f>+VLOOKUP(C34,ARTICULOS!E:N,8,0)</f>
        <v>GRAMOS</v>
      </c>
      <c r="F34" s="23" t="str">
        <f>+VLOOKUP(C34,ARTICULOS!E:N,9,0)</f>
        <v>GRAMOS</v>
      </c>
      <c r="G34" s="24">
        <f>+VLOOKUP(C34,ARTICULOS!E:N,10,0)</f>
        <v>1000</v>
      </c>
      <c r="H34" s="25">
        <f t="shared" si="1"/>
        <v>7134</v>
      </c>
    </row>
    <row r="35" ht="15.75" customHeight="1">
      <c r="A35" s="9" t="s">
        <v>11</v>
      </c>
      <c r="B35" s="9" t="s">
        <v>473</v>
      </c>
      <c r="C35" s="10" t="s">
        <v>59</v>
      </c>
      <c r="D35" s="22">
        <f>+VLOOKUP(C35,ARTICULOS!E:N,5,0)</f>
        <v>3235</v>
      </c>
      <c r="E35" s="23" t="str">
        <f>+VLOOKUP(C35,ARTICULOS!E:N,8,0)</f>
        <v>GRAMOS</v>
      </c>
      <c r="F35" s="23" t="str">
        <f>+VLOOKUP(C35,ARTICULOS!E:N,9,0)</f>
        <v>GRAMOS</v>
      </c>
      <c r="G35" s="24">
        <f>+VLOOKUP(C35,ARTICULOS!E:N,10,0)</f>
        <v>500</v>
      </c>
      <c r="H35" s="25">
        <f t="shared" si="1"/>
        <v>6470</v>
      </c>
    </row>
    <row r="36" ht="15.75" customHeight="1">
      <c r="A36" s="9" t="s">
        <v>11</v>
      </c>
      <c r="B36" s="9" t="s">
        <v>50</v>
      </c>
      <c r="C36" s="10" t="s">
        <v>60</v>
      </c>
      <c r="D36" s="22">
        <f>+VLOOKUP(C36,ARTICULOS!E:N,5,0)</f>
        <v>1770</v>
      </c>
      <c r="E36" s="23" t="str">
        <f>+VLOOKUP(C36,ARTICULOS!E:N,8,0)</f>
        <v>GRAMOS</v>
      </c>
      <c r="F36" s="23" t="str">
        <f>+VLOOKUP(C36,ARTICULOS!E:N,9,0)</f>
        <v>GRAMOS</v>
      </c>
      <c r="G36" s="24">
        <f>+VLOOKUP(C36,ARTICULOS!E:N,10,0)</f>
        <v>400</v>
      </c>
      <c r="H36" s="25">
        <f t="shared" si="1"/>
        <v>4425</v>
      </c>
    </row>
    <row r="37" ht="15.75" customHeight="1">
      <c r="A37" s="9" t="s">
        <v>55</v>
      </c>
      <c r="B37" s="9" t="s">
        <v>473</v>
      </c>
      <c r="C37" s="10" t="s">
        <v>61</v>
      </c>
      <c r="D37" s="22">
        <f>+VLOOKUP(C37,ARTICULOS!E:N,5,0)</f>
        <v>798</v>
      </c>
      <c r="E37" s="23" t="str">
        <f>+VLOOKUP(C37,ARTICULOS!E:N,8,0)</f>
        <v>GRAMOS</v>
      </c>
      <c r="F37" s="23" t="str">
        <f>+VLOOKUP(C37,ARTICULOS!E:N,9,0)</f>
        <v>GRAMOS</v>
      </c>
      <c r="G37" s="24">
        <f>+VLOOKUP(C37,ARTICULOS!E:N,10,0)</f>
        <v>1000</v>
      </c>
      <c r="H37" s="25">
        <f t="shared" si="1"/>
        <v>798</v>
      </c>
    </row>
    <row r="38" ht="15.75" customHeight="1">
      <c r="A38" s="9" t="s">
        <v>11</v>
      </c>
      <c r="B38" s="9" t="s">
        <v>473</v>
      </c>
      <c r="C38" s="10" t="s">
        <v>62</v>
      </c>
      <c r="D38" s="22">
        <f>+VLOOKUP(C38,ARTICULOS!E:N,5,0)</f>
        <v>2521</v>
      </c>
      <c r="E38" s="23" t="str">
        <f>+VLOOKUP(C38,ARTICULOS!E:N,8,0)</f>
        <v>MILILITROS</v>
      </c>
      <c r="F38" s="23" t="str">
        <f>+VLOOKUP(C38,ARTICULOS!E:N,9,0)</f>
        <v>MILILITROS</v>
      </c>
      <c r="G38" s="24">
        <f>+VLOOKUP(C38,ARTICULOS!E:N,10,0)</f>
        <v>5000</v>
      </c>
      <c r="H38" s="25">
        <f t="shared" si="1"/>
        <v>504.2</v>
      </c>
    </row>
    <row r="39" ht="15.75" customHeight="1">
      <c r="A39" s="9" t="s">
        <v>11</v>
      </c>
      <c r="B39" s="9" t="s">
        <v>64</v>
      </c>
      <c r="C39" s="10" t="s">
        <v>65</v>
      </c>
      <c r="D39" s="22">
        <f>+VLOOKUP(C39,ARTICULOS!E:N,5,0)</f>
        <v>790</v>
      </c>
      <c r="E39" s="23" t="str">
        <f>+VLOOKUP(C39,ARTICULOS!E:N,8,0)</f>
        <v>GRAMOS</v>
      </c>
      <c r="F39" s="23" t="str">
        <f>+VLOOKUP(C39,ARTICULOS!E:N,9,0)</f>
        <v>GRAMOS</v>
      </c>
      <c r="G39" s="24">
        <f>+VLOOKUP(C39,ARTICULOS!E:N,10,0)</f>
        <v>1000</v>
      </c>
      <c r="H39" s="25">
        <f t="shared" si="1"/>
        <v>790</v>
      </c>
    </row>
    <row r="40" ht="15.75" customHeight="1">
      <c r="A40" s="9" t="s">
        <v>11</v>
      </c>
      <c r="B40" s="9" t="s">
        <v>64</v>
      </c>
      <c r="C40" s="10" t="s">
        <v>66</v>
      </c>
      <c r="D40" s="22">
        <f>+VLOOKUP(C40,ARTICULOS!E:N,5,0)</f>
        <v>2101</v>
      </c>
      <c r="E40" s="23" t="str">
        <f>+VLOOKUP(C40,ARTICULOS!E:N,8,0)</f>
        <v>GRAMOS</v>
      </c>
      <c r="F40" s="23" t="str">
        <f>+VLOOKUP(C40,ARTICULOS!E:N,9,0)</f>
        <v>GRAMOS</v>
      </c>
      <c r="G40" s="24">
        <f>+VLOOKUP(C40,ARTICULOS!E:N,10,0)</f>
        <v>1000</v>
      </c>
      <c r="H40" s="25">
        <f t="shared" si="1"/>
        <v>2101</v>
      </c>
    </row>
    <row r="41" ht="15.75" customHeight="1">
      <c r="A41" s="9" t="s">
        <v>11</v>
      </c>
      <c r="B41" s="9" t="s">
        <v>50</v>
      </c>
      <c r="C41" s="10" t="s">
        <v>67</v>
      </c>
      <c r="D41" s="22">
        <f>+VLOOKUP(C41,ARTICULOS!E:N,5,0)</f>
        <v>294.1176471</v>
      </c>
      <c r="E41" s="23" t="str">
        <f>+VLOOKUP(C41,ARTICULOS!E:N,8,0)</f>
        <v>GRAMOS</v>
      </c>
      <c r="F41" s="23" t="str">
        <f>+VLOOKUP(C41,ARTICULOS!E:N,9,0)</f>
        <v>GRAMOS</v>
      </c>
      <c r="G41" s="24">
        <f>+VLOOKUP(C41,ARTICULOS!E:N,10,0)</f>
        <v>1000</v>
      </c>
      <c r="H41" s="25">
        <f t="shared" si="1"/>
        <v>294.1176471</v>
      </c>
    </row>
    <row r="42" ht="15.75" customHeight="1">
      <c r="A42" s="9" t="s">
        <v>11</v>
      </c>
      <c r="B42" s="9" t="s">
        <v>68</v>
      </c>
      <c r="C42" s="10" t="s">
        <v>69</v>
      </c>
      <c r="D42" s="22">
        <f>+VLOOKUP(C42,ARTICULOS!E:N,5,0)</f>
        <v>2777.79</v>
      </c>
      <c r="E42" s="23" t="str">
        <f>+VLOOKUP(C42,ARTICULOS!E:N,8,0)</f>
        <v>GRAMOS</v>
      </c>
      <c r="F42" s="23" t="str">
        <f>+VLOOKUP(C42,ARTICULOS!E:N,9,0)</f>
        <v>GRAMOS</v>
      </c>
      <c r="G42" s="24">
        <f>+VLOOKUP(C42,ARTICULOS!E:N,10,0)</f>
        <v>5700</v>
      </c>
      <c r="H42" s="25">
        <f t="shared" si="1"/>
        <v>487.3315789</v>
      </c>
    </row>
    <row r="43" ht="15.75" customHeight="1">
      <c r="A43" s="9" t="s">
        <v>11</v>
      </c>
      <c r="B43" s="9" t="s">
        <v>50</v>
      </c>
      <c r="C43" s="10" t="s">
        <v>70</v>
      </c>
      <c r="D43" s="22">
        <f>+VLOOKUP(C43,ARTICULOS!E:N,5,0)</f>
        <v>840.333</v>
      </c>
      <c r="E43" s="23" t="str">
        <f>+VLOOKUP(C43,ARTICULOS!E:N,8,0)</f>
        <v>MILILITROS</v>
      </c>
      <c r="F43" s="23" t="str">
        <f>+VLOOKUP(C43,ARTICULOS!E:N,9,0)</f>
        <v>MILILITROS</v>
      </c>
      <c r="G43" s="24">
        <f>+VLOOKUP(C43,ARTICULOS!E:N,10,0)</f>
        <v>1000</v>
      </c>
      <c r="H43" s="25">
        <f t="shared" si="1"/>
        <v>840.333</v>
      </c>
    </row>
    <row r="44" ht="15.75" customHeight="1">
      <c r="A44" s="9" t="s">
        <v>11</v>
      </c>
      <c r="B44" s="9" t="s">
        <v>64</v>
      </c>
      <c r="C44" s="10" t="s">
        <v>71</v>
      </c>
      <c r="D44" s="22">
        <f>+VLOOKUP(C44,ARTICULOS!E:N,5,0)</f>
        <v>2521</v>
      </c>
      <c r="E44" s="23" t="str">
        <f>+VLOOKUP(C44,ARTICULOS!E:N,8,0)</f>
        <v>GRAMOS</v>
      </c>
      <c r="F44" s="23" t="str">
        <f>+VLOOKUP(C44,ARTICULOS!E:N,9,0)</f>
        <v>GRAMOS</v>
      </c>
      <c r="G44" s="24">
        <f>+VLOOKUP(C44,ARTICULOS!E:N,10,0)</f>
        <v>1000</v>
      </c>
      <c r="H44" s="25">
        <f t="shared" si="1"/>
        <v>2521</v>
      </c>
    </row>
    <row r="45" ht="15.75" customHeight="1">
      <c r="A45" s="9" t="s">
        <v>11</v>
      </c>
      <c r="B45" s="9" t="s">
        <v>64</v>
      </c>
      <c r="C45" s="10" t="s">
        <v>72</v>
      </c>
      <c r="D45" s="22">
        <f>+VLOOKUP(C45,ARTICULOS!E:N,5,0)</f>
        <v>4202</v>
      </c>
      <c r="E45" s="23" t="str">
        <f>+VLOOKUP(C45,ARTICULOS!E:N,8,0)</f>
        <v>GRAMOS</v>
      </c>
      <c r="F45" s="23" t="str">
        <f>+VLOOKUP(C45,ARTICULOS!E:N,9,0)</f>
        <v>GRAMOS</v>
      </c>
      <c r="G45" s="24">
        <f>+VLOOKUP(C45,ARTICULOS!E:N,10,0)</f>
        <v>1000</v>
      </c>
      <c r="H45" s="25">
        <f t="shared" si="1"/>
        <v>4202</v>
      </c>
    </row>
    <row r="46" ht="15.75" customHeight="1">
      <c r="A46" s="9" t="s">
        <v>11</v>
      </c>
      <c r="B46" s="9" t="s">
        <v>50</v>
      </c>
      <c r="C46" s="10" t="s">
        <v>73</v>
      </c>
      <c r="D46" s="22">
        <f>+VLOOKUP(C46,ARTICULOS!E:N,5,0)</f>
        <v>6722</v>
      </c>
      <c r="E46" s="23" t="str">
        <f>+VLOOKUP(C46,ARTICULOS!E:N,8,0)</f>
        <v>GRAMOS</v>
      </c>
      <c r="F46" s="23" t="str">
        <f>+VLOOKUP(C46,ARTICULOS!E:N,9,0)</f>
        <v>GRAMOS</v>
      </c>
      <c r="G46" s="24">
        <f>+VLOOKUP(C46,ARTICULOS!E:N,10,0)</f>
        <v>1000</v>
      </c>
      <c r="H46" s="25">
        <f t="shared" si="1"/>
        <v>6722</v>
      </c>
    </row>
    <row r="47" ht="15.75" customHeight="1">
      <c r="A47" s="9" t="s">
        <v>11</v>
      </c>
      <c r="B47" s="9" t="s">
        <v>50</v>
      </c>
      <c r="C47" s="10" t="s">
        <v>74</v>
      </c>
      <c r="D47" s="22">
        <f>+VLOOKUP(C47,ARTICULOS!E:N,5,0)</f>
        <v>5042</v>
      </c>
      <c r="E47" s="23" t="str">
        <f>+VLOOKUP(C47,ARTICULOS!E:N,8,0)</f>
        <v>GRAMOS</v>
      </c>
      <c r="F47" s="23" t="str">
        <f>+VLOOKUP(C47,ARTICULOS!E:N,9,0)</f>
        <v>GRAMOS</v>
      </c>
      <c r="G47" s="24">
        <f>+VLOOKUP(C47,ARTICULOS!E:N,10,0)</f>
        <v>1000</v>
      </c>
      <c r="H47" s="25">
        <f t="shared" si="1"/>
        <v>5042</v>
      </c>
    </row>
    <row r="48" ht="15.75" customHeight="1">
      <c r="A48" s="9" t="s">
        <v>11</v>
      </c>
      <c r="B48" s="9" t="s">
        <v>50</v>
      </c>
      <c r="C48" s="10" t="s">
        <v>75</v>
      </c>
      <c r="D48" s="22">
        <f>+VLOOKUP(C48,ARTICULOS!E:N,5,0)</f>
        <v>3361</v>
      </c>
      <c r="E48" s="23" t="str">
        <f>+VLOOKUP(C48,ARTICULOS!E:N,8,0)</f>
        <v>GRAMOS</v>
      </c>
      <c r="F48" s="23" t="str">
        <f>+VLOOKUP(C48,ARTICULOS!E:N,9,0)</f>
        <v>GRAMOS</v>
      </c>
      <c r="G48" s="24">
        <f>+VLOOKUP(C48,ARTICULOS!E:N,10,0)</f>
        <v>1000</v>
      </c>
      <c r="H48" s="25">
        <f t="shared" si="1"/>
        <v>3361</v>
      </c>
    </row>
    <row r="49" ht="15.75" customHeight="1">
      <c r="A49" s="9" t="s">
        <v>11</v>
      </c>
      <c r="B49" s="9" t="s">
        <v>64</v>
      </c>
      <c r="C49" s="10" t="s">
        <v>76</v>
      </c>
      <c r="D49" s="22">
        <f>+VLOOKUP(C49,ARTICULOS!E:N,5,0)</f>
        <v>840</v>
      </c>
      <c r="E49" s="23" t="str">
        <f>+VLOOKUP(C49,ARTICULOS!E:N,8,0)</f>
        <v>GRAMOS</v>
      </c>
      <c r="F49" s="23" t="str">
        <f>+VLOOKUP(C49,ARTICULOS!E:N,9,0)</f>
        <v>GRAMOS</v>
      </c>
      <c r="G49" s="24">
        <f>+VLOOKUP(C49,ARTICULOS!E:N,10,0)</f>
        <v>1000</v>
      </c>
      <c r="H49" s="25">
        <f t="shared" si="1"/>
        <v>840</v>
      </c>
    </row>
    <row r="50" ht="15.75" customHeight="1">
      <c r="A50" s="9" t="s">
        <v>11</v>
      </c>
      <c r="B50" s="9" t="s">
        <v>68</v>
      </c>
      <c r="C50" s="10" t="s">
        <v>77</v>
      </c>
      <c r="D50" s="22">
        <f>+VLOOKUP(C50,ARTICULOS!E:N,5,0)</f>
        <v>2076.7</v>
      </c>
      <c r="E50" s="23" t="str">
        <f>+VLOOKUP(C50,ARTICULOS!E:N,8,0)</f>
        <v>MILILITROS</v>
      </c>
      <c r="F50" s="23" t="str">
        <f>+VLOOKUP(C50,ARTICULOS!E:N,9,0)</f>
        <v>MILILITROS</v>
      </c>
      <c r="G50" s="24">
        <f>+VLOOKUP(C50,ARTICULOS!E:N,10,0)</f>
        <v>263</v>
      </c>
      <c r="H50" s="25">
        <f t="shared" si="1"/>
        <v>7896.197719</v>
      </c>
    </row>
    <row r="51" ht="15.75" customHeight="1">
      <c r="A51" s="9" t="s">
        <v>11</v>
      </c>
      <c r="B51" s="9" t="s">
        <v>68</v>
      </c>
      <c r="C51" s="10" t="s">
        <v>78</v>
      </c>
      <c r="D51" s="22">
        <f>+VLOOKUP(C51,ARTICULOS!E:N,5,0)</f>
        <v>421.35</v>
      </c>
      <c r="E51" s="23" t="str">
        <f>+VLOOKUP(C51,ARTICULOS!E:N,8,0)</f>
        <v>MILILITROS</v>
      </c>
      <c r="F51" s="23" t="str">
        <f>+VLOOKUP(C51,ARTICULOS!E:N,9,0)</f>
        <v>MILILITROS</v>
      </c>
      <c r="G51" s="24">
        <f>+VLOOKUP(C51,ARTICULOS!E:N,10,0)</f>
        <v>88</v>
      </c>
      <c r="H51" s="25">
        <f t="shared" si="1"/>
        <v>4788.068182</v>
      </c>
    </row>
    <row r="52" ht="15.75" customHeight="1">
      <c r="A52" s="9" t="s">
        <v>11</v>
      </c>
      <c r="B52" s="9" t="s">
        <v>68</v>
      </c>
      <c r="C52" s="10" t="s">
        <v>79</v>
      </c>
      <c r="D52" s="22">
        <f>+VLOOKUP(C52,ARTICULOS!E:N,5,0)</f>
        <v>1503.45</v>
      </c>
      <c r="E52" s="23" t="str">
        <f>+VLOOKUP(C52,ARTICULOS!E:N,8,0)</f>
        <v>GRAMOS</v>
      </c>
      <c r="F52" s="23" t="str">
        <f>+VLOOKUP(C52,ARTICULOS!E:N,9,0)</f>
        <v>GRAMOS</v>
      </c>
      <c r="G52" s="24">
        <f>+VLOOKUP(C52,ARTICULOS!E:N,10,0)</f>
        <v>866</v>
      </c>
      <c r="H52" s="25">
        <f t="shared" si="1"/>
        <v>1736.08545</v>
      </c>
    </row>
    <row r="53" ht="15.75" customHeight="1">
      <c r="A53" s="9" t="s">
        <v>11</v>
      </c>
      <c r="B53" s="9" t="s">
        <v>64</v>
      </c>
      <c r="C53" s="10" t="s">
        <v>80</v>
      </c>
      <c r="D53" s="22">
        <f>+VLOOKUP(C53,ARTICULOS!E:N,5,0)</f>
        <v>5630</v>
      </c>
      <c r="E53" s="23" t="str">
        <f>+VLOOKUP(C53,ARTICULOS!E:N,8,0)</f>
        <v>GRAMOS</v>
      </c>
      <c r="F53" s="23" t="str">
        <f>+VLOOKUP(C53,ARTICULOS!E:N,9,0)</f>
        <v>GRAMOS</v>
      </c>
      <c r="G53" s="24">
        <f>+VLOOKUP(C53,ARTICULOS!E:N,10,0)</f>
        <v>1000</v>
      </c>
      <c r="H53" s="25">
        <f t="shared" si="1"/>
        <v>5630</v>
      </c>
    </row>
    <row r="54" ht="15.75" customHeight="1">
      <c r="A54" s="9" t="s">
        <v>11</v>
      </c>
      <c r="B54" s="9" t="s">
        <v>50</v>
      </c>
      <c r="C54" s="10" t="s">
        <v>81</v>
      </c>
      <c r="D54" s="22">
        <f>+VLOOKUP(C54,ARTICULOS!E:N,5,0)</f>
        <v>3866</v>
      </c>
      <c r="E54" s="23" t="str">
        <f>+VLOOKUP(C54,ARTICULOS!E:N,8,0)</f>
        <v>MILILITROS</v>
      </c>
      <c r="F54" s="23" t="str">
        <f>+VLOOKUP(C54,ARTICULOS!E:N,9,0)</f>
        <v>MILILITROS</v>
      </c>
      <c r="G54" s="24">
        <f>+VLOOKUP(C54,ARTICULOS!E:N,10,0)</f>
        <v>1000</v>
      </c>
      <c r="H54" s="25">
        <f t="shared" si="1"/>
        <v>3866</v>
      </c>
    </row>
    <row r="55" ht="15.75" customHeight="1">
      <c r="A55" s="9" t="s">
        <v>11</v>
      </c>
      <c r="B55" s="9" t="s">
        <v>64</v>
      </c>
      <c r="C55" s="10" t="s">
        <v>82</v>
      </c>
      <c r="D55" s="22">
        <f>+VLOOKUP(C55,ARTICULOS!E:N,5,0)</f>
        <v>1681</v>
      </c>
      <c r="E55" s="23" t="str">
        <f>+VLOOKUP(C55,ARTICULOS!E:N,8,0)</f>
        <v>GRAMOS</v>
      </c>
      <c r="F55" s="23" t="str">
        <f>+VLOOKUP(C55,ARTICULOS!E:N,9,0)</f>
        <v>GRAMOS</v>
      </c>
      <c r="G55" s="24">
        <f>+VLOOKUP(C55,ARTICULOS!E:N,10,0)</f>
        <v>1000</v>
      </c>
      <c r="H55" s="25">
        <f t="shared" si="1"/>
        <v>1681</v>
      </c>
    </row>
    <row r="56" ht="15.75" customHeight="1">
      <c r="A56" s="9" t="s">
        <v>11</v>
      </c>
      <c r="B56" s="9" t="s">
        <v>68</v>
      </c>
      <c r="C56" s="10" t="s">
        <v>83</v>
      </c>
      <c r="D56" s="22">
        <f>+VLOOKUP(C56,ARTICULOS!E:N,5,0)</f>
        <v>134.53</v>
      </c>
      <c r="E56" s="23" t="str">
        <f>+VLOOKUP(C56,ARTICULOS!E:N,8,0)</f>
        <v>PORCION</v>
      </c>
      <c r="F56" s="23" t="str">
        <f>+VLOOKUP(C56,ARTICULOS!E:N,9,0)</f>
        <v>PORCION</v>
      </c>
      <c r="G56" s="24">
        <f>+VLOOKUP(C56,ARTICULOS!E:N,10,0)</f>
        <v>1</v>
      </c>
      <c r="H56" s="25">
        <f t="shared" si="1"/>
        <v>134530</v>
      </c>
    </row>
    <row r="57" ht="15.75" customHeight="1">
      <c r="A57" s="9" t="s">
        <v>11</v>
      </c>
      <c r="B57" s="9" t="s">
        <v>85</v>
      </c>
      <c r="C57" s="10" t="s">
        <v>86</v>
      </c>
      <c r="D57" s="22">
        <f>+VLOOKUP(C57,ARTICULOS!E:N,5,0)</f>
        <v>0</v>
      </c>
      <c r="E57" s="23" t="str">
        <f>+VLOOKUP(C57,ARTICULOS!E:N,8,0)</f>
        <v>MILILITROS</v>
      </c>
      <c r="F57" s="23" t="str">
        <f>+VLOOKUP(C57,ARTICULOS!E:N,9,0)</f>
        <v>MILILITROS</v>
      </c>
      <c r="G57" s="24">
        <f>+VLOOKUP(C57,ARTICULOS!E:N,10,0)</f>
        <v>0</v>
      </c>
      <c r="H57" s="25" t="str">
        <f t="shared" si="1"/>
        <v>#DIV/0!</v>
      </c>
    </row>
    <row r="58" ht="15.75" customHeight="1">
      <c r="A58" s="9" t="s">
        <v>11</v>
      </c>
      <c r="B58" s="9" t="s">
        <v>50</v>
      </c>
      <c r="C58" s="10" t="s">
        <v>87</v>
      </c>
      <c r="D58" s="22">
        <f>+VLOOKUP(C58,ARTICULOS!E:N,5,0)</f>
        <v>3795</v>
      </c>
      <c r="E58" s="23" t="str">
        <f>+VLOOKUP(C58,ARTICULOS!E:N,8,0)</f>
        <v>GRAMOS</v>
      </c>
      <c r="F58" s="23" t="str">
        <f>+VLOOKUP(C58,ARTICULOS!E:N,9,0)</f>
        <v>GRAMOS</v>
      </c>
      <c r="G58" s="24">
        <f>+VLOOKUP(C58,ARTICULOS!E:N,10,0)</f>
        <v>500</v>
      </c>
      <c r="H58" s="25">
        <f t="shared" si="1"/>
        <v>7590</v>
      </c>
    </row>
    <row r="59" ht="15.75" customHeight="1">
      <c r="A59" s="9" t="s">
        <v>11</v>
      </c>
      <c r="B59" s="9" t="s">
        <v>50</v>
      </c>
      <c r="C59" s="10" t="s">
        <v>88</v>
      </c>
      <c r="D59" s="22">
        <f>+VLOOKUP(C59,ARTICULOS!E:N,5,0)</f>
        <v>1471</v>
      </c>
      <c r="E59" s="23" t="str">
        <f>+VLOOKUP(C59,ARTICULOS!E:N,8,0)</f>
        <v>MILILITROS</v>
      </c>
      <c r="F59" s="23" t="str">
        <f>+VLOOKUP(C59,ARTICULOS!E:N,9,0)</f>
        <v>MILILITROS</v>
      </c>
      <c r="G59" s="24">
        <f>+VLOOKUP(C59,ARTICULOS!E:N,10,0)</f>
        <v>900</v>
      </c>
      <c r="H59" s="25">
        <f t="shared" si="1"/>
        <v>1634.444444</v>
      </c>
    </row>
    <row r="60" ht="15.75" customHeight="1">
      <c r="A60" s="9" t="s">
        <v>11</v>
      </c>
      <c r="B60" s="9" t="s">
        <v>68</v>
      </c>
      <c r="C60" s="10" t="s">
        <v>89</v>
      </c>
      <c r="D60" s="22">
        <f>+VLOOKUP(C60,ARTICULOS!E:N,5,0)</f>
        <v>1409.76</v>
      </c>
      <c r="E60" s="23" t="str">
        <f>+VLOOKUP(C60,ARTICULOS!E:N,8,0)</f>
        <v>GRAMOS</v>
      </c>
      <c r="F60" s="23" t="str">
        <f>+VLOOKUP(C60,ARTICULOS!E:N,9,0)</f>
        <v>GRAMOS</v>
      </c>
      <c r="G60" s="24">
        <f>+VLOOKUP(C60,ARTICULOS!E:N,10,0)</f>
        <v>1135</v>
      </c>
      <c r="H60" s="25">
        <f t="shared" si="1"/>
        <v>1242.079295</v>
      </c>
    </row>
    <row r="61" ht="15.75" customHeight="1">
      <c r="A61" s="9" t="s">
        <v>11</v>
      </c>
      <c r="B61" s="9" t="s">
        <v>68</v>
      </c>
      <c r="C61" s="10" t="s">
        <v>90</v>
      </c>
      <c r="D61" s="22">
        <v>1216.54</v>
      </c>
      <c r="E61" s="23" t="str">
        <f>+VLOOKUP(C61,ARTICULOS!E:N,8,0)</f>
        <v>PORCION</v>
      </c>
      <c r="F61" s="23" t="str">
        <f>+VLOOKUP(C61,ARTICULOS!E:N,9,0)</f>
        <v>PORCION</v>
      </c>
      <c r="G61" s="24">
        <f>+VLOOKUP(C61,ARTICULOS!E:N,10,0)</f>
        <v>1</v>
      </c>
      <c r="H61" s="25">
        <f t="shared" si="1"/>
        <v>1216540</v>
      </c>
    </row>
    <row r="62" ht="15.75" customHeight="1">
      <c r="A62" s="9" t="s">
        <v>11</v>
      </c>
      <c r="B62" s="9" t="s">
        <v>68</v>
      </c>
      <c r="C62" s="10" t="s">
        <v>91</v>
      </c>
      <c r="D62" s="22">
        <v>928.27</v>
      </c>
      <c r="E62" s="23" t="str">
        <f>+VLOOKUP(C62,ARTICULOS!E:N,8,0)</f>
        <v>PORCION</v>
      </c>
      <c r="F62" s="23" t="str">
        <f>+VLOOKUP(C62,ARTICULOS!E:N,9,0)</f>
        <v>PORCION</v>
      </c>
      <c r="G62" s="24">
        <f>+VLOOKUP(C62,ARTICULOS!E:N,10,0)</f>
        <v>1</v>
      </c>
      <c r="H62" s="25">
        <f t="shared" si="1"/>
        <v>928270</v>
      </c>
    </row>
    <row r="63" ht="15.75" customHeight="1">
      <c r="A63" s="9" t="s">
        <v>11</v>
      </c>
      <c r="B63" s="9" t="s">
        <v>68</v>
      </c>
      <c r="C63" s="10" t="s">
        <v>92</v>
      </c>
      <c r="D63" s="22">
        <f>+VLOOKUP(C63,ARTICULOS!E:N,5,0)</f>
        <v>418.33</v>
      </c>
      <c r="E63" s="23" t="str">
        <f>+VLOOKUP(C63,ARTICULOS!E:N,8,0)</f>
        <v>PORCION</v>
      </c>
      <c r="F63" s="23" t="str">
        <f>+VLOOKUP(C63,ARTICULOS!E:N,9,0)</f>
        <v>PORCION</v>
      </c>
      <c r="G63" s="24">
        <f>+VLOOKUP(C63,ARTICULOS!E:N,10,0)</f>
        <v>1</v>
      </c>
      <c r="H63" s="25">
        <f t="shared" si="1"/>
        <v>418330</v>
      </c>
    </row>
    <row r="64" ht="15.75" customHeight="1">
      <c r="A64" s="9" t="s">
        <v>11</v>
      </c>
      <c r="B64" s="9" t="s">
        <v>68</v>
      </c>
      <c r="C64" s="10" t="s">
        <v>93</v>
      </c>
      <c r="D64" s="22">
        <f>+VLOOKUP(C64,ARTICULOS!E:N,5,0)</f>
        <v>622.85</v>
      </c>
      <c r="E64" s="23" t="str">
        <f>+VLOOKUP(C64,ARTICULOS!E:N,8,0)</f>
        <v>PORCION</v>
      </c>
      <c r="F64" s="23" t="str">
        <f>+VLOOKUP(C64,ARTICULOS!E:N,9,0)</f>
        <v>PORCION</v>
      </c>
      <c r="G64" s="24">
        <f>+VLOOKUP(C64,ARTICULOS!E:N,10,0)</f>
        <v>1</v>
      </c>
      <c r="H64" s="25">
        <f t="shared" si="1"/>
        <v>622850</v>
      </c>
    </row>
    <row r="65" ht="15.75" customHeight="1">
      <c r="A65" s="9" t="s">
        <v>11</v>
      </c>
      <c r="B65" s="9" t="s">
        <v>68</v>
      </c>
      <c r="C65" s="10" t="s">
        <v>94</v>
      </c>
      <c r="D65" s="22">
        <f>+VLOOKUP(C65,ARTICULOS!E:N,5,0)</f>
        <v>438.67</v>
      </c>
      <c r="E65" s="23" t="str">
        <f>+VLOOKUP(C65,ARTICULOS!E:N,8,0)</f>
        <v>PORCION</v>
      </c>
      <c r="F65" s="23" t="str">
        <f>+VLOOKUP(C65,ARTICULOS!E:N,9,0)</f>
        <v>PORCION</v>
      </c>
      <c r="G65" s="24">
        <f>+VLOOKUP(C65,ARTICULOS!E:N,10,0)</f>
        <v>1</v>
      </c>
      <c r="H65" s="25">
        <f t="shared" si="1"/>
        <v>438670</v>
      </c>
    </row>
    <row r="66" ht="15.75" customHeight="1">
      <c r="A66" s="9" t="s">
        <v>11</v>
      </c>
      <c r="B66" s="9" t="s">
        <v>68</v>
      </c>
      <c r="C66" s="10" t="s">
        <v>95</v>
      </c>
      <c r="D66" s="22">
        <f>+VLOOKUP(C66,ARTICULOS!E:N,5,0)</f>
        <v>442.58</v>
      </c>
      <c r="E66" s="23" t="str">
        <f>+VLOOKUP(C66,ARTICULOS!E:N,8,0)</f>
        <v>PORCION</v>
      </c>
      <c r="F66" s="23" t="str">
        <f>+VLOOKUP(C66,ARTICULOS!E:N,9,0)</f>
        <v>PORCION</v>
      </c>
      <c r="G66" s="24">
        <f>+VLOOKUP(C66,ARTICULOS!E:N,10,0)</f>
        <v>1</v>
      </c>
      <c r="H66" s="25">
        <f t="shared" si="1"/>
        <v>442580</v>
      </c>
    </row>
    <row r="67" ht="15.75" customHeight="1">
      <c r="A67" s="9" t="s">
        <v>11</v>
      </c>
      <c r="B67" s="9" t="s">
        <v>68</v>
      </c>
      <c r="C67" s="10" t="s">
        <v>96</v>
      </c>
      <c r="D67" s="22">
        <f>+VLOOKUP(C67,ARTICULOS!E:N,5,0)</f>
        <v>582.37</v>
      </c>
      <c r="E67" s="23" t="str">
        <f>+VLOOKUP(C67,ARTICULOS!E:N,8,0)</f>
        <v>PORCION</v>
      </c>
      <c r="F67" s="23" t="str">
        <f>+VLOOKUP(C67,ARTICULOS!E:N,9,0)</f>
        <v>PORCION</v>
      </c>
      <c r="G67" s="24">
        <f>+VLOOKUP(C67,ARTICULOS!E:N,10,0)</f>
        <v>1</v>
      </c>
      <c r="H67" s="25">
        <f t="shared" si="1"/>
        <v>582370</v>
      </c>
    </row>
    <row r="68" ht="15.75" customHeight="1">
      <c r="A68" s="9" t="s">
        <v>11</v>
      </c>
      <c r="B68" s="9" t="s">
        <v>68</v>
      </c>
      <c r="C68" s="10" t="s">
        <v>97</v>
      </c>
      <c r="D68" s="22">
        <f>+VLOOKUP(C68,ARTICULOS!E:N,5,0)</f>
        <v>296.6</v>
      </c>
      <c r="E68" s="23" t="str">
        <f>+VLOOKUP(C68,ARTICULOS!E:N,8,0)</f>
        <v>PORCION</v>
      </c>
      <c r="F68" s="23" t="str">
        <f>+VLOOKUP(C68,ARTICULOS!E:N,9,0)</f>
        <v>PORCION</v>
      </c>
      <c r="G68" s="24">
        <f>+VLOOKUP(C68,ARTICULOS!E:N,10,0)</f>
        <v>1</v>
      </c>
      <c r="H68" s="25">
        <f t="shared" si="1"/>
        <v>296600</v>
      </c>
    </row>
    <row r="69" ht="15.75" customHeight="1">
      <c r="A69" s="9" t="s">
        <v>11</v>
      </c>
      <c r="B69" s="9" t="s">
        <v>64</v>
      </c>
      <c r="C69" s="10" t="s">
        <v>98</v>
      </c>
      <c r="D69" s="22">
        <f>+VLOOKUP(C69,ARTICULOS!E:N,5,0)</f>
        <v>3361</v>
      </c>
      <c r="E69" s="23" t="str">
        <f>+VLOOKUP(C69,ARTICULOS!E:N,8,0)</f>
        <v>GRAMOS</v>
      </c>
      <c r="F69" s="23" t="str">
        <f>+VLOOKUP(C69,ARTICULOS!E:N,9,0)</f>
        <v>GRAMOS</v>
      </c>
      <c r="G69" s="24">
        <f>+VLOOKUP(C69,ARTICULOS!E:N,10,0)</f>
        <v>1000</v>
      </c>
      <c r="H69" s="25">
        <f t="shared" si="1"/>
        <v>3361</v>
      </c>
    </row>
    <row r="70" ht="15.75" customHeight="1">
      <c r="A70" s="9" t="s">
        <v>11</v>
      </c>
      <c r="B70" s="9" t="s">
        <v>64</v>
      </c>
      <c r="C70" s="10" t="s">
        <v>99</v>
      </c>
      <c r="D70" s="22">
        <f>+VLOOKUP(C70,ARTICULOS!E:N,5,0)</f>
        <v>126.13</v>
      </c>
      <c r="E70" s="23" t="str">
        <f>+VLOOKUP(C70,ARTICULOS!E:N,8,0)</f>
        <v>PORCION</v>
      </c>
      <c r="F70" s="23" t="str">
        <f>+VLOOKUP(C70,ARTICULOS!E:N,9,0)</f>
        <v>PORCION</v>
      </c>
      <c r="G70" s="24">
        <f>+VLOOKUP(C70,ARTICULOS!E:N,10,0)</f>
        <v>1</v>
      </c>
      <c r="H70" s="25">
        <f t="shared" si="1"/>
        <v>126130</v>
      </c>
    </row>
    <row r="71" ht="15.75" customHeight="1">
      <c r="A71" s="9" t="s">
        <v>11</v>
      </c>
      <c r="B71" s="9" t="s">
        <v>64</v>
      </c>
      <c r="C71" s="10" t="s">
        <v>100</v>
      </c>
      <c r="D71" s="22">
        <f>+VLOOKUP(C71,ARTICULOS!E:N,5,0)</f>
        <v>2900</v>
      </c>
      <c r="E71" s="23" t="str">
        <f>+VLOOKUP(C71,ARTICULOS!E:N,8,0)</f>
        <v>GRAMOS</v>
      </c>
      <c r="F71" s="23" t="str">
        <f>+VLOOKUP(C71,ARTICULOS!E:N,9,0)</f>
        <v>GRAMOS</v>
      </c>
      <c r="G71" s="24">
        <f>+VLOOKUP(C71,ARTICULOS!E:N,10,0)</f>
        <v>1000</v>
      </c>
      <c r="H71" s="25">
        <f t="shared" si="1"/>
        <v>2900</v>
      </c>
    </row>
    <row r="72" ht="15.75" customHeight="1">
      <c r="A72" s="9" t="s">
        <v>11</v>
      </c>
      <c r="B72" s="9" t="s">
        <v>64</v>
      </c>
      <c r="C72" s="10" t="s">
        <v>101</v>
      </c>
      <c r="D72" s="22">
        <f>+VLOOKUP(C72,ARTICULOS!E:N,5,0)</f>
        <v>1513</v>
      </c>
      <c r="E72" s="23" t="str">
        <f>+VLOOKUP(C72,ARTICULOS!E:N,8,0)</f>
        <v>GRAMOS</v>
      </c>
      <c r="F72" s="23" t="str">
        <f>+VLOOKUP(C72,ARTICULOS!E:N,9,0)</f>
        <v>GRAMOS</v>
      </c>
      <c r="G72" s="24">
        <f>+VLOOKUP(C72,ARTICULOS!E:N,10,0)</f>
        <v>1000</v>
      </c>
      <c r="H72" s="25">
        <f t="shared" si="1"/>
        <v>1513</v>
      </c>
    </row>
    <row r="73" ht="15.75" customHeight="1">
      <c r="A73" s="9" t="s">
        <v>11</v>
      </c>
      <c r="B73" s="9" t="s">
        <v>68</v>
      </c>
      <c r="C73" s="10" t="s">
        <v>102</v>
      </c>
      <c r="D73" s="22">
        <f>+VLOOKUP(C73,ARTICULOS!E:N,5,0)</f>
        <v>109.21</v>
      </c>
      <c r="E73" s="23" t="str">
        <f>+VLOOKUP(C73,ARTICULOS!E:N,8,0)</f>
        <v>PORCION</v>
      </c>
      <c r="F73" s="23" t="str">
        <f>+VLOOKUP(C73,ARTICULOS!E:N,9,0)</f>
        <v>PORCION</v>
      </c>
      <c r="G73" s="24">
        <f>+VLOOKUP(C73,ARTICULOS!E:N,10,0)</f>
        <v>1</v>
      </c>
      <c r="H73" s="25">
        <f t="shared" si="1"/>
        <v>109210</v>
      </c>
    </row>
    <row r="74" ht="15.75" customHeight="1">
      <c r="A74" s="9" t="s">
        <v>11</v>
      </c>
      <c r="B74" s="9" t="s">
        <v>64</v>
      </c>
      <c r="C74" s="10" t="s">
        <v>103</v>
      </c>
      <c r="D74" s="22">
        <f>+VLOOKUP(C74,ARTICULOS!E:N,5,0)</f>
        <v>6302.521008</v>
      </c>
      <c r="E74" s="23" t="str">
        <f>+VLOOKUP(C74,ARTICULOS!E:N,8,0)</f>
        <v>GRAMOS</v>
      </c>
      <c r="F74" s="23" t="str">
        <f>+VLOOKUP(C74,ARTICULOS!E:N,9,0)</f>
        <v>GRAMOS</v>
      </c>
      <c r="G74" s="24">
        <f>+VLOOKUP(C74,ARTICULOS!E:N,10,0)</f>
        <v>1000</v>
      </c>
      <c r="H74" s="25">
        <f t="shared" si="1"/>
        <v>6302.521008</v>
      </c>
    </row>
    <row r="75" ht="15.75" customHeight="1">
      <c r="A75" s="9" t="s">
        <v>11</v>
      </c>
      <c r="B75" s="9" t="s">
        <v>16</v>
      </c>
      <c r="C75" s="10" t="s">
        <v>104</v>
      </c>
      <c r="D75" s="22">
        <f>+VLOOKUP(C75,ARTICULOS!E:N,5,0)</f>
        <v>1550</v>
      </c>
      <c r="E75" s="23" t="str">
        <f>+VLOOKUP(C75,ARTICULOS!E:N,8,0)</f>
        <v>GRAMOS</v>
      </c>
      <c r="F75" s="23" t="str">
        <f>+VLOOKUP(C75,ARTICULOS!E:N,9,0)</f>
        <v>GRAMOS</v>
      </c>
      <c r="G75" s="24">
        <f>+VLOOKUP(C75,ARTICULOS!E:N,10,0)</f>
        <v>349</v>
      </c>
      <c r="H75" s="25">
        <f t="shared" si="1"/>
        <v>4441.260745</v>
      </c>
    </row>
    <row r="76" ht="15.75" customHeight="1">
      <c r="A76" s="9" t="s">
        <v>11</v>
      </c>
      <c r="B76" s="9" t="s">
        <v>50</v>
      </c>
      <c r="C76" s="10" t="s">
        <v>105</v>
      </c>
      <c r="D76" s="22">
        <f>+VLOOKUP(C76,ARTICULOS!E:N,5,0)</f>
        <v>840.3361345</v>
      </c>
      <c r="E76" s="23" t="str">
        <f>+VLOOKUP(C76,ARTICULOS!E:N,8,0)</f>
        <v>GRAMOS</v>
      </c>
      <c r="F76" s="23" t="str">
        <f>+VLOOKUP(C76,ARTICULOS!E:N,9,0)</f>
        <v>GRAMOS</v>
      </c>
      <c r="G76" s="24">
        <f>+VLOOKUP(C76,ARTICULOS!E:N,10,0)</f>
        <v>100</v>
      </c>
      <c r="H76" s="25">
        <f t="shared" si="1"/>
        <v>8403.361345</v>
      </c>
    </row>
    <row r="77" ht="15.75" customHeight="1">
      <c r="A77" s="9" t="s">
        <v>11</v>
      </c>
      <c r="B77" s="9" t="s">
        <v>68</v>
      </c>
      <c r="C77" s="10" t="s">
        <v>106</v>
      </c>
      <c r="D77" s="22">
        <f>+VLOOKUP(C77,ARTICULOS!E:N,5,0)</f>
        <v>1159.89</v>
      </c>
      <c r="E77" s="23" t="str">
        <f>+VLOOKUP(C77,ARTICULOS!E:N,8,0)</f>
        <v>GRAMOS</v>
      </c>
      <c r="F77" s="23" t="str">
        <f>+VLOOKUP(C77,ARTICULOS!E:N,9,0)</f>
        <v>GRAMOS</v>
      </c>
      <c r="G77" s="24">
        <f>+VLOOKUP(C77,ARTICULOS!E:N,10,0)</f>
        <v>231</v>
      </c>
      <c r="H77" s="25">
        <f t="shared" si="1"/>
        <v>5021.168831</v>
      </c>
    </row>
    <row r="78" ht="15.75" customHeight="1">
      <c r="A78" s="9" t="s">
        <v>11</v>
      </c>
      <c r="B78" s="9" t="s">
        <v>50</v>
      </c>
      <c r="C78" s="10" t="s">
        <v>107</v>
      </c>
      <c r="D78" s="22">
        <v>6302.521</v>
      </c>
      <c r="E78" s="23" t="str">
        <f>+VLOOKUP(C78,ARTICULOS!E:N,8,0)</f>
        <v>GRAMOS</v>
      </c>
      <c r="F78" s="23" t="str">
        <f>+VLOOKUP(C78,ARTICULOS!E:N,9,0)</f>
        <v>GRAMOS</v>
      </c>
      <c r="G78" s="24">
        <f>+VLOOKUP(C78,ARTICULOS!E:N,10,0)</f>
        <v>300</v>
      </c>
      <c r="H78" s="25">
        <f t="shared" si="1"/>
        <v>21008.40333</v>
      </c>
    </row>
    <row r="79" ht="15.75" customHeight="1">
      <c r="A79" s="9" t="s">
        <v>11</v>
      </c>
      <c r="B79" s="9" t="s">
        <v>68</v>
      </c>
      <c r="C79" s="10" t="s">
        <v>108</v>
      </c>
      <c r="D79" s="22">
        <f>+VLOOKUP(C79,ARTICULOS!E:N,5,0)</f>
        <v>146.78</v>
      </c>
      <c r="E79" s="23" t="str">
        <f>+VLOOKUP(C79,ARTICULOS!E:N,8,0)</f>
        <v>GRAMOS</v>
      </c>
      <c r="F79" s="23" t="str">
        <f>+VLOOKUP(C79,ARTICULOS!E:N,9,0)</f>
        <v>GRAMOS</v>
      </c>
      <c r="G79" s="24">
        <f>+VLOOKUP(C79,ARTICULOS!E:N,10,0)</f>
        <v>40</v>
      </c>
      <c r="H79" s="25">
        <f t="shared" si="1"/>
        <v>3669.5</v>
      </c>
    </row>
    <row r="80" ht="15.75" customHeight="1">
      <c r="A80" s="9" t="s">
        <v>11</v>
      </c>
      <c r="B80" s="9" t="s">
        <v>50</v>
      </c>
      <c r="C80" s="10" t="s">
        <v>109</v>
      </c>
      <c r="D80" s="22">
        <f>+VLOOKUP(C80,ARTICULOS!E:N,5,0)</f>
        <v>3193.28</v>
      </c>
      <c r="E80" s="23" t="str">
        <f>+VLOOKUP(C80,ARTICULOS!E:N,8,0)</f>
        <v>MILILITROS</v>
      </c>
      <c r="F80" s="23" t="str">
        <f>+VLOOKUP(C80,ARTICULOS!E:N,9,0)</f>
        <v>MILILITROS</v>
      </c>
      <c r="G80" s="24">
        <f>+VLOOKUP(C80,ARTICULOS!E:N,10,0)</f>
        <v>700</v>
      </c>
      <c r="H80" s="25">
        <f t="shared" si="1"/>
        <v>4561.828571</v>
      </c>
    </row>
    <row r="81" ht="15.75" customHeight="1">
      <c r="A81" s="9" t="s">
        <v>11</v>
      </c>
      <c r="B81" s="9" t="s">
        <v>50</v>
      </c>
      <c r="C81" s="10" t="s">
        <v>110</v>
      </c>
      <c r="D81" s="22">
        <f>+VLOOKUP(C81,ARTICULOS!E:N,5,0)</f>
        <v>2990</v>
      </c>
      <c r="E81" s="23" t="str">
        <f>+VLOOKUP(C81,ARTICULOS!E:N,8,0)</f>
        <v>MILILITROS</v>
      </c>
      <c r="F81" s="23" t="str">
        <f>+VLOOKUP(C81,ARTICULOS!E:N,9,0)</f>
        <v>MILILITROS</v>
      </c>
      <c r="G81" s="24">
        <f>+VLOOKUP(C81,ARTICULOS!E:N,10,0)</f>
        <v>500</v>
      </c>
      <c r="H81" s="25">
        <f t="shared" si="1"/>
        <v>5980</v>
      </c>
    </row>
    <row r="82" ht="15.75" customHeight="1">
      <c r="A82" s="9" t="s">
        <v>11</v>
      </c>
      <c r="B82" s="9" t="s">
        <v>68</v>
      </c>
      <c r="C82" s="10" t="s">
        <v>111</v>
      </c>
      <c r="D82" s="22">
        <f>+VLOOKUP(C82,ARTICULOS!E:N,5,0)</f>
        <v>1546.4</v>
      </c>
      <c r="E82" s="23" t="str">
        <f>+VLOOKUP(C82,ARTICULOS!E:N,8,0)</f>
        <v>MILILITROS</v>
      </c>
      <c r="F82" s="23" t="str">
        <f>+VLOOKUP(C82,ARTICULOS!E:N,9,0)</f>
        <v>MILILITROS</v>
      </c>
      <c r="G82" s="24">
        <f>+VLOOKUP(C82,ARTICULOS!E:N,10,0)</f>
        <v>520</v>
      </c>
      <c r="H82" s="25">
        <f t="shared" si="1"/>
        <v>2973.846154</v>
      </c>
    </row>
    <row r="83" ht="15.75" customHeight="1">
      <c r="A83" s="9" t="s">
        <v>11</v>
      </c>
      <c r="B83" s="9" t="s">
        <v>50</v>
      </c>
      <c r="C83" s="10" t="s">
        <v>112</v>
      </c>
      <c r="D83" s="22">
        <f>+VLOOKUP(C83,ARTICULOS!E:N,5,0)</f>
        <v>42771</v>
      </c>
      <c r="E83" s="23" t="str">
        <f>+VLOOKUP(C83,ARTICULOS!E:N,8,0)</f>
        <v>MILILITROS</v>
      </c>
      <c r="F83" s="23" t="str">
        <f>+VLOOKUP(C83,ARTICULOS!E:N,9,0)</f>
        <v>MILILITROS</v>
      </c>
      <c r="G83" s="24">
        <f>+VLOOKUP(C83,ARTICULOS!E:N,10,0)</f>
        <v>18900</v>
      </c>
      <c r="H83" s="25">
        <f t="shared" si="1"/>
        <v>2263.015873</v>
      </c>
    </row>
    <row r="84" ht="15.75" customHeight="1">
      <c r="A84" s="9" t="s">
        <v>11</v>
      </c>
      <c r="B84" s="9" t="s">
        <v>68</v>
      </c>
      <c r="C84" s="10" t="s">
        <v>113</v>
      </c>
      <c r="D84" s="22">
        <f>+VLOOKUP(C84,ARTICULOS!E:N,5,0)</f>
        <v>23174.58</v>
      </c>
      <c r="E84" s="23" t="str">
        <f>+VLOOKUP(C84,ARTICULOS!E:N,8,0)</f>
        <v>MILILITROS</v>
      </c>
      <c r="F84" s="23" t="str">
        <f>+VLOOKUP(C84,ARTICULOS!E:N,9,0)</f>
        <v>MILILITROS</v>
      </c>
      <c r="G84" s="24">
        <f>+VLOOKUP(C84,ARTICULOS!E:N,10,0)</f>
        <v>28414</v>
      </c>
      <c r="H84" s="25">
        <f t="shared" si="1"/>
        <v>815.6042796</v>
      </c>
    </row>
    <row r="85" ht="15.75" customHeight="1">
      <c r="A85" s="9" t="s">
        <v>11</v>
      </c>
      <c r="B85" s="9" t="s">
        <v>50</v>
      </c>
      <c r="C85" s="10" t="s">
        <v>114</v>
      </c>
      <c r="D85" s="22">
        <f>+VLOOKUP(C85,ARTICULOS!E:N,5,0)</f>
        <v>656</v>
      </c>
      <c r="E85" s="23" t="str">
        <f>+VLOOKUP(C85,ARTICULOS!E:N,8,0)</f>
        <v>MILILITROS</v>
      </c>
      <c r="F85" s="23" t="str">
        <f>+VLOOKUP(C85,ARTICULOS!E:N,9,0)</f>
        <v>MILILITROS</v>
      </c>
      <c r="G85" s="24">
        <f>+VLOOKUP(C85,ARTICULOS!E:N,10,0)</f>
        <v>500</v>
      </c>
      <c r="H85" s="25">
        <f t="shared" si="1"/>
        <v>1312</v>
      </c>
    </row>
    <row r="86" ht="15.75" customHeight="1">
      <c r="A86" s="9" t="s">
        <v>11</v>
      </c>
      <c r="B86" s="9" t="s">
        <v>50</v>
      </c>
      <c r="C86" s="10" t="s">
        <v>115</v>
      </c>
      <c r="D86" s="22">
        <f>+VLOOKUP(C86,ARTICULOS!E:N,5,0)</f>
        <v>2941.176471</v>
      </c>
      <c r="E86" s="23" t="str">
        <f>+VLOOKUP(C86,ARTICULOS!E:N,8,0)</f>
        <v>GRAMOS</v>
      </c>
      <c r="F86" s="23" t="str">
        <f>+VLOOKUP(C86,ARTICULOS!E:N,9,0)</f>
        <v>GRAMOS</v>
      </c>
      <c r="G86" s="24">
        <f>+VLOOKUP(C86,ARTICULOS!E:N,10,0)</f>
        <v>500</v>
      </c>
      <c r="H86" s="25">
        <f t="shared" si="1"/>
        <v>5882.352941</v>
      </c>
    </row>
    <row r="87" ht="15.75" customHeight="1">
      <c r="A87" s="9" t="s">
        <v>11</v>
      </c>
      <c r="B87" s="9" t="s">
        <v>68</v>
      </c>
      <c r="C87" s="10" t="s">
        <v>116</v>
      </c>
      <c r="D87" s="22">
        <f>+VLOOKUP(C87,ARTICULOS!E:N,5,0)</f>
        <v>1664.43</v>
      </c>
      <c r="E87" s="23" t="str">
        <f>+VLOOKUP(C87,ARTICULOS!E:N,8,0)</f>
        <v>GRAMOS</v>
      </c>
      <c r="F87" s="23" t="str">
        <f>+VLOOKUP(C87,ARTICULOS!E:N,9,0)</f>
        <v>GRAMOS</v>
      </c>
      <c r="G87" s="24">
        <f>+VLOOKUP(C87,ARTICULOS!E:N,10,0)</f>
        <v>742</v>
      </c>
      <c r="H87" s="25">
        <f t="shared" si="1"/>
        <v>2243.167116</v>
      </c>
    </row>
    <row r="88" ht="15.75" customHeight="1">
      <c r="A88" s="9" t="s">
        <v>11</v>
      </c>
      <c r="B88" s="9" t="s">
        <v>12</v>
      </c>
      <c r="C88" s="10" t="s">
        <v>117</v>
      </c>
      <c r="D88" s="22">
        <f>+VLOOKUP(C88,ARTICULOS!E:N,5,0)</f>
        <v>6995</v>
      </c>
      <c r="E88" s="23" t="str">
        <f>+VLOOKUP(C88,ARTICULOS!E:N,8,0)</f>
        <v>GRAMOS</v>
      </c>
      <c r="F88" s="23" t="str">
        <f>+VLOOKUP(C88,ARTICULOS!E:N,9,0)</f>
        <v>GRAMOS</v>
      </c>
      <c r="G88" s="24">
        <f>+VLOOKUP(C88,ARTICULOS!E:N,10,0)</f>
        <v>1000</v>
      </c>
      <c r="H88" s="25">
        <f t="shared" si="1"/>
        <v>6995</v>
      </c>
    </row>
    <row r="89" ht="15.75" customHeight="1">
      <c r="A89" s="9" t="s">
        <v>11</v>
      </c>
      <c r="B89" s="9" t="s">
        <v>118</v>
      </c>
      <c r="C89" s="10" t="s">
        <v>119</v>
      </c>
      <c r="D89" s="22">
        <f>+VLOOKUP(C89,ARTICULOS!E:N,5,0)</f>
        <v>2521</v>
      </c>
      <c r="E89" s="23" t="str">
        <f>+VLOOKUP(C89,ARTICULOS!E:N,8,0)</f>
        <v>GRAMOS</v>
      </c>
      <c r="F89" s="23" t="str">
        <f>+VLOOKUP(C89,ARTICULOS!E:N,9,0)</f>
        <v>GRAMOS</v>
      </c>
      <c r="G89" s="24">
        <f>+VLOOKUP(C89,ARTICULOS!E:N,10,0)</f>
        <v>205</v>
      </c>
      <c r="H89" s="25">
        <f t="shared" si="1"/>
        <v>12297.56098</v>
      </c>
    </row>
    <row r="90" ht="15.75" customHeight="1">
      <c r="A90" s="9" t="s">
        <v>11</v>
      </c>
      <c r="B90" s="9" t="s">
        <v>68</v>
      </c>
      <c r="C90" s="10" t="s">
        <v>120</v>
      </c>
      <c r="D90" s="22">
        <f>+VLOOKUP(C90,ARTICULOS!E:N,5,0)</f>
        <v>2086.08</v>
      </c>
      <c r="E90" s="23" t="str">
        <f>+VLOOKUP(C90,ARTICULOS!E:N,8,0)</f>
        <v>GRAMOS</v>
      </c>
      <c r="F90" s="23" t="str">
        <f>+VLOOKUP(C90,ARTICULOS!E:N,9,0)</f>
        <v>GRAMOS</v>
      </c>
      <c r="G90" s="24">
        <f>+VLOOKUP(C90,ARTICULOS!E:N,10,0)</f>
        <v>488</v>
      </c>
      <c r="H90" s="25">
        <f t="shared" si="1"/>
        <v>4274.754098</v>
      </c>
    </row>
    <row r="91" ht="15.75" customHeight="1">
      <c r="A91" s="9" t="s">
        <v>11</v>
      </c>
      <c r="B91" s="9" t="s">
        <v>118</v>
      </c>
      <c r="C91" s="10" t="s">
        <v>121</v>
      </c>
      <c r="D91" s="22">
        <f>+VLOOKUP(C91,ARTICULOS!E:N,5,0)</f>
        <v>2588.24</v>
      </c>
      <c r="E91" s="23" t="str">
        <f>+VLOOKUP(C91,ARTICULOS!E:N,8,0)</f>
        <v>GRAMOS</v>
      </c>
      <c r="F91" s="23" t="str">
        <f>+VLOOKUP(C91,ARTICULOS!E:N,9,0)</f>
        <v>GRAMOS</v>
      </c>
      <c r="G91" s="24">
        <f>+VLOOKUP(C91,ARTICULOS!E:N,10,0)</f>
        <v>500</v>
      </c>
      <c r="H91" s="25">
        <f t="shared" si="1"/>
        <v>5176.48</v>
      </c>
    </row>
    <row r="92" ht="15.75" customHeight="1">
      <c r="A92" s="9" t="s">
        <v>11</v>
      </c>
      <c r="B92" s="9" t="s">
        <v>68</v>
      </c>
      <c r="C92" s="10" t="s">
        <v>122</v>
      </c>
      <c r="D92" s="22">
        <f>+VLOOKUP(C92,ARTICULOS!E:N,5,0)</f>
        <v>5974.48</v>
      </c>
      <c r="E92" s="23" t="str">
        <f>+VLOOKUP(C92,ARTICULOS!E:N,8,0)</f>
        <v>MILILITROS</v>
      </c>
      <c r="F92" s="23" t="str">
        <f>+VLOOKUP(C92,ARTICULOS!E:N,9,0)</f>
        <v>MILILITROS</v>
      </c>
      <c r="G92" s="24">
        <f>+VLOOKUP(C92,ARTICULOS!E:N,10,0)</f>
        <v>880</v>
      </c>
      <c r="H92" s="25">
        <f t="shared" si="1"/>
        <v>6789.181818</v>
      </c>
    </row>
    <row r="93" ht="15.75" customHeight="1">
      <c r="A93" s="9" t="s">
        <v>11</v>
      </c>
      <c r="B93" s="9" t="s">
        <v>123</v>
      </c>
      <c r="C93" s="10" t="s">
        <v>124</v>
      </c>
      <c r="D93" s="22">
        <f>+VLOOKUP(C93,ARTICULOS!E:N,5,0)</f>
        <v>3529.411765</v>
      </c>
      <c r="E93" s="23" t="str">
        <f>+VLOOKUP(C93,ARTICULOS!E:N,8,0)</f>
        <v>GRAMOS</v>
      </c>
      <c r="F93" s="23" t="str">
        <f>+VLOOKUP(C93,ARTICULOS!E:N,9,0)</f>
        <v>GRAMOS</v>
      </c>
      <c r="G93" s="24">
        <f>+VLOOKUP(C93,ARTICULOS!E:N,10,0)</f>
        <v>1000</v>
      </c>
      <c r="H93" s="25">
        <f t="shared" si="1"/>
        <v>3529.411765</v>
      </c>
    </row>
    <row r="94" ht="15.75" customHeight="1">
      <c r="A94" s="9" t="s">
        <v>11</v>
      </c>
      <c r="B94" s="9" t="s">
        <v>125</v>
      </c>
      <c r="C94" s="10" t="s">
        <v>128</v>
      </c>
      <c r="D94" s="22">
        <f>+VLOOKUP(C94,ARTICULOS!E:N,5,0)</f>
        <v>1990.47</v>
      </c>
      <c r="E94" s="23" t="str">
        <f>+VLOOKUP(C94,ARTICULOS!E:N,8,0)</f>
        <v>ROLL</v>
      </c>
      <c r="F94" s="23" t="str">
        <f>+VLOOKUP(C94,ARTICULOS!E:N,9,0)</f>
        <v>ROLL</v>
      </c>
      <c r="G94" s="24">
        <f>+VLOOKUP(C94,ARTICULOS!E:N,10,0)</f>
        <v>1</v>
      </c>
      <c r="H94" s="25">
        <f t="shared" si="1"/>
        <v>1990470</v>
      </c>
    </row>
    <row r="95" ht="15.75" customHeight="1">
      <c r="A95" s="9" t="s">
        <v>11</v>
      </c>
      <c r="B95" s="9" t="s">
        <v>123</v>
      </c>
      <c r="C95" s="10" t="s">
        <v>129</v>
      </c>
      <c r="D95" s="22">
        <f>+VLOOKUP(C95,ARTICULOS!E:N,5,0)</f>
        <v>13944.82759</v>
      </c>
      <c r="E95" s="23" t="str">
        <f>+VLOOKUP(C95,ARTICULOS!E:N,8,0)</f>
        <v>GRAMOS</v>
      </c>
      <c r="F95" s="23" t="str">
        <f>+VLOOKUP(C95,ARTICULOS!E:N,9,0)</f>
        <v>GRAMOS</v>
      </c>
      <c r="G95" s="24">
        <f>+VLOOKUP(C95,ARTICULOS!E:N,10,0)</f>
        <v>1000</v>
      </c>
      <c r="H95" s="25">
        <f t="shared" si="1"/>
        <v>13944.82759</v>
      </c>
    </row>
    <row r="96" ht="15.75" customHeight="1">
      <c r="A96" s="9" t="s">
        <v>11</v>
      </c>
      <c r="B96" s="9" t="s">
        <v>125</v>
      </c>
      <c r="C96" s="10" t="s">
        <v>126</v>
      </c>
      <c r="D96" s="22">
        <f>+VLOOKUP(C96,ARTICULOS!E:N,5,0)</f>
        <v>2965.01</v>
      </c>
      <c r="E96" s="23" t="str">
        <f>+VLOOKUP(C96,ARTICULOS!E:N,8,0)</f>
        <v>ROLL</v>
      </c>
      <c r="F96" s="23" t="str">
        <f>+VLOOKUP(C96,ARTICULOS!E:N,9,0)</f>
        <v>ROLL</v>
      </c>
      <c r="G96" s="24">
        <f>+VLOOKUP(C96,ARTICULOS!E:N,10,0)</f>
        <v>1</v>
      </c>
      <c r="H96" s="25">
        <f t="shared" si="1"/>
        <v>2965010</v>
      </c>
    </row>
    <row r="97" ht="15.75" customHeight="1">
      <c r="A97" s="9" t="s">
        <v>11</v>
      </c>
      <c r="B97" s="9" t="s">
        <v>125</v>
      </c>
      <c r="C97" s="10" t="s">
        <v>130</v>
      </c>
      <c r="D97" s="22">
        <f>+VLOOKUP(C97,ARTICULOS!E:N,5,0)</f>
        <v>1879.36</v>
      </c>
      <c r="E97" s="23" t="str">
        <f>+VLOOKUP(C97,ARTICULOS!E:N,8,0)</f>
        <v>ROLL</v>
      </c>
      <c r="F97" s="23" t="str">
        <f>+VLOOKUP(C97,ARTICULOS!E:N,9,0)</f>
        <v>ROLL</v>
      </c>
      <c r="G97" s="24">
        <f>+VLOOKUP(C97,ARTICULOS!E:N,10,0)</f>
        <v>1</v>
      </c>
      <c r="H97" s="25">
        <f t="shared" si="1"/>
        <v>1879360</v>
      </c>
    </row>
    <row r="98" ht="15.75" customHeight="1">
      <c r="A98" s="9" t="s">
        <v>11</v>
      </c>
      <c r="B98" s="9" t="s">
        <v>131</v>
      </c>
      <c r="C98" s="10" t="s">
        <v>132</v>
      </c>
      <c r="D98" s="22">
        <f>+VLOOKUP(C98,ARTICULOS!E:N,5,0)</f>
        <v>180</v>
      </c>
      <c r="E98" s="23" t="str">
        <f>+VLOOKUP(C98,ARTICULOS!E:N,8,0)</f>
        <v>UNIDAD</v>
      </c>
      <c r="F98" s="23" t="str">
        <f>+VLOOKUP(C98,ARTICULOS!E:N,9,0)</f>
        <v>UNIDAD</v>
      </c>
      <c r="G98" s="24">
        <f>+VLOOKUP(C98,ARTICULOS!E:N,10,0)</f>
        <v>1</v>
      </c>
      <c r="H98" s="25">
        <f t="shared" si="1"/>
        <v>180000</v>
      </c>
    </row>
    <row r="99" ht="15.75" customHeight="1">
      <c r="A99" s="9" t="s">
        <v>11</v>
      </c>
      <c r="B99" s="9" t="s">
        <v>131</v>
      </c>
      <c r="C99" s="10" t="s">
        <v>133</v>
      </c>
      <c r="D99" s="22">
        <f>+VLOOKUP(C99,ARTICULOS!E:N,5,0)</f>
        <v>110</v>
      </c>
      <c r="E99" s="23" t="str">
        <f>+VLOOKUP(C99,ARTICULOS!E:N,8,0)</f>
        <v>UNIDAD</v>
      </c>
      <c r="F99" s="23" t="str">
        <f>+VLOOKUP(C99,ARTICULOS!E:N,9,0)</f>
        <v>UNIDAD</v>
      </c>
      <c r="G99" s="24">
        <f>+VLOOKUP(C99,ARTICULOS!E:N,10,0)</f>
        <v>1</v>
      </c>
      <c r="H99" s="25">
        <f t="shared" si="1"/>
        <v>110000</v>
      </c>
    </row>
    <row r="100" ht="15.75" customHeight="1">
      <c r="A100" s="9" t="s">
        <v>11</v>
      </c>
      <c r="B100" s="9" t="s">
        <v>64</v>
      </c>
      <c r="C100" s="10" t="s">
        <v>136</v>
      </c>
      <c r="D100" s="22">
        <f>+VLOOKUP(C100,ARTICULOS!E:N,5,0)</f>
        <v>1300</v>
      </c>
      <c r="E100" s="23" t="str">
        <f>+VLOOKUP(C100,ARTICULOS!E:N,8,0)</f>
        <v>PAQUETE</v>
      </c>
      <c r="F100" s="23" t="str">
        <f>+VLOOKUP(C100,ARTICULOS!E:N,9,0)</f>
        <v>PAQUETE</v>
      </c>
      <c r="G100" s="24">
        <f>+VLOOKUP(C100,ARTICULOS!E:N,10,0)</f>
        <v>1500</v>
      </c>
      <c r="H100" s="25">
        <f t="shared" si="1"/>
        <v>866.6666667</v>
      </c>
    </row>
    <row r="101" ht="15.75" customHeight="1">
      <c r="A101" s="9" t="s">
        <v>11</v>
      </c>
      <c r="B101" s="9" t="s">
        <v>138</v>
      </c>
      <c r="C101" s="10" t="s">
        <v>139</v>
      </c>
      <c r="D101" s="22">
        <f>+VLOOKUP(C101,ARTICULOS!E:N,5,0)</f>
        <v>1000</v>
      </c>
      <c r="E101" s="23" t="str">
        <f>+VLOOKUP(C101,ARTICULOS!E:N,8,0)</f>
        <v>MILILITROS</v>
      </c>
      <c r="F101" s="23" t="str">
        <f>+VLOOKUP(C101,ARTICULOS!E:N,9,0)</f>
        <v>MILILITROS</v>
      </c>
      <c r="G101" s="24">
        <f>+VLOOKUP(C101,ARTICULOS!E:N,10,0)</f>
        <v>1000</v>
      </c>
      <c r="H101" s="25">
        <f t="shared" si="1"/>
        <v>1000</v>
      </c>
    </row>
    <row r="102" ht="15.75" customHeight="1">
      <c r="A102" s="9" t="s">
        <v>11</v>
      </c>
      <c r="B102" s="9" t="s">
        <v>68</v>
      </c>
      <c r="C102" s="10" t="s">
        <v>140</v>
      </c>
      <c r="D102" s="22">
        <f>+VLOOKUP(C102,ARTICULOS!E:N,5,0)</f>
        <v>18000</v>
      </c>
      <c r="E102" s="23" t="str">
        <f>+VLOOKUP(C102,ARTICULOS!E:N,8,0)</f>
        <v>MILILITROS</v>
      </c>
      <c r="F102" s="23" t="str">
        <f>+VLOOKUP(C102,ARTICULOS!E:N,9,0)</f>
        <v>MILILITROS</v>
      </c>
      <c r="G102" s="24">
        <f>+VLOOKUP(C102,ARTICULOS!E:N,10,0)</f>
        <v>3000</v>
      </c>
      <c r="H102" s="25">
        <f t="shared" si="1"/>
        <v>6000</v>
      </c>
    </row>
    <row r="103" ht="15.75" customHeight="1">
      <c r="A103" s="9" t="s">
        <v>11</v>
      </c>
      <c r="B103" s="9" t="s">
        <v>68</v>
      </c>
      <c r="C103" s="10" t="s">
        <v>141</v>
      </c>
      <c r="D103" s="22">
        <f>+VLOOKUP(C103,ARTICULOS!E:N,5,0)</f>
        <v>12024.33</v>
      </c>
      <c r="E103" s="23" t="str">
        <f>+VLOOKUP(C103,ARTICULOS!E:N,8,0)</f>
        <v>MILILITROS</v>
      </c>
      <c r="F103" s="23" t="str">
        <f>+VLOOKUP(C103,ARTICULOS!E:N,9,0)</f>
        <v>MILILITROS</v>
      </c>
      <c r="G103" s="24">
        <f>+VLOOKUP(C103,ARTICULOS!E:N,10,0)</f>
        <v>2895</v>
      </c>
      <c r="H103" s="25">
        <f t="shared" si="1"/>
        <v>4153.481865</v>
      </c>
    </row>
    <row r="104" ht="15.75" customHeight="1">
      <c r="A104" s="9" t="s">
        <v>11</v>
      </c>
      <c r="B104" s="9" t="s">
        <v>12</v>
      </c>
      <c r="C104" s="10" t="s">
        <v>142</v>
      </c>
      <c r="D104" s="22">
        <f>+VLOOKUP(C104,ARTICULOS!E:N,5,0)</f>
        <v>12280</v>
      </c>
      <c r="E104" s="23" t="str">
        <f>+VLOOKUP(C104,ARTICULOS!E:N,8,0)</f>
        <v>GRAMOS</v>
      </c>
      <c r="F104" s="23" t="str">
        <f>+VLOOKUP(C104,ARTICULOS!E:N,9,0)</f>
        <v>GRAMOS</v>
      </c>
      <c r="G104" s="24">
        <f>+VLOOKUP(C104,ARTICULOS!E:N,10,0)</f>
        <v>1000</v>
      </c>
      <c r="H104" s="25">
        <f t="shared" si="1"/>
        <v>12280</v>
      </c>
    </row>
    <row r="105" ht="15.75" customHeight="1">
      <c r="A105" s="9" t="s">
        <v>11</v>
      </c>
      <c r="B105" s="9" t="s">
        <v>68</v>
      </c>
      <c r="C105" s="10" t="s">
        <v>143</v>
      </c>
      <c r="D105" s="22">
        <f>+VLOOKUP(C105,ARTICULOS!E:N,5,0)</f>
        <v>7169.57</v>
      </c>
      <c r="E105" s="23" t="str">
        <f>+VLOOKUP(C105,ARTICULOS!E:N,8,0)</f>
        <v>MILILITROS</v>
      </c>
      <c r="F105" s="23" t="str">
        <f>+VLOOKUP(C105,ARTICULOS!E:N,9,0)</f>
        <v>MILILITROS</v>
      </c>
      <c r="G105" s="24">
        <f>+VLOOKUP(C105,ARTICULOS!E:N,10,0)</f>
        <v>1450</v>
      </c>
      <c r="H105" s="25">
        <f t="shared" si="1"/>
        <v>4944.531034</v>
      </c>
    </row>
    <row r="106" ht="15.75" customHeight="1">
      <c r="A106" s="9" t="s">
        <v>11</v>
      </c>
      <c r="B106" s="9" t="s">
        <v>50</v>
      </c>
      <c r="C106" s="10" t="s">
        <v>144</v>
      </c>
      <c r="D106" s="22">
        <f>+VLOOKUP(C106,ARTICULOS!E:N,5,0)</f>
        <v>12500</v>
      </c>
      <c r="E106" s="23" t="str">
        <f>+VLOOKUP(C106,ARTICULOS!E:N,8,0)</f>
        <v>GRAMOS</v>
      </c>
      <c r="F106" s="23" t="str">
        <f>+VLOOKUP(C106,ARTICULOS!E:N,9,0)</f>
        <v>GRAMOS</v>
      </c>
      <c r="G106" s="24">
        <f>+VLOOKUP(C106,ARTICULOS!E:N,10,0)</f>
        <v>1000</v>
      </c>
      <c r="H106" s="25">
        <f t="shared" si="1"/>
        <v>12500</v>
      </c>
    </row>
    <row r="107" ht="15.75" customHeight="1">
      <c r="A107" s="9" t="s">
        <v>11</v>
      </c>
      <c r="B107" s="9" t="s">
        <v>68</v>
      </c>
      <c r="C107" s="10" t="s">
        <v>145</v>
      </c>
      <c r="D107" s="22">
        <f>+VLOOKUP(C107,ARTICULOS!E:N,5,0)</f>
        <v>3327.52</v>
      </c>
      <c r="E107" s="23" t="str">
        <f>+VLOOKUP(C107,ARTICULOS!E:N,8,0)</f>
        <v>MILILITROS</v>
      </c>
      <c r="F107" s="23" t="str">
        <f>+VLOOKUP(C107,ARTICULOS!E:N,9,0)</f>
        <v>MILILITROS</v>
      </c>
      <c r="G107" s="24">
        <f>+VLOOKUP(C107,ARTICULOS!E:N,10,0)</f>
        <v>798</v>
      </c>
      <c r="H107" s="25">
        <f t="shared" si="1"/>
        <v>4169.824561</v>
      </c>
    </row>
    <row r="108" ht="15.75" customHeight="1">
      <c r="A108" s="9" t="s">
        <v>146</v>
      </c>
      <c r="B108" s="9" t="s">
        <v>64</v>
      </c>
      <c r="C108" s="10" t="s">
        <v>147</v>
      </c>
      <c r="D108" s="22">
        <f>+VLOOKUP(C108,ARTICULOS!E:N,5,0)</f>
        <v>8400</v>
      </c>
      <c r="E108" s="23" t="str">
        <f>+VLOOKUP(C108,ARTICULOS!E:N,8,0)</f>
        <v>GRAMOS</v>
      </c>
      <c r="F108" s="23" t="str">
        <f>+VLOOKUP(C108,ARTICULOS!E:N,9,0)</f>
        <v>GRAMOS</v>
      </c>
      <c r="G108" s="24">
        <f>+VLOOKUP(C108,ARTICULOS!E:N,10,0)</f>
        <v>1000</v>
      </c>
      <c r="H108" s="25">
        <f t="shared" si="1"/>
        <v>8400</v>
      </c>
    </row>
    <row r="109" ht="15.75" customHeight="1">
      <c r="A109" s="9" t="s">
        <v>11</v>
      </c>
      <c r="B109" s="9" t="s">
        <v>68</v>
      </c>
      <c r="C109" s="10" t="s">
        <v>148</v>
      </c>
      <c r="D109" s="22">
        <f>+VLOOKUP(C109,ARTICULOS!E:N,5,0)</f>
        <v>2257.31</v>
      </c>
      <c r="E109" s="23" t="str">
        <f>+VLOOKUP(C109,ARTICULOS!E:N,8,0)</f>
        <v>MILILITROS</v>
      </c>
      <c r="F109" s="23" t="str">
        <f>+VLOOKUP(C109,ARTICULOS!E:N,9,0)</f>
        <v>MILILITROS</v>
      </c>
      <c r="G109" s="24">
        <f>+VLOOKUP(C109,ARTICULOS!E:N,10,0)</f>
        <v>558</v>
      </c>
      <c r="H109" s="25">
        <f t="shared" si="1"/>
        <v>4045.358423</v>
      </c>
    </row>
    <row r="110" ht="15.75" customHeight="1">
      <c r="A110" s="9" t="s">
        <v>11</v>
      </c>
      <c r="B110" s="9" t="s">
        <v>50</v>
      </c>
      <c r="C110" s="10" t="s">
        <v>149</v>
      </c>
      <c r="D110" s="22">
        <f>+VLOOKUP(C110,ARTICULOS!E:N,5,0)</f>
        <v>2521</v>
      </c>
      <c r="E110" s="23" t="str">
        <f>+VLOOKUP(C110,ARTICULOS!E:N,8,0)</f>
        <v>GRAMOS</v>
      </c>
      <c r="F110" s="23" t="str">
        <f>+VLOOKUP(C110,ARTICULOS!E:N,9,0)</f>
        <v>GRAMOS</v>
      </c>
      <c r="G110" s="24">
        <f>+VLOOKUP(C110,ARTICULOS!E:N,10,0)</f>
        <v>850</v>
      </c>
      <c r="H110" s="25">
        <f t="shared" si="1"/>
        <v>2965.882353</v>
      </c>
    </row>
    <row r="111" ht="15.75" customHeight="1">
      <c r="A111" s="9" t="s">
        <v>11</v>
      </c>
      <c r="B111" s="9" t="s">
        <v>68</v>
      </c>
      <c r="C111" s="10" t="s">
        <v>150</v>
      </c>
      <c r="D111" s="22">
        <f>+VLOOKUP(C111,ARTICULOS!E:N,5,0)</f>
        <v>1000</v>
      </c>
      <c r="E111" s="23" t="str">
        <f>+VLOOKUP(C111,ARTICULOS!E:N,8,0)</f>
        <v>GRAMOS</v>
      </c>
      <c r="F111" s="23" t="str">
        <f>+VLOOKUP(C111,ARTICULOS!E:N,9,0)</f>
        <v>GRAMOS</v>
      </c>
      <c r="G111" s="24">
        <f>+VLOOKUP(C111,ARTICULOS!E:N,10,0)</f>
        <v>600</v>
      </c>
      <c r="H111" s="25">
        <f t="shared" si="1"/>
        <v>1666.666667</v>
      </c>
    </row>
    <row r="112" ht="15.75" customHeight="1">
      <c r="A112" s="9" t="s">
        <v>11</v>
      </c>
      <c r="B112" s="9" t="s">
        <v>53</v>
      </c>
      <c r="C112" s="10" t="s">
        <v>151</v>
      </c>
      <c r="D112" s="22">
        <f>+VLOOKUP(C112,ARTICULOS!E:N,5,0)</f>
        <v>1000</v>
      </c>
      <c r="E112" s="23" t="str">
        <f>+VLOOKUP(C112,ARTICULOS!E:N,8,0)</f>
        <v>UNIDAD</v>
      </c>
      <c r="F112" s="23" t="str">
        <f>+VLOOKUP(C112,ARTICULOS!E:N,9,0)</f>
        <v>UNIDAD</v>
      </c>
      <c r="G112" s="24">
        <f>+VLOOKUP(C112,ARTICULOS!E:N,10,0)</f>
        <v>6</v>
      </c>
      <c r="H112" s="25">
        <f t="shared" si="1"/>
        <v>166666.6667</v>
      </c>
    </row>
    <row r="113" ht="15.75" customHeight="1">
      <c r="A113" s="9" t="s">
        <v>11</v>
      </c>
      <c r="B113" s="9" t="s">
        <v>68</v>
      </c>
      <c r="C113" s="10" t="s">
        <v>152</v>
      </c>
      <c r="D113" s="22">
        <f>+VLOOKUP(C113,ARTICULOS!E:N,5,0)</f>
        <v>2738.63</v>
      </c>
      <c r="E113" s="23" t="str">
        <f>+VLOOKUP(C113,ARTICULOS!E:N,8,0)</f>
        <v>MILILITROS</v>
      </c>
      <c r="F113" s="23" t="str">
        <f>+VLOOKUP(C113,ARTICULOS!E:N,9,0)</f>
        <v>MILILITROS</v>
      </c>
      <c r="G113" s="24">
        <f>+VLOOKUP(C113,ARTICULOS!E:N,10,0)</f>
        <v>628</v>
      </c>
      <c r="H113" s="25">
        <f t="shared" si="1"/>
        <v>4360.875796</v>
      </c>
    </row>
    <row r="114" ht="15.75" customHeight="1">
      <c r="A114" s="9" t="s">
        <v>11</v>
      </c>
      <c r="B114" s="9" t="s">
        <v>50</v>
      </c>
      <c r="C114" s="10" t="s">
        <v>153</v>
      </c>
      <c r="D114" s="22">
        <f>+VLOOKUP(C114,ARTICULOS!E:N,5,0)</f>
        <v>1706</v>
      </c>
      <c r="E114" s="23" t="str">
        <f>+VLOOKUP(C114,ARTICULOS!E:N,8,0)</f>
        <v>GRAMOS</v>
      </c>
      <c r="F114" s="23" t="str">
        <f>+VLOOKUP(C114,ARTICULOS!E:N,9,0)</f>
        <v>GRAMOS</v>
      </c>
      <c r="G114" s="24">
        <f>+VLOOKUP(C114,ARTICULOS!E:N,10,0)</f>
        <v>1000</v>
      </c>
      <c r="H114" s="25">
        <f t="shared" si="1"/>
        <v>1706</v>
      </c>
    </row>
    <row r="115" ht="15.75" customHeight="1">
      <c r="A115" s="9" t="s">
        <v>11</v>
      </c>
      <c r="B115" s="9" t="s">
        <v>68</v>
      </c>
      <c r="C115" s="10" t="s">
        <v>154</v>
      </c>
      <c r="D115" s="22">
        <f>+VLOOKUP(C115,ARTICULOS!E:N,5,0)</f>
        <v>8289.18</v>
      </c>
      <c r="E115" s="23" t="str">
        <f>+VLOOKUP(C115,ARTICULOS!E:N,8,0)</f>
        <v>GRAMOS</v>
      </c>
      <c r="F115" s="23" t="str">
        <f>+VLOOKUP(C115,ARTICULOS!E:N,9,0)</f>
        <v>GRAMOS</v>
      </c>
      <c r="G115" s="24">
        <f>+VLOOKUP(C115,ARTICULOS!E:N,10,0)</f>
        <v>1510</v>
      </c>
      <c r="H115" s="25">
        <f t="shared" si="1"/>
        <v>5489.523179</v>
      </c>
    </row>
    <row r="116" ht="15.75" customHeight="1">
      <c r="A116" s="9" t="s">
        <v>11</v>
      </c>
      <c r="B116" s="9" t="s">
        <v>68</v>
      </c>
      <c r="C116" s="10" t="s">
        <v>155</v>
      </c>
      <c r="D116" s="22">
        <f>+VLOOKUP(C116,ARTICULOS!E:N,5,0)</f>
        <v>5176.48</v>
      </c>
      <c r="E116" s="23" t="str">
        <f>+VLOOKUP(C116,ARTICULOS!E:N,8,0)</f>
        <v>GRAMOS</v>
      </c>
      <c r="F116" s="23" t="str">
        <f>+VLOOKUP(C116,ARTICULOS!E:N,9,0)</f>
        <v>GRAMOS</v>
      </c>
      <c r="G116" s="24">
        <f>+VLOOKUP(C116,ARTICULOS!E:N,10,0)</f>
        <v>1400</v>
      </c>
      <c r="H116" s="25">
        <f t="shared" si="1"/>
        <v>3697.485714</v>
      </c>
    </row>
    <row r="117" ht="15.75" customHeight="1">
      <c r="A117" s="9" t="s">
        <v>11</v>
      </c>
      <c r="B117" s="9" t="s">
        <v>50</v>
      </c>
      <c r="C117" s="10" t="s">
        <v>156</v>
      </c>
      <c r="D117" s="22">
        <f>+VLOOKUP(C117,ARTICULOS!E:N,5,0)</f>
        <v>909</v>
      </c>
      <c r="E117" s="23" t="str">
        <f>+VLOOKUP(C117,ARTICULOS!E:N,8,0)</f>
        <v>GRAMOS</v>
      </c>
      <c r="F117" s="23" t="str">
        <f>+VLOOKUP(C117,ARTICULOS!E:N,9,0)</f>
        <v>GRAMOS</v>
      </c>
      <c r="G117" s="24">
        <f>+VLOOKUP(C117,ARTICULOS!E:N,10,0)</f>
        <v>1000</v>
      </c>
      <c r="H117" s="25">
        <f t="shared" si="1"/>
        <v>909</v>
      </c>
    </row>
    <row r="118" ht="15.75" customHeight="1">
      <c r="A118" s="9" t="s">
        <v>11</v>
      </c>
      <c r="B118" s="9" t="s">
        <v>50</v>
      </c>
      <c r="C118" s="10" t="s">
        <v>157</v>
      </c>
      <c r="D118" s="22">
        <f>+VLOOKUP(C118,ARTICULOS!E:N,5,0)</f>
        <v>19850</v>
      </c>
      <c r="E118" s="23" t="str">
        <f>+VLOOKUP(C118,ARTICULOS!E:N,8,0)</f>
        <v>MILILITROS</v>
      </c>
      <c r="F118" s="23" t="str">
        <f>+VLOOKUP(C118,ARTICULOS!E:N,9,0)</f>
        <v>MILILITROS</v>
      </c>
      <c r="G118" s="24">
        <f>+VLOOKUP(C118,ARTICULOS!E:N,10,0)</f>
        <v>1000</v>
      </c>
      <c r="H118" s="25">
        <f t="shared" si="1"/>
        <v>19850</v>
      </c>
    </row>
    <row r="119" ht="15.75" customHeight="1">
      <c r="A119" s="9" t="s">
        <v>11</v>
      </c>
      <c r="B119" s="9" t="s">
        <v>68</v>
      </c>
      <c r="C119" s="10" t="s">
        <v>158</v>
      </c>
      <c r="D119" s="22">
        <f>+VLOOKUP(C119,ARTICULOS!E:N,5,0)</f>
        <v>2874.44</v>
      </c>
      <c r="E119" s="23" t="str">
        <f>+VLOOKUP(C119,ARTICULOS!E:N,8,0)</f>
        <v>MILILITROS</v>
      </c>
      <c r="F119" s="23" t="str">
        <f>+VLOOKUP(C119,ARTICULOS!E:N,9,0)</f>
        <v>MILILITROS</v>
      </c>
      <c r="G119" s="24">
        <f>+VLOOKUP(C119,ARTICULOS!E:N,10,0)</f>
        <v>710</v>
      </c>
      <c r="H119" s="25">
        <f t="shared" si="1"/>
        <v>4048.507042</v>
      </c>
    </row>
    <row r="120" ht="15.75" customHeight="1">
      <c r="A120" s="9" t="s">
        <v>11</v>
      </c>
      <c r="B120" s="9" t="s">
        <v>50</v>
      </c>
      <c r="C120" s="10" t="s">
        <v>159</v>
      </c>
      <c r="D120" s="22">
        <f>+VLOOKUP(C120,ARTICULOS!E:N,5,0)</f>
        <v>3529.412</v>
      </c>
      <c r="E120" s="23" t="str">
        <f>+VLOOKUP(C120,ARTICULOS!E:N,8,0)</f>
        <v>GRAMOS</v>
      </c>
      <c r="F120" s="23" t="str">
        <f>+VLOOKUP(C120,ARTICULOS!E:N,9,0)</f>
        <v>GRAMOS</v>
      </c>
      <c r="G120" s="24">
        <f>+VLOOKUP(C120,ARTICULOS!E:N,10,0)</f>
        <v>368</v>
      </c>
      <c r="H120" s="25">
        <f t="shared" si="1"/>
        <v>9590.793478</v>
      </c>
    </row>
    <row r="121" ht="15.75" customHeight="1">
      <c r="A121" s="9" t="s">
        <v>11</v>
      </c>
      <c r="B121" s="9" t="s">
        <v>68</v>
      </c>
      <c r="C121" s="10" t="s">
        <v>160</v>
      </c>
      <c r="D121" s="22">
        <f>+VLOOKUP(C121,ARTICULOS!E:N,5,0)</f>
        <v>2549.82</v>
      </c>
      <c r="E121" s="23" t="str">
        <f>+VLOOKUP(C121,ARTICULOS!E:N,8,0)</f>
        <v>GRAMOS</v>
      </c>
      <c r="F121" s="23" t="str">
        <f>+VLOOKUP(C121,ARTICULOS!E:N,9,0)</f>
        <v>GRAMOS</v>
      </c>
      <c r="G121" s="24">
        <f>+VLOOKUP(C121,ARTICULOS!E:N,10,0)</f>
        <v>1272</v>
      </c>
      <c r="H121" s="25">
        <f t="shared" si="1"/>
        <v>2004.575472</v>
      </c>
    </row>
    <row r="122" ht="15.75" customHeight="1">
      <c r="A122" s="9" t="s">
        <v>11</v>
      </c>
      <c r="B122" s="9" t="s">
        <v>64</v>
      </c>
      <c r="C122" s="10" t="s">
        <v>161</v>
      </c>
      <c r="D122" s="22">
        <f>+VLOOKUP(C122,ARTICULOS!E:N,5,0)</f>
        <v>3600</v>
      </c>
      <c r="E122" s="23" t="str">
        <f>+VLOOKUP(C122,ARTICULOS!E:N,8,0)</f>
        <v>GRAMOS</v>
      </c>
      <c r="F122" s="23" t="str">
        <f>+VLOOKUP(C122,ARTICULOS!E:N,9,0)</f>
        <v>GRAMOS</v>
      </c>
      <c r="G122" s="24">
        <f>+VLOOKUP(C122,ARTICULOS!E:N,10,0)</f>
        <v>1000</v>
      </c>
      <c r="H122" s="25">
        <f t="shared" si="1"/>
        <v>3600</v>
      </c>
    </row>
    <row r="123" ht="15.75" customHeight="1">
      <c r="A123" s="9" t="s">
        <v>11</v>
      </c>
      <c r="B123" s="9" t="s">
        <v>162</v>
      </c>
      <c r="C123" s="10" t="s">
        <v>163</v>
      </c>
      <c r="D123" s="22">
        <f>+VLOOKUP(C123,ARTICULOS!E:N,5,0)</f>
        <v>5561.33</v>
      </c>
      <c r="E123" s="23" t="str">
        <f>+VLOOKUP(C123,ARTICULOS!E:N,8,0)</f>
        <v>GRAMOS</v>
      </c>
      <c r="F123" s="23" t="str">
        <f>+VLOOKUP(C123,ARTICULOS!E:N,9,0)</f>
        <v>GRAMOS</v>
      </c>
      <c r="G123" s="24">
        <f>+VLOOKUP(C123,ARTICULOS!E:N,10,0)</f>
        <v>2200</v>
      </c>
      <c r="H123" s="25">
        <f t="shared" si="1"/>
        <v>2527.877273</v>
      </c>
    </row>
    <row r="124" ht="15.75" customHeight="1">
      <c r="A124" s="9" t="s">
        <v>11</v>
      </c>
      <c r="B124" s="9" t="s">
        <v>50</v>
      </c>
      <c r="C124" s="10" t="s">
        <v>164</v>
      </c>
      <c r="D124" s="22">
        <f>+VLOOKUP(C124,ARTICULOS!E:N,5,0)</f>
        <v>3850</v>
      </c>
      <c r="E124" s="23" t="str">
        <f>+VLOOKUP(C124,ARTICULOS!E:N,8,0)</f>
        <v>GRAMOS</v>
      </c>
      <c r="F124" s="23" t="str">
        <f>+VLOOKUP(C124,ARTICULOS!E:N,9,0)</f>
        <v>GRAMOS</v>
      </c>
      <c r="G124" s="24">
        <f>+VLOOKUP(C124,ARTICULOS!E:N,10,0)</f>
        <v>400</v>
      </c>
      <c r="H124" s="25">
        <f t="shared" si="1"/>
        <v>9625</v>
      </c>
    </row>
    <row r="125" ht="15.75" customHeight="1">
      <c r="A125" s="9" t="s">
        <v>11</v>
      </c>
      <c r="B125" s="9" t="s">
        <v>68</v>
      </c>
      <c r="C125" s="10" t="s">
        <v>165</v>
      </c>
      <c r="D125" s="22">
        <f>+VLOOKUP(C125,ARTICULOS!E:N,5,0)</f>
        <v>20369.43</v>
      </c>
      <c r="E125" s="23" t="str">
        <f>+VLOOKUP(C125,ARTICULOS!E:N,8,0)</f>
        <v>MILILITROS</v>
      </c>
      <c r="F125" s="23" t="str">
        <f>+VLOOKUP(C125,ARTICULOS!E:N,9,0)</f>
        <v>MILILITROS</v>
      </c>
      <c r="G125" s="24">
        <f>+VLOOKUP(C125,ARTICULOS!E:N,10,0)</f>
        <v>2970</v>
      </c>
      <c r="H125" s="25">
        <f t="shared" si="1"/>
        <v>6858.393939</v>
      </c>
    </row>
    <row r="126" ht="15.75" customHeight="1">
      <c r="A126" s="9" t="s">
        <v>11</v>
      </c>
      <c r="B126" s="9" t="s">
        <v>68</v>
      </c>
      <c r="C126" s="10" t="s">
        <v>166</v>
      </c>
      <c r="D126" s="22">
        <f>+VLOOKUP(C126,ARTICULOS!E:N,5,0)</f>
        <v>2300.87</v>
      </c>
      <c r="E126" s="23" t="str">
        <f>+VLOOKUP(C126,ARTICULOS!E:N,8,0)</f>
        <v>GRAMOS</v>
      </c>
      <c r="F126" s="23" t="str">
        <f>+VLOOKUP(C126,ARTICULOS!E:N,9,0)</f>
        <v>GRAMOS</v>
      </c>
      <c r="G126" s="24">
        <f>+VLOOKUP(C126,ARTICULOS!E:N,10,0)</f>
        <v>488</v>
      </c>
      <c r="H126" s="25">
        <f t="shared" si="1"/>
        <v>4714.897541</v>
      </c>
    </row>
    <row r="127" ht="15.75" customHeight="1">
      <c r="A127" s="9" t="s">
        <v>11</v>
      </c>
      <c r="B127" s="9" t="s">
        <v>68</v>
      </c>
      <c r="C127" s="10" t="s">
        <v>167</v>
      </c>
      <c r="D127" s="22">
        <f>+VLOOKUP(C127,ARTICULOS!E:N,5,0)</f>
        <v>2253.53</v>
      </c>
      <c r="E127" s="23" t="str">
        <f>+VLOOKUP(C127,ARTICULOS!E:N,8,0)</f>
        <v>GRAMOS</v>
      </c>
      <c r="F127" s="23" t="str">
        <f>+VLOOKUP(C127,ARTICULOS!E:N,9,0)</f>
        <v>GRAMOS</v>
      </c>
      <c r="G127" s="24">
        <f>+VLOOKUP(C127,ARTICULOS!E:N,10,0)</f>
        <v>665</v>
      </c>
      <c r="H127" s="25">
        <f t="shared" si="1"/>
        <v>3388.766917</v>
      </c>
    </row>
    <row r="128" ht="15.75" customHeight="1">
      <c r="A128" s="9" t="s">
        <v>11</v>
      </c>
      <c r="B128" s="9" t="s">
        <v>50</v>
      </c>
      <c r="C128" s="10" t="s">
        <v>168</v>
      </c>
      <c r="D128" s="22">
        <f>+VLOOKUP(C128,ARTICULOS!E:N,5,0)</f>
        <v>1681</v>
      </c>
      <c r="E128" s="23" t="str">
        <f>+VLOOKUP(C128,ARTICULOS!E:N,8,0)</f>
        <v>GRAMOS</v>
      </c>
      <c r="F128" s="23" t="str">
        <f>+VLOOKUP(C128,ARTICULOS!E:N,9,0)</f>
        <v>GRAMOS</v>
      </c>
      <c r="G128" s="24">
        <f>+VLOOKUP(C128,ARTICULOS!E:N,10,0)</f>
        <v>800</v>
      </c>
      <c r="H128" s="25">
        <f t="shared" si="1"/>
        <v>2101.25</v>
      </c>
    </row>
    <row r="129" ht="15.75" customHeight="1">
      <c r="A129" s="9" t="s">
        <v>11</v>
      </c>
      <c r="B129" s="9" t="s">
        <v>50</v>
      </c>
      <c r="C129" s="10" t="s">
        <v>169</v>
      </c>
      <c r="D129" s="22">
        <f>+VLOOKUP(C129,ARTICULOS!E:N,5,0)</f>
        <v>601.34</v>
      </c>
      <c r="E129" s="23" t="str">
        <f>+VLOOKUP(C129,ARTICULOS!E:N,8,0)</f>
        <v>MILILITROS</v>
      </c>
      <c r="F129" s="23" t="str">
        <f>+VLOOKUP(C129,ARTICULOS!E:N,9,0)</f>
        <v>MILILITROS</v>
      </c>
      <c r="G129" s="24">
        <f>+VLOOKUP(C129,ARTICULOS!E:N,10,0)</f>
        <v>652</v>
      </c>
      <c r="H129" s="25">
        <f t="shared" si="1"/>
        <v>922.3006135</v>
      </c>
    </row>
    <row r="130" ht="15.75" customHeight="1">
      <c r="A130" s="9" t="s">
        <v>11</v>
      </c>
      <c r="B130" s="9" t="s">
        <v>68</v>
      </c>
      <c r="C130" s="10" t="s">
        <v>170</v>
      </c>
      <c r="D130" s="22">
        <f>+VLOOKUP(C130,ARTICULOS!E:N,5,0)</f>
        <v>2039.05</v>
      </c>
      <c r="E130" s="23" t="str">
        <f>+VLOOKUP(C130,ARTICULOS!E:N,8,0)</f>
        <v>MILILITROS</v>
      </c>
      <c r="F130" s="23" t="str">
        <f>+VLOOKUP(C130,ARTICULOS!E:N,9,0)</f>
        <v>MILILITROS</v>
      </c>
      <c r="G130" s="24">
        <f>+VLOOKUP(C130,ARTICULOS!E:N,10,0)</f>
        <v>488</v>
      </c>
      <c r="H130" s="25">
        <f t="shared" si="1"/>
        <v>4178.381148</v>
      </c>
    </row>
    <row r="131" ht="15.75" customHeight="1">
      <c r="A131" s="9" t="s">
        <v>11</v>
      </c>
      <c r="B131" s="9" t="s">
        <v>64</v>
      </c>
      <c r="C131" s="10" t="s">
        <v>171</v>
      </c>
      <c r="D131" s="22">
        <f>+VLOOKUP(C131,ARTICULOS!E:N,5,0)</f>
        <v>4500</v>
      </c>
      <c r="E131" s="23" t="str">
        <f>+VLOOKUP(C131,ARTICULOS!E:N,8,0)</f>
        <v>GRAMOS</v>
      </c>
      <c r="F131" s="23" t="str">
        <f>+VLOOKUP(C131,ARTICULOS!E:N,9,0)</f>
        <v>GRAMOS</v>
      </c>
      <c r="G131" s="24">
        <f>+VLOOKUP(C131,ARTICULOS!E:N,10,0)</f>
        <v>1000</v>
      </c>
      <c r="H131" s="25">
        <f t="shared" si="1"/>
        <v>4500</v>
      </c>
    </row>
    <row r="132" ht="15.75" customHeight="1">
      <c r="A132" s="9" t="s">
        <v>11</v>
      </c>
      <c r="B132" s="9" t="s">
        <v>68</v>
      </c>
      <c r="C132" s="10" t="s">
        <v>172</v>
      </c>
      <c r="D132" s="22">
        <f>+VLOOKUP(C132,ARTICULOS!E:N,5,0)</f>
        <v>5750.798722</v>
      </c>
      <c r="E132" s="23" t="str">
        <f>+VLOOKUP(C132,ARTICULOS!E:N,8,0)</f>
        <v>GRAMOS</v>
      </c>
      <c r="F132" s="23" t="str">
        <f>+VLOOKUP(C132,ARTICULOS!E:N,9,0)</f>
        <v>GRAMOS</v>
      </c>
      <c r="G132" s="24">
        <f>+VLOOKUP(C132,ARTICULOS!E:N,10,0)</f>
        <v>1000</v>
      </c>
      <c r="H132" s="25">
        <f t="shared" si="1"/>
        <v>5750.798722</v>
      </c>
    </row>
    <row r="133" ht="15.75" customHeight="1">
      <c r="A133" s="9" t="s">
        <v>11</v>
      </c>
      <c r="B133" s="9" t="s">
        <v>68</v>
      </c>
      <c r="C133" s="10" t="s">
        <v>173</v>
      </c>
      <c r="D133" s="22">
        <f>+VLOOKUP(C133,ARTICULOS!E:N,5,0)</f>
        <v>1350.95</v>
      </c>
      <c r="E133" s="23" t="str">
        <f>+VLOOKUP(C133,ARTICULOS!E:N,8,0)</f>
        <v>ROLLS</v>
      </c>
      <c r="F133" s="23" t="str">
        <f>+VLOOKUP(C133,ARTICULOS!E:N,9,0)</f>
        <v>ROLLS</v>
      </c>
      <c r="G133" s="24">
        <f>+VLOOKUP(C133,ARTICULOS!E:N,10,0)</f>
        <v>1</v>
      </c>
      <c r="H133" s="25">
        <f t="shared" si="1"/>
        <v>1350950</v>
      </c>
    </row>
    <row r="134" ht="15.75" customHeight="1">
      <c r="A134" s="9" t="s">
        <v>11</v>
      </c>
      <c r="B134" s="9" t="s">
        <v>123</v>
      </c>
      <c r="C134" s="10" t="s">
        <v>175</v>
      </c>
      <c r="D134" s="22">
        <f>+VLOOKUP(C134,ARTICULOS!E:N,5,0)</f>
        <v>3290</v>
      </c>
      <c r="E134" s="23" t="str">
        <f>+VLOOKUP(C134,ARTICULOS!E:N,8,0)</f>
        <v>GRAMOS</v>
      </c>
      <c r="F134" s="23" t="str">
        <f>+VLOOKUP(C134,ARTICULOS!E:N,9,0)</f>
        <v>GRAMOS</v>
      </c>
      <c r="G134" s="24">
        <f>+VLOOKUP(C134,ARTICULOS!E:N,10,0)</f>
        <v>1000</v>
      </c>
      <c r="H134" s="25">
        <f t="shared" si="1"/>
        <v>3290</v>
      </c>
    </row>
    <row r="135" ht="15.75" customHeight="1">
      <c r="A135" s="9" t="s">
        <v>11</v>
      </c>
      <c r="B135" s="9" t="s">
        <v>68</v>
      </c>
      <c r="C135" s="10" t="s">
        <v>176</v>
      </c>
      <c r="D135" s="22">
        <f>+VLOOKUP(C135,ARTICULOS!E:N,5,0)</f>
        <v>779.12</v>
      </c>
      <c r="E135" s="23" t="str">
        <f>+VLOOKUP(C135,ARTICULOS!E:N,8,0)</f>
        <v>ROLLS</v>
      </c>
      <c r="F135" s="23" t="str">
        <f>+VLOOKUP(C135,ARTICULOS!E:N,9,0)</f>
        <v>ROLLS</v>
      </c>
      <c r="G135" s="24">
        <f>+VLOOKUP(C135,ARTICULOS!E:N,10,0)</f>
        <v>1</v>
      </c>
      <c r="H135" s="25">
        <f t="shared" si="1"/>
        <v>779120</v>
      </c>
    </row>
    <row r="136" ht="15.75" customHeight="1">
      <c r="A136" s="9" t="s">
        <v>11</v>
      </c>
      <c r="B136" s="9" t="s">
        <v>68</v>
      </c>
      <c r="C136" s="10" t="s">
        <v>177</v>
      </c>
      <c r="D136" s="22">
        <f>+VLOOKUP(C136,ARTICULOS!E:N,5,0)</f>
        <v>479.14</v>
      </c>
      <c r="E136" s="23" t="str">
        <f>+VLOOKUP(C136,ARTICULOS!E:N,8,0)</f>
        <v>ROLLS</v>
      </c>
      <c r="F136" s="23" t="str">
        <f>+VLOOKUP(C136,ARTICULOS!E:N,9,0)</f>
        <v>ROLLS</v>
      </c>
      <c r="G136" s="24">
        <f>+VLOOKUP(C136,ARTICULOS!E:N,10,0)</f>
        <v>1</v>
      </c>
      <c r="H136" s="25">
        <f t="shared" si="1"/>
        <v>479140</v>
      </c>
    </row>
    <row r="137" ht="15.75" customHeight="1">
      <c r="A137" s="9" t="s">
        <v>11</v>
      </c>
      <c r="B137" s="9" t="s">
        <v>123</v>
      </c>
      <c r="C137" s="10" t="s">
        <v>180</v>
      </c>
      <c r="D137" s="22">
        <f>+VLOOKUP(C137,ARTICULOS!E:N,5,0)</f>
        <v>6945</v>
      </c>
      <c r="E137" s="23" t="str">
        <f>+VLOOKUP(C137,ARTICULOS!E:N,8,0)</f>
        <v>GRAMOS</v>
      </c>
      <c r="F137" s="23" t="str">
        <f>+VLOOKUP(C137,ARTICULOS!E:N,9,0)</f>
        <v>GRAMOS</v>
      </c>
      <c r="G137" s="24">
        <f>+VLOOKUP(C137,ARTICULOS!E:N,10,0)</f>
        <v>1360</v>
      </c>
      <c r="H137" s="25">
        <f t="shared" si="1"/>
        <v>5106.617647</v>
      </c>
    </row>
    <row r="138" ht="15.75" customHeight="1">
      <c r="A138" s="9" t="s">
        <v>11</v>
      </c>
      <c r="B138" s="9" t="s">
        <v>64</v>
      </c>
      <c r="C138" s="10" t="s">
        <v>178</v>
      </c>
      <c r="D138" s="22">
        <f>+VLOOKUP(C138,ARTICULOS!E:N,5,0)</f>
        <v>433</v>
      </c>
      <c r="E138" s="23" t="str">
        <f>+VLOOKUP(C138,ARTICULOS!E:N,8,0)</f>
        <v>GRAMOS</v>
      </c>
      <c r="F138" s="23" t="str">
        <f>+VLOOKUP(C138,ARTICULOS!E:N,9,0)</f>
        <v>GRAMOS</v>
      </c>
      <c r="G138" s="24">
        <f>+VLOOKUP(C138,ARTICULOS!E:N,10,0)</f>
        <v>300</v>
      </c>
      <c r="H138" s="25">
        <f t="shared" si="1"/>
        <v>1443.333333</v>
      </c>
    </row>
    <row r="139" ht="15.75" customHeight="1">
      <c r="A139" s="9" t="s">
        <v>11</v>
      </c>
      <c r="B139" s="9" t="s">
        <v>64</v>
      </c>
      <c r="C139" s="10" t="s">
        <v>179</v>
      </c>
      <c r="D139" s="22">
        <f>+VLOOKUP(C139,ARTICULOS!E:N,5,0)</f>
        <v>840</v>
      </c>
      <c r="E139" s="23" t="str">
        <f>+VLOOKUP(C139,ARTICULOS!E:N,8,0)</f>
        <v>GRAMOS</v>
      </c>
      <c r="F139" s="23" t="str">
        <f>+VLOOKUP(C139,ARTICULOS!E:N,9,0)</f>
        <v>GRAMOS</v>
      </c>
      <c r="G139" s="24">
        <f>+VLOOKUP(C139,ARTICULOS!E:N,10,0)</f>
        <v>800</v>
      </c>
      <c r="H139" s="25">
        <f t="shared" si="1"/>
        <v>1050</v>
      </c>
    </row>
    <row r="140" ht="15.75" customHeight="1">
      <c r="A140" s="9" t="s">
        <v>11</v>
      </c>
      <c r="B140" s="9" t="s">
        <v>68</v>
      </c>
      <c r="C140" s="10" t="s">
        <v>182</v>
      </c>
      <c r="D140" s="22">
        <f>+VLOOKUP(C140,ARTICULOS!E:N,5,0)</f>
        <v>1025.35</v>
      </c>
      <c r="E140" s="23" t="str">
        <f>+VLOOKUP(C140,ARTICULOS!E:N,8,0)</f>
        <v>ROLLS</v>
      </c>
      <c r="F140" s="23" t="str">
        <f>+VLOOKUP(C140,ARTICULOS!E:N,9,0)</f>
        <v>ROLLS</v>
      </c>
      <c r="G140" s="24">
        <f>+VLOOKUP(C140,ARTICULOS!E:N,10,0)</f>
        <v>1</v>
      </c>
      <c r="H140" s="25">
        <f t="shared" si="1"/>
        <v>1025350</v>
      </c>
    </row>
    <row r="141" ht="15.75" customHeight="1">
      <c r="A141" s="9" t="s">
        <v>11</v>
      </c>
      <c r="B141" s="9" t="s">
        <v>68</v>
      </c>
      <c r="C141" s="10" t="s">
        <v>183</v>
      </c>
      <c r="D141" s="22">
        <f>+VLOOKUP(C141,ARTICULOS!E:N,5,0)</f>
        <v>1211.59</v>
      </c>
      <c r="E141" s="23" t="str">
        <f>+VLOOKUP(C141,ARTICULOS!E:N,8,0)</f>
        <v>ROLLS</v>
      </c>
      <c r="F141" s="23" t="str">
        <f>+VLOOKUP(C141,ARTICULOS!E:N,9,0)</f>
        <v>ROLLS</v>
      </c>
      <c r="G141" s="24">
        <f>+VLOOKUP(C141,ARTICULOS!E:N,10,0)</f>
        <v>1</v>
      </c>
      <c r="H141" s="25">
        <f t="shared" si="1"/>
        <v>1211590</v>
      </c>
    </row>
    <row r="142" ht="15.75" customHeight="1">
      <c r="A142" s="9" t="s">
        <v>11</v>
      </c>
      <c r="B142" s="9" t="s">
        <v>68</v>
      </c>
      <c r="C142" s="10" t="s">
        <v>184</v>
      </c>
      <c r="D142" s="22">
        <f>+VLOOKUP(C142,ARTICULOS!E:N,5,0)</f>
        <v>1137.15</v>
      </c>
      <c r="E142" s="23" t="str">
        <f>+VLOOKUP(C142,ARTICULOS!E:N,8,0)</f>
        <v>ROLLS</v>
      </c>
      <c r="F142" s="23" t="str">
        <f>+VLOOKUP(C142,ARTICULOS!E:N,9,0)</f>
        <v>ROLLS</v>
      </c>
      <c r="G142" s="24">
        <f>+VLOOKUP(C142,ARTICULOS!E:N,10,0)</f>
        <v>1</v>
      </c>
      <c r="H142" s="25">
        <f t="shared" si="1"/>
        <v>1137150</v>
      </c>
    </row>
    <row r="143" ht="15.75" customHeight="1">
      <c r="A143" s="9" t="s">
        <v>11</v>
      </c>
      <c r="B143" s="9" t="s">
        <v>12</v>
      </c>
      <c r="C143" s="10" t="s">
        <v>186</v>
      </c>
      <c r="D143" s="22">
        <f>+VLOOKUP(C143,ARTICULOS!E:N,5,0)</f>
        <v>22500</v>
      </c>
      <c r="E143" s="23" t="str">
        <f>+VLOOKUP(C143,ARTICULOS!E:N,8,0)</f>
        <v>GRAMOS</v>
      </c>
      <c r="F143" s="23" t="str">
        <f>+VLOOKUP(C143,ARTICULOS!E:N,9,0)</f>
        <v>GRAMOS</v>
      </c>
      <c r="G143" s="24">
        <f>+VLOOKUP(C143,ARTICULOS!E:N,10,0)</f>
        <v>1000</v>
      </c>
      <c r="H143" s="25">
        <f t="shared" si="1"/>
        <v>22500</v>
      </c>
    </row>
    <row r="144" ht="15.75" customHeight="1">
      <c r="A144" s="9" t="s">
        <v>11</v>
      </c>
      <c r="B144" s="9" t="s">
        <v>50</v>
      </c>
      <c r="C144" s="10" t="s">
        <v>187</v>
      </c>
      <c r="D144" s="22">
        <f>+VLOOKUP(C144,ARTICULOS!E:N,5,0)</f>
        <v>3645</v>
      </c>
      <c r="E144" s="23" t="str">
        <f>+VLOOKUP(C144,ARTICULOS!E:N,8,0)</f>
        <v>GRAMOS</v>
      </c>
      <c r="F144" s="23" t="str">
        <f>+VLOOKUP(C144,ARTICULOS!E:N,9,0)</f>
        <v>GRAMOS</v>
      </c>
      <c r="G144" s="24">
        <f>+VLOOKUP(C144,ARTICULOS!E:N,10,0)</f>
        <v>1000</v>
      </c>
      <c r="H144" s="25">
        <f t="shared" si="1"/>
        <v>3645</v>
      </c>
    </row>
    <row r="145" ht="15.75" customHeight="1">
      <c r="A145" s="9" t="s">
        <v>11</v>
      </c>
      <c r="B145" s="9" t="s">
        <v>68</v>
      </c>
      <c r="C145" s="10" t="s">
        <v>185</v>
      </c>
      <c r="D145" s="22">
        <f>+VLOOKUP(C145,ARTICULOS!E:N,5,0)</f>
        <v>1020.52</v>
      </c>
      <c r="E145" s="23" t="str">
        <f>+VLOOKUP(C145,ARTICULOS!E:N,8,0)</f>
        <v>ROLLS</v>
      </c>
      <c r="F145" s="23" t="str">
        <f>+VLOOKUP(C145,ARTICULOS!E:N,9,0)</f>
        <v>ROLLS</v>
      </c>
      <c r="G145" s="24">
        <f>+VLOOKUP(C145,ARTICULOS!E:N,10,0)</f>
        <v>1</v>
      </c>
      <c r="H145" s="25">
        <f t="shared" si="1"/>
        <v>1020520</v>
      </c>
    </row>
    <row r="146" ht="15.75" customHeight="1">
      <c r="A146" s="9" t="s">
        <v>11</v>
      </c>
      <c r="B146" s="9" t="s">
        <v>68</v>
      </c>
      <c r="C146" s="10" t="s">
        <v>188</v>
      </c>
      <c r="D146" s="22">
        <f>+VLOOKUP(C146,ARTICULOS!E:N,5,0)</f>
        <v>1588.21</v>
      </c>
      <c r="E146" s="23" t="str">
        <f>+VLOOKUP(C146,ARTICULOS!E:N,8,0)</f>
        <v>ROLLS</v>
      </c>
      <c r="F146" s="23" t="str">
        <f>+VLOOKUP(C146,ARTICULOS!E:N,9,0)</f>
        <v>ROLLS</v>
      </c>
      <c r="G146" s="24">
        <f>+VLOOKUP(C146,ARTICULOS!E:N,10,0)</f>
        <v>1</v>
      </c>
      <c r="H146" s="25">
        <f t="shared" si="1"/>
        <v>1588210</v>
      </c>
    </row>
    <row r="147" ht="15.75" customHeight="1">
      <c r="A147" s="9" t="s">
        <v>11</v>
      </c>
      <c r="B147" s="9" t="s">
        <v>68</v>
      </c>
      <c r="C147" s="10" t="s">
        <v>189</v>
      </c>
      <c r="D147" s="22">
        <f>+VLOOKUP(C147,ARTICULOS!E:N,5,0)</f>
        <v>1302.26</v>
      </c>
      <c r="E147" s="23" t="str">
        <f>+VLOOKUP(C147,ARTICULOS!E:N,8,0)</f>
        <v>ROLLS</v>
      </c>
      <c r="F147" s="23" t="str">
        <f>+VLOOKUP(C147,ARTICULOS!E:N,9,0)</f>
        <v>ROLLS</v>
      </c>
      <c r="G147" s="24">
        <f>+VLOOKUP(C147,ARTICULOS!E:N,10,0)</f>
        <v>1</v>
      </c>
      <c r="H147" s="25">
        <f t="shared" si="1"/>
        <v>1302260</v>
      </c>
    </row>
    <row r="148" ht="15.75" customHeight="1">
      <c r="A148" s="9" t="s">
        <v>11</v>
      </c>
      <c r="B148" s="9" t="s">
        <v>50</v>
      </c>
      <c r="C148" s="10" t="s">
        <v>190</v>
      </c>
      <c r="D148" s="22">
        <f>+VLOOKUP(C148,ARTICULOS!E:N,5,0)</f>
        <v>2521</v>
      </c>
      <c r="E148" s="23" t="str">
        <f>+VLOOKUP(C148,ARTICULOS!E:N,8,0)</f>
        <v>GRAMOS</v>
      </c>
      <c r="F148" s="23" t="str">
        <f>+VLOOKUP(C148,ARTICULOS!E:N,9,0)</f>
        <v>GRAMOS</v>
      </c>
      <c r="G148" s="24">
        <f>+VLOOKUP(C148,ARTICULOS!E:N,10,0)</f>
        <v>1000</v>
      </c>
      <c r="H148" s="25">
        <f t="shared" si="1"/>
        <v>2521</v>
      </c>
    </row>
    <row r="149" ht="15.75" customHeight="1">
      <c r="A149" s="9" t="s">
        <v>11</v>
      </c>
      <c r="B149" s="9" t="s">
        <v>68</v>
      </c>
      <c r="C149" s="10" t="s">
        <v>191</v>
      </c>
      <c r="D149" s="22">
        <f>+VLOOKUP(C149,ARTICULOS!E:N,5,0)</f>
        <v>1531.69</v>
      </c>
      <c r="E149" s="23" t="str">
        <f>+VLOOKUP(C149,ARTICULOS!E:N,8,0)</f>
        <v>PORCION</v>
      </c>
      <c r="F149" s="23" t="str">
        <f>+VLOOKUP(C149,ARTICULOS!E:N,9,0)</f>
        <v>PORCION</v>
      </c>
      <c r="G149" s="24">
        <f>+VLOOKUP(C149,ARTICULOS!E:N,10,0)</f>
        <v>1</v>
      </c>
      <c r="H149" s="25">
        <f t="shared" si="1"/>
        <v>1531690</v>
      </c>
    </row>
    <row r="150" ht="15.75" customHeight="1">
      <c r="A150" s="9" t="s">
        <v>55</v>
      </c>
      <c r="B150" s="9" t="s">
        <v>50</v>
      </c>
      <c r="C150" s="10" t="s">
        <v>192</v>
      </c>
      <c r="D150" s="22">
        <f>+VLOOKUP(C150,ARTICULOS!E:N,5,0)</f>
        <v>3782</v>
      </c>
      <c r="E150" s="23" t="str">
        <f>+VLOOKUP(C150,ARTICULOS!E:N,8,0)</f>
        <v>MILILITROS</v>
      </c>
      <c r="F150" s="23" t="str">
        <f>+VLOOKUP(C150,ARTICULOS!E:N,9,0)</f>
        <v>MILILITROS</v>
      </c>
      <c r="G150" s="24">
        <f>+VLOOKUP(C150,ARTICULOS!E:N,10,0)</f>
        <v>300</v>
      </c>
      <c r="H150" s="25">
        <f t="shared" si="1"/>
        <v>12606.66667</v>
      </c>
    </row>
    <row r="151" ht="15.75" customHeight="1">
      <c r="A151" s="9" t="s">
        <v>11</v>
      </c>
      <c r="B151" s="9" t="s">
        <v>12</v>
      </c>
      <c r="C151" s="10" t="s">
        <v>193</v>
      </c>
      <c r="D151" s="22">
        <f>+VLOOKUP(C151,ARTICULOS!E:N,5,0)</f>
        <v>35581</v>
      </c>
      <c r="E151" s="23" t="str">
        <f>+VLOOKUP(C151,ARTICULOS!E:N,8,0)</f>
        <v>GRAMOS</v>
      </c>
      <c r="F151" s="23" t="str">
        <f>+VLOOKUP(C151,ARTICULOS!E:N,9,0)</f>
        <v>GRAMOS</v>
      </c>
      <c r="G151" s="24">
        <f>+VLOOKUP(C151,ARTICULOS!E:N,10,0)</f>
        <v>1000</v>
      </c>
      <c r="H151" s="25">
        <f t="shared" si="1"/>
        <v>35581</v>
      </c>
    </row>
    <row r="152" ht="15.75" customHeight="1">
      <c r="A152" s="9" t="s">
        <v>11</v>
      </c>
      <c r="B152" s="9" t="s">
        <v>68</v>
      </c>
      <c r="C152" s="10" t="s">
        <v>194</v>
      </c>
      <c r="D152" s="22">
        <f>+VLOOKUP(C152,ARTICULOS!E:N,5,0)</f>
        <v>1063.35</v>
      </c>
      <c r="E152" s="23" t="str">
        <f>+VLOOKUP(C152,ARTICULOS!E:N,8,0)</f>
        <v>PORCION</v>
      </c>
      <c r="F152" s="23" t="str">
        <f>+VLOOKUP(C152,ARTICULOS!E:N,9,0)</f>
        <v>PORCION</v>
      </c>
      <c r="G152" s="24">
        <f>+VLOOKUP(C152,ARTICULOS!E:N,10,0)</f>
        <v>1</v>
      </c>
      <c r="H152" s="25">
        <f t="shared" si="1"/>
        <v>1063350</v>
      </c>
    </row>
    <row r="153" ht="15.75" customHeight="1">
      <c r="A153" s="9" t="s">
        <v>11</v>
      </c>
      <c r="B153" s="9" t="s">
        <v>57</v>
      </c>
      <c r="C153" s="10" t="s">
        <v>195</v>
      </c>
      <c r="D153" s="22">
        <f>+VLOOKUP(C153,ARTICULOS!E:N,5,0)</f>
        <v>5630</v>
      </c>
      <c r="E153" s="23" t="str">
        <f>+VLOOKUP(C153,ARTICULOS!E:N,8,0)</f>
        <v>GRAMOS</v>
      </c>
      <c r="F153" s="23" t="str">
        <f>+VLOOKUP(C153,ARTICULOS!E:N,9,0)</f>
        <v>GRAMOS</v>
      </c>
      <c r="G153" s="24">
        <f>+VLOOKUP(C153,ARTICULOS!E:N,10,0)</f>
        <v>350</v>
      </c>
      <c r="H153" s="25">
        <f t="shared" si="1"/>
        <v>16085.71429</v>
      </c>
    </row>
    <row r="154" ht="15.75" customHeight="1">
      <c r="A154" s="9" t="s">
        <v>11</v>
      </c>
      <c r="B154" s="9" t="s">
        <v>196</v>
      </c>
      <c r="C154" s="10" t="s">
        <v>197</v>
      </c>
      <c r="D154" s="22">
        <f>+VLOOKUP(C154,ARTICULOS!E:N,5,0)</f>
        <v>2400</v>
      </c>
      <c r="E154" s="23" t="str">
        <f>+VLOOKUP(C154,ARTICULOS!E:N,8,0)</f>
        <v>BANDEJA</v>
      </c>
      <c r="F154" s="23" t="str">
        <f>+VLOOKUP(C154,ARTICULOS!E:N,9,0)</f>
        <v>BANDEJA</v>
      </c>
      <c r="G154" s="24">
        <f>+VLOOKUP(C154,ARTICULOS!E:N,10,0)</f>
        <v>24</v>
      </c>
      <c r="H154" s="25">
        <f t="shared" si="1"/>
        <v>100000</v>
      </c>
    </row>
    <row r="155" ht="15.75" customHeight="1">
      <c r="A155" s="9" t="s">
        <v>11</v>
      </c>
      <c r="B155" s="9" t="s">
        <v>57</v>
      </c>
      <c r="C155" s="10" t="s">
        <v>199</v>
      </c>
      <c r="D155" s="22">
        <f>+VLOOKUP(C155,ARTICULOS!E:N,5,0)</f>
        <v>8390</v>
      </c>
      <c r="E155" s="23" t="str">
        <f>+VLOOKUP(C155,ARTICULOS!E:N,8,0)</f>
        <v>GRAMOS</v>
      </c>
      <c r="F155" s="23" t="str">
        <f>+VLOOKUP(C155,ARTICULOS!E:N,9,0)</f>
        <v>GRAMOS</v>
      </c>
      <c r="G155" s="24">
        <f>+VLOOKUP(C155,ARTICULOS!E:N,10,0)</f>
        <v>1000</v>
      </c>
      <c r="H155" s="25">
        <f t="shared" si="1"/>
        <v>8390</v>
      </c>
    </row>
    <row r="156" ht="15.75" customHeight="1">
      <c r="A156" s="9" t="s">
        <v>11</v>
      </c>
      <c r="B156" s="9" t="s">
        <v>57</v>
      </c>
      <c r="C156" s="10" t="s">
        <v>200</v>
      </c>
      <c r="D156" s="22">
        <v>9322.22</v>
      </c>
      <c r="E156" s="23" t="str">
        <f>+VLOOKUP(C156,ARTICULOS!E:N,8,0)</f>
        <v>GRAMOS</v>
      </c>
      <c r="F156" s="23" t="str">
        <f>+VLOOKUP(C156,ARTICULOS!E:N,9,0)</f>
        <v>GRAMOS</v>
      </c>
      <c r="G156" s="24">
        <f>+VLOOKUP(C156,ARTICULOS!E:N,10,0)</f>
        <v>1000</v>
      </c>
      <c r="H156" s="25">
        <f t="shared" si="1"/>
        <v>9322.22</v>
      </c>
    </row>
    <row r="157" ht="15.75" customHeight="1">
      <c r="A157" s="9" t="s">
        <v>11</v>
      </c>
      <c r="B157" s="9" t="s">
        <v>68</v>
      </c>
      <c r="C157" s="10" t="s">
        <v>201</v>
      </c>
      <c r="D157" s="22">
        <f>+VLOOKUP(C157,ARTICULOS!E:N,5,0)</f>
        <v>1227.97</v>
      </c>
      <c r="E157" s="23" t="str">
        <f>+VLOOKUP(C157,ARTICULOS!E:N,8,0)</f>
        <v>PORCION</v>
      </c>
      <c r="F157" s="23" t="str">
        <f>+VLOOKUP(C157,ARTICULOS!E:N,9,0)</f>
        <v>PORCION</v>
      </c>
      <c r="G157" s="24">
        <f>+VLOOKUP(C157,ARTICULOS!E:N,10,0)</f>
        <v>1</v>
      </c>
      <c r="H157" s="25">
        <f t="shared" si="1"/>
        <v>1227970</v>
      </c>
    </row>
    <row r="158" ht="15.75" customHeight="1">
      <c r="A158" s="9" t="s">
        <v>11</v>
      </c>
      <c r="B158" s="9" t="s">
        <v>68</v>
      </c>
      <c r="C158" s="10" t="s">
        <v>202</v>
      </c>
      <c r="D158" s="22">
        <f>+VLOOKUP(C158,ARTICULOS!E:N,5,0)</f>
        <v>426.28</v>
      </c>
      <c r="E158" s="23" t="str">
        <f>+VLOOKUP(C158,ARTICULOS!E:N,8,0)</f>
        <v>PORCION</v>
      </c>
      <c r="F158" s="23" t="str">
        <f>+VLOOKUP(C158,ARTICULOS!E:N,9,0)</f>
        <v>PORCION</v>
      </c>
      <c r="G158" s="24">
        <f>+VLOOKUP(C158,ARTICULOS!E:N,10,0)</f>
        <v>1</v>
      </c>
      <c r="H158" s="25">
        <f t="shared" si="1"/>
        <v>426280</v>
      </c>
    </row>
    <row r="159" ht="15.75" customHeight="1">
      <c r="A159" s="9" t="s">
        <v>11</v>
      </c>
      <c r="B159" s="9" t="s">
        <v>68</v>
      </c>
      <c r="C159" s="10" t="s">
        <v>203</v>
      </c>
      <c r="D159" s="22">
        <f>+VLOOKUP(C159,ARTICULOS!E:N,5,0)</f>
        <v>317.59</v>
      </c>
      <c r="E159" s="23" t="str">
        <f>+VLOOKUP(C159,ARTICULOS!E:N,8,0)</f>
        <v>PORCION</v>
      </c>
      <c r="F159" s="23" t="str">
        <f>+VLOOKUP(C159,ARTICULOS!E:N,9,0)</f>
        <v>PORCION</v>
      </c>
      <c r="G159" s="24">
        <f>+VLOOKUP(C159,ARTICULOS!E:N,10,0)</f>
        <v>1</v>
      </c>
      <c r="H159" s="25">
        <f t="shared" si="1"/>
        <v>317590</v>
      </c>
    </row>
    <row r="160" ht="15.75" customHeight="1">
      <c r="A160" s="9" t="s">
        <v>11</v>
      </c>
      <c r="B160" s="9" t="s">
        <v>68</v>
      </c>
      <c r="C160" s="10" t="s">
        <v>204</v>
      </c>
      <c r="D160" s="22">
        <f>+VLOOKUP(C160,ARTICULOS!E:N,5,0)</f>
        <v>416.62</v>
      </c>
      <c r="E160" s="23" t="str">
        <f>+VLOOKUP(C160,ARTICULOS!E:N,8,0)</f>
        <v>PORCION</v>
      </c>
      <c r="F160" s="23" t="str">
        <f>+VLOOKUP(C160,ARTICULOS!E:N,9,0)</f>
        <v>PORCION</v>
      </c>
      <c r="G160" s="24">
        <f>+VLOOKUP(C160,ARTICULOS!E:N,10,0)</f>
        <v>1</v>
      </c>
      <c r="H160" s="25">
        <f t="shared" si="1"/>
        <v>416620</v>
      </c>
    </row>
    <row r="161" ht="15.75" customHeight="1">
      <c r="A161" s="9" t="s">
        <v>11</v>
      </c>
      <c r="B161" s="9" t="s">
        <v>68</v>
      </c>
      <c r="C161" s="10" t="s">
        <v>205</v>
      </c>
      <c r="D161" s="22">
        <f>+VLOOKUP(C161,ARTICULOS!E:N,5,0)</f>
        <v>479.5</v>
      </c>
      <c r="E161" s="23" t="str">
        <f>+VLOOKUP(C161,ARTICULOS!E:N,8,0)</f>
        <v>PORCION</v>
      </c>
      <c r="F161" s="23" t="str">
        <f>+VLOOKUP(C161,ARTICULOS!E:N,9,0)</f>
        <v>PORCION</v>
      </c>
      <c r="G161" s="24">
        <f>+VLOOKUP(C161,ARTICULOS!E:N,10,0)</f>
        <v>1</v>
      </c>
      <c r="H161" s="25">
        <f t="shared" si="1"/>
        <v>479500</v>
      </c>
    </row>
    <row r="162" ht="15.75" customHeight="1">
      <c r="A162" s="9" t="s">
        <v>11</v>
      </c>
      <c r="B162" s="9" t="s">
        <v>68</v>
      </c>
      <c r="C162" s="10" t="s">
        <v>206</v>
      </c>
      <c r="D162" s="22">
        <f>+VLOOKUP(C162,ARTICULOS!E:N,5,0)</f>
        <v>20580</v>
      </c>
      <c r="E162" s="23" t="str">
        <f>+VLOOKUP(C162,ARTICULOS!E:N,8,0)</f>
        <v>GRAMOS</v>
      </c>
      <c r="F162" s="23" t="str">
        <f>+VLOOKUP(C162,ARTICULOS!E:N,9,0)</f>
        <v>GRAMOS</v>
      </c>
      <c r="G162" s="24">
        <f>+VLOOKUP(C162,ARTICULOS!E:N,10,0)</f>
        <v>1000</v>
      </c>
      <c r="H162" s="25">
        <f t="shared" si="1"/>
        <v>20580</v>
      </c>
    </row>
    <row r="163" ht="15.75" customHeight="1">
      <c r="A163" s="9" t="s">
        <v>11</v>
      </c>
      <c r="B163" s="9" t="s">
        <v>207</v>
      </c>
      <c r="C163" s="10" t="s">
        <v>208</v>
      </c>
      <c r="D163" s="22">
        <f>+VLOOKUP(C163,ARTICULOS!E:N,5,0)</f>
        <v>1000</v>
      </c>
      <c r="E163" s="23" t="str">
        <f>+VLOOKUP(C163,ARTICULOS!E:N,8,0)</f>
        <v>PAQUETE</v>
      </c>
      <c r="F163" s="23" t="str">
        <f>+VLOOKUP(C163,ARTICULOS!E:N,9,0)</f>
        <v>PAQUETE</v>
      </c>
      <c r="G163" s="24">
        <f>+VLOOKUP(C163,ARTICULOS!E:N,10,0)</f>
        <v>1</v>
      </c>
      <c r="H163" s="25">
        <f t="shared" si="1"/>
        <v>1000000</v>
      </c>
    </row>
    <row r="164" ht="15.75" customHeight="1">
      <c r="A164" s="9" t="s">
        <v>11</v>
      </c>
      <c r="B164" s="9" t="s">
        <v>68</v>
      </c>
      <c r="C164" s="10" t="s">
        <v>209</v>
      </c>
      <c r="D164" s="22">
        <f>+VLOOKUP(C164,ARTICULOS!E:N,5,0)</f>
        <v>1432.3</v>
      </c>
      <c r="E164" s="23" t="str">
        <f>+VLOOKUP(C164,ARTICULOS!E:N,8,0)</f>
        <v>ROLLS</v>
      </c>
      <c r="F164" s="23" t="str">
        <f>+VLOOKUP(C164,ARTICULOS!E:N,9,0)</f>
        <v>ROLLS</v>
      </c>
      <c r="G164" s="24">
        <f>+VLOOKUP(C164,ARTICULOS!E:N,10,0)</f>
        <v>1</v>
      </c>
      <c r="H164" s="25">
        <f t="shared" si="1"/>
        <v>1432300</v>
      </c>
    </row>
    <row r="165" ht="15.75" customHeight="1">
      <c r="A165" s="9" t="s">
        <v>11</v>
      </c>
      <c r="B165" s="9" t="s">
        <v>68</v>
      </c>
      <c r="C165" s="10" t="s">
        <v>210</v>
      </c>
      <c r="D165" s="22">
        <f>+VLOOKUP(C165,ARTICULOS!E:N,5,0)</f>
        <v>962.88</v>
      </c>
      <c r="E165" s="23" t="str">
        <f>+VLOOKUP(C165,ARTICULOS!E:N,8,0)</f>
        <v>ROLLS</v>
      </c>
      <c r="F165" s="23" t="str">
        <f>+VLOOKUP(C165,ARTICULOS!E:N,9,0)</f>
        <v>ROLLS</v>
      </c>
      <c r="G165" s="24">
        <f>+VLOOKUP(C165,ARTICULOS!E:N,10,0)</f>
        <v>1</v>
      </c>
      <c r="H165" s="25">
        <f t="shared" si="1"/>
        <v>962880</v>
      </c>
    </row>
    <row r="166" ht="15.75" customHeight="1">
      <c r="A166" s="9" t="s">
        <v>11</v>
      </c>
      <c r="B166" s="9" t="s">
        <v>68</v>
      </c>
      <c r="C166" s="10" t="s">
        <v>211</v>
      </c>
      <c r="D166" s="22">
        <f>+VLOOKUP(C166,ARTICULOS!E:N,5,0)</f>
        <v>933.75</v>
      </c>
      <c r="E166" s="23" t="str">
        <f>+VLOOKUP(C166,ARTICULOS!E:N,8,0)</f>
        <v>ROLLS</v>
      </c>
      <c r="F166" s="23" t="str">
        <f>+VLOOKUP(C166,ARTICULOS!E:N,9,0)</f>
        <v>ROLLS</v>
      </c>
      <c r="G166" s="24">
        <f>+VLOOKUP(C166,ARTICULOS!E:N,10,0)</f>
        <v>1</v>
      </c>
      <c r="H166" s="25">
        <f t="shared" si="1"/>
        <v>933750</v>
      </c>
    </row>
    <row r="167" ht="15.75" customHeight="1">
      <c r="A167" s="9" t="s">
        <v>11</v>
      </c>
      <c r="B167" s="9" t="s">
        <v>68</v>
      </c>
      <c r="C167" s="10" t="s">
        <v>212</v>
      </c>
      <c r="D167" s="22">
        <f>+VLOOKUP(C167,ARTICULOS!E:N,5,0)</f>
        <v>783.61</v>
      </c>
      <c r="E167" s="23" t="str">
        <f>+VLOOKUP(C167,ARTICULOS!E:N,8,0)</f>
        <v>ROLLS</v>
      </c>
      <c r="F167" s="23" t="str">
        <f>+VLOOKUP(C167,ARTICULOS!E:N,9,0)</f>
        <v>ROLLS</v>
      </c>
      <c r="G167" s="24">
        <f>+VLOOKUP(C167,ARTICULOS!E:N,10,0)</f>
        <v>1</v>
      </c>
      <c r="H167" s="25">
        <f t="shared" si="1"/>
        <v>783610</v>
      </c>
    </row>
    <row r="168" ht="15.75" customHeight="1">
      <c r="A168" s="9" t="s">
        <v>11</v>
      </c>
      <c r="B168" s="9" t="s">
        <v>68</v>
      </c>
      <c r="C168" s="10" t="s">
        <v>213</v>
      </c>
      <c r="D168" s="22">
        <v>2049.05</v>
      </c>
      <c r="E168" s="23" t="str">
        <f>+VLOOKUP(C168,ARTICULOS!E:N,8,0)</f>
        <v>ROLLS</v>
      </c>
      <c r="F168" s="23" t="str">
        <f>+VLOOKUP(C168,ARTICULOS!E:N,9,0)</f>
        <v>ROLLS</v>
      </c>
      <c r="G168" s="24">
        <f>+VLOOKUP(C168,ARTICULOS!E:N,10,0)</f>
        <v>1</v>
      </c>
      <c r="H168" s="25">
        <f t="shared" si="1"/>
        <v>2049050</v>
      </c>
    </row>
    <row r="169" ht="15.75" customHeight="1">
      <c r="A169" s="9" t="s">
        <v>11</v>
      </c>
      <c r="B169" s="9" t="s">
        <v>68</v>
      </c>
      <c r="C169" s="10" t="s">
        <v>214</v>
      </c>
      <c r="D169" s="22">
        <f>+VLOOKUP(C169,ARTICULOS!E:N,5,0)</f>
        <v>1051.57</v>
      </c>
      <c r="E169" s="23" t="str">
        <f>+VLOOKUP(C169,ARTICULOS!E:N,8,0)</f>
        <v>ROLLS</v>
      </c>
      <c r="F169" s="23" t="str">
        <f>+VLOOKUP(C169,ARTICULOS!E:N,9,0)</f>
        <v>ROLLS</v>
      </c>
      <c r="G169" s="24">
        <f>+VLOOKUP(C169,ARTICULOS!E:N,10,0)</f>
        <v>1</v>
      </c>
      <c r="H169" s="25">
        <f t="shared" si="1"/>
        <v>1051570</v>
      </c>
    </row>
    <row r="170" ht="15.75" customHeight="1">
      <c r="A170" s="9" t="s">
        <v>11</v>
      </c>
      <c r="B170" s="9" t="s">
        <v>68</v>
      </c>
      <c r="C170" s="10" t="s">
        <v>215</v>
      </c>
      <c r="D170" s="22">
        <f>+VLOOKUP(C170,ARTICULOS!E:N,5,0)</f>
        <v>1790.69</v>
      </c>
      <c r="E170" s="23" t="str">
        <f>+VLOOKUP(C170,ARTICULOS!E:N,8,0)</f>
        <v>ROLLS</v>
      </c>
      <c r="F170" s="23" t="str">
        <f>+VLOOKUP(C170,ARTICULOS!E:N,9,0)</f>
        <v>ROLLS</v>
      </c>
      <c r="G170" s="24">
        <f>+VLOOKUP(C170,ARTICULOS!E:N,10,0)</f>
        <v>1</v>
      </c>
      <c r="H170" s="25">
        <f t="shared" si="1"/>
        <v>1790690</v>
      </c>
    </row>
    <row r="171" ht="15.75" customHeight="1">
      <c r="A171" s="9" t="s">
        <v>11</v>
      </c>
      <c r="B171" s="9" t="s">
        <v>68</v>
      </c>
      <c r="C171" s="10" t="s">
        <v>216</v>
      </c>
      <c r="D171" s="22">
        <f>+VLOOKUP(C171,ARTICULOS!E:N,5,0)</f>
        <v>1292.66</v>
      </c>
      <c r="E171" s="23" t="str">
        <f>+VLOOKUP(C171,ARTICULOS!E:N,8,0)</f>
        <v>ROLLS</v>
      </c>
      <c r="F171" s="23" t="str">
        <f>+VLOOKUP(C171,ARTICULOS!E:N,9,0)</f>
        <v>ROLLS</v>
      </c>
      <c r="G171" s="24">
        <f>+VLOOKUP(C171,ARTICULOS!E:N,10,0)</f>
        <v>1</v>
      </c>
      <c r="H171" s="25">
        <f t="shared" si="1"/>
        <v>1292660</v>
      </c>
    </row>
    <row r="172" ht="15.75" customHeight="1">
      <c r="A172" s="9" t="s">
        <v>11</v>
      </c>
      <c r="B172" s="9" t="s">
        <v>64</v>
      </c>
      <c r="C172" s="10" t="s">
        <v>217</v>
      </c>
      <c r="D172" s="22">
        <f>+VLOOKUP(C172,ARTICULOS!E:N,5,0)</f>
        <v>3600</v>
      </c>
      <c r="E172" s="23" t="str">
        <f>+VLOOKUP(C172,ARTICULOS!E:N,8,0)</f>
        <v>GRAMOS</v>
      </c>
      <c r="F172" s="23" t="str">
        <f>+VLOOKUP(C172,ARTICULOS!E:N,9,0)</f>
        <v>GRAMOS</v>
      </c>
      <c r="G172" s="24">
        <f>+VLOOKUP(C172,ARTICULOS!E:N,10,0)</f>
        <v>700</v>
      </c>
      <c r="H172" s="25">
        <f t="shared" si="1"/>
        <v>5142.857143</v>
      </c>
    </row>
    <row r="173" ht="15.75" customHeight="1">
      <c r="A173" s="9" t="s">
        <v>11</v>
      </c>
      <c r="B173" s="9" t="s">
        <v>68</v>
      </c>
      <c r="C173" s="10" t="s">
        <v>218</v>
      </c>
      <c r="D173" s="22">
        <f>+VLOOKUP(C173,ARTICULOS!E:N,5,0)</f>
        <v>2075.54</v>
      </c>
      <c r="E173" s="23" t="str">
        <f>+VLOOKUP(C173,ARTICULOS!E:N,8,0)</f>
        <v>ROLLS</v>
      </c>
      <c r="F173" s="23" t="str">
        <f>+VLOOKUP(C173,ARTICULOS!E:N,9,0)</f>
        <v>ROLLS</v>
      </c>
      <c r="G173" s="24">
        <f>+VLOOKUP(C173,ARTICULOS!E:N,10,0)</f>
        <v>1</v>
      </c>
      <c r="H173" s="25">
        <f t="shared" si="1"/>
        <v>2075540</v>
      </c>
    </row>
    <row r="174" ht="15.75" customHeight="1">
      <c r="A174" s="9" t="s">
        <v>11</v>
      </c>
      <c r="B174" s="9" t="s">
        <v>68</v>
      </c>
      <c r="C174" s="10" t="s">
        <v>219</v>
      </c>
      <c r="D174" s="22">
        <f>+VLOOKUP(C174,ARTICULOS!E:N,5,0)</f>
        <v>1927.14</v>
      </c>
      <c r="E174" s="23" t="str">
        <f>+VLOOKUP(C174,ARTICULOS!E:N,8,0)</f>
        <v>ROLLS</v>
      </c>
      <c r="F174" s="23" t="str">
        <f>+VLOOKUP(C174,ARTICULOS!E:N,9,0)</f>
        <v>ROLLS</v>
      </c>
      <c r="G174" s="24">
        <f>+VLOOKUP(C174,ARTICULOS!E:N,10,0)</f>
        <v>1</v>
      </c>
      <c r="H174" s="25">
        <f t="shared" si="1"/>
        <v>1927140</v>
      </c>
    </row>
    <row r="175" ht="15.75" customHeight="1">
      <c r="A175" s="9" t="s">
        <v>11</v>
      </c>
      <c r="B175" s="9" t="s">
        <v>68</v>
      </c>
      <c r="C175" s="10" t="s">
        <v>28</v>
      </c>
      <c r="D175" s="22">
        <f>+VLOOKUP(C175,ARTICULOS!E:N,5,0)</f>
        <v>1890.55</v>
      </c>
      <c r="E175" s="23" t="str">
        <f>+VLOOKUP(C175,ARTICULOS!E:N,8,0)</f>
        <v>PORCION</v>
      </c>
      <c r="F175" s="23" t="str">
        <f>+VLOOKUP(C175,ARTICULOS!E:N,9,0)</f>
        <v>PORCION</v>
      </c>
      <c r="G175" s="24">
        <f>+VLOOKUP(C175,ARTICULOS!E:N,10,0)</f>
        <v>1</v>
      </c>
      <c r="H175" s="25">
        <f t="shared" si="1"/>
        <v>1890550</v>
      </c>
    </row>
    <row r="176" ht="15.75" customHeight="1">
      <c r="A176" s="9" t="s">
        <v>11</v>
      </c>
      <c r="B176" s="9" t="s">
        <v>68</v>
      </c>
      <c r="C176" s="10" t="s">
        <v>220</v>
      </c>
      <c r="D176" s="22">
        <f>+VLOOKUP(C176,ARTICULOS!E:N,5,0)</f>
        <v>1693.24</v>
      </c>
      <c r="E176" s="23" t="str">
        <f>+VLOOKUP(C176,ARTICULOS!E:N,8,0)</f>
        <v>PORCION</v>
      </c>
      <c r="F176" s="23" t="str">
        <f>+VLOOKUP(C176,ARTICULOS!E:N,9,0)</f>
        <v>PORCION</v>
      </c>
      <c r="G176" s="24">
        <f>+VLOOKUP(C176,ARTICULOS!E:N,10,0)</f>
        <v>1</v>
      </c>
      <c r="H176" s="25">
        <f t="shared" si="1"/>
        <v>1693240</v>
      </c>
    </row>
    <row r="177" ht="15.75" customHeight="1">
      <c r="A177" s="9" t="s">
        <v>11</v>
      </c>
      <c r="B177" s="9" t="s">
        <v>68</v>
      </c>
      <c r="C177" s="10" t="s">
        <v>221</v>
      </c>
      <c r="D177" s="22">
        <f>+VLOOKUP(C177,ARTICULOS!E:N,5,0)</f>
        <v>1094.45</v>
      </c>
      <c r="E177" s="23" t="str">
        <f>+VLOOKUP(C177,ARTICULOS!E:N,8,0)</f>
        <v>ROLLS</v>
      </c>
      <c r="F177" s="23" t="str">
        <f>+VLOOKUP(C177,ARTICULOS!E:N,9,0)</f>
        <v>ROLLS</v>
      </c>
      <c r="G177" s="24">
        <f>+VLOOKUP(C177,ARTICULOS!E:N,10,0)</f>
        <v>1</v>
      </c>
      <c r="H177" s="25">
        <f t="shared" si="1"/>
        <v>1094450</v>
      </c>
    </row>
    <row r="178" ht="15.75" customHeight="1">
      <c r="A178" s="9" t="s">
        <v>11</v>
      </c>
      <c r="B178" s="9" t="s">
        <v>68</v>
      </c>
      <c r="C178" s="10" t="s">
        <v>222</v>
      </c>
      <c r="D178" s="22">
        <f>+VLOOKUP(C178,ARTICULOS!E:N,5,0)</f>
        <v>1287.31</v>
      </c>
      <c r="E178" s="23" t="str">
        <f>+VLOOKUP(C178,ARTICULOS!E:N,8,0)</f>
        <v>ROLLS</v>
      </c>
      <c r="F178" s="23" t="str">
        <f>+VLOOKUP(C178,ARTICULOS!E:N,9,0)</f>
        <v>ROLLS</v>
      </c>
      <c r="G178" s="24">
        <f>+VLOOKUP(C178,ARTICULOS!E:N,10,0)</f>
        <v>1</v>
      </c>
      <c r="H178" s="25">
        <f t="shared" si="1"/>
        <v>1287310</v>
      </c>
    </row>
    <row r="179" ht="15.75" customHeight="1">
      <c r="A179" s="9" t="s">
        <v>11</v>
      </c>
      <c r="B179" s="9" t="s">
        <v>68</v>
      </c>
      <c r="C179" s="10" t="s">
        <v>223</v>
      </c>
      <c r="D179" s="22">
        <f>+VLOOKUP(C179,ARTICULOS!E:N,5,0)</f>
        <v>1180.17</v>
      </c>
      <c r="E179" s="23" t="str">
        <f>+VLOOKUP(C179,ARTICULOS!E:N,8,0)</f>
        <v>PORCION</v>
      </c>
      <c r="F179" s="23" t="str">
        <f>+VLOOKUP(C179,ARTICULOS!E:N,9,0)</f>
        <v>PORCION</v>
      </c>
      <c r="G179" s="24">
        <f>+VLOOKUP(C179,ARTICULOS!E:N,10,0)</f>
        <v>1</v>
      </c>
      <c r="H179" s="25">
        <f t="shared" si="1"/>
        <v>1180170</v>
      </c>
    </row>
    <row r="180" ht="15.75" customHeight="1">
      <c r="A180" s="9" t="s">
        <v>11</v>
      </c>
      <c r="B180" s="9" t="s">
        <v>68</v>
      </c>
      <c r="C180" s="10" t="s">
        <v>224</v>
      </c>
      <c r="D180" s="22">
        <f>+VLOOKUP(C180,ARTICULOS!E:N,5,0)</f>
        <v>775.95</v>
      </c>
      <c r="E180" s="23" t="str">
        <f>+VLOOKUP(C180,ARTICULOS!E:N,8,0)</f>
        <v>PORCION</v>
      </c>
      <c r="F180" s="23" t="str">
        <f>+VLOOKUP(C180,ARTICULOS!E:N,9,0)</f>
        <v>PORCION</v>
      </c>
      <c r="G180" s="24">
        <f>+VLOOKUP(C180,ARTICULOS!E:N,10,0)</f>
        <v>1</v>
      </c>
      <c r="H180" s="25">
        <f t="shared" si="1"/>
        <v>775950</v>
      </c>
    </row>
    <row r="181" ht="15.75" customHeight="1">
      <c r="A181" s="9" t="s">
        <v>11</v>
      </c>
      <c r="B181" s="9" t="s">
        <v>123</v>
      </c>
      <c r="C181" s="10" t="s">
        <v>225</v>
      </c>
      <c r="D181" s="22">
        <f>+VLOOKUP(C181,ARTICULOS!E:N,5,0)</f>
        <v>6995</v>
      </c>
      <c r="E181" s="23" t="str">
        <f>+VLOOKUP(C181,ARTICULOS!E:N,8,0)</f>
        <v>GRAMOS</v>
      </c>
      <c r="F181" s="23" t="str">
        <f>+VLOOKUP(C181,ARTICULOS!E:N,9,0)</f>
        <v>GRAMOS</v>
      </c>
      <c r="G181" s="24">
        <f>+VLOOKUP(C181,ARTICULOS!E:N,10,0)</f>
        <v>1000</v>
      </c>
      <c r="H181" s="25">
        <f t="shared" si="1"/>
        <v>6995</v>
      </c>
    </row>
    <row r="182" ht="15.75" customHeight="1">
      <c r="A182" s="9" t="s">
        <v>11</v>
      </c>
      <c r="B182" s="9" t="s">
        <v>50</v>
      </c>
      <c r="C182" s="10" t="s">
        <v>226</v>
      </c>
      <c r="D182" s="22">
        <f>+VLOOKUP(C182,ARTICULOS!E:N,5,0)</f>
        <v>10926</v>
      </c>
      <c r="E182" s="23" t="str">
        <f>+VLOOKUP(C182,ARTICULOS!E:N,8,0)</f>
        <v>GRAMOS</v>
      </c>
      <c r="F182" s="23" t="str">
        <f>+VLOOKUP(C182,ARTICULOS!E:N,9,0)</f>
        <v>GRAMOS</v>
      </c>
      <c r="G182" s="24">
        <f>+VLOOKUP(C182,ARTICULOS!E:N,10,0)</f>
        <v>500</v>
      </c>
      <c r="H182" s="25">
        <f t="shared" si="1"/>
        <v>21852</v>
      </c>
    </row>
    <row r="183" ht="15.75" customHeight="1">
      <c r="A183" s="9" t="s">
        <v>11</v>
      </c>
      <c r="B183" s="9" t="s">
        <v>50</v>
      </c>
      <c r="C183" s="10" t="s">
        <v>227</v>
      </c>
      <c r="D183" s="22">
        <f>+VLOOKUP(C183,ARTICULOS!E:N,5,0)</f>
        <v>1680.72</v>
      </c>
      <c r="E183" s="23" t="str">
        <f>+VLOOKUP(C183,ARTICULOS!E:N,8,0)</f>
        <v>GRAMOS</v>
      </c>
      <c r="F183" s="23" t="str">
        <f>+VLOOKUP(C183,ARTICULOS!E:N,9,0)</f>
        <v>GRAMOS</v>
      </c>
      <c r="G183" s="24">
        <f>+VLOOKUP(C183,ARTICULOS!E:N,10,0)</f>
        <v>50</v>
      </c>
      <c r="H183" s="25">
        <f t="shared" si="1"/>
        <v>33614.4</v>
      </c>
    </row>
    <row r="184" ht="15.75" customHeight="1">
      <c r="A184" s="9" t="s">
        <v>11</v>
      </c>
      <c r="B184" s="9" t="s">
        <v>64</v>
      </c>
      <c r="C184" s="10" t="s">
        <v>228</v>
      </c>
      <c r="D184" s="22">
        <f>+VLOOKUP(C184,ARTICULOS!E:N,5,0)</f>
        <v>1681</v>
      </c>
      <c r="E184" s="23" t="str">
        <f>+VLOOKUP(C184,ARTICULOS!E:N,8,0)</f>
        <v>GRAMOS</v>
      </c>
      <c r="F184" s="23" t="str">
        <f>+VLOOKUP(C184,ARTICULOS!E:N,9,0)</f>
        <v>GRAMOS</v>
      </c>
      <c r="G184" s="24">
        <f>+VLOOKUP(C184,ARTICULOS!E:N,10,0)</f>
        <v>500</v>
      </c>
      <c r="H184" s="25">
        <f t="shared" si="1"/>
        <v>3362</v>
      </c>
    </row>
    <row r="185" ht="15.75" customHeight="1">
      <c r="A185" s="9" t="s">
        <v>11</v>
      </c>
      <c r="B185" s="9" t="s">
        <v>64</v>
      </c>
      <c r="C185" s="10" t="s">
        <v>229</v>
      </c>
      <c r="D185" s="22">
        <f>+VLOOKUP(C185,ARTICULOS!E:N,5,0)</f>
        <v>1390</v>
      </c>
      <c r="E185" s="23" t="str">
        <f>+VLOOKUP(C185,ARTICULOS!E:N,8,0)</f>
        <v>GRAMOS</v>
      </c>
      <c r="F185" s="23" t="str">
        <f>+VLOOKUP(C185,ARTICULOS!E:N,9,0)</f>
        <v>GRAMOS</v>
      </c>
      <c r="G185" s="24">
        <f>+VLOOKUP(C185,ARTICULOS!E:N,10,0)</f>
        <v>1000</v>
      </c>
      <c r="H185" s="25">
        <f t="shared" si="1"/>
        <v>1390</v>
      </c>
    </row>
    <row r="186" ht="15.75" customHeight="1">
      <c r="A186" s="9" t="s">
        <v>11</v>
      </c>
      <c r="B186" s="9" t="s">
        <v>230</v>
      </c>
      <c r="C186" s="10" t="s">
        <v>231</v>
      </c>
      <c r="D186" s="22">
        <f>+VLOOKUP(C186,ARTICULOS!E:N,5,0)</f>
        <v>1635.294118</v>
      </c>
      <c r="E186" s="23" t="str">
        <f>+VLOOKUP(C186,ARTICULOS!E:N,8,0)</f>
        <v>GRAMOS</v>
      </c>
      <c r="F186" s="23" t="str">
        <f>+VLOOKUP(C186,ARTICULOS!E:N,9,0)</f>
        <v>GRAMOS</v>
      </c>
      <c r="G186" s="24">
        <f>+VLOOKUP(C186,ARTICULOS!E:N,10,0)</f>
        <v>1000</v>
      </c>
      <c r="H186" s="25">
        <f t="shared" si="1"/>
        <v>1635.294118</v>
      </c>
    </row>
    <row r="187" ht="15.75" customHeight="1">
      <c r="A187" s="9" t="s">
        <v>11</v>
      </c>
      <c r="B187" s="9" t="s">
        <v>230</v>
      </c>
      <c r="C187" s="10" t="s">
        <v>232</v>
      </c>
      <c r="D187" s="22">
        <f>+VLOOKUP(C187,ARTICULOS!E:N,5,0)</f>
        <v>3529.411765</v>
      </c>
      <c r="E187" s="23" t="str">
        <f>+VLOOKUP(C187,ARTICULOS!E:N,8,0)</f>
        <v>GRAMOS</v>
      </c>
      <c r="F187" s="23" t="str">
        <f>+VLOOKUP(C187,ARTICULOS!E:N,9,0)</f>
        <v>GRAMOS</v>
      </c>
      <c r="G187" s="24">
        <f>+VLOOKUP(C187,ARTICULOS!E:N,10,0)</f>
        <v>1000</v>
      </c>
      <c r="H187" s="25">
        <f t="shared" si="1"/>
        <v>3529.411765</v>
      </c>
    </row>
    <row r="188" ht="15.75" customHeight="1">
      <c r="A188" s="9" t="s">
        <v>11</v>
      </c>
      <c r="B188" s="9" t="s">
        <v>230</v>
      </c>
      <c r="C188" s="10" t="s">
        <v>233</v>
      </c>
      <c r="D188" s="22">
        <f>+VLOOKUP(C188,ARTICULOS!E:N,5,0)</f>
        <v>6623.529412</v>
      </c>
      <c r="E188" s="23" t="str">
        <f>+VLOOKUP(C188,ARTICULOS!E:N,8,0)</f>
        <v>GRAMOS</v>
      </c>
      <c r="F188" s="23" t="str">
        <f>+VLOOKUP(C188,ARTICULOS!E:N,9,0)</f>
        <v>GRAMOS</v>
      </c>
      <c r="G188" s="24">
        <f>+VLOOKUP(C188,ARTICULOS!E:N,10,0)</f>
        <v>1000</v>
      </c>
      <c r="H188" s="25">
        <f t="shared" si="1"/>
        <v>6623.529412</v>
      </c>
    </row>
    <row r="189" ht="15.75" customHeight="1">
      <c r="A189" s="9" t="s">
        <v>11</v>
      </c>
      <c r="B189" s="9" t="s">
        <v>230</v>
      </c>
      <c r="C189" s="10" t="s">
        <v>234</v>
      </c>
      <c r="D189" s="22">
        <f>+VLOOKUP(C189,ARTICULOS!E:N,5,0)</f>
        <v>878.8888889</v>
      </c>
      <c r="E189" s="23" t="str">
        <f>+VLOOKUP(C189,ARTICULOS!E:N,8,0)</f>
        <v>GRAMOS</v>
      </c>
      <c r="F189" s="23" t="str">
        <f>+VLOOKUP(C189,ARTICULOS!E:N,9,0)</f>
        <v>GRAMOS</v>
      </c>
      <c r="G189" s="24">
        <f>+VLOOKUP(C189,ARTICULOS!E:N,10,0)</f>
        <v>1000</v>
      </c>
      <c r="H189" s="25">
        <f t="shared" si="1"/>
        <v>878.8888889</v>
      </c>
    </row>
    <row r="190" ht="15.75" customHeight="1">
      <c r="A190" s="9" t="s">
        <v>11</v>
      </c>
      <c r="B190" s="9" t="s">
        <v>230</v>
      </c>
      <c r="C190" s="10" t="s">
        <v>235</v>
      </c>
      <c r="D190" s="22">
        <f>+VLOOKUP(C190,ARTICULOS!E:N,5,0)</f>
        <v>13944.82759</v>
      </c>
      <c r="E190" s="23" t="str">
        <f>+VLOOKUP(C190,ARTICULOS!E:N,8,0)</f>
        <v>GRAMOS</v>
      </c>
      <c r="F190" s="23" t="str">
        <f>+VLOOKUP(C190,ARTICULOS!E:N,9,0)</f>
        <v>GRAMOS</v>
      </c>
      <c r="G190" s="24">
        <f>+VLOOKUP(C190,ARTICULOS!E:N,10,0)</f>
        <v>1000</v>
      </c>
      <c r="H190" s="25">
        <f t="shared" si="1"/>
        <v>13944.82759</v>
      </c>
    </row>
    <row r="191" ht="15.75" customHeight="1">
      <c r="A191" s="9" t="s">
        <v>11</v>
      </c>
      <c r="B191" s="9" t="s">
        <v>230</v>
      </c>
      <c r="C191" s="10" t="s">
        <v>236</v>
      </c>
      <c r="D191" s="22">
        <f>+VLOOKUP(C191,ARTICULOS!E:N,5,0)</f>
        <v>8753.846154</v>
      </c>
      <c r="E191" s="23" t="str">
        <f>+VLOOKUP(C191,ARTICULOS!E:N,8,0)</f>
        <v>GRAMOS</v>
      </c>
      <c r="F191" s="23" t="str">
        <f>+VLOOKUP(C191,ARTICULOS!E:N,9,0)</f>
        <v>GRAMOS</v>
      </c>
      <c r="G191" s="24">
        <f>+VLOOKUP(C191,ARTICULOS!E:N,10,0)</f>
        <v>1000</v>
      </c>
      <c r="H191" s="25">
        <f t="shared" si="1"/>
        <v>8753.846154</v>
      </c>
    </row>
    <row r="192" ht="15.75" customHeight="1">
      <c r="A192" s="9" t="s">
        <v>11</v>
      </c>
      <c r="B192" s="9" t="s">
        <v>230</v>
      </c>
      <c r="C192" s="10" t="s">
        <v>237</v>
      </c>
      <c r="D192" s="22">
        <f>+VLOOKUP(C192,ARTICULOS!E:N,5,0)</f>
        <v>5780</v>
      </c>
      <c r="E192" s="23" t="str">
        <f>+VLOOKUP(C192,ARTICULOS!E:N,8,0)</f>
        <v>GRAMOS</v>
      </c>
      <c r="F192" s="23" t="str">
        <f>+VLOOKUP(C192,ARTICULOS!E:N,9,0)</f>
        <v>GRAMOS</v>
      </c>
      <c r="G192" s="24">
        <f>+VLOOKUP(C192,ARTICULOS!E:N,10,0)</f>
        <v>1000</v>
      </c>
      <c r="H192" s="25">
        <f t="shared" si="1"/>
        <v>5780</v>
      </c>
    </row>
    <row r="193" ht="15.75" customHeight="1">
      <c r="A193" s="9" t="s">
        <v>11</v>
      </c>
      <c r="B193" s="9" t="s">
        <v>50</v>
      </c>
      <c r="C193" s="10" t="s">
        <v>238</v>
      </c>
      <c r="D193" s="22">
        <f>+VLOOKUP(C193,ARTICULOS!E:N,5,0)</f>
        <v>2092</v>
      </c>
      <c r="E193" s="23" t="str">
        <f>+VLOOKUP(C193,ARTICULOS!E:N,8,0)</f>
        <v>UNIDAD</v>
      </c>
      <c r="F193" s="23" t="str">
        <f>+VLOOKUP(C193,ARTICULOS!E:N,9,0)</f>
        <v>UNIDAD</v>
      </c>
      <c r="G193" s="24">
        <f>+VLOOKUP(C193,ARTICULOS!E:N,10,0)</f>
        <v>45</v>
      </c>
      <c r="H193" s="25">
        <f t="shared" si="1"/>
        <v>46488.88889</v>
      </c>
    </row>
    <row r="194" ht="15.75" customHeight="1">
      <c r="A194" s="9" t="s">
        <v>11</v>
      </c>
      <c r="B194" s="9" t="s">
        <v>123</v>
      </c>
      <c r="C194" s="10" t="s">
        <v>239</v>
      </c>
      <c r="D194" s="22">
        <f>+VLOOKUP(C194,ARTICULOS!E:N,5,0)</f>
        <v>5142.857143</v>
      </c>
      <c r="E194" s="23" t="str">
        <f>+VLOOKUP(C194,ARTICULOS!E:N,8,0)</f>
        <v>GRAMOS</v>
      </c>
      <c r="F194" s="23" t="str">
        <f>+VLOOKUP(C194,ARTICULOS!E:N,9,0)</f>
        <v>GRAMOS</v>
      </c>
      <c r="G194" s="24">
        <f>+VLOOKUP(C194,ARTICULOS!E:N,10,0)</f>
        <v>1000</v>
      </c>
      <c r="H194" s="25">
        <f t="shared" si="1"/>
        <v>5142.857143</v>
      </c>
    </row>
    <row r="195" ht="15.75" customHeight="1">
      <c r="A195" s="9" t="s">
        <v>11</v>
      </c>
      <c r="B195" s="9" t="s">
        <v>123</v>
      </c>
      <c r="C195" s="10" t="s">
        <v>240</v>
      </c>
      <c r="D195" s="22">
        <f>+VLOOKUP(C195,ARTICULOS!E:N,5,0)</f>
        <v>8143</v>
      </c>
      <c r="E195" s="23" t="str">
        <f>+VLOOKUP(C195,ARTICULOS!E:N,8,0)</f>
        <v>GRAMOS</v>
      </c>
      <c r="F195" s="23" t="str">
        <f>+VLOOKUP(C195,ARTICULOS!E:N,9,0)</f>
        <v>GRAMOS</v>
      </c>
      <c r="G195" s="24">
        <f>+VLOOKUP(C195,ARTICULOS!E:N,10,0)</f>
        <v>1000</v>
      </c>
      <c r="H195" s="25">
        <f t="shared" si="1"/>
        <v>8143</v>
      </c>
    </row>
    <row r="196" ht="15.75" customHeight="1">
      <c r="A196" s="9" t="s">
        <v>11</v>
      </c>
      <c r="B196" s="9" t="s">
        <v>12</v>
      </c>
      <c r="C196" s="10" t="s">
        <v>241</v>
      </c>
      <c r="D196" s="22">
        <f>+VLOOKUP(C196,ARTICULOS!E:N,5,0)</f>
        <v>14575</v>
      </c>
      <c r="E196" s="23" t="str">
        <f>+VLOOKUP(C196,ARTICULOS!E:N,8,0)</f>
        <v>GRAMOS</v>
      </c>
      <c r="F196" s="23" t="str">
        <f>+VLOOKUP(C196,ARTICULOS!E:N,9,0)</f>
        <v>GRAMOS</v>
      </c>
      <c r="G196" s="24">
        <f>+VLOOKUP(C196,ARTICULOS!E:N,10,0)</f>
        <v>800</v>
      </c>
      <c r="H196" s="25">
        <f t="shared" si="1"/>
        <v>18218.75</v>
      </c>
    </row>
    <row r="197" ht="15.75" customHeight="1">
      <c r="A197" s="9" t="s">
        <v>11</v>
      </c>
      <c r="B197" s="9" t="s">
        <v>50</v>
      </c>
      <c r="C197" s="10" t="s">
        <v>242</v>
      </c>
      <c r="D197" s="22">
        <f>+VLOOKUP(C197,ARTICULOS!E:N,5,0)</f>
        <v>3277</v>
      </c>
      <c r="E197" s="23" t="str">
        <f>+VLOOKUP(C197,ARTICULOS!E:N,8,0)</f>
        <v>GRAMOS</v>
      </c>
      <c r="F197" s="23" t="str">
        <f>+VLOOKUP(C197,ARTICULOS!E:N,9,0)</f>
        <v>GRAMOS</v>
      </c>
      <c r="G197" s="24">
        <f>+VLOOKUP(C197,ARTICULOS!E:N,10,0)</f>
        <v>1000</v>
      </c>
      <c r="H197" s="25">
        <f t="shared" si="1"/>
        <v>3277</v>
      </c>
    </row>
    <row r="198" ht="15.75" customHeight="1">
      <c r="A198" s="9" t="s">
        <v>11</v>
      </c>
      <c r="B198" s="9" t="s">
        <v>12</v>
      </c>
      <c r="C198" s="10" t="s">
        <v>243</v>
      </c>
      <c r="D198" s="22">
        <f>+VLOOKUP(C198,ARTICULOS!E:N,5,0)</f>
        <v>9500</v>
      </c>
      <c r="E198" s="23" t="str">
        <f>+VLOOKUP(C198,ARTICULOS!E:N,8,0)</f>
        <v>GRAMOS</v>
      </c>
      <c r="F198" s="23" t="str">
        <f>+VLOOKUP(C198,ARTICULOS!E:N,9,0)</f>
        <v>GRAMOS</v>
      </c>
      <c r="G198" s="24">
        <f>+VLOOKUP(C198,ARTICULOS!E:N,10,0)</f>
        <v>1000</v>
      </c>
      <c r="H198" s="25">
        <f t="shared" si="1"/>
        <v>9500</v>
      </c>
    </row>
    <row r="199" ht="15.75" customHeight="1">
      <c r="A199" s="9" t="s">
        <v>11</v>
      </c>
      <c r="B199" s="9" t="s">
        <v>123</v>
      </c>
      <c r="C199" s="10" t="s">
        <v>244</v>
      </c>
      <c r="D199" s="22">
        <f>+VLOOKUP(C199,ARTICULOS!E:N,5,0)</f>
        <v>2888.888889</v>
      </c>
      <c r="E199" s="23" t="str">
        <f>+VLOOKUP(C199,ARTICULOS!E:N,8,0)</f>
        <v>GRAMOS</v>
      </c>
      <c r="F199" s="23" t="str">
        <f>+VLOOKUP(C199,ARTICULOS!E:N,9,0)</f>
        <v>GRAMOS</v>
      </c>
      <c r="G199" s="24">
        <f>+VLOOKUP(C199,ARTICULOS!E:N,10,0)</f>
        <v>1000</v>
      </c>
      <c r="H199" s="25">
        <f t="shared" si="1"/>
        <v>2888.888889</v>
      </c>
    </row>
    <row r="200" ht="15.75" customHeight="1">
      <c r="A200" s="9" t="s">
        <v>11</v>
      </c>
      <c r="B200" s="9" t="s">
        <v>68</v>
      </c>
      <c r="C200" s="10" t="s">
        <v>245</v>
      </c>
      <c r="D200" s="22">
        <f>+VLOOKUP(C200,ARTICULOS!E:N,5,0)</f>
        <v>518.86</v>
      </c>
      <c r="E200" s="23" t="str">
        <f>+VLOOKUP(C200,ARTICULOS!E:N,8,0)</f>
        <v>ROLLS</v>
      </c>
      <c r="F200" s="23" t="str">
        <f>+VLOOKUP(C200,ARTICULOS!E:N,9,0)</f>
        <v>ROLLS</v>
      </c>
      <c r="G200" s="24">
        <f>+VLOOKUP(C200,ARTICULOS!E:N,10,0)</f>
        <v>1</v>
      </c>
      <c r="H200" s="25">
        <f t="shared" si="1"/>
        <v>518860</v>
      </c>
    </row>
    <row r="201" ht="15.75" customHeight="1">
      <c r="A201" s="9" t="s">
        <v>11</v>
      </c>
      <c r="B201" s="9" t="s">
        <v>68</v>
      </c>
      <c r="C201" s="10" t="s">
        <v>246</v>
      </c>
      <c r="D201" s="22">
        <f>+VLOOKUP(C201,ARTICULOS!E:N,5,0)</f>
        <v>973.95</v>
      </c>
      <c r="E201" s="23" t="str">
        <f>+VLOOKUP(C201,ARTICULOS!E:N,8,0)</f>
        <v>ROLLS</v>
      </c>
      <c r="F201" s="23" t="str">
        <f>+VLOOKUP(C201,ARTICULOS!E:N,9,0)</f>
        <v>ROLLS</v>
      </c>
      <c r="G201" s="24">
        <f>+VLOOKUP(C201,ARTICULOS!E:N,10,0)</f>
        <v>1</v>
      </c>
      <c r="H201" s="25">
        <f t="shared" si="1"/>
        <v>973950</v>
      </c>
    </row>
    <row r="202" ht="15.75" customHeight="1">
      <c r="A202" s="9" t="s">
        <v>11</v>
      </c>
      <c r="B202" s="9" t="s">
        <v>68</v>
      </c>
      <c r="C202" s="10" t="s">
        <v>247</v>
      </c>
      <c r="D202" s="22">
        <f>+VLOOKUP(C202,ARTICULOS!E:N,5,0)</f>
        <v>1250</v>
      </c>
      <c r="E202" s="23" t="str">
        <f>+VLOOKUP(C202,ARTICULOS!E:N,8,0)</f>
        <v>GRAMOS</v>
      </c>
      <c r="F202" s="23" t="str">
        <f>+VLOOKUP(C202,ARTICULOS!E:N,9,0)</f>
        <v>GRAMOS</v>
      </c>
      <c r="G202" s="24">
        <f>+VLOOKUP(C202,ARTICULOS!E:N,10,0)</f>
        <v>1000</v>
      </c>
      <c r="H202" s="25">
        <f t="shared" si="1"/>
        <v>1250</v>
      </c>
    </row>
    <row r="203" ht="15.75" customHeight="1">
      <c r="A203" s="9" t="s">
        <v>11</v>
      </c>
      <c r="B203" s="9" t="s">
        <v>64</v>
      </c>
      <c r="C203" s="10" t="s">
        <v>248</v>
      </c>
      <c r="D203" s="22">
        <f>+VLOOKUP(C203,ARTICULOS!E:N,5,0)</f>
        <v>3900</v>
      </c>
      <c r="E203" s="23" t="str">
        <f>+VLOOKUP(C203,ARTICULOS!E:N,8,0)</f>
        <v>GRAMOS</v>
      </c>
      <c r="F203" s="23" t="str">
        <f>+VLOOKUP(C203,ARTICULOS!E:N,9,0)</f>
        <v>GRAMOS</v>
      </c>
      <c r="G203" s="24">
        <f>+VLOOKUP(C203,ARTICULOS!E:N,10,0)</f>
        <v>900</v>
      </c>
      <c r="H203" s="25">
        <f t="shared" si="1"/>
        <v>4333.333333</v>
      </c>
    </row>
    <row r="204" ht="15.75" customHeight="1">
      <c r="A204" s="9" t="s">
        <v>11</v>
      </c>
      <c r="B204" s="9" t="s">
        <v>64</v>
      </c>
      <c r="C204" s="10" t="s">
        <v>249</v>
      </c>
      <c r="D204" s="22">
        <f>+VLOOKUP(C204,ARTICULOS!E:N,5,0)</f>
        <v>890</v>
      </c>
      <c r="E204" s="23" t="str">
        <f>+VLOOKUP(C204,ARTICULOS!E:N,8,0)</f>
        <v>GRAMOS</v>
      </c>
      <c r="F204" s="23" t="str">
        <f>+VLOOKUP(C204,ARTICULOS!E:N,9,0)</f>
        <v>GRAMOS</v>
      </c>
      <c r="G204" s="24">
        <f>+VLOOKUP(C204,ARTICULOS!E:N,10,0)</f>
        <v>1000</v>
      </c>
      <c r="H204" s="25">
        <f t="shared" si="1"/>
        <v>890</v>
      </c>
    </row>
    <row r="205" ht="15.75" customHeight="1">
      <c r="A205" s="9" t="s">
        <v>11</v>
      </c>
      <c r="B205" s="9" t="s">
        <v>230</v>
      </c>
      <c r="C205" s="10" t="s">
        <v>250</v>
      </c>
      <c r="D205" s="22">
        <f>+VLOOKUP(C205,ARTICULOS!E:N,5,0)</f>
        <v>988.8888889</v>
      </c>
      <c r="E205" s="23" t="str">
        <f>+VLOOKUP(C205,ARTICULOS!E:N,8,0)</f>
        <v>GRAMOS</v>
      </c>
      <c r="F205" s="23" t="str">
        <f>+VLOOKUP(C205,ARTICULOS!E:N,9,0)</f>
        <v>GRAMOS</v>
      </c>
      <c r="G205" s="24">
        <f>+VLOOKUP(C205,ARTICULOS!E:N,10,0)</f>
        <v>1000</v>
      </c>
      <c r="H205" s="25">
        <f t="shared" si="1"/>
        <v>988.8888889</v>
      </c>
    </row>
    <row r="206" ht="15.75" customHeight="1">
      <c r="A206" s="9" t="s">
        <v>11</v>
      </c>
      <c r="B206" s="9" t="s">
        <v>68</v>
      </c>
      <c r="C206" s="10" t="s">
        <v>251</v>
      </c>
      <c r="D206" s="22">
        <f>+VLOOKUP(C206,ARTICULOS!E:N,5,0)</f>
        <v>1627.98</v>
      </c>
      <c r="E206" s="23" t="str">
        <f>+VLOOKUP(C206,ARTICULOS!E:N,8,0)</f>
        <v>GRAMOS</v>
      </c>
      <c r="F206" s="23" t="str">
        <f>+VLOOKUP(C206,ARTICULOS!E:N,9,0)</f>
        <v>GRAMOS</v>
      </c>
      <c r="G206" s="24">
        <f>+VLOOKUP(C206,ARTICULOS!E:N,10,0)</f>
        <v>495</v>
      </c>
      <c r="H206" s="25">
        <f t="shared" si="1"/>
        <v>3288.848485</v>
      </c>
    </row>
    <row r="207" ht="15.75" customHeight="1">
      <c r="A207" s="9" t="s">
        <v>11</v>
      </c>
      <c r="B207" s="9" t="s">
        <v>252</v>
      </c>
      <c r="C207" s="10" t="s">
        <v>253</v>
      </c>
      <c r="D207" s="22">
        <f>+VLOOKUP(C207,ARTICULOS!E:N,5,0)</f>
        <v>890.83</v>
      </c>
      <c r="E207" s="23" t="str">
        <f>+VLOOKUP(C207,ARTICULOS!E:N,8,0)</f>
        <v>GRAMOS</v>
      </c>
      <c r="F207" s="23" t="str">
        <f>+VLOOKUP(C207,ARTICULOS!E:N,9,0)</f>
        <v>GRAMOS</v>
      </c>
      <c r="G207" s="24">
        <f>+VLOOKUP(C207,ARTICULOS!E:N,10,0)</f>
        <v>186</v>
      </c>
      <c r="H207" s="25">
        <f t="shared" si="1"/>
        <v>4789.408602</v>
      </c>
    </row>
    <row r="208" ht="15.75" customHeight="1">
      <c r="A208" s="9" t="s">
        <v>11</v>
      </c>
      <c r="B208" s="9" t="s">
        <v>252</v>
      </c>
      <c r="C208" s="10" t="s">
        <v>254</v>
      </c>
      <c r="D208" s="22">
        <f>+VLOOKUP(C208,ARTICULOS!E:N,5,0)</f>
        <v>1544.02</v>
      </c>
      <c r="E208" s="23" t="str">
        <f>+VLOOKUP(C208,ARTICULOS!E:N,8,0)</f>
        <v>GRAMOS</v>
      </c>
      <c r="F208" s="23" t="str">
        <f>+VLOOKUP(C208,ARTICULOS!E:N,9,0)</f>
        <v>GRAMOS</v>
      </c>
      <c r="G208" s="24">
        <f>+VLOOKUP(C208,ARTICULOS!E:N,10,0)</f>
        <v>186</v>
      </c>
      <c r="H208" s="25">
        <f t="shared" si="1"/>
        <v>8301.182796</v>
      </c>
    </row>
    <row r="209" ht="15.75" customHeight="1">
      <c r="A209" s="9" t="s">
        <v>11</v>
      </c>
      <c r="B209" s="9" t="s">
        <v>123</v>
      </c>
      <c r="C209" s="10" t="s">
        <v>255</v>
      </c>
      <c r="D209" s="22">
        <f>+VLOOKUP(C209,ARTICULOS!E:N,5,0)</f>
        <v>8753.846154</v>
      </c>
      <c r="E209" s="23" t="str">
        <f>+VLOOKUP(C209,ARTICULOS!E:N,8,0)</f>
        <v>GRAMOS</v>
      </c>
      <c r="F209" s="23" t="str">
        <f>+VLOOKUP(C209,ARTICULOS!E:N,9,0)</f>
        <v>GRAMOS</v>
      </c>
      <c r="G209" s="24">
        <f>+VLOOKUP(C209,ARTICULOS!E:N,10,0)</f>
        <v>1000</v>
      </c>
      <c r="H209" s="25">
        <f t="shared" si="1"/>
        <v>8753.846154</v>
      </c>
    </row>
    <row r="210" ht="15.75" customHeight="1">
      <c r="A210" s="9" t="s">
        <v>11</v>
      </c>
      <c r="B210" s="9" t="s">
        <v>123</v>
      </c>
      <c r="C210" s="10" t="s">
        <v>256</v>
      </c>
      <c r="D210" s="22">
        <f>+VLOOKUP(C210,ARTICULOS!E:N,5,0)</f>
        <v>3645</v>
      </c>
      <c r="E210" s="23" t="str">
        <f>+VLOOKUP(C210,ARTICULOS!E:N,8,0)</f>
        <v>GRAMOS</v>
      </c>
      <c r="F210" s="23" t="str">
        <f>+VLOOKUP(C210,ARTICULOS!E:N,9,0)</f>
        <v>GRAMOS</v>
      </c>
      <c r="G210" s="24">
        <f>+VLOOKUP(C210,ARTICULOS!E:N,10,0)</f>
        <v>1000</v>
      </c>
      <c r="H210" s="25">
        <f t="shared" si="1"/>
        <v>3645</v>
      </c>
    </row>
    <row r="211" ht="15.75" customHeight="1">
      <c r="A211" s="9" t="s">
        <v>11</v>
      </c>
      <c r="B211" s="9" t="s">
        <v>123</v>
      </c>
      <c r="C211" s="10" t="s">
        <v>257</v>
      </c>
      <c r="D211" s="22">
        <f>+VLOOKUP(C211,ARTICULOS!E:N,5,0)</f>
        <v>1867.777778</v>
      </c>
      <c r="E211" s="23" t="str">
        <f>+VLOOKUP(C211,ARTICULOS!E:N,8,0)</f>
        <v>GRAMOS</v>
      </c>
      <c r="F211" s="23" t="str">
        <f>+VLOOKUP(C211,ARTICULOS!E:N,9,0)</f>
        <v>GRAMOS</v>
      </c>
      <c r="G211" s="24">
        <f>+VLOOKUP(C211,ARTICULOS!E:N,10,0)</f>
        <v>500</v>
      </c>
      <c r="H211" s="25">
        <f t="shared" si="1"/>
        <v>3735.555556</v>
      </c>
    </row>
    <row r="212" ht="15.75" customHeight="1">
      <c r="A212" s="9" t="s">
        <v>11</v>
      </c>
      <c r="B212" s="9" t="s">
        <v>123</v>
      </c>
      <c r="C212" s="10" t="s">
        <v>258</v>
      </c>
      <c r="D212" s="22">
        <f>+VLOOKUP(C212,ARTICULOS!E:N,5,0)</f>
        <v>22500</v>
      </c>
      <c r="E212" s="23" t="str">
        <f>+VLOOKUP(C212,ARTICULOS!E:N,8,0)</f>
        <v>GRAMOS</v>
      </c>
      <c r="F212" s="23" t="str">
        <f>+VLOOKUP(C212,ARTICULOS!E:N,9,0)</f>
        <v>GRAMOS</v>
      </c>
      <c r="G212" s="24">
        <f>+VLOOKUP(C212,ARTICULOS!E:N,10,0)</f>
        <v>1000</v>
      </c>
      <c r="H212" s="25">
        <f t="shared" si="1"/>
        <v>22500</v>
      </c>
    </row>
    <row r="213" ht="15.75" customHeight="1">
      <c r="A213" s="9" t="s">
        <v>11</v>
      </c>
      <c r="B213" s="9" t="s">
        <v>12</v>
      </c>
      <c r="C213" s="10" t="s">
        <v>259</v>
      </c>
      <c r="D213" s="22">
        <f>+VLOOKUP(C213,ARTICULOS!E:N,5,0)</f>
        <v>4600</v>
      </c>
      <c r="E213" s="23" t="str">
        <f>+VLOOKUP(C213,ARTICULOS!E:N,8,0)</f>
        <v>GRAMOS</v>
      </c>
      <c r="F213" s="23" t="str">
        <f>+VLOOKUP(C213,ARTICULOS!E:N,9,0)</f>
        <v>GRAMOS</v>
      </c>
      <c r="G213" s="24">
        <f>+VLOOKUP(C213,ARTICULOS!E:N,10,0)</f>
        <v>1000</v>
      </c>
      <c r="H213" s="25">
        <f t="shared" si="1"/>
        <v>4600</v>
      </c>
    </row>
    <row r="214" ht="15.75" customHeight="1">
      <c r="A214" s="9" t="s">
        <v>11</v>
      </c>
      <c r="B214" s="9" t="s">
        <v>230</v>
      </c>
      <c r="C214" s="10" t="s">
        <v>260</v>
      </c>
      <c r="D214" s="22">
        <f>+VLOOKUP(C214,ARTICULOS!E:N,5,0)</f>
        <v>6571.428571</v>
      </c>
      <c r="E214" s="23" t="str">
        <f>+VLOOKUP(C214,ARTICULOS!E:N,8,0)</f>
        <v>GRAMOS</v>
      </c>
      <c r="F214" s="23" t="str">
        <f>+VLOOKUP(C214,ARTICULOS!E:N,9,0)</f>
        <v>GRAMOS</v>
      </c>
      <c r="G214" s="24">
        <f>+VLOOKUP(C214,ARTICULOS!E:N,10,0)</f>
        <v>1000</v>
      </c>
      <c r="H214" s="25">
        <f t="shared" si="1"/>
        <v>6571.428571</v>
      </c>
    </row>
    <row r="215" ht="15.75" customHeight="1">
      <c r="A215" s="9" t="s">
        <v>11</v>
      </c>
      <c r="B215" s="9" t="s">
        <v>264</v>
      </c>
      <c r="C215" s="10" t="s">
        <v>265</v>
      </c>
      <c r="D215" s="22">
        <f>+VLOOKUP(C215,ARTICULOS!E:N,5,0)</f>
        <v>5866</v>
      </c>
      <c r="E215" s="23" t="str">
        <f>+VLOOKUP(C215,ARTICULOS!E:N,8,0)</f>
        <v>GRAMOS</v>
      </c>
      <c r="F215" s="23" t="str">
        <f>+VLOOKUP(C215,ARTICULOS!E:N,9,0)</f>
        <v>GRAMOS</v>
      </c>
      <c r="G215" s="24">
        <f>+VLOOKUP(C215,ARTICULOS!E:N,10,0)</f>
        <v>1000</v>
      </c>
      <c r="H215" s="25">
        <f t="shared" si="1"/>
        <v>5866</v>
      </c>
    </row>
    <row r="216" ht="15.75" customHeight="1">
      <c r="A216" s="9" t="s">
        <v>11</v>
      </c>
      <c r="B216" s="9" t="s">
        <v>68</v>
      </c>
      <c r="C216" s="10" t="s">
        <v>261</v>
      </c>
      <c r="D216" s="22">
        <f>+VLOOKUP(C216,ARTICULOS!E:N,5,0)</f>
        <v>1915</v>
      </c>
      <c r="E216" s="23" t="str">
        <f>+VLOOKUP(C216,ARTICULOS!E:N,8,0)</f>
        <v>ROLLS</v>
      </c>
      <c r="F216" s="23" t="str">
        <f>+VLOOKUP(C216,ARTICULOS!E:N,9,0)</f>
        <v>ROLLS</v>
      </c>
      <c r="G216" s="24">
        <f>+VLOOKUP(C216,ARTICULOS!E:N,10,0)</f>
        <v>1</v>
      </c>
      <c r="H216" s="25">
        <f t="shared" si="1"/>
        <v>1915000</v>
      </c>
    </row>
    <row r="217" ht="15.75" customHeight="1">
      <c r="A217" s="9" t="s">
        <v>11</v>
      </c>
      <c r="B217" s="9" t="s">
        <v>68</v>
      </c>
      <c r="C217" s="10" t="s">
        <v>262</v>
      </c>
      <c r="D217" s="22">
        <f>+VLOOKUP(C217,ARTICULOS!E:N,5,0)</f>
        <v>1823.91</v>
      </c>
      <c r="E217" s="23" t="str">
        <f>+VLOOKUP(C217,ARTICULOS!E:N,8,0)</f>
        <v>ROLLS</v>
      </c>
      <c r="F217" s="23" t="str">
        <f>+VLOOKUP(C217,ARTICULOS!E:N,9,0)</f>
        <v>ROLLS</v>
      </c>
      <c r="G217" s="24">
        <f>+VLOOKUP(C217,ARTICULOS!E:N,10,0)</f>
        <v>1</v>
      </c>
      <c r="H217" s="25">
        <f t="shared" si="1"/>
        <v>1823910</v>
      </c>
    </row>
    <row r="218" ht="15.75" customHeight="1">
      <c r="A218" s="9" t="s">
        <v>11</v>
      </c>
      <c r="B218" s="9" t="s">
        <v>68</v>
      </c>
      <c r="C218" s="10" t="s">
        <v>263</v>
      </c>
      <c r="D218" s="22">
        <f>+VLOOKUP(C218,ARTICULOS!E:N,5,0)</f>
        <v>660.17</v>
      </c>
      <c r="E218" s="23" t="str">
        <f>+VLOOKUP(C218,ARTICULOS!E:N,8,0)</f>
        <v>ROLLS</v>
      </c>
      <c r="F218" s="23" t="str">
        <f>+VLOOKUP(C218,ARTICULOS!E:N,9,0)</f>
        <v>ROLLS</v>
      </c>
      <c r="G218" s="24">
        <f>+VLOOKUP(C218,ARTICULOS!E:N,10,0)</f>
        <v>1</v>
      </c>
      <c r="H218" s="25">
        <f t="shared" si="1"/>
        <v>660170</v>
      </c>
    </row>
    <row r="219" ht="15.75" customHeight="1">
      <c r="A219" s="9" t="s">
        <v>11</v>
      </c>
      <c r="B219" s="9" t="s">
        <v>68</v>
      </c>
      <c r="C219" s="10" t="s">
        <v>266</v>
      </c>
      <c r="D219" s="22">
        <f>+VLOOKUP(C219,ARTICULOS!E:N,5,0)</f>
        <v>705.67</v>
      </c>
      <c r="E219" s="23" t="str">
        <f>+VLOOKUP(C219,ARTICULOS!E:N,8,0)</f>
        <v>ROLLS</v>
      </c>
      <c r="F219" s="23" t="str">
        <f>+VLOOKUP(C219,ARTICULOS!E:N,9,0)</f>
        <v>ROLLS</v>
      </c>
      <c r="G219" s="24">
        <f>+VLOOKUP(C219,ARTICULOS!E:N,10,0)</f>
        <v>1</v>
      </c>
      <c r="H219" s="25">
        <f t="shared" si="1"/>
        <v>705670</v>
      </c>
    </row>
    <row r="220" ht="15.75" customHeight="1">
      <c r="A220" s="9" t="s">
        <v>11</v>
      </c>
      <c r="B220" s="9" t="s">
        <v>68</v>
      </c>
      <c r="C220" s="10" t="s">
        <v>267</v>
      </c>
      <c r="D220" s="22">
        <f>+VLOOKUP(C220,ARTICULOS!E:N,5,0)</f>
        <v>725.76</v>
      </c>
      <c r="E220" s="23" t="str">
        <f>+VLOOKUP(C220,ARTICULOS!E:N,8,0)</f>
        <v>ROLLS</v>
      </c>
      <c r="F220" s="23" t="str">
        <f>+VLOOKUP(C220,ARTICULOS!E:N,9,0)</f>
        <v>ROLLS</v>
      </c>
      <c r="G220" s="24">
        <f>+VLOOKUP(C220,ARTICULOS!E:N,10,0)</f>
        <v>1</v>
      </c>
      <c r="H220" s="25">
        <f t="shared" si="1"/>
        <v>725760</v>
      </c>
    </row>
    <row r="221" ht="15.75" customHeight="1">
      <c r="A221" s="9" t="s">
        <v>11</v>
      </c>
      <c r="B221" s="9" t="s">
        <v>68</v>
      </c>
      <c r="C221" s="10" t="s">
        <v>268</v>
      </c>
      <c r="D221" s="22">
        <f>+VLOOKUP(C221,ARTICULOS!E:N,5,0)</f>
        <v>761.07</v>
      </c>
      <c r="E221" s="23" t="str">
        <f>+VLOOKUP(C221,ARTICULOS!E:N,8,0)</f>
        <v>ROLLS</v>
      </c>
      <c r="F221" s="23" t="str">
        <f>+VLOOKUP(C221,ARTICULOS!E:N,9,0)</f>
        <v>ROLLS</v>
      </c>
      <c r="G221" s="24">
        <f>+VLOOKUP(C221,ARTICULOS!E:N,10,0)</f>
        <v>1</v>
      </c>
      <c r="H221" s="25">
        <f t="shared" si="1"/>
        <v>761070</v>
      </c>
    </row>
    <row r="222" ht="15.75" customHeight="1">
      <c r="A222" s="9" t="s">
        <v>11</v>
      </c>
      <c r="B222" s="9" t="s">
        <v>68</v>
      </c>
      <c r="C222" s="10" t="s">
        <v>269</v>
      </c>
      <c r="D222" s="22">
        <f>+VLOOKUP(C222,ARTICULOS!E:N,5,0)</f>
        <v>1154.74</v>
      </c>
      <c r="E222" s="23" t="str">
        <f>+VLOOKUP(C222,ARTICULOS!E:N,8,0)</f>
        <v>ROLLS</v>
      </c>
      <c r="F222" s="23" t="str">
        <f>+VLOOKUP(C222,ARTICULOS!E:N,9,0)</f>
        <v>ROLLS</v>
      </c>
      <c r="G222" s="24">
        <f>+VLOOKUP(C222,ARTICULOS!E:N,10,0)</f>
        <v>1</v>
      </c>
      <c r="H222" s="25">
        <f t="shared" si="1"/>
        <v>1154740</v>
      </c>
    </row>
    <row r="223" ht="15.75" customHeight="1">
      <c r="A223" s="9" t="s">
        <v>11</v>
      </c>
      <c r="B223" s="9" t="s">
        <v>68</v>
      </c>
      <c r="C223" s="10" t="s">
        <v>270</v>
      </c>
      <c r="D223" s="22">
        <f>+VLOOKUP(C223,ARTICULOS!E:N,5,0)</f>
        <v>1288.66</v>
      </c>
      <c r="E223" s="23" t="str">
        <f>+VLOOKUP(C223,ARTICULOS!E:N,8,0)</f>
        <v>ROLLS</v>
      </c>
      <c r="F223" s="23" t="str">
        <f>+VLOOKUP(C223,ARTICULOS!E:N,9,0)</f>
        <v>ROLLS</v>
      </c>
      <c r="G223" s="24">
        <f>+VLOOKUP(C223,ARTICULOS!E:N,10,0)</f>
        <v>1</v>
      </c>
      <c r="H223" s="25">
        <f t="shared" si="1"/>
        <v>1288660</v>
      </c>
    </row>
    <row r="224" ht="15.75" customHeight="1">
      <c r="A224" s="9" t="s">
        <v>11</v>
      </c>
      <c r="B224" s="9" t="s">
        <v>68</v>
      </c>
      <c r="C224" s="10" t="s">
        <v>271</v>
      </c>
      <c r="D224" s="22">
        <f>+VLOOKUP(C224,ARTICULOS!E:N,5,0)</f>
        <v>430.51</v>
      </c>
      <c r="E224" s="23" t="str">
        <f>+VLOOKUP(C224,ARTICULOS!E:N,8,0)</f>
        <v>ROLLS</v>
      </c>
      <c r="F224" s="23" t="str">
        <f>+VLOOKUP(C224,ARTICULOS!E:N,9,0)</f>
        <v>ROLLS</v>
      </c>
      <c r="G224" s="24">
        <f>+VLOOKUP(C224,ARTICULOS!E:N,10,0)</f>
        <v>1</v>
      </c>
      <c r="H224" s="25">
        <f t="shared" si="1"/>
        <v>430510</v>
      </c>
    </row>
    <row r="225" ht="15.75" customHeight="1">
      <c r="A225" s="9" t="s">
        <v>11</v>
      </c>
      <c r="B225" s="9" t="s">
        <v>68</v>
      </c>
      <c r="C225" s="10" t="s">
        <v>272</v>
      </c>
      <c r="D225" s="22">
        <f>+VLOOKUP(C225,ARTICULOS!E:N,5,0)</f>
        <v>428.35</v>
      </c>
      <c r="E225" s="23" t="str">
        <f>+VLOOKUP(C225,ARTICULOS!E:N,8,0)</f>
        <v>ROLLS</v>
      </c>
      <c r="F225" s="23" t="str">
        <f>+VLOOKUP(C225,ARTICULOS!E:N,9,0)</f>
        <v>ROLLS</v>
      </c>
      <c r="G225" s="24">
        <f>+VLOOKUP(C225,ARTICULOS!E:N,10,0)</f>
        <v>1</v>
      </c>
      <c r="H225" s="25">
        <f t="shared" si="1"/>
        <v>428350</v>
      </c>
    </row>
    <row r="226" ht="15.75" customHeight="1">
      <c r="A226" s="9" t="s">
        <v>11</v>
      </c>
      <c r="B226" s="9" t="s">
        <v>68</v>
      </c>
      <c r="C226" s="10" t="s">
        <v>274</v>
      </c>
      <c r="D226" s="22">
        <f>+VLOOKUP(C226,ARTICULOS!E:N,5,0)</f>
        <v>431.46</v>
      </c>
      <c r="E226" s="23" t="str">
        <f>+VLOOKUP(C226,ARTICULOS!E:N,8,0)</f>
        <v>ROLLS</v>
      </c>
      <c r="F226" s="23" t="str">
        <f>+VLOOKUP(C226,ARTICULOS!E:N,9,0)</f>
        <v>ROLLS</v>
      </c>
      <c r="G226" s="24">
        <f>+VLOOKUP(C226,ARTICULOS!E:N,10,0)</f>
        <v>1</v>
      </c>
      <c r="H226" s="25">
        <f t="shared" si="1"/>
        <v>431460</v>
      </c>
    </row>
    <row r="227" ht="15.75" customHeight="1">
      <c r="A227" s="9" t="s">
        <v>11</v>
      </c>
      <c r="B227" s="9" t="s">
        <v>68</v>
      </c>
      <c r="C227" s="10" t="s">
        <v>275</v>
      </c>
      <c r="D227" s="22">
        <f>+VLOOKUP(C227,ARTICULOS!E:N,5,0)</f>
        <v>1128.27</v>
      </c>
      <c r="E227" s="23" t="str">
        <f>+VLOOKUP(C227,ARTICULOS!E:N,8,0)</f>
        <v>ROLLS</v>
      </c>
      <c r="F227" s="23" t="str">
        <f>+VLOOKUP(C227,ARTICULOS!E:N,9,0)</f>
        <v>ROLLS</v>
      </c>
      <c r="G227" s="24">
        <f>+VLOOKUP(C227,ARTICULOS!E:N,10,0)</f>
        <v>1</v>
      </c>
      <c r="H227" s="25">
        <f t="shared" si="1"/>
        <v>1128270</v>
      </c>
    </row>
    <row r="228" ht="15.75" customHeight="1">
      <c r="A228" s="9" t="s">
        <v>11</v>
      </c>
      <c r="B228" s="9" t="s">
        <v>68</v>
      </c>
      <c r="C228" s="10" t="s">
        <v>276</v>
      </c>
      <c r="D228" s="22">
        <f>+VLOOKUP(C228,ARTICULOS!E:N,5,0)</f>
        <v>858.75</v>
      </c>
      <c r="E228" s="23" t="str">
        <f>+VLOOKUP(C228,ARTICULOS!E:N,8,0)</f>
        <v>ROLLS</v>
      </c>
      <c r="F228" s="23" t="str">
        <f>+VLOOKUP(C228,ARTICULOS!E:N,9,0)</f>
        <v>ROLLS</v>
      </c>
      <c r="G228" s="24">
        <f>+VLOOKUP(C228,ARTICULOS!E:N,10,0)</f>
        <v>1</v>
      </c>
      <c r="H228" s="25">
        <f t="shared" si="1"/>
        <v>858750</v>
      </c>
    </row>
    <row r="229" ht="15.75" customHeight="1">
      <c r="A229" s="9" t="s">
        <v>11</v>
      </c>
      <c r="B229" s="9" t="s">
        <v>68</v>
      </c>
      <c r="C229" s="10" t="s">
        <v>277</v>
      </c>
      <c r="D229" s="22">
        <f>+VLOOKUP(C229,ARTICULOS!E:N,5,0)</f>
        <v>433.26</v>
      </c>
      <c r="E229" s="23" t="str">
        <f>+VLOOKUP(C229,ARTICULOS!E:N,8,0)</f>
        <v>ROLLS</v>
      </c>
      <c r="F229" s="23" t="str">
        <f>+VLOOKUP(C229,ARTICULOS!E:N,9,0)</f>
        <v>ROLLS</v>
      </c>
      <c r="G229" s="24">
        <f>+VLOOKUP(C229,ARTICULOS!E:N,10,0)</f>
        <v>1</v>
      </c>
      <c r="H229" s="25">
        <f t="shared" si="1"/>
        <v>433260</v>
      </c>
    </row>
    <row r="230" ht="15.75" customHeight="1">
      <c r="A230" s="9" t="s">
        <v>11</v>
      </c>
      <c r="B230" s="9" t="s">
        <v>68</v>
      </c>
      <c r="C230" s="10" t="s">
        <v>278</v>
      </c>
      <c r="D230" s="22">
        <f>+VLOOKUP(C230,ARTICULOS!E:N,5,0)</f>
        <v>258.27</v>
      </c>
      <c r="E230" s="23" t="str">
        <f>+VLOOKUP(C230,ARTICULOS!E:N,8,0)</f>
        <v>ROLLS</v>
      </c>
      <c r="F230" s="23" t="str">
        <f>+VLOOKUP(C230,ARTICULOS!E:N,9,0)</f>
        <v>ROLLS</v>
      </c>
      <c r="G230" s="24">
        <f>+VLOOKUP(C230,ARTICULOS!E:N,10,0)</f>
        <v>1</v>
      </c>
      <c r="H230" s="25">
        <f t="shared" si="1"/>
        <v>258270</v>
      </c>
    </row>
    <row r="231" ht="15.75" customHeight="1">
      <c r="A231" s="9" t="s">
        <v>11</v>
      </c>
      <c r="B231" s="9" t="s">
        <v>68</v>
      </c>
      <c r="C231" s="10" t="s">
        <v>279</v>
      </c>
      <c r="D231" s="22">
        <f>+VLOOKUP(C231,ARTICULOS!E:N,5,0)</f>
        <v>194.37</v>
      </c>
      <c r="E231" s="23" t="str">
        <f>+VLOOKUP(C231,ARTICULOS!E:N,8,0)</f>
        <v>ROLLS</v>
      </c>
      <c r="F231" s="23" t="str">
        <f>+VLOOKUP(C231,ARTICULOS!E:N,9,0)</f>
        <v>ROLLS</v>
      </c>
      <c r="G231" s="24">
        <f>+VLOOKUP(C231,ARTICULOS!E:N,10,0)</f>
        <v>1</v>
      </c>
      <c r="H231" s="25">
        <f t="shared" si="1"/>
        <v>194370</v>
      </c>
    </row>
    <row r="232" ht="15.75" customHeight="1">
      <c r="A232" s="9" t="s">
        <v>11</v>
      </c>
      <c r="B232" s="9" t="s">
        <v>68</v>
      </c>
      <c r="C232" s="10" t="s">
        <v>280</v>
      </c>
      <c r="D232" s="22">
        <f>+VLOOKUP(C232,ARTICULOS!E:N,5,0)</f>
        <v>566.54</v>
      </c>
      <c r="E232" s="23" t="str">
        <f>+VLOOKUP(C232,ARTICULOS!E:N,8,0)</f>
        <v>ROLLS</v>
      </c>
      <c r="F232" s="23" t="str">
        <f>+VLOOKUP(C232,ARTICULOS!E:N,9,0)</f>
        <v>ROLLS</v>
      </c>
      <c r="G232" s="24">
        <f>+VLOOKUP(C232,ARTICULOS!E:N,10,0)</f>
        <v>1</v>
      </c>
      <c r="H232" s="25">
        <f t="shared" si="1"/>
        <v>566540</v>
      </c>
    </row>
    <row r="233" ht="15.75" customHeight="1">
      <c r="A233" s="9" t="s">
        <v>11</v>
      </c>
      <c r="B233" s="9" t="s">
        <v>68</v>
      </c>
      <c r="C233" s="10" t="s">
        <v>282</v>
      </c>
      <c r="D233" s="22">
        <f>+VLOOKUP(C233,ARTICULOS!E:N,5,0)</f>
        <v>559.26</v>
      </c>
      <c r="E233" s="23" t="str">
        <f>+VLOOKUP(C233,ARTICULOS!E:N,8,0)</f>
        <v>ROLLS</v>
      </c>
      <c r="F233" s="23" t="str">
        <f>+VLOOKUP(C233,ARTICULOS!E:N,9,0)</f>
        <v>ROLLS</v>
      </c>
      <c r="G233" s="24">
        <f>+VLOOKUP(C233,ARTICULOS!E:N,10,0)</f>
        <v>1</v>
      </c>
      <c r="H233" s="25">
        <f t="shared" si="1"/>
        <v>559260</v>
      </c>
    </row>
    <row r="234" ht="15.75" customHeight="1">
      <c r="A234" s="9" t="s">
        <v>11</v>
      </c>
      <c r="B234" s="9" t="s">
        <v>68</v>
      </c>
      <c r="C234" s="10" t="s">
        <v>283</v>
      </c>
      <c r="D234" s="22">
        <f>+VLOOKUP(C234,ARTICULOS!E:N,5,0)</f>
        <v>295.59</v>
      </c>
      <c r="E234" s="23" t="str">
        <f>+VLOOKUP(C234,ARTICULOS!E:N,8,0)</f>
        <v>ROLLS</v>
      </c>
      <c r="F234" s="23" t="str">
        <f>+VLOOKUP(C234,ARTICULOS!E:N,9,0)</f>
        <v>ROLLS</v>
      </c>
      <c r="G234" s="24">
        <f>+VLOOKUP(C234,ARTICULOS!E:N,10,0)</f>
        <v>1</v>
      </c>
      <c r="H234" s="25">
        <f t="shared" si="1"/>
        <v>295590</v>
      </c>
    </row>
    <row r="235" ht="15.75" customHeight="1">
      <c r="A235" s="9" t="s">
        <v>11</v>
      </c>
      <c r="B235" s="9" t="s">
        <v>68</v>
      </c>
      <c r="C235" s="10" t="s">
        <v>284</v>
      </c>
      <c r="D235" s="22">
        <f>+VLOOKUP(C235,ARTICULOS!E:N,5,0)</f>
        <v>676.76</v>
      </c>
      <c r="E235" s="23" t="str">
        <f>+VLOOKUP(C235,ARTICULOS!E:N,8,0)</f>
        <v>ROLLS</v>
      </c>
      <c r="F235" s="23" t="str">
        <f>+VLOOKUP(C235,ARTICULOS!E:N,9,0)</f>
        <v>ROLLS</v>
      </c>
      <c r="G235" s="24">
        <f>+VLOOKUP(C235,ARTICULOS!E:N,10,0)</f>
        <v>1</v>
      </c>
      <c r="H235" s="25">
        <f t="shared" si="1"/>
        <v>676760</v>
      </c>
    </row>
    <row r="236" ht="15.75" customHeight="1">
      <c r="A236" s="9" t="s">
        <v>11</v>
      </c>
      <c r="B236" s="9" t="s">
        <v>68</v>
      </c>
      <c r="C236" s="10" t="s">
        <v>285</v>
      </c>
      <c r="D236" s="22">
        <f>+VLOOKUP(C236,ARTICULOS!E:N,5,0)</f>
        <v>1005.5</v>
      </c>
      <c r="E236" s="23" t="str">
        <f>+VLOOKUP(C236,ARTICULOS!E:N,8,0)</f>
        <v>ROLLS</v>
      </c>
      <c r="F236" s="23" t="str">
        <f>+VLOOKUP(C236,ARTICULOS!E:N,9,0)</f>
        <v>ROLLS</v>
      </c>
      <c r="G236" s="24">
        <f>+VLOOKUP(C236,ARTICULOS!E:N,10,0)</f>
        <v>1</v>
      </c>
      <c r="H236" s="25">
        <f t="shared" si="1"/>
        <v>1005500</v>
      </c>
    </row>
    <row r="237" ht="15.75" customHeight="1">
      <c r="A237" s="9" t="s">
        <v>11</v>
      </c>
      <c r="B237" s="9" t="s">
        <v>68</v>
      </c>
      <c r="C237" s="10" t="s">
        <v>286</v>
      </c>
      <c r="D237" s="22">
        <f>+VLOOKUP(C237,ARTICULOS!E:N,5,0)</f>
        <v>448.67</v>
      </c>
      <c r="E237" s="23" t="str">
        <f>+VLOOKUP(C237,ARTICULOS!E:N,8,0)</f>
        <v>ROLLS</v>
      </c>
      <c r="F237" s="23" t="str">
        <f>+VLOOKUP(C237,ARTICULOS!E:N,9,0)</f>
        <v>ROLLS</v>
      </c>
      <c r="G237" s="24">
        <f>+VLOOKUP(C237,ARTICULOS!E:N,10,0)</f>
        <v>1</v>
      </c>
      <c r="H237" s="25">
        <f t="shared" si="1"/>
        <v>448670</v>
      </c>
    </row>
    <row r="238" ht="15.75" customHeight="1">
      <c r="A238" s="9" t="s">
        <v>11</v>
      </c>
      <c r="B238" s="9" t="s">
        <v>68</v>
      </c>
      <c r="C238" s="10" t="s">
        <v>287</v>
      </c>
      <c r="D238" s="22">
        <f>+VLOOKUP(C238,ARTICULOS!E:N,5,0)</f>
        <v>498.43</v>
      </c>
      <c r="E238" s="23" t="str">
        <f>+VLOOKUP(C238,ARTICULOS!E:N,8,0)</f>
        <v>ROLLS</v>
      </c>
      <c r="F238" s="23" t="str">
        <f>+VLOOKUP(C238,ARTICULOS!E:N,9,0)</f>
        <v>ROLLS</v>
      </c>
      <c r="G238" s="24">
        <f>+VLOOKUP(C238,ARTICULOS!E:N,10,0)</f>
        <v>1</v>
      </c>
      <c r="H238" s="25">
        <f t="shared" si="1"/>
        <v>498430</v>
      </c>
    </row>
    <row r="239" ht="15.75" customHeight="1">
      <c r="A239" s="9" t="s">
        <v>11</v>
      </c>
      <c r="B239" s="9" t="s">
        <v>68</v>
      </c>
      <c r="C239" s="10" t="s">
        <v>288</v>
      </c>
      <c r="D239" s="22">
        <f>+VLOOKUP(C239,ARTICULOS!E:N,5,0)</f>
        <v>542.57</v>
      </c>
      <c r="E239" s="23" t="str">
        <f>+VLOOKUP(C239,ARTICULOS!E:N,8,0)</f>
        <v>ROLLS</v>
      </c>
      <c r="F239" s="23" t="str">
        <f>+VLOOKUP(C239,ARTICULOS!E:N,9,0)</f>
        <v>ROLLS</v>
      </c>
      <c r="G239" s="24">
        <f>+VLOOKUP(C239,ARTICULOS!E:N,10,0)</f>
        <v>1</v>
      </c>
      <c r="H239" s="25">
        <f t="shared" si="1"/>
        <v>542570</v>
      </c>
    </row>
    <row r="240" ht="15.75" customHeight="1">
      <c r="A240" s="9" t="s">
        <v>11</v>
      </c>
      <c r="B240" s="9" t="s">
        <v>68</v>
      </c>
      <c r="C240" s="10" t="s">
        <v>288</v>
      </c>
      <c r="D240" s="22">
        <f>+VLOOKUP(C240,ARTICULOS!E:N,5,0)</f>
        <v>542.57</v>
      </c>
      <c r="E240" s="23" t="str">
        <f>+VLOOKUP(C240,ARTICULOS!E:N,8,0)</f>
        <v>ROLLS</v>
      </c>
      <c r="F240" s="23" t="str">
        <f>+VLOOKUP(C240,ARTICULOS!E:N,9,0)</f>
        <v>ROLLS</v>
      </c>
      <c r="G240" s="24">
        <f>+VLOOKUP(C240,ARTICULOS!E:N,10,0)</f>
        <v>1</v>
      </c>
      <c r="H240" s="25">
        <f t="shared" si="1"/>
        <v>542570</v>
      </c>
    </row>
    <row r="241" ht="15.75" customHeight="1">
      <c r="A241" s="9" t="s">
        <v>11</v>
      </c>
      <c r="B241" s="9" t="s">
        <v>68</v>
      </c>
      <c r="C241" s="10" t="s">
        <v>289</v>
      </c>
      <c r="D241" s="22">
        <f>+VLOOKUP(C241,ARTICULOS!E:N,5,0)</f>
        <v>294.31</v>
      </c>
      <c r="E241" s="23" t="str">
        <f>+VLOOKUP(C241,ARTICULOS!E:N,8,0)</f>
        <v>ROLLS</v>
      </c>
      <c r="F241" s="23" t="str">
        <f>+VLOOKUP(C241,ARTICULOS!E:N,9,0)</f>
        <v>ROLLS</v>
      </c>
      <c r="G241" s="24">
        <f>+VLOOKUP(C241,ARTICULOS!E:N,10,0)</f>
        <v>1</v>
      </c>
      <c r="H241" s="25">
        <f t="shared" si="1"/>
        <v>294310</v>
      </c>
    </row>
    <row r="242" ht="15.75" customHeight="1">
      <c r="A242" s="9" t="s">
        <v>11</v>
      </c>
      <c r="B242" s="9" t="s">
        <v>68</v>
      </c>
      <c r="C242" s="10" t="s">
        <v>290</v>
      </c>
      <c r="D242" s="22">
        <f>+VLOOKUP(C242,ARTICULOS!E:N,5,0)</f>
        <v>686.92</v>
      </c>
      <c r="E242" s="23" t="str">
        <f>+VLOOKUP(C242,ARTICULOS!E:N,8,0)</f>
        <v>ROLLS </v>
      </c>
      <c r="F242" s="23" t="str">
        <f>+VLOOKUP(C242,ARTICULOS!E:N,9,0)</f>
        <v>ROLLS</v>
      </c>
      <c r="G242" s="24">
        <f>+VLOOKUP(C242,ARTICULOS!E:N,10,0)</f>
        <v>1</v>
      </c>
      <c r="H242" s="25">
        <f t="shared" si="1"/>
        <v>686920</v>
      </c>
    </row>
    <row r="243" ht="15.75" customHeight="1">
      <c r="A243" s="9" t="s">
        <v>11</v>
      </c>
      <c r="B243" s="9" t="s">
        <v>68</v>
      </c>
      <c r="C243" s="10" t="s">
        <v>292</v>
      </c>
      <c r="D243" s="22">
        <f>+VLOOKUP(C243,ARTICULOS!E:N,5,0)</f>
        <v>735.27</v>
      </c>
      <c r="E243" s="23" t="str">
        <f>+VLOOKUP(C243,ARTICULOS!E:N,8,0)</f>
        <v>ROLLS</v>
      </c>
      <c r="F243" s="23" t="str">
        <f>+VLOOKUP(C243,ARTICULOS!E:N,9,0)</f>
        <v>ROLLS</v>
      </c>
      <c r="G243" s="24">
        <f>+VLOOKUP(C243,ARTICULOS!E:N,10,0)</f>
        <v>1</v>
      </c>
      <c r="H243" s="25">
        <f t="shared" si="1"/>
        <v>735270</v>
      </c>
    </row>
    <row r="244" ht="15.75" customHeight="1">
      <c r="A244" s="9" t="s">
        <v>11</v>
      </c>
      <c r="B244" s="9" t="s">
        <v>57</v>
      </c>
      <c r="C244" s="10" t="s">
        <v>293</v>
      </c>
      <c r="D244" s="22">
        <f>+VLOOKUP(C244,ARTICULOS!E:N,5,0)</f>
        <v>59990</v>
      </c>
      <c r="E244" s="23" t="str">
        <f>+VLOOKUP(C244,ARTICULOS!E:N,8,0)</f>
        <v>GRAMOS</v>
      </c>
      <c r="F244" s="23" t="str">
        <f>+VLOOKUP(C244,ARTICULOS!E:N,9,0)</f>
        <v>GRAMOS</v>
      </c>
      <c r="G244" s="24">
        <f>+VLOOKUP(C244,ARTICULOS!E:N,10,0)</f>
        <v>1000</v>
      </c>
      <c r="H244" s="25">
        <f t="shared" si="1"/>
        <v>59990</v>
      </c>
    </row>
    <row r="245" ht="15.75" customHeight="1">
      <c r="A245" s="9" t="s">
        <v>11</v>
      </c>
      <c r="B245" s="9" t="s">
        <v>131</v>
      </c>
      <c r="C245" s="10" t="s">
        <v>294</v>
      </c>
      <c r="D245" s="22">
        <f>+VLOOKUP(C245,ARTICULOS!E:N,5,0)</f>
        <v>180</v>
      </c>
      <c r="E245" s="23" t="str">
        <f>+VLOOKUP(C245,ARTICULOS!E:N,8,0)</f>
        <v>CAJA</v>
      </c>
      <c r="F245" s="23" t="str">
        <f>+VLOOKUP(C245,ARTICULOS!E:N,9,0)</f>
        <v>CAJA</v>
      </c>
      <c r="G245" s="24">
        <f>+VLOOKUP(C245,ARTICULOS!E:N,10,0)</f>
        <v>1</v>
      </c>
      <c r="H245" s="25">
        <f t="shared" si="1"/>
        <v>180000</v>
      </c>
    </row>
    <row r="246" ht="15.75" customHeight="1">
      <c r="A246" s="9" t="s">
        <v>11</v>
      </c>
      <c r="B246" s="9" t="s">
        <v>131</v>
      </c>
      <c r="C246" s="10" t="s">
        <v>297</v>
      </c>
      <c r="D246" s="22">
        <f>+VLOOKUP(C246,ARTICULOS!E:N,5,0)</f>
        <v>110</v>
      </c>
      <c r="E246" s="23" t="str">
        <f>+VLOOKUP(C246,ARTICULOS!E:N,8,0)</f>
        <v>CAJA</v>
      </c>
      <c r="F246" s="23" t="str">
        <f>+VLOOKUP(C246,ARTICULOS!E:N,9,0)</f>
        <v>CAJA</v>
      </c>
      <c r="G246" s="24">
        <f>+VLOOKUP(C246,ARTICULOS!E:N,10,0)</f>
        <v>1</v>
      </c>
      <c r="H246" s="25">
        <f t="shared" si="1"/>
        <v>110000</v>
      </c>
    </row>
    <row r="247" ht="15.75" customHeight="1">
      <c r="A247" s="9" t="s">
        <v>11</v>
      </c>
      <c r="B247" s="9" t="s">
        <v>131</v>
      </c>
      <c r="C247" s="10" t="s">
        <v>298</v>
      </c>
      <c r="D247" s="22">
        <f>+VLOOKUP(C247,ARTICULOS!E:N,5,0)</f>
        <v>150</v>
      </c>
      <c r="E247" s="23" t="str">
        <f>+VLOOKUP(C247,ARTICULOS!E:N,8,0)</f>
        <v>CAJA</v>
      </c>
      <c r="F247" s="23" t="str">
        <f>+VLOOKUP(C247,ARTICULOS!E:N,9,0)</f>
        <v>CAJA</v>
      </c>
      <c r="G247" s="24">
        <f>+VLOOKUP(C247,ARTICULOS!E:N,10,0)</f>
        <v>1</v>
      </c>
      <c r="H247" s="25">
        <f t="shared" si="1"/>
        <v>150000</v>
      </c>
    </row>
    <row r="248" ht="15.75" customHeight="1">
      <c r="A248" s="9" t="s">
        <v>11</v>
      </c>
      <c r="B248" s="9" t="s">
        <v>131</v>
      </c>
      <c r="C248" s="10" t="s">
        <v>299</v>
      </c>
      <c r="D248" s="22">
        <f>+VLOOKUP(C248,ARTICULOS!E:N,5,0)</f>
        <v>210</v>
      </c>
      <c r="E248" s="23" t="str">
        <f>+VLOOKUP(C248,ARTICULOS!E:N,8,0)</f>
        <v>CAJA</v>
      </c>
      <c r="F248" s="23" t="str">
        <f>+VLOOKUP(C248,ARTICULOS!E:N,9,0)</f>
        <v>CAJA</v>
      </c>
      <c r="G248" s="24">
        <f>+VLOOKUP(C248,ARTICULOS!E:N,10,0)</f>
        <v>1</v>
      </c>
      <c r="H248" s="25">
        <f t="shared" si="1"/>
        <v>210000</v>
      </c>
    </row>
    <row r="249" ht="15.75" customHeight="1">
      <c r="A249" s="9" t="s">
        <v>11</v>
      </c>
      <c r="B249" s="9" t="s">
        <v>131</v>
      </c>
      <c r="C249" s="10" t="s">
        <v>300</v>
      </c>
      <c r="D249" s="22">
        <f>+VLOOKUP(C249,ARTICULOS!E:N,5,0)</f>
        <v>98.32</v>
      </c>
      <c r="E249" s="23" t="str">
        <f>+VLOOKUP(C249,ARTICULOS!E:N,8,0)</f>
        <v>UNIDAD</v>
      </c>
      <c r="F249" s="23" t="str">
        <f>+VLOOKUP(C249,ARTICULOS!E:N,9,0)</f>
        <v>UNIDAD</v>
      </c>
      <c r="G249" s="24">
        <f>+VLOOKUP(C249,ARTICULOS!E:N,10,0)</f>
        <v>1</v>
      </c>
      <c r="H249" s="25">
        <f t="shared" si="1"/>
        <v>98320</v>
      </c>
    </row>
    <row r="250" ht="15.75" customHeight="1">
      <c r="A250" s="9" t="s">
        <v>11</v>
      </c>
      <c r="B250" s="9" t="s">
        <v>131</v>
      </c>
      <c r="C250" s="10" t="s">
        <v>301</v>
      </c>
      <c r="D250" s="22">
        <f>+VLOOKUP(C250,ARTICULOS!E:N,5,0)</f>
        <v>43.7</v>
      </c>
      <c r="E250" s="23" t="str">
        <f>+VLOOKUP(C250,ARTICULOS!E:N,8,0)</f>
        <v>UNIDAD</v>
      </c>
      <c r="F250" s="23" t="str">
        <f>+VLOOKUP(C250,ARTICULOS!E:N,9,0)</f>
        <v>UNIDAD</v>
      </c>
      <c r="G250" s="24">
        <f>+VLOOKUP(C250,ARTICULOS!E:N,10,0)</f>
        <v>1</v>
      </c>
      <c r="H250" s="25">
        <f t="shared" si="1"/>
        <v>43700</v>
      </c>
    </row>
    <row r="251" ht="15.75" customHeight="1">
      <c r="A251" s="9" t="s">
        <v>11</v>
      </c>
      <c r="B251" s="9" t="s">
        <v>131</v>
      </c>
      <c r="C251" s="10" t="s">
        <v>303</v>
      </c>
      <c r="D251" s="22">
        <f>+VLOOKUP(C251,ARTICULOS!E:N,5,0)</f>
        <v>10</v>
      </c>
      <c r="E251" s="23" t="str">
        <f>+VLOOKUP(C251,ARTICULOS!E:N,8,0)</f>
        <v>UNIDAD</v>
      </c>
      <c r="F251" s="23" t="str">
        <f>+VLOOKUP(C251,ARTICULOS!E:N,9,0)</f>
        <v>UNIDAD</v>
      </c>
      <c r="G251" s="24">
        <f>+VLOOKUP(C251,ARTICULOS!E:N,10,0)</f>
        <v>1</v>
      </c>
      <c r="H251" s="25">
        <f t="shared" si="1"/>
        <v>10000</v>
      </c>
    </row>
    <row r="252" ht="15.75" customHeight="1">
      <c r="A252" s="9" t="s">
        <v>11</v>
      </c>
      <c r="B252" s="9" t="s">
        <v>131</v>
      </c>
      <c r="C252" s="10" t="s">
        <v>304</v>
      </c>
      <c r="D252" s="22">
        <f>+VLOOKUP(C252,ARTICULOS!E:N,5,0)</f>
        <v>9</v>
      </c>
      <c r="E252" s="23" t="str">
        <f>+VLOOKUP(C252,ARTICULOS!E:N,8,0)</f>
        <v>UNIDAD</v>
      </c>
      <c r="F252" s="23" t="str">
        <f>+VLOOKUP(C252,ARTICULOS!E:N,9,0)</f>
        <v>UNIDAD</v>
      </c>
      <c r="G252" s="24">
        <f>+VLOOKUP(C252,ARTICULOS!E:N,10,0)</f>
        <v>1</v>
      </c>
      <c r="H252" s="25">
        <f t="shared" si="1"/>
        <v>9000</v>
      </c>
    </row>
    <row r="253" ht="15.75" customHeight="1">
      <c r="A253" s="9" t="s">
        <v>11</v>
      </c>
      <c r="B253" s="9" t="s">
        <v>131</v>
      </c>
      <c r="C253" s="10" t="s">
        <v>305</v>
      </c>
      <c r="D253" s="22">
        <f>+VLOOKUP(C253,ARTICULOS!E:N,5,0)</f>
        <v>52</v>
      </c>
      <c r="E253" s="23" t="str">
        <f>+VLOOKUP(C253,ARTICULOS!E:N,8,0)</f>
        <v>UNIDAD</v>
      </c>
      <c r="F253" s="23" t="str">
        <f>+VLOOKUP(C253,ARTICULOS!E:N,9,0)</f>
        <v>UNIDAD</v>
      </c>
      <c r="G253" s="24">
        <f>+VLOOKUP(C253,ARTICULOS!E:N,10,0)</f>
        <v>1</v>
      </c>
      <c r="H253" s="25">
        <f t="shared" si="1"/>
        <v>52000</v>
      </c>
    </row>
    <row r="254" ht="15.75" customHeight="1">
      <c r="A254" s="9" t="s">
        <v>11</v>
      </c>
      <c r="B254" s="9" t="s">
        <v>131</v>
      </c>
      <c r="C254" s="10" t="s">
        <v>307</v>
      </c>
      <c r="D254" s="22">
        <f>+VLOOKUP(C254,ARTICULOS!E:N,5,0)</f>
        <v>170</v>
      </c>
      <c r="E254" s="23" t="str">
        <f>+VLOOKUP(C254,ARTICULOS!E:N,8,0)</f>
        <v>UNIDAD</v>
      </c>
      <c r="F254" s="23" t="str">
        <f>+VLOOKUP(C254,ARTICULOS!E:N,9,0)</f>
        <v>UNIDAD</v>
      </c>
      <c r="G254" s="24">
        <f>+VLOOKUP(C254,ARTICULOS!E:N,10,0)</f>
        <v>1</v>
      </c>
      <c r="H254" s="25">
        <f t="shared" si="1"/>
        <v>170000</v>
      </c>
    </row>
    <row r="255" ht="15.75" customHeight="1">
      <c r="A255" s="9" t="s">
        <v>11</v>
      </c>
      <c r="B255" s="9" t="s">
        <v>131</v>
      </c>
      <c r="C255" s="10" t="s">
        <v>309</v>
      </c>
      <c r="D255" s="22">
        <f>+VLOOKUP(C255,ARTICULOS!E:N,5,0)</f>
        <v>23.53</v>
      </c>
      <c r="E255" s="23" t="str">
        <f>+VLOOKUP(C255,ARTICULOS!E:N,8,0)</f>
        <v>UNIDAD</v>
      </c>
      <c r="F255" s="23" t="str">
        <f>+VLOOKUP(C255,ARTICULOS!E:N,9,0)</f>
        <v>UNIDAD</v>
      </c>
      <c r="G255" s="24">
        <f>+VLOOKUP(C255,ARTICULOS!E:N,10,0)</f>
        <v>1</v>
      </c>
      <c r="H255" s="25">
        <f t="shared" si="1"/>
        <v>23530</v>
      </c>
    </row>
    <row r="256" ht="15.75" customHeight="1">
      <c r="A256" s="9" t="s">
        <v>11</v>
      </c>
      <c r="B256" s="9" t="s">
        <v>131</v>
      </c>
      <c r="C256" s="10" t="s">
        <v>310</v>
      </c>
      <c r="D256" s="22">
        <f>+VLOOKUP(C256,ARTICULOS!E:N,5,0)</f>
        <v>15.13</v>
      </c>
      <c r="E256" s="23" t="str">
        <f>+VLOOKUP(C256,ARTICULOS!E:N,8,0)</f>
        <v>UNIDAD</v>
      </c>
      <c r="F256" s="23" t="str">
        <f>+VLOOKUP(C256,ARTICULOS!E:N,9,0)</f>
        <v>UNIDAD</v>
      </c>
      <c r="G256" s="24">
        <f>+VLOOKUP(C256,ARTICULOS!E:N,10,0)</f>
        <v>1</v>
      </c>
      <c r="H256" s="25">
        <f t="shared" si="1"/>
        <v>15130</v>
      </c>
    </row>
    <row r="257" ht="15.75" customHeight="1">
      <c r="A257" s="9" t="s">
        <v>11</v>
      </c>
      <c r="B257" s="9" t="s">
        <v>50</v>
      </c>
      <c r="C257" s="10" t="s">
        <v>311</v>
      </c>
      <c r="D257" s="22">
        <f>+VLOOKUP(C257,ARTICULOS!E:N,5,0)</f>
        <v>75.25</v>
      </c>
      <c r="E257" s="23" t="str">
        <f>+VLOOKUP(C257,ARTICULOS!E:N,8,0)</f>
        <v>UNIDAD</v>
      </c>
      <c r="F257" s="23" t="str">
        <f>+VLOOKUP(C257,ARTICULOS!E:N,9,0)</f>
        <v>UNIDAD</v>
      </c>
      <c r="G257" s="24">
        <f>+VLOOKUP(C257,ARTICULOS!E:N,10,0)</f>
        <v>1</v>
      </c>
      <c r="H257" s="25">
        <f t="shared" si="1"/>
        <v>75250</v>
      </c>
    </row>
    <row r="258" ht="15.75" customHeight="1">
      <c r="A258" s="9" t="s">
        <v>11</v>
      </c>
      <c r="B258" s="9" t="s">
        <v>50</v>
      </c>
      <c r="C258" s="10" t="s">
        <v>312</v>
      </c>
      <c r="D258" s="22">
        <f>+VLOOKUP(C258,ARTICULOS!E:N,5,0)</f>
        <v>90.25</v>
      </c>
      <c r="E258" s="23" t="str">
        <f>+VLOOKUP(C258,ARTICULOS!E:N,8,0)</f>
        <v>UNIDAD</v>
      </c>
      <c r="F258" s="23" t="str">
        <f>+VLOOKUP(C258,ARTICULOS!E:N,9,0)</f>
        <v>UNIDAD</v>
      </c>
      <c r="G258" s="24">
        <f>+VLOOKUP(C258,ARTICULOS!E:N,10,0)</f>
        <v>1</v>
      </c>
      <c r="H258" s="25">
        <f t="shared" si="1"/>
        <v>90250</v>
      </c>
    </row>
    <row r="259" ht="15.75" customHeight="1">
      <c r="A259" s="9" t="s">
        <v>11</v>
      </c>
      <c r="B259" s="9" t="s">
        <v>50</v>
      </c>
      <c r="C259" s="10" t="s">
        <v>313</v>
      </c>
      <c r="D259" s="22">
        <f>+VLOOKUP(C259,ARTICULOS!E:N,5,0)</f>
        <v>6750</v>
      </c>
      <c r="E259" s="23" t="str">
        <f>+VLOOKUP(C259,ARTICULOS!E:N,8,0)</f>
        <v>GRAMOS</v>
      </c>
      <c r="F259" s="23" t="str">
        <f>+VLOOKUP(C259,ARTICULOS!E:N,9,0)</f>
        <v>GRAMOS</v>
      </c>
      <c r="G259" s="24">
        <f>+VLOOKUP(C259,ARTICULOS!E:N,10,0)</f>
        <v>1000</v>
      </c>
      <c r="H259" s="25">
        <f t="shared" si="1"/>
        <v>6750</v>
      </c>
    </row>
    <row r="260" ht="15.75" customHeight="1">
      <c r="A260" s="9" t="s">
        <v>11</v>
      </c>
      <c r="B260" s="9" t="s">
        <v>207</v>
      </c>
      <c r="C260" s="10" t="s">
        <v>314</v>
      </c>
      <c r="D260" s="22">
        <f>+VLOOKUP(C260,ARTICULOS!E:N,5,0)</f>
        <v>10.5</v>
      </c>
      <c r="E260" s="23" t="str">
        <f>+VLOOKUP(C260,ARTICULOS!E:N,8,0)</f>
        <v>UNIDAD</v>
      </c>
      <c r="F260" s="23" t="str">
        <f>+VLOOKUP(C260,ARTICULOS!E:N,9,0)</f>
        <v>UNIDAD</v>
      </c>
      <c r="G260" s="24">
        <f>+VLOOKUP(C260,ARTICULOS!E:N,10,0)</f>
        <v>1</v>
      </c>
      <c r="H260" s="25">
        <f t="shared" si="1"/>
        <v>10500</v>
      </c>
    </row>
    <row r="261" ht="15.75" customHeight="1">
      <c r="A261" s="9" t="s">
        <v>11</v>
      </c>
      <c r="B261" s="9" t="s">
        <v>131</v>
      </c>
      <c r="C261" s="10" t="s">
        <v>315</v>
      </c>
      <c r="D261" s="22">
        <f>+VLOOKUP(C261,ARTICULOS!E:N,5,0)</f>
        <v>170</v>
      </c>
      <c r="E261" s="23" t="str">
        <f>+VLOOKUP(C261,ARTICULOS!E:N,8,0)</f>
        <v>UNIDAD</v>
      </c>
      <c r="F261" s="23" t="str">
        <f>+VLOOKUP(C261,ARTICULOS!E:N,9,0)</f>
        <v>UNIDAD</v>
      </c>
      <c r="G261" s="24">
        <f>+VLOOKUP(C261,ARTICULOS!E:N,10,0)</f>
        <v>1</v>
      </c>
      <c r="H261" s="25">
        <f t="shared" si="1"/>
        <v>170000</v>
      </c>
    </row>
    <row r="262" ht="15.75" customHeight="1">
      <c r="A262" s="9" t="s">
        <v>11</v>
      </c>
      <c r="B262" s="9" t="s">
        <v>50</v>
      </c>
      <c r="C262" s="10" t="s">
        <v>316</v>
      </c>
      <c r="D262" s="22">
        <f>+VLOOKUP(C262,ARTICULOS!E:N,5,0)</f>
        <v>6390</v>
      </c>
      <c r="E262" s="23" t="str">
        <f>+VLOOKUP(C262,ARTICULOS!E:N,8,0)</f>
        <v>GRAMOS</v>
      </c>
      <c r="F262" s="23" t="str">
        <f>+VLOOKUP(C262,ARTICULOS!E:N,9,0)</f>
        <v>GRAMOS</v>
      </c>
      <c r="G262" s="24">
        <f>+VLOOKUP(C262,ARTICULOS!E:N,10,0)</f>
        <v>340</v>
      </c>
      <c r="H262" s="25">
        <f t="shared" si="1"/>
        <v>18794.11765</v>
      </c>
    </row>
    <row r="263" ht="15.75" customHeight="1">
      <c r="A263" s="9" t="s">
        <v>11</v>
      </c>
      <c r="B263" s="9" t="s">
        <v>317</v>
      </c>
      <c r="C263" s="10" t="s">
        <v>318</v>
      </c>
      <c r="D263" s="22">
        <f>+VLOOKUP(C263,ARTICULOS!E:N,5,0)</f>
        <v>10731</v>
      </c>
      <c r="E263" s="23" t="str">
        <f>+VLOOKUP(C263,ARTICULOS!E:N,8,0)</f>
        <v>GRAMOS</v>
      </c>
      <c r="F263" s="23" t="str">
        <f>+VLOOKUP(C263,ARTICULOS!E:N,9,0)</f>
        <v>GRAMOS</v>
      </c>
      <c r="G263" s="24">
        <f>+VLOOKUP(C263,ARTICULOS!E:N,10,0)</f>
        <v>1000</v>
      </c>
      <c r="H263" s="25">
        <f t="shared" si="1"/>
        <v>10731</v>
      </c>
    </row>
    <row r="264" ht="15.75" customHeight="1">
      <c r="A264" s="9" t="s">
        <v>11</v>
      </c>
      <c r="B264" s="9" t="s">
        <v>68</v>
      </c>
      <c r="C264" s="10" t="s">
        <v>319</v>
      </c>
      <c r="D264" s="22">
        <f>+VLOOKUP(C264,ARTICULOS!E:N,5,0)</f>
        <v>3759.55</v>
      </c>
      <c r="E264" s="23" t="str">
        <f>+VLOOKUP(C264,ARTICULOS!E:N,8,0)</f>
        <v>GRAMOS</v>
      </c>
      <c r="F264" s="23" t="str">
        <f>+VLOOKUP(C264,ARTICULOS!E:N,9,0)</f>
        <v>GRAMOS</v>
      </c>
      <c r="G264" s="24">
        <f>+VLOOKUP(C264,ARTICULOS!E:N,10,0)</f>
        <v>440</v>
      </c>
      <c r="H264" s="25">
        <f t="shared" si="1"/>
        <v>8544.431818</v>
      </c>
    </row>
    <row r="265" ht="15.75" customHeight="1">
      <c r="A265" s="9" t="s">
        <v>11</v>
      </c>
      <c r="B265" s="9" t="s">
        <v>68</v>
      </c>
      <c r="C265" s="10" t="s">
        <v>320</v>
      </c>
      <c r="D265" s="22">
        <f>+VLOOKUP(C265,ARTICULOS!E:N,5,0)</f>
        <v>191.87</v>
      </c>
      <c r="E265" s="23" t="str">
        <f>+VLOOKUP(C265,ARTICULOS!E:N,8,0)</f>
        <v>GRAMOS</v>
      </c>
      <c r="F265" s="23" t="str">
        <f>+VLOOKUP(C265,ARTICULOS!E:N,9,0)</f>
        <v>GRAMOS</v>
      </c>
      <c r="G265" s="24">
        <f>+VLOOKUP(C265,ARTICULOS!E:N,10,0)</f>
        <v>116</v>
      </c>
      <c r="H265" s="25">
        <f t="shared" si="1"/>
        <v>1654.051724</v>
      </c>
    </row>
    <row r="266" ht="15.75" customHeight="1">
      <c r="A266" s="9" t="s">
        <v>11</v>
      </c>
      <c r="B266" s="9" t="s">
        <v>68</v>
      </c>
      <c r="C266" s="10" t="s">
        <v>321</v>
      </c>
      <c r="D266" s="22">
        <f>+VLOOKUP(C266,ARTICULOS!E:N,5,0)</f>
        <v>2265.14</v>
      </c>
      <c r="E266" s="23" t="str">
        <f>+VLOOKUP(C266,ARTICULOS!E:N,8,0)</f>
        <v>MILILITROS</v>
      </c>
      <c r="F266" s="23" t="str">
        <f>+VLOOKUP(C266,ARTICULOS!E:N,9,0)</f>
        <v>MILILITROS</v>
      </c>
      <c r="G266" s="24">
        <f>+VLOOKUP(C266,ARTICULOS!E:N,10,0)</f>
        <v>1000</v>
      </c>
      <c r="H266" s="25">
        <f t="shared" si="1"/>
        <v>2265.14</v>
      </c>
    </row>
    <row r="267" ht="15.75" customHeight="1">
      <c r="A267" s="9" t="s">
        <v>11</v>
      </c>
      <c r="B267" s="9" t="s">
        <v>264</v>
      </c>
      <c r="C267" s="10" t="s">
        <v>322</v>
      </c>
      <c r="D267" s="22">
        <f>+VLOOKUP(C267,ARTICULOS!E:N,5,0)</f>
        <v>7690</v>
      </c>
      <c r="E267" s="23" t="str">
        <f>+VLOOKUP(C267,ARTICULOS!E:N,8,0)</f>
        <v>GRAMOS</v>
      </c>
      <c r="F267" s="23" t="str">
        <f>+VLOOKUP(C267,ARTICULOS!E:N,9,0)</f>
        <v>GRAMOS</v>
      </c>
      <c r="G267" s="24">
        <f>+VLOOKUP(C267,ARTICULOS!E:N,10,0)</f>
        <v>1000</v>
      </c>
      <c r="H267" s="25">
        <f t="shared" si="1"/>
        <v>7690</v>
      </c>
    </row>
    <row r="268" ht="15.75" customHeight="1">
      <c r="A268" s="9" t="s">
        <v>11</v>
      </c>
      <c r="B268" s="9" t="s">
        <v>68</v>
      </c>
      <c r="C268" s="10" t="s">
        <v>323</v>
      </c>
      <c r="D268" s="22">
        <f>+VLOOKUP(C268,ARTICULOS!E:N,5,0)</f>
        <v>3915.94</v>
      </c>
      <c r="E268" s="23" t="str">
        <f>+VLOOKUP(C268,ARTICULOS!E:N,8,0)</f>
        <v>GRAMOS</v>
      </c>
      <c r="F268" s="23" t="str">
        <f>+VLOOKUP(C268,ARTICULOS!E:N,9,0)</f>
        <v>GRAMOS</v>
      </c>
      <c r="G268" s="24">
        <f>+VLOOKUP(C268,ARTICULOS!E:N,10,0)</f>
        <v>449</v>
      </c>
      <c r="H268" s="25">
        <f t="shared" si="1"/>
        <v>8721.469933</v>
      </c>
    </row>
    <row r="269" ht="15.75" customHeight="1">
      <c r="A269" s="9" t="s">
        <v>11</v>
      </c>
      <c r="B269" s="9" t="s">
        <v>50</v>
      </c>
      <c r="C269" s="10" t="s">
        <v>324</v>
      </c>
      <c r="D269" s="22">
        <f>+VLOOKUP(C269,ARTICULOS!E:N,5,0)</f>
        <v>1134.5</v>
      </c>
      <c r="E269" s="23" t="str">
        <f>+VLOOKUP(C269,ARTICULOS!E:N,8,0)</f>
        <v>GRAMOS</v>
      </c>
      <c r="F269" s="23" t="str">
        <f>+VLOOKUP(C269,ARTICULOS!E:N,9,0)</f>
        <v>GRAMOS</v>
      </c>
      <c r="G269" s="24">
        <f>+VLOOKUP(C269,ARTICULOS!E:N,10,0)</f>
        <v>1000</v>
      </c>
      <c r="H269" s="25">
        <f t="shared" si="1"/>
        <v>1134.5</v>
      </c>
    </row>
    <row r="270" ht="15.75" customHeight="1">
      <c r="A270" s="9" t="s">
        <v>11</v>
      </c>
      <c r="B270" s="9" t="s">
        <v>64</v>
      </c>
      <c r="C270" s="10" t="s">
        <v>325</v>
      </c>
      <c r="D270" s="22">
        <f>+VLOOKUP(C270,ARTICULOS!E:N,5,0)</f>
        <v>840</v>
      </c>
      <c r="E270" s="23" t="str">
        <f>+VLOOKUP(C270,ARTICULOS!E:N,8,0)</f>
        <v>GRAMOS</v>
      </c>
      <c r="F270" s="23" t="str">
        <f>+VLOOKUP(C270,ARTICULOS!E:N,9,0)</f>
        <v>GRAMOS</v>
      </c>
      <c r="G270" s="24">
        <f>+VLOOKUP(C270,ARTICULOS!E:N,10,0)</f>
        <v>1000</v>
      </c>
      <c r="H270" s="25">
        <f t="shared" si="1"/>
        <v>840</v>
      </c>
    </row>
    <row r="271" ht="15.75" customHeight="1">
      <c r="A271" s="9" t="s">
        <v>11</v>
      </c>
      <c r="B271" s="9" t="s">
        <v>64</v>
      </c>
      <c r="C271" s="10" t="s">
        <v>326</v>
      </c>
      <c r="D271" s="22">
        <f>+VLOOKUP(C271,ARTICULOS!E:N,5,0)</f>
        <v>1120</v>
      </c>
      <c r="E271" s="23" t="str">
        <f>+VLOOKUP(C271,ARTICULOS!E:N,8,0)</f>
        <v>GRAMOS</v>
      </c>
      <c r="F271" s="23" t="str">
        <f>+VLOOKUP(C271,ARTICULOS!E:N,9,0)</f>
        <v>GRAMOS</v>
      </c>
      <c r="G271" s="24">
        <f>+VLOOKUP(C271,ARTICULOS!E:N,10,0)</f>
        <v>1000</v>
      </c>
      <c r="H271" s="25">
        <f t="shared" si="1"/>
        <v>1120</v>
      </c>
    </row>
    <row r="272" ht="15.75" customHeight="1">
      <c r="A272" s="9" t="s">
        <v>11</v>
      </c>
      <c r="B272" s="9" t="s">
        <v>118</v>
      </c>
      <c r="C272" s="10" t="s">
        <v>327</v>
      </c>
      <c r="D272" s="22">
        <f>+VLOOKUP(C272,ARTICULOS!E:N,5,0)</f>
        <v>326</v>
      </c>
      <c r="E272" s="23" t="str">
        <f>+VLOOKUP(C272,ARTICULOS!E:N,8,0)</f>
        <v>GRAMOS</v>
      </c>
      <c r="F272" s="23" t="str">
        <f>+VLOOKUP(C272,ARTICULOS!E:N,9,0)</f>
        <v>GRAMOS</v>
      </c>
      <c r="G272" s="24">
        <f>+VLOOKUP(C272,ARTICULOS!E:N,10,0)</f>
        <v>1000</v>
      </c>
      <c r="H272" s="25">
        <f t="shared" si="1"/>
        <v>326</v>
      </c>
    </row>
    <row r="273" ht="15.75" customHeight="1">
      <c r="A273" s="9" t="s">
        <v>11</v>
      </c>
      <c r="B273" s="9" t="s">
        <v>207</v>
      </c>
      <c r="C273" s="10" t="s">
        <v>328</v>
      </c>
      <c r="D273" s="22">
        <f>+VLOOKUP(C273,ARTICULOS!E:N,5,0)</f>
        <v>65</v>
      </c>
      <c r="E273" s="23" t="str">
        <f>+VLOOKUP(C273,ARTICULOS!E:N,8,0)</f>
        <v>UNIDAD</v>
      </c>
      <c r="F273" s="23" t="str">
        <f>+VLOOKUP(C273,ARTICULOS!E:N,9,0)</f>
        <v>UNIDAD</v>
      </c>
      <c r="G273" s="24">
        <f>+VLOOKUP(C273,ARTICULOS!E:N,10,0)</f>
        <v>1</v>
      </c>
      <c r="H273" s="25">
        <f t="shared" si="1"/>
        <v>65000</v>
      </c>
    </row>
    <row r="274" ht="15.75" customHeight="1">
      <c r="A274" s="9" t="s">
        <v>11</v>
      </c>
      <c r="B274" s="9" t="s">
        <v>329</v>
      </c>
      <c r="C274" s="10" t="s">
        <v>330</v>
      </c>
      <c r="D274" s="22">
        <f>+VLOOKUP(C274,ARTICULOS!E:N,5,0)</f>
        <v>1203.1</v>
      </c>
      <c r="E274" s="23" t="str">
        <f>+VLOOKUP(C274,ARTICULOS!E:N,8,0)</f>
        <v>BOTELLA</v>
      </c>
      <c r="F274" s="23" t="str">
        <f>+VLOOKUP(C274,ARTICULOS!E:N,9,0)</f>
        <v>BOTELLA</v>
      </c>
      <c r="G274" s="24">
        <f>+VLOOKUP(C274,ARTICULOS!E:N,10,0)</f>
        <v>1</v>
      </c>
      <c r="H274" s="26"/>
    </row>
    <row r="275" ht="15.75" customHeight="1">
      <c r="A275" s="9" t="s">
        <v>11</v>
      </c>
      <c r="B275" s="9" t="s">
        <v>329</v>
      </c>
      <c r="C275" s="10" t="s">
        <v>332</v>
      </c>
      <c r="D275" s="22">
        <f>+VLOOKUP(C275,ARTICULOS!E:N,5,0)</f>
        <v>1132.84</v>
      </c>
      <c r="E275" s="23" t="str">
        <f>+VLOOKUP(C275,ARTICULOS!E:N,8,0)</f>
        <v>BOTELLA</v>
      </c>
      <c r="F275" s="23" t="str">
        <f>+VLOOKUP(C275,ARTICULOS!E:N,9,0)</f>
        <v>BOTELLA</v>
      </c>
      <c r="G275" s="24">
        <f>+VLOOKUP(C275,ARTICULOS!E:N,10,0)</f>
        <v>1</v>
      </c>
      <c r="H275" s="26"/>
    </row>
    <row r="276" ht="15.75" customHeight="1">
      <c r="A276" s="9" t="s">
        <v>11</v>
      </c>
      <c r="B276" s="9" t="s">
        <v>329</v>
      </c>
      <c r="C276" s="10" t="s">
        <v>333</v>
      </c>
      <c r="D276" s="22">
        <f>+VLOOKUP(C276,ARTICULOS!E:N,5,0)</f>
        <v>1132.84</v>
      </c>
      <c r="E276" s="23" t="str">
        <f>+VLOOKUP(C276,ARTICULOS!E:N,8,0)</f>
        <v>BOTELLA</v>
      </c>
      <c r="F276" s="23" t="str">
        <f>+VLOOKUP(C276,ARTICULOS!E:N,9,0)</f>
        <v>BOTELLA</v>
      </c>
      <c r="G276" s="24">
        <f>+VLOOKUP(C276,ARTICULOS!E:N,10,0)</f>
        <v>1</v>
      </c>
      <c r="H276" s="26"/>
    </row>
    <row r="277" ht="15.75" customHeight="1">
      <c r="A277" s="9" t="s">
        <v>11</v>
      </c>
      <c r="B277" s="9" t="s">
        <v>329</v>
      </c>
      <c r="C277" s="10" t="s">
        <v>334</v>
      </c>
      <c r="D277" s="22">
        <f>+VLOOKUP(C277,ARTICULOS!E:N,5,0)</f>
        <v>1203.1</v>
      </c>
      <c r="E277" s="23" t="str">
        <f>+VLOOKUP(C277,ARTICULOS!E:N,8,0)</f>
        <v>BOTELLA</v>
      </c>
      <c r="F277" s="23" t="str">
        <f>+VLOOKUP(C277,ARTICULOS!E:N,9,0)</f>
        <v>BOTELLA</v>
      </c>
      <c r="G277" s="24">
        <f>+VLOOKUP(C277,ARTICULOS!E:N,10,0)</f>
        <v>1</v>
      </c>
      <c r="H277" s="26"/>
    </row>
    <row r="278" ht="15.75" customHeight="1">
      <c r="A278" s="9" t="s">
        <v>11</v>
      </c>
      <c r="B278" s="9" t="s">
        <v>329</v>
      </c>
      <c r="C278" s="10" t="s">
        <v>335</v>
      </c>
      <c r="D278" s="22">
        <f>+VLOOKUP(C278,ARTICULOS!E:N,5,0)</f>
        <v>1203.1</v>
      </c>
      <c r="E278" s="23" t="str">
        <f>+VLOOKUP(C278,ARTICULOS!E:N,8,0)</f>
        <v>BOTELLA</v>
      </c>
      <c r="F278" s="23" t="str">
        <f>+VLOOKUP(C278,ARTICULOS!E:N,9,0)</f>
        <v>BOTELLA</v>
      </c>
      <c r="G278" s="24">
        <f>+VLOOKUP(C278,ARTICULOS!E:N,10,0)</f>
        <v>1</v>
      </c>
      <c r="H278" s="26"/>
    </row>
    <row r="279" ht="15.75" customHeight="1">
      <c r="A279" s="9" t="s">
        <v>11</v>
      </c>
      <c r="B279" s="9" t="s">
        <v>329</v>
      </c>
      <c r="C279" s="10" t="s">
        <v>336</v>
      </c>
      <c r="D279" s="22">
        <f>+VLOOKUP(C279,ARTICULOS!E:N,5,0)</f>
        <v>481.75</v>
      </c>
      <c r="E279" s="23" t="str">
        <f>+VLOOKUP(C279,ARTICULOS!E:N,8,0)</f>
        <v>LATA</v>
      </c>
      <c r="F279" s="23" t="str">
        <f>+VLOOKUP(C279,ARTICULOS!E:N,9,0)</f>
        <v>LATA</v>
      </c>
      <c r="G279" s="24">
        <f>+VLOOKUP(C279,ARTICULOS!E:N,10,0)</f>
        <v>1</v>
      </c>
      <c r="H279" s="26"/>
    </row>
    <row r="280" ht="15.75" customHeight="1">
      <c r="A280" s="9" t="s">
        <v>11</v>
      </c>
      <c r="B280" s="9" t="s">
        <v>329</v>
      </c>
      <c r="C280" s="10" t="s">
        <v>338</v>
      </c>
      <c r="D280" s="22">
        <f>+VLOOKUP(C280,ARTICULOS!E:N,5,0)</f>
        <v>481.75</v>
      </c>
      <c r="E280" s="23" t="str">
        <f>+VLOOKUP(C280,ARTICULOS!E:N,8,0)</f>
        <v>LATA</v>
      </c>
      <c r="F280" s="23" t="str">
        <f>+VLOOKUP(C280,ARTICULOS!E:N,9,0)</f>
        <v>LATA</v>
      </c>
      <c r="G280" s="24">
        <f>+VLOOKUP(C280,ARTICULOS!E:N,10,0)</f>
        <v>1</v>
      </c>
      <c r="H280" s="26"/>
    </row>
    <row r="281" ht="15.75" customHeight="1">
      <c r="A281" s="9" t="s">
        <v>11</v>
      </c>
      <c r="B281" s="9" t="s">
        <v>329</v>
      </c>
      <c r="C281" s="10" t="s">
        <v>339</v>
      </c>
      <c r="D281" s="22">
        <f>+VLOOKUP(C281,ARTICULOS!E:N,5,0)</f>
        <v>481.75</v>
      </c>
      <c r="E281" s="23" t="str">
        <f>+VLOOKUP(C281,ARTICULOS!E:N,8,0)</f>
        <v>LATA</v>
      </c>
      <c r="F281" s="23" t="str">
        <f>+VLOOKUP(C281,ARTICULOS!E:N,9,0)</f>
        <v>LATA</v>
      </c>
      <c r="G281" s="24">
        <f>+VLOOKUP(C281,ARTICULOS!E:N,10,0)</f>
        <v>1</v>
      </c>
      <c r="H281" s="26"/>
    </row>
    <row r="282" ht="15.75" customHeight="1">
      <c r="A282" s="9" t="s">
        <v>11</v>
      </c>
      <c r="B282" s="9" t="s">
        <v>329</v>
      </c>
      <c r="C282" s="10" t="s">
        <v>340</v>
      </c>
      <c r="D282" s="22">
        <f>+VLOOKUP(C282,ARTICULOS!E:N,5,0)</f>
        <v>512.403</v>
      </c>
      <c r="E282" s="23" t="str">
        <f>+VLOOKUP(C282,ARTICULOS!E:N,8,0)</f>
        <v>LATA</v>
      </c>
      <c r="F282" s="23" t="str">
        <f>+VLOOKUP(C282,ARTICULOS!E:N,9,0)</f>
        <v>LATA</v>
      </c>
      <c r="G282" s="24">
        <f>+VLOOKUP(C282,ARTICULOS!E:N,10,0)</f>
        <v>1</v>
      </c>
      <c r="H282" s="26"/>
    </row>
    <row r="283" ht="15.75" customHeight="1">
      <c r="A283" s="9" t="s">
        <v>11</v>
      </c>
      <c r="B283" s="9" t="s">
        <v>329</v>
      </c>
      <c r="C283" s="10" t="s">
        <v>341</v>
      </c>
      <c r="D283" s="22">
        <f>+VLOOKUP(C283,ARTICULOS!E:N,5,0)</f>
        <v>512.403</v>
      </c>
      <c r="E283" s="23" t="str">
        <f>+VLOOKUP(C283,ARTICULOS!E:N,8,0)</f>
        <v>LATA</v>
      </c>
      <c r="F283" s="23" t="str">
        <f>+VLOOKUP(C283,ARTICULOS!E:N,9,0)</f>
        <v>LATA</v>
      </c>
      <c r="G283" s="24">
        <f>+VLOOKUP(C283,ARTICULOS!E:N,10,0)</f>
        <v>1</v>
      </c>
      <c r="H283" s="26"/>
    </row>
    <row r="284" ht="15.75" customHeight="1">
      <c r="A284" s="9" t="s">
        <v>11</v>
      </c>
      <c r="B284" s="9" t="s">
        <v>329</v>
      </c>
      <c r="C284" s="10" t="s">
        <v>342</v>
      </c>
      <c r="D284" s="22">
        <f>+VLOOKUP(C284,ARTICULOS!E:N,5,0)</f>
        <v>1132.84</v>
      </c>
      <c r="E284" s="23" t="str">
        <f>+VLOOKUP(C284,ARTICULOS!E:N,8,0)</f>
        <v>BOTELLA</v>
      </c>
      <c r="F284" s="23" t="str">
        <f>+VLOOKUP(C284,ARTICULOS!E:N,9,0)</f>
        <v>BOTELLA</v>
      </c>
      <c r="G284" s="24">
        <f>+VLOOKUP(C284,ARTICULOS!E:N,10,0)</f>
        <v>1</v>
      </c>
      <c r="H284" s="26"/>
    </row>
    <row r="285" ht="15.75" customHeight="1">
      <c r="A285" s="9" t="s">
        <v>11</v>
      </c>
      <c r="B285" s="9" t="s">
        <v>329</v>
      </c>
      <c r="C285" s="10" t="s">
        <v>343</v>
      </c>
      <c r="D285" s="22">
        <f>+VLOOKUP(C285,ARTICULOS!E:N,5,0)</f>
        <v>1203.1</v>
      </c>
      <c r="E285" s="23" t="str">
        <f>+VLOOKUP(C285,ARTICULOS!E:N,8,0)</f>
        <v>BOTELLA</v>
      </c>
      <c r="F285" s="23" t="str">
        <f>+VLOOKUP(C285,ARTICULOS!E:N,9,0)</f>
        <v>BOTELLA</v>
      </c>
      <c r="G285" s="24">
        <f>+VLOOKUP(C285,ARTICULOS!E:N,10,0)</f>
        <v>1</v>
      </c>
      <c r="H285" s="26"/>
    </row>
    <row r="286" ht="15.75" customHeight="1">
      <c r="A286" s="9" t="s">
        <v>11</v>
      </c>
      <c r="B286" s="9" t="s">
        <v>329</v>
      </c>
      <c r="C286" s="10" t="s">
        <v>344</v>
      </c>
      <c r="D286" s="22">
        <f>+VLOOKUP(C286,ARTICULOS!E:N,5,0)</f>
        <v>481.75</v>
      </c>
      <c r="E286" s="23" t="str">
        <f>+VLOOKUP(C286,ARTICULOS!E:N,8,0)</f>
        <v>LATA</v>
      </c>
      <c r="F286" s="23" t="str">
        <f>+VLOOKUP(C286,ARTICULOS!E:N,9,0)</f>
        <v>LATA</v>
      </c>
      <c r="G286" s="24">
        <f>+VLOOKUP(C286,ARTICULOS!E:N,10,0)</f>
        <v>1</v>
      </c>
      <c r="H286" s="26"/>
    </row>
    <row r="287" ht="15.75" customHeight="1">
      <c r="A287" s="9" t="s">
        <v>11</v>
      </c>
      <c r="B287" s="9" t="s">
        <v>329</v>
      </c>
      <c r="C287" s="10" t="s">
        <v>345</v>
      </c>
      <c r="D287" s="22">
        <f>+VLOOKUP(C287,ARTICULOS!E:N,5,0)</f>
        <v>512.403</v>
      </c>
      <c r="E287" s="23" t="str">
        <f>+VLOOKUP(C287,ARTICULOS!E:N,8,0)</f>
        <v>LATA</v>
      </c>
      <c r="F287" s="23" t="str">
        <f>+VLOOKUP(C287,ARTICULOS!E:N,9,0)</f>
        <v>LATA</v>
      </c>
      <c r="G287" s="24">
        <f>+VLOOKUP(C287,ARTICULOS!E:N,10,0)</f>
        <v>1</v>
      </c>
      <c r="H287" s="26"/>
    </row>
    <row r="288" ht="15.75" customHeight="1">
      <c r="A288" s="9" t="s">
        <v>11</v>
      </c>
      <c r="B288" s="9" t="s">
        <v>329</v>
      </c>
      <c r="C288" s="10" t="s">
        <v>346</v>
      </c>
      <c r="D288" s="22">
        <f>+VLOOKUP(C288,ARTICULOS!E:N,5,0)</f>
        <v>588.23</v>
      </c>
      <c r="E288" s="23" t="str">
        <f>+VLOOKUP(C288,ARTICULOS!E:N,8,0)</f>
        <v>BOTELLA</v>
      </c>
      <c r="F288" s="23" t="str">
        <f>+VLOOKUP(C288,ARTICULOS!E:N,9,0)</f>
        <v>BOTELLA</v>
      </c>
      <c r="G288" s="24">
        <f>+VLOOKUP(C288,ARTICULOS!E:N,10,0)</f>
        <v>1</v>
      </c>
      <c r="H288" s="26"/>
    </row>
    <row r="289" ht="15.75" customHeight="1">
      <c r="A289" s="9" t="s">
        <v>11</v>
      </c>
      <c r="B289" s="9" t="s">
        <v>329</v>
      </c>
      <c r="C289" s="10" t="s">
        <v>347</v>
      </c>
      <c r="D289" s="22">
        <f>+VLOOKUP(C289,ARTICULOS!E:N,5,0)</f>
        <v>588.23</v>
      </c>
      <c r="E289" s="23" t="str">
        <f>+VLOOKUP(C289,ARTICULOS!E:N,8,0)</f>
        <v>BOTELLA</v>
      </c>
      <c r="F289" s="23" t="str">
        <f>+VLOOKUP(C289,ARTICULOS!E:N,9,0)</f>
        <v>BOTELLA</v>
      </c>
      <c r="G289" s="24">
        <f>+VLOOKUP(C289,ARTICULOS!E:N,10,0)</f>
        <v>1</v>
      </c>
      <c r="H289" s="26"/>
    </row>
    <row r="290" ht="15.75" customHeight="1">
      <c r="A290" s="9" t="s">
        <v>11</v>
      </c>
      <c r="B290" s="9" t="s">
        <v>329</v>
      </c>
      <c r="C290" s="10" t="s">
        <v>348</v>
      </c>
      <c r="D290" s="22">
        <f>+VLOOKUP(C290,ARTICULOS!E:N,5,0)</f>
        <v>1031.93</v>
      </c>
      <c r="E290" s="23" t="str">
        <f>+VLOOKUP(C290,ARTICULOS!E:N,8,0)</f>
        <v>BOTELLA</v>
      </c>
      <c r="F290" s="23" t="str">
        <f>+VLOOKUP(C290,ARTICULOS!E:N,9,0)</f>
        <v>BOTELLA</v>
      </c>
      <c r="G290" s="24">
        <f>+VLOOKUP(C290,ARTICULOS!E:N,10,0)</f>
        <v>1</v>
      </c>
      <c r="H290" s="26"/>
    </row>
    <row r="291" ht="15.75" customHeight="1">
      <c r="A291" s="9" t="s">
        <v>11</v>
      </c>
      <c r="B291" s="9" t="s">
        <v>329</v>
      </c>
      <c r="C291" s="10" t="s">
        <v>349</v>
      </c>
      <c r="D291" s="22">
        <f>+VLOOKUP(C291,ARTICULOS!E:N,5,0)</f>
        <v>1031.93</v>
      </c>
      <c r="E291" s="23" t="str">
        <f>+VLOOKUP(C291,ARTICULOS!E:N,8,0)</f>
        <v>BOTELLA</v>
      </c>
      <c r="F291" s="23" t="str">
        <f>+VLOOKUP(C291,ARTICULOS!E:N,9,0)</f>
        <v>BOTELLA</v>
      </c>
      <c r="G291" s="24">
        <f>+VLOOKUP(C291,ARTICULOS!E:N,10,0)</f>
        <v>1</v>
      </c>
      <c r="H291" s="26"/>
    </row>
    <row r="292" ht="15.75" customHeight="1">
      <c r="A292" s="9" t="s">
        <v>11</v>
      </c>
      <c r="B292" s="9" t="s">
        <v>329</v>
      </c>
      <c r="C292" s="10" t="s">
        <v>350</v>
      </c>
      <c r="D292" s="22">
        <f>+VLOOKUP(C292,ARTICULOS!E:N,5,0)</f>
        <v>1031.93</v>
      </c>
      <c r="E292" s="23" t="str">
        <f>+VLOOKUP(C292,ARTICULOS!E:N,8,0)</f>
        <v>BOTELLA</v>
      </c>
      <c r="F292" s="23" t="str">
        <f>+VLOOKUP(C292,ARTICULOS!E:N,9,0)</f>
        <v>BOTELLA</v>
      </c>
      <c r="G292" s="24">
        <f>+VLOOKUP(C292,ARTICULOS!E:N,10,0)</f>
        <v>1</v>
      </c>
      <c r="H292" s="26"/>
    </row>
    <row r="293" ht="15.75" customHeight="1">
      <c r="A293" s="9" t="s">
        <v>11</v>
      </c>
      <c r="B293" s="9" t="s">
        <v>329</v>
      </c>
      <c r="C293" s="10" t="s">
        <v>351</v>
      </c>
      <c r="D293" s="22">
        <f>+VLOOKUP(C293,ARTICULOS!E:N,5,0)</f>
        <v>342.85</v>
      </c>
      <c r="E293" s="23" t="str">
        <f>+VLOOKUP(C293,ARTICULOS!E:N,8,0)</f>
        <v>BOTELLA</v>
      </c>
      <c r="F293" s="23" t="str">
        <f>+VLOOKUP(C293,ARTICULOS!E:N,9,0)</f>
        <v>BOTELLA</v>
      </c>
      <c r="G293" s="24">
        <f>+VLOOKUP(C293,ARTICULOS!E:N,10,0)</f>
        <v>1</v>
      </c>
      <c r="H293" s="26"/>
    </row>
    <row r="294" ht="15.75" customHeight="1">
      <c r="A294" s="9" t="s">
        <v>11</v>
      </c>
      <c r="B294" s="9" t="s">
        <v>329</v>
      </c>
      <c r="C294" s="10" t="s">
        <v>352</v>
      </c>
      <c r="D294" s="22">
        <f>+VLOOKUP(C294,ARTICULOS!E:N,5,0)</f>
        <v>342.85</v>
      </c>
      <c r="E294" s="23" t="str">
        <f>+VLOOKUP(C294,ARTICULOS!E:N,8,0)</f>
        <v>BOTELLA</v>
      </c>
      <c r="F294" s="23" t="str">
        <f>+VLOOKUP(C294,ARTICULOS!E:N,9,0)</f>
        <v>BOTELLA</v>
      </c>
      <c r="G294" s="24">
        <f>+VLOOKUP(C294,ARTICULOS!E:N,10,0)</f>
        <v>1</v>
      </c>
      <c r="H294" s="26"/>
    </row>
    <row r="295" ht="15.75" customHeight="1">
      <c r="A295" s="9" t="s">
        <v>11</v>
      </c>
      <c r="B295" s="9" t="s">
        <v>353</v>
      </c>
      <c r="C295" s="10" t="s">
        <v>354</v>
      </c>
      <c r="D295" s="22">
        <f>+VLOOKUP(C295,ARTICULOS!E:N,5,0)</f>
        <v>2300</v>
      </c>
      <c r="E295" s="23" t="str">
        <f>+VLOOKUP(C295,ARTICULOS!E:N,8,0)</f>
        <v>UNIDAD</v>
      </c>
      <c r="F295" s="23" t="str">
        <f>+VLOOKUP(C295,ARTICULOS!E:N,9,0)</f>
        <v>UNIDAD</v>
      </c>
      <c r="G295" s="24">
        <f>+VLOOKUP(C295,ARTICULOS!E:N,10,0)</f>
        <v>1</v>
      </c>
      <c r="H295" s="26"/>
    </row>
    <row r="296" ht="15.75" customHeight="1">
      <c r="A296" s="9" t="s">
        <v>11</v>
      </c>
      <c r="B296" s="9" t="s">
        <v>353</v>
      </c>
      <c r="C296" s="10" t="s">
        <v>355</v>
      </c>
      <c r="D296" s="22">
        <f>+VLOOKUP(C296,ARTICULOS!E:N,5,0)</f>
        <v>1900</v>
      </c>
      <c r="E296" s="23" t="str">
        <f>+VLOOKUP(C296,ARTICULOS!E:N,8,0)</f>
        <v>UNIDAD</v>
      </c>
      <c r="F296" s="23" t="str">
        <f>+VLOOKUP(C296,ARTICULOS!E:N,9,0)</f>
        <v>UNIDAD</v>
      </c>
      <c r="G296" s="24">
        <f>+VLOOKUP(C296,ARTICULOS!E:N,10,0)</f>
        <v>1</v>
      </c>
      <c r="H296" s="26"/>
    </row>
    <row r="297" ht="15.75" customHeight="1">
      <c r="A297" s="9" t="s">
        <v>11</v>
      </c>
      <c r="B297" s="9" t="s">
        <v>353</v>
      </c>
      <c r="C297" s="10" t="s">
        <v>356</v>
      </c>
      <c r="D297" s="22">
        <f>+VLOOKUP(C297,ARTICULOS!E:N,5,0)</f>
        <v>2500</v>
      </c>
      <c r="E297" s="23" t="str">
        <f>+VLOOKUP(C297,ARTICULOS!E:N,8,0)</f>
        <v>UNIDAD</v>
      </c>
      <c r="F297" s="23" t="str">
        <f>+VLOOKUP(C297,ARTICULOS!E:N,9,0)</f>
        <v>UNIDAD</v>
      </c>
      <c r="G297" s="24">
        <f>+VLOOKUP(C297,ARTICULOS!E:N,10,0)</f>
        <v>1</v>
      </c>
      <c r="H297" s="26"/>
    </row>
    <row r="298" ht="15.75" customHeight="1">
      <c r="A298" s="9" t="s">
        <v>357</v>
      </c>
      <c r="B298" s="9" t="s">
        <v>196</v>
      </c>
      <c r="C298" s="10" t="s">
        <v>358</v>
      </c>
      <c r="D298" s="22">
        <f>+VLOOKUP(C298,ARTICULOS!E:N,5,0)</f>
        <v>105</v>
      </c>
      <c r="E298" s="23" t="str">
        <f>+VLOOKUP(C298,ARTICULOS!E:N,8,0)</f>
        <v>UNIDAD</v>
      </c>
      <c r="F298" s="23" t="str">
        <f>+VLOOKUP(C298,ARTICULOS!E:N,9,0)</f>
        <v>UNIDAD</v>
      </c>
      <c r="G298" s="24">
        <f>+VLOOKUP(C298,ARTICULOS!E:N,10,0)</f>
        <v>1</v>
      </c>
      <c r="H298" s="26"/>
    </row>
    <row r="299" ht="15.75" customHeight="1">
      <c r="A299" s="9" t="s">
        <v>357</v>
      </c>
      <c r="B299" s="9" t="s">
        <v>50</v>
      </c>
      <c r="C299" s="10" t="s">
        <v>359</v>
      </c>
      <c r="D299" s="22">
        <f>+VLOOKUP(C299,ARTICULOS!E:N,5,0)</f>
        <v>840</v>
      </c>
      <c r="E299" s="23" t="str">
        <f>+VLOOKUP(C299,ARTICULOS!E:N,8,0)</f>
        <v>GRAMOS</v>
      </c>
      <c r="F299" s="23" t="str">
        <f>+VLOOKUP(C299,ARTICULOS!E:N,9,0)</f>
        <v>GRAMOS</v>
      </c>
      <c r="G299" s="24">
        <f>+VLOOKUP(C299,ARTICULOS!E:N,10,0)</f>
        <v>100</v>
      </c>
      <c r="H299" s="26"/>
    </row>
    <row r="300" ht="15.75" customHeight="1">
      <c r="A300" s="9" t="s">
        <v>357</v>
      </c>
      <c r="B300" s="9" t="s">
        <v>50</v>
      </c>
      <c r="C300" s="10" t="s">
        <v>360</v>
      </c>
      <c r="D300" s="22">
        <f>+VLOOKUP(C300,ARTICULOS!E:N,5,0)</f>
        <v>1261</v>
      </c>
      <c r="E300" s="23" t="str">
        <f>+VLOOKUP(C300,ARTICULOS!E:N,8,0)</f>
        <v>GRAMOS</v>
      </c>
      <c r="F300" s="23" t="str">
        <f>+VLOOKUP(C300,ARTICULOS!E:N,9,0)</f>
        <v>GRAMOS</v>
      </c>
      <c r="G300" s="24">
        <f>+VLOOKUP(C300,ARTICULOS!E:N,10,0)</f>
        <v>1000</v>
      </c>
      <c r="H300" s="26"/>
    </row>
    <row r="301" ht="15.75" customHeight="1">
      <c r="A301" s="9" t="s">
        <v>357</v>
      </c>
      <c r="B301" s="9" t="s">
        <v>162</v>
      </c>
      <c r="C301" s="10" t="s">
        <v>361</v>
      </c>
      <c r="D301" s="22">
        <f>+VLOOKUP(C301,ARTICULOS!E:N,5,0)</f>
        <v>45140.62</v>
      </c>
      <c r="E301" s="23" t="str">
        <f>+VLOOKUP(C301,ARTICULOS!E:N,8,0)</f>
        <v>PORCION</v>
      </c>
      <c r="F301" s="23" t="str">
        <f>+VLOOKUP(C301,ARTICULOS!E:N,9,0)</f>
        <v>PORCION</v>
      </c>
      <c r="G301" s="24">
        <f>+VLOOKUP(C301,ARTICULOS!E:N,10,0)</f>
        <v>55</v>
      </c>
      <c r="H301" s="26"/>
    </row>
    <row r="302" ht="15.75" customHeight="1">
      <c r="A302" s="9" t="s">
        <v>357</v>
      </c>
      <c r="B302" s="9" t="s">
        <v>57</v>
      </c>
      <c r="C302" s="10" t="s">
        <v>362</v>
      </c>
      <c r="D302" s="22">
        <f>+VLOOKUP(C302,ARTICULOS!E:N,5,0)</f>
        <v>8084</v>
      </c>
      <c r="E302" s="23" t="str">
        <f>+VLOOKUP(C302,ARTICULOS!E:N,8,0)</f>
        <v>GRAMOS</v>
      </c>
      <c r="F302" s="23" t="str">
        <f>+VLOOKUP(C302,ARTICULOS!E:N,9,0)</f>
        <v>GRAMOS</v>
      </c>
      <c r="G302" s="24">
        <f>+VLOOKUP(C302,ARTICULOS!E:N,10,0)</f>
        <v>1000</v>
      </c>
      <c r="H302" s="26"/>
    </row>
    <row r="303" ht="15.75" customHeight="1">
      <c r="A303" s="9" t="s">
        <v>357</v>
      </c>
      <c r="B303" s="9" t="s">
        <v>68</v>
      </c>
      <c r="C303" s="10" t="s">
        <v>363</v>
      </c>
      <c r="D303" s="22">
        <f>+VLOOKUP(C303,ARTICULOS!E:N,5,0)</f>
        <v>93080.62</v>
      </c>
      <c r="E303" s="23" t="str">
        <f>+VLOOKUP(C303,ARTICULOS!E:N,8,0)</f>
        <v>PORCION</v>
      </c>
      <c r="F303" s="23" t="str">
        <f>+VLOOKUP(C303,ARTICULOS!E:N,9,0)</f>
        <v>PORCION</v>
      </c>
      <c r="G303" s="24">
        <f>+VLOOKUP(C303,ARTICULOS!E:N,10,0)</f>
        <v>50</v>
      </c>
      <c r="H303" s="26"/>
    </row>
    <row r="304" ht="15.75" customHeight="1">
      <c r="A304" s="9" t="s">
        <v>357</v>
      </c>
      <c r="B304" s="9" t="s">
        <v>264</v>
      </c>
      <c r="C304" s="10" t="s">
        <v>364</v>
      </c>
      <c r="D304" s="22">
        <f>+VLOOKUP(C304,ARTICULOS!E:N,5,0)</f>
        <v>3429</v>
      </c>
      <c r="E304" s="23" t="str">
        <f>+VLOOKUP(C304,ARTICULOS!E:N,8,0)</f>
        <v>MILILITROS</v>
      </c>
      <c r="F304" s="23" t="str">
        <f>+VLOOKUP(C304,ARTICULOS!E:N,9,0)</f>
        <v>MILILITROS</v>
      </c>
      <c r="G304" s="24">
        <f>+VLOOKUP(C304,ARTICULOS!E:N,10,0)</f>
        <v>1000</v>
      </c>
      <c r="H304" s="26"/>
    </row>
    <row r="305" ht="15.75" customHeight="1">
      <c r="A305" s="9" t="s">
        <v>357</v>
      </c>
      <c r="B305" s="9" t="s">
        <v>64</v>
      </c>
      <c r="C305" s="10" t="s">
        <v>365</v>
      </c>
      <c r="D305" s="22">
        <f>+VLOOKUP(C305,ARTICULOS!E:N,5,0)</f>
        <v>4200</v>
      </c>
      <c r="E305" s="23" t="str">
        <f>+VLOOKUP(C305,ARTICULOS!E:N,8,0)</f>
        <v>GRAMOS</v>
      </c>
      <c r="F305" s="23" t="str">
        <f>+VLOOKUP(C305,ARTICULOS!E:N,9,0)</f>
        <v>GRAMOS</v>
      </c>
      <c r="G305" s="24">
        <f>+VLOOKUP(C305,ARTICULOS!E:N,10,0)</f>
        <v>1000</v>
      </c>
      <c r="H305" s="26"/>
    </row>
    <row r="306" ht="15.75" customHeight="1">
      <c r="A306" s="9" t="s">
        <v>357</v>
      </c>
      <c r="B306" s="9" t="s">
        <v>366</v>
      </c>
      <c r="C306" s="10" t="s">
        <v>367</v>
      </c>
      <c r="D306" s="22">
        <f>+VLOOKUP(C306,ARTICULOS!E:N,5,0)</f>
        <v>5250</v>
      </c>
      <c r="E306" s="23" t="str">
        <f>+VLOOKUP(C306,ARTICULOS!E:N,8,0)</f>
        <v>GRAMOS</v>
      </c>
      <c r="F306" s="23" t="str">
        <f>+VLOOKUP(C306,ARTICULOS!E:N,9,0)</f>
        <v>GRAMOS</v>
      </c>
      <c r="G306" s="24">
        <f>+VLOOKUP(C306,ARTICULOS!E:N,10,0)</f>
        <v>1000</v>
      </c>
      <c r="H306" s="26"/>
    </row>
    <row r="307" ht="15.75" customHeight="1">
      <c r="A307" s="9" t="s">
        <v>357</v>
      </c>
      <c r="B307" s="9" t="s">
        <v>68</v>
      </c>
      <c r="C307" s="10" t="s">
        <v>368</v>
      </c>
      <c r="D307" s="22">
        <f>+VLOOKUP(C307,ARTICULOS!E:N,5,0)</f>
        <v>56.74</v>
      </c>
      <c r="E307" s="23" t="str">
        <f>+VLOOKUP(C307,ARTICULOS!E:N,8,0)</f>
        <v>PORCION</v>
      </c>
      <c r="F307" s="23" t="str">
        <f>+VLOOKUP(C307,ARTICULOS!E:N,9,0)</f>
        <v>PORCION</v>
      </c>
      <c r="G307" s="24">
        <f>+VLOOKUP(C307,ARTICULOS!E:N,10,0)</f>
        <v>1</v>
      </c>
      <c r="H307" s="26"/>
    </row>
    <row r="308" ht="15.75" customHeight="1">
      <c r="A308" s="9" t="s">
        <v>357</v>
      </c>
      <c r="B308" s="9" t="s">
        <v>64</v>
      </c>
      <c r="C308" s="10" t="s">
        <v>369</v>
      </c>
      <c r="D308" s="22">
        <f>+VLOOKUP(C308,ARTICULOS!E:N,5,0)</f>
        <v>840</v>
      </c>
      <c r="E308" s="23" t="str">
        <f>+VLOOKUP(C308,ARTICULOS!E:N,8,0)</f>
        <v>GRAMOS</v>
      </c>
      <c r="F308" s="23" t="str">
        <f>+VLOOKUP(C308,ARTICULOS!E:N,9,0)</f>
        <v>GRAMOS</v>
      </c>
      <c r="G308" s="24">
        <f>+VLOOKUP(C308,ARTICULOS!E:N,10,0)</f>
        <v>100</v>
      </c>
      <c r="H308" s="26"/>
    </row>
    <row r="309" ht="15.75" customHeight="1">
      <c r="A309" s="9" t="s">
        <v>357</v>
      </c>
      <c r="B309" s="9" t="s">
        <v>68</v>
      </c>
      <c r="C309" s="10" t="s">
        <v>370</v>
      </c>
      <c r="D309" s="22">
        <f>+VLOOKUP(C309,ARTICULOS!E:N,5,0)</f>
        <v>1793.34</v>
      </c>
      <c r="E309" s="23" t="str">
        <f>+VLOOKUP(C309,ARTICULOS!E:N,8,0)</f>
        <v>PORCION</v>
      </c>
      <c r="F309" s="23" t="str">
        <f>+VLOOKUP(C309,ARTICULOS!E:N,9,0)</f>
        <v>PORCION</v>
      </c>
      <c r="G309" s="24">
        <f>+VLOOKUP(C309,ARTICULOS!E:N,10,0)</f>
        <v>4</v>
      </c>
      <c r="H309" s="26"/>
    </row>
    <row r="310" ht="15.75" customHeight="1">
      <c r="A310" s="9" t="s">
        <v>357</v>
      </c>
      <c r="B310" s="9" t="s">
        <v>64</v>
      </c>
      <c r="C310" s="10" t="s">
        <v>371</v>
      </c>
      <c r="D310" s="22">
        <f>+VLOOKUP(C310,ARTICULOS!E:N,5,0)</f>
        <v>1098.823529</v>
      </c>
      <c r="E310" s="23" t="str">
        <f>+VLOOKUP(C310,ARTICULOS!E:N,8,0)</f>
        <v>GRAMOS</v>
      </c>
      <c r="F310" s="23" t="str">
        <f>+VLOOKUP(C310,ARTICULOS!E:N,9,0)</f>
        <v>GRAMOS</v>
      </c>
      <c r="G310" s="24">
        <f>+VLOOKUP(C310,ARTICULOS!E:N,10,0)</f>
        <v>1000</v>
      </c>
      <c r="H310" s="26"/>
    </row>
    <row r="311" ht="15.75" customHeight="1">
      <c r="A311" s="9" t="s">
        <v>357</v>
      </c>
      <c r="B311" s="9" t="s">
        <v>68</v>
      </c>
      <c r="C311" s="10" t="s">
        <v>373</v>
      </c>
      <c r="D311" s="22">
        <f>+VLOOKUP(C311,ARTICULOS!E:N,5,0)</f>
        <v>909.14</v>
      </c>
      <c r="E311" s="23" t="str">
        <f>+VLOOKUP(C311,ARTICULOS!E:N,8,0)</f>
        <v>PORCION</v>
      </c>
      <c r="F311" s="23" t="str">
        <f>+VLOOKUP(C311,ARTICULOS!E:N,9,0)</f>
        <v>PORCION</v>
      </c>
      <c r="G311" s="24">
        <f>+VLOOKUP(C311,ARTICULOS!E:N,10,0)</f>
        <v>1</v>
      </c>
      <c r="H311" s="26"/>
    </row>
    <row r="312" ht="15.75" customHeight="1">
      <c r="A312" s="9" t="s">
        <v>357</v>
      </c>
      <c r="B312" s="9" t="s">
        <v>68</v>
      </c>
      <c r="C312" s="10" t="s">
        <v>372</v>
      </c>
      <c r="D312" s="22">
        <f>+VLOOKUP(C312,ARTICULOS!E:N,5,0)</f>
        <v>376.57</v>
      </c>
      <c r="E312" s="23" t="str">
        <f>+VLOOKUP(C312,ARTICULOS!E:N,8,0)</f>
        <v>PORCION</v>
      </c>
      <c r="F312" s="23" t="str">
        <f>+VLOOKUP(C312,ARTICULOS!E:N,9,0)</f>
        <v>PORCION</v>
      </c>
      <c r="G312" s="24">
        <f>+VLOOKUP(C312,ARTICULOS!E:N,10,0)</f>
        <v>1</v>
      </c>
      <c r="H312" s="26"/>
    </row>
    <row r="313" ht="15.75" customHeight="1">
      <c r="A313" s="9" t="s">
        <v>357</v>
      </c>
      <c r="B313" s="9" t="s">
        <v>118</v>
      </c>
      <c r="C313" s="10" t="s">
        <v>374</v>
      </c>
      <c r="D313" s="22">
        <f>+VLOOKUP(C313,ARTICULOS!E:N,5,0)</f>
        <v>17555</v>
      </c>
      <c r="E313" s="23" t="str">
        <f>+VLOOKUP(C313,ARTICULOS!E:N,8,0)</f>
        <v>GRAMOS</v>
      </c>
      <c r="F313" s="23" t="str">
        <f>+VLOOKUP(C313,ARTICULOS!E:N,9,0)</f>
        <v>GRAMOS</v>
      </c>
      <c r="G313" s="24">
        <f>+VLOOKUP(C313,ARTICULOS!E:N,10,0)</f>
        <v>10000</v>
      </c>
      <c r="H313" s="26"/>
    </row>
    <row r="314" ht="15.75" customHeight="1">
      <c r="A314" s="9" t="s">
        <v>357</v>
      </c>
      <c r="B314" s="9" t="s">
        <v>68</v>
      </c>
      <c r="C314" s="10" t="s">
        <v>375</v>
      </c>
      <c r="D314" s="22">
        <f>+VLOOKUP(C314,ARTICULOS!E:N,5,0)</f>
        <v>17849.12</v>
      </c>
      <c r="E314" s="23" t="str">
        <f>+VLOOKUP(C314,ARTICULOS!E:N,8,0)</f>
        <v>PORCION</v>
      </c>
      <c r="F314" s="23" t="str">
        <f>+VLOOKUP(C314,ARTICULOS!E:N,9,0)</f>
        <v>PORCION</v>
      </c>
      <c r="G314" s="24">
        <f>+VLOOKUP(C314,ARTICULOS!E:N,10,0)</f>
        <v>45</v>
      </c>
      <c r="H314" s="26"/>
    </row>
    <row r="315" ht="15.75" customHeight="1">
      <c r="A315" s="9" t="s">
        <v>357</v>
      </c>
      <c r="B315" s="9" t="s">
        <v>64</v>
      </c>
      <c r="C315" s="10" t="s">
        <v>376</v>
      </c>
      <c r="D315" s="22">
        <f>+VLOOKUP(C315,ARTICULOS!E:N,5,0)</f>
        <v>4800</v>
      </c>
      <c r="E315" s="23" t="str">
        <f>+VLOOKUP(C315,ARTICULOS!E:N,8,0)</f>
        <v>GRAMOS</v>
      </c>
      <c r="F315" s="23" t="str">
        <f>+VLOOKUP(C315,ARTICULOS!E:N,9,0)</f>
        <v>GRAMOS</v>
      </c>
      <c r="G315" s="24">
        <f>+VLOOKUP(C315,ARTICULOS!E:N,10,0)</f>
        <v>1000</v>
      </c>
      <c r="H315" s="26"/>
    </row>
    <row r="316" ht="15.75" customHeight="1">
      <c r="A316" s="9" t="s">
        <v>357</v>
      </c>
      <c r="B316" s="9" t="s">
        <v>230</v>
      </c>
      <c r="C316" s="10" t="s">
        <v>377</v>
      </c>
      <c r="D316" s="22">
        <f>+VLOOKUP(C316,ARTICULOS!E:N,5,0)</f>
        <v>5333.333333</v>
      </c>
      <c r="E316" s="23" t="str">
        <f>+VLOOKUP(C316,ARTICULOS!E:N,8,0)</f>
        <v>GRAMOS</v>
      </c>
      <c r="F316" s="23" t="str">
        <f>+VLOOKUP(C316,ARTICULOS!E:N,9,0)</f>
        <v>GRAMOS</v>
      </c>
      <c r="G316" s="24">
        <f>+VLOOKUP(C316,ARTICULOS!E:N,10,0)</f>
        <v>1000</v>
      </c>
      <c r="H316" s="26"/>
    </row>
    <row r="317" ht="15.75" customHeight="1">
      <c r="A317" s="9" t="s">
        <v>357</v>
      </c>
      <c r="B317" s="9" t="s">
        <v>57</v>
      </c>
      <c r="C317" s="10" t="s">
        <v>378</v>
      </c>
      <c r="D317" s="22">
        <f>+VLOOKUP(C317,ARTICULOS!E:N,5,0)</f>
        <v>8143</v>
      </c>
      <c r="E317" s="23" t="str">
        <f>+VLOOKUP(C317,ARTICULOS!E:N,8,0)</f>
        <v>GRAMOS</v>
      </c>
      <c r="F317" s="23" t="str">
        <f>+VLOOKUP(C317,ARTICULOS!E:N,9,0)</f>
        <v>GRAMOS</v>
      </c>
      <c r="G317" s="24">
        <f>+VLOOKUP(C317,ARTICULOS!E:N,10,0)</f>
        <v>500</v>
      </c>
      <c r="H317" s="26"/>
    </row>
    <row r="318" ht="15.75" customHeight="1">
      <c r="A318" s="9" t="s">
        <v>11</v>
      </c>
      <c r="B318" s="9" t="s">
        <v>50</v>
      </c>
      <c r="C318" s="10" t="s">
        <v>379</v>
      </c>
      <c r="D318" s="22">
        <f>+VLOOKUP(C318,ARTICULOS!E:N,5,0)</f>
        <v>12605.04</v>
      </c>
      <c r="E318" s="23" t="str">
        <f>+VLOOKUP(C318,ARTICULOS!E:N,8,0)</f>
        <v>GRAMOS</v>
      </c>
      <c r="F318" s="23" t="str">
        <f>+VLOOKUP(C318,ARTICULOS!E:N,9,0)</f>
        <v>GRAMOS</v>
      </c>
      <c r="G318" s="24">
        <f>+VLOOKUP(C318,ARTICULOS!E:N,10,0)</f>
        <v>3780</v>
      </c>
      <c r="H318" s="26"/>
    </row>
    <row r="319" ht="15.75" customHeight="1">
      <c r="A319" s="9" t="s">
        <v>357</v>
      </c>
      <c r="B319" s="9" t="s">
        <v>317</v>
      </c>
      <c r="C319" s="10" t="s">
        <v>380</v>
      </c>
      <c r="D319" s="22">
        <f>+VLOOKUP(C319,ARTICULOS!E:N,5,0)</f>
        <v>14790</v>
      </c>
      <c r="E319" s="23" t="str">
        <f>+VLOOKUP(C319,ARTICULOS!E:N,8,0)</f>
        <v>GRAMOS</v>
      </c>
      <c r="F319" s="23" t="str">
        <f>+VLOOKUP(C319,ARTICULOS!E:N,9,0)</f>
        <v>GRAMOS</v>
      </c>
      <c r="G319" s="24">
        <f>+VLOOKUP(C319,ARTICULOS!E:N,10,0)</f>
        <v>1000</v>
      </c>
      <c r="H319" s="26"/>
    </row>
    <row r="320" ht="15.75" customHeight="1">
      <c r="A320" s="9" t="s">
        <v>357</v>
      </c>
      <c r="B320" s="9" t="s">
        <v>317</v>
      </c>
      <c r="C320" s="10" t="s">
        <v>381</v>
      </c>
      <c r="D320" s="22">
        <f>+VLOOKUP(C320,ARTICULOS!E:N,5,0)</f>
        <v>4437</v>
      </c>
      <c r="E320" s="23" t="str">
        <f>+VLOOKUP(C320,ARTICULOS!E:N,8,0)</f>
        <v>GRAMOS</v>
      </c>
      <c r="F320" s="23" t="str">
        <f>+VLOOKUP(C320,ARTICULOS!E:N,9,0)</f>
        <v>GRAMOS</v>
      </c>
      <c r="G320" s="24">
        <f>+VLOOKUP(C320,ARTICULOS!E:N,10,0)</f>
        <v>260</v>
      </c>
      <c r="H320" s="26"/>
    </row>
    <row r="321" ht="15.75" customHeight="1">
      <c r="A321" s="9" t="s">
        <v>357</v>
      </c>
      <c r="B321" s="9" t="s">
        <v>57</v>
      </c>
      <c r="C321" s="10" t="s">
        <v>382</v>
      </c>
      <c r="D321" s="22">
        <f>+VLOOKUP(C321,ARTICULOS!E:N,5,0)</f>
        <v>4857</v>
      </c>
      <c r="E321" s="23" t="str">
        <f>+VLOOKUP(C321,ARTICULOS!E:N,8,0)</f>
        <v>GRAMOS</v>
      </c>
      <c r="F321" s="23" t="str">
        <f>+VLOOKUP(C321,ARTICULOS!E:N,9,0)</f>
        <v>GRAMOS</v>
      </c>
      <c r="G321" s="24">
        <f>+VLOOKUP(C321,ARTICULOS!E:N,10,0)</f>
        <v>1000</v>
      </c>
      <c r="H321" s="26"/>
    </row>
    <row r="322" ht="15.75" customHeight="1">
      <c r="A322" s="9" t="s">
        <v>357</v>
      </c>
      <c r="B322" s="9" t="s">
        <v>64</v>
      </c>
      <c r="C322" s="10" t="s">
        <v>383</v>
      </c>
      <c r="D322" s="22">
        <f>+VLOOKUP(C322,ARTICULOS!E:N,5,0)</f>
        <v>5790</v>
      </c>
      <c r="E322" s="23" t="str">
        <f>+VLOOKUP(C322,ARTICULOS!E:N,8,0)</f>
        <v>GRAMOS</v>
      </c>
      <c r="F322" s="23" t="str">
        <f>+VLOOKUP(C322,ARTICULOS!E:N,9,0)</f>
        <v>GRAMOS</v>
      </c>
      <c r="G322" s="24">
        <f>+VLOOKUP(C322,ARTICULOS!E:N,10,0)</f>
        <v>3000</v>
      </c>
      <c r="H322" s="26"/>
    </row>
    <row r="323" ht="15.75" customHeight="1">
      <c r="A323" s="9" t="s">
        <v>357</v>
      </c>
      <c r="B323" s="9" t="s">
        <v>57</v>
      </c>
      <c r="C323" s="10" t="s">
        <v>384</v>
      </c>
      <c r="D323" s="22">
        <f>+VLOOKUP(C323,ARTICULOS!E:N,5,0)</f>
        <v>6521</v>
      </c>
      <c r="E323" s="23" t="str">
        <f>+VLOOKUP(C323,ARTICULOS!E:N,8,0)</f>
        <v>GRAMOS</v>
      </c>
      <c r="F323" s="23" t="str">
        <f>+VLOOKUP(C323,ARTICULOS!E:N,9,0)</f>
        <v>GRAMOS</v>
      </c>
      <c r="G323" s="24">
        <f>+VLOOKUP(C323,ARTICULOS!E:N,10,0)</f>
        <v>1000</v>
      </c>
      <c r="H323" s="26"/>
    </row>
    <row r="324" ht="15.75" customHeight="1">
      <c r="A324" s="9" t="s">
        <v>357</v>
      </c>
      <c r="B324" s="9" t="s">
        <v>64</v>
      </c>
      <c r="C324" s="10" t="s">
        <v>385</v>
      </c>
      <c r="D324" s="22">
        <f>+VLOOKUP(C324,ARTICULOS!E:N,5,0)</f>
        <v>2500</v>
      </c>
      <c r="E324" s="23" t="str">
        <f>+VLOOKUP(C324,ARTICULOS!E:N,8,0)</f>
        <v>GRAMOS</v>
      </c>
      <c r="F324" s="23" t="str">
        <f>+VLOOKUP(C324,ARTICULOS!E:N,9,0)</f>
        <v>GRAMOS</v>
      </c>
      <c r="G324" s="24">
        <f>+VLOOKUP(C324,ARTICULOS!E:N,10,0)</f>
        <v>1000</v>
      </c>
      <c r="H324" s="26"/>
    </row>
    <row r="325" ht="15.75" customHeight="1">
      <c r="A325" s="9" t="s">
        <v>357</v>
      </c>
      <c r="B325" s="9" t="s">
        <v>118</v>
      </c>
      <c r="C325" s="10" t="s">
        <v>386</v>
      </c>
      <c r="D325" s="22">
        <f>+VLOOKUP(C325,ARTICULOS!E:N,5,0)</f>
        <v>2092</v>
      </c>
      <c r="E325" s="23" t="str">
        <f>+VLOOKUP(C325,ARTICULOS!E:N,8,0)</f>
        <v>GRAMOS</v>
      </c>
      <c r="F325" s="23" t="str">
        <f>+VLOOKUP(C325,ARTICULOS!E:N,9,0)</f>
        <v>GRAMOS</v>
      </c>
      <c r="G325" s="24">
        <f>+VLOOKUP(C325,ARTICULOS!E:N,10,0)</f>
        <v>1000</v>
      </c>
      <c r="H325" s="26"/>
    </row>
    <row r="326" ht="15.75" customHeight="1">
      <c r="A326" s="9" t="s">
        <v>357</v>
      </c>
      <c r="B326" s="9" t="s">
        <v>50</v>
      </c>
      <c r="C326" s="10" t="s">
        <v>387</v>
      </c>
      <c r="D326" s="22">
        <f>+VLOOKUP(C326,ARTICULOS!E:N,5,0)</f>
        <v>1736</v>
      </c>
      <c r="E326" s="23" t="str">
        <f>+VLOOKUP(C326,ARTICULOS!E:N,8,0)</f>
        <v>MILILITROS</v>
      </c>
      <c r="F326" s="23" t="str">
        <f>+VLOOKUP(C326,ARTICULOS!E:N,9,0)</f>
        <v>MILILITROS</v>
      </c>
      <c r="G326" s="24">
        <f>+VLOOKUP(C326,ARTICULOS!E:N,10,0)</f>
        <v>1000</v>
      </c>
      <c r="H326" s="26"/>
    </row>
    <row r="327" ht="15.75" customHeight="1">
      <c r="A327" s="9" t="s">
        <v>357</v>
      </c>
      <c r="B327" s="9" t="s">
        <v>317</v>
      </c>
      <c r="C327" s="10" t="s">
        <v>388</v>
      </c>
      <c r="D327" s="22">
        <f>+VLOOKUP(C327,ARTICULOS!E:N,5,0)</f>
        <v>6420</v>
      </c>
      <c r="E327" s="23" t="str">
        <f>+VLOOKUP(C327,ARTICULOS!E:N,8,0)</f>
        <v>GRAMOS</v>
      </c>
      <c r="F327" s="23" t="str">
        <f>+VLOOKUP(C327,ARTICULOS!E:N,9,0)</f>
        <v>GRAMOS</v>
      </c>
      <c r="G327" s="24">
        <f>+VLOOKUP(C327,ARTICULOS!E:N,10,0)</f>
        <v>1000</v>
      </c>
      <c r="H327" s="26"/>
    </row>
    <row r="328" ht="15.75" customHeight="1">
      <c r="A328" s="9" t="s">
        <v>357</v>
      </c>
      <c r="B328" s="9" t="s">
        <v>57</v>
      </c>
      <c r="C328" s="10" t="s">
        <v>389</v>
      </c>
      <c r="D328" s="22">
        <f>+VLOOKUP(C328,ARTICULOS!E:N,5,0)</f>
        <v>9164</v>
      </c>
      <c r="E328" s="23" t="str">
        <f>+VLOOKUP(C328,ARTICULOS!E:N,8,0)</f>
        <v>GRAMOS</v>
      </c>
      <c r="F328" s="23" t="str">
        <f>+VLOOKUP(C328,ARTICULOS!E:N,9,0)</f>
        <v>GRAMOS</v>
      </c>
      <c r="G328" s="24">
        <f>+VLOOKUP(C328,ARTICULOS!E:N,10,0)</f>
        <v>1000</v>
      </c>
      <c r="H328" s="26"/>
    </row>
    <row r="329" ht="15.75" customHeight="1">
      <c r="A329" s="9" t="s">
        <v>11</v>
      </c>
      <c r="B329" s="9" t="s">
        <v>64</v>
      </c>
      <c r="C329" s="10" t="s">
        <v>390</v>
      </c>
      <c r="D329" s="22">
        <f>+VLOOKUP(C329,ARTICULOS!E:N,5,0)</f>
        <v>2600</v>
      </c>
      <c r="E329" s="23" t="str">
        <f>+VLOOKUP(C329,ARTICULOS!E:N,8,0)</f>
        <v>GRAMOS</v>
      </c>
      <c r="F329" s="23" t="str">
        <f>+VLOOKUP(C329,ARTICULOS!E:N,9,0)</f>
        <v>GRAMOS</v>
      </c>
      <c r="G329" s="24">
        <f>+VLOOKUP(C329,ARTICULOS!E:N,10,0)</f>
        <v>1000</v>
      </c>
      <c r="H329" s="26"/>
    </row>
    <row r="330" ht="15.75" customHeight="1">
      <c r="A330" s="9" t="s">
        <v>357</v>
      </c>
      <c r="B330" s="9" t="s">
        <v>64</v>
      </c>
      <c r="C330" s="10" t="s">
        <v>391</v>
      </c>
      <c r="D330" s="22">
        <f>+VLOOKUP(C330,ARTICULOS!E:N,5,0)</f>
        <v>1500</v>
      </c>
      <c r="E330" s="23" t="str">
        <f>+VLOOKUP(C330,ARTICULOS!E:N,8,0)</f>
        <v>GRAMOS</v>
      </c>
      <c r="F330" s="23" t="str">
        <f>+VLOOKUP(C330,ARTICULOS!E:N,9,0)</f>
        <v>GRAMOS</v>
      </c>
      <c r="G330" s="24">
        <f>+VLOOKUP(C330,ARTICULOS!E:N,10,0)</f>
        <v>1000</v>
      </c>
      <c r="H330" s="26"/>
    </row>
    <row r="331" ht="15.75" customHeight="1">
      <c r="A331" s="9" t="s">
        <v>357</v>
      </c>
      <c r="B331" s="9" t="s">
        <v>64</v>
      </c>
      <c r="C331" s="10" t="s">
        <v>392</v>
      </c>
      <c r="D331" s="22">
        <f>+VLOOKUP(C331,ARTICULOS!E:N,5,0)</f>
        <v>2000</v>
      </c>
      <c r="E331" s="23" t="str">
        <f>+VLOOKUP(C331,ARTICULOS!E:N,8,0)</f>
        <v>GRAMOS</v>
      </c>
      <c r="F331" s="23" t="str">
        <f>+VLOOKUP(C331,ARTICULOS!E:N,9,0)</f>
        <v>GRAMOS</v>
      </c>
      <c r="G331" s="24">
        <f>+VLOOKUP(C331,ARTICULOS!E:N,10,0)</f>
        <v>1000</v>
      </c>
      <c r="H331" s="26"/>
    </row>
    <row r="332" ht="15.75" customHeight="1">
      <c r="A332" s="9" t="s">
        <v>357</v>
      </c>
      <c r="B332" s="9" t="s">
        <v>57</v>
      </c>
      <c r="C332" s="10" t="s">
        <v>393</v>
      </c>
      <c r="D332" s="22">
        <f>+VLOOKUP(C332,ARTICULOS!E:N,5,0)</f>
        <v>9244</v>
      </c>
      <c r="E332" s="23" t="str">
        <f>+VLOOKUP(C332,ARTICULOS!E:N,8,0)</f>
        <v>GRAMOS</v>
      </c>
      <c r="F332" s="23" t="str">
        <f>+VLOOKUP(C332,ARTICULOS!E:N,9,0)</f>
        <v>GRAMOS</v>
      </c>
      <c r="G332" s="24">
        <f>+VLOOKUP(C332,ARTICULOS!E:N,10,0)</f>
        <v>1000</v>
      </c>
      <c r="H332" s="26"/>
    </row>
    <row r="333" ht="15.75" customHeight="1">
      <c r="A333" s="9" t="s">
        <v>357</v>
      </c>
      <c r="B333" s="9" t="s">
        <v>394</v>
      </c>
      <c r="C333" s="10" t="s">
        <v>395</v>
      </c>
      <c r="D333" s="22">
        <v>482.0</v>
      </c>
      <c r="E333" s="23" t="str">
        <f>+VLOOKUP(C333,ARTICULOS!E:N,8,0)</f>
        <v>UNIDAD</v>
      </c>
      <c r="F333" s="23" t="str">
        <f>+VLOOKUP(C333,ARTICULOS!E:N,9,0)</f>
        <v>UNIDAD</v>
      </c>
      <c r="G333" s="24">
        <f>+VLOOKUP(C333,ARTICULOS!E:N,10,0)</f>
        <v>1</v>
      </c>
      <c r="H333" s="26"/>
    </row>
    <row r="334" ht="15.75" customHeight="1">
      <c r="A334" s="9" t="s">
        <v>357</v>
      </c>
      <c r="B334" s="9" t="s">
        <v>57</v>
      </c>
      <c r="C334" s="10" t="s">
        <v>396</v>
      </c>
      <c r="D334" s="22">
        <f>+VLOOKUP(C334,ARTICULOS!E:N,5,0)</f>
        <v>9164</v>
      </c>
      <c r="E334" s="23" t="str">
        <f>+VLOOKUP(C334,ARTICULOS!E:N,8,0)</f>
        <v>GRAMOS</v>
      </c>
      <c r="F334" s="23" t="str">
        <f>+VLOOKUP(C334,ARTICULOS!E:N,9,0)</f>
        <v>GRAMOS</v>
      </c>
      <c r="G334" s="24">
        <f>+VLOOKUP(C334,ARTICULOS!E:N,10,0)</f>
        <v>1000</v>
      </c>
      <c r="H334" s="26"/>
    </row>
    <row r="335" ht="15.75" customHeight="1">
      <c r="A335" s="9" t="s">
        <v>357</v>
      </c>
      <c r="B335" s="9" t="s">
        <v>50</v>
      </c>
      <c r="C335" s="10" t="s">
        <v>397</v>
      </c>
      <c r="D335" s="22">
        <f>+VLOOKUP(C335,ARTICULOS!E:N,5,0)</f>
        <v>4500</v>
      </c>
      <c r="E335" s="23" t="str">
        <f>+VLOOKUP(C335,ARTICULOS!E:N,8,0)</f>
        <v>GRAMOS</v>
      </c>
      <c r="F335" s="23" t="str">
        <f>+VLOOKUP(C335,ARTICULOS!E:N,9,0)</f>
        <v>GRAMOS</v>
      </c>
      <c r="G335" s="24">
        <f>+VLOOKUP(C335,ARTICULOS!E:N,10,0)</f>
        <v>1000</v>
      </c>
      <c r="H335" s="26"/>
    </row>
    <row r="336" ht="15.75" customHeight="1">
      <c r="A336" s="9" t="s">
        <v>357</v>
      </c>
      <c r="B336" s="9" t="s">
        <v>68</v>
      </c>
      <c r="C336" s="10" t="s">
        <v>398</v>
      </c>
      <c r="D336" s="22">
        <f>+VLOOKUP(C336,ARTICULOS!E:N,5,0)</f>
        <v>3086.01</v>
      </c>
      <c r="E336" s="23" t="str">
        <f>+VLOOKUP(C336,ARTICULOS!E:N,8,0)</f>
        <v>MILILITROS</v>
      </c>
      <c r="F336" s="23" t="str">
        <f>+VLOOKUP(C336,ARTICULOS!E:N,9,0)</f>
        <v>MILILITROS</v>
      </c>
      <c r="G336" s="24">
        <f>+VLOOKUP(C336,ARTICULOS!E:N,10,0)</f>
        <v>2515</v>
      </c>
      <c r="H336" s="26"/>
    </row>
    <row r="337" ht="15.75" customHeight="1">
      <c r="A337" s="9" t="s">
        <v>357</v>
      </c>
      <c r="B337" s="9" t="s">
        <v>68</v>
      </c>
      <c r="C337" s="10" t="s">
        <v>399</v>
      </c>
      <c r="D337" s="22">
        <f>+VLOOKUP(C337,ARTICULOS!E:N,5,0)</f>
        <v>55.81</v>
      </c>
      <c r="E337" s="23" t="str">
        <f>+VLOOKUP(C337,ARTICULOS!E:N,8,0)</f>
        <v>PORCION</v>
      </c>
      <c r="F337" s="23" t="str">
        <f>+VLOOKUP(C337,ARTICULOS!E:N,9,0)</f>
        <v>PORCION</v>
      </c>
      <c r="G337" s="24">
        <f>+VLOOKUP(C337,ARTICULOS!E:N,10,0)</f>
        <v>1</v>
      </c>
      <c r="H337" s="26"/>
    </row>
    <row r="338" ht="15.75" customHeight="1">
      <c r="A338" s="9" t="s">
        <v>357</v>
      </c>
      <c r="B338" s="9" t="s">
        <v>131</v>
      </c>
      <c r="C338" s="10" t="s">
        <v>400</v>
      </c>
      <c r="D338" s="22">
        <f>+VLOOKUP(C338,ARTICULOS!E:N,5,0)</f>
        <v>330</v>
      </c>
      <c r="E338" s="23" t="str">
        <f>+VLOOKUP(C338,ARTICULOS!E:N,8,0)</f>
        <v>UNIDAD</v>
      </c>
      <c r="F338" s="23" t="str">
        <f>+VLOOKUP(C338,ARTICULOS!E:N,9,0)</f>
        <v>UNIDAD</v>
      </c>
      <c r="G338" s="24">
        <f>+VLOOKUP(C338,ARTICULOS!E:N,10,0)</f>
        <v>1</v>
      </c>
      <c r="H338" s="26"/>
    </row>
    <row r="339" ht="15.75" customHeight="1">
      <c r="A339" s="9" t="s">
        <v>357</v>
      </c>
      <c r="B339" s="9" t="s">
        <v>131</v>
      </c>
      <c r="C339" s="10" t="s">
        <v>401</v>
      </c>
      <c r="D339" s="22">
        <f>+VLOOKUP(C339,ARTICULOS!E:N,5,0)</f>
        <v>30</v>
      </c>
      <c r="E339" s="23" t="str">
        <f>+VLOOKUP(C339,ARTICULOS!E:N,8,0)</f>
        <v>UNIDAD</v>
      </c>
      <c r="F339" s="23" t="str">
        <f>+VLOOKUP(C339,ARTICULOS!E:N,9,0)</f>
        <v>UNIDAD</v>
      </c>
      <c r="G339" s="24">
        <f>+VLOOKUP(C339,ARTICULOS!E:N,10,0)</f>
        <v>1</v>
      </c>
      <c r="H339" s="26"/>
    </row>
    <row r="340" ht="15.75" customHeight="1">
      <c r="A340" s="9" t="s">
        <v>357</v>
      </c>
      <c r="B340" s="9" t="s">
        <v>230</v>
      </c>
      <c r="C340" s="10" t="s">
        <v>402</v>
      </c>
      <c r="D340" s="22">
        <f>+VLOOKUP(C340,ARTICULOS!E:N,5,0)</f>
        <v>1704.545455</v>
      </c>
      <c r="E340" s="23" t="str">
        <f>+VLOOKUP(C340,ARTICULOS!E:N,8,0)</f>
        <v>GRAMOS</v>
      </c>
      <c r="F340" s="23" t="str">
        <f>+VLOOKUP(C340,ARTICULOS!E:N,9,0)</f>
        <v>GRAMOS</v>
      </c>
      <c r="G340" s="24">
        <f>+VLOOKUP(C340,ARTICULOS!E:N,10,0)</f>
        <v>1000</v>
      </c>
      <c r="H340" s="26"/>
    </row>
    <row r="341" ht="15.75" customHeight="1">
      <c r="A341" s="9" t="s">
        <v>357</v>
      </c>
      <c r="B341" s="9" t="s">
        <v>230</v>
      </c>
      <c r="C341" s="10" t="s">
        <v>403</v>
      </c>
      <c r="D341" s="22">
        <f>+VLOOKUP(C341,ARTICULOS!E:N,5,0)</f>
        <v>2272.727273</v>
      </c>
      <c r="E341" s="23" t="str">
        <f>+VLOOKUP(C341,ARTICULOS!E:N,8,0)</f>
        <v>GRAMOS</v>
      </c>
      <c r="F341" s="23" t="str">
        <f>+VLOOKUP(C341,ARTICULOS!E:N,9,0)</f>
        <v>GRAMOS</v>
      </c>
      <c r="G341" s="24">
        <f>+VLOOKUP(C341,ARTICULOS!E:N,10,0)</f>
        <v>1000</v>
      </c>
      <c r="H341" s="26"/>
    </row>
    <row r="342" ht="15.75" customHeight="1">
      <c r="A342" s="9" t="s">
        <v>357</v>
      </c>
      <c r="B342" s="9" t="s">
        <v>50</v>
      </c>
      <c r="C342" s="10" t="s">
        <v>404</v>
      </c>
      <c r="D342" s="22">
        <f>+VLOOKUP(C342,ARTICULOS!E:N,5,0)</f>
        <v>2900</v>
      </c>
      <c r="E342" s="23" t="str">
        <f>+VLOOKUP(C342,ARTICULOS!E:N,8,0)</f>
        <v>MILILITROS</v>
      </c>
      <c r="F342" s="23" t="str">
        <f>+VLOOKUP(C342,ARTICULOS!E:N,9,0)</f>
        <v>MILILITROS</v>
      </c>
      <c r="G342" s="24">
        <f>+VLOOKUP(C342,ARTICULOS!E:N,10,0)</f>
        <v>1000</v>
      </c>
      <c r="H342" s="26"/>
    </row>
    <row r="343" ht="15.75" customHeight="1">
      <c r="A343" s="9" t="s">
        <v>357</v>
      </c>
      <c r="B343" s="9" t="s">
        <v>68</v>
      </c>
      <c r="C343" s="10" t="s">
        <v>405</v>
      </c>
      <c r="D343" s="22">
        <f>+VLOOKUP(C343,ARTICULOS!E:N,5,0)</f>
        <v>601.87</v>
      </c>
      <c r="E343" s="23" t="str">
        <f>+VLOOKUP(C343,ARTICULOS!E:N,8,0)</f>
        <v>PORCION</v>
      </c>
      <c r="F343" s="23" t="str">
        <f>+VLOOKUP(C343,ARTICULOS!E:N,9,0)</f>
        <v>PORCION</v>
      </c>
      <c r="G343" s="24">
        <f>+VLOOKUP(C343,ARTICULOS!E:N,10,0)</f>
        <v>1</v>
      </c>
      <c r="H343" s="26"/>
    </row>
    <row r="344" ht="15.75" customHeight="1">
      <c r="A344" s="9" t="s">
        <v>357</v>
      </c>
      <c r="B344" s="9" t="s">
        <v>68</v>
      </c>
      <c r="C344" s="10" t="s">
        <v>406</v>
      </c>
      <c r="D344" s="22">
        <f>+VLOOKUP(C344,ARTICULOS!E:N,5,0)</f>
        <v>704.14</v>
      </c>
      <c r="E344" s="23" t="str">
        <f>+VLOOKUP(C344,ARTICULOS!E:N,8,0)</f>
        <v>PORCION</v>
      </c>
      <c r="F344" s="23" t="str">
        <f>+VLOOKUP(C344,ARTICULOS!E:N,9,0)</f>
        <v>PORCION</v>
      </c>
      <c r="G344" s="24">
        <f>+VLOOKUP(C344,ARTICULOS!E:N,10,0)</f>
        <v>1</v>
      </c>
      <c r="H344" s="26"/>
    </row>
    <row r="345" ht="15.75" customHeight="1">
      <c r="A345" s="9" t="s">
        <v>357</v>
      </c>
      <c r="B345" s="9" t="s">
        <v>64</v>
      </c>
      <c r="C345" s="10" t="s">
        <v>407</v>
      </c>
      <c r="D345" s="22">
        <f>+VLOOKUP(C345,ARTICULOS!E:N,5,0)</f>
        <v>890</v>
      </c>
      <c r="E345" s="23" t="str">
        <f>+VLOOKUP(C345,ARTICULOS!E:N,8,0)</f>
        <v>GRAMOS</v>
      </c>
      <c r="F345" s="23" t="str">
        <f>+VLOOKUP(C345,ARTICULOS!E:N,9,0)</f>
        <v>GRAMOS</v>
      </c>
      <c r="G345" s="24">
        <f>+VLOOKUP(C345,ARTICULOS!E:N,10,0)</f>
        <v>1000</v>
      </c>
      <c r="H345" s="26"/>
    </row>
    <row r="346" ht="15.75" customHeight="1">
      <c r="A346" s="9" t="s">
        <v>357</v>
      </c>
      <c r="B346" s="9" t="s">
        <v>68</v>
      </c>
      <c r="C346" s="10" t="s">
        <v>408</v>
      </c>
      <c r="D346" s="22">
        <f>+VLOOKUP(C346,ARTICULOS!E:N,5,0)</f>
        <v>969.8</v>
      </c>
      <c r="E346" s="23" t="str">
        <f>+VLOOKUP(C346,ARTICULOS!E:N,8,0)</f>
        <v>GRAMOS</v>
      </c>
      <c r="F346" s="23" t="str">
        <f>+VLOOKUP(C346,ARTICULOS!E:N,9,0)</f>
        <v>GRAMOS</v>
      </c>
      <c r="G346" s="24">
        <f>+VLOOKUP(C346,ARTICULOS!E:N,10,0)</f>
        <v>800</v>
      </c>
      <c r="H346" s="26"/>
    </row>
    <row r="347" ht="15.75" customHeight="1">
      <c r="A347" s="9" t="s">
        <v>357</v>
      </c>
      <c r="B347" s="9" t="s">
        <v>409</v>
      </c>
      <c r="C347" s="10" t="s">
        <v>410</v>
      </c>
      <c r="D347" s="22">
        <f>+VLOOKUP(C347,ARTICULOS!E:N,5,0)</f>
        <v>25</v>
      </c>
      <c r="E347" s="23" t="str">
        <f>+VLOOKUP(C347,ARTICULOS!E:N,8,0)</f>
        <v>UNIDAD</v>
      </c>
      <c r="F347" s="23" t="str">
        <f>+VLOOKUP(C347,ARTICULOS!E:N,9,0)</f>
        <v>UNIDAD</v>
      </c>
      <c r="G347" s="24">
        <f>+VLOOKUP(C347,ARTICULOS!E:N,10,0)</f>
        <v>1</v>
      </c>
      <c r="H347" s="26"/>
    </row>
    <row r="348" ht="15.75" customHeight="1">
      <c r="A348" s="9" t="s">
        <v>357</v>
      </c>
      <c r="B348" s="9" t="s">
        <v>118</v>
      </c>
      <c r="C348" s="10" t="s">
        <v>412</v>
      </c>
      <c r="D348" s="22">
        <f>+VLOOKUP(C348,ARTICULOS!E:N,5,0)</f>
        <v>2966.48</v>
      </c>
      <c r="E348" s="23" t="str">
        <f>+VLOOKUP(C348,ARTICULOS!E:N,8,0)</f>
        <v>GRAMOS</v>
      </c>
      <c r="F348" s="23" t="str">
        <f>+VLOOKUP(C348,ARTICULOS!E:N,9,0)</f>
        <v>GRAMOS</v>
      </c>
      <c r="G348" s="24">
        <f>+VLOOKUP(C348,ARTICULOS!E:N,10,0)</f>
        <v>1000</v>
      </c>
      <c r="H348" s="26"/>
    </row>
    <row r="349" ht="15.75" customHeight="1">
      <c r="A349" s="9" t="s">
        <v>357</v>
      </c>
      <c r="B349" s="9" t="s">
        <v>68</v>
      </c>
      <c r="C349" s="10" t="s">
        <v>413</v>
      </c>
      <c r="D349" s="22">
        <f>+VLOOKUP(C349,ARTICULOS!E:N,5,0)</f>
        <v>1640.54</v>
      </c>
      <c r="E349" s="23" t="str">
        <f>+VLOOKUP(C349,ARTICULOS!E:N,8,0)</f>
        <v>GRAMOS</v>
      </c>
      <c r="F349" s="23" t="str">
        <f>+VLOOKUP(C349,ARTICULOS!E:N,9,0)</f>
        <v>GRAMOS</v>
      </c>
      <c r="G349" s="24">
        <f>+VLOOKUP(C349,ARTICULOS!E:N,10,0)</f>
        <v>700</v>
      </c>
      <c r="H349" s="25">
        <f>(D349/G349)*1000</f>
        <v>2343.628571</v>
      </c>
    </row>
    <row r="350" ht="15.75" customHeight="1">
      <c r="A350" s="9" t="s">
        <v>414</v>
      </c>
      <c r="B350" s="9" t="s">
        <v>64</v>
      </c>
      <c r="C350" s="10" t="s">
        <v>415</v>
      </c>
      <c r="D350" s="22">
        <f>+VLOOKUP(C350,ARTICULOS!E:N,5,0)</f>
        <v>1000</v>
      </c>
      <c r="E350" s="23" t="str">
        <f>+VLOOKUP(C350,ARTICULOS!E:N,8,0)</f>
        <v>GRAMOS</v>
      </c>
      <c r="F350" s="23" t="str">
        <f>+VLOOKUP(C350,ARTICULOS!E:N,9,0)</f>
        <v>GRAMOS</v>
      </c>
      <c r="G350" s="24">
        <f>+VLOOKUP(C350,ARTICULOS!E:N,10,0)</f>
        <v>1000</v>
      </c>
      <c r="H350" s="26"/>
    </row>
    <row r="351" ht="15.75" customHeight="1">
      <c r="A351" s="9" t="s">
        <v>414</v>
      </c>
      <c r="B351" s="9" t="s">
        <v>230</v>
      </c>
      <c r="C351" s="10" t="s">
        <v>416</v>
      </c>
      <c r="D351" s="22">
        <f>+VLOOKUP(C351,ARTICULOS!E:N,5,0)</f>
        <v>1176.470588</v>
      </c>
      <c r="E351" s="23" t="str">
        <f>+VLOOKUP(C351,ARTICULOS!E:N,8,0)</f>
        <v>GRAMOS</v>
      </c>
      <c r="F351" s="23" t="str">
        <f>+VLOOKUP(C351,ARTICULOS!E:N,9,0)</f>
        <v>GRAMOS</v>
      </c>
      <c r="G351" s="24">
        <f>+VLOOKUP(C351,ARTICULOS!E:N,10,0)</f>
        <v>1000</v>
      </c>
      <c r="H351" s="26"/>
    </row>
    <row r="352" ht="15.75" customHeight="1">
      <c r="A352" s="9" t="s">
        <v>414</v>
      </c>
      <c r="B352" s="9" t="s">
        <v>50</v>
      </c>
      <c r="C352" s="10" t="s">
        <v>417</v>
      </c>
      <c r="D352" s="22">
        <f>+VLOOKUP(C352,ARTICULOS!E:N,5,0)</f>
        <v>5600</v>
      </c>
      <c r="E352" s="23" t="str">
        <f>+VLOOKUP(C352,ARTICULOS!E:N,8,0)</f>
        <v>GRAMOS</v>
      </c>
      <c r="F352" s="23" t="str">
        <f>+VLOOKUP(C352,ARTICULOS!E:N,9,0)</f>
        <v>GRAMOS</v>
      </c>
      <c r="G352" s="24">
        <f>+VLOOKUP(C352,ARTICULOS!E:N,10,0)</f>
        <v>1000</v>
      </c>
      <c r="H352" s="26"/>
    </row>
    <row r="353" ht="15.75" customHeight="1">
      <c r="A353" s="9" t="s">
        <v>414</v>
      </c>
      <c r="B353" s="9" t="s">
        <v>50</v>
      </c>
      <c r="C353" s="10" t="s">
        <v>418</v>
      </c>
      <c r="D353" s="22">
        <f>+VLOOKUP(C353,ARTICULOS!E:N,5,0)</f>
        <v>3900</v>
      </c>
      <c r="E353" s="23" t="str">
        <f>+VLOOKUP(C353,ARTICULOS!E:N,8,0)</f>
        <v>GRAMOS</v>
      </c>
      <c r="F353" s="23" t="str">
        <f>+VLOOKUP(C353,ARTICULOS!E:N,9,0)</f>
        <v>GRAMOS</v>
      </c>
      <c r="G353" s="24">
        <f>+VLOOKUP(C353,ARTICULOS!E:N,10,0)</f>
        <v>1000</v>
      </c>
      <c r="H353" s="26"/>
    </row>
    <row r="354" ht="15.75" customHeight="1">
      <c r="A354" s="9" t="s">
        <v>414</v>
      </c>
      <c r="B354" s="9" t="s">
        <v>68</v>
      </c>
      <c r="C354" s="10" t="s">
        <v>419</v>
      </c>
      <c r="D354" s="22">
        <f>+VLOOKUP(C354,ARTICULOS!E:N,5,0)</f>
        <v>1641.9</v>
      </c>
      <c r="E354" s="23" t="str">
        <f>+VLOOKUP(C354,ARTICULOS!E:N,8,0)</f>
        <v>GRAMOS</v>
      </c>
      <c r="F354" s="23" t="str">
        <f>+VLOOKUP(C354,ARTICULOS!E:N,9,0)</f>
        <v>GRAMOS</v>
      </c>
      <c r="G354" s="24">
        <f>+VLOOKUP(C354,ARTICULOS!E:N,10,0)</f>
        <v>490</v>
      </c>
      <c r="H354" s="25">
        <f>(D354/G354)*1000</f>
        <v>3350.816327</v>
      </c>
    </row>
    <row r="355" ht="15.75" customHeight="1">
      <c r="A355" s="9" t="s">
        <v>414</v>
      </c>
      <c r="B355" s="9" t="s">
        <v>50</v>
      </c>
      <c r="C355" s="10" t="s">
        <v>420</v>
      </c>
      <c r="D355" s="22">
        <f>+VLOOKUP(C355,ARTICULOS!E:N,5,0)</f>
        <v>1500</v>
      </c>
      <c r="E355" s="23" t="str">
        <f>+VLOOKUP(C355,ARTICULOS!E:N,8,0)</f>
        <v>GRAMOS</v>
      </c>
      <c r="F355" s="23" t="str">
        <f>+VLOOKUP(C355,ARTICULOS!E:N,9,0)</f>
        <v>GRAMOS</v>
      </c>
      <c r="G355" s="24">
        <f>+VLOOKUP(C355,ARTICULOS!E:N,10,0)</f>
        <v>1000</v>
      </c>
      <c r="H355" s="26"/>
    </row>
    <row r="356" ht="15.75" customHeight="1">
      <c r="A356" s="9" t="s">
        <v>414</v>
      </c>
      <c r="B356" s="9" t="s">
        <v>68</v>
      </c>
      <c r="C356" s="10" t="s">
        <v>421</v>
      </c>
      <c r="D356" s="22">
        <f>+VLOOKUP(C356,ARTICULOS!E:N,5,0)</f>
        <v>362.37</v>
      </c>
      <c r="E356" s="23" t="str">
        <f>+VLOOKUP(C356,ARTICULOS!E:N,8,0)</f>
        <v>PORCION</v>
      </c>
      <c r="F356" s="23" t="str">
        <f>+VLOOKUP(C356,ARTICULOS!E:N,9,0)</f>
        <v>PORCION</v>
      </c>
      <c r="G356" s="24">
        <f>+VLOOKUP(C356,ARTICULOS!E:N,10,0)</f>
        <v>1</v>
      </c>
      <c r="H356" s="26"/>
    </row>
    <row r="357" ht="15.75" customHeight="1">
      <c r="A357" s="9" t="s">
        <v>414</v>
      </c>
      <c r="B357" s="9" t="s">
        <v>50</v>
      </c>
      <c r="C357" s="10" t="s">
        <v>422</v>
      </c>
      <c r="D357" s="22">
        <f>+VLOOKUP(C357,ARTICULOS!E:N,5,0)</f>
        <v>1250</v>
      </c>
      <c r="E357" s="23" t="str">
        <f>+VLOOKUP(C357,ARTICULOS!E:N,8,0)</f>
        <v>GRAMOS</v>
      </c>
      <c r="F357" s="23" t="str">
        <f>+VLOOKUP(C357,ARTICULOS!E:N,9,0)</f>
        <v>GRAMOS</v>
      </c>
      <c r="G357" s="24">
        <f>+VLOOKUP(C357,ARTICULOS!E:N,10,0)</f>
        <v>380</v>
      </c>
      <c r="H357" s="26"/>
    </row>
    <row r="358" ht="15.75" customHeight="1">
      <c r="A358" s="9" t="s">
        <v>414</v>
      </c>
      <c r="B358" s="9" t="s">
        <v>68</v>
      </c>
      <c r="C358" s="10" t="s">
        <v>423</v>
      </c>
      <c r="D358" s="22">
        <f>+VLOOKUP(C358,ARTICULOS!E:N,5,0)</f>
        <v>2528.54</v>
      </c>
      <c r="E358" s="23" t="str">
        <f>+VLOOKUP(C358,ARTICULOS!E:N,8,0)</f>
        <v>GRAMOS</v>
      </c>
      <c r="F358" s="23" t="str">
        <f>+VLOOKUP(C358,ARTICULOS!E:N,9,0)</f>
        <v>GRAMOS</v>
      </c>
      <c r="G358" s="24">
        <f>+VLOOKUP(C358,ARTICULOS!E:N,10,0)</f>
        <v>1000</v>
      </c>
      <c r="H358" s="26"/>
    </row>
    <row r="359" ht="15.75" customHeight="1">
      <c r="A359" s="9" t="s">
        <v>414</v>
      </c>
      <c r="B359" s="9" t="s">
        <v>424</v>
      </c>
      <c r="C359" s="10" t="s">
        <v>425</v>
      </c>
      <c r="D359" s="22">
        <f>+VLOOKUP(C359,ARTICULOS!E:N,5,0)</f>
        <v>782.96</v>
      </c>
      <c r="E359" s="23" t="str">
        <f>+VLOOKUP(C359,ARTICULOS!E:N,8,0)</f>
        <v>ROLL</v>
      </c>
      <c r="F359" s="23" t="str">
        <f>+VLOOKUP(C359,ARTICULOS!E:N,9,0)</f>
        <v>ROLL</v>
      </c>
      <c r="G359" s="24">
        <f>+VLOOKUP(C359,ARTICULOS!E:N,10,0)</f>
        <v>1</v>
      </c>
      <c r="H359" s="26"/>
    </row>
    <row r="360" ht="15.75" customHeight="1">
      <c r="A360" s="9" t="s">
        <v>414</v>
      </c>
      <c r="B360" s="9" t="s">
        <v>424</v>
      </c>
      <c r="C360" s="10" t="s">
        <v>426</v>
      </c>
      <c r="D360" s="22">
        <f>+VLOOKUP(C360,ARTICULOS!E:N,5,0)</f>
        <v>777.14</v>
      </c>
      <c r="E360" s="23" t="str">
        <f>+VLOOKUP(C360,ARTICULOS!E:N,8,0)</f>
        <v>ROLL</v>
      </c>
      <c r="F360" s="23" t="str">
        <f>+VLOOKUP(C360,ARTICULOS!E:N,9,0)</f>
        <v>ROLL</v>
      </c>
      <c r="G360" s="24">
        <f>+VLOOKUP(C360,ARTICULOS!E:N,10,0)</f>
        <v>1</v>
      </c>
      <c r="H360" s="26"/>
    </row>
    <row r="361" ht="15.75" customHeight="1">
      <c r="A361" s="9" t="s">
        <v>414</v>
      </c>
      <c r="B361" s="9" t="s">
        <v>424</v>
      </c>
      <c r="C361" s="10" t="s">
        <v>427</v>
      </c>
      <c r="D361" s="22">
        <f>+VLOOKUP(C361,ARTICULOS!E:N,5,0)</f>
        <v>707.36</v>
      </c>
      <c r="E361" s="23" t="str">
        <f>+VLOOKUP(C361,ARTICULOS!E:N,8,0)</f>
        <v>ROLL</v>
      </c>
      <c r="F361" s="23" t="str">
        <f>+VLOOKUP(C361,ARTICULOS!E:N,9,0)</f>
        <v>ROLL</v>
      </c>
      <c r="G361" s="24">
        <f>+VLOOKUP(C361,ARTICULOS!E:N,10,0)</f>
        <v>1</v>
      </c>
      <c r="H361" s="26"/>
    </row>
    <row r="362" ht="15.75" customHeight="1">
      <c r="A362" s="9" t="s">
        <v>414</v>
      </c>
      <c r="B362" s="9" t="s">
        <v>424</v>
      </c>
      <c r="C362" s="10" t="s">
        <v>428</v>
      </c>
      <c r="D362" s="22">
        <f>+VLOOKUP(C362,ARTICULOS!E:N,5,0)</f>
        <v>387.9</v>
      </c>
      <c r="E362" s="23" t="str">
        <f>+VLOOKUP(C362,ARTICULOS!E:N,8,0)</f>
        <v>ROLL</v>
      </c>
      <c r="F362" s="23" t="str">
        <f>+VLOOKUP(C362,ARTICULOS!E:N,9,0)</f>
        <v>ROLL</v>
      </c>
      <c r="G362" s="24">
        <f>+VLOOKUP(C362,ARTICULOS!E:N,10,0)</f>
        <v>1</v>
      </c>
      <c r="H362" s="26"/>
    </row>
    <row r="363" ht="15.75" customHeight="1">
      <c r="A363" s="9" t="s">
        <v>414</v>
      </c>
      <c r="B363" s="9" t="s">
        <v>424</v>
      </c>
      <c r="C363" s="10" t="s">
        <v>429</v>
      </c>
      <c r="D363" s="22">
        <f>+VLOOKUP(C363,ARTICULOS!E:N,5,0)</f>
        <v>399.62</v>
      </c>
      <c r="E363" s="23" t="str">
        <f>+VLOOKUP(C363,ARTICULOS!E:N,8,0)</f>
        <v>ROLL</v>
      </c>
      <c r="F363" s="23" t="str">
        <f>+VLOOKUP(C363,ARTICULOS!E:N,9,0)</f>
        <v>ROLL</v>
      </c>
      <c r="G363" s="24">
        <f>+VLOOKUP(C363,ARTICULOS!E:N,10,0)</f>
        <v>1</v>
      </c>
      <c r="H363" s="26"/>
    </row>
    <row r="364" ht="15.75" customHeight="1">
      <c r="A364" s="9" t="s">
        <v>414</v>
      </c>
      <c r="B364" s="9" t="s">
        <v>424</v>
      </c>
      <c r="C364" s="10" t="s">
        <v>430</v>
      </c>
      <c r="D364" s="22">
        <f>+VLOOKUP(C364,ARTICULOS!E:N,5,0)</f>
        <v>690.95</v>
      </c>
      <c r="E364" s="23" t="str">
        <f>+VLOOKUP(C364,ARTICULOS!E:N,8,0)</f>
        <v>ROLL</v>
      </c>
      <c r="F364" s="23" t="str">
        <f>+VLOOKUP(C364,ARTICULOS!E:N,9,0)</f>
        <v>ROLL</v>
      </c>
      <c r="G364" s="24">
        <f>+VLOOKUP(C364,ARTICULOS!E:N,10,0)</f>
        <v>1</v>
      </c>
      <c r="H364" s="26"/>
    </row>
    <row r="365" ht="15.75" customHeight="1">
      <c r="A365" s="9" t="s">
        <v>414</v>
      </c>
      <c r="B365" s="9" t="s">
        <v>424</v>
      </c>
      <c r="C365" s="10" t="s">
        <v>431</v>
      </c>
      <c r="D365" s="22">
        <f>+VLOOKUP(C365,ARTICULOS!E:N,5,0)</f>
        <v>562.65</v>
      </c>
      <c r="E365" s="23" t="str">
        <f>+VLOOKUP(C365,ARTICULOS!E:N,8,0)</f>
        <v>ROLL</v>
      </c>
      <c r="F365" s="23" t="str">
        <f>+VLOOKUP(C365,ARTICULOS!E:N,9,0)</f>
        <v>ROLL</v>
      </c>
      <c r="G365" s="24">
        <f>+VLOOKUP(C365,ARTICULOS!E:N,10,0)</f>
        <v>1</v>
      </c>
      <c r="H365" s="26"/>
    </row>
    <row r="366" ht="15.75" customHeight="1">
      <c r="A366" s="9" t="s">
        <v>414</v>
      </c>
      <c r="B366" s="9" t="s">
        <v>424</v>
      </c>
      <c r="C366" s="10" t="s">
        <v>432</v>
      </c>
      <c r="D366" s="22">
        <f>+VLOOKUP(C366,ARTICULOS!E:N,5,0)</f>
        <v>592.03</v>
      </c>
      <c r="E366" s="23" t="str">
        <f>+VLOOKUP(C366,ARTICULOS!E:N,8,0)</f>
        <v>ROLL</v>
      </c>
      <c r="F366" s="23" t="str">
        <f>+VLOOKUP(C366,ARTICULOS!E:N,9,0)</f>
        <v>ROLL</v>
      </c>
      <c r="G366" s="24">
        <f>+VLOOKUP(C366,ARTICULOS!E:N,10,0)</f>
        <v>1</v>
      </c>
      <c r="H366" s="26"/>
    </row>
    <row r="367" ht="15.75" customHeight="1">
      <c r="A367" s="9" t="s">
        <v>414</v>
      </c>
      <c r="B367" s="9" t="s">
        <v>424</v>
      </c>
      <c r="C367" s="10" t="s">
        <v>433</v>
      </c>
      <c r="D367" s="22">
        <f>+VLOOKUP(C367,ARTICULOS!E:N,5,0)</f>
        <v>876.28</v>
      </c>
      <c r="E367" s="23" t="str">
        <f>+VLOOKUP(C367,ARTICULOS!E:N,8,0)</f>
        <v>ROLL</v>
      </c>
      <c r="F367" s="23" t="str">
        <f>+VLOOKUP(C367,ARTICULOS!E:N,9,0)</f>
        <v>ROLL</v>
      </c>
      <c r="G367" s="24">
        <f>+VLOOKUP(C367,ARTICULOS!E:N,10,0)</f>
        <v>1</v>
      </c>
      <c r="H367" s="26"/>
    </row>
    <row r="368" ht="15.75" customHeight="1">
      <c r="A368" s="9" t="s">
        <v>414</v>
      </c>
      <c r="B368" s="9" t="s">
        <v>34</v>
      </c>
      <c r="C368" s="10" t="s">
        <v>434</v>
      </c>
      <c r="D368" s="22">
        <f>+VLOOKUP(C368,ARTICULOS!E:N,5,0)</f>
        <v>3300</v>
      </c>
      <c r="E368" s="23" t="str">
        <f>+VLOOKUP(C368,ARTICULOS!E:N,8,0)</f>
        <v>UNIDAD</v>
      </c>
      <c r="F368" s="23" t="str">
        <f>+VLOOKUP(C368,ARTICULOS!E:N,9,0)</f>
        <v>UNIDAD</v>
      </c>
      <c r="G368" s="24">
        <f>+VLOOKUP(C368,ARTICULOS!E:N,10,0)</f>
        <v>30</v>
      </c>
      <c r="H368" s="26"/>
    </row>
    <row r="369" ht="15.75" customHeight="1">
      <c r="A369" s="9" t="s">
        <v>357</v>
      </c>
      <c r="B369" s="9" t="s">
        <v>131</v>
      </c>
      <c r="C369" s="10" t="s">
        <v>435</v>
      </c>
      <c r="D369" s="22">
        <f>+VLOOKUP(C369,ARTICULOS!E:N,5,0)</f>
        <v>93</v>
      </c>
      <c r="E369" s="23" t="str">
        <f>+VLOOKUP(C369,ARTICULOS!E:N,8,0)</f>
        <v>UNIDAD</v>
      </c>
      <c r="F369" s="23" t="str">
        <f>+VLOOKUP(C369,ARTICULOS!E:N,9,0)</f>
        <v>UNIDAD</v>
      </c>
      <c r="G369" s="24">
        <f>+VLOOKUP(C369,ARTICULOS!E:N,10,0)</f>
        <v>1</v>
      </c>
      <c r="H369" s="26"/>
    </row>
    <row r="370" ht="15.75" customHeight="1">
      <c r="A370" s="9" t="s">
        <v>357</v>
      </c>
      <c r="B370" s="9" t="s">
        <v>131</v>
      </c>
      <c r="C370" s="10" t="s">
        <v>436</v>
      </c>
      <c r="D370" s="22">
        <f>+VLOOKUP(C370,ARTICULOS!E:N,5,0)</f>
        <v>44</v>
      </c>
      <c r="E370" s="23" t="str">
        <f>+VLOOKUP(C370,ARTICULOS!E:N,8,0)</f>
        <v>UNIDAD</v>
      </c>
      <c r="F370" s="23" t="str">
        <f>+VLOOKUP(C370,ARTICULOS!E:N,9,0)</f>
        <v>UNIDAD</v>
      </c>
      <c r="G370" s="24">
        <f>+VLOOKUP(C370,ARTICULOS!E:N,10,0)</f>
        <v>1</v>
      </c>
      <c r="H370" s="26"/>
    </row>
    <row r="371" ht="15.75" customHeight="1">
      <c r="A371" s="9" t="s">
        <v>357</v>
      </c>
      <c r="B371" s="9" t="s">
        <v>131</v>
      </c>
      <c r="C371" s="10" t="s">
        <v>437</v>
      </c>
      <c r="D371" s="22">
        <f>+VLOOKUP(C371,ARTICULOS!E:N,5,0)</f>
        <v>102</v>
      </c>
      <c r="E371" s="23" t="str">
        <f>+VLOOKUP(C371,ARTICULOS!E:N,8,0)</f>
        <v>UNIDAD</v>
      </c>
      <c r="F371" s="23" t="str">
        <f>+VLOOKUP(C371,ARTICULOS!E:N,9,0)</f>
        <v>UNIDAD</v>
      </c>
      <c r="G371" s="24">
        <f>+VLOOKUP(C371,ARTICULOS!E:N,10,0)</f>
        <v>1</v>
      </c>
      <c r="H371" s="26"/>
    </row>
    <row r="372" ht="15.75" customHeight="1">
      <c r="A372" s="9" t="s">
        <v>11</v>
      </c>
      <c r="B372" s="9" t="s">
        <v>127</v>
      </c>
      <c r="C372" s="10" t="s">
        <v>438</v>
      </c>
      <c r="D372" s="22">
        <f>+VLOOKUP(C372,ARTICULOS!E:N,5,0)</f>
        <v>877.8</v>
      </c>
      <c r="E372" s="23" t="str">
        <f>+VLOOKUP(C372,ARTICULOS!E:N,8,0)</f>
        <v>ROLL</v>
      </c>
      <c r="F372" s="23" t="str">
        <f>+VLOOKUP(C372,ARTICULOS!E:N,9,0)</f>
        <v>ROLL</v>
      </c>
      <c r="G372" s="24">
        <f>+VLOOKUP(C372,ARTICULOS!E:N,10,0)</f>
        <v>1</v>
      </c>
      <c r="H372" s="26"/>
    </row>
    <row r="373" ht="15.75" customHeight="1">
      <c r="A373" s="9" t="s">
        <v>11</v>
      </c>
      <c r="B373" s="9" t="s">
        <v>127</v>
      </c>
      <c r="C373" s="10" t="s">
        <v>439</v>
      </c>
      <c r="D373" s="22">
        <f>+VLOOKUP(C373,ARTICULOS!E:N,5,0)</f>
        <v>370.32</v>
      </c>
      <c r="E373" s="23" t="str">
        <f>+VLOOKUP(C373,ARTICULOS!E:N,8,0)</f>
        <v>ROLL</v>
      </c>
      <c r="F373" s="23" t="str">
        <f>+VLOOKUP(C373,ARTICULOS!E:N,9,0)</f>
        <v>ROLL</v>
      </c>
      <c r="G373" s="24">
        <f>+VLOOKUP(C373,ARTICULOS!E:N,10,0)</f>
        <v>1</v>
      </c>
      <c r="H373" s="26"/>
    </row>
    <row r="374" ht="15.75" customHeight="1">
      <c r="A374" s="9" t="s">
        <v>11</v>
      </c>
      <c r="B374" s="9" t="s">
        <v>424</v>
      </c>
      <c r="C374" s="10" t="s">
        <v>440</v>
      </c>
      <c r="D374" s="22">
        <f>+VLOOKUP(C374,ARTICULOS!E:N,5,0)</f>
        <v>1583.83</v>
      </c>
      <c r="E374" s="23" t="str">
        <f>+VLOOKUP(C374,ARTICULOS!E:N,8,0)</f>
        <v>ROLL</v>
      </c>
      <c r="F374" s="23" t="str">
        <f>+VLOOKUP(C374,ARTICULOS!E:N,9,0)</f>
        <v>ROLL</v>
      </c>
      <c r="G374" s="24">
        <f>+VLOOKUP(C374,ARTICULOS!E:N,10,0)</f>
        <v>1</v>
      </c>
      <c r="H374" s="26"/>
    </row>
    <row r="375" ht="15.75" customHeight="1">
      <c r="A375" s="9" t="s">
        <v>11</v>
      </c>
      <c r="B375" s="9" t="s">
        <v>424</v>
      </c>
      <c r="C375" s="10" t="s">
        <v>441</v>
      </c>
      <c r="D375" s="22">
        <f>+VLOOKUP(C375,ARTICULOS!E:N,5,0)</f>
        <v>1163.19</v>
      </c>
      <c r="E375" s="23" t="str">
        <f>+VLOOKUP(C375,ARTICULOS!E:N,8,0)</f>
        <v>ROLL</v>
      </c>
      <c r="F375" s="23" t="str">
        <f>+VLOOKUP(C375,ARTICULOS!E:N,9,0)</f>
        <v>ROLL</v>
      </c>
      <c r="G375" s="24">
        <f>+VLOOKUP(C375,ARTICULOS!E:N,10,0)</f>
        <v>1</v>
      </c>
      <c r="H375" s="26"/>
    </row>
    <row r="376" ht="15.75" customHeight="1">
      <c r="A376" s="9" t="s">
        <v>11</v>
      </c>
      <c r="B376" s="9" t="s">
        <v>424</v>
      </c>
      <c r="C376" s="10" t="s">
        <v>442</v>
      </c>
      <c r="D376" s="22">
        <f>+VLOOKUP(C376,ARTICULOS!E:N,5,0)</f>
        <v>388.94</v>
      </c>
      <c r="E376" s="23" t="str">
        <f>+VLOOKUP(C376,ARTICULOS!E:N,8,0)</f>
        <v>ROLL</v>
      </c>
      <c r="F376" s="23" t="str">
        <f>+VLOOKUP(C376,ARTICULOS!E:N,9,0)</f>
        <v>ROLL</v>
      </c>
      <c r="G376" s="24">
        <f>+VLOOKUP(C376,ARTICULOS!E:N,10,0)</f>
        <v>1</v>
      </c>
      <c r="H376" s="26"/>
    </row>
    <row r="377" ht="15.75" customHeight="1">
      <c r="A377" s="9" t="s">
        <v>11</v>
      </c>
      <c r="B377" s="9" t="s">
        <v>424</v>
      </c>
      <c r="C377" s="10" t="s">
        <v>443</v>
      </c>
      <c r="D377" s="22">
        <f>+VLOOKUP(C377,ARTICULOS!E:N,5,0)</f>
        <v>607.49</v>
      </c>
      <c r="E377" s="23" t="str">
        <f>+VLOOKUP(C377,ARTICULOS!E:N,8,0)</f>
        <v>ROLL</v>
      </c>
      <c r="F377" s="23" t="str">
        <f>+VLOOKUP(C377,ARTICULOS!E:N,9,0)</f>
        <v>ROLL</v>
      </c>
      <c r="G377" s="24">
        <f>+VLOOKUP(C377,ARTICULOS!E:N,10,0)</f>
        <v>1</v>
      </c>
      <c r="H377" s="26"/>
    </row>
    <row r="378" ht="15.75" customHeight="1">
      <c r="A378" s="9" t="s">
        <v>11</v>
      </c>
      <c r="B378" s="9" t="s">
        <v>424</v>
      </c>
      <c r="C378" s="10" t="s">
        <v>444</v>
      </c>
      <c r="D378" s="22">
        <f>+VLOOKUP(C378,ARTICULOS!E:N,5,0)</f>
        <v>1333.08</v>
      </c>
      <c r="E378" s="23" t="str">
        <f>+VLOOKUP(C378,ARTICULOS!E:N,8,0)</f>
        <v>ROLL</v>
      </c>
      <c r="F378" s="23" t="str">
        <f>+VLOOKUP(C378,ARTICULOS!E:N,9,0)</f>
        <v>ROLL</v>
      </c>
      <c r="G378" s="24">
        <f>+VLOOKUP(C378,ARTICULOS!E:N,10,0)</f>
        <v>1</v>
      </c>
      <c r="H378" s="26"/>
    </row>
    <row r="379" ht="15.75" customHeight="1">
      <c r="A379" s="9" t="s">
        <v>11</v>
      </c>
      <c r="B379" s="9" t="s">
        <v>424</v>
      </c>
      <c r="C379" s="10" t="s">
        <v>445</v>
      </c>
      <c r="D379" s="22">
        <f>+VLOOKUP(C379,ARTICULOS!E:N,5,0)</f>
        <v>369.62</v>
      </c>
      <c r="E379" s="23" t="str">
        <f>+VLOOKUP(C379,ARTICULOS!E:N,8,0)</f>
        <v>ROLL</v>
      </c>
      <c r="F379" s="23" t="str">
        <f>+VLOOKUP(C379,ARTICULOS!E:N,9,0)</f>
        <v>ROLL</v>
      </c>
      <c r="G379" s="24">
        <f>+VLOOKUP(C379,ARTICULOS!E:N,10,0)</f>
        <v>1</v>
      </c>
      <c r="H379" s="26"/>
    </row>
    <row r="380" ht="15.75" customHeight="1">
      <c r="A380" s="9" t="s">
        <v>11</v>
      </c>
      <c r="B380" s="9" t="s">
        <v>424</v>
      </c>
      <c r="C380" s="10" t="s">
        <v>446</v>
      </c>
      <c r="D380" s="22">
        <f>+VLOOKUP(C380,ARTICULOS!E:N,5,0)</f>
        <v>1080.5</v>
      </c>
      <c r="E380" s="23" t="str">
        <f>+VLOOKUP(C380,ARTICULOS!E:N,8,0)</f>
        <v>ROLL</v>
      </c>
      <c r="F380" s="23" t="str">
        <f>+VLOOKUP(C380,ARTICULOS!E:N,9,0)</f>
        <v>ROLL</v>
      </c>
      <c r="G380" s="24">
        <f>+VLOOKUP(C380,ARTICULOS!E:N,10,0)</f>
        <v>1</v>
      </c>
      <c r="H380" s="26"/>
    </row>
    <row r="381" ht="15.75" customHeight="1">
      <c r="A381" s="9" t="s">
        <v>11</v>
      </c>
      <c r="B381" s="9" t="s">
        <v>424</v>
      </c>
      <c r="C381" s="10" t="s">
        <v>447</v>
      </c>
      <c r="D381" s="22">
        <f>+VLOOKUP(C381,ARTICULOS!E:N,5,0)</f>
        <v>408.54</v>
      </c>
      <c r="E381" s="23" t="str">
        <f>+VLOOKUP(C381,ARTICULOS!E:N,8,0)</f>
        <v>ROLL</v>
      </c>
      <c r="F381" s="23" t="str">
        <f>+VLOOKUP(C381,ARTICULOS!E:N,9,0)</f>
        <v>ROLL</v>
      </c>
      <c r="G381" s="24">
        <f>+VLOOKUP(C381,ARTICULOS!E:N,10,0)</f>
        <v>1</v>
      </c>
      <c r="H381" s="26"/>
    </row>
    <row r="382" ht="15.75" customHeight="1">
      <c r="A382" s="9" t="s">
        <v>11</v>
      </c>
      <c r="B382" s="9" t="s">
        <v>424</v>
      </c>
      <c r="C382" s="10" t="s">
        <v>448</v>
      </c>
      <c r="D382" s="22">
        <f>+VLOOKUP(C382,ARTICULOS!E:N,5,0)</f>
        <v>244.79</v>
      </c>
      <c r="E382" s="23" t="str">
        <f>+VLOOKUP(C382,ARTICULOS!E:N,8,0)</f>
        <v>ROLL</v>
      </c>
      <c r="F382" s="23" t="str">
        <f>+VLOOKUP(C382,ARTICULOS!E:N,9,0)</f>
        <v>ROLL</v>
      </c>
      <c r="G382" s="24">
        <f>+VLOOKUP(C382,ARTICULOS!E:N,10,0)</f>
        <v>1</v>
      </c>
      <c r="H382" s="26"/>
    </row>
    <row r="383" ht="15.75" customHeight="1">
      <c r="A383" s="9" t="s">
        <v>11</v>
      </c>
      <c r="B383" s="9" t="s">
        <v>424</v>
      </c>
      <c r="C383" s="10" t="s">
        <v>449</v>
      </c>
      <c r="D383" s="22">
        <f>+VLOOKUP(C383,ARTICULOS!E:N,5,0)</f>
        <v>368.2</v>
      </c>
      <c r="E383" s="23" t="str">
        <f>+VLOOKUP(C383,ARTICULOS!E:N,8,0)</f>
        <v>ROLL</v>
      </c>
      <c r="F383" s="23" t="str">
        <f>+VLOOKUP(C383,ARTICULOS!E:N,9,0)</f>
        <v>ROLL</v>
      </c>
      <c r="G383" s="24">
        <f>+VLOOKUP(C383,ARTICULOS!E:N,10,0)</f>
        <v>1</v>
      </c>
      <c r="H383" s="26"/>
    </row>
    <row r="384" ht="15.75" customHeight="1">
      <c r="A384" s="9" t="s">
        <v>11</v>
      </c>
      <c r="B384" s="9" t="s">
        <v>424</v>
      </c>
      <c r="C384" s="10" t="s">
        <v>450</v>
      </c>
      <c r="D384" s="22">
        <f>+VLOOKUP(C384,ARTICULOS!E:N,5,0)</f>
        <v>408.54</v>
      </c>
      <c r="E384" s="23" t="str">
        <f>+VLOOKUP(C384,ARTICULOS!E:N,8,0)</f>
        <v>ROLL</v>
      </c>
      <c r="F384" s="23" t="str">
        <f>+VLOOKUP(C384,ARTICULOS!E:N,9,0)</f>
        <v>ROLL</v>
      </c>
      <c r="G384" s="24">
        <f>+VLOOKUP(C384,ARTICULOS!E:N,10,0)</f>
        <v>1</v>
      </c>
      <c r="H384" s="26"/>
    </row>
    <row r="385" ht="15.75" customHeight="1">
      <c r="A385" s="9" t="s">
        <v>11</v>
      </c>
      <c r="B385" s="9" t="s">
        <v>424</v>
      </c>
      <c r="C385" s="10" t="s">
        <v>451</v>
      </c>
      <c r="D385" s="22">
        <f>+VLOOKUP(C385,ARTICULOS!E:N,5,0)</f>
        <v>815.13</v>
      </c>
      <c r="E385" s="23" t="str">
        <f>+VLOOKUP(C385,ARTICULOS!E:N,8,0)</f>
        <v>ROLL</v>
      </c>
      <c r="F385" s="23" t="str">
        <f>+VLOOKUP(C385,ARTICULOS!E:N,9,0)</f>
        <v>ROLL</v>
      </c>
      <c r="G385" s="24">
        <f>+VLOOKUP(C385,ARTICULOS!E:N,10,0)</f>
        <v>1</v>
      </c>
      <c r="H385" s="26"/>
    </row>
    <row r="386" ht="15.75" customHeight="1">
      <c r="A386" s="9" t="s">
        <v>11</v>
      </c>
      <c r="B386" s="9" t="s">
        <v>424</v>
      </c>
      <c r="C386" s="10" t="s">
        <v>452</v>
      </c>
      <c r="D386" s="22">
        <f>+VLOOKUP(C386,ARTICULOS!E:N,5,0)</f>
        <v>998.51</v>
      </c>
      <c r="E386" s="23" t="str">
        <f>+VLOOKUP(C386,ARTICULOS!E:N,8,0)</f>
        <v>ROLL</v>
      </c>
      <c r="F386" s="23" t="str">
        <f>+VLOOKUP(C386,ARTICULOS!E:N,9,0)</f>
        <v>ROLL</v>
      </c>
      <c r="G386" s="24">
        <f>+VLOOKUP(C386,ARTICULOS!E:N,10,0)</f>
        <v>1</v>
      </c>
      <c r="H386" s="26"/>
    </row>
    <row r="387" ht="15.75" customHeight="1">
      <c r="A387" s="9" t="s">
        <v>11</v>
      </c>
      <c r="B387" s="9" t="s">
        <v>424</v>
      </c>
      <c r="C387" s="10" t="s">
        <v>453</v>
      </c>
      <c r="D387" s="22">
        <f>+VLOOKUP(C387,ARTICULOS!E:N,5,0)</f>
        <v>731.35</v>
      </c>
      <c r="E387" s="23" t="str">
        <f>+VLOOKUP(C387,ARTICULOS!E:N,8,0)</f>
        <v>PORCION</v>
      </c>
      <c r="F387" s="23" t="str">
        <f>+VLOOKUP(C387,ARTICULOS!E:N,9,0)</f>
        <v>PORCION</v>
      </c>
      <c r="G387" s="24">
        <f>+VLOOKUP(C387,ARTICULOS!E:N,10,0)</f>
        <v>1</v>
      </c>
      <c r="H387" s="26"/>
    </row>
    <row r="388" ht="15.75" customHeight="1">
      <c r="A388" s="9" t="s">
        <v>11</v>
      </c>
      <c r="B388" s="9" t="s">
        <v>424</v>
      </c>
      <c r="C388" s="10" t="s">
        <v>454</v>
      </c>
      <c r="D388" s="22">
        <f>+VLOOKUP(C388,ARTICULOS!E:N,5,0)</f>
        <v>162.63</v>
      </c>
      <c r="E388" s="23" t="str">
        <f>+VLOOKUP(C388,ARTICULOS!E:N,8,0)</f>
        <v>PORCION</v>
      </c>
      <c r="F388" s="23" t="str">
        <f>+VLOOKUP(C388,ARTICULOS!E:N,9,0)</f>
        <v>PORCION</v>
      </c>
      <c r="G388" s="24">
        <f>+VLOOKUP(C388,ARTICULOS!E:N,10,0)</f>
        <v>1</v>
      </c>
      <c r="H388" s="26"/>
    </row>
    <row r="389" ht="15.75" customHeight="1">
      <c r="A389" s="9" t="s">
        <v>11</v>
      </c>
      <c r="B389" s="9" t="s">
        <v>424</v>
      </c>
      <c r="C389" s="10" t="s">
        <v>455</v>
      </c>
      <c r="D389" s="22">
        <f>+VLOOKUP(C389,ARTICULOS!E:N,5,0)</f>
        <v>396.79</v>
      </c>
      <c r="E389" s="23" t="str">
        <f>+VLOOKUP(C389,ARTICULOS!E:N,8,0)</f>
        <v>ROLL</v>
      </c>
      <c r="F389" s="23" t="str">
        <f>+VLOOKUP(C389,ARTICULOS!E:N,9,0)</f>
        <v>ROLL</v>
      </c>
      <c r="G389" s="24">
        <f>+VLOOKUP(C389,ARTICULOS!E:N,10,0)</f>
        <v>1</v>
      </c>
      <c r="H389" s="26"/>
    </row>
    <row r="390" ht="15.75" customHeight="1">
      <c r="A390" s="9" t="s">
        <v>11</v>
      </c>
      <c r="B390" s="9" t="s">
        <v>424</v>
      </c>
      <c r="C390" s="10" t="s">
        <v>456</v>
      </c>
      <c r="D390" s="22">
        <f>+VLOOKUP(C390,ARTICULOS!E:N,5,0)</f>
        <v>477.64</v>
      </c>
      <c r="E390" s="23" t="str">
        <f>+VLOOKUP(C390,ARTICULOS!E:N,8,0)</f>
        <v>ROLL</v>
      </c>
      <c r="F390" s="23" t="str">
        <f>+VLOOKUP(C390,ARTICULOS!E:N,9,0)</f>
        <v>ROLL</v>
      </c>
      <c r="G390" s="24">
        <f>+VLOOKUP(C390,ARTICULOS!E:N,10,0)</f>
        <v>1</v>
      </c>
      <c r="H390" s="26"/>
    </row>
    <row r="391" ht="15.75" customHeight="1">
      <c r="A391" s="9" t="s">
        <v>11</v>
      </c>
      <c r="B391" s="9" t="s">
        <v>34</v>
      </c>
      <c r="C391" s="10" t="s">
        <v>457</v>
      </c>
      <c r="D391" s="22">
        <f>+VLOOKUP(C391,ARTICULOS!E:N,5,0)</f>
        <v>3300</v>
      </c>
      <c r="E391" s="23" t="str">
        <f>+VLOOKUP(C391,ARTICULOS!E:N,8,0)</f>
        <v>UNIDAD</v>
      </c>
      <c r="F391" s="23" t="str">
        <f>+VLOOKUP(C391,ARTICULOS!E:N,9,0)</f>
        <v>UNIDAD</v>
      </c>
      <c r="G391" s="24">
        <f>+VLOOKUP(C391,ARTICULOS!E:N,10,0)</f>
        <v>30</v>
      </c>
      <c r="H391" s="26"/>
    </row>
    <row r="392" ht="15.75" customHeight="1">
      <c r="A392" s="9" t="s">
        <v>11</v>
      </c>
      <c r="B392" s="9" t="s">
        <v>207</v>
      </c>
      <c r="C392" s="10" t="s">
        <v>458</v>
      </c>
      <c r="D392" s="22">
        <f>+VLOOKUP(C392,ARTICULOS!E:N,5,0)</f>
        <v>19790</v>
      </c>
      <c r="E392" s="23" t="str">
        <f>+VLOOKUP(C392,ARTICULOS!E:N,8,0)</f>
        <v>ROLLO</v>
      </c>
      <c r="F392" s="23" t="str">
        <f>+VLOOKUP(C392,ARTICULOS!E:N,9,0)</f>
        <v>ROLLO</v>
      </c>
      <c r="G392" s="24">
        <f>+VLOOKUP(C392,ARTICULOS!E:N,10,0)</f>
        <v>1</v>
      </c>
      <c r="H392" s="26"/>
    </row>
    <row r="393" ht="15.75" customHeight="1">
      <c r="A393" s="9" t="s">
        <v>11</v>
      </c>
      <c r="B393" s="9" t="s">
        <v>329</v>
      </c>
      <c r="C393" s="10" t="s">
        <v>460</v>
      </c>
      <c r="D393" s="22">
        <f>+VLOOKUP(C393,ARTICULOS!E:N,5,0)</f>
        <v>555</v>
      </c>
      <c r="E393" s="23" t="str">
        <f>+VLOOKUP(C393,ARTICULOS!E:N,8,0)</f>
        <v>LATA</v>
      </c>
      <c r="F393" s="23" t="str">
        <f>+VLOOKUP(C393,ARTICULOS!E:N,9,0)</f>
        <v>LATA</v>
      </c>
      <c r="G393" s="24">
        <f>+VLOOKUP(C393,ARTICULOS!E:N,10,0)</f>
        <v>1</v>
      </c>
      <c r="H393" s="26"/>
    </row>
    <row r="394" ht="15.75" customHeight="1">
      <c r="A394" s="9" t="s">
        <v>11</v>
      </c>
      <c r="B394" s="9" t="s">
        <v>127</v>
      </c>
      <c r="C394" s="10" t="s">
        <v>461</v>
      </c>
      <c r="D394" s="22">
        <f>+VLOOKUP(C394,ARTICULOS!E:N,5,0)</f>
        <v>1405.1</v>
      </c>
      <c r="E394" s="23" t="str">
        <f>+VLOOKUP(C394,ARTICULOS!E:N,8,0)</f>
        <v>ROLL</v>
      </c>
      <c r="F394" s="23" t="str">
        <f>+VLOOKUP(C394,ARTICULOS!E:N,9,0)</f>
        <v>ROLL</v>
      </c>
      <c r="G394" s="24">
        <f>+VLOOKUP(C394,ARTICULOS!E:N,10,0)</f>
        <v>1</v>
      </c>
      <c r="H394" s="26"/>
    </row>
    <row r="395" ht="15.75" customHeight="1">
      <c r="A395" s="9" t="s">
        <v>11</v>
      </c>
      <c r="B395" s="9" t="s">
        <v>127</v>
      </c>
      <c r="C395" s="10" t="s">
        <v>462</v>
      </c>
      <c r="D395" s="22">
        <f>+VLOOKUP(C395,ARTICULOS!E:N,5,0)</f>
        <v>571.03</v>
      </c>
      <c r="E395" s="23" t="str">
        <f>+VLOOKUP(C395,ARTICULOS!E:N,8,0)</f>
        <v>ROLL</v>
      </c>
      <c r="F395" s="23" t="str">
        <f>+VLOOKUP(C395,ARTICULOS!E:N,9,0)</f>
        <v>ROLL</v>
      </c>
      <c r="G395" s="24">
        <f>+VLOOKUP(C395,ARTICULOS!E:N,10,0)</f>
        <v>1</v>
      </c>
      <c r="H395" s="26"/>
    </row>
    <row r="396" ht="15.75" customHeight="1">
      <c r="A396" s="9" t="s">
        <v>11</v>
      </c>
      <c r="B396" s="9" t="s">
        <v>127</v>
      </c>
      <c r="C396" s="10" t="s">
        <v>463</v>
      </c>
      <c r="D396" s="22">
        <f>+VLOOKUP(C396,ARTICULOS!E:N,5,0)</f>
        <v>1258.59</v>
      </c>
      <c r="E396" s="23" t="str">
        <f>+VLOOKUP(C396,ARTICULOS!E:N,8,0)</f>
        <v>ROLL</v>
      </c>
      <c r="F396" s="23" t="str">
        <f>+VLOOKUP(C396,ARTICULOS!E:N,9,0)</f>
        <v>ROLL</v>
      </c>
      <c r="G396" s="24">
        <f>+VLOOKUP(C396,ARTICULOS!E:N,10,0)</f>
        <v>1</v>
      </c>
      <c r="H396" s="26"/>
    </row>
    <row r="397" ht="15.75" customHeight="1">
      <c r="A397" s="9" t="s">
        <v>11</v>
      </c>
      <c r="B397" s="9" t="s">
        <v>127</v>
      </c>
      <c r="C397" s="10" t="s">
        <v>464</v>
      </c>
      <c r="D397" s="22">
        <f>+VLOOKUP(C397,ARTICULOS!E:N,5,0)</f>
        <v>906.94</v>
      </c>
      <c r="E397" s="23" t="str">
        <f>+VLOOKUP(C397,ARTICULOS!E:N,8,0)</f>
        <v>ROLL</v>
      </c>
      <c r="F397" s="23" t="str">
        <f>+VLOOKUP(C397,ARTICULOS!E:N,9,0)</f>
        <v>ROLL</v>
      </c>
      <c r="G397" s="24">
        <f>+VLOOKUP(C397,ARTICULOS!E:N,10,0)</f>
        <v>1</v>
      </c>
      <c r="H397" s="26"/>
    </row>
    <row r="398" ht="15.75" customHeight="1">
      <c r="A398" s="9" t="s">
        <v>11</v>
      </c>
      <c r="B398" s="9" t="s">
        <v>68</v>
      </c>
      <c r="C398" s="10" t="s">
        <v>465</v>
      </c>
      <c r="D398" s="22">
        <f>+VLOOKUP(C398,ARTICULOS!E:N,5,0)</f>
        <v>5040</v>
      </c>
      <c r="E398" s="23" t="str">
        <f>+VLOOKUP(C398,ARTICULOS!E:N,8,0)</f>
        <v>GRAMOS</v>
      </c>
      <c r="F398" s="23" t="str">
        <f>+VLOOKUP(C398,ARTICULOS!E:N,9,0)</f>
        <v>GRAMOS</v>
      </c>
      <c r="G398" s="24">
        <f>+VLOOKUP(C398,ARTICULOS!E:N,10,0)</f>
        <v>13200</v>
      </c>
      <c r="H398" s="26"/>
    </row>
    <row r="399" ht="15.75" customHeight="1">
      <c r="A399" s="9" t="s">
        <v>11</v>
      </c>
      <c r="B399" s="9" t="s">
        <v>68</v>
      </c>
      <c r="C399" s="10" t="s">
        <v>466</v>
      </c>
      <c r="D399" s="22">
        <f>+VLOOKUP(C399,ARTICULOS!E:N,5,0)</f>
        <v>13902.85</v>
      </c>
      <c r="E399" s="23" t="str">
        <f>+VLOOKUP(C399,ARTICULOS!E:N,8,0)</f>
        <v>MILILITROS</v>
      </c>
      <c r="F399" s="23" t="str">
        <f>+VLOOKUP(C399,ARTICULOS!E:N,9,0)</f>
        <v>MILILITROS</v>
      </c>
      <c r="G399" s="24">
        <f>+VLOOKUP(C399,ARTICULOS!E:N,10,0)</f>
        <v>18900</v>
      </c>
      <c r="H399" s="26"/>
    </row>
    <row r="400" ht="15.75" customHeight="1">
      <c r="A400" s="9" t="s">
        <v>11</v>
      </c>
      <c r="B400" s="9" t="s">
        <v>50</v>
      </c>
      <c r="C400" s="10" t="s">
        <v>467</v>
      </c>
      <c r="D400" s="22">
        <f>+VLOOKUP(C400,ARTICULOS!E:N,5,0)</f>
        <v>21008.5</v>
      </c>
      <c r="E400" s="23" t="str">
        <f>+VLOOKUP(C400,ARTICULOS!E:N,8,0)</f>
        <v>MILILITROS</v>
      </c>
      <c r="F400" s="23" t="str">
        <f>+VLOOKUP(C400,ARTICULOS!E:N,9,0)</f>
        <v>MILILITROS</v>
      </c>
      <c r="G400" s="24">
        <f>+VLOOKUP(C400,ARTICULOS!E:N,10,0)</f>
        <v>20000</v>
      </c>
      <c r="H400" s="26"/>
    </row>
    <row r="401" ht="15.75" customHeight="1">
      <c r="A401" s="9" t="s">
        <v>11</v>
      </c>
      <c r="B401" s="9" t="s">
        <v>411</v>
      </c>
      <c r="C401" s="10" t="s">
        <v>468</v>
      </c>
      <c r="D401" s="22">
        <f>+VLOOKUP(C401,ARTICULOS!E:N,5,0)</f>
        <v>5006.5</v>
      </c>
      <c r="E401" s="23" t="str">
        <f>+VLOOKUP(C401,ARTICULOS!E:N,8,0)</f>
        <v>GRAMOS</v>
      </c>
      <c r="F401" s="23" t="str">
        <f>+VLOOKUP(C401,ARTICULOS!E:N,9,0)</f>
        <v>GRAMOS</v>
      </c>
      <c r="G401" s="24">
        <f>+VLOOKUP(C401,ARTICULOS!E:N,10,0)</f>
        <v>1000</v>
      </c>
      <c r="H401" s="26"/>
    </row>
    <row r="402" ht="15.75" customHeight="1">
      <c r="A402" s="9" t="s">
        <v>11</v>
      </c>
      <c r="B402" s="9" t="s">
        <v>411</v>
      </c>
      <c r="C402" s="10" t="s">
        <v>469</v>
      </c>
      <c r="D402" s="22">
        <f>+VLOOKUP(C402,ARTICULOS!E:N,5,0)</f>
        <v>3136.48</v>
      </c>
      <c r="E402" s="23" t="str">
        <f>+VLOOKUP(C402,ARTICULOS!E:N,8,0)</f>
        <v>GRAMOS</v>
      </c>
      <c r="F402" s="23" t="str">
        <f>+VLOOKUP(C402,ARTICULOS!E:N,9,0)</f>
        <v>GRAMOS</v>
      </c>
      <c r="G402" s="24">
        <f>+VLOOKUP(C402,ARTICULOS!E:N,10,0)</f>
        <v>1000</v>
      </c>
      <c r="H402" s="26"/>
    </row>
    <row r="403" ht="15.75" customHeight="1">
      <c r="A403" s="9" t="s">
        <v>11</v>
      </c>
      <c r="B403" s="9" t="s">
        <v>127</v>
      </c>
      <c r="C403" s="10" t="s">
        <v>470</v>
      </c>
      <c r="D403" s="22">
        <f>+VLOOKUP(C403,ARTICULOS!E:N,5,0)</f>
        <v>647.05</v>
      </c>
      <c r="E403" s="23" t="str">
        <f>+VLOOKUP(C403,ARTICULOS!E:N,8,0)</f>
        <v>ROLL</v>
      </c>
      <c r="F403" s="23" t="str">
        <f>+VLOOKUP(C403,ARTICULOS!E:N,9,0)</f>
        <v>ROLL</v>
      </c>
      <c r="G403" s="24">
        <f>+VLOOKUP(C403,ARTICULOS!E:N,10,0)</f>
        <v>1</v>
      </c>
      <c r="H403" s="26"/>
    </row>
    <row r="404" ht="15.75" customHeight="1">
      <c r="A404" s="9" t="s">
        <v>11</v>
      </c>
      <c r="B404" s="9" t="s">
        <v>127</v>
      </c>
      <c r="C404" s="10" t="s">
        <v>471</v>
      </c>
      <c r="D404" s="22">
        <f>+VLOOKUP(C404,ARTICULOS!E:N,5,0)</f>
        <v>1495.86</v>
      </c>
      <c r="E404" s="23" t="str">
        <f>+VLOOKUP(C404,ARTICULOS!E:N,8,0)</f>
        <v>ROLL</v>
      </c>
      <c r="F404" s="23" t="str">
        <f>+VLOOKUP(C404,ARTICULOS!E:N,9,0)</f>
        <v>ROLL</v>
      </c>
      <c r="G404" s="24">
        <f>+VLOOKUP(C404,ARTICULOS!E:N,10,0)</f>
        <v>1</v>
      </c>
      <c r="H404" s="26"/>
    </row>
    <row r="405" ht="15.75" customHeight="1">
      <c r="A405" s="9"/>
      <c r="B405" s="9"/>
      <c r="C405" s="10"/>
      <c r="D405" s="22" t="str">
        <f>+VLOOKUP(C405,ARTICULOS!E:N,5,0)</f>
        <v>#N/A</v>
      </c>
      <c r="E405" s="23" t="str">
        <f>+VLOOKUP(C405,ARTICULOS!E:N,8,0)</f>
        <v>#N/A</v>
      </c>
      <c r="F405" s="23" t="str">
        <f>+VLOOKUP(C405,ARTICULOS!E:N,9,0)</f>
        <v>#N/A</v>
      </c>
      <c r="G405" s="24" t="str">
        <f>+VLOOKUP(C405,ARTICULOS!E:N,10,0)</f>
        <v>#N/A</v>
      </c>
      <c r="H405" s="26"/>
    </row>
    <row r="406" ht="15.75" customHeight="1">
      <c r="A406" s="9"/>
      <c r="B406" s="9"/>
      <c r="C406" s="10"/>
      <c r="D406" s="22" t="str">
        <f>+VLOOKUP(C406,ARTICULOS!E:N,5,0)</f>
        <v>#N/A</v>
      </c>
      <c r="E406" s="23" t="str">
        <f>+VLOOKUP(C406,ARTICULOS!E:N,8,0)</f>
        <v>#N/A</v>
      </c>
      <c r="F406" s="23" t="str">
        <f>+VLOOKUP(C406,ARTICULOS!E:N,9,0)</f>
        <v>#N/A</v>
      </c>
      <c r="G406" s="24" t="str">
        <f>+VLOOKUP(C406,ARTICULOS!E:N,10,0)</f>
        <v>#N/A</v>
      </c>
      <c r="H406" s="26"/>
    </row>
    <row r="407" ht="15.75" customHeight="1">
      <c r="A407" s="9"/>
      <c r="B407" s="9"/>
      <c r="C407" s="10"/>
      <c r="D407" s="22" t="str">
        <f>+VLOOKUP(C407,ARTICULOS!E:N,5,0)</f>
        <v>#N/A</v>
      </c>
      <c r="E407" s="23" t="str">
        <f>+VLOOKUP(C407,ARTICULOS!E:N,8,0)</f>
        <v>#N/A</v>
      </c>
      <c r="F407" s="23" t="str">
        <f>+VLOOKUP(C407,ARTICULOS!E:N,9,0)</f>
        <v>#N/A</v>
      </c>
      <c r="G407" s="24" t="str">
        <f>+VLOOKUP(C407,ARTICULOS!E:N,10,0)</f>
        <v>#N/A</v>
      </c>
      <c r="H407" s="26"/>
    </row>
    <row r="408" ht="15.75" customHeight="1">
      <c r="A408" s="9"/>
      <c r="B408" s="9"/>
      <c r="C408" s="10"/>
      <c r="D408" s="22" t="str">
        <f>+VLOOKUP(C408,ARTICULOS!E:N,5,0)</f>
        <v>#N/A</v>
      </c>
      <c r="E408" s="23" t="str">
        <f>+VLOOKUP(C408,ARTICULOS!E:N,8,0)</f>
        <v>#N/A</v>
      </c>
      <c r="F408" s="23" t="str">
        <f>+VLOOKUP(C408,ARTICULOS!E:N,9,0)</f>
        <v>#N/A</v>
      </c>
      <c r="G408" s="24" t="str">
        <f>+VLOOKUP(C408,ARTICULOS!E:N,10,0)</f>
        <v>#N/A</v>
      </c>
      <c r="H408" s="26"/>
    </row>
    <row r="409" ht="15.75" customHeight="1">
      <c r="A409" s="9"/>
      <c r="B409" s="9"/>
      <c r="C409" s="10"/>
      <c r="D409" s="22" t="str">
        <f>+VLOOKUP(C409,ARTICULOS!E:N,5,0)</f>
        <v>#N/A</v>
      </c>
      <c r="E409" s="23" t="str">
        <f>+VLOOKUP(C409,ARTICULOS!E:N,8,0)</f>
        <v>#N/A</v>
      </c>
      <c r="F409" s="23" t="str">
        <f>+VLOOKUP(C409,ARTICULOS!E:N,9,0)</f>
        <v>#N/A</v>
      </c>
      <c r="G409" s="24" t="str">
        <f>+VLOOKUP(C409,ARTICULOS!E:N,10,0)</f>
        <v>#N/A</v>
      </c>
      <c r="H409" s="26"/>
    </row>
    <row r="410" ht="15.75" customHeight="1">
      <c r="A410" s="9"/>
      <c r="B410" s="9"/>
      <c r="C410" s="10"/>
      <c r="D410" s="22" t="str">
        <f>+VLOOKUP(C410,ARTICULOS!E:N,5,0)</f>
        <v>#N/A</v>
      </c>
      <c r="E410" s="23" t="str">
        <f>+VLOOKUP(C410,ARTICULOS!E:N,8,0)</f>
        <v>#N/A</v>
      </c>
      <c r="F410" s="23" t="str">
        <f>+VLOOKUP(C410,ARTICULOS!E:N,9,0)</f>
        <v>#N/A</v>
      </c>
      <c r="G410" s="24" t="str">
        <f>+VLOOKUP(C410,ARTICULOS!E:N,10,0)</f>
        <v>#N/A</v>
      </c>
      <c r="H410" s="26"/>
    </row>
    <row r="411" ht="15.75" customHeight="1">
      <c r="A411" s="9"/>
      <c r="B411" s="9"/>
      <c r="C411" s="10"/>
      <c r="D411" s="22" t="str">
        <f>+VLOOKUP(C411,ARTICULOS!E:N,5,0)</f>
        <v>#N/A</v>
      </c>
      <c r="E411" s="23" t="str">
        <f>+VLOOKUP(C411,ARTICULOS!E:N,8,0)</f>
        <v>#N/A</v>
      </c>
      <c r="F411" s="23" t="str">
        <f>+VLOOKUP(C411,ARTICULOS!E:N,9,0)</f>
        <v>#N/A</v>
      </c>
      <c r="G411" s="24" t="str">
        <f>+VLOOKUP(C411,ARTICULOS!E:N,10,0)</f>
        <v>#N/A</v>
      </c>
      <c r="H411" s="26"/>
    </row>
    <row r="412" ht="15.75" customHeight="1">
      <c r="A412" s="9"/>
      <c r="B412" s="9"/>
      <c r="C412" s="10"/>
      <c r="D412" s="22" t="str">
        <f>+VLOOKUP(C412,ARTICULOS!E:N,5,0)</f>
        <v>#N/A</v>
      </c>
      <c r="E412" s="23" t="str">
        <f>+VLOOKUP(C412,ARTICULOS!E:N,8,0)</f>
        <v>#N/A</v>
      </c>
      <c r="F412" s="23" t="str">
        <f>+VLOOKUP(C412,ARTICULOS!E:N,9,0)</f>
        <v>#N/A</v>
      </c>
      <c r="G412" s="24" t="str">
        <f>+VLOOKUP(C412,ARTICULOS!E:N,10,0)</f>
        <v>#N/A</v>
      </c>
      <c r="H412" s="26"/>
    </row>
    <row r="413" ht="15.75" customHeight="1">
      <c r="A413" s="9"/>
      <c r="B413" s="9"/>
      <c r="C413" s="10"/>
      <c r="D413" s="22" t="str">
        <f>+VLOOKUP(C413,ARTICULOS!E:N,5,0)</f>
        <v>#N/A</v>
      </c>
      <c r="E413" s="23" t="str">
        <f>+VLOOKUP(C413,ARTICULOS!E:N,8,0)</f>
        <v>#N/A</v>
      </c>
      <c r="F413" s="23" t="str">
        <f>+VLOOKUP(C413,ARTICULOS!E:N,9,0)</f>
        <v>#N/A</v>
      </c>
      <c r="G413" s="24" t="str">
        <f>+VLOOKUP(C413,ARTICULOS!E:N,10,0)</f>
        <v>#N/A</v>
      </c>
      <c r="H413" s="26"/>
    </row>
    <row r="414" ht="15.75" customHeight="1">
      <c r="A414" s="9"/>
      <c r="B414" s="9"/>
      <c r="C414" s="10"/>
      <c r="D414" s="22" t="str">
        <f>+VLOOKUP(C414,ARTICULOS!E:N,5,0)</f>
        <v>#N/A</v>
      </c>
      <c r="E414" s="23" t="str">
        <f>+VLOOKUP(C414,ARTICULOS!E:N,8,0)</f>
        <v>#N/A</v>
      </c>
      <c r="F414" s="23" t="str">
        <f>+VLOOKUP(C414,ARTICULOS!E:N,9,0)</f>
        <v>#N/A</v>
      </c>
      <c r="G414" s="24" t="str">
        <f>+VLOOKUP(C414,ARTICULOS!E:N,10,0)</f>
        <v>#N/A</v>
      </c>
      <c r="H414" s="26"/>
    </row>
    <row r="415" ht="15.75" customHeight="1">
      <c r="A415" s="9"/>
      <c r="B415" s="9"/>
      <c r="C415" s="10"/>
      <c r="D415" s="22" t="str">
        <f>+VLOOKUP(C415,ARTICULOS!E:N,5,0)</f>
        <v>#N/A</v>
      </c>
      <c r="E415" s="23" t="str">
        <f>+VLOOKUP(C415,ARTICULOS!E:N,8,0)</f>
        <v>#N/A</v>
      </c>
      <c r="F415" s="23" t="str">
        <f>+VLOOKUP(C415,ARTICULOS!E:N,9,0)</f>
        <v>#N/A</v>
      </c>
      <c r="G415" s="24" t="str">
        <f>+VLOOKUP(C415,ARTICULOS!E:N,10,0)</f>
        <v>#N/A</v>
      </c>
      <c r="H415" s="26"/>
    </row>
    <row r="416" ht="15.75" customHeight="1">
      <c r="A416" s="9"/>
      <c r="B416" s="9"/>
      <c r="C416" s="10"/>
      <c r="D416" s="22" t="str">
        <f>+VLOOKUP(C416,ARTICULOS!E:N,5,0)</f>
        <v>#N/A</v>
      </c>
      <c r="E416" s="23" t="str">
        <f>+VLOOKUP(C416,ARTICULOS!E:N,8,0)</f>
        <v>#N/A</v>
      </c>
      <c r="F416" s="23" t="str">
        <f>+VLOOKUP(C416,ARTICULOS!E:N,9,0)</f>
        <v>#N/A</v>
      </c>
      <c r="G416" s="24" t="str">
        <f>+VLOOKUP(C416,ARTICULOS!E:N,10,0)</f>
        <v>#N/A</v>
      </c>
      <c r="H416" s="26"/>
    </row>
    <row r="417" ht="15.75" customHeight="1">
      <c r="A417" s="9"/>
      <c r="B417" s="9"/>
      <c r="C417" s="10"/>
      <c r="D417" s="22" t="str">
        <f>+VLOOKUP(C417,ARTICULOS!E:N,5,0)</f>
        <v>#N/A</v>
      </c>
      <c r="E417" s="23" t="str">
        <f>+VLOOKUP(C417,ARTICULOS!E:N,8,0)</f>
        <v>#N/A</v>
      </c>
      <c r="F417" s="23" t="str">
        <f>+VLOOKUP(C417,ARTICULOS!E:N,9,0)</f>
        <v>#N/A</v>
      </c>
      <c r="G417" s="24" t="str">
        <f>+VLOOKUP(C417,ARTICULOS!E:N,10,0)</f>
        <v>#N/A</v>
      </c>
      <c r="H417" s="26"/>
    </row>
    <row r="418" ht="15.75" customHeight="1">
      <c r="A418" s="9"/>
      <c r="B418" s="9"/>
      <c r="C418" s="10"/>
      <c r="D418" s="22" t="str">
        <f>+VLOOKUP(C418,ARTICULOS!E:N,5,0)</f>
        <v>#N/A</v>
      </c>
      <c r="E418" s="23" t="str">
        <f>+VLOOKUP(C418,ARTICULOS!E:N,8,0)</f>
        <v>#N/A</v>
      </c>
      <c r="F418" s="23" t="str">
        <f>+VLOOKUP(C418,ARTICULOS!E:N,9,0)</f>
        <v>#N/A</v>
      </c>
      <c r="G418" s="24" t="str">
        <f>+VLOOKUP(C418,ARTICULOS!E:N,10,0)</f>
        <v>#N/A</v>
      </c>
      <c r="H418" s="26"/>
    </row>
    <row r="419" ht="15.75" customHeight="1">
      <c r="A419" s="9"/>
      <c r="B419" s="9"/>
      <c r="C419" s="10"/>
      <c r="D419" s="22" t="str">
        <f>+VLOOKUP(C419,ARTICULOS!E:N,5,0)</f>
        <v>#N/A</v>
      </c>
      <c r="E419" s="23" t="str">
        <f>+VLOOKUP(C419,ARTICULOS!E:N,8,0)</f>
        <v>#N/A</v>
      </c>
      <c r="F419" s="23" t="str">
        <f>+VLOOKUP(C419,ARTICULOS!E:N,9,0)</f>
        <v>#N/A</v>
      </c>
      <c r="G419" s="24" t="str">
        <f>+VLOOKUP(C419,ARTICULOS!E:N,10,0)</f>
        <v>#N/A</v>
      </c>
      <c r="H419" s="26"/>
    </row>
    <row r="420" ht="15.75" customHeight="1">
      <c r="A420" s="9"/>
      <c r="B420" s="9"/>
      <c r="C420" s="10"/>
      <c r="D420" s="22" t="str">
        <f>+VLOOKUP(C420,ARTICULOS!E:N,5,0)</f>
        <v>#N/A</v>
      </c>
      <c r="E420" s="23" t="str">
        <f>+VLOOKUP(C420,ARTICULOS!E:N,8,0)</f>
        <v>#N/A</v>
      </c>
      <c r="F420" s="23" t="str">
        <f>+VLOOKUP(C420,ARTICULOS!E:N,9,0)</f>
        <v>#N/A</v>
      </c>
      <c r="G420" s="24" t="str">
        <f>+VLOOKUP(C420,ARTICULOS!E:N,10,0)</f>
        <v>#N/A</v>
      </c>
      <c r="H420" s="26"/>
    </row>
    <row r="421" ht="15.75" customHeight="1">
      <c r="A421" s="9"/>
      <c r="B421" s="9"/>
      <c r="C421" s="10"/>
      <c r="D421" s="22" t="str">
        <f>+VLOOKUP(C421,ARTICULOS!E:N,5,0)</f>
        <v>#N/A</v>
      </c>
      <c r="E421" s="23" t="str">
        <f>+VLOOKUP(C421,ARTICULOS!E:N,8,0)</f>
        <v>#N/A</v>
      </c>
      <c r="F421" s="23" t="str">
        <f>+VLOOKUP(C421,ARTICULOS!E:N,9,0)</f>
        <v>#N/A</v>
      </c>
      <c r="G421" s="24" t="str">
        <f>+VLOOKUP(C421,ARTICULOS!E:N,10,0)</f>
        <v>#N/A</v>
      </c>
      <c r="H421" s="26"/>
    </row>
    <row r="422" ht="15.75" customHeight="1">
      <c r="A422" s="9"/>
      <c r="B422" s="9"/>
      <c r="C422" s="10"/>
      <c r="D422" s="22" t="str">
        <f>+VLOOKUP(C422,ARTICULOS!E:N,5,0)</f>
        <v>#N/A</v>
      </c>
      <c r="E422" s="23" t="str">
        <f>+VLOOKUP(C422,ARTICULOS!E:N,8,0)</f>
        <v>#N/A</v>
      </c>
      <c r="F422" s="23" t="str">
        <f>+VLOOKUP(C422,ARTICULOS!E:N,9,0)</f>
        <v>#N/A</v>
      </c>
      <c r="G422" s="24" t="str">
        <f>+VLOOKUP(C422,ARTICULOS!E:N,10,0)</f>
        <v>#N/A</v>
      </c>
      <c r="H422" s="26"/>
    </row>
    <row r="423" ht="15.75" customHeight="1">
      <c r="A423" s="9"/>
      <c r="B423" s="9"/>
      <c r="C423" s="10"/>
      <c r="D423" s="22" t="str">
        <f>+VLOOKUP(C423,ARTICULOS!E:N,5,0)</f>
        <v>#N/A</v>
      </c>
      <c r="E423" s="23" t="str">
        <f>+VLOOKUP(C423,ARTICULOS!E:N,8,0)</f>
        <v>#N/A</v>
      </c>
      <c r="F423" s="23" t="str">
        <f>+VLOOKUP(C423,ARTICULOS!E:N,9,0)</f>
        <v>#N/A</v>
      </c>
      <c r="G423" s="24" t="str">
        <f>+VLOOKUP(C423,ARTICULOS!E:N,10,0)</f>
        <v>#N/A</v>
      </c>
      <c r="H423" s="26"/>
    </row>
    <row r="424" ht="15.75" customHeight="1">
      <c r="A424" s="9"/>
      <c r="B424" s="9"/>
      <c r="C424" s="10"/>
      <c r="D424" s="22" t="str">
        <f>+VLOOKUP(C424,ARTICULOS!E:N,5,0)</f>
        <v>#N/A</v>
      </c>
      <c r="E424" s="23" t="str">
        <f>+VLOOKUP(C424,ARTICULOS!E:N,8,0)</f>
        <v>#N/A</v>
      </c>
      <c r="F424" s="23" t="str">
        <f>+VLOOKUP(C424,ARTICULOS!E:N,9,0)</f>
        <v>#N/A</v>
      </c>
      <c r="G424" s="24" t="str">
        <f>+VLOOKUP(C424,ARTICULOS!E:N,10,0)</f>
        <v>#N/A</v>
      </c>
      <c r="H424" s="26"/>
    </row>
    <row r="425" ht="15.75" customHeight="1">
      <c r="A425" s="9"/>
      <c r="B425" s="9"/>
      <c r="C425" s="10"/>
      <c r="D425" s="22" t="str">
        <f>+VLOOKUP(C425,ARTICULOS!E:N,5,0)</f>
        <v>#N/A</v>
      </c>
      <c r="E425" s="23" t="str">
        <f>+VLOOKUP(C425,ARTICULOS!E:N,8,0)</f>
        <v>#N/A</v>
      </c>
      <c r="F425" s="23" t="str">
        <f>+VLOOKUP(C425,ARTICULOS!E:N,9,0)</f>
        <v>#N/A</v>
      </c>
      <c r="G425" s="24" t="str">
        <f>+VLOOKUP(C425,ARTICULOS!E:N,10,0)</f>
        <v>#N/A</v>
      </c>
      <c r="H425" s="26"/>
    </row>
    <row r="426" ht="15.75" customHeight="1">
      <c r="A426" s="9"/>
      <c r="B426" s="9"/>
      <c r="C426" s="10"/>
      <c r="D426" s="22" t="str">
        <f>+VLOOKUP(C426,ARTICULOS!E:N,5,0)</f>
        <v>#N/A</v>
      </c>
      <c r="E426" s="23" t="str">
        <f>+VLOOKUP(C426,ARTICULOS!E:N,8,0)</f>
        <v>#N/A</v>
      </c>
      <c r="F426" s="23" t="str">
        <f>+VLOOKUP(C426,ARTICULOS!E:N,9,0)</f>
        <v>#N/A</v>
      </c>
      <c r="G426" s="24" t="str">
        <f>+VLOOKUP(C426,ARTICULOS!E:N,10,0)</f>
        <v>#N/A</v>
      </c>
      <c r="H426" s="26"/>
    </row>
    <row r="427" ht="15.75" customHeight="1">
      <c r="A427" s="9"/>
      <c r="B427" s="9"/>
      <c r="C427" s="10"/>
      <c r="D427" s="22" t="str">
        <f>+VLOOKUP(C427,ARTICULOS!E:N,5,0)</f>
        <v>#N/A</v>
      </c>
      <c r="E427" s="23" t="str">
        <f>+VLOOKUP(C427,ARTICULOS!E:N,8,0)</f>
        <v>#N/A</v>
      </c>
      <c r="F427" s="23" t="str">
        <f>+VLOOKUP(C427,ARTICULOS!E:N,9,0)</f>
        <v>#N/A</v>
      </c>
      <c r="G427" s="24" t="str">
        <f>+VLOOKUP(C427,ARTICULOS!E:N,10,0)</f>
        <v>#N/A</v>
      </c>
      <c r="H427" s="26"/>
    </row>
    <row r="428" ht="15.75" customHeight="1">
      <c r="A428" s="9"/>
      <c r="B428" s="9"/>
      <c r="C428" s="10"/>
      <c r="D428" s="22" t="str">
        <f>+VLOOKUP(C428,ARTICULOS!E:N,5,0)</f>
        <v>#N/A</v>
      </c>
      <c r="E428" s="23" t="str">
        <f>+VLOOKUP(C428,ARTICULOS!E:N,8,0)</f>
        <v>#N/A</v>
      </c>
      <c r="F428" s="23" t="str">
        <f>+VLOOKUP(C428,ARTICULOS!E:N,9,0)</f>
        <v>#N/A</v>
      </c>
      <c r="G428" s="24" t="str">
        <f>+VLOOKUP(C428,ARTICULOS!E:N,10,0)</f>
        <v>#N/A</v>
      </c>
      <c r="H428" s="26"/>
    </row>
    <row r="429" ht="15.75" customHeight="1">
      <c r="A429" s="9"/>
      <c r="B429" s="9"/>
      <c r="C429" s="10"/>
      <c r="D429" s="22" t="str">
        <f>+VLOOKUP(C429,ARTICULOS!E:N,5,0)</f>
        <v>#N/A</v>
      </c>
      <c r="E429" s="23" t="str">
        <f>+VLOOKUP(C429,ARTICULOS!E:N,8,0)</f>
        <v>#N/A</v>
      </c>
      <c r="F429" s="23" t="str">
        <f>+VLOOKUP(C429,ARTICULOS!E:N,9,0)</f>
        <v>#N/A</v>
      </c>
      <c r="G429" s="24" t="str">
        <f>+VLOOKUP(C429,ARTICULOS!E:N,10,0)</f>
        <v>#N/A</v>
      </c>
      <c r="H429" s="26"/>
    </row>
    <row r="430" ht="15.75" customHeight="1">
      <c r="A430" s="9"/>
      <c r="B430" s="9"/>
      <c r="C430" s="10"/>
      <c r="D430" s="22" t="str">
        <f>+VLOOKUP(C430,ARTICULOS!E:N,5,0)</f>
        <v>#N/A</v>
      </c>
      <c r="E430" s="23" t="str">
        <f>+VLOOKUP(C430,ARTICULOS!E:N,8,0)</f>
        <v>#N/A</v>
      </c>
      <c r="F430" s="23" t="str">
        <f>+VLOOKUP(C430,ARTICULOS!E:N,9,0)</f>
        <v>#N/A</v>
      </c>
      <c r="G430" s="24" t="str">
        <f>+VLOOKUP(C430,ARTICULOS!E:N,10,0)</f>
        <v>#N/A</v>
      </c>
      <c r="H430" s="26"/>
    </row>
    <row r="431" ht="15.75" customHeight="1">
      <c r="A431" s="9"/>
      <c r="B431" s="9"/>
      <c r="C431" s="10"/>
      <c r="D431" s="22" t="str">
        <f>+VLOOKUP(C431,ARTICULOS!E:N,5,0)</f>
        <v>#N/A</v>
      </c>
      <c r="E431" s="23" t="str">
        <f>+VLOOKUP(C431,ARTICULOS!E:N,8,0)</f>
        <v>#N/A</v>
      </c>
      <c r="F431" s="23" t="str">
        <f>+VLOOKUP(C431,ARTICULOS!E:N,9,0)</f>
        <v>#N/A</v>
      </c>
      <c r="G431" s="24" t="str">
        <f>+VLOOKUP(C431,ARTICULOS!E:N,10,0)</f>
        <v>#N/A</v>
      </c>
      <c r="H431" s="26"/>
    </row>
    <row r="432" ht="15.75" customHeight="1">
      <c r="A432" s="9"/>
      <c r="B432" s="9"/>
      <c r="C432" s="10"/>
      <c r="D432" s="22" t="str">
        <f>+VLOOKUP(C432,ARTICULOS!E:N,5,0)</f>
        <v>#N/A</v>
      </c>
      <c r="E432" s="23" t="str">
        <f>+VLOOKUP(C432,ARTICULOS!E:N,8,0)</f>
        <v>#N/A</v>
      </c>
      <c r="F432" s="23" t="str">
        <f>+VLOOKUP(C432,ARTICULOS!E:N,9,0)</f>
        <v>#N/A</v>
      </c>
      <c r="G432" s="24" t="str">
        <f>+VLOOKUP(C432,ARTICULOS!E:N,10,0)</f>
        <v>#N/A</v>
      </c>
      <c r="H432" s="26"/>
    </row>
    <row r="433" ht="15.75" customHeight="1">
      <c r="A433" s="9"/>
      <c r="B433" s="9"/>
      <c r="C433" s="10"/>
      <c r="D433" s="22" t="str">
        <f>+VLOOKUP(C433,ARTICULOS!E:N,5,0)</f>
        <v>#N/A</v>
      </c>
      <c r="E433" s="23" t="str">
        <f>+VLOOKUP(C433,ARTICULOS!E:N,8,0)</f>
        <v>#N/A</v>
      </c>
      <c r="F433" s="23" t="str">
        <f>+VLOOKUP(C433,ARTICULOS!E:N,9,0)</f>
        <v>#N/A</v>
      </c>
      <c r="G433" s="24" t="str">
        <f>+VLOOKUP(C433,ARTICULOS!E:N,10,0)</f>
        <v>#N/A</v>
      </c>
      <c r="H433" s="26"/>
    </row>
    <row r="434" ht="15.75" customHeight="1">
      <c r="A434" s="9"/>
      <c r="B434" s="9"/>
      <c r="C434" s="10"/>
      <c r="D434" s="22" t="str">
        <f>+VLOOKUP(C434,ARTICULOS!E:N,5,0)</f>
        <v>#N/A</v>
      </c>
      <c r="E434" s="23" t="str">
        <f>+VLOOKUP(C434,ARTICULOS!E:N,8,0)</f>
        <v>#N/A</v>
      </c>
      <c r="F434" s="23" t="str">
        <f>+VLOOKUP(C434,ARTICULOS!E:N,9,0)</f>
        <v>#N/A</v>
      </c>
      <c r="G434" s="24" t="str">
        <f>+VLOOKUP(C434,ARTICULOS!E:N,10,0)</f>
        <v>#N/A</v>
      </c>
      <c r="H434" s="26"/>
    </row>
    <row r="435" ht="15.75" customHeight="1">
      <c r="A435" s="9"/>
      <c r="B435" s="9"/>
      <c r="C435" s="10"/>
      <c r="D435" s="22" t="str">
        <f>+VLOOKUP(C435,ARTICULOS!E:N,5,0)</f>
        <v>#N/A</v>
      </c>
      <c r="E435" s="23" t="str">
        <f>+VLOOKUP(C435,ARTICULOS!E:N,8,0)</f>
        <v>#N/A</v>
      </c>
      <c r="F435" s="23" t="str">
        <f>+VLOOKUP(C435,ARTICULOS!E:N,9,0)</f>
        <v>#N/A</v>
      </c>
      <c r="G435" s="24" t="str">
        <f>+VLOOKUP(C435,ARTICULOS!E:N,10,0)</f>
        <v>#N/A</v>
      </c>
      <c r="H435" s="26"/>
    </row>
    <row r="436" ht="15.75" customHeight="1">
      <c r="A436" s="9"/>
      <c r="B436" s="9"/>
      <c r="C436" s="10"/>
      <c r="D436" s="22" t="str">
        <f>+VLOOKUP(C436,ARTICULOS!E:N,5,0)</f>
        <v>#N/A</v>
      </c>
      <c r="E436" s="23" t="str">
        <f>+VLOOKUP(C436,ARTICULOS!E:N,8,0)</f>
        <v>#N/A</v>
      </c>
      <c r="F436" s="23" t="str">
        <f>+VLOOKUP(C436,ARTICULOS!E:N,9,0)</f>
        <v>#N/A</v>
      </c>
      <c r="G436" s="24" t="str">
        <f>+VLOOKUP(C436,ARTICULOS!E:N,10,0)</f>
        <v>#N/A</v>
      </c>
      <c r="H436" s="26"/>
    </row>
    <row r="437" ht="15.75" customHeight="1">
      <c r="A437" s="9"/>
      <c r="B437" s="9"/>
      <c r="C437" s="10"/>
      <c r="D437" s="22" t="str">
        <f>+VLOOKUP(C437,ARTICULOS!E:N,5,0)</f>
        <v>#N/A</v>
      </c>
      <c r="E437" s="23" t="str">
        <f>+VLOOKUP(C437,ARTICULOS!E:N,8,0)</f>
        <v>#N/A</v>
      </c>
      <c r="F437" s="23" t="str">
        <f>+VLOOKUP(C437,ARTICULOS!E:N,9,0)</f>
        <v>#N/A</v>
      </c>
      <c r="G437" s="24" t="str">
        <f>+VLOOKUP(C437,ARTICULOS!E:N,10,0)</f>
        <v>#N/A</v>
      </c>
      <c r="H437" s="26"/>
    </row>
    <row r="438" ht="15.75" customHeight="1">
      <c r="A438" s="9"/>
      <c r="B438" s="9"/>
      <c r="C438" s="10"/>
      <c r="D438" s="22" t="str">
        <f>+VLOOKUP(C438,ARTICULOS!E:N,5,0)</f>
        <v>#N/A</v>
      </c>
      <c r="E438" s="23" t="str">
        <f>+VLOOKUP(C438,ARTICULOS!E:N,8,0)</f>
        <v>#N/A</v>
      </c>
      <c r="F438" s="23" t="str">
        <f>+VLOOKUP(C438,ARTICULOS!E:N,9,0)</f>
        <v>#N/A</v>
      </c>
      <c r="G438" s="24" t="str">
        <f>+VLOOKUP(C438,ARTICULOS!E:N,10,0)</f>
        <v>#N/A</v>
      </c>
      <c r="H438" s="26"/>
    </row>
    <row r="439" ht="15.75" customHeight="1">
      <c r="A439" s="9"/>
      <c r="B439" s="9"/>
      <c r="C439" s="10"/>
      <c r="D439" s="22" t="str">
        <f>+VLOOKUP(C439,ARTICULOS!E:N,5,0)</f>
        <v>#N/A</v>
      </c>
      <c r="E439" s="23" t="str">
        <f>+VLOOKUP(C439,ARTICULOS!E:N,8,0)</f>
        <v>#N/A</v>
      </c>
      <c r="F439" s="23" t="str">
        <f>+VLOOKUP(C439,ARTICULOS!E:N,9,0)</f>
        <v>#N/A</v>
      </c>
      <c r="G439" s="24" t="str">
        <f>+VLOOKUP(C439,ARTICULOS!E:N,10,0)</f>
        <v>#N/A</v>
      </c>
      <c r="H439" s="26"/>
    </row>
    <row r="440" ht="15.75" customHeight="1">
      <c r="A440" s="9"/>
      <c r="B440" s="9"/>
      <c r="C440" s="10"/>
      <c r="D440" s="22" t="str">
        <f>+VLOOKUP(C440,ARTICULOS!E:N,5,0)</f>
        <v>#N/A</v>
      </c>
      <c r="E440" s="23" t="str">
        <f>+VLOOKUP(C440,ARTICULOS!E:N,8,0)</f>
        <v>#N/A</v>
      </c>
      <c r="F440" s="23" t="str">
        <f>+VLOOKUP(C440,ARTICULOS!E:N,9,0)</f>
        <v>#N/A</v>
      </c>
      <c r="G440" s="24" t="str">
        <f>+VLOOKUP(C440,ARTICULOS!E:N,10,0)</f>
        <v>#N/A</v>
      </c>
      <c r="H440" s="26"/>
    </row>
    <row r="441" ht="15.75" customHeight="1">
      <c r="A441" s="9"/>
      <c r="B441" s="9"/>
      <c r="C441" s="10"/>
      <c r="D441" s="22" t="str">
        <f>+VLOOKUP(C441,ARTICULOS!E:N,5,0)</f>
        <v>#N/A</v>
      </c>
      <c r="E441" s="23" t="str">
        <f>+VLOOKUP(C441,ARTICULOS!E:N,8,0)</f>
        <v>#N/A</v>
      </c>
      <c r="F441" s="23" t="str">
        <f>+VLOOKUP(C441,ARTICULOS!E:N,9,0)</f>
        <v>#N/A</v>
      </c>
      <c r="G441" s="24" t="str">
        <f>+VLOOKUP(C441,ARTICULOS!E:N,10,0)</f>
        <v>#N/A</v>
      </c>
      <c r="H441" s="26"/>
    </row>
    <row r="442" ht="15.75" customHeight="1">
      <c r="A442" s="9"/>
      <c r="B442" s="9"/>
      <c r="C442" s="10"/>
      <c r="D442" s="22" t="str">
        <f>+VLOOKUP(C442,ARTICULOS!E:N,5,0)</f>
        <v>#N/A</v>
      </c>
      <c r="E442" s="23" t="str">
        <f>+VLOOKUP(C442,ARTICULOS!E:N,8,0)</f>
        <v>#N/A</v>
      </c>
      <c r="F442" s="23" t="str">
        <f>+VLOOKUP(C442,ARTICULOS!E:N,9,0)</f>
        <v>#N/A</v>
      </c>
      <c r="G442" s="24" t="str">
        <f>+VLOOKUP(C442,ARTICULOS!E:N,10,0)</f>
        <v>#N/A</v>
      </c>
      <c r="H442" s="26"/>
    </row>
    <row r="443" ht="15.75" customHeight="1">
      <c r="A443" s="9"/>
      <c r="B443" s="9"/>
      <c r="C443" s="10"/>
      <c r="D443" s="22" t="str">
        <f>+VLOOKUP(C443,ARTICULOS!E:N,5,0)</f>
        <v>#N/A</v>
      </c>
      <c r="E443" s="23" t="str">
        <f>+VLOOKUP(C443,ARTICULOS!E:N,8,0)</f>
        <v>#N/A</v>
      </c>
      <c r="F443" s="23" t="str">
        <f>+VLOOKUP(C443,ARTICULOS!E:N,9,0)</f>
        <v>#N/A</v>
      </c>
      <c r="G443" s="24" t="str">
        <f>+VLOOKUP(C443,ARTICULOS!E:N,10,0)</f>
        <v>#N/A</v>
      </c>
      <c r="H443" s="26"/>
    </row>
    <row r="444" ht="15.75" customHeight="1">
      <c r="A444" s="9"/>
      <c r="B444" s="9"/>
      <c r="C444" s="10"/>
      <c r="D444" s="22" t="str">
        <f>+VLOOKUP(C444,ARTICULOS!E:N,5,0)</f>
        <v>#N/A</v>
      </c>
      <c r="E444" s="23" t="str">
        <f>+VLOOKUP(C444,ARTICULOS!E:N,8,0)</f>
        <v>#N/A</v>
      </c>
      <c r="F444" s="23" t="str">
        <f>+VLOOKUP(C444,ARTICULOS!E:N,9,0)</f>
        <v>#N/A</v>
      </c>
      <c r="G444" s="24" t="str">
        <f>+VLOOKUP(C444,ARTICULOS!E:N,10,0)</f>
        <v>#N/A</v>
      </c>
      <c r="H444" s="26"/>
    </row>
    <row r="445" ht="15.75" customHeight="1">
      <c r="A445" s="9"/>
      <c r="B445" s="9"/>
      <c r="C445" s="10"/>
      <c r="D445" s="22" t="str">
        <f>+VLOOKUP(C445,ARTICULOS!E:N,5,0)</f>
        <v>#N/A</v>
      </c>
      <c r="E445" s="23" t="str">
        <f>+VLOOKUP(C445,ARTICULOS!E:N,8,0)</f>
        <v>#N/A</v>
      </c>
      <c r="F445" s="23" t="str">
        <f>+VLOOKUP(C445,ARTICULOS!E:N,9,0)</f>
        <v>#N/A</v>
      </c>
      <c r="G445" s="24" t="str">
        <f>+VLOOKUP(C445,ARTICULOS!E:N,10,0)</f>
        <v>#N/A</v>
      </c>
      <c r="H445" s="26"/>
    </row>
    <row r="446" ht="15.75" customHeight="1">
      <c r="A446" s="9"/>
      <c r="B446" s="9"/>
      <c r="C446" s="10"/>
      <c r="D446" s="22" t="str">
        <f>+VLOOKUP(C446,ARTICULOS!E:N,5,0)</f>
        <v>#N/A</v>
      </c>
      <c r="E446" s="23" t="str">
        <f>+VLOOKUP(C446,ARTICULOS!E:N,8,0)</f>
        <v>#N/A</v>
      </c>
      <c r="F446" s="23" t="str">
        <f>+VLOOKUP(C446,ARTICULOS!E:N,9,0)</f>
        <v>#N/A</v>
      </c>
      <c r="G446" s="24" t="str">
        <f>+VLOOKUP(C446,ARTICULOS!E:N,10,0)</f>
        <v>#N/A</v>
      </c>
      <c r="H446" s="26"/>
    </row>
    <row r="447" ht="15.75" customHeight="1">
      <c r="A447" s="9"/>
      <c r="B447" s="9"/>
      <c r="C447" s="10"/>
      <c r="D447" s="22" t="str">
        <f>+VLOOKUP(C447,ARTICULOS!E:N,5,0)</f>
        <v>#N/A</v>
      </c>
      <c r="E447" s="23" t="str">
        <f>+VLOOKUP(C447,ARTICULOS!E:N,8,0)</f>
        <v>#N/A</v>
      </c>
      <c r="F447" s="23" t="str">
        <f>+VLOOKUP(C447,ARTICULOS!E:N,9,0)</f>
        <v>#N/A</v>
      </c>
      <c r="G447" s="24" t="str">
        <f>+VLOOKUP(C447,ARTICULOS!E:N,10,0)</f>
        <v>#N/A</v>
      </c>
      <c r="H447" s="26"/>
    </row>
    <row r="448" ht="15.75" customHeight="1">
      <c r="A448" s="9"/>
      <c r="B448" s="9"/>
      <c r="C448" s="10"/>
      <c r="D448" s="22" t="str">
        <f>+VLOOKUP(C448,ARTICULOS!E:N,5,0)</f>
        <v>#N/A</v>
      </c>
      <c r="E448" s="23" t="str">
        <f>+VLOOKUP(C448,ARTICULOS!E:N,8,0)</f>
        <v>#N/A</v>
      </c>
      <c r="F448" s="23" t="str">
        <f>+VLOOKUP(C448,ARTICULOS!E:N,9,0)</f>
        <v>#N/A</v>
      </c>
      <c r="G448" s="24" t="str">
        <f>+VLOOKUP(C448,ARTICULOS!E:N,10,0)</f>
        <v>#N/A</v>
      </c>
      <c r="H448" s="26"/>
    </row>
    <row r="449" ht="15.75" customHeight="1">
      <c r="A449" s="9"/>
      <c r="B449" s="9"/>
      <c r="C449" s="10"/>
      <c r="D449" s="22" t="str">
        <f>+VLOOKUP(C449,ARTICULOS!E:N,5,0)</f>
        <v>#N/A</v>
      </c>
      <c r="E449" s="23" t="str">
        <f>+VLOOKUP(C449,ARTICULOS!E:N,8,0)</f>
        <v>#N/A</v>
      </c>
      <c r="F449" s="23" t="str">
        <f>+VLOOKUP(C449,ARTICULOS!E:N,9,0)</f>
        <v>#N/A</v>
      </c>
      <c r="G449" s="24" t="str">
        <f>+VLOOKUP(C449,ARTICULOS!E:N,10,0)</f>
        <v>#N/A</v>
      </c>
      <c r="H449" s="26"/>
    </row>
    <row r="450" ht="15.75" customHeight="1">
      <c r="A450" s="9"/>
      <c r="B450" s="9"/>
      <c r="C450" s="10"/>
      <c r="D450" s="22" t="str">
        <f>+VLOOKUP(C450,ARTICULOS!E:N,5,0)</f>
        <v>#N/A</v>
      </c>
      <c r="E450" s="23" t="str">
        <f>+VLOOKUP(C450,ARTICULOS!E:N,8,0)</f>
        <v>#N/A</v>
      </c>
      <c r="F450" s="23" t="str">
        <f>+VLOOKUP(C450,ARTICULOS!E:N,9,0)</f>
        <v>#N/A</v>
      </c>
      <c r="G450" s="24" t="str">
        <f>+VLOOKUP(C450,ARTICULOS!E:N,10,0)</f>
        <v>#N/A</v>
      </c>
      <c r="H450" s="26"/>
    </row>
    <row r="451" ht="15.75" customHeight="1">
      <c r="A451" s="9"/>
      <c r="B451" s="9"/>
      <c r="C451" s="10"/>
      <c r="D451" s="22" t="str">
        <f>+VLOOKUP(C451,ARTICULOS!E:N,5,0)</f>
        <v>#N/A</v>
      </c>
      <c r="E451" s="23" t="str">
        <f>+VLOOKUP(C451,ARTICULOS!E:N,8,0)</f>
        <v>#N/A</v>
      </c>
      <c r="F451" s="23" t="str">
        <f>+VLOOKUP(C451,ARTICULOS!E:N,9,0)</f>
        <v>#N/A</v>
      </c>
      <c r="G451" s="24" t="str">
        <f>+VLOOKUP(C451,ARTICULOS!E:N,10,0)</f>
        <v>#N/A</v>
      </c>
      <c r="H451" s="26"/>
    </row>
    <row r="452" ht="15.75" customHeight="1">
      <c r="A452" s="9"/>
      <c r="B452" s="9"/>
      <c r="C452" s="10"/>
      <c r="D452" s="22" t="str">
        <f>+VLOOKUP(C452,ARTICULOS!E:N,5,0)</f>
        <v>#N/A</v>
      </c>
      <c r="E452" s="23" t="str">
        <f>+VLOOKUP(C452,ARTICULOS!E:N,8,0)</f>
        <v>#N/A</v>
      </c>
      <c r="F452" s="23" t="str">
        <f>+VLOOKUP(C452,ARTICULOS!E:N,9,0)</f>
        <v>#N/A</v>
      </c>
      <c r="G452" s="24" t="str">
        <f>+VLOOKUP(C452,ARTICULOS!E:N,10,0)</f>
        <v>#N/A</v>
      </c>
      <c r="H452" s="26"/>
    </row>
    <row r="453" ht="15.75" customHeight="1">
      <c r="A453" s="9"/>
      <c r="B453" s="9"/>
      <c r="C453" s="10"/>
      <c r="D453" s="22" t="str">
        <f>+VLOOKUP(C453,ARTICULOS!E:N,5,0)</f>
        <v>#N/A</v>
      </c>
      <c r="E453" s="23" t="str">
        <f>+VLOOKUP(C453,ARTICULOS!E:N,8,0)</f>
        <v>#N/A</v>
      </c>
      <c r="F453" s="23" t="str">
        <f>+VLOOKUP(C453,ARTICULOS!E:N,9,0)</f>
        <v>#N/A</v>
      </c>
      <c r="G453" s="24" t="str">
        <f>+VLOOKUP(C453,ARTICULOS!E:N,10,0)</f>
        <v>#N/A</v>
      </c>
      <c r="H453" s="26"/>
    </row>
    <row r="454" ht="15.75" customHeight="1">
      <c r="A454" s="9"/>
      <c r="B454" s="9"/>
      <c r="C454" s="10"/>
      <c r="D454" s="22" t="str">
        <f>+VLOOKUP(C454,ARTICULOS!E:N,5,0)</f>
        <v>#N/A</v>
      </c>
      <c r="E454" s="23" t="str">
        <f>+VLOOKUP(C454,ARTICULOS!E:N,8,0)</f>
        <v>#N/A</v>
      </c>
      <c r="F454" s="23" t="str">
        <f>+VLOOKUP(C454,ARTICULOS!E:N,9,0)</f>
        <v>#N/A</v>
      </c>
      <c r="G454" s="24" t="str">
        <f>+VLOOKUP(C454,ARTICULOS!E:N,10,0)</f>
        <v>#N/A</v>
      </c>
      <c r="H454" s="26"/>
    </row>
    <row r="455" ht="15.75" customHeight="1">
      <c r="A455" s="9"/>
      <c r="B455" s="9"/>
      <c r="C455" s="10"/>
      <c r="D455" s="22" t="str">
        <f>+VLOOKUP(C455,ARTICULOS!E:N,5,0)</f>
        <v>#N/A</v>
      </c>
      <c r="E455" s="23" t="str">
        <f>+VLOOKUP(C455,ARTICULOS!E:N,8,0)</f>
        <v>#N/A</v>
      </c>
      <c r="F455" s="23" t="str">
        <f>+VLOOKUP(C455,ARTICULOS!E:N,9,0)</f>
        <v>#N/A</v>
      </c>
      <c r="G455" s="24" t="str">
        <f>+VLOOKUP(C455,ARTICULOS!E:N,10,0)</f>
        <v>#N/A</v>
      </c>
      <c r="H455" s="26"/>
    </row>
    <row r="456" ht="15.75" customHeight="1">
      <c r="A456" s="9"/>
      <c r="B456" s="9"/>
      <c r="C456" s="10"/>
      <c r="D456" s="22" t="str">
        <f>+VLOOKUP(C456,ARTICULOS!E:N,5,0)</f>
        <v>#N/A</v>
      </c>
      <c r="E456" s="23" t="str">
        <f>+VLOOKUP(C456,ARTICULOS!E:N,8,0)</f>
        <v>#N/A</v>
      </c>
      <c r="F456" s="23" t="str">
        <f>+VLOOKUP(C456,ARTICULOS!E:N,9,0)</f>
        <v>#N/A</v>
      </c>
      <c r="G456" s="24" t="str">
        <f>+VLOOKUP(C456,ARTICULOS!E:N,10,0)</f>
        <v>#N/A</v>
      </c>
      <c r="H456" s="26"/>
    </row>
    <row r="457" ht="15.75" customHeight="1">
      <c r="A457" s="9"/>
      <c r="B457" s="9"/>
      <c r="C457" s="10"/>
      <c r="D457" s="22" t="str">
        <f>+VLOOKUP(C457,ARTICULOS!E:N,5,0)</f>
        <v>#N/A</v>
      </c>
      <c r="E457" s="23" t="str">
        <f>+VLOOKUP(C457,ARTICULOS!E:N,8,0)</f>
        <v>#N/A</v>
      </c>
      <c r="F457" s="23" t="str">
        <f>+VLOOKUP(C457,ARTICULOS!E:N,9,0)</f>
        <v>#N/A</v>
      </c>
      <c r="G457" s="24" t="str">
        <f>+VLOOKUP(C457,ARTICULOS!E:N,10,0)</f>
        <v>#N/A</v>
      </c>
      <c r="H457" s="26"/>
    </row>
    <row r="458" ht="15.75" customHeight="1">
      <c r="A458" s="9"/>
      <c r="B458" s="9"/>
      <c r="C458" s="10"/>
      <c r="D458" s="22" t="str">
        <f>+VLOOKUP(C458,ARTICULOS!E:N,5,0)</f>
        <v>#N/A</v>
      </c>
      <c r="E458" s="23" t="str">
        <f>+VLOOKUP(C458,ARTICULOS!E:N,8,0)</f>
        <v>#N/A</v>
      </c>
      <c r="F458" s="23" t="str">
        <f>+VLOOKUP(C458,ARTICULOS!E:N,9,0)</f>
        <v>#N/A</v>
      </c>
      <c r="G458" s="24" t="str">
        <f>+VLOOKUP(C458,ARTICULOS!E:N,10,0)</f>
        <v>#N/A</v>
      </c>
      <c r="H458" s="26"/>
    </row>
    <row r="459" ht="15.75" customHeight="1">
      <c r="A459" s="9"/>
      <c r="B459" s="9"/>
      <c r="C459" s="10"/>
      <c r="D459" s="22" t="str">
        <f>+VLOOKUP(C459,ARTICULOS!E:N,5,0)</f>
        <v>#N/A</v>
      </c>
      <c r="E459" s="23" t="str">
        <f>+VLOOKUP(C459,ARTICULOS!E:N,8,0)</f>
        <v>#N/A</v>
      </c>
      <c r="F459" s="23" t="str">
        <f>+VLOOKUP(C459,ARTICULOS!E:N,9,0)</f>
        <v>#N/A</v>
      </c>
      <c r="G459" s="24" t="str">
        <f>+VLOOKUP(C459,ARTICULOS!E:N,10,0)</f>
        <v>#N/A</v>
      </c>
      <c r="H459" s="26"/>
    </row>
    <row r="460" ht="15.75" customHeight="1">
      <c r="A460" s="9"/>
      <c r="B460" s="9"/>
      <c r="C460" s="10"/>
      <c r="D460" s="22" t="str">
        <f>+VLOOKUP(C460,ARTICULOS!E:N,5,0)</f>
        <v>#N/A</v>
      </c>
      <c r="E460" s="23" t="str">
        <f>+VLOOKUP(C460,ARTICULOS!E:N,8,0)</f>
        <v>#N/A</v>
      </c>
      <c r="F460" s="23" t="str">
        <f>+VLOOKUP(C460,ARTICULOS!E:N,9,0)</f>
        <v>#N/A</v>
      </c>
      <c r="G460" s="24" t="str">
        <f>+VLOOKUP(C460,ARTICULOS!E:N,10,0)</f>
        <v>#N/A</v>
      </c>
      <c r="H460" s="26"/>
    </row>
    <row r="461" ht="15.75" customHeight="1">
      <c r="A461" s="9"/>
      <c r="B461" s="9"/>
      <c r="C461" s="10"/>
      <c r="D461" s="22" t="str">
        <f>+VLOOKUP(C461,ARTICULOS!E:N,5,0)</f>
        <v>#N/A</v>
      </c>
      <c r="E461" s="23" t="str">
        <f>+VLOOKUP(C461,ARTICULOS!E:N,8,0)</f>
        <v>#N/A</v>
      </c>
      <c r="F461" s="23" t="str">
        <f>+VLOOKUP(C461,ARTICULOS!E:N,9,0)</f>
        <v>#N/A</v>
      </c>
      <c r="G461" s="24" t="str">
        <f>+VLOOKUP(C461,ARTICULOS!E:N,10,0)</f>
        <v>#N/A</v>
      </c>
      <c r="H461" s="26"/>
    </row>
    <row r="462" ht="15.75" customHeight="1">
      <c r="A462" s="9"/>
      <c r="B462" s="9"/>
      <c r="C462" s="10"/>
      <c r="D462" s="22" t="str">
        <f>+VLOOKUP(C462,ARTICULOS!E:N,5,0)</f>
        <v>#N/A</v>
      </c>
      <c r="E462" s="23" t="str">
        <f>+VLOOKUP(C462,ARTICULOS!E:N,8,0)</f>
        <v>#N/A</v>
      </c>
      <c r="F462" s="23" t="str">
        <f>+VLOOKUP(C462,ARTICULOS!E:N,9,0)</f>
        <v>#N/A</v>
      </c>
      <c r="G462" s="24" t="str">
        <f>+VLOOKUP(C462,ARTICULOS!E:N,10,0)</f>
        <v>#N/A</v>
      </c>
      <c r="H462" s="26"/>
    </row>
    <row r="463" ht="15.75" customHeight="1">
      <c r="A463" s="9"/>
      <c r="B463" s="9"/>
      <c r="C463" s="10"/>
      <c r="D463" s="22" t="str">
        <f>+VLOOKUP(C463,ARTICULOS!E:N,5,0)</f>
        <v>#N/A</v>
      </c>
      <c r="E463" s="23" t="str">
        <f>+VLOOKUP(C463,ARTICULOS!E:N,8,0)</f>
        <v>#N/A</v>
      </c>
      <c r="F463" s="23" t="str">
        <f>+VLOOKUP(C463,ARTICULOS!E:N,9,0)</f>
        <v>#N/A</v>
      </c>
      <c r="G463" s="24" t="str">
        <f>+VLOOKUP(C463,ARTICULOS!E:N,10,0)</f>
        <v>#N/A</v>
      </c>
      <c r="H463" s="26"/>
    </row>
    <row r="464" ht="15.75" customHeight="1">
      <c r="A464" s="9"/>
      <c r="B464" s="9"/>
      <c r="C464" s="10"/>
      <c r="D464" s="22" t="str">
        <f>+VLOOKUP(C464,ARTICULOS!E:N,5,0)</f>
        <v>#N/A</v>
      </c>
      <c r="E464" s="23" t="str">
        <f>+VLOOKUP(C464,ARTICULOS!E:N,8,0)</f>
        <v>#N/A</v>
      </c>
      <c r="F464" s="23" t="str">
        <f>+VLOOKUP(C464,ARTICULOS!E:N,9,0)</f>
        <v>#N/A</v>
      </c>
      <c r="G464" s="24" t="str">
        <f>+VLOOKUP(C464,ARTICULOS!E:N,10,0)</f>
        <v>#N/A</v>
      </c>
      <c r="H464" s="26"/>
    </row>
    <row r="465" ht="15.75" customHeight="1">
      <c r="A465" s="9"/>
      <c r="B465" s="9"/>
      <c r="C465" s="10"/>
      <c r="D465" s="22" t="str">
        <f>+VLOOKUP(C465,ARTICULOS!E:N,5,0)</f>
        <v>#N/A</v>
      </c>
      <c r="E465" s="23" t="str">
        <f>+VLOOKUP(C465,ARTICULOS!E:N,8,0)</f>
        <v>#N/A</v>
      </c>
      <c r="F465" s="23" t="str">
        <f>+VLOOKUP(C465,ARTICULOS!E:N,9,0)</f>
        <v>#N/A</v>
      </c>
      <c r="G465" s="24" t="str">
        <f>+VLOOKUP(C465,ARTICULOS!E:N,10,0)</f>
        <v>#N/A</v>
      </c>
      <c r="H465" s="26"/>
    </row>
    <row r="466" ht="15.75" customHeight="1">
      <c r="A466" s="9"/>
      <c r="B466" s="9"/>
      <c r="C466" s="10"/>
      <c r="D466" s="22" t="str">
        <f>+VLOOKUP(C466,ARTICULOS!E:N,5,0)</f>
        <v>#N/A</v>
      </c>
      <c r="E466" s="23" t="str">
        <f>+VLOOKUP(C466,ARTICULOS!E:N,8,0)</f>
        <v>#N/A</v>
      </c>
      <c r="F466" s="23" t="str">
        <f>+VLOOKUP(C466,ARTICULOS!E:N,9,0)</f>
        <v>#N/A</v>
      </c>
      <c r="G466" s="24" t="str">
        <f>+VLOOKUP(C466,ARTICULOS!E:N,10,0)</f>
        <v>#N/A</v>
      </c>
      <c r="H466" s="26"/>
    </row>
    <row r="467" ht="15.75" customHeight="1">
      <c r="A467" s="9"/>
      <c r="B467" s="9"/>
      <c r="C467" s="10"/>
      <c r="D467" s="22" t="str">
        <f>+VLOOKUP(C467,ARTICULOS!E:N,5,0)</f>
        <v>#N/A</v>
      </c>
      <c r="E467" s="23" t="str">
        <f>+VLOOKUP(C467,ARTICULOS!E:N,8,0)</f>
        <v>#N/A</v>
      </c>
      <c r="F467" s="23" t="str">
        <f>+VLOOKUP(C467,ARTICULOS!E:N,9,0)</f>
        <v>#N/A</v>
      </c>
      <c r="G467" s="24" t="str">
        <f>+VLOOKUP(C467,ARTICULOS!E:N,10,0)</f>
        <v>#N/A</v>
      </c>
      <c r="H467" s="26"/>
    </row>
    <row r="468" ht="15.75" customHeight="1">
      <c r="A468" s="9"/>
      <c r="B468" s="9"/>
      <c r="C468" s="10"/>
      <c r="D468" s="22" t="str">
        <f>+VLOOKUP(C468,ARTICULOS!E:N,5,0)</f>
        <v>#N/A</v>
      </c>
      <c r="E468" s="23" t="str">
        <f>+VLOOKUP(C468,ARTICULOS!E:N,8,0)</f>
        <v>#N/A</v>
      </c>
      <c r="F468" s="23" t="str">
        <f>+VLOOKUP(C468,ARTICULOS!E:N,9,0)</f>
        <v>#N/A</v>
      </c>
      <c r="G468" s="24" t="str">
        <f>+VLOOKUP(C468,ARTICULOS!E:N,10,0)</f>
        <v>#N/A</v>
      </c>
      <c r="H468" s="26"/>
    </row>
    <row r="469" ht="15.75" customHeight="1">
      <c r="A469" s="9"/>
      <c r="B469" s="9"/>
      <c r="C469" s="10"/>
      <c r="D469" s="22" t="str">
        <f>+VLOOKUP(C469,ARTICULOS!E:N,5,0)</f>
        <v>#N/A</v>
      </c>
      <c r="E469" s="23" t="str">
        <f>+VLOOKUP(C469,ARTICULOS!E:N,8,0)</f>
        <v>#N/A</v>
      </c>
      <c r="F469" s="23" t="str">
        <f>+VLOOKUP(C469,ARTICULOS!E:N,9,0)</f>
        <v>#N/A</v>
      </c>
      <c r="G469" s="24" t="str">
        <f>+VLOOKUP(C469,ARTICULOS!E:N,10,0)</f>
        <v>#N/A</v>
      </c>
      <c r="H469" s="26"/>
    </row>
    <row r="470" ht="15.75" customHeight="1">
      <c r="A470" s="9"/>
      <c r="B470" s="9"/>
      <c r="C470" s="10"/>
      <c r="D470" s="22" t="str">
        <f>+VLOOKUP(C470,ARTICULOS!E:N,5,0)</f>
        <v>#N/A</v>
      </c>
      <c r="E470" s="23" t="str">
        <f>+VLOOKUP(C470,ARTICULOS!E:N,8,0)</f>
        <v>#N/A</v>
      </c>
      <c r="F470" s="23" t="str">
        <f>+VLOOKUP(C470,ARTICULOS!E:N,9,0)</f>
        <v>#N/A</v>
      </c>
      <c r="G470" s="24" t="str">
        <f>+VLOOKUP(C470,ARTICULOS!E:N,10,0)</f>
        <v>#N/A</v>
      </c>
      <c r="H470" s="26"/>
    </row>
    <row r="471" ht="15.75" customHeight="1">
      <c r="A471" s="9"/>
      <c r="B471" s="9"/>
      <c r="C471" s="10"/>
      <c r="D471" s="22" t="str">
        <f>+VLOOKUP(C471,ARTICULOS!E:N,5,0)</f>
        <v>#N/A</v>
      </c>
      <c r="E471" s="23" t="str">
        <f>+VLOOKUP(C471,ARTICULOS!E:N,8,0)</f>
        <v>#N/A</v>
      </c>
      <c r="F471" s="23" t="str">
        <f>+VLOOKUP(C471,ARTICULOS!E:N,9,0)</f>
        <v>#N/A</v>
      </c>
      <c r="G471" s="24" t="str">
        <f>+VLOOKUP(C471,ARTICULOS!E:N,10,0)</f>
        <v>#N/A</v>
      </c>
      <c r="H471" s="26"/>
    </row>
    <row r="472" ht="15.75" customHeight="1">
      <c r="A472" s="9"/>
      <c r="B472" s="9"/>
      <c r="C472" s="10"/>
      <c r="D472" s="22" t="str">
        <f>+VLOOKUP(C472,ARTICULOS!E:N,5,0)</f>
        <v>#N/A</v>
      </c>
      <c r="E472" s="23" t="str">
        <f>+VLOOKUP(C472,ARTICULOS!E:N,8,0)</f>
        <v>#N/A</v>
      </c>
      <c r="F472" s="23" t="str">
        <f>+VLOOKUP(C472,ARTICULOS!E:N,9,0)</f>
        <v>#N/A</v>
      </c>
      <c r="G472" s="24" t="str">
        <f>+VLOOKUP(C472,ARTICULOS!E:N,10,0)</f>
        <v>#N/A</v>
      </c>
      <c r="H472" s="26"/>
    </row>
    <row r="473" ht="15.75" customHeight="1">
      <c r="A473" s="9"/>
      <c r="B473" s="9"/>
      <c r="C473" s="10"/>
      <c r="D473" s="22" t="str">
        <f>+VLOOKUP(C473,ARTICULOS!E:N,5,0)</f>
        <v>#N/A</v>
      </c>
      <c r="E473" s="23" t="str">
        <f>+VLOOKUP(C473,ARTICULOS!E:N,8,0)</f>
        <v>#N/A</v>
      </c>
      <c r="F473" s="23" t="str">
        <f>+VLOOKUP(C473,ARTICULOS!E:N,9,0)</f>
        <v>#N/A</v>
      </c>
      <c r="G473" s="24" t="str">
        <f>+VLOOKUP(C473,ARTICULOS!E:N,10,0)</f>
        <v>#N/A</v>
      </c>
      <c r="H473" s="26"/>
    </row>
    <row r="474" ht="15.75" customHeight="1">
      <c r="A474" s="9"/>
      <c r="B474" s="9"/>
      <c r="C474" s="10"/>
      <c r="D474" s="22" t="str">
        <f>+VLOOKUP(C474,ARTICULOS!E:N,5,0)</f>
        <v>#N/A</v>
      </c>
      <c r="E474" s="23" t="str">
        <f>+VLOOKUP(C474,ARTICULOS!E:N,8,0)</f>
        <v>#N/A</v>
      </c>
      <c r="F474" s="23" t="str">
        <f>+VLOOKUP(C474,ARTICULOS!E:N,9,0)</f>
        <v>#N/A</v>
      </c>
      <c r="G474" s="24" t="str">
        <f>+VLOOKUP(C474,ARTICULOS!E:N,10,0)</f>
        <v>#N/A</v>
      </c>
      <c r="H474" s="26"/>
    </row>
    <row r="475" ht="15.75" customHeight="1">
      <c r="A475" s="9"/>
      <c r="B475" s="9"/>
      <c r="C475" s="10"/>
      <c r="D475" s="22" t="str">
        <f>+VLOOKUP(C475,ARTICULOS!E:N,5,0)</f>
        <v>#N/A</v>
      </c>
      <c r="E475" s="23" t="str">
        <f>+VLOOKUP(C475,ARTICULOS!E:N,8,0)</f>
        <v>#N/A</v>
      </c>
      <c r="F475" s="23" t="str">
        <f>+VLOOKUP(C475,ARTICULOS!E:N,9,0)</f>
        <v>#N/A</v>
      </c>
      <c r="G475" s="24" t="str">
        <f>+VLOOKUP(C475,ARTICULOS!E:N,10,0)</f>
        <v>#N/A</v>
      </c>
      <c r="H475" s="26"/>
    </row>
    <row r="476" ht="15.75" customHeight="1">
      <c r="A476" s="9"/>
      <c r="B476" s="9"/>
      <c r="C476" s="10"/>
      <c r="D476" s="22" t="str">
        <f>+VLOOKUP(C476,ARTICULOS!E:N,5,0)</f>
        <v>#N/A</v>
      </c>
      <c r="E476" s="23" t="str">
        <f>+VLOOKUP(C476,ARTICULOS!E:N,8,0)</f>
        <v>#N/A</v>
      </c>
      <c r="F476" s="23" t="str">
        <f>+VLOOKUP(C476,ARTICULOS!E:N,9,0)</f>
        <v>#N/A</v>
      </c>
      <c r="G476" s="24" t="str">
        <f>+VLOOKUP(C476,ARTICULOS!E:N,10,0)</f>
        <v>#N/A</v>
      </c>
      <c r="H476" s="26"/>
    </row>
    <row r="477" ht="15.75" customHeight="1">
      <c r="A477" s="9"/>
      <c r="B477" s="9"/>
      <c r="C477" s="10"/>
      <c r="D477" s="22" t="str">
        <f>+VLOOKUP(C477,ARTICULOS!E:N,5,0)</f>
        <v>#N/A</v>
      </c>
      <c r="E477" s="23" t="str">
        <f>+VLOOKUP(C477,ARTICULOS!E:N,8,0)</f>
        <v>#N/A</v>
      </c>
      <c r="F477" s="23" t="str">
        <f>+VLOOKUP(C477,ARTICULOS!E:N,9,0)</f>
        <v>#N/A</v>
      </c>
      <c r="G477" s="24" t="str">
        <f>+VLOOKUP(C477,ARTICULOS!E:N,10,0)</f>
        <v>#N/A</v>
      </c>
      <c r="H477" s="26"/>
    </row>
    <row r="478" ht="15.75" customHeight="1">
      <c r="A478" s="9"/>
      <c r="B478" s="9"/>
      <c r="C478" s="10"/>
      <c r="D478" s="22" t="str">
        <f>+VLOOKUP(C478,ARTICULOS!E:N,5,0)</f>
        <v>#N/A</v>
      </c>
      <c r="E478" s="23" t="str">
        <f>+VLOOKUP(C478,ARTICULOS!E:N,8,0)</f>
        <v>#N/A</v>
      </c>
      <c r="F478" s="23" t="str">
        <f>+VLOOKUP(C478,ARTICULOS!E:N,9,0)</f>
        <v>#N/A</v>
      </c>
      <c r="G478" s="24" t="str">
        <f>+VLOOKUP(C478,ARTICULOS!E:N,10,0)</f>
        <v>#N/A</v>
      </c>
      <c r="H478" s="26"/>
    </row>
    <row r="479" ht="15.75" customHeight="1">
      <c r="A479" s="9"/>
      <c r="B479" s="9"/>
      <c r="C479" s="10"/>
      <c r="D479" s="22" t="str">
        <f>+VLOOKUP(C479,ARTICULOS!E:N,5,0)</f>
        <v>#N/A</v>
      </c>
      <c r="E479" s="23" t="str">
        <f>+VLOOKUP(C479,ARTICULOS!E:N,8,0)</f>
        <v>#N/A</v>
      </c>
      <c r="F479" s="23" t="str">
        <f>+VLOOKUP(C479,ARTICULOS!E:N,9,0)</f>
        <v>#N/A</v>
      </c>
      <c r="G479" s="24" t="str">
        <f>+VLOOKUP(C479,ARTICULOS!E:N,10,0)</f>
        <v>#N/A</v>
      </c>
      <c r="H479" s="26"/>
    </row>
    <row r="480" ht="15.75" customHeight="1">
      <c r="A480" s="9"/>
      <c r="B480" s="9"/>
      <c r="C480" s="10"/>
      <c r="D480" s="22" t="str">
        <f>+VLOOKUP(C480,ARTICULOS!E:N,5,0)</f>
        <v>#N/A</v>
      </c>
      <c r="E480" s="23" t="str">
        <f>+VLOOKUP(C480,ARTICULOS!E:N,8,0)</f>
        <v>#N/A</v>
      </c>
      <c r="F480" s="23" t="str">
        <f>+VLOOKUP(C480,ARTICULOS!E:N,9,0)</f>
        <v>#N/A</v>
      </c>
      <c r="G480" s="24" t="str">
        <f>+VLOOKUP(C480,ARTICULOS!E:N,10,0)</f>
        <v>#N/A</v>
      </c>
      <c r="H480" s="26"/>
    </row>
    <row r="481" ht="15.75" customHeight="1">
      <c r="A481" s="9"/>
      <c r="B481" s="9"/>
      <c r="C481" s="10"/>
      <c r="D481" s="22" t="str">
        <f>+VLOOKUP(C481,ARTICULOS!E:N,5,0)</f>
        <v>#N/A</v>
      </c>
      <c r="E481" s="23" t="str">
        <f>+VLOOKUP(C481,ARTICULOS!E:N,8,0)</f>
        <v>#N/A</v>
      </c>
      <c r="F481" s="23" t="str">
        <f>+VLOOKUP(C481,ARTICULOS!E:N,9,0)</f>
        <v>#N/A</v>
      </c>
      <c r="G481" s="24" t="str">
        <f>+VLOOKUP(C481,ARTICULOS!E:N,10,0)</f>
        <v>#N/A</v>
      </c>
      <c r="H481" s="26"/>
    </row>
    <row r="482" ht="15.75" customHeight="1">
      <c r="A482" s="9"/>
      <c r="B482" s="9"/>
      <c r="C482" s="10"/>
      <c r="D482" s="22" t="str">
        <f>+VLOOKUP(C482,ARTICULOS!E:N,5,0)</f>
        <v>#N/A</v>
      </c>
      <c r="E482" s="23" t="str">
        <f>+VLOOKUP(C482,ARTICULOS!E:N,8,0)</f>
        <v>#N/A</v>
      </c>
      <c r="F482" s="23" t="str">
        <f>+VLOOKUP(C482,ARTICULOS!E:N,9,0)</f>
        <v>#N/A</v>
      </c>
      <c r="G482" s="24" t="str">
        <f>+VLOOKUP(C482,ARTICULOS!E:N,10,0)</f>
        <v>#N/A</v>
      </c>
      <c r="H482" s="26"/>
    </row>
    <row r="483" ht="15.75" customHeight="1">
      <c r="A483" s="9"/>
      <c r="B483" s="9"/>
      <c r="C483" s="10"/>
      <c r="D483" s="22" t="str">
        <f>+VLOOKUP(C483,ARTICULOS!E:N,5,0)</f>
        <v>#N/A</v>
      </c>
      <c r="E483" s="23" t="str">
        <f>+VLOOKUP(C483,ARTICULOS!E:N,8,0)</f>
        <v>#N/A</v>
      </c>
      <c r="F483" s="23" t="str">
        <f>+VLOOKUP(C483,ARTICULOS!E:N,9,0)</f>
        <v>#N/A</v>
      </c>
      <c r="G483" s="24" t="str">
        <f>+VLOOKUP(C483,ARTICULOS!E:N,10,0)</f>
        <v>#N/A</v>
      </c>
      <c r="H483" s="26"/>
    </row>
    <row r="484" ht="15.75" customHeight="1">
      <c r="A484" s="9"/>
      <c r="B484" s="9"/>
      <c r="C484" s="10"/>
      <c r="D484" s="22" t="str">
        <f>+VLOOKUP(C484,ARTICULOS!E:N,5,0)</f>
        <v>#N/A</v>
      </c>
      <c r="E484" s="23" t="str">
        <f>+VLOOKUP(C484,ARTICULOS!E:N,8,0)</f>
        <v>#N/A</v>
      </c>
      <c r="F484" s="23" t="str">
        <f>+VLOOKUP(C484,ARTICULOS!E:N,9,0)</f>
        <v>#N/A</v>
      </c>
      <c r="G484" s="24" t="str">
        <f>+VLOOKUP(C484,ARTICULOS!E:N,10,0)</f>
        <v>#N/A</v>
      </c>
      <c r="H484" s="26"/>
    </row>
    <row r="485" ht="15.75" customHeight="1">
      <c r="A485" s="9"/>
      <c r="B485" s="9"/>
      <c r="C485" s="10"/>
      <c r="D485" s="22" t="str">
        <f>+VLOOKUP(C485,ARTICULOS!E:N,5,0)</f>
        <v>#N/A</v>
      </c>
      <c r="E485" s="23" t="str">
        <f>+VLOOKUP(C485,ARTICULOS!E:N,8,0)</f>
        <v>#N/A</v>
      </c>
      <c r="F485" s="23" t="str">
        <f>+VLOOKUP(C485,ARTICULOS!E:N,9,0)</f>
        <v>#N/A</v>
      </c>
      <c r="G485" s="24" t="str">
        <f>+VLOOKUP(C485,ARTICULOS!E:N,10,0)</f>
        <v>#N/A</v>
      </c>
      <c r="H485" s="26"/>
    </row>
    <row r="486" ht="15.75" customHeight="1">
      <c r="A486" s="9"/>
      <c r="B486" s="9"/>
      <c r="C486" s="10"/>
      <c r="D486" s="22" t="str">
        <f>+VLOOKUP(C486,ARTICULOS!E:N,5,0)</f>
        <v>#N/A</v>
      </c>
      <c r="E486" s="23" t="str">
        <f>+VLOOKUP(C486,ARTICULOS!E:N,8,0)</f>
        <v>#N/A</v>
      </c>
      <c r="F486" s="23" t="str">
        <f>+VLOOKUP(C486,ARTICULOS!E:N,9,0)</f>
        <v>#N/A</v>
      </c>
      <c r="G486" s="24" t="str">
        <f>+VLOOKUP(C486,ARTICULOS!E:N,10,0)</f>
        <v>#N/A</v>
      </c>
      <c r="H486" s="26"/>
    </row>
    <row r="487" ht="15.75" customHeight="1">
      <c r="A487" s="9"/>
      <c r="B487" s="9"/>
      <c r="C487" s="10"/>
      <c r="D487" s="22" t="str">
        <f>+VLOOKUP(C487,ARTICULOS!E:N,5,0)</f>
        <v>#N/A</v>
      </c>
      <c r="E487" s="23" t="str">
        <f>+VLOOKUP(C487,ARTICULOS!E:N,8,0)</f>
        <v>#N/A</v>
      </c>
      <c r="F487" s="23" t="str">
        <f>+VLOOKUP(C487,ARTICULOS!E:N,9,0)</f>
        <v>#N/A</v>
      </c>
      <c r="G487" s="24" t="str">
        <f>+VLOOKUP(C487,ARTICULOS!E:N,10,0)</f>
        <v>#N/A</v>
      </c>
      <c r="H487" s="26"/>
    </row>
    <row r="488" ht="15.75" customHeight="1">
      <c r="A488" s="9"/>
      <c r="B488" s="9"/>
      <c r="C488" s="10"/>
      <c r="D488" s="22" t="str">
        <f>+VLOOKUP(C488,ARTICULOS!E:N,5,0)</f>
        <v>#N/A</v>
      </c>
      <c r="E488" s="23" t="str">
        <f>+VLOOKUP(C488,ARTICULOS!E:N,8,0)</f>
        <v>#N/A</v>
      </c>
      <c r="F488" s="23" t="str">
        <f>+VLOOKUP(C488,ARTICULOS!E:N,9,0)</f>
        <v>#N/A</v>
      </c>
      <c r="G488" s="24" t="str">
        <f>+VLOOKUP(C488,ARTICULOS!E:N,10,0)</f>
        <v>#N/A</v>
      </c>
      <c r="H488" s="26"/>
    </row>
    <row r="489" ht="15.75" customHeight="1">
      <c r="A489" s="9"/>
      <c r="B489" s="9"/>
      <c r="C489" s="10"/>
      <c r="D489" s="22" t="str">
        <f>+VLOOKUP(C489,ARTICULOS!E:N,5,0)</f>
        <v>#N/A</v>
      </c>
      <c r="E489" s="23" t="str">
        <f>+VLOOKUP(C489,ARTICULOS!E:N,8,0)</f>
        <v>#N/A</v>
      </c>
      <c r="F489" s="23" t="str">
        <f>+VLOOKUP(C489,ARTICULOS!E:N,9,0)</f>
        <v>#N/A</v>
      </c>
      <c r="G489" s="24" t="str">
        <f>+VLOOKUP(C489,ARTICULOS!E:N,10,0)</f>
        <v>#N/A</v>
      </c>
      <c r="H489" s="26"/>
    </row>
    <row r="490" ht="15.75" customHeight="1">
      <c r="A490" s="9"/>
      <c r="B490" s="9"/>
      <c r="C490" s="10"/>
      <c r="D490" s="22" t="str">
        <f>+VLOOKUP(C490,ARTICULOS!E:N,5,0)</f>
        <v>#N/A</v>
      </c>
      <c r="E490" s="23" t="str">
        <f>+VLOOKUP(C490,ARTICULOS!E:N,8,0)</f>
        <v>#N/A</v>
      </c>
      <c r="F490" s="23" t="str">
        <f>+VLOOKUP(C490,ARTICULOS!E:N,9,0)</f>
        <v>#N/A</v>
      </c>
      <c r="G490" s="24" t="str">
        <f>+VLOOKUP(C490,ARTICULOS!E:N,10,0)</f>
        <v>#N/A</v>
      </c>
      <c r="H490" s="26"/>
    </row>
    <row r="491" ht="15.75" customHeight="1">
      <c r="A491" s="9"/>
      <c r="B491" s="9"/>
      <c r="C491" s="10"/>
      <c r="D491" s="22" t="str">
        <f>+VLOOKUP(C491,ARTICULOS!E:N,5,0)</f>
        <v>#N/A</v>
      </c>
      <c r="E491" s="23" t="str">
        <f>+VLOOKUP(C491,ARTICULOS!E:N,8,0)</f>
        <v>#N/A</v>
      </c>
      <c r="F491" s="23" t="str">
        <f>+VLOOKUP(C491,ARTICULOS!E:N,9,0)</f>
        <v>#N/A</v>
      </c>
      <c r="G491" s="24" t="str">
        <f>+VLOOKUP(C491,ARTICULOS!E:N,10,0)</f>
        <v>#N/A</v>
      </c>
      <c r="H491" s="26"/>
    </row>
    <row r="492" ht="15.75" customHeight="1">
      <c r="A492" s="9"/>
      <c r="B492" s="9"/>
      <c r="C492" s="10"/>
      <c r="D492" s="22" t="str">
        <f>+VLOOKUP(C492,ARTICULOS!E:N,5,0)</f>
        <v>#N/A</v>
      </c>
      <c r="E492" s="23" t="str">
        <f>+VLOOKUP(C492,ARTICULOS!E:N,8,0)</f>
        <v>#N/A</v>
      </c>
      <c r="F492" s="23" t="str">
        <f>+VLOOKUP(C492,ARTICULOS!E:N,9,0)</f>
        <v>#N/A</v>
      </c>
      <c r="G492" s="24" t="str">
        <f>+VLOOKUP(C492,ARTICULOS!E:N,10,0)</f>
        <v>#N/A</v>
      </c>
      <c r="H492" s="26"/>
    </row>
    <row r="493" ht="15.75" customHeight="1">
      <c r="A493" s="9"/>
      <c r="B493" s="9"/>
      <c r="C493" s="10"/>
      <c r="D493" s="22" t="str">
        <f>+VLOOKUP(C493,ARTICULOS!E:N,5,0)</f>
        <v>#N/A</v>
      </c>
      <c r="E493" s="23" t="str">
        <f>+VLOOKUP(C493,ARTICULOS!E:N,8,0)</f>
        <v>#N/A</v>
      </c>
      <c r="F493" s="23" t="str">
        <f>+VLOOKUP(C493,ARTICULOS!E:N,9,0)</f>
        <v>#N/A</v>
      </c>
      <c r="G493" s="24" t="str">
        <f>+VLOOKUP(C493,ARTICULOS!E:N,10,0)</f>
        <v>#N/A</v>
      </c>
      <c r="H493" s="26"/>
    </row>
    <row r="494" ht="15.75" customHeight="1">
      <c r="A494" s="9"/>
      <c r="B494" s="9"/>
      <c r="C494" s="10"/>
      <c r="D494" s="22" t="str">
        <f>+VLOOKUP(C494,ARTICULOS!E:N,5,0)</f>
        <v>#N/A</v>
      </c>
      <c r="E494" s="23" t="str">
        <f>+VLOOKUP(C494,ARTICULOS!E:N,8,0)</f>
        <v>#N/A</v>
      </c>
      <c r="F494" s="23" t="str">
        <f>+VLOOKUP(C494,ARTICULOS!E:N,9,0)</f>
        <v>#N/A</v>
      </c>
      <c r="G494" s="24" t="str">
        <f>+VLOOKUP(C494,ARTICULOS!E:N,10,0)</f>
        <v>#N/A</v>
      </c>
      <c r="H494" s="26"/>
    </row>
    <row r="495" ht="15.75" customHeight="1">
      <c r="A495" s="9"/>
      <c r="B495" s="9"/>
      <c r="C495" s="10"/>
      <c r="D495" s="22" t="str">
        <f>+VLOOKUP(C495,ARTICULOS!E:N,5,0)</f>
        <v>#N/A</v>
      </c>
      <c r="E495" s="23" t="str">
        <f>+VLOOKUP(C495,ARTICULOS!E:N,8,0)</f>
        <v>#N/A</v>
      </c>
      <c r="F495" s="23" t="str">
        <f>+VLOOKUP(C495,ARTICULOS!E:N,9,0)</f>
        <v>#N/A</v>
      </c>
      <c r="G495" s="24" t="str">
        <f>+VLOOKUP(C495,ARTICULOS!E:N,10,0)</f>
        <v>#N/A</v>
      </c>
      <c r="H495" s="26"/>
    </row>
    <row r="496" ht="15.75" customHeight="1">
      <c r="A496" s="9"/>
      <c r="B496" s="9"/>
      <c r="C496" s="10"/>
      <c r="D496" s="22" t="str">
        <f>+VLOOKUP(C496,ARTICULOS!E:N,5,0)</f>
        <v>#N/A</v>
      </c>
      <c r="E496" s="23" t="str">
        <f>+VLOOKUP(C496,ARTICULOS!E:N,8,0)</f>
        <v>#N/A</v>
      </c>
      <c r="F496" s="23" t="str">
        <f>+VLOOKUP(C496,ARTICULOS!E:N,9,0)</f>
        <v>#N/A</v>
      </c>
      <c r="G496" s="24" t="str">
        <f>+VLOOKUP(C496,ARTICULOS!E:N,10,0)</f>
        <v>#N/A</v>
      </c>
      <c r="H496" s="26"/>
    </row>
    <row r="497" ht="15.75" customHeight="1">
      <c r="A497" s="9"/>
      <c r="B497" s="9"/>
      <c r="C497" s="10"/>
      <c r="D497" s="22" t="str">
        <f>+VLOOKUP(C497,ARTICULOS!E:N,5,0)</f>
        <v>#N/A</v>
      </c>
      <c r="E497" s="23" t="str">
        <f>+VLOOKUP(C497,ARTICULOS!E:N,8,0)</f>
        <v>#N/A</v>
      </c>
      <c r="F497" s="23" t="str">
        <f>+VLOOKUP(C497,ARTICULOS!E:N,9,0)</f>
        <v>#N/A</v>
      </c>
      <c r="G497" s="24" t="str">
        <f>+VLOOKUP(C497,ARTICULOS!E:N,10,0)</f>
        <v>#N/A</v>
      </c>
      <c r="H497" s="26"/>
    </row>
    <row r="498" ht="15.75" customHeight="1">
      <c r="A498" s="9"/>
      <c r="B498" s="9"/>
      <c r="C498" s="10"/>
      <c r="D498" s="22" t="str">
        <f>+VLOOKUP(C498,ARTICULOS!E:N,5,0)</f>
        <v>#N/A</v>
      </c>
      <c r="E498" s="23" t="str">
        <f>+VLOOKUP(C498,ARTICULOS!E:N,8,0)</f>
        <v>#N/A</v>
      </c>
      <c r="F498" s="23" t="str">
        <f>+VLOOKUP(C498,ARTICULOS!E:N,9,0)</f>
        <v>#N/A</v>
      </c>
      <c r="G498" s="24" t="str">
        <f>+VLOOKUP(C498,ARTICULOS!E:N,10,0)</f>
        <v>#N/A</v>
      </c>
      <c r="H498" s="26"/>
    </row>
    <row r="499" ht="15.75" customHeight="1">
      <c r="A499" s="9"/>
      <c r="B499" s="9"/>
      <c r="C499" s="10"/>
      <c r="D499" s="22" t="str">
        <f>+VLOOKUP(C499,ARTICULOS!E:N,5,0)</f>
        <v>#N/A</v>
      </c>
      <c r="E499" s="23" t="str">
        <f>+VLOOKUP(C499,ARTICULOS!E:N,8,0)</f>
        <v>#N/A</v>
      </c>
      <c r="F499" s="23" t="str">
        <f>+VLOOKUP(C499,ARTICULOS!E:N,9,0)</f>
        <v>#N/A</v>
      </c>
      <c r="G499" s="24" t="str">
        <f>+VLOOKUP(C499,ARTICULOS!E:N,10,0)</f>
        <v>#N/A</v>
      </c>
      <c r="H499" s="26"/>
    </row>
    <row r="500" ht="15.75" customHeight="1">
      <c r="A500" s="9"/>
      <c r="B500" s="9"/>
      <c r="C500" s="10"/>
      <c r="D500" s="22" t="str">
        <f>+VLOOKUP(C500,ARTICULOS!E:N,5,0)</f>
        <v>#N/A</v>
      </c>
      <c r="E500" s="23" t="str">
        <f>+VLOOKUP(C500,ARTICULOS!E:N,8,0)</f>
        <v>#N/A</v>
      </c>
      <c r="F500" s="23" t="str">
        <f>+VLOOKUP(C500,ARTICULOS!E:N,9,0)</f>
        <v>#N/A</v>
      </c>
      <c r="G500" s="24" t="str">
        <f>+VLOOKUP(C500,ARTICULOS!E:N,10,0)</f>
        <v>#N/A</v>
      </c>
      <c r="H500" s="26"/>
    </row>
    <row r="501" ht="15.75" customHeight="1">
      <c r="A501" s="9"/>
      <c r="B501" s="9"/>
      <c r="C501" s="10"/>
      <c r="D501" s="22" t="str">
        <f>+VLOOKUP(C501,ARTICULOS!E:N,5,0)</f>
        <v>#N/A</v>
      </c>
      <c r="E501" s="23" t="str">
        <f>+VLOOKUP(C501,ARTICULOS!E:N,8,0)</f>
        <v>#N/A</v>
      </c>
      <c r="F501" s="23" t="str">
        <f>+VLOOKUP(C501,ARTICULOS!E:N,9,0)</f>
        <v>#N/A</v>
      </c>
      <c r="G501" s="24" t="str">
        <f>+VLOOKUP(C501,ARTICULOS!E:N,10,0)</f>
        <v>#N/A</v>
      </c>
      <c r="H501" s="26"/>
    </row>
    <row r="502" ht="15.75" customHeight="1">
      <c r="A502" s="9"/>
      <c r="B502" s="9"/>
      <c r="C502" s="10"/>
      <c r="D502" s="22" t="str">
        <f>+VLOOKUP(C502,ARTICULOS!E:N,5,0)</f>
        <v>#N/A</v>
      </c>
      <c r="E502" s="23" t="str">
        <f>+VLOOKUP(C502,ARTICULOS!E:N,8,0)</f>
        <v>#N/A</v>
      </c>
      <c r="F502" s="23" t="str">
        <f>+VLOOKUP(C502,ARTICULOS!E:N,9,0)</f>
        <v>#N/A</v>
      </c>
      <c r="G502" s="24" t="str">
        <f>+VLOOKUP(C502,ARTICULOS!E:N,10,0)</f>
        <v>#N/A</v>
      </c>
      <c r="H502" s="26"/>
    </row>
    <row r="503" ht="15.75" customHeight="1">
      <c r="A503" s="9"/>
      <c r="B503" s="9"/>
      <c r="C503" s="10"/>
      <c r="D503" s="22" t="str">
        <f>+VLOOKUP(C503,ARTICULOS!E:N,5,0)</f>
        <v>#N/A</v>
      </c>
      <c r="E503" s="23" t="str">
        <f>+VLOOKUP(C503,ARTICULOS!E:N,8,0)</f>
        <v>#N/A</v>
      </c>
      <c r="F503" s="23" t="str">
        <f>+VLOOKUP(C503,ARTICULOS!E:N,9,0)</f>
        <v>#N/A</v>
      </c>
      <c r="G503" s="24" t="str">
        <f>+VLOOKUP(C503,ARTICULOS!E:N,10,0)</f>
        <v>#N/A</v>
      </c>
      <c r="H503" s="26"/>
    </row>
    <row r="504" ht="15.75" customHeight="1">
      <c r="A504" s="9"/>
      <c r="B504" s="9"/>
      <c r="C504" s="10"/>
      <c r="D504" s="22" t="str">
        <f>+VLOOKUP(C504,ARTICULOS!E:N,5,0)</f>
        <v>#N/A</v>
      </c>
      <c r="E504" s="23" t="str">
        <f>+VLOOKUP(C504,ARTICULOS!E:N,8,0)</f>
        <v>#N/A</v>
      </c>
      <c r="F504" s="23" t="str">
        <f>+VLOOKUP(C504,ARTICULOS!E:N,9,0)</f>
        <v>#N/A</v>
      </c>
      <c r="G504" s="24" t="str">
        <f>+VLOOKUP(C504,ARTICULOS!E:N,10,0)</f>
        <v>#N/A</v>
      </c>
      <c r="H504" s="26"/>
    </row>
    <row r="505" ht="15.75" customHeight="1">
      <c r="A505" s="9"/>
      <c r="B505" s="9"/>
      <c r="C505" s="10"/>
      <c r="D505" s="22" t="str">
        <f>+VLOOKUP(C505,ARTICULOS!E:N,5,0)</f>
        <v>#N/A</v>
      </c>
      <c r="E505" s="23" t="str">
        <f>+VLOOKUP(C505,ARTICULOS!E:N,8,0)</f>
        <v>#N/A</v>
      </c>
      <c r="F505" s="23" t="str">
        <f>+VLOOKUP(C505,ARTICULOS!E:N,9,0)</f>
        <v>#N/A</v>
      </c>
      <c r="G505" s="24" t="str">
        <f>+VLOOKUP(C505,ARTICULOS!E:N,10,0)</f>
        <v>#N/A</v>
      </c>
      <c r="H505" s="26"/>
    </row>
    <row r="506" ht="15.75" customHeight="1">
      <c r="A506" s="9"/>
      <c r="B506" s="9"/>
      <c r="C506" s="10"/>
      <c r="D506" s="22" t="str">
        <f>+VLOOKUP(C506,ARTICULOS!E:N,5,0)</f>
        <v>#N/A</v>
      </c>
      <c r="E506" s="23" t="str">
        <f>+VLOOKUP(C506,ARTICULOS!E:N,8,0)</f>
        <v>#N/A</v>
      </c>
      <c r="F506" s="23" t="str">
        <f>+VLOOKUP(C506,ARTICULOS!E:N,9,0)</f>
        <v>#N/A</v>
      </c>
      <c r="G506" s="24" t="str">
        <f>+VLOOKUP(C506,ARTICULOS!E:N,10,0)</f>
        <v>#N/A</v>
      </c>
      <c r="H506" s="26"/>
    </row>
    <row r="507" ht="15.75" customHeight="1">
      <c r="A507" s="9"/>
      <c r="B507" s="9"/>
      <c r="C507" s="10"/>
      <c r="D507" s="22" t="str">
        <f>+VLOOKUP(C507,ARTICULOS!E:N,5,0)</f>
        <v>#N/A</v>
      </c>
      <c r="E507" s="23" t="str">
        <f>+VLOOKUP(C507,ARTICULOS!E:N,8,0)</f>
        <v>#N/A</v>
      </c>
      <c r="F507" s="23" t="str">
        <f>+VLOOKUP(C507,ARTICULOS!E:N,9,0)</f>
        <v>#N/A</v>
      </c>
      <c r="G507" s="24" t="str">
        <f>+VLOOKUP(C507,ARTICULOS!E:N,10,0)</f>
        <v>#N/A</v>
      </c>
      <c r="H507" s="26"/>
    </row>
    <row r="508" ht="15.75" customHeight="1">
      <c r="A508" s="9"/>
      <c r="B508" s="9"/>
      <c r="C508" s="10"/>
      <c r="D508" s="22" t="str">
        <f>+VLOOKUP(C508,ARTICULOS!E:N,5,0)</f>
        <v>#N/A</v>
      </c>
      <c r="E508" s="23" t="str">
        <f>+VLOOKUP(C508,ARTICULOS!E:N,8,0)</f>
        <v>#N/A</v>
      </c>
      <c r="F508" s="23" t="str">
        <f>+VLOOKUP(C508,ARTICULOS!E:N,9,0)</f>
        <v>#N/A</v>
      </c>
      <c r="G508" s="24" t="str">
        <f>+VLOOKUP(C508,ARTICULOS!E:N,10,0)</f>
        <v>#N/A</v>
      </c>
      <c r="H508" s="26"/>
    </row>
    <row r="509" ht="15.75" customHeight="1">
      <c r="A509" s="9"/>
      <c r="B509" s="9"/>
      <c r="C509" s="10"/>
      <c r="D509" s="22" t="str">
        <f>+VLOOKUP(C509,ARTICULOS!E:N,5,0)</f>
        <v>#N/A</v>
      </c>
      <c r="E509" s="23" t="str">
        <f>+VLOOKUP(C509,ARTICULOS!E:N,8,0)</f>
        <v>#N/A</v>
      </c>
      <c r="F509" s="23" t="str">
        <f>+VLOOKUP(C509,ARTICULOS!E:N,9,0)</f>
        <v>#N/A</v>
      </c>
      <c r="G509" s="24" t="str">
        <f>+VLOOKUP(C509,ARTICULOS!E:N,10,0)</f>
        <v>#N/A</v>
      </c>
      <c r="H509" s="26"/>
    </row>
    <row r="510" ht="15.75" customHeight="1">
      <c r="A510" s="9"/>
      <c r="B510" s="9"/>
      <c r="C510" s="10"/>
      <c r="D510" s="22" t="str">
        <f>+VLOOKUP(C510,ARTICULOS!E:N,5,0)</f>
        <v>#N/A</v>
      </c>
      <c r="E510" s="23" t="str">
        <f>+VLOOKUP(C510,ARTICULOS!E:N,8,0)</f>
        <v>#N/A</v>
      </c>
      <c r="F510" s="23" t="str">
        <f>+VLOOKUP(C510,ARTICULOS!E:N,9,0)</f>
        <v>#N/A</v>
      </c>
      <c r="G510" s="24" t="str">
        <f>+VLOOKUP(C510,ARTICULOS!E:N,10,0)</f>
        <v>#N/A</v>
      </c>
      <c r="H510" s="26"/>
    </row>
    <row r="511" ht="15.75" customHeight="1">
      <c r="A511" s="9"/>
      <c r="B511" s="9"/>
      <c r="C511" s="10"/>
      <c r="D511" s="22" t="str">
        <f>+VLOOKUP(C511,ARTICULOS!E:N,5,0)</f>
        <v>#N/A</v>
      </c>
      <c r="E511" s="23" t="str">
        <f>+VLOOKUP(C511,ARTICULOS!E:N,8,0)</f>
        <v>#N/A</v>
      </c>
      <c r="F511" s="23" t="str">
        <f>+VLOOKUP(C511,ARTICULOS!E:N,9,0)</f>
        <v>#N/A</v>
      </c>
      <c r="G511" s="24" t="str">
        <f>+VLOOKUP(C511,ARTICULOS!E:N,10,0)</f>
        <v>#N/A</v>
      </c>
      <c r="H511" s="26"/>
    </row>
    <row r="512" ht="15.75" customHeight="1">
      <c r="A512" s="9"/>
      <c r="B512" s="9"/>
      <c r="C512" s="10"/>
      <c r="D512" s="22" t="str">
        <f>+VLOOKUP(C512,ARTICULOS!E:N,5,0)</f>
        <v>#N/A</v>
      </c>
      <c r="E512" s="23" t="str">
        <f>+VLOOKUP(C512,ARTICULOS!E:N,8,0)</f>
        <v>#N/A</v>
      </c>
      <c r="F512" s="23" t="str">
        <f>+VLOOKUP(C512,ARTICULOS!E:N,9,0)</f>
        <v>#N/A</v>
      </c>
      <c r="G512" s="24" t="str">
        <f>+VLOOKUP(C512,ARTICULOS!E:N,10,0)</f>
        <v>#N/A</v>
      </c>
      <c r="H512" s="26"/>
    </row>
    <row r="513" ht="15.75" customHeight="1">
      <c r="A513" s="9"/>
      <c r="B513" s="9"/>
      <c r="C513" s="10"/>
      <c r="D513" s="22" t="str">
        <f>+VLOOKUP(C513,ARTICULOS!E:N,5,0)</f>
        <v>#N/A</v>
      </c>
      <c r="E513" s="23" t="str">
        <f>+VLOOKUP(C513,ARTICULOS!E:N,8,0)</f>
        <v>#N/A</v>
      </c>
      <c r="F513" s="23" t="str">
        <f>+VLOOKUP(C513,ARTICULOS!E:N,9,0)</f>
        <v>#N/A</v>
      </c>
      <c r="G513" s="24" t="str">
        <f>+VLOOKUP(C513,ARTICULOS!E:N,10,0)</f>
        <v>#N/A</v>
      </c>
      <c r="H513" s="26"/>
    </row>
    <row r="514" ht="15.75" customHeight="1">
      <c r="A514" s="9"/>
      <c r="B514" s="9"/>
      <c r="C514" s="10"/>
      <c r="D514" s="22" t="str">
        <f>+VLOOKUP(C514,ARTICULOS!E:N,5,0)</f>
        <v>#N/A</v>
      </c>
      <c r="E514" s="23" t="str">
        <f>+VLOOKUP(C514,ARTICULOS!E:N,8,0)</f>
        <v>#N/A</v>
      </c>
      <c r="F514" s="23" t="str">
        <f>+VLOOKUP(C514,ARTICULOS!E:N,9,0)</f>
        <v>#N/A</v>
      </c>
      <c r="G514" s="24" t="str">
        <f>+VLOOKUP(C514,ARTICULOS!E:N,10,0)</f>
        <v>#N/A</v>
      </c>
      <c r="H514" s="26"/>
    </row>
    <row r="515" ht="15.75" customHeight="1">
      <c r="A515" s="9"/>
      <c r="B515" s="9"/>
      <c r="C515" s="10"/>
      <c r="D515" s="22" t="str">
        <f>+VLOOKUP(C515,ARTICULOS!E:N,5,0)</f>
        <v>#N/A</v>
      </c>
      <c r="E515" s="23" t="str">
        <f>+VLOOKUP(C515,ARTICULOS!E:N,8,0)</f>
        <v>#N/A</v>
      </c>
      <c r="F515" s="23" t="str">
        <f>+VLOOKUP(C515,ARTICULOS!E:N,9,0)</f>
        <v>#N/A</v>
      </c>
      <c r="G515" s="24" t="str">
        <f>+VLOOKUP(C515,ARTICULOS!E:N,10,0)</f>
        <v>#N/A</v>
      </c>
      <c r="H515" s="26"/>
    </row>
    <row r="516" ht="15.75" customHeight="1">
      <c r="A516" s="9"/>
      <c r="B516" s="9"/>
      <c r="C516" s="10"/>
      <c r="D516" s="22" t="str">
        <f>+VLOOKUP(C516,ARTICULOS!E:N,5,0)</f>
        <v>#N/A</v>
      </c>
      <c r="E516" s="23" t="str">
        <f>+VLOOKUP(C516,ARTICULOS!E:N,8,0)</f>
        <v>#N/A</v>
      </c>
      <c r="F516" s="23" t="str">
        <f>+VLOOKUP(C516,ARTICULOS!E:N,9,0)</f>
        <v>#N/A</v>
      </c>
      <c r="G516" s="24" t="str">
        <f>+VLOOKUP(C516,ARTICULOS!E:N,10,0)</f>
        <v>#N/A</v>
      </c>
      <c r="H516" s="26"/>
    </row>
    <row r="517" ht="15.75" customHeight="1">
      <c r="A517" s="9"/>
      <c r="B517" s="9"/>
      <c r="C517" s="10"/>
      <c r="D517" s="22" t="str">
        <f>+VLOOKUP(C517,ARTICULOS!E:N,5,0)</f>
        <v>#N/A</v>
      </c>
      <c r="E517" s="23" t="str">
        <f>+VLOOKUP(C517,ARTICULOS!E:N,8,0)</f>
        <v>#N/A</v>
      </c>
      <c r="F517" s="23" t="str">
        <f>+VLOOKUP(C517,ARTICULOS!E:N,9,0)</f>
        <v>#N/A</v>
      </c>
      <c r="G517" s="24" t="str">
        <f>+VLOOKUP(C517,ARTICULOS!E:N,10,0)</f>
        <v>#N/A</v>
      </c>
      <c r="H517" s="26"/>
    </row>
    <row r="518" ht="15.75" customHeight="1">
      <c r="A518" s="9"/>
      <c r="B518" s="9"/>
      <c r="C518" s="10"/>
      <c r="D518" s="22" t="str">
        <f>+VLOOKUP(C518,ARTICULOS!E:N,5,0)</f>
        <v>#N/A</v>
      </c>
      <c r="E518" s="23" t="str">
        <f>+VLOOKUP(C518,ARTICULOS!E:N,8,0)</f>
        <v>#N/A</v>
      </c>
      <c r="F518" s="23" t="str">
        <f>+VLOOKUP(C518,ARTICULOS!E:N,9,0)</f>
        <v>#N/A</v>
      </c>
      <c r="G518" s="24" t="str">
        <f>+VLOOKUP(C518,ARTICULOS!E:N,10,0)</f>
        <v>#N/A</v>
      </c>
      <c r="H518" s="26"/>
    </row>
    <row r="519" ht="15.75" customHeight="1">
      <c r="A519" s="9"/>
      <c r="B519" s="9"/>
      <c r="C519" s="10"/>
      <c r="D519" s="22" t="str">
        <f>+VLOOKUP(C519,ARTICULOS!E:N,5,0)</f>
        <v>#N/A</v>
      </c>
      <c r="E519" s="23" t="str">
        <f>+VLOOKUP(C519,ARTICULOS!E:N,8,0)</f>
        <v>#N/A</v>
      </c>
      <c r="F519" s="23" t="str">
        <f>+VLOOKUP(C519,ARTICULOS!E:N,9,0)</f>
        <v>#N/A</v>
      </c>
      <c r="G519" s="24" t="str">
        <f>+VLOOKUP(C519,ARTICULOS!E:N,10,0)</f>
        <v>#N/A</v>
      </c>
      <c r="H519" s="26"/>
    </row>
    <row r="520" ht="15.75" customHeight="1">
      <c r="A520" s="9"/>
      <c r="B520" s="9"/>
      <c r="C520" s="10"/>
      <c r="D520" s="22" t="str">
        <f>+VLOOKUP(C520,ARTICULOS!E:N,5,0)</f>
        <v>#N/A</v>
      </c>
      <c r="E520" s="23" t="str">
        <f>+VLOOKUP(C520,ARTICULOS!E:N,8,0)</f>
        <v>#N/A</v>
      </c>
      <c r="F520" s="23" t="str">
        <f>+VLOOKUP(C520,ARTICULOS!E:N,9,0)</f>
        <v>#N/A</v>
      </c>
      <c r="G520" s="24" t="str">
        <f>+VLOOKUP(C520,ARTICULOS!E:N,10,0)</f>
        <v>#N/A</v>
      </c>
      <c r="H520" s="26"/>
    </row>
    <row r="521" ht="15.75" customHeight="1">
      <c r="A521" s="9"/>
      <c r="B521" s="9"/>
      <c r="C521" s="10"/>
      <c r="D521" s="22" t="str">
        <f>+VLOOKUP(C521,ARTICULOS!E:N,5,0)</f>
        <v>#N/A</v>
      </c>
      <c r="E521" s="23" t="str">
        <f>+VLOOKUP(C521,ARTICULOS!E:N,8,0)</f>
        <v>#N/A</v>
      </c>
      <c r="F521" s="23" t="str">
        <f>+VLOOKUP(C521,ARTICULOS!E:N,9,0)</f>
        <v>#N/A</v>
      </c>
      <c r="G521" s="24" t="str">
        <f>+VLOOKUP(C521,ARTICULOS!E:N,10,0)</f>
        <v>#N/A</v>
      </c>
      <c r="H521" s="26"/>
    </row>
    <row r="522" ht="15.75" customHeight="1">
      <c r="A522" s="9"/>
      <c r="B522" s="9"/>
      <c r="C522" s="10"/>
      <c r="D522" s="22" t="str">
        <f>+VLOOKUP(C522,ARTICULOS!E:N,5,0)</f>
        <v>#N/A</v>
      </c>
      <c r="E522" s="23" t="str">
        <f>+VLOOKUP(C522,ARTICULOS!E:N,8,0)</f>
        <v>#N/A</v>
      </c>
      <c r="F522" s="23" t="str">
        <f>+VLOOKUP(C522,ARTICULOS!E:N,9,0)</f>
        <v>#N/A</v>
      </c>
      <c r="G522" s="24" t="str">
        <f>+VLOOKUP(C522,ARTICULOS!E:N,10,0)</f>
        <v>#N/A</v>
      </c>
      <c r="H522" s="26"/>
    </row>
    <row r="523" ht="15.75" customHeight="1">
      <c r="A523" s="9"/>
      <c r="B523" s="9"/>
      <c r="C523" s="10"/>
      <c r="D523" s="27"/>
      <c r="E523" s="28"/>
      <c r="F523" s="28"/>
      <c r="G523" s="29"/>
      <c r="H523" s="30"/>
    </row>
    <row r="524" ht="15.75" customHeight="1">
      <c r="A524" s="9"/>
      <c r="B524" s="9"/>
      <c r="C524" s="10"/>
      <c r="D524" s="27"/>
      <c r="E524" s="28"/>
      <c r="F524" s="28"/>
      <c r="G524" s="29"/>
      <c r="H524" s="30"/>
    </row>
    <row r="525" ht="15.75" customHeight="1">
      <c r="A525" s="9"/>
      <c r="B525" s="9"/>
      <c r="C525" s="10"/>
      <c r="D525" s="27"/>
      <c r="E525" s="28"/>
      <c r="F525" s="28"/>
      <c r="G525" s="29"/>
      <c r="H525" s="30"/>
    </row>
    <row r="526" ht="15.75" customHeight="1">
      <c r="A526" s="9"/>
      <c r="B526" s="9"/>
      <c r="C526" s="10"/>
      <c r="D526" s="27"/>
      <c r="E526" s="28"/>
      <c r="F526" s="28"/>
      <c r="G526" s="29"/>
      <c r="H526" s="30"/>
    </row>
    <row r="527" ht="15.75" customHeight="1">
      <c r="A527" s="9"/>
      <c r="B527" s="9"/>
      <c r="C527" s="10"/>
      <c r="D527" s="27"/>
      <c r="E527" s="28"/>
      <c r="F527" s="28"/>
      <c r="G527" s="29"/>
      <c r="H527" s="30"/>
    </row>
    <row r="528" ht="15.75" customHeight="1">
      <c r="A528" s="9"/>
      <c r="B528" s="9"/>
      <c r="C528" s="10"/>
      <c r="D528" s="27"/>
      <c r="E528" s="28"/>
      <c r="F528" s="28"/>
      <c r="G528" s="29"/>
      <c r="H528" s="30"/>
    </row>
    <row r="529" ht="15.75" customHeight="1">
      <c r="A529" s="9"/>
      <c r="B529" s="9"/>
      <c r="C529" s="10"/>
      <c r="D529" s="27"/>
      <c r="E529" s="28"/>
      <c r="F529" s="28"/>
      <c r="G529" s="29"/>
      <c r="H529" s="30"/>
    </row>
    <row r="530" ht="15.75" customHeight="1">
      <c r="A530" s="9"/>
      <c r="B530" s="9"/>
      <c r="C530" s="10"/>
      <c r="D530" s="27"/>
      <c r="E530" s="28"/>
      <c r="F530" s="28"/>
      <c r="G530" s="29"/>
      <c r="H530" s="30"/>
    </row>
    <row r="531" ht="15.75" customHeight="1">
      <c r="A531" s="9"/>
      <c r="B531" s="9"/>
      <c r="C531" s="10"/>
      <c r="D531" s="27"/>
      <c r="E531" s="28"/>
      <c r="F531" s="28"/>
      <c r="G531" s="29"/>
      <c r="H531" s="30"/>
    </row>
    <row r="532" ht="15.75" customHeight="1">
      <c r="A532" s="9"/>
      <c r="B532" s="9"/>
      <c r="C532" s="10"/>
      <c r="D532" s="27"/>
      <c r="E532" s="28"/>
      <c r="F532" s="28"/>
      <c r="G532" s="29"/>
      <c r="H532" s="30"/>
    </row>
    <row r="533" ht="15.75" customHeight="1">
      <c r="A533" s="9"/>
      <c r="B533" s="9"/>
      <c r="C533" s="10"/>
      <c r="D533" s="27"/>
      <c r="E533" s="28"/>
      <c r="F533" s="28"/>
      <c r="G533" s="29"/>
      <c r="H533" s="30"/>
    </row>
    <row r="534" ht="15.75" customHeight="1">
      <c r="A534" s="9"/>
      <c r="B534" s="9"/>
      <c r="C534" s="10"/>
      <c r="D534" s="27"/>
      <c r="E534" s="28"/>
      <c r="F534" s="28"/>
      <c r="G534" s="29"/>
      <c r="H534" s="30"/>
    </row>
    <row r="535" ht="15.75" customHeight="1">
      <c r="A535" s="9"/>
      <c r="B535" s="9"/>
      <c r="C535" s="10"/>
      <c r="D535" s="27"/>
      <c r="E535" s="28"/>
      <c r="F535" s="28"/>
      <c r="G535" s="29"/>
      <c r="H535" s="30"/>
    </row>
    <row r="536" ht="15.75" customHeight="1">
      <c r="A536" s="9"/>
      <c r="B536" s="9"/>
      <c r="C536" s="10"/>
      <c r="D536" s="27"/>
      <c r="E536" s="28"/>
      <c r="F536" s="28"/>
      <c r="G536" s="29"/>
      <c r="H536" s="30"/>
    </row>
    <row r="537" ht="15.75" customHeight="1">
      <c r="A537" s="9"/>
      <c r="B537" s="9"/>
      <c r="C537" s="10"/>
      <c r="D537" s="27"/>
      <c r="E537" s="28"/>
      <c r="F537" s="28"/>
      <c r="G537" s="29"/>
      <c r="H537" s="30"/>
    </row>
    <row r="538" ht="15.75" customHeight="1">
      <c r="A538" s="9"/>
      <c r="B538" s="9"/>
      <c r="C538" s="10"/>
      <c r="D538" s="27"/>
      <c r="E538" s="28"/>
      <c r="F538" s="28"/>
      <c r="G538" s="29"/>
      <c r="H538" s="30"/>
    </row>
    <row r="539" ht="15.75" customHeight="1">
      <c r="A539" s="9"/>
      <c r="B539" s="9"/>
      <c r="C539" s="10"/>
      <c r="D539" s="27"/>
      <c r="E539" s="28"/>
      <c r="F539" s="28"/>
      <c r="G539" s="29"/>
      <c r="H539" s="30"/>
    </row>
    <row r="540" ht="15.75" customHeight="1">
      <c r="A540" s="9"/>
      <c r="B540" s="9"/>
      <c r="C540" s="10"/>
      <c r="D540" s="27"/>
      <c r="E540" s="28"/>
      <c r="F540" s="28"/>
      <c r="G540" s="29"/>
      <c r="H540" s="30"/>
    </row>
    <row r="541" ht="15.75" customHeight="1">
      <c r="A541" s="9"/>
      <c r="B541" s="9"/>
      <c r="C541" s="10"/>
      <c r="D541" s="27"/>
      <c r="E541" s="28"/>
      <c r="F541" s="28"/>
      <c r="G541" s="29"/>
      <c r="H541" s="30"/>
    </row>
    <row r="542" ht="15.75" customHeight="1">
      <c r="A542" s="9"/>
      <c r="B542" s="9"/>
      <c r="C542" s="10"/>
      <c r="D542" s="27"/>
      <c r="E542" s="28"/>
      <c r="F542" s="28"/>
      <c r="G542" s="29"/>
      <c r="H542" s="30"/>
    </row>
    <row r="543" ht="15.75" customHeight="1">
      <c r="A543" s="9"/>
      <c r="B543" s="9"/>
      <c r="C543" s="10"/>
      <c r="D543" s="27"/>
      <c r="E543" s="28"/>
      <c r="F543" s="28"/>
      <c r="G543" s="29"/>
      <c r="H543" s="30"/>
    </row>
    <row r="544" ht="15.75" customHeight="1">
      <c r="A544" s="9"/>
      <c r="B544" s="9"/>
      <c r="C544" s="10"/>
      <c r="D544" s="27"/>
      <c r="E544" s="28"/>
      <c r="F544" s="28"/>
      <c r="G544" s="29"/>
      <c r="H544" s="30"/>
    </row>
    <row r="545" ht="15.75" customHeight="1">
      <c r="A545" s="9"/>
      <c r="B545" s="9"/>
      <c r="C545" s="10"/>
      <c r="D545" s="27"/>
      <c r="E545" s="28"/>
      <c r="F545" s="28"/>
      <c r="G545" s="29"/>
      <c r="H545" s="30"/>
    </row>
    <row r="546" ht="15.75" customHeight="1">
      <c r="A546" s="9"/>
      <c r="B546" s="9"/>
      <c r="C546" s="10"/>
      <c r="D546" s="27"/>
      <c r="E546" s="28"/>
      <c r="F546" s="28"/>
      <c r="G546" s="29"/>
      <c r="H546" s="30"/>
    </row>
    <row r="547" ht="15.75" customHeight="1">
      <c r="A547" s="9"/>
      <c r="B547" s="9"/>
      <c r="C547" s="10"/>
      <c r="D547" s="27"/>
      <c r="E547" s="28"/>
      <c r="F547" s="28"/>
      <c r="G547" s="29"/>
      <c r="H547" s="30"/>
    </row>
    <row r="548" ht="15.75" customHeight="1">
      <c r="A548" s="9"/>
      <c r="B548" s="9"/>
      <c r="C548" s="10"/>
      <c r="D548" s="27"/>
      <c r="E548" s="28"/>
      <c r="F548" s="28"/>
      <c r="G548" s="29"/>
      <c r="H548" s="30"/>
    </row>
    <row r="549" ht="15.75" customHeight="1">
      <c r="A549" s="9"/>
      <c r="B549" s="9"/>
      <c r="C549" s="10"/>
      <c r="D549" s="27"/>
      <c r="E549" s="28"/>
      <c r="F549" s="28"/>
      <c r="G549" s="29"/>
      <c r="H549" s="30"/>
    </row>
    <row r="550" ht="15.75" customHeight="1">
      <c r="A550" s="9"/>
      <c r="B550" s="9"/>
      <c r="C550" s="10"/>
      <c r="D550" s="27"/>
      <c r="E550" s="28"/>
      <c r="F550" s="28"/>
      <c r="G550" s="29"/>
      <c r="H550" s="30"/>
    </row>
    <row r="551" ht="15.75" customHeight="1">
      <c r="A551" s="9"/>
      <c r="B551" s="9"/>
      <c r="C551" s="10"/>
      <c r="D551" s="27"/>
      <c r="E551" s="28"/>
      <c r="F551" s="28"/>
      <c r="G551" s="29"/>
      <c r="H551" s="30"/>
    </row>
    <row r="552" ht="15.75" customHeight="1">
      <c r="A552" s="9"/>
      <c r="B552" s="9"/>
      <c r="C552" s="10"/>
      <c r="D552" s="27"/>
      <c r="E552" s="28"/>
      <c r="F552" s="28"/>
      <c r="G552" s="29"/>
      <c r="H552" s="30"/>
    </row>
    <row r="553" ht="15.75" customHeight="1">
      <c r="A553" s="9"/>
      <c r="B553" s="9"/>
      <c r="C553" s="10"/>
      <c r="D553" s="27"/>
      <c r="E553" s="28"/>
      <c r="F553" s="28"/>
      <c r="G553" s="29"/>
      <c r="H553" s="30"/>
    </row>
    <row r="554" ht="15.75" customHeight="1">
      <c r="A554" s="9"/>
      <c r="B554" s="9"/>
      <c r="C554" s="10"/>
      <c r="D554" s="27"/>
      <c r="E554" s="28"/>
      <c r="F554" s="28"/>
      <c r="G554" s="29"/>
      <c r="H554" s="30"/>
    </row>
    <row r="555" ht="15.75" customHeight="1">
      <c r="A555" s="9"/>
      <c r="B555" s="9"/>
      <c r="C555" s="10"/>
      <c r="D555" s="27"/>
      <c r="E555" s="28"/>
      <c r="F555" s="28"/>
      <c r="G555" s="29"/>
      <c r="H555" s="30"/>
    </row>
    <row r="556" ht="15.75" customHeight="1">
      <c r="A556" s="9"/>
      <c r="B556" s="9"/>
      <c r="C556" s="10"/>
      <c r="D556" s="27"/>
      <c r="E556" s="28"/>
      <c r="F556" s="28"/>
      <c r="G556" s="29"/>
      <c r="H556" s="30"/>
    </row>
    <row r="557" ht="15.75" customHeight="1">
      <c r="A557" s="9"/>
      <c r="B557" s="9"/>
      <c r="C557" s="10"/>
      <c r="D557" s="27"/>
      <c r="E557" s="28"/>
      <c r="F557" s="28"/>
      <c r="G557" s="29"/>
      <c r="H557" s="30"/>
    </row>
    <row r="558" ht="15.75" customHeight="1">
      <c r="A558" s="9"/>
      <c r="B558" s="9"/>
      <c r="C558" s="10"/>
      <c r="D558" s="27"/>
      <c r="E558" s="28"/>
      <c r="F558" s="28"/>
      <c r="G558" s="29"/>
      <c r="H558" s="30"/>
    </row>
    <row r="559" ht="15.75" customHeight="1">
      <c r="A559" s="9"/>
      <c r="B559" s="9"/>
      <c r="C559" s="10"/>
      <c r="D559" s="27"/>
      <c r="E559" s="28"/>
      <c r="F559" s="28"/>
      <c r="G559" s="29"/>
      <c r="H559" s="30"/>
    </row>
    <row r="560" ht="15.75" customHeight="1">
      <c r="A560" s="9"/>
      <c r="B560" s="9"/>
      <c r="C560" s="10"/>
      <c r="D560" s="27"/>
      <c r="E560" s="28"/>
      <c r="F560" s="28"/>
      <c r="G560" s="29"/>
      <c r="H560" s="30"/>
    </row>
    <row r="561" ht="15.75" customHeight="1">
      <c r="A561" s="9"/>
      <c r="B561" s="9"/>
      <c r="C561" s="10"/>
      <c r="D561" s="27"/>
      <c r="E561" s="28"/>
      <c r="F561" s="28"/>
      <c r="G561" s="29"/>
      <c r="H561" s="30"/>
    </row>
    <row r="562" ht="15.75" customHeight="1">
      <c r="A562" s="9"/>
      <c r="B562" s="9"/>
      <c r="C562" s="10"/>
      <c r="D562" s="27"/>
      <c r="E562" s="28"/>
      <c r="F562" s="28"/>
      <c r="G562" s="29"/>
      <c r="H562" s="30"/>
    </row>
    <row r="563" ht="15.75" customHeight="1">
      <c r="A563" s="9"/>
      <c r="B563" s="9"/>
      <c r="C563" s="10"/>
      <c r="D563" s="27"/>
      <c r="E563" s="28"/>
      <c r="F563" s="28"/>
      <c r="G563" s="29"/>
      <c r="H563" s="30"/>
    </row>
    <row r="564" ht="15.75" customHeight="1">
      <c r="A564" s="9"/>
      <c r="B564" s="9"/>
      <c r="C564" s="10"/>
      <c r="D564" s="27"/>
      <c r="E564" s="28"/>
      <c r="F564" s="28"/>
      <c r="G564" s="29"/>
      <c r="H564" s="30"/>
    </row>
    <row r="565" ht="15.75" customHeight="1">
      <c r="A565" s="9"/>
      <c r="B565" s="9"/>
      <c r="C565" s="10"/>
      <c r="D565" s="27"/>
      <c r="E565" s="28"/>
      <c r="F565" s="28"/>
      <c r="G565" s="29"/>
      <c r="H565" s="30"/>
    </row>
    <row r="566" ht="15.75" customHeight="1">
      <c r="A566" s="9"/>
      <c r="B566" s="9"/>
      <c r="C566" s="10"/>
      <c r="D566" s="27"/>
      <c r="E566" s="28"/>
      <c r="F566" s="28"/>
      <c r="G566" s="29"/>
      <c r="H566" s="30"/>
    </row>
    <row r="567" ht="15.75" customHeight="1">
      <c r="A567" s="9"/>
      <c r="B567" s="9"/>
      <c r="C567" s="10"/>
      <c r="D567" s="27"/>
      <c r="E567" s="28"/>
      <c r="F567" s="28"/>
      <c r="G567" s="29"/>
      <c r="H567" s="30"/>
    </row>
    <row r="568" ht="15.75" customHeight="1">
      <c r="A568" s="9"/>
      <c r="B568" s="9"/>
      <c r="C568" s="10"/>
      <c r="D568" s="27"/>
      <c r="E568" s="28"/>
      <c r="F568" s="28"/>
      <c r="G568" s="29"/>
      <c r="H568" s="30"/>
    </row>
    <row r="569" ht="15.75" customHeight="1">
      <c r="A569" s="9"/>
      <c r="B569" s="9"/>
      <c r="C569" s="10"/>
      <c r="D569" s="27"/>
      <c r="E569" s="28"/>
      <c r="F569" s="28"/>
      <c r="G569" s="29"/>
      <c r="H569" s="30"/>
    </row>
    <row r="570" ht="15.75" customHeight="1">
      <c r="A570" s="9"/>
      <c r="B570" s="9"/>
      <c r="C570" s="10"/>
      <c r="D570" s="27"/>
      <c r="E570" s="28"/>
      <c r="F570" s="28"/>
      <c r="G570" s="29"/>
      <c r="H570" s="30"/>
    </row>
    <row r="571" ht="15.75" customHeight="1">
      <c r="A571" s="9"/>
      <c r="B571" s="9"/>
      <c r="C571" s="10"/>
      <c r="D571" s="27"/>
      <c r="E571" s="28"/>
      <c r="F571" s="28"/>
      <c r="G571" s="29"/>
      <c r="H571" s="30"/>
    </row>
    <row r="572" ht="15.75" customHeight="1">
      <c r="A572" s="9"/>
      <c r="B572" s="9"/>
      <c r="C572" s="10"/>
      <c r="D572" s="27"/>
      <c r="E572" s="28"/>
      <c r="F572" s="28"/>
      <c r="G572" s="29"/>
      <c r="H572" s="30"/>
    </row>
    <row r="573" ht="15.75" customHeight="1">
      <c r="A573" s="9"/>
      <c r="B573" s="9"/>
      <c r="C573" s="10"/>
      <c r="D573" s="27"/>
      <c r="E573" s="28"/>
      <c r="F573" s="28"/>
      <c r="G573" s="29"/>
      <c r="H573" s="30"/>
    </row>
    <row r="574" ht="15.75" customHeight="1">
      <c r="A574" s="9"/>
      <c r="B574" s="9"/>
      <c r="C574" s="10"/>
      <c r="D574" s="27"/>
      <c r="E574" s="28"/>
      <c r="F574" s="28"/>
      <c r="G574" s="29"/>
      <c r="H574" s="30"/>
    </row>
    <row r="575" ht="15.75" customHeight="1">
      <c r="A575" s="9"/>
      <c r="B575" s="9"/>
      <c r="C575" s="10"/>
      <c r="D575" s="27"/>
      <c r="E575" s="28"/>
      <c r="F575" s="28"/>
      <c r="G575" s="29"/>
      <c r="H575" s="30"/>
    </row>
    <row r="576" ht="15.75" customHeight="1">
      <c r="A576" s="9"/>
      <c r="B576" s="9"/>
      <c r="C576" s="10"/>
      <c r="D576" s="27"/>
      <c r="E576" s="28"/>
      <c r="F576" s="28"/>
      <c r="G576" s="29"/>
      <c r="H576" s="30"/>
    </row>
    <row r="577" ht="15.75" customHeight="1">
      <c r="A577" s="9"/>
      <c r="B577" s="9"/>
      <c r="C577" s="10"/>
      <c r="D577" s="27"/>
      <c r="E577" s="28"/>
      <c r="F577" s="28"/>
      <c r="G577" s="29"/>
      <c r="H577" s="30"/>
    </row>
    <row r="578" ht="15.75" customHeight="1">
      <c r="A578" s="9"/>
      <c r="B578" s="9"/>
      <c r="C578" s="10"/>
      <c r="D578" s="27"/>
      <c r="E578" s="28"/>
      <c r="F578" s="28"/>
      <c r="G578" s="29"/>
      <c r="H578" s="30"/>
    </row>
    <row r="579" ht="15.75" customHeight="1">
      <c r="A579" s="9"/>
      <c r="B579" s="9"/>
      <c r="C579" s="10"/>
      <c r="D579" s="27"/>
      <c r="E579" s="28"/>
      <c r="F579" s="28"/>
      <c r="G579" s="29"/>
      <c r="H579" s="30"/>
    </row>
    <row r="580" ht="15.75" customHeight="1">
      <c r="A580" s="9"/>
      <c r="B580" s="9"/>
      <c r="C580" s="10"/>
      <c r="D580" s="27"/>
      <c r="E580" s="28"/>
      <c r="F580" s="28"/>
      <c r="G580" s="29"/>
      <c r="H580" s="30"/>
    </row>
    <row r="581" ht="15.75" customHeight="1">
      <c r="A581" s="9"/>
      <c r="B581" s="9"/>
      <c r="C581" s="10"/>
      <c r="D581" s="27"/>
      <c r="E581" s="28"/>
      <c r="F581" s="28"/>
      <c r="G581" s="29"/>
      <c r="H581" s="30"/>
    </row>
    <row r="582" ht="15.75" customHeight="1">
      <c r="A582" s="9"/>
      <c r="B582" s="9"/>
      <c r="C582" s="10"/>
      <c r="D582" s="27"/>
      <c r="E582" s="28"/>
      <c r="F582" s="28"/>
      <c r="G582" s="29"/>
      <c r="H582" s="30"/>
    </row>
    <row r="583" ht="15.75" customHeight="1">
      <c r="A583" s="9"/>
      <c r="B583" s="9"/>
      <c r="C583" s="10"/>
      <c r="D583" s="27"/>
      <c r="E583" s="28"/>
      <c r="F583" s="28"/>
      <c r="G583" s="29"/>
      <c r="H583" s="30"/>
    </row>
    <row r="584" ht="15.75" customHeight="1">
      <c r="A584" s="9"/>
      <c r="B584" s="9"/>
      <c r="C584" s="10"/>
      <c r="D584" s="27"/>
      <c r="E584" s="28"/>
      <c r="F584" s="28"/>
      <c r="G584" s="29"/>
      <c r="H584" s="30"/>
    </row>
    <row r="585" ht="15.75" customHeight="1">
      <c r="A585" s="9"/>
      <c r="B585" s="9"/>
      <c r="C585" s="10"/>
      <c r="D585" s="27"/>
      <c r="E585" s="28"/>
      <c r="F585" s="28"/>
      <c r="G585" s="29"/>
      <c r="H585" s="30"/>
    </row>
    <row r="586" ht="15.75" customHeight="1">
      <c r="A586" s="9"/>
      <c r="B586" s="9"/>
      <c r="C586" s="10"/>
      <c r="D586" s="27"/>
      <c r="E586" s="28"/>
      <c r="F586" s="28"/>
      <c r="G586" s="29"/>
      <c r="H586" s="30"/>
    </row>
    <row r="587" ht="15.75" customHeight="1">
      <c r="A587" s="9"/>
      <c r="B587" s="9"/>
      <c r="C587" s="10"/>
      <c r="D587" s="27"/>
      <c r="E587" s="28"/>
      <c r="F587" s="28"/>
      <c r="G587" s="29"/>
      <c r="H587" s="30"/>
    </row>
    <row r="588" ht="15.75" customHeight="1">
      <c r="A588" s="9"/>
      <c r="B588" s="9"/>
      <c r="C588" s="10"/>
      <c r="D588" s="27"/>
      <c r="E588" s="28"/>
      <c r="F588" s="28"/>
      <c r="G588" s="29"/>
      <c r="H588" s="30"/>
    </row>
    <row r="589" ht="15.75" customHeight="1">
      <c r="A589" s="9"/>
      <c r="B589" s="9"/>
      <c r="C589" s="10"/>
      <c r="D589" s="27"/>
      <c r="E589" s="28"/>
      <c r="F589" s="28"/>
      <c r="G589" s="29"/>
      <c r="H589" s="30"/>
    </row>
    <row r="590" ht="15.75" customHeight="1">
      <c r="A590" s="9"/>
      <c r="B590" s="9"/>
      <c r="C590" s="10"/>
      <c r="D590" s="27"/>
      <c r="E590" s="28"/>
      <c r="F590" s="28"/>
      <c r="G590" s="29"/>
      <c r="H590" s="30"/>
    </row>
    <row r="591" ht="15.75" customHeight="1">
      <c r="A591" s="9"/>
      <c r="B591" s="9"/>
      <c r="C591" s="10"/>
      <c r="D591" s="27"/>
      <c r="E591" s="28"/>
      <c r="F591" s="28"/>
      <c r="G591" s="29"/>
      <c r="H591" s="30"/>
    </row>
    <row r="592" ht="15.75" customHeight="1">
      <c r="A592" s="9"/>
      <c r="B592" s="9"/>
      <c r="C592" s="10"/>
      <c r="D592" s="27"/>
      <c r="E592" s="28"/>
      <c r="F592" s="28"/>
      <c r="G592" s="29"/>
      <c r="H592" s="30"/>
    </row>
    <row r="593" ht="15.75" customHeight="1">
      <c r="A593" s="9"/>
      <c r="B593" s="9"/>
      <c r="C593" s="10"/>
      <c r="D593" s="27"/>
      <c r="E593" s="28"/>
      <c r="F593" s="28"/>
      <c r="G593" s="29"/>
      <c r="H593" s="30"/>
    </row>
    <row r="594" ht="15.75" customHeight="1">
      <c r="A594" s="9"/>
      <c r="B594" s="9"/>
      <c r="C594" s="10"/>
      <c r="D594" s="27"/>
      <c r="E594" s="28"/>
      <c r="F594" s="28"/>
      <c r="G594" s="29"/>
      <c r="H594" s="30"/>
    </row>
    <row r="595" ht="15.75" customHeight="1">
      <c r="A595" s="9"/>
      <c r="B595" s="9"/>
      <c r="C595" s="10"/>
      <c r="D595" s="27"/>
      <c r="E595" s="28"/>
      <c r="F595" s="28"/>
      <c r="G595" s="29"/>
      <c r="H595" s="30"/>
    </row>
    <row r="596" ht="15.75" customHeight="1">
      <c r="A596" s="9"/>
      <c r="B596" s="9"/>
      <c r="C596" s="10"/>
      <c r="D596" s="27"/>
      <c r="E596" s="28"/>
      <c r="F596" s="28"/>
      <c r="G596" s="29"/>
      <c r="H596" s="30"/>
    </row>
    <row r="597" ht="15.75" customHeight="1">
      <c r="A597" s="9"/>
      <c r="B597" s="9"/>
      <c r="C597" s="10"/>
      <c r="D597" s="27"/>
      <c r="E597" s="28"/>
      <c r="F597" s="28"/>
      <c r="G597" s="29"/>
      <c r="H597" s="30"/>
    </row>
    <row r="598" ht="15.75" customHeight="1">
      <c r="A598" s="9"/>
      <c r="B598" s="9"/>
      <c r="C598" s="10"/>
      <c r="D598" s="27"/>
      <c r="E598" s="28"/>
      <c r="F598" s="28"/>
      <c r="G598" s="29"/>
      <c r="H598" s="30"/>
    </row>
    <row r="599" ht="15.75" customHeight="1">
      <c r="A599" s="9"/>
      <c r="B599" s="9"/>
      <c r="C599" s="10"/>
      <c r="D599" s="27"/>
      <c r="E599" s="28"/>
      <c r="F599" s="28"/>
      <c r="G599" s="29"/>
      <c r="H599" s="30"/>
    </row>
    <row r="600" ht="15.75" customHeight="1">
      <c r="A600" s="9"/>
      <c r="B600" s="9"/>
      <c r="C600" s="10"/>
      <c r="D600" s="27"/>
      <c r="E600" s="28"/>
      <c r="F600" s="28"/>
      <c r="G600" s="29"/>
      <c r="H600" s="30"/>
    </row>
    <row r="601" ht="15.75" customHeight="1">
      <c r="A601" s="9"/>
      <c r="B601" s="9"/>
      <c r="C601" s="10"/>
      <c r="D601" s="27"/>
      <c r="E601" s="28"/>
      <c r="F601" s="28"/>
      <c r="G601" s="29"/>
      <c r="H601" s="30"/>
    </row>
    <row r="602" ht="15.75" customHeight="1">
      <c r="A602" s="9"/>
      <c r="B602" s="9"/>
      <c r="C602" s="10"/>
      <c r="D602" s="27"/>
      <c r="E602" s="28"/>
      <c r="F602" s="28"/>
      <c r="G602" s="29"/>
      <c r="H602" s="30"/>
    </row>
    <row r="603" ht="15.75" customHeight="1">
      <c r="A603" s="9"/>
      <c r="B603" s="9"/>
      <c r="C603" s="10"/>
      <c r="D603" s="27"/>
      <c r="E603" s="28"/>
      <c r="F603" s="28"/>
      <c r="G603" s="29"/>
      <c r="H603" s="30"/>
    </row>
    <row r="604" ht="15.75" customHeight="1">
      <c r="A604" s="9"/>
      <c r="B604" s="9"/>
      <c r="C604" s="10"/>
      <c r="D604" s="27"/>
      <c r="E604" s="28"/>
      <c r="F604" s="28"/>
      <c r="G604" s="29"/>
      <c r="H604" s="30"/>
    </row>
    <row r="605" ht="15.75" customHeight="1">
      <c r="A605" s="9"/>
      <c r="B605" s="9"/>
      <c r="C605" s="10"/>
      <c r="D605" s="27"/>
      <c r="E605" s="28"/>
      <c r="F605" s="28"/>
      <c r="G605" s="29"/>
      <c r="H605" s="30"/>
    </row>
    <row r="606" ht="15.75" customHeight="1">
      <c r="A606" s="9"/>
      <c r="B606" s="9"/>
      <c r="C606" s="10"/>
      <c r="D606" s="27"/>
      <c r="E606" s="28"/>
      <c r="F606" s="28"/>
      <c r="G606" s="29"/>
      <c r="H606" s="30"/>
    </row>
    <row r="607" ht="15.75" customHeight="1">
      <c r="A607" s="9"/>
      <c r="B607" s="9"/>
      <c r="C607" s="10"/>
      <c r="D607" s="27"/>
      <c r="E607" s="28"/>
      <c r="F607" s="28"/>
      <c r="G607" s="29"/>
      <c r="H607" s="30"/>
    </row>
    <row r="608" ht="15.75" customHeight="1">
      <c r="A608" s="9"/>
      <c r="B608" s="9"/>
      <c r="C608" s="10"/>
      <c r="D608" s="27"/>
      <c r="E608" s="28"/>
      <c r="F608" s="28"/>
      <c r="G608" s="29"/>
      <c r="H608" s="30"/>
    </row>
    <row r="609" ht="15.75" customHeight="1">
      <c r="A609" s="9"/>
      <c r="B609" s="9"/>
      <c r="C609" s="10"/>
      <c r="D609" s="27"/>
      <c r="E609" s="28"/>
      <c r="F609" s="28"/>
      <c r="G609" s="29"/>
      <c r="H609" s="30"/>
    </row>
    <row r="610" ht="15.75" customHeight="1">
      <c r="A610" s="9"/>
      <c r="B610" s="9"/>
      <c r="C610" s="10"/>
      <c r="D610" s="27"/>
      <c r="E610" s="28"/>
      <c r="F610" s="28"/>
      <c r="G610" s="29"/>
      <c r="H610" s="30"/>
    </row>
    <row r="611" ht="15.75" customHeight="1">
      <c r="A611" s="9"/>
      <c r="B611" s="9"/>
      <c r="C611" s="10"/>
      <c r="D611" s="27"/>
      <c r="E611" s="28"/>
      <c r="F611" s="28"/>
      <c r="G611" s="29"/>
      <c r="H611" s="30"/>
    </row>
    <row r="612" ht="15.75" customHeight="1">
      <c r="A612" s="9"/>
      <c r="B612" s="9"/>
      <c r="C612" s="10"/>
      <c r="D612" s="27"/>
      <c r="E612" s="28"/>
      <c r="F612" s="28"/>
      <c r="G612" s="29"/>
      <c r="H612" s="30"/>
    </row>
    <row r="613" ht="15.75" customHeight="1">
      <c r="A613" s="9"/>
      <c r="B613" s="9"/>
      <c r="C613" s="10"/>
      <c r="D613" s="27"/>
      <c r="E613" s="28"/>
      <c r="F613" s="28"/>
      <c r="G613" s="29"/>
      <c r="H613" s="30"/>
    </row>
    <row r="614" ht="15.75" customHeight="1">
      <c r="A614" s="9"/>
      <c r="B614" s="9"/>
      <c r="C614" s="10"/>
      <c r="D614" s="27"/>
      <c r="E614" s="28"/>
      <c r="F614" s="28"/>
      <c r="G614" s="29"/>
      <c r="H614" s="30"/>
    </row>
    <row r="615" ht="15.75" customHeight="1">
      <c r="A615" s="9"/>
      <c r="B615" s="9"/>
      <c r="C615" s="10"/>
      <c r="D615" s="27"/>
      <c r="E615" s="28"/>
      <c r="F615" s="28"/>
      <c r="G615" s="29"/>
      <c r="H615" s="30"/>
    </row>
    <row r="616" ht="15.75" customHeight="1">
      <c r="A616" s="9"/>
      <c r="B616" s="9"/>
      <c r="C616" s="10"/>
      <c r="D616" s="27"/>
      <c r="E616" s="28"/>
      <c r="F616" s="28"/>
      <c r="G616" s="29"/>
      <c r="H616" s="30"/>
    </row>
    <row r="617" ht="15.75" customHeight="1">
      <c r="A617" s="9"/>
      <c r="B617" s="9"/>
      <c r="C617" s="10"/>
      <c r="D617" s="27"/>
      <c r="E617" s="28"/>
      <c r="F617" s="28"/>
      <c r="G617" s="29"/>
      <c r="H617" s="30"/>
    </row>
    <row r="618" ht="15.75" customHeight="1">
      <c r="A618" s="9"/>
      <c r="B618" s="9"/>
      <c r="C618" s="10"/>
      <c r="D618" s="27"/>
      <c r="E618" s="28"/>
      <c r="F618" s="28"/>
      <c r="G618" s="29"/>
      <c r="H618" s="30"/>
    </row>
    <row r="619" ht="15.75" customHeight="1">
      <c r="A619" s="9"/>
      <c r="B619" s="9"/>
      <c r="C619" s="10"/>
      <c r="D619" s="27"/>
      <c r="E619" s="28"/>
      <c r="F619" s="28"/>
      <c r="G619" s="29"/>
      <c r="H619" s="30"/>
    </row>
    <row r="620" ht="15.75" customHeight="1">
      <c r="A620" s="9"/>
      <c r="B620" s="9"/>
      <c r="C620" s="10"/>
      <c r="D620" s="27"/>
      <c r="E620" s="28"/>
      <c r="F620" s="28"/>
      <c r="G620" s="29"/>
      <c r="H620" s="30"/>
    </row>
    <row r="621" ht="15.75" customHeight="1">
      <c r="A621" s="9"/>
      <c r="B621" s="9"/>
      <c r="C621" s="10"/>
      <c r="D621" s="27"/>
      <c r="E621" s="28"/>
      <c r="F621" s="28"/>
      <c r="G621" s="29"/>
      <c r="H621" s="30"/>
    </row>
    <row r="622" ht="15.75" customHeight="1">
      <c r="A622" s="9"/>
      <c r="B622" s="9"/>
      <c r="C622" s="10"/>
      <c r="D622" s="27"/>
      <c r="E622" s="28"/>
      <c r="F622" s="28"/>
      <c r="G622" s="29"/>
      <c r="H622" s="30"/>
    </row>
    <row r="623" ht="15.75" customHeight="1">
      <c r="A623" s="9"/>
      <c r="B623" s="9"/>
      <c r="C623" s="10"/>
      <c r="D623" s="27"/>
      <c r="E623" s="28"/>
      <c r="F623" s="28"/>
      <c r="G623" s="29"/>
      <c r="H623" s="30"/>
    </row>
    <row r="624" ht="15.75" customHeight="1">
      <c r="A624" s="9"/>
      <c r="B624" s="9"/>
      <c r="C624" s="10"/>
      <c r="D624" s="27"/>
      <c r="E624" s="28"/>
      <c r="F624" s="28"/>
      <c r="G624" s="29"/>
      <c r="H624" s="30"/>
    </row>
    <row r="625" ht="15.75" customHeight="1">
      <c r="A625" s="9"/>
      <c r="B625" s="9"/>
      <c r="C625" s="10"/>
      <c r="D625" s="27"/>
      <c r="E625" s="28"/>
      <c r="F625" s="28"/>
      <c r="G625" s="29"/>
      <c r="H625" s="30"/>
    </row>
    <row r="626" ht="15.75" customHeight="1">
      <c r="A626" s="9"/>
      <c r="B626" s="9"/>
      <c r="C626" s="10"/>
      <c r="D626" s="27"/>
      <c r="E626" s="28"/>
      <c r="F626" s="28"/>
      <c r="G626" s="29"/>
      <c r="H626" s="30"/>
    </row>
    <row r="627" ht="15.75" customHeight="1">
      <c r="A627" s="9"/>
      <c r="B627" s="9"/>
      <c r="C627" s="10"/>
      <c r="D627" s="27"/>
      <c r="E627" s="28"/>
      <c r="F627" s="28"/>
      <c r="G627" s="29"/>
      <c r="H627" s="30"/>
    </row>
    <row r="628" ht="15.75" customHeight="1">
      <c r="A628" s="9"/>
      <c r="B628" s="9"/>
      <c r="C628" s="10"/>
      <c r="D628" s="27"/>
      <c r="E628" s="28"/>
      <c r="F628" s="28"/>
      <c r="G628" s="29"/>
      <c r="H628" s="30"/>
    </row>
    <row r="629" ht="15.75" customHeight="1">
      <c r="A629" s="9"/>
      <c r="B629" s="9"/>
      <c r="C629" s="10"/>
      <c r="D629" s="27"/>
      <c r="E629" s="28"/>
      <c r="F629" s="28"/>
      <c r="G629" s="29"/>
      <c r="H629" s="30"/>
    </row>
    <row r="630" ht="15.75" customHeight="1">
      <c r="A630" s="9"/>
      <c r="B630" s="9"/>
      <c r="C630" s="10"/>
      <c r="D630" s="27"/>
      <c r="E630" s="28"/>
      <c r="F630" s="28"/>
      <c r="G630" s="29"/>
      <c r="H630" s="30"/>
    </row>
    <row r="631" ht="15.75" customHeight="1">
      <c r="A631" s="9"/>
      <c r="B631" s="9"/>
      <c r="C631" s="10"/>
      <c r="D631" s="27"/>
      <c r="E631" s="28"/>
      <c r="F631" s="28"/>
      <c r="G631" s="29"/>
      <c r="H631" s="30"/>
    </row>
    <row r="632" ht="15.75" customHeight="1">
      <c r="A632" s="9"/>
      <c r="B632" s="9"/>
      <c r="C632" s="10"/>
      <c r="D632" s="27"/>
      <c r="E632" s="28"/>
      <c r="F632" s="28"/>
      <c r="G632" s="29"/>
      <c r="H632" s="30"/>
    </row>
    <row r="633" ht="15.75" customHeight="1">
      <c r="A633" s="9"/>
      <c r="B633" s="9"/>
      <c r="C633" s="10"/>
      <c r="D633" s="27"/>
      <c r="E633" s="28"/>
      <c r="F633" s="28"/>
      <c r="G633" s="29"/>
      <c r="H633" s="30"/>
    </row>
    <row r="634" ht="15.75" customHeight="1">
      <c r="A634" s="9"/>
      <c r="B634" s="9"/>
      <c r="C634" s="10"/>
      <c r="D634" s="27"/>
      <c r="E634" s="28"/>
      <c r="F634" s="28"/>
      <c r="G634" s="29"/>
      <c r="H634" s="30"/>
    </row>
    <row r="635" ht="15.75" customHeight="1">
      <c r="A635" s="9"/>
      <c r="B635" s="9"/>
      <c r="C635" s="10"/>
      <c r="D635" s="27"/>
      <c r="E635" s="28"/>
      <c r="F635" s="28"/>
      <c r="G635" s="29"/>
      <c r="H635" s="30"/>
    </row>
    <row r="636" ht="15.75" customHeight="1">
      <c r="A636" s="9"/>
      <c r="B636" s="9"/>
      <c r="C636" s="10"/>
      <c r="D636" s="27"/>
      <c r="E636" s="28"/>
      <c r="F636" s="28"/>
      <c r="G636" s="29"/>
      <c r="H636" s="30"/>
    </row>
    <row r="637" ht="15.75" customHeight="1">
      <c r="A637" s="9"/>
      <c r="B637" s="9"/>
      <c r="C637" s="10"/>
      <c r="D637" s="27"/>
      <c r="E637" s="28"/>
      <c r="F637" s="28"/>
      <c r="G637" s="29"/>
      <c r="H637" s="30"/>
    </row>
    <row r="638" ht="15.75" customHeight="1">
      <c r="A638" s="9"/>
      <c r="B638" s="9"/>
      <c r="C638" s="10"/>
      <c r="D638" s="27"/>
      <c r="E638" s="28"/>
      <c r="F638" s="28"/>
      <c r="G638" s="29"/>
      <c r="H638" s="30"/>
    </row>
    <row r="639" ht="15.75" customHeight="1">
      <c r="A639" s="9"/>
      <c r="B639" s="9"/>
      <c r="C639" s="10"/>
      <c r="D639" s="27"/>
      <c r="E639" s="28"/>
      <c r="F639" s="28"/>
      <c r="G639" s="29"/>
      <c r="H639" s="30"/>
    </row>
    <row r="640" ht="15.75" customHeight="1">
      <c r="A640" s="9"/>
      <c r="B640" s="9"/>
      <c r="C640" s="10"/>
      <c r="D640" s="27"/>
      <c r="E640" s="28"/>
      <c r="F640" s="28"/>
      <c r="G640" s="29"/>
      <c r="H640" s="30"/>
    </row>
    <row r="641" ht="15.75" customHeight="1">
      <c r="A641" s="9"/>
      <c r="B641" s="9"/>
      <c r="C641" s="10"/>
      <c r="D641" s="27"/>
      <c r="E641" s="28"/>
      <c r="F641" s="28"/>
      <c r="G641" s="29"/>
      <c r="H641" s="30"/>
    </row>
    <row r="642" ht="15.75" customHeight="1">
      <c r="A642" s="9"/>
      <c r="B642" s="9"/>
      <c r="C642" s="10"/>
      <c r="D642" s="27"/>
      <c r="E642" s="28"/>
      <c r="F642" s="28"/>
      <c r="G642" s="29"/>
      <c r="H642" s="30"/>
    </row>
    <row r="643" ht="15.75" customHeight="1">
      <c r="A643" s="9"/>
      <c r="B643" s="9"/>
      <c r="C643" s="10"/>
      <c r="D643" s="27"/>
      <c r="E643" s="28"/>
      <c r="F643" s="28"/>
      <c r="G643" s="29"/>
      <c r="H643" s="30"/>
    </row>
    <row r="644" ht="15.75" customHeight="1">
      <c r="A644" s="9"/>
      <c r="B644" s="9"/>
      <c r="C644" s="10"/>
      <c r="D644" s="27"/>
      <c r="E644" s="28"/>
      <c r="F644" s="28"/>
      <c r="G644" s="29"/>
      <c r="H644" s="30"/>
    </row>
    <row r="645" ht="15.75" customHeight="1">
      <c r="A645" s="9"/>
      <c r="B645" s="9"/>
      <c r="C645" s="10"/>
      <c r="D645" s="27"/>
      <c r="E645" s="28"/>
      <c r="F645" s="28"/>
      <c r="G645" s="29"/>
      <c r="H645" s="30"/>
    </row>
    <row r="646" ht="15.75" customHeight="1">
      <c r="A646" s="9"/>
      <c r="B646" s="9"/>
      <c r="C646" s="10"/>
      <c r="D646" s="27"/>
      <c r="E646" s="28"/>
      <c r="F646" s="28"/>
      <c r="G646" s="29"/>
      <c r="H646" s="30"/>
    </row>
    <row r="647" ht="15.75" customHeight="1">
      <c r="A647" s="9"/>
      <c r="B647" s="9"/>
      <c r="C647" s="10"/>
      <c r="D647" s="27"/>
      <c r="E647" s="28"/>
      <c r="F647" s="28"/>
      <c r="G647" s="29"/>
      <c r="H647" s="30"/>
    </row>
    <row r="648" ht="15.75" customHeight="1">
      <c r="A648" s="9"/>
      <c r="B648" s="9"/>
      <c r="C648" s="10"/>
      <c r="D648" s="27"/>
      <c r="E648" s="28"/>
      <c r="F648" s="28"/>
      <c r="G648" s="29"/>
      <c r="H648" s="30"/>
    </row>
    <row r="649" ht="15.75" customHeight="1">
      <c r="A649" s="9"/>
      <c r="B649" s="9"/>
      <c r="C649" s="10"/>
      <c r="D649" s="27"/>
      <c r="E649" s="28"/>
      <c r="F649" s="28"/>
      <c r="G649" s="29"/>
      <c r="H649" s="30"/>
    </row>
    <row r="650" ht="15.75" customHeight="1">
      <c r="A650" s="9"/>
      <c r="B650" s="9"/>
      <c r="C650" s="10"/>
      <c r="D650" s="27"/>
      <c r="E650" s="28"/>
      <c r="F650" s="28"/>
      <c r="G650" s="29"/>
      <c r="H650" s="30"/>
    </row>
    <row r="651" ht="15.75" customHeight="1">
      <c r="A651" s="9"/>
      <c r="B651" s="9"/>
      <c r="C651" s="10"/>
      <c r="D651" s="27"/>
      <c r="E651" s="28"/>
      <c r="F651" s="28"/>
      <c r="G651" s="29"/>
      <c r="H651" s="30"/>
    </row>
    <row r="652" ht="15.75" customHeight="1">
      <c r="A652" s="9"/>
      <c r="B652" s="9"/>
      <c r="C652" s="10"/>
      <c r="D652" s="27"/>
      <c r="E652" s="28"/>
      <c r="F652" s="28"/>
      <c r="G652" s="29"/>
      <c r="H652" s="30"/>
    </row>
    <row r="653" ht="15.75" customHeight="1">
      <c r="A653" s="9"/>
      <c r="B653" s="9"/>
      <c r="C653" s="10"/>
      <c r="D653" s="27"/>
      <c r="E653" s="28"/>
      <c r="F653" s="28"/>
      <c r="G653" s="29"/>
      <c r="H653" s="30"/>
    </row>
    <row r="654" ht="15.75" customHeight="1">
      <c r="A654" s="9"/>
      <c r="B654" s="9"/>
      <c r="C654" s="10"/>
      <c r="D654" s="27"/>
      <c r="E654" s="28"/>
      <c r="F654" s="28"/>
      <c r="G654" s="29"/>
      <c r="H654" s="30"/>
    </row>
    <row r="655" ht="15.75" customHeight="1">
      <c r="A655" s="9"/>
      <c r="B655" s="9"/>
      <c r="C655" s="10"/>
      <c r="D655" s="27"/>
      <c r="E655" s="28"/>
      <c r="F655" s="28"/>
      <c r="G655" s="29"/>
      <c r="H655" s="30"/>
    </row>
    <row r="656" ht="15.75" customHeight="1">
      <c r="A656" s="9"/>
      <c r="B656" s="9"/>
      <c r="C656" s="10"/>
      <c r="D656" s="27"/>
      <c r="E656" s="28"/>
      <c r="F656" s="28"/>
      <c r="G656" s="29"/>
      <c r="H656" s="30"/>
    </row>
    <row r="657" ht="15.75" customHeight="1">
      <c r="A657" s="9"/>
      <c r="B657" s="9"/>
      <c r="C657" s="10"/>
      <c r="D657" s="27"/>
      <c r="E657" s="28"/>
      <c r="F657" s="28"/>
      <c r="G657" s="29"/>
      <c r="H657" s="30"/>
    </row>
    <row r="658" ht="15.75" customHeight="1">
      <c r="A658" s="9"/>
      <c r="B658" s="9"/>
      <c r="C658" s="10"/>
      <c r="D658" s="27"/>
      <c r="E658" s="28"/>
      <c r="F658" s="28"/>
      <c r="G658" s="29"/>
      <c r="H658" s="30"/>
    </row>
    <row r="659" ht="15.75" customHeight="1">
      <c r="A659" s="9"/>
      <c r="B659" s="9"/>
      <c r="C659" s="10"/>
      <c r="D659" s="27"/>
      <c r="E659" s="28"/>
      <c r="F659" s="28"/>
      <c r="G659" s="29"/>
      <c r="H659" s="30"/>
    </row>
    <row r="660" ht="15.75" customHeight="1">
      <c r="A660" s="9"/>
      <c r="B660" s="9"/>
      <c r="C660" s="10"/>
      <c r="D660" s="27"/>
      <c r="E660" s="28"/>
      <c r="F660" s="28"/>
      <c r="G660" s="29"/>
      <c r="H660" s="30"/>
    </row>
    <row r="661" ht="15.75" customHeight="1">
      <c r="A661" s="9"/>
      <c r="B661" s="9"/>
      <c r="C661" s="10"/>
      <c r="D661" s="27"/>
      <c r="E661" s="28"/>
      <c r="F661" s="28"/>
      <c r="G661" s="29"/>
      <c r="H661" s="30"/>
    </row>
    <row r="662" ht="15.75" customHeight="1">
      <c r="A662" s="9"/>
      <c r="B662" s="9"/>
      <c r="C662" s="10"/>
      <c r="D662" s="27"/>
      <c r="E662" s="28"/>
      <c r="F662" s="28"/>
      <c r="G662" s="29"/>
      <c r="H662" s="30"/>
    </row>
    <row r="663" ht="15.75" customHeight="1">
      <c r="A663" s="9"/>
      <c r="B663" s="9"/>
      <c r="C663" s="10"/>
      <c r="D663" s="27"/>
      <c r="E663" s="28"/>
      <c r="F663" s="28"/>
      <c r="G663" s="29"/>
      <c r="H663" s="30"/>
    </row>
    <row r="664" ht="15.75" customHeight="1">
      <c r="A664" s="9"/>
      <c r="B664" s="9"/>
      <c r="C664" s="10"/>
      <c r="D664" s="27"/>
      <c r="E664" s="28"/>
      <c r="F664" s="28"/>
      <c r="G664" s="29"/>
      <c r="H664" s="30"/>
    </row>
    <row r="665" ht="15.75" customHeight="1">
      <c r="A665" s="9"/>
      <c r="B665" s="9"/>
      <c r="C665" s="10"/>
      <c r="D665" s="27"/>
      <c r="E665" s="28"/>
      <c r="F665" s="28"/>
      <c r="G665" s="29"/>
      <c r="H665" s="30"/>
    </row>
    <row r="666" ht="15.75" customHeight="1">
      <c r="A666" s="9"/>
      <c r="B666" s="9"/>
      <c r="C666" s="10"/>
      <c r="D666" s="27"/>
      <c r="E666" s="28"/>
      <c r="F666" s="28"/>
      <c r="G666" s="29"/>
      <c r="H666" s="30"/>
    </row>
    <row r="667" ht="15.75" customHeight="1">
      <c r="A667" s="9"/>
      <c r="B667" s="9"/>
      <c r="C667" s="10"/>
      <c r="D667" s="27"/>
      <c r="E667" s="28"/>
      <c r="F667" s="28"/>
      <c r="G667" s="29"/>
      <c r="H667" s="30"/>
    </row>
    <row r="668" ht="15.75" customHeight="1">
      <c r="A668" s="9"/>
      <c r="B668" s="9"/>
      <c r="C668" s="10"/>
      <c r="D668" s="27"/>
      <c r="E668" s="28"/>
      <c r="F668" s="28"/>
      <c r="G668" s="29"/>
      <c r="H668" s="30"/>
    </row>
    <row r="669" ht="15.75" customHeight="1">
      <c r="A669" s="9"/>
      <c r="B669" s="9"/>
      <c r="C669" s="10"/>
      <c r="D669" s="27"/>
      <c r="E669" s="28"/>
      <c r="F669" s="28"/>
      <c r="G669" s="29"/>
      <c r="H669" s="30"/>
    </row>
    <row r="670" ht="15.75" customHeight="1">
      <c r="A670" s="9"/>
      <c r="B670" s="9"/>
      <c r="C670" s="10"/>
      <c r="D670" s="27"/>
      <c r="E670" s="28"/>
      <c r="F670" s="28"/>
      <c r="G670" s="29"/>
      <c r="H670" s="30"/>
    </row>
    <row r="671" ht="15.75" customHeight="1">
      <c r="A671" s="9"/>
      <c r="B671" s="9"/>
      <c r="C671" s="10"/>
      <c r="D671" s="27"/>
      <c r="E671" s="28"/>
      <c r="F671" s="28"/>
      <c r="G671" s="29"/>
      <c r="H671" s="30"/>
    </row>
    <row r="672" ht="15.75" customHeight="1">
      <c r="A672" s="9"/>
      <c r="B672" s="9"/>
      <c r="C672" s="10"/>
      <c r="D672" s="27"/>
      <c r="E672" s="28"/>
      <c r="F672" s="28"/>
      <c r="G672" s="29"/>
      <c r="H672" s="30"/>
    </row>
    <row r="673" ht="15.75" customHeight="1">
      <c r="A673" s="9"/>
      <c r="B673" s="9"/>
      <c r="C673" s="10"/>
      <c r="D673" s="27"/>
      <c r="E673" s="28"/>
      <c r="F673" s="28"/>
      <c r="G673" s="29"/>
      <c r="H673" s="30"/>
    </row>
    <row r="674" ht="15.75" customHeight="1">
      <c r="A674" s="9"/>
      <c r="B674" s="9"/>
      <c r="C674" s="10"/>
      <c r="D674" s="27"/>
      <c r="E674" s="28"/>
      <c r="F674" s="28"/>
      <c r="G674" s="29"/>
      <c r="H674" s="30"/>
    </row>
    <row r="675" ht="15.75" customHeight="1">
      <c r="A675" s="9"/>
      <c r="B675" s="9"/>
      <c r="C675" s="10"/>
      <c r="D675" s="27"/>
      <c r="E675" s="28"/>
      <c r="F675" s="28"/>
      <c r="G675" s="29"/>
      <c r="H675" s="30"/>
    </row>
    <row r="676" ht="15.75" customHeight="1">
      <c r="A676" s="9"/>
      <c r="B676" s="9"/>
      <c r="C676" s="10"/>
      <c r="D676" s="27"/>
      <c r="E676" s="28"/>
      <c r="F676" s="28"/>
      <c r="G676" s="29"/>
      <c r="H676" s="30"/>
    </row>
    <row r="677" ht="15.75" customHeight="1">
      <c r="A677" s="9"/>
      <c r="B677" s="9"/>
      <c r="C677" s="10"/>
      <c r="D677" s="27"/>
      <c r="E677" s="28"/>
      <c r="F677" s="28"/>
      <c r="G677" s="29"/>
      <c r="H677" s="30"/>
    </row>
    <row r="678" ht="15.75" customHeight="1">
      <c r="A678" s="9"/>
      <c r="B678" s="9"/>
      <c r="C678" s="10"/>
      <c r="D678" s="27"/>
      <c r="E678" s="28"/>
      <c r="F678" s="28"/>
      <c r="G678" s="29"/>
      <c r="H678" s="30"/>
    </row>
    <row r="679" ht="15.75" customHeight="1">
      <c r="A679" s="9"/>
      <c r="B679" s="9"/>
      <c r="C679" s="10"/>
      <c r="D679" s="27"/>
      <c r="E679" s="28"/>
      <c r="F679" s="28"/>
      <c r="G679" s="29"/>
      <c r="H679" s="30"/>
    </row>
    <row r="680" ht="15.75" customHeight="1">
      <c r="A680" s="9"/>
      <c r="B680" s="9"/>
      <c r="C680" s="10"/>
      <c r="D680" s="27"/>
      <c r="E680" s="28"/>
      <c r="F680" s="28"/>
      <c r="G680" s="29"/>
      <c r="H680" s="30"/>
    </row>
    <row r="681" ht="15.75" customHeight="1">
      <c r="A681" s="9"/>
      <c r="B681" s="9"/>
      <c r="C681" s="10"/>
      <c r="D681" s="27"/>
      <c r="E681" s="28"/>
      <c r="F681" s="28"/>
      <c r="G681" s="29"/>
      <c r="H681" s="30"/>
    </row>
    <row r="682" ht="15.75" customHeight="1">
      <c r="A682" s="9"/>
      <c r="B682" s="9"/>
      <c r="C682" s="10"/>
      <c r="D682" s="27"/>
      <c r="E682" s="28"/>
      <c r="F682" s="28"/>
      <c r="G682" s="29"/>
      <c r="H682" s="30"/>
    </row>
    <row r="683" ht="15.75" customHeight="1">
      <c r="A683" s="9"/>
      <c r="B683" s="9"/>
      <c r="C683" s="10"/>
      <c r="D683" s="27"/>
      <c r="E683" s="28"/>
      <c r="F683" s="28"/>
      <c r="G683" s="29"/>
      <c r="H683" s="30"/>
    </row>
    <row r="684" ht="15.75" customHeight="1">
      <c r="A684" s="9"/>
      <c r="B684" s="9"/>
      <c r="C684" s="10"/>
      <c r="D684" s="27"/>
      <c r="E684" s="28"/>
      <c r="F684" s="28"/>
      <c r="G684" s="29"/>
      <c r="H684" s="30"/>
    </row>
    <row r="685" ht="15.75" customHeight="1">
      <c r="A685" s="9"/>
      <c r="B685" s="9"/>
      <c r="C685" s="10"/>
      <c r="D685" s="27"/>
      <c r="E685" s="28"/>
      <c r="F685" s="28"/>
      <c r="G685" s="29"/>
      <c r="H685" s="30"/>
    </row>
    <row r="686" ht="15.75" customHeight="1">
      <c r="A686" s="9"/>
      <c r="B686" s="9"/>
      <c r="C686" s="10"/>
      <c r="D686" s="27"/>
      <c r="E686" s="28"/>
      <c r="F686" s="28"/>
      <c r="G686" s="29"/>
      <c r="H686" s="30"/>
    </row>
    <row r="687" ht="15.75" customHeight="1">
      <c r="A687" s="9"/>
      <c r="B687" s="9"/>
      <c r="C687" s="10"/>
      <c r="D687" s="27"/>
      <c r="E687" s="28"/>
      <c r="F687" s="28"/>
      <c r="G687" s="29"/>
      <c r="H687" s="30"/>
    </row>
    <row r="688" ht="15.75" customHeight="1">
      <c r="A688" s="9"/>
      <c r="B688" s="9"/>
      <c r="C688" s="10"/>
      <c r="D688" s="27"/>
      <c r="E688" s="28"/>
      <c r="F688" s="28"/>
      <c r="G688" s="29"/>
      <c r="H688" s="30"/>
    </row>
    <row r="689" ht="15.75" customHeight="1">
      <c r="A689" s="9"/>
      <c r="B689" s="9"/>
      <c r="C689" s="10"/>
      <c r="D689" s="27"/>
      <c r="E689" s="28"/>
      <c r="F689" s="28"/>
      <c r="G689" s="29"/>
      <c r="H689" s="30"/>
    </row>
    <row r="690" ht="15.75" customHeight="1">
      <c r="A690" s="9"/>
      <c r="B690" s="9"/>
      <c r="C690" s="10"/>
      <c r="D690" s="27"/>
      <c r="E690" s="28"/>
      <c r="F690" s="28"/>
      <c r="G690" s="29"/>
      <c r="H690" s="30"/>
    </row>
    <row r="691" ht="15.75" customHeight="1">
      <c r="A691" s="9"/>
      <c r="B691" s="9"/>
      <c r="C691" s="10"/>
      <c r="D691" s="27"/>
      <c r="E691" s="28"/>
      <c r="F691" s="28"/>
      <c r="G691" s="29"/>
      <c r="H691" s="30"/>
    </row>
    <row r="692" ht="15.75" customHeight="1">
      <c r="A692" s="9"/>
      <c r="B692" s="9"/>
      <c r="C692" s="10"/>
      <c r="D692" s="27"/>
      <c r="E692" s="28"/>
      <c r="F692" s="28"/>
      <c r="G692" s="29"/>
      <c r="H692" s="30"/>
    </row>
    <row r="693" ht="15.75" customHeight="1">
      <c r="A693" s="9"/>
      <c r="B693" s="9"/>
      <c r="C693" s="10"/>
      <c r="D693" s="27"/>
      <c r="E693" s="28"/>
      <c r="F693" s="28"/>
      <c r="G693" s="29"/>
      <c r="H693" s="30"/>
    </row>
    <row r="694" ht="15.75" customHeight="1">
      <c r="A694" s="9"/>
      <c r="B694" s="9"/>
      <c r="C694" s="10"/>
      <c r="D694" s="27"/>
      <c r="E694" s="28"/>
      <c r="F694" s="28"/>
      <c r="G694" s="29"/>
      <c r="H694" s="30"/>
    </row>
    <row r="695" ht="15.75" customHeight="1">
      <c r="A695" s="9"/>
      <c r="B695" s="9"/>
      <c r="C695" s="10"/>
      <c r="D695" s="27"/>
      <c r="E695" s="28"/>
      <c r="F695" s="28"/>
      <c r="G695" s="29"/>
      <c r="H695" s="30"/>
    </row>
    <row r="696" ht="15.75" customHeight="1">
      <c r="A696" s="9"/>
      <c r="B696" s="9"/>
      <c r="C696" s="10"/>
      <c r="D696" s="27"/>
      <c r="E696" s="28"/>
      <c r="F696" s="28"/>
      <c r="G696" s="29"/>
      <c r="H696" s="30"/>
    </row>
    <row r="697" ht="15.75" customHeight="1">
      <c r="A697" s="9"/>
      <c r="B697" s="9"/>
      <c r="C697" s="10"/>
      <c r="D697" s="27"/>
      <c r="E697" s="28"/>
      <c r="F697" s="28"/>
      <c r="G697" s="29"/>
      <c r="H697" s="30"/>
    </row>
    <row r="698" ht="15.75" customHeight="1">
      <c r="A698" s="9"/>
      <c r="B698" s="9"/>
      <c r="C698" s="10"/>
      <c r="D698" s="27"/>
      <c r="E698" s="28"/>
      <c r="F698" s="28"/>
      <c r="G698" s="29"/>
      <c r="H698" s="30"/>
    </row>
    <row r="699" ht="15.75" customHeight="1">
      <c r="A699" s="9"/>
      <c r="B699" s="9"/>
      <c r="C699" s="10"/>
      <c r="D699" s="27"/>
      <c r="E699" s="28"/>
      <c r="F699" s="28"/>
      <c r="G699" s="29"/>
      <c r="H699" s="30"/>
    </row>
    <row r="700" ht="15.75" customHeight="1">
      <c r="A700" s="9"/>
      <c r="B700" s="9"/>
      <c r="C700" s="10"/>
      <c r="D700" s="27"/>
      <c r="E700" s="28"/>
      <c r="F700" s="28"/>
      <c r="G700" s="29"/>
      <c r="H700" s="30"/>
    </row>
    <row r="701" ht="15.75" customHeight="1">
      <c r="A701" s="9"/>
      <c r="B701" s="9"/>
      <c r="C701" s="10"/>
      <c r="D701" s="27"/>
      <c r="E701" s="28"/>
      <c r="F701" s="28"/>
      <c r="G701" s="29"/>
      <c r="H701" s="30"/>
    </row>
    <row r="702" ht="15.75" customHeight="1">
      <c r="A702" s="9"/>
      <c r="B702" s="9"/>
      <c r="C702" s="10"/>
      <c r="D702" s="27"/>
      <c r="E702" s="28"/>
      <c r="F702" s="28"/>
      <c r="G702" s="29"/>
      <c r="H702" s="30"/>
    </row>
    <row r="703" ht="15.75" customHeight="1">
      <c r="A703" s="9"/>
      <c r="B703" s="9"/>
      <c r="C703" s="10"/>
      <c r="D703" s="27"/>
      <c r="E703" s="28"/>
      <c r="F703" s="28"/>
      <c r="G703" s="29"/>
      <c r="H703" s="30"/>
    </row>
    <row r="704" ht="15.75" customHeight="1">
      <c r="A704" s="9"/>
      <c r="B704" s="9"/>
      <c r="C704" s="10"/>
      <c r="D704" s="27"/>
      <c r="E704" s="28"/>
      <c r="F704" s="28"/>
      <c r="G704" s="29"/>
      <c r="H704" s="30"/>
    </row>
    <row r="705" ht="15.75" customHeight="1">
      <c r="A705" s="9"/>
      <c r="B705" s="9"/>
      <c r="C705" s="10"/>
      <c r="D705" s="27"/>
      <c r="E705" s="28"/>
      <c r="F705" s="28"/>
      <c r="G705" s="29"/>
      <c r="H705" s="30"/>
    </row>
    <row r="706" ht="15.75" customHeight="1">
      <c r="A706" s="9"/>
      <c r="B706" s="9"/>
      <c r="C706" s="10"/>
      <c r="D706" s="27"/>
      <c r="E706" s="28"/>
      <c r="F706" s="28"/>
      <c r="G706" s="29"/>
      <c r="H706" s="30"/>
    </row>
    <row r="707" ht="15.75" customHeight="1">
      <c r="A707" s="9"/>
      <c r="B707" s="9"/>
      <c r="C707" s="10"/>
      <c r="D707" s="27"/>
      <c r="E707" s="28"/>
      <c r="F707" s="28"/>
      <c r="G707" s="29"/>
      <c r="H707" s="30"/>
    </row>
    <row r="708" ht="15.75" customHeight="1">
      <c r="A708" s="9"/>
      <c r="B708" s="9"/>
      <c r="C708" s="10"/>
      <c r="D708" s="27"/>
      <c r="E708" s="28"/>
      <c r="F708" s="28"/>
      <c r="G708" s="29"/>
      <c r="H708" s="30"/>
    </row>
    <row r="709" ht="15.75" customHeight="1">
      <c r="A709" s="9"/>
      <c r="B709" s="9"/>
      <c r="C709" s="10"/>
      <c r="D709" s="27"/>
      <c r="E709" s="28"/>
      <c r="F709" s="28"/>
      <c r="G709" s="29"/>
      <c r="H709" s="30"/>
    </row>
    <row r="710" ht="15.75" customHeight="1">
      <c r="A710" s="9"/>
      <c r="B710" s="9"/>
      <c r="C710" s="10"/>
      <c r="D710" s="27"/>
      <c r="E710" s="28"/>
      <c r="F710" s="28"/>
      <c r="G710" s="29"/>
      <c r="H710" s="30"/>
    </row>
    <row r="711" ht="15.75" customHeight="1">
      <c r="A711" s="9"/>
      <c r="B711" s="9"/>
      <c r="C711" s="10"/>
      <c r="D711" s="27"/>
      <c r="E711" s="28"/>
      <c r="F711" s="28"/>
      <c r="G711" s="29"/>
      <c r="H711" s="30"/>
    </row>
    <row r="712" ht="15.75" customHeight="1">
      <c r="A712" s="9"/>
      <c r="B712" s="9"/>
      <c r="C712" s="10"/>
      <c r="D712" s="27"/>
      <c r="E712" s="28"/>
      <c r="F712" s="28"/>
      <c r="G712" s="29"/>
      <c r="H712" s="30"/>
    </row>
    <row r="713" ht="15.75" customHeight="1">
      <c r="A713" s="9"/>
      <c r="B713" s="9"/>
      <c r="C713" s="10"/>
      <c r="D713" s="27"/>
      <c r="E713" s="28"/>
      <c r="F713" s="28"/>
      <c r="G713" s="29"/>
      <c r="H713" s="30"/>
    </row>
    <row r="714" ht="15.75" customHeight="1">
      <c r="A714" s="9"/>
      <c r="B714" s="9"/>
      <c r="C714" s="10"/>
      <c r="D714" s="27"/>
      <c r="E714" s="28"/>
      <c r="F714" s="28"/>
      <c r="G714" s="29"/>
      <c r="H714" s="30"/>
    </row>
    <row r="715" ht="15.75" customHeight="1">
      <c r="A715" s="9"/>
      <c r="B715" s="9"/>
      <c r="C715" s="10"/>
      <c r="D715" s="27"/>
      <c r="E715" s="28"/>
      <c r="F715" s="28"/>
      <c r="G715" s="29"/>
      <c r="H715" s="30"/>
    </row>
    <row r="716" ht="15.75" customHeight="1">
      <c r="A716" s="9"/>
      <c r="B716" s="9"/>
      <c r="C716" s="10"/>
      <c r="D716" s="27"/>
      <c r="E716" s="28"/>
      <c r="F716" s="28"/>
      <c r="G716" s="29"/>
      <c r="H716" s="30"/>
    </row>
    <row r="717" ht="15.75" customHeight="1">
      <c r="A717" s="9"/>
      <c r="B717" s="9"/>
      <c r="C717" s="10"/>
      <c r="D717" s="27"/>
      <c r="E717" s="28"/>
      <c r="F717" s="28"/>
      <c r="G717" s="29"/>
      <c r="H717" s="30"/>
    </row>
    <row r="718" ht="15.75" customHeight="1">
      <c r="A718" s="9"/>
      <c r="B718" s="9"/>
      <c r="C718" s="10"/>
      <c r="D718" s="27"/>
      <c r="E718" s="28"/>
      <c r="F718" s="28"/>
      <c r="G718" s="29"/>
      <c r="H718" s="30"/>
    </row>
    <row r="719">
      <c r="G719" s="31"/>
      <c r="H719" s="32"/>
    </row>
    <row r="720">
      <c r="G720" s="31"/>
      <c r="H720" s="32"/>
    </row>
    <row r="721">
      <c r="G721" s="31"/>
      <c r="H721" s="32"/>
    </row>
    <row r="722">
      <c r="G722" s="31"/>
      <c r="H722" s="32"/>
    </row>
    <row r="723">
      <c r="G723" s="31"/>
      <c r="H723" s="32"/>
    </row>
    <row r="724">
      <c r="G724" s="31"/>
      <c r="H724" s="32"/>
    </row>
    <row r="725">
      <c r="G725" s="31"/>
      <c r="H725" s="32"/>
    </row>
    <row r="726">
      <c r="G726" s="31"/>
      <c r="H726" s="32"/>
    </row>
    <row r="727">
      <c r="G727" s="31"/>
      <c r="H727" s="32"/>
    </row>
    <row r="728">
      <c r="G728" s="31"/>
      <c r="H728" s="32"/>
    </row>
    <row r="729">
      <c r="G729" s="31"/>
      <c r="H729" s="32"/>
    </row>
    <row r="730">
      <c r="G730" s="31"/>
      <c r="H730" s="32"/>
    </row>
    <row r="731">
      <c r="G731" s="31"/>
      <c r="H731" s="32"/>
    </row>
    <row r="732">
      <c r="G732" s="31"/>
      <c r="H732" s="32"/>
    </row>
    <row r="733">
      <c r="G733" s="31"/>
      <c r="H733" s="32"/>
    </row>
    <row r="734">
      <c r="G734" s="31"/>
      <c r="H734" s="32"/>
    </row>
    <row r="735">
      <c r="G735" s="31"/>
      <c r="H735" s="32"/>
    </row>
    <row r="736">
      <c r="G736" s="31"/>
      <c r="H736" s="32"/>
    </row>
    <row r="737">
      <c r="G737" s="31"/>
      <c r="H737" s="32"/>
    </row>
    <row r="738">
      <c r="G738" s="31"/>
      <c r="H738" s="32"/>
    </row>
    <row r="739">
      <c r="G739" s="31"/>
      <c r="H739" s="32"/>
    </row>
    <row r="740">
      <c r="G740" s="31"/>
      <c r="H740" s="32"/>
    </row>
    <row r="741">
      <c r="G741" s="31"/>
      <c r="H741" s="32"/>
    </row>
    <row r="742">
      <c r="G742" s="31"/>
      <c r="H742" s="32"/>
    </row>
    <row r="743">
      <c r="G743" s="31"/>
      <c r="H743" s="32"/>
    </row>
    <row r="744">
      <c r="G744" s="31"/>
      <c r="H744" s="32"/>
    </row>
    <row r="745">
      <c r="G745" s="31"/>
      <c r="H745" s="32"/>
    </row>
    <row r="746">
      <c r="G746" s="31"/>
      <c r="H746" s="32"/>
    </row>
    <row r="747">
      <c r="G747" s="31"/>
      <c r="H747" s="32"/>
    </row>
    <row r="748">
      <c r="G748" s="31"/>
      <c r="H748" s="32"/>
    </row>
    <row r="749">
      <c r="G749" s="31"/>
      <c r="H749" s="32"/>
    </row>
    <row r="750">
      <c r="G750" s="31"/>
      <c r="H750" s="32"/>
    </row>
    <row r="751">
      <c r="G751" s="31"/>
      <c r="H751" s="32"/>
    </row>
    <row r="752">
      <c r="G752" s="31"/>
      <c r="H752" s="32"/>
    </row>
    <row r="753">
      <c r="G753" s="31"/>
      <c r="H753" s="32"/>
    </row>
    <row r="754">
      <c r="G754" s="31"/>
      <c r="H754" s="32"/>
    </row>
    <row r="755">
      <c r="G755" s="31"/>
      <c r="H755" s="32"/>
    </row>
    <row r="756">
      <c r="G756" s="31"/>
      <c r="H756" s="32"/>
    </row>
    <row r="757">
      <c r="G757" s="31"/>
      <c r="H757" s="32"/>
    </row>
    <row r="758">
      <c r="G758" s="31"/>
      <c r="H758" s="32"/>
    </row>
    <row r="759">
      <c r="G759" s="31"/>
      <c r="H759" s="32"/>
    </row>
    <row r="760">
      <c r="G760" s="31"/>
      <c r="H760" s="32"/>
    </row>
    <row r="761">
      <c r="G761" s="31"/>
      <c r="H761" s="32"/>
    </row>
    <row r="762">
      <c r="G762" s="31"/>
      <c r="H762" s="32"/>
    </row>
    <row r="763">
      <c r="G763" s="31"/>
      <c r="H763" s="32"/>
    </row>
    <row r="764">
      <c r="G764" s="31"/>
      <c r="H764" s="32"/>
    </row>
    <row r="765">
      <c r="G765" s="31"/>
      <c r="H765" s="32"/>
    </row>
    <row r="766">
      <c r="G766" s="31"/>
      <c r="H766" s="32"/>
    </row>
    <row r="767">
      <c r="G767" s="31"/>
      <c r="H767" s="32"/>
    </row>
    <row r="768">
      <c r="G768" s="31"/>
      <c r="H768" s="32"/>
    </row>
    <row r="769">
      <c r="G769" s="31"/>
      <c r="H769" s="32"/>
    </row>
    <row r="770">
      <c r="G770" s="31"/>
      <c r="H770" s="32"/>
    </row>
    <row r="771">
      <c r="G771" s="31"/>
      <c r="H771" s="32"/>
    </row>
    <row r="772">
      <c r="G772" s="31"/>
      <c r="H772" s="32"/>
    </row>
    <row r="773">
      <c r="G773" s="31"/>
      <c r="H773" s="32"/>
    </row>
    <row r="774">
      <c r="G774" s="31"/>
      <c r="H774" s="32"/>
    </row>
    <row r="775">
      <c r="G775" s="31"/>
      <c r="H775" s="32"/>
    </row>
    <row r="776">
      <c r="G776" s="31"/>
      <c r="H776" s="32"/>
    </row>
    <row r="777">
      <c r="G777" s="31"/>
      <c r="H777" s="32"/>
    </row>
    <row r="778">
      <c r="G778" s="31"/>
      <c r="H778" s="32"/>
    </row>
    <row r="779">
      <c r="G779" s="31"/>
      <c r="H779" s="32"/>
    </row>
    <row r="780">
      <c r="G780" s="31"/>
      <c r="H780" s="32"/>
    </row>
    <row r="781">
      <c r="G781" s="31"/>
      <c r="H781" s="32"/>
    </row>
    <row r="782">
      <c r="G782" s="31"/>
      <c r="H782" s="32"/>
    </row>
    <row r="783">
      <c r="G783" s="31"/>
      <c r="H783" s="32"/>
    </row>
    <row r="784">
      <c r="G784" s="31"/>
      <c r="H784" s="32"/>
    </row>
    <row r="785">
      <c r="G785" s="31"/>
      <c r="H785" s="32"/>
    </row>
    <row r="786">
      <c r="G786" s="31"/>
      <c r="H786" s="32"/>
    </row>
    <row r="787">
      <c r="G787" s="31"/>
      <c r="H787" s="32"/>
    </row>
    <row r="788">
      <c r="G788" s="31"/>
      <c r="H788" s="32"/>
    </row>
    <row r="789">
      <c r="G789" s="31"/>
      <c r="H789" s="32"/>
    </row>
    <row r="790">
      <c r="G790" s="31"/>
      <c r="H790" s="32"/>
    </row>
    <row r="791">
      <c r="G791" s="31"/>
      <c r="H791" s="32"/>
    </row>
    <row r="792">
      <c r="G792" s="31"/>
      <c r="H792" s="32"/>
    </row>
    <row r="793">
      <c r="G793" s="31"/>
      <c r="H793" s="32"/>
    </row>
    <row r="794">
      <c r="G794" s="31"/>
      <c r="H794" s="32"/>
    </row>
    <row r="795">
      <c r="G795" s="31"/>
      <c r="H795" s="32"/>
    </row>
    <row r="796">
      <c r="G796" s="31"/>
      <c r="H796" s="32"/>
    </row>
    <row r="797">
      <c r="G797" s="31"/>
      <c r="H797" s="32"/>
    </row>
    <row r="798">
      <c r="G798" s="31"/>
      <c r="H798" s="32"/>
    </row>
    <row r="799">
      <c r="G799" s="31"/>
      <c r="H799" s="32"/>
    </row>
    <row r="800">
      <c r="G800" s="31"/>
      <c r="H800" s="32"/>
    </row>
    <row r="801">
      <c r="G801" s="31"/>
      <c r="H801" s="32"/>
    </row>
    <row r="802">
      <c r="G802" s="31"/>
      <c r="H802" s="32"/>
    </row>
    <row r="803">
      <c r="G803" s="31"/>
      <c r="H803" s="32"/>
    </row>
    <row r="804">
      <c r="G804" s="31"/>
      <c r="H804" s="32"/>
    </row>
    <row r="805">
      <c r="G805" s="31"/>
      <c r="H805" s="32"/>
    </row>
    <row r="806">
      <c r="G806" s="31"/>
      <c r="H806" s="32"/>
    </row>
    <row r="807">
      <c r="G807" s="31"/>
      <c r="H807" s="32"/>
    </row>
    <row r="808">
      <c r="G808" s="31"/>
      <c r="H808" s="32"/>
    </row>
    <row r="809">
      <c r="G809" s="31"/>
      <c r="H809" s="32"/>
    </row>
    <row r="810">
      <c r="G810" s="31"/>
      <c r="H810" s="32"/>
    </row>
    <row r="811">
      <c r="G811" s="31"/>
      <c r="H811" s="32"/>
    </row>
    <row r="812">
      <c r="G812" s="31"/>
      <c r="H812" s="32"/>
    </row>
    <row r="813">
      <c r="G813" s="31"/>
      <c r="H813" s="32"/>
    </row>
    <row r="814">
      <c r="G814" s="31"/>
      <c r="H814" s="32"/>
    </row>
    <row r="815">
      <c r="G815" s="31"/>
      <c r="H815" s="32"/>
    </row>
    <row r="816">
      <c r="G816" s="31"/>
      <c r="H816" s="32"/>
    </row>
    <row r="817">
      <c r="G817" s="31"/>
      <c r="H817" s="32"/>
    </row>
    <row r="818">
      <c r="G818" s="31"/>
      <c r="H818" s="32"/>
    </row>
    <row r="819">
      <c r="G819" s="31"/>
      <c r="H819" s="32"/>
    </row>
    <row r="820">
      <c r="G820" s="31"/>
      <c r="H820" s="32"/>
    </row>
    <row r="821">
      <c r="G821" s="31"/>
      <c r="H821" s="32"/>
    </row>
    <row r="822">
      <c r="G822" s="31"/>
      <c r="H822" s="32"/>
    </row>
    <row r="823">
      <c r="G823" s="31"/>
      <c r="H823" s="32"/>
    </row>
    <row r="824">
      <c r="G824" s="31"/>
      <c r="H824" s="32"/>
    </row>
    <row r="825">
      <c r="G825" s="31"/>
      <c r="H825" s="32"/>
    </row>
    <row r="826">
      <c r="G826" s="31"/>
      <c r="H826" s="32"/>
    </row>
    <row r="827">
      <c r="G827" s="31"/>
      <c r="H827" s="32"/>
    </row>
    <row r="828">
      <c r="G828" s="31"/>
      <c r="H828" s="32"/>
    </row>
    <row r="829">
      <c r="G829" s="31"/>
      <c r="H829" s="32"/>
    </row>
    <row r="830">
      <c r="G830" s="31"/>
      <c r="H830" s="32"/>
    </row>
    <row r="831">
      <c r="G831" s="31"/>
      <c r="H831" s="32"/>
    </row>
    <row r="832">
      <c r="G832" s="31"/>
      <c r="H832" s="32"/>
    </row>
    <row r="833">
      <c r="G833" s="31"/>
      <c r="H833" s="32"/>
    </row>
    <row r="834">
      <c r="G834" s="31"/>
      <c r="H834" s="32"/>
    </row>
    <row r="835">
      <c r="G835" s="31"/>
      <c r="H835" s="32"/>
    </row>
    <row r="836">
      <c r="G836" s="31"/>
      <c r="H836" s="32"/>
    </row>
    <row r="837">
      <c r="G837" s="31"/>
      <c r="H837" s="32"/>
    </row>
    <row r="838">
      <c r="G838" s="31"/>
      <c r="H838" s="32"/>
    </row>
    <row r="839">
      <c r="G839" s="31"/>
      <c r="H839" s="32"/>
    </row>
    <row r="840">
      <c r="G840" s="31"/>
      <c r="H840" s="32"/>
    </row>
    <row r="841">
      <c r="G841" s="31"/>
      <c r="H841" s="32"/>
    </row>
    <row r="842">
      <c r="G842" s="31"/>
      <c r="H842" s="32"/>
    </row>
    <row r="843">
      <c r="G843" s="31"/>
      <c r="H843" s="32"/>
    </row>
    <row r="844">
      <c r="G844" s="31"/>
      <c r="H844" s="32"/>
    </row>
    <row r="845">
      <c r="G845" s="31"/>
      <c r="H845" s="32"/>
    </row>
    <row r="846">
      <c r="G846" s="31"/>
      <c r="H846" s="32"/>
    </row>
    <row r="847">
      <c r="G847" s="31"/>
      <c r="H847" s="32"/>
    </row>
    <row r="848">
      <c r="G848" s="31"/>
      <c r="H848" s="32"/>
    </row>
    <row r="849">
      <c r="G849" s="31"/>
      <c r="H849" s="32"/>
    </row>
    <row r="850">
      <c r="G850" s="31"/>
      <c r="H850" s="32"/>
    </row>
    <row r="851">
      <c r="G851" s="31"/>
      <c r="H851" s="32"/>
    </row>
    <row r="852">
      <c r="G852" s="31"/>
      <c r="H852" s="32"/>
    </row>
    <row r="853">
      <c r="G853" s="31"/>
      <c r="H853" s="32"/>
    </row>
    <row r="854">
      <c r="G854" s="31"/>
      <c r="H854" s="32"/>
    </row>
    <row r="855">
      <c r="G855" s="31"/>
      <c r="H855" s="32"/>
    </row>
    <row r="856">
      <c r="G856" s="31"/>
      <c r="H856" s="32"/>
    </row>
    <row r="857">
      <c r="G857" s="31"/>
      <c r="H857" s="32"/>
    </row>
    <row r="858">
      <c r="G858" s="31"/>
      <c r="H858" s="32"/>
    </row>
    <row r="859">
      <c r="G859" s="31"/>
      <c r="H859" s="32"/>
    </row>
    <row r="860">
      <c r="G860" s="31"/>
      <c r="H860" s="32"/>
    </row>
    <row r="861">
      <c r="G861" s="31"/>
      <c r="H861" s="32"/>
    </row>
    <row r="862">
      <c r="G862" s="31"/>
      <c r="H862" s="32"/>
    </row>
    <row r="863">
      <c r="G863" s="31"/>
      <c r="H863" s="32"/>
    </row>
    <row r="864">
      <c r="G864" s="31"/>
      <c r="H864" s="32"/>
    </row>
    <row r="865">
      <c r="G865" s="31"/>
      <c r="H865" s="32"/>
    </row>
    <row r="866">
      <c r="G866" s="31"/>
      <c r="H866" s="32"/>
    </row>
    <row r="867">
      <c r="G867" s="31"/>
      <c r="H867" s="32"/>
    </row>
    <row r="868">
      <c r="G868" s="31"/>
      <c r="H868" s="32"/>
    </row>
    <row r="869">
      <c r="G869" s="31"/>
      <c r="H869" s="32"/>
    </row>
    <row r="870">
      <c r="G870" s="31"/>
      <c r="H870" s="32"/>
    </row>
    <row r="871">
      <c r="G871" s="31"/>
      <c r="H871" s="32"/>
    </row>
    <row r="872">
      <c r="G872" s="31"/>
      <c r="H872" s="32"/>
    </row>
    <row r="873">
      <c r="G873" s="31"/>
      <c r="H873" s="32"/>
    </row>
    <row r="874">
      <c r="G874" s="31"/>
      <c r="H874" s="32"/>
    </row>
    <row r="875">
      <c r="G875" s="31"/>
      <c r="H875" s="32"/>
    </row>
    <row r="876">
      <c r="G876" s="31"/>
      <c r="H876" s="32"/>
    </row>
    <row r="877">
      <c r="G877" s="31"/>
      <c r="H877" s="32"/>
    </row>
    <row r="878">
      <c r="G878" s="31"/>
      <c r="H878" s="32"/>
    </row>
    <row r="879">
      <c r="G879" s="31"/>
      <c r="H879" s="32"/>
    </row>
    <row r="880">
      <c r="G880" s="31"/>
      <c r="H880" s="32"/>
    </row>
    <row r="881">
      <c r="G881" s="31"/>
      <c r="H881" s="32"/>
    </row>
    <row r="882">
      <c r="G882" s="31"/>
      <c r="H882" s="32"/>
    </row>
    <row r="883">
      <c r="G883" s="31"/>
      <c r="H883" s="32"/>
    </row>
    <row r="884">
      <c r="G884" s="31"/>
      <c r="H884" s="32"/>
    </row>
    <row r="885">
      <c r="G885" s="31"/>
      <c r="H885" s="32"/>
    </row>
    <row r="886">
      <c r="G886" s="31"/>
      <c r="H886" s="32"/>
    </row>
    <row r="887">
      <c r="G887" s="31"/>
      <c r="H887" s="32"/>
    </row>
    <row r="888">
      <c r="G888" s="31"/>
      <c r="H888" s="32"/>
    </row>
    <row r="889">
      <c r="G889" s="31"/>
      <c r="H889" s="32"/>
    </row>
    <row r="890">
      <c r="G890" s="31"/>
      <c r="H890" s="32"/>
    </row>
    <row r="891">
      <c r="G891" s="31"/>
      <c r="H891" s="32"/>
    </row>
    <row r="892">
      <c r="G892" s="31"/>
      <c r="H892" s="32"/>
    </row>
    <row r="893">
      <c r="G893" s="31"/>
      <c r="H893" s="32"/>
    </row>
    <row r="894">
      <c r="G894" s="31"/>
      <c r="H894" s="32"/>
    </row>
    <row r="895">
      <c r="G895" s="31"/>
      <c r="H895" s="32"/>
    </row>
    <row r="896">
      <c r="G896" s="31"/>
      <c r="H896" s="32"/>
    </row>
    <row r="897">
      <c r="G897" s="31"/>
      <c r="H897" s="32"/>
    </row>
    <row r="898">
      <c r="G898" s="31"/>
      <c r="H898" s="32"/>
    </row>
    <row r="899">
      <c r="G899" s="31"/>
      <c r="H899" s="32"/>
    </row>
    <row r="900">
      <c r="G900" s="31"/>
      <c r="H900" s="32"/>
    </row>
    <row r="901">
      <c r="G901" s="31"/>
      <c r="H901" s="32"/>
    </row>
    <row r="902">
      <c r="G902" s="31"/>
      <c r="H902" s="32"/>
    </row>
    <row r="903">
      <c r="G903" s="31"/>
      <c r="H903" s="32"/>
    </row>
    <row r="904">
      <c r="G904" s="31"/>
      <c r="H904" s="32"/>
    </row>
    <row r="905">
      <c r="G905" s="31"/>
      <c r="H905" s="32"/>
    </row>
    <row r="906">
      <c r="G906" s="31"/>
      <c r="H906" s="32"/>
    </row>
    <row r="907">
      <c r="G907" s="31"/>
      <c r="H907" s="32"/>
    </row>
    <row r="908">
      <c r="G908" s="31"/>
      <c r="H908" s="32"/>
    </row>
    <row r="909">
      <c r="G909" s="31"/>
      <c r="H909" s="32"/>
    </row>
    <row r="910">
      <c r="G910" s="31"/>
      <c r="H910" s="32"/>
    </row>
    <row r="911">
      <c r="G911" s="31"/>
      <c r="H911" s="32"/>
    </row>
    <row r="912">
      <c r="G912" s="31"/>
      <c r="H912" s="32"/>
    </row>
    <row r="913">
      <c r="G913" s="31"/>
      <c r="H913" s="32"/>
    </row>
    <row r="914">
      <c r="G914" s="31"/>
      <c r="H914" s="32"/>
    </row>
    <row r="915">
      <c r="G915" s="31"/>
      <c r="H915" s="32"/>
    </row>
    <row r="916">
      <c r="G916" s="31"/>
      <c r="H916" s="32"/>
    </row>
    <row r="917">
      <c r="G917" s="31"/>
      <c r="H917" s="32"/>
    </row>
    <row r="918">
      <c r="G918" s="31"/>
      <c r="H918" s="32"/>
    </row>
    <row r="919">
      <c r="G919" s="31"/>
      <c r="H919" s="32"/>
    </row>
    <row r="920">
      <c r="G920" s="31"/>
      <c r="H920" s="32"/>
    </row>
    <row r="921">
      <c r="G921" s="31"/>
      <c r="H921" s="32"/>
    </row>
    <row r="922">
      <c r="G922" s="31"/>
      <c r="H922" s="32"/>
    </row>
    <row r="923">
      <c r="G923" s="31"/>
      <c r="H923" s="32"/>
    </row>
    <row r="924">
      <c r="G924" s="31"/>
      <c r="H924" s="32"/>
    </row>
    <row r="925">
      <c r="G925" s="31"/>
      <c r="H925" s="32"/>
    </row>
    <row r="926">
      <c r="G926" s="31"/>
      <c r="H926" s="32"/>
    </row>
    <row r="927">
      <c r="G927" s="31"/>
      <c r="H927" s="32"/>
    </row>
    <row r="928">
      <c r="G928" s="31"/>
      <c r="H928" s="32"/>
    </row>
    <row r="929">
      <c r="G929" s="31"/>
      <c r="H929" s="32"/>
    </row>
    <row r="930">
      <c r="G930" s="31"/>
      <c r="H930" s="32"/>
    </row>
    <row r="931">
      <c r="G931" s="31"/>
      <c r="H931" s="32"/>
    </row>
    <row r="932">
      <c r="G932" s="31"/>
      <c r="H932" s="32"/>
    </row>
    <row r="933">
      <c r="G933" s="31"/>
      <c r="H933" s="32"/>
    </row>
    <row r="934">
      <c r="G934" s="31"/>
      <c r="H934" s="32"/>
    </row>
    <row r="935">
      <c r="G935" s="31"/>
      <c r="H935" s="32"/>
    </row>
    <row r="936">
      <c r="G936" s="31"/>
      <c r="H936" s="32"/>
    </row>
    <row r="937">
      <c r="G937" s="31"/>
      <c r="H937" s="32"/>
    </row>
    <row r="938">
      <c r="G938" s="31"/>
      <c r="H938" s="32"/>
    </row>
    <row r="939">
      <c r="G939" s="31"/>
      <c r="H939" s="32"/>
    </row>
    <row r="940">
      <c r="G940" s="31"/>
      <c r="H940" s="32"/>
    </row>
    <row r="941">
      <c r="G941" s="31"/>
      <c r="H941" s="32"/>
    </row>
    <row r="942">
      <c r="G942" s="31"/>
      <c r="H942" s="32"/>
    </row>
    <row r="943">
      <c r="G943" s="31"/>
      <c r="H943" s="32"/>
    </row>
    <row r="944">
      <c r="G944" s="31"/>
      <c r="H944" s="32"/>
    </row>
    <row r="945">
      <c r="G945" s="31"/>
      <c r="H945" s="32"/>
    </row>
    <row r="946">
      <c r="G946" s="31"/>
      <c r="H946" s="32"/>
    </row>
    <row r="947">
      <c r="G947" s="31"/>
      <c r="H947" s="32"/>
    </row>
    <row r="948">
      <c r="G948" s="31"/>
      <c r="H948" s="32"/>
    </row>
    <row r="949">
      <c r="G949" s="31"/>
      <c r="H949" s="32"/>
    </row>
    <row r="950">
      <c r="G950" s="31"/>
      <c r="H950" s="32"/>
    </row>
    <row r="951">
      <c r="G951" s="31"/>
      <c r="H951" s="32"/>
    </row>
    <row r="952">
      <c r="G952" s="31"/>
      <c r="H952" s="32"/>
    </row>
    <row r="953">
      <c r="G953" s="31"/>
      <c r="H953" s="32"/>
    </row>
    <row r="954">
      <c r="G954" s="31"/>
      <c r="H954" s="32"/>
    </row>
    <row r="955">
      <c r="G955" s="31"/>
      <c r="H955" s="32"/>
    </row>
    <row r="956">
      <c r="G956" s="31"/>
      <c r="H956" s="32"/>
    </row>
    <row r="957">
      <c r="G957" s="31"/>
      <c r="H957" s="32"/>
    </row>
    <row r="958">
      <c r="G958" s="31"/>
      <c r="H958" s="32"/>
    </row>
    <row r="959">
      <c r="G959" s="31"/>
      <c r="H959" s="32"/>
    </row>
    <row r="960">
      <c r="G960" s="31"/>
      <c r="H960" s="32"/>
    </row>
    <row r="961">
      <c r="G961" s="31"/>
      <c r="H961" s="32"/>
    </row>
    <row r="962">
      <c r="G962" s="31"/>
      <c r="H962" s="32"/>
    </row>
    <row r="963">
      <c r="G963" s="31"/>
      <c r="H963" s="32"/>
    </row>
    <row r="964">
      <c r="G964" s="31"/>
      <c r="H964" s="32"/>
    </row>
    <row r="965">
      <c r="G965" s="31"/>
      <c r="H965" s="32"/>
    </row>
    <row r="966">
      <c r="G966" s="31"/>
      <c r="H966" s="32"/>
    </row>
    <row r="967">
      <c r="G967" s="31"/>
      <c r="H967" s="32"/>
    </row>
    <row r="968">
      <c r="G968" s="31"/>
      <c r="H968" s="32"/>
    </row>
    <row r="969">
      <c r="G969" s="31"/>
      <c r="H969" s="32"/>
    </row>
    <row r="970">
      <c r="G970" s="31"/>
      <c r="H970" s="32"/>
    </row>
    <row r="971">
      <c r="G971" s="31"/>
      <c r="H971" s="32"/>
    </row>
    <row r="972">
      <c r="G972" s="31"/>
      <c r="H972" s="32"/>
    </row>
    <row r="973">
      <c r="G973" s="31"/>
      <c r="H973" s="32"/>
    </row>
    <row r="974">
      <c r="G974" s="31"/>
      <c r="H974" s="32"/>
    </row>
    <row r="975">
      <c r="G975" s="31"/>
      <c r="H975" s="32"/>
    </row>
    <row r="976">
      <c r="G976" s="31"/>
      <c r="H976" s="32"/>
    </row>
    <row r="977">
      <c r="G977" s="31"/>
      <c r="H977" s="32"/>
    </row>
    <row r="978">
      <c r="G978" s="31"/>
      <c r="H978" s="32"/>
    </row>
    <row r="979">
      <c r="G979" s="31"/>
      <c r="H979" s="32"/>
    </row>
    <row r="980">
      <c r="G980" s="31"/>
      <c r="H980" s="32"/>
    </row>
    <row r="981">
      <c r="G981" s="31"/>
      <c r="H981" s="32"/>
    </row>
    <row r="982">
      <c r="G982" s="31"/>
      <c r="H982" s="32"/>
    </row>
    <row r="983">
      <c r="G983" s="31"/>
      <c r="H983" s="32"/>
    </row>
    <row r="984">
      <c r="G984" s="31"/>
      <c r="H984" s="32"/>
    </row>
    <row r="985">
      <c r="G985" s="31"/>
      <c r="H985" s="32"/>
    </row>
    <row r="986">
      <c r="G986" s="31"/>
      <c r="H986" s="32"/>
    </row>
    <row r="987">
      <c r="G987" s="31"/>
      <c r="H987" s="32"/>
    </row>
    <row r="988">
      <c r="G988" s="31"/>
      <c r="H988" s="32"/>
    </row>
    <row r="989">
      <c r="G989" s="31"/>
      <c r="H989" s="32"/>
    </row>
    <row r="990">
      <c r="G990" s="31"/>
      <c r="H990" s="32"/>
    </row>
    <row r="991">
      <c r="G991" s="31"/>
      <c r="H991" s="32"/>
    </row>
    <row r="992">
      <c r="G992" s="31"/>
      <c r="H992" s="32"/>
    </row>
    <row r="993">
      <c r="G993" s="31"/>
      <c r="H993" s="32"/>
    </row>
    <row r="994">
      <c r="G994" s="31"/>
      <c r="H994" s="32"/>
    </row>
    <row r="995">
      <c r="G995" s="31"/>
      <c r="H995" s="32"/>
    </row>
    <row r="996">
      <c r="G996" s="31"/>
      <c r="H996" s="32"/>
    </row>
    <row r="997">
      <c r="G997" s="31"/>
      <c r="H997" s="32"/>
    </row>
    <row r="998">
      <c r="G998" s="31"/>
      <c r="H998" s="32"/>
    </row>
    <row r="999">
      <c r="G999" s="31"/>
      <c r="H999" s="32"/>
    </row>
    <row r="1000">
      <c r="G1000" s="31"/>
      <c r="H1000" s="32"/>
    </row>
    <row r="1001">
      <c r="G1001" s="31"/>
      <c r="H1001" s="32"/>
    </row>
    <row r="1002">
      <c r="G1002" s="31"/>
      <c r="H1002" s="32"/>
    </row>
    <row r="1003">
      <c r="G1003" s="31"/>
      <c r="H1003" s="32"/>
    </row>
    <row r="1004">
      <c r="G1004" s="31"/>
      <c r="H1004" s="32"/>
    </row>
    <row r="1005">
      <c r="G1005" s="31"/>
      <c r="H1005" s="32"/>
    </row>
    <row r="1006">
      <c r="G1006" s="31"/>
      <c r="H1006" s="32"/>
    </row>
    <row r="1007">
      <c r="G1007" s="31"/>
      <c r="H1007" s="32"/>
    </row>
    <row r="1008">
      <c r="G1008" s="31"/>
      <c r="H1008" s="32"/>
    </row>
    <row r="1009">
      <c r="G1009" s="31"/>
      <c r="H1009" s="32"/>
    </row>
    <row r="1010">
      <c r="G1010" s="31"/>
      <c r="H1010" s="32"/>
    </row>
    <row r="1011">
      <c r="G1011" s="31"/>
      <c r="H1011" s="32"/>
    </row>
    <row r="1012">
      <c r="G1012" s="31"/>
      <c r="H1012" s="32"/>
    </row>
    <row r="1013">
      <c r="G1013" s="31"/>
      <c r="H1013" s="32"/>
    </row>
    <row r="1014">
      <c r="G1014" s="31"/>
      <c r="H1014" s="32"/>
    </row>
    <row r="1015">
      <c r="G1015" s="31"/>
      <c r="H1015" s="32"/>
    </row>
    <row r="1016">
      <c r="G1016" s="31"/>
      <c r="H1016" s="32"/>
    </row>
    <row r="1017">
      <c r="G1017" s="31"/>
      <c r="H1017" s="32"/>
    </row>
    <row r="1018">
      <c r="G1018" s="31"/>
      <c r="H1018" s="32"/>
    </row>
    <row r="1019">
      <c r="G1019" s="31"/>
      <c r="H1019" s="32"/>
    </row>
    <row r="1020">
      <c r="G1020" s="31"/>
      <c r="H1020" s="32"/>
    </row>
    <row r="1021">
      <c r="G1021" s="31"/>
      <c r="H1021" s="32"/>
    </row>
    <row r="1022">
      <c r="G1022" s="31"/>
      <c r="H1022" s="32"/>
    </row>
    <row r="1023">
      <c r="G1023" s="31"/>
      <c r="H1023" s="32"/>
    </row>
    <row r="1024">
      <c r="G1024" s="31"/>
      <c r="H1024" s="32"/>
    </row>
    <row r="1025">
      <c r="G1025" s="31"/>
      <c r="H1025" s="32"/>
    </row>
    <row r="1026">
      <c r="G1026" s="31"/>
      <c r="H1026" s="32"/>
    </row>
    <row r="1027">
      <c r="G1027" s="31"/>
      <c r="H1027" s="32"/>
    </row>
    <row r="1028">
      <c r="G1028" s="31"/>
      <c r="H1028" s="32"/>
    </row>
    <row r="1029">
      <c r="G1029" s="31"/>
      <c r="H1029" s="32"/>
    </row>
    <row r="1030">
      <c r="G1030" s="31"/>
      <c r="H1030" s="32"/>
    </row>
    <row r="1031">
      <c r="G1031" s="31"/>
      <c r="H1031" s="32"/>
    </row>
    <row r="1032">
      <c r="G1032" s="31"/>
      <c r="H1032" s="32"/>
    </row>
    <row r="1033">
      <c r="G1033" s="31"/>
      <c r="H1033" s="32"/>
    </row>
    <row r="1034">
      <c r="G1034" s="31"/>
      <c r="H1034" s="32"/>
    </row>
    <row r="1035">
      <c r="G1035" s="31"/>
      <c r="H1035" s="32"/>
    </row>
    <row r="1036">
      <c r="G1036" s="31"/>
      <c r="H1036" s="32"/>
    </row>
    <row r="1037">
      <c r="G1037" s="31"/>
      <c r="H1037" s="32"/>
    </row>
    <row r="1038">
      <c r="G1038" s="31"/>
      <c r="H1038" s="32"/>
    </row>
    <row r="1039">
      <c r="G1039" s="31"/>
      <c r="H1039" s="32"/>
    </row>
    <row r="1040">
      <c r="G1040" s="31"/>
      <c r="H1040" s="32"/>
    </row>
    <row r="1041">
      <c r="G1041" s="31"/>
      <c r="H1041" s="32"/>
    </row>
    <row r="1042">
      <c r="G1042" s="31"/>
      <c r="H1042" s="32"/>
    </row>
    <row r="1043">
      <c r="G1043" s="31"/>
      <c r="H1043" s="32"/>
    </row>
    <row r="1044">
      <c r="G1044" s="31"/>
      <c r="H1044" s="32"/>
    </row>
    <row r="1045">
      <c r="G1045" s="31"/>
      <c r="H1045" s="32"/>
    </row>
    <row r="1046">
      <c r="G1046" s="31"/>
      <c r="H1046" s="32"/>
    </row>
    <row r="1047">
      <c r="G1047" s="31"/>
      <c r="H1047" s="32"/>
    </row>
    <row r="1048">
      <c r="G1048" s="31"/>
      <c r="H1048" s="32"/>
    </row>
    <row r="1049">
      <c r="G1049" s="31"/>
      <c r="H1049" s="32"/>
    </row>
    <row r="1050">
      <c r="G1050" s="31"/>
      <c r="H1050" s="32"/>
    </row>
    <row r="1051">
      <c r="G1051" s="31"/>
      <c r="H1051" s="32"/>
    </row>
    <row r="1052">
      <c r="G1052" s="31"/>
      <c r="H1052" s="32"/>
    </row>
    <row r="1053">
      <c r="G1053" s="31"/>
      <c r="H1053" s="32"/>
    </row>
    <row r="1054">
      <c r="G1054" s="31"/>
      <c r="H1054" s="32"/>
    </row>
    <row r="1055">
      <c r="G1055" s="31"/>
      <c r="H1055" s="32"/>
    </row>
    <row r="1056">
      <c r="G1056" s="31"/>
      <c r="H1056" s="32"/>
    </row>
    <row r="1057">
      <c r="G1057" s="31"/>
      <c r="H1057" s="32"/>
    </row>
    <row r="1058">
      <c r="G1058" s="31"/>
      <c r="H1058" s="32"/>
    </row>
    <row r="1059">
      <c r="G1059" s="31"/>
      <c r="H1059" s="32"/>
    </row>
    <row r="1060">
      <c r="G1060" s="31"/>
      <c r="H1060" s="32"/>
    </row>
    <row r="1061">
      <c r="G1061" s="31"/>
      <c r="H1061" s="32"/>
    </row>
    <row r="1062">
      <c r="G1062" s="31"/>
      <c r="H1062" s="32"/>
    </row>
    <row r="1063">
      <c r="G1063" s="31"/>
      <c r="H1063" s="32"/>
    </row>
    <row r="1064">
      <c r="G1064" s="31"/>
      <c r="H1064" s="32"/>
    </row>
    <row r="1065">
      <c r="G1065" s="31"/>
      <c r="H1065" s="32"/>
    </row>
    <row r="1066">
      <c r="G1066" s="31"/>
      <c r="H1066" s="32"/>
    </row>
    <row r="1067">
      <c r="G1067" s="31"/>
      <c r="H1067" s="32"/>
    </row>
    <row r="1068">
      <c r="G1068" s="31"/>
      <c r="H1068" s="32"/>
    </row>
    <row r="1069">
      <c r="G1069" s="31"/>
      <c r="H1069" s="32"/>
    </row>
    <row r="1070">
      <c r="G1070" s="31"/>
      <c r="H1070" s="32"/>
    </row>
    <row r="1071">
      <c r="G1071" s="31"/>
      <c r="H1071" s="32"/>
    </row>
    <row r="1072">
      <c r="G1072" s="31"/>
      <c r="H1072" s="32"/>
    </row>
    <row r="1073">
      <c r="G1073" s="31"/>
      <c r="H1073" s="32"/>
    </row>
    <row r="1074">
      <c r="G1074" s="31"/>
      <c r="H1074" s="32"/>
    </row>
    <row r="1075">
      <c r="G1075" s="31"/>
      <c r="H1075" s="32"/>
    </row>
    <row r="1076">
      <c r="G1076" s="31"/>
      <c r="H1076" s="32"/>
    </row>
    <row r="1077">
      <c r="G1077" s="31"/>
      <c r="H1077" s="32"/>
    </row>
    <row r="1078">
      <c r="G1078" s="31"/>
      <c r="H1078" s="32"/>
    </row>
    <row r="1079">
      <c r="G1079" s="31"/>
      <c r="H1079" s="32"/>
    </row>
    <row r="1080">
      <c r="G1080" s="31"/>
      <c r="H1080" s="32"/>
    </row>
    <row r="1081">
      <c r="G1081" s="31"/>
      <c r="H1081" s="32"/>
    </row>
    <row r="1082">
      <c r="G1082" s="31"/>
      <c r="H1082" s="32"/>
    </row>
    <row r="1083">
      <c r="G1083" s="31"/>
      <c r="H1083" s="32"/>
    </row>
    <row r="1084">
      <c r="G1084" s="31"/>
      <c r="H1084" s="32"/>
    </row>
    <row r="1085">
      <c r="G1085" s="31"/>
      <c r="H1085" s="32"/>
    </row>
    <row r="1086">
      <c r="G1086" s="31"/>
      <c r="H1086" s="32"/>
    </row>
    <row r="1087">
      <c r="G1087" s="31"/>
      <c r="H1087" s="32"/>
    </row>
    <row r="1088">
      <c r="G1088" s="31"/>
      <c r="H1088" s="32"/>
    </row>
    <row r="1089">
      <c r="G1089" s="31"/>
      <c r="H1089" s="32"/>
    </row>
    <row r="1090">
      <c r="G1090" s="31"/>
      <c r="H1090" s="32"/>
    </row>
    <row r="1091">
      <c r="G1091" s="31"/>
      <c r="H1091" s="32"/>
    </row>
    <row r="1092">
      <c r="G1092" s="31"/>
      <c r="H1092" s="32"/>
    </row>
    <row r="1093">
      <c r="G1093" s="31"/>
      <c r="H1093" s="32"/>
    </row>
    <row r="1094">
      <c r="G1094" s="31"/>
      <c r="H1094" s="32"/>
    </row>
    <row r="1095">
      <c r="G1095" s="31"/>
      <c r="H1095" s="32"/>
    </row>
    <row r="1096">
      <c r="G1096" s="31"/>
      <c r="H1096" s="32"/>
    </row>
    <row r="1097">
      <c r="G1097" s="31"/>
      <c r="H1097" s="32"/>
    </row>
    <row r="1098">
      <c r="G1098" s="31"/>
      <c r="H1098" s="32"/>
    </row>
    <row r="1099">
      <c r="G1099" s="31"/>
      <c r="H1099" s="32"/>
    </row>
    <row r="1100">
      <c r="G1100" s="31"/>
      <c r="H1100" s="32"/>
    </row>
    <row r="1101">
      <c r="G1101" s="31"/>
      <c r="H1101" s="32"/>
    </row>
    <row r="1102">
      <c r="G1102" s="31"/>
      <c r="H1102" s="32"/>
    </row>
    <row r="1103">
      <c r="G1103" s="31"/>
      <c r="H1103" s="32"/>
    </row>
    <row r="1104">
      <c r="G1104" s="31"/>
      <c r="H1104" s="32"/>
    </row>
    <row r="1105">
      <c r="G1105" s="31"/>
      <c r="H1105" s="32"/>
    </row>
    <row r="1106">
      <c r="G1106" s="31"/>
      <c r="H1106" s="32"/>
    </row>
    <row r="1107">
      <c r="G1107" s="31"/>
      <c r="H1107" s="32"/>
    </row>
    <row r="1108">
      <c r="G1108" s="31"/>
      <c r="H1108" s="32"/>
    </row>
    <row r="1109">
      <c r="G1109" s="31"/>
      <c r="H1109" s="32"/>
    </row>
    <row r="1110">
      <c r="G1110" s="31"/>
      <c r="H1110" s="32"/>
    </row>
    <row r="1111">
      <c r="G1111" s="31"/>
      <c r="H1111" s="32"/>
    </row>
    <row r="1112">
      <c r="G1112" s="31"/>
      <c r="H1112" s="32"/>
    </row>
    <row r="1113">
      <c r="G1113" s="31"/>
      <c r="H1113" s="32"/>
    </row>
    <row r="1114">
      <c r="G1114" s="31"/>
      <c r="H1114" s="32"/>
    </row>
    <row r="1115">
      <c r="G1115" s="31"/>
      <c r="H1115" s="32"/>
    </row>
    <row r="1116">
      <c r="G1116" s="31"/>
      <c r="H1116" s="32"/>
    </row>
    <row r="1117">
      <c r="G1117" s="31"/>
      <c r="H1117" s="32"/>
    </row>
    <row r="1118">
      <c r="G1118" s="31"/>
      <c r="H1118" s="32"/>
    </row>
    <row r="1119">
      <c r="G1119" s="31"/>
      <c r="H1119" s="32"/>
    </row>
    <row r="1120">
      <c r="G1120" s="31"/>
      <c r="H1120" s="32"/>
    </row>
    <row r="1121">
      <c r="G1121" s="31"/>
      <c r="H1121" s="32"/>
    </row>
    <row r="1122">
      <c r="G1122" s="31"/>
      <c r="H1122" s="32"/>
    </row>
    <row r="1123">
      <c r="G1123" s="31"/>
      <c r="H1123" s="32"/>
    </row>
    <row r="1124">
      <c r="G1124" s="31"/>
      <c r="H1124" s="32"/>
    </row>
    <row r="1125">
      <c r="G1125" s="31"/>
      <c r="H1125" s="32"/>
    </row>
    <row r="1126">
      <c r="G1126" s="31"/>
      <c r="H1126" s="32"/>
    </row>
    <row r="1127">
      <c r="G1127" s="31"/>
      <c r="H1127" s="32"/>
    </row>
    <row r="1128">
      <c r="G1128" s="31"/>
      <c r="H1128" s="32"/>
    </row>
    <row r="1129">
      <c r="G1129" s="31"/>
      <c r="H1129" s="32"/>
    </row>
    <row r="1130">
      <c r="G1130" s="31"/>
      <c r="H1130" s="32"/>
    </row>
    <row r="1131">
      <c r="G1131" s="31"/>
      <c r="H1131" s="32"/>
    </row>
    <row r="1132">
      <c r="G1132" s="31"/>
      <c r="H1132" s="32"/>
    </row>
    <row r="1133">
      <c r="G1133" s="31"/>
      <c r="H1133" s="32"/>
    </row>
    <row r="1134">
      <c r="G1134" s="31"/>
      <c r="H1134" s="32"/>
    </row>
    <row r="1135">
      <c r="G1135" s="31"/>
      <c r="H1135" s="32"/>
    </row>
    <row r="1136">
      <c r="G1136" s="31"/>
      <c r="H1136" s="32"/>
    </row>
    <row r="1137">
      <c r="G1137" s="31"/>
      <c r="H1137" s="32"/>
    </row>
    <row r="1138">
      <c r="G1138" s="31"/>
      <c r="H1138" s="32"/>
    </row>
    <row r="1139">
      <c r="G1139" s="31"/>
      <c r="H1139" s="32"/>
    </row>
    <row r="1140">
      <c r="G1140" s="31"/>
      <c r="H1140" s="32"/>
    </row>
    <row r="1141">
      <c r="G1141" s="31"/>
      <c r="H1141" s="32"/>
    </row>
    <row r="1142">
      <c r="G1142" s="31"/>
      <c r="H1142" s="32"/>
    </row>
    <row r="1143">
      <c r="G1143" s="31"/>
      <c r="H1143" s="32"/>
    </row>
    <row r="1144">
      <c r="G1144" s="31"/>
      <c r="H1144" s="32"/>
    </row>
    <row r="1145">
      <c r="G1145" s="31"/>
      <c r="H1145" s="32"/>
    </row>
    <row r="1146">
      <c r="G1146" s="31"/>
      <c r="H1146" s="32"/>
    </row>
    <row r="1147">
      <c r="G1147" s="31"/>
      <c r="H1147" s="32"/>
    </row>
    <row r="1148">
      <c r="G1148" s="31"/>
      <c r="H1148" s="32"/>
    </row>
    <row r="1149">
      <c r="G1149" s="31"/>
      <c r="H1149" s="32"/>
    </row>
    <row r="1150">
      <c r="G1150" s="31"/>
      <c r="H1150" s="32"/>
    </row>
    <row r="1151">
      <c r="G1151" s="31"/>
      <c r="H1151" s="32"/>
    </row>
    <row r="1152">
      <c r="G1152" s="31"/>
      <c r="H1152" s="32"/>
    </row>
    <row r="1153">
      <c r="G1153" s="31"/>
      <c r="H1153" s="32"/>
    </row>
    <row r="1154">
      <c r="G1154" s="31"/>
      <c r="H1154" s="32"/>
    </row>
    <row r="1155">
      <c r="G1155" s="31"/>
      <c r="H1155" s="32"/>
    </row>
    <row r="1156">
      <c r="G1156" s="31"/>
      <c r="H1156" s="32"/>
    </row>
    <row r="1157">
      <c r="G1157" s="31"/>
      <c r="H1157" s="32"/>
    </row>
    <row r="1158">
      <c r="G1158" s="31"/>
      <c r="H1158" s="32"/>
    </row>
    <row r="1159">
      <c r="G1159" s="31"/>
      <c r="H1159" s="32"/>
    </row>
    <row r="1160">
      <c r="G1160" s="31"/>
      <c r="H1160" s="32"/>
    </row>
    <row r="1161">
      <c r="G1161" s="31"/>
      <c r="H1161" s="32"/>
    </row>
    <row r="1162">
      <c r="G1162" s="31"/>
      <c r="H1162" s="32"/>
    </row>
    <row r="1163">
      <c r="G1163" s="31"/>
      <c r="H1163" s="32"/>
    </row>
    <row r="1164">
      <c r="G1164" s="31"/>
      <c r="H1164" s="32"/>
    </row>
    <row r="1165">
      <c r="G1165" s="31"/>
      <c r="H1165" s="32"/>
    </row>
    <row r="1166">
      <c r="G1166" s="31"/>
      <c r="H1166" s="32"/>
    </row>
    <row r="1167">
      <c r="G1167" s="31"/>
      <c r="H1167" s="32"/>
    </row>
    <row r="1168">
      <c r="G1168" s="31"/>
      <c r="H1168" s="32"/>
    </row>
    <row r="1169">
      <c r="G1169" s="31"/>
      <c r="H1169" s="32"/>
    </row>
    <row r="1170">
      <c r="G1170" s="31"/>
      <c r="H1170" s="32"/>
    </row>
    <row r="1171">
      <c r="G1171" s="31"/>
      <c r="H1171" s="32"/>
    </row>
    <row r="1172">
      <c r="G1172" s="31"/>
      <c r="H1172" s="32"/>
    </row>
    <row r="1173">
      <c r="G1173" s="31"/>
      <c r="H1173" s="32"/>
    </row>
    <row r="1174">
      <c r="G1174" s="31"/>
      <c r="H1174" s="32"/>
    </row>
    <row r="1175">
      <c r="G1175" s="31"/>
      <c r="H1175" s="32"/>
    </row>
    <row r="1176">
      <c r="G1176" s="31"/>
      <c r="H1176" s="32"/>
    </row>
    <row r="1177">
      <c r="G1177" s="31"/>
      <c r="H1177" s="32"/>
    </row>
    <row r="1178">
      <c r="G1178" s="31"/>
      <c r="H1178" s="32"/>
    </row>
    <row r="1179">
      <c r="G1179" s="31"/>
      <c r="H1179" s="32"/>
    </row>
    <row r="1180">
      <c r="G1180" s="31"/>
      <c r="H1180" s="32"/>
    </row>
    <row r="1181">
      <c r="G1181" s="31"/>
      <c r="H1181" s="32"/>
    </row>
    <row r="1182">
      <c r="G1182" s="31"/>
      <c r="H1182" s="32"/>
    </row>
    <row r="1183">
      <c r="G1183" s="31"/>
      <c r="H1183" s="32"/>
    </row>
    <row r="1184">
      <c r="G1184" s="31"/>
      <c r="H1184" s="32"/>
    </row>
    <row r="1185">
      <c r="G1185" s="31"/>
      <c r="H1185" s="32"/>
    </row>
    <row r="1186">
      <c r="G1186" s="31"/>
      <c r="H1186" s="32"/>
    </row>
    <row r="1187">
      <c r="G1187" s="31"/>
      <c r="H1187" s="32"/>
    </row>
    <row r="1188">
      <c r="G1188" s="31"/>
      <c r="H1188" s="32"/>
    </row>
    <row r="1189">
      <c r="G1189" s="31"/>
      <c r="H1189" s="32"/>
    </row>
    <row r="1190">
      <c r="G1190" s="31"/>
      <c r="H1190" s="32"/>
    </row>
    <row r="1191">
      <c r="G1191" s="31"/>
      <c r="H1191" s="32"/>
    </row>
    <row r="1192">
      <c r="G1192" s="31"/>
      <c r="H1192" s="32"/>
    </row>
    <row r="1193">
      <c r="G1193" s="31"/>
      <c r="H1193" s="32"/>
    </row>
    <row r="1194">
      <c r="G1194" s="31"/>
      <c r="H1194" s="32"/>
    </row>
    <row r="1195">
      <c r="G1195" s="31"/>
      <c r="H1195" s="32"/>
    </row>
    <row r="1196">
      <c r="G1196" s="31"/>
      <c r="H1196" s="32"/>
    </row>
    <row r="1197">
      <c r="G1197" s="31"/>
      <c r="H1197" s="32"/>
    </row>
    <row r="1198">
      <c r="G1198" s="31"/>
      <c r="H1198" s="32"/>
    </row>
    <row r="1199">
      <c r="G1199" s="31"/>
      <c r="H1199" s="32"/>
    </row>
    <row r="1200">
      <c r="G1200" s="31"/>
      <c r="H1200" s="32"/>
    </row>
    <row r="1201">
      <c r="G1201" s="31"/>
      <c r="H1201" s="32"/>
    </row>
    <row r="1202">
      <c r="G1202" s="31"/>
      <c r="H1202" s="32"/>
    </row>
    <row r="1203">
      <c r="G1203" s="31"/>
      <c r="H1203" s="32"/>
    </row>
    <row r="1204">
      <c r="G1204" s="31"/>
      <c r="H1204" s="32"/>
    </row>
    <row r="1205">
      <c r="G1205" s="31"/>
      <c r="H1205" s="32"/>
    </row>
    <row r="1206">
      <c r="G1206" s="31"/>
      <c r="H1206" s="32"/>
    </row>
    <row r="1207">
      <c r="G1207" s="31"/>
      <c r="H1207" s="32"/>
    </row>
    <row r="1208">
      <c r="G1208" s="31"/>
      <c r="H1208" s="32"/>
    </row>
    <row r="1209">
      <c r="G1209" s="31"/>
      <c r="H1209" s="32"/>
    </row>
    <row r="1210">
      <c r="G1210" s="31"/>
      <c r="H1210" s="32"/>
    </row>
    <row r="1211">
      <c r="G1211" s="31"/>
      <c r="H1211" s="32"/>
    </row>
    <row r="1212">
      <c r="G1212" s="31"/>
      <c r="H1212" s="32"/>
    </row>
    <row r="1213">
      <c r="G1213" s="31"/>
      <c r="H1213" s="32"/>
    </row>
    <row r="1214">
      <c r="G1214" s="31"/>
      <c r="H1214" s="32"/>
    </row>
    <row r="1215">
      <c r="G1215" s="31"/>
      <c r="H1215" s="32"/>
    </row>
    <row r="1216">
      <c r="G1216" s="31"/>
      <c r="H1216" s="32"/>
    </row>
    <row r="1217">
      <c r="G1217" s="31"/>
      <c r="H1217" s="32"/>
    </row>
    <row r="1218">
      <c r="G1218" s="31"/>
      <c r="H1218" s="32"/>
    </row>
    <row r="1219">
      <c r="G1219" s="31"/>
      <c r="H1219" s="32"/>
    </row>
    <row r="1220">
      <c r="G1220" s="31"/>
      <c r="H1220" s="32"/>
    </row>
    <row r="1221">
      <c r="G1221" s="31"/>
      <c r="H1221" s="32"/>
    </row>
    <row r="1222">
      <c r="G1222" s="31"/>
      <c r="H1222" s="32"/>
    </row>
    <row r="1223">
      <c r="G1223" s="31"/>
      <c r="H1223" s="32"/>
    </row>
    <row r="1224">
      <c r="G1224" s="31"/>
      <c r="H1224" s="32"/>
    </row>
    <row r="1225">
      <c r="G1225" s="31"/>
      <c r="H1225" s="32"/>
    </row>
    <row r="1226">
      <c r="G1226" s="31"/>
      <c r="H1226" s="32"/>
    </row>
    <row r="1227">
      <c r="G1227" s="31"/>
      <c r="H1227" s="32"/>
    </row>
    <row r="1228">
      <c r="G1228" s="31"/>
      <c r="H1228" s="32"/>
    </row>
    <row r="1229">
      <c r="G1229" s="31"/>
      <c r="H1229" s="32"/>
    </row>
    <row r="1230">
      <c r="G1230" s="31"/>
      <c r="H1230" s="32"/>
    </row>
    <row r="1231">
      <c r="G1231" s="31"/>
      <c r="H1231" s="32"/>
    </row>
    <row r="1232">
      <c r="G1232" s="31"/>
      <c r="H1232" s="32"/>
    </row>
    <row r="1233">
      <c r="G1233" s="31"/>
      <c r="H1233" s="32"/>
    </row>
    <row r="1234">
      <c r="G1234" s="31"/>
      <c r="H1234" s="32"/>
    </row>
    <row r="1235">
      <c r="G1235" s="31"/>
      <c r="H1235" s="32"/>
    </row>
    <row r="1236">
      <c r="G1236" s="31"/>
      <c r="H1236" s="32"/>
    </row>
    <row r="1237">
      <c r="G1237" s="31"/>
      <c r="H1237" s="32"/>
    </row>
    <row r="1238">
      <c r="G1238" s="31"/>
      <c r="H1238" s="32"/>
    </row>
    <row r="1239">
      <c r="G1239" s="31"/>
      <c r="H1239" s="32"/>
    </row>
    <row r="1240">
      <c r="G1240" s="31"/>
      <c r="H1240" s="32"/>
    </row>
    <row r="1241">
      <c r="G1241" s="31"/>
      <c r="H1241" s="32"/>
    </row>
    <row r="1242">
      <c r="G1242" s="31"/>
      <c r="H1242" s="32"/>
    </row>
    <row r="1243">
      <c r="G1243" s="31"/>
      <c r="H1243" s="32"/>
    </row>
    <row r="1244">
      <c r="G1244" s="31"/>
      <c r="H1244" s="32"/>
    </row>
    <row r="1245">
      <c r="G1245" s="31"/>
      <c r="H1245" s="32"/>
    </row>
    <row r="1246">
      <c r="G1246" s="31"/>
      <c r="H1246" s="32"/>
    </row>
    <row r="1247">
      <c r="G1247" s="31"/>
      <c r="H1247" s="32"/>
    </row>
    <row r="1248">
      <c r="G1248" s="31"/>
      <c r="H1248" s="32"/>
    </row>
    <row r="1249">
      <c r="G1249" s="31"/>
      <c r="H1249" s="32"/>
    </row>
    <row r="1250">
      <c r="G1250" s="31"/>
      <c r="H1250" s="32"/>
    </row>
    <row r="1251">
      <c r="G1251" s="31"/>
      <c r="H1251" s="32"/>
    </row>
    <row r="1252">
      <c r="G1252" s="31"/>
      <c r="H1252" s="32"/>
    </row>
    <row r="1253">
      <c r="G1253" s="31"/>
      <c r="H1253" s="32"/>
    </row>
    <row r="1254">
      <c r="G1254" s="31"/>
      <c r="H1254" s="32"/>
    </row>
    <row r="1255">
      <c r="G1255" s="31"/>
      <c r="H1255" s="32"/>
    </row>
    <row r="1256">
      <c r="G1256" s="31"/>
      <c r="H1256" s="32"/>
    </row>
    <row r="1257">
      <c r="G1257" s="31"/>
      <c r="H1257" s="32"/>
    </row>
    <row r="1258">
      <c r="G1258" s="31"/>
      <c r="H1258" s="32"/>
    </row>
    <row r="1259">
      <c r="G1259" s="31"/>
      <c r="H1259" s="32"/>
    </row>
    <row r="1260">
      <c r="G1260" s="31"/>
      <c r="H1260" s="32"/>
    </row>
    <row r="1261">
      <c r="G1261" s="31"/>
      <c r="H1261" s="32"/>
    </row>
    <row r="1262">
      <c r="G1262" s="31"/>
      <c r="H1262" s="32"/>
    </row>
    <row r="1263">
      <c r="G1263" s="31"/>
      <c r="H1263" s="32"/>
    </row>
    <row r="1264">
      <c r="G1264" s="31"/>
      <c r="H1264" s="32"/>
    </row>
    <row r="1265">
      <c r="G1265" s="31"/>
      <c r="H1265" s="32"/>
    </row>
    <row r="1266">
      <c r="G1266" s="31"/>
      <c r="H1266" s="32"/>
    </row>
    <row r="1267">
      <c r="G1267" s="31"/>
      <c r="H1267" s="32"/>
    </row>
    <row r="1268">
      <c r="G1268" s="31"/>
      <c r="H1268" s="32"/>
    </row>
    <row r="1269">
      <c r="G1269" s="31"/>
      <c r="H1269" s="32"/>
    </row>
    <row r="1270">
      <c r="G1270" s="31"/>
      <c r="H1270" s="32"/>
    </row>
    <row r="1271">
      <c r="G1271" s="31"/>
      <c r="H1271" s="32"/>
    </row>
    <row r="1272">
      <c r="G1272" s="31"/>
      <c r="H1272" s="32"/>
    </row>
    <row r="1273">
      <c r="G1273" s="31"/>
      <c r="H1273" s="32"/>
    </row>
    <row r="1274">
      <c r="G1274" s="31"/>
      <c r="H1274" s="32"/>
    </row>
    <row r="1275">
      <c r="G1275" s="31"/>
      <c r="H1275" s="32"/>
    </row>
    <row r="1276">
      <c r="G1276" s="31"/>
      <c r="H1276" s="32"/>
    </row>
    <row r="1277">
      <c r="G1277" s="31"/>
      <c r="H1277" s="32"/>
    </row>
    <row r="1278">
      <c r="G1278" s="31"/>
      <c r="H1278" s="32"/>
    </row>
    <row r="1279">
      <c r="G1279" s="31"/>
      <c r="H1279" s="32"/>
    </row>
    <row r="1280">
      <c r="G1280" s="31"/>
      <c r="H1280" s="32"/>
    </row>
    <row r="1281">
      <c r="G1281" s="31"/>
      <c r="H1281" s="32"/>
    </row>
    <row r="1282">
      <c r="G1282" s="31"/>
      <c r="H1282" s="32"/>
    </row>
    <row r="1283">
      <c r="G1283" s="31"/>
      <c r="H1283" s="32"/>
    </row>
    <row r="1284">
      <c r="G1284" s="31"/>
      <c r="H1284" s="32"/>
    </row>
    <row r="1285">
      <c r="G1285" s="31"/>
      <c r="H1285" s="32"/>
    </row>
    <row r="1286">
      <c r="G1286" s="31"/>
      <c r="H1286" s="32"/>
    </row>
    <row r="1287">
      <c r="G1287" s="31"/>
      <c r="H1287" s="32"/>
    </row>
    <row r="1288">
      <c r="G1288" s="31"/>
      <c r="H1288" s="32"/>
    </row>
    <row r="1289">
      <c r="G1289" s="31"/>
      <c r="H1289" s="32"/>
    </row>
    <row r="1290">
      <c r="G1290" s="31"/>
      <c r="H1290" s="32"/>
    </row>
    <row r="1291">
      <c r="G1291" s="31"/>
      <c r="H1291" s="32"/>
    </row>
    <row r="1292">
      <c r="G1292" s="31"/>
      <c r="H1292" s="32"/>
    </row>
    <row r="1293">
      <c r="G1293" s="31"/>
      <c r="H1293" s="32"/>
    </row>
    <row r="1294">
      <c r="G1294" s="31"/>
      <c r="H1294" s="32"/>
    </row>
    <row r="1295">
      <c r="G1295" s="31"/>
      <c r="H1295" s="32"/>
    </row>
    <row r="1296">
      <c r="G1296" s="31"/>
      <c r="H1296" s="32"/>
    </row>
    <row r="1297">
      <c r="G1297" s="31"/>
      <c r="H1297" s="32"/>
    </row>
    <row r="1298">
      <c r="G1298" s="31"/>
      <c r="H1298" s="32"/>
    </row>
    <row r="1299">
      <c r="G1299" s="31"/>
      <c r="H1299" s="32"/>
    </row>
    <row r="1300">
      <c r="G1300" s="31"/>
      <c r="H1300" s="32"/>
    </row>
    <row r="1301">
      <c r="G1301" s="31"/>
      <c r="H1301" s="32"/>
    </row>
    <row r="1302">
      <c r="G1302" s="31"/>
      <c r="H1302" s="32"/>
    </row>
    <row r="1303">
      <c r="G1303" s="31"/>
      <c r="H1303" s="32"/>
    </row>
    <row r="1304">
      <c r="G1304" s="31"/>
      <c r="H1304" s="32"/>
    </row>
    <row r="1305">
      <c r="G1305" s="31"/>
      <c r="H1305" s="32"/>
    </row>
    <row r="1306">
      <c r="G1306" s="31"/>
      <c r="H1306" s="32"/>
    </row>
    <row r="1307">
      <c r="G1307" s="31"/>
      <c r="H1307" s="32"/>
    </row>
    <row r="1308">
      <c r="G1308" s="31"/>
      <c r="H1308" s="32"/>
    </row>
    <row r="1309">
      <c r="G1309" s="31"/>
      <c r="H1309" s="32"/>
    </row>
    <row r="1310">
      <c r="G1310" s="31"/>
      <c r="H1310" s="32"/>
    </row>
    <row r="1311">
      <c r="G1311" s="31"/>
      <c r="H1311" s="32"/>
    </row>
    <row r="1312">
      <c r="G1312" s="31"/>
      <c r="H1312" s="32"/>
    </row>
    <row r="1313">
      <c r="G1313" s="31"/>
      <c r="H1313" s="32"/>
    </row>
    <row r="1314">
      <c r="G1314" s="31"/>
      <c r="H1314" s="32"/>
    </row>
    <row r="1315">
      <c r="G1315" s="31"/>
      <c r="H1315" s="32"/>
    </row>
    <row r="1316">
      <c r="G1316" s="31"/>
      <c r="H1316" s="32"/>
    </row>
    <row r="1317">
      <c r="G1317" s="31"/>
      <c r="H1317" s="32"/>
    </row>
    <row r="1318">
      <c r="G1318" s="31"/>
      <c r="H1318" s="32"/>
    </row>
    <row r="1319">
      <c r="G1319" s="31"/>
      <c r="H1319" s="32"/>
    </row>
    <row r="1320">
      <c r="G1320" s="31"/>
      <c r="H1320" s="32"/>
    </row>
    <row r="1321">
      <c r="G1321" s="31"/>
      <c r="H1321" s="32"/>
    </row>
    <row r="1322">
      <c r="G1322" s="31"/>
      <c r="H1322" s="32"/>
    </row>
    <row r="1323">
      <c r="G1323" s="31"/>
      <c r="H1323" s="32"/>
    </row>
    <row r="1324">
      <c r="G1324" s="31"/>
      <c r="H1324" s="32"/>
    </row>
    <row r="1325">
      <c r="G1325" s="31"/>
      <c r="H1325" s="32"/>
    </row>
    <row r="1326">
      <c r="G1326" s="31"/>
      <c r="H1326" s="32"/>
    </row>
    <row r="1327">
      <c r="G1327" s="31"/>
      <c r="H1327" s="32"/>
    </row>
    <row r="1328">
      <c r="G1328" s="31"/>
      <c r="H1328" s="32"/>
    </row>
    <row r="1329">
      <c r="G1329" s="31"/>
      <c r="H1329" s="32"/>
    </row>
    <row r="1330">
      <c r="G1330" s="31"/>
      <c r="H1330" s="32"/>
    </row>
    <row r="1331">
      <c r="G1331" s="31"/>
      <c r="H1331" s="32"/>
    </row>
    <row r="1332">
      <c r="G1332" s="31"/>
      <c r="H1332" s="32"/>
    </row>
    <row r="1333">
      <c r="G1333" s="31"/>
      <c r="H1333" s="32"/>
    </row>
    <row r="1334">
      <c r="G1334" s="31"/>
      <c r="H1334" s="32"/>
    </row>
    <row r="1335">
      <c r="G1335" s="31"/>
      <c r="H1335" s="32"/>
    </row>
    <row r="1336">
      <c r="G1336" s="31"/>
      <c r="H1336" s="32"/>
    </row>
    <row r="1337">
      <c r="G1337" s="31"/>
      <c r="H1337" s="32"/>
    </row>
    <row r="1338">
      <c r="G1338" s="31"/>
      <c r="H1338" s="32"/>
    </row>
    <row r="1339">
      <c r="G1339" s="31"/>
      <c r="H1339" s="32"/>
    </row>
    <row r="1340">
      <c r="G1340" s="31"/>
      <c r="H1340" s="32"/>
    </row>
    <row r="1341">
      <c r="G1341" s="31"/>
      <c r="H1341" s="32"/>
    </row>
    <row r="1342">
      <c r="G1342" s="31"/>
      <c r="H1342" s="32"/>
    </row>
    <row r="1343">
      <c r="G1343" s="31"/>
      <c r="H1343" s="32"/>
    </row>
    <row r="1344">
      <c r="G1344" s="31"/>
      <c r="H1344" s="32"/>
    </row>
    <row r="1345">
      <c r="G1345" s="31"/>
      <c r="H1345" s="32"/>
    </row>
    <row r="1346">
      <c r="G1346" s="31"/>
      <c r="H1346" s="32"/>
    </row>
    <row r="1347">
      <c r="G1347" s="31"/>
      <c r="H1347" s="32"/>
    </row>
    <row r="1348">
      <c r="G1348" s="31"/>
      <c r="H1348" s="32"/>
    </row>
    <row r="1349">
      <c r="G1349" s="31"/>
      <c r="H1349" s="32"/>
    </row>
    <row r="1350">
      <c r="G1350" s="31"/>
      <c r="H1350" s="32"/>
    </row>
    <row r="1351">
      <c r="G1351" s="31"/>
      <c r="H1351" s="32"/>
    </row>
    <row r="1352">
      <c r="G1352" s="31"/>
      <c r="H1352" s="32"/>
    </row>
    <row r="1353">
      <c r="G1353" s="31"/>
      <c r="H1353" s="32"/>
    </row>
    <row r="1354">
      <c r="G1354" s="31"/>
      <c r="H1354" s="32"/>
    </row>
    <row r="1355">
      <c r="G1355" s="31"/>
      <c r="H1355" s="32"/>
    </row>
    <row r="1356">
      <c r="G1356" s="31"/>
      <c r="H1356" s="32"/>
    </row>
    <row r="1357">
      <c r="G1357" s="31"/>
      <c r="H1357" s="32"/>
    </row>
    <row r="1358">
      <c r="G1358" s="31"/>
      <c r="H1358" s="32"/>
    </row>
    <row r="1359">
      <c r="G1359" s="31"/>
      <c r="H1359" s="32"/>
    </row>
    <row r="1360">
      <c r="G1360" s="31"/>
      <c r="H1360" s="32"/>
    </row>
    <row r="1361">
      <c r="G1361" s="31"/>
      <c r="H1361" s="32"/>
    </row>
    <row r="1362">
      <c r="G1362" s="31"/>
      <c r="H1362" s="32"/>
    </row>
    <row r="1363">
      <c r="G1363" s="31"/>
      <c r="H1363" s="32"/>
    </row>
    <row r="1364">
      <c r="G1364" s="31"/>
      <c r="H1364" s="32"/>
    </row>
    <row r="1365">
      <c r="G1365" s="31"/>
      <c r="H1365" s="32"/>
    </row>
    <row r="1366">
      <c r="G1366" s="31"/>
      <c r="H1366" s="32"/>
    </row>
    <row r="1367">
      <c r="G1367" s="31"/>
      <c r="H1367" s="32"/>
    </row>
    <row r="1368">
      <c r="G1368" s="31"/>
      <c r="H1368" s="32"/>
    </row>
    <row r="1369">
      <c r="G1369" s="31"/>
      <c r="H1369" s="32"/>
    </row>
    <row r="1370">
      <c r="G1370" s="31"/>
      <c r="H1370" s="32"/>
    </row>
    <row r="1371">
      <c r="G1371" s="31"/>
      <c r="H1371" s="32"/>
    </row>
    <row r="1372">
      <c r="G1372" s="31"/>
      <c r="H1372" s="32"/>
    </row>
    <row r="1373">
      <c r="G1373" s="31"/>
      <c r="H1373" s="32"/>
    </row>
    <row r="1374">
      <c r="G1374" s="31"/>
      <c r="H1374" s="32"/>
    </row>
    <row r="1375">
      <c r="G1375" s="31"/>
      <c r="H1375" s="32"/>
    </row>
    <row r="1376">
      <c r="G1376" s="31"/>
      <c r="H1376" s="32"/>
    </row>
    <row r="1377">
      <c r="G1377" s="31"/>
      <c r="H1377" s="32"/>
    </row>
    <row r="1378">
      <c r="G1378" s="31"/>
      <c r="H1378" s="32"/>
    </row>
    <row r="1379">
      <c r="G1379" s="31"/>
      <c r="H1379" s="32"/>
    </row>
    <row r="1380">
      <c r="G1380" s="31"/>
      <c r="H1380" s="32"/>
    </row>
    <row r="1381">
      <c r="G1381" s="31"/>
      <c r="H1381" s="32"/>
    </row>
    <row r="1382">
      <c r="G1382" s="31"/>
      <c r="H1382" s="32"/>
    </row>
    <row r="1383">
      <c r="G1383" s="31"/>
      <c r="H1383" s="32"/>
    </row>
    <row r="1384">
      <c r="G1384" s="31"/>
      <c r="H1384" s="32"/>
    </row>
    <row r="1385">
      <c r="G1385" s="31"/>
      <c r="H1385" s="32"/>
    </row>
    <row r="1386">
      <c r="G1386" s="31"/>
      <c r="H1386" s="32"/>
    </row>
    <row r="1387">
      <c r="G1387" s="31"/>
      <c r="H1387" s="32"/>
    </row>
    <row r="1388">
      <c r="G1388" s="31"/>
      <c r="H1388" s="32"/>
    </row>
    <row r="1389">
      <c r="G1389" s="31"/>
      <c r="H1389" s="32"/>
    </row>
    <row r="1390">
      <c r="G1390" s="31"/>
      <c r="H1390" s="32"/>
    </row>
    <row r="1391">
      <c r="G1391" s="31"/>
      <c r="H1391" s="32"/>
    </row>
    <row r="1392">
      <c r="G1392" s="31"/>
      <c r="H1392" s="32"/>
    </row>
    <row r="1393">
      <c r="G1393" s="31"/>
      <c r="H1393" s="32"/>
    </row>
    <row r="1394">
      <c r="G1394" s="31"/>
      <c r="H1394" s="32"/>
    </row>
    <row r="1395">
      <c r="G1395" s="31"/>
      <c r="H1395" s="32"/>
    </row>
    <row r="1396">
      <c r="G1396" s="31"/>
      <c r="H1396" s="32"/>
    </row>
    <row r="1397">
      <c r="G1397" s="31"/>
      <c r="H1397" s="32"/>
    </row>
    <row r="1398">
      <c r="G1398" s="31"/>
      <c r="H1398" s="32"/>
    </row>
    <row r="1399">
      <c r="G1399" s="31"/>
      <c r="H1399" s="32"/>
    </row>
    <row r="1400">
      <c r="G1400" s="31"/>
      <c r="H1400" s="32"/>
    </row>
    <row r="1401">
      <c r="G1401" s="31"/>
      <c r="H1401" s="32"/>
    </row>
    <row r="1402">
      <c r="G1402" s="31"/>
      <c r="H1402" s="32"/>
    </row>
    <row r="1403">
      <c r="G1403" s="31"/>
      <c r="H1403" s="32"/>
    </row>
    <row r="1404">
      <c r="G1404" s="31"/>
      <c r="H1404" s="32"/>
    </row>
    <row r="1405">
      <c r="G1405" s="31"/>
      <c r="H1405" s="32"/>
    </row>
    <row r="1406">
      <c r="G1406" s="31"/>
      <c r="H1406" s="32"/>
    </row>
    <row r="1407">
      <c r="G1407" s="31"/>
      <c r="H1407" s="32"/>
    </row>
    <row r="1408">
      <c r="G1408" s="31"/>
      <c r="H1408" s="32"/>
    </row>
    <row r="1409">
      <c r="G1409" s="31"/>
      <c r="H1409" s="32"/>
    </row>
    <row r="1410">
      <c r="G1410" s="31"/>
      <c r="H1410" s="32"/>
    </row>
    <row r="1411">
      <c r="G1411" s="31"/>
      <c r="H1411" s="32"/>
    </row>
    <row r="1412">
      <c r="G1412" s="31"/>
      <c r="H1412" s="32"/>
    </row>
    <row r="1413">
      <c r="G1413" s="31"/>
      <c r="H1413" s="32"/>
    </row>
    <row r="1414">
      <c r="G1414" s="31"/>
      <c r="H1414" s="32"/>
    </row>
    <row r="1415">
      <c r="G1415" s="31"/>
      <c r="H1415" s="32"/>
    </row>
    <row r="1416">
      <c r="G1416" s="31"/>
      <c r="H1416" s="32"/>
    </row>
    <row r="1417">
      <c r="G1417" s="31"/>
      <c r="H1417" s="32"/>
    </row>
    <row r="1418">
      <c r="G1418" s="31"/>
      <c r="H1418" s="32"/>
    </row>
    <row r="1419">
      <c r="G1419" s="31"/>
      <c r="H1419" s="32"/>
    </row>
    <row r="1420">
      <c r="G1420" s="31"/>
      <c r="H1420" s="32"/>
    </row>
    <row r="1421">
      <c r="G1421" s="31"/>
      <c r="H1421" s="32"/>
    </row>
    <row r="1422">
      <c r="G1422" s="31"/>
      <c r="H1422" s="32"/>
    </row>
    <row r="1423">
      <c r="G1423" s="31"/>
      <c r="H1423" s="32"/>
    </row>
    <row r="1424">
      <c r="G1424" s="31"/>
      <c r="H1424" s="32"/>
    </row>
    <row r="1425">
      <c r="G1425" s="31"/>
      <c r="H1425" s="32"/>
    </row>
    <row r="1426">
      <c r="G1426" s="31"/>
      <c r="H1426" s="32"/>
    </row>
    <row r="1427">
      <c r="G1427" s="31"/>
      <c r="H1427" s="32"/>
    </row>
    <row r="1428">
      <c r="G1428" s="31"/>
      <c r="H1428" s="32"/>
    </row>
    <row r="1429">
      <c r="G1429" s="31"/>
      <c r="H1429" s="32"/>
    </row>
    <row r="1430">
      <c r="G1430" s="31"/>
      <c r="H1430" s="32"/>
    </row>
    <row r="1431">
      <c r="G1431" s="31"/>
      <c r="H1431" s="32"/>
    </row>
    <row r="1432">
      <c r="G1432" s="31"/>
      <c r="H1432" s="32"/>
    </row>
    <row r="1433">
      <c r="G1433" s="31"/>
      <c r="H1433" s="32"/>
    </row>
    <row r="1434">
      <c r="G1434" s="31"/>
      <c r="H1434" s="32"/>
    </row>
    <row r="1435">
      <c r="G1435" s="31"/>
      <c r="H1435" s="32"/>
    </row>
    <row r="1436">
      <c r="G1436" s="31"/>
      <c r="H1436" s="32"/>
    </row>
    <row r="1437">
      <c r="G1437" s="31"/>
      <c r="H1437" s="32"/>
    </row>
    <row r="1438">
      <c r="G1438" s="31"/>
      <c r="H1438" s="32"/>
    </row>
    <row r="1439">
      <c r="G1439" s="31"/>
      <c r="H1439" s="32"/>
    </row>
    <row r="1440">
      <c r="G1440" s="31"/>
      <c r="H1440" s="32"/>
    </row>
    <row r="1441">
      <c r="G1441" s="31"/>
      <c r="H1441" s="32"/>
    </row>
    <row r="1442">
      <c r="G1442" s="31"/>
      <c r="H1442" s="32"/>
    </row>
    <row r="1443">
      <c r="G1443" s="31"/>
      <c r="H1443" s="32"/>
    </row>
    <row r="1444">
      <c r="G1444" s="31"/>
      <c r="H1444" s="32"/>
    </row>
    <row r="1445">
      <c r="G1445" s="31"/>
      <c r="H1445" s="32"/>
    </row>
    <row r="1446">
      <c r="G1446" s="31"/>
      <c r="H1446" s="32"/>
    </row>
    <row r="1447">
      <c r="G1447" s="31"/>
      <c r="H1447" s="32"/>
    </row>
    <row r="1448">
      <c r="G1448" s="31"/>
      <c r="H1448" s="32"/>
    </row>
    <row r="1449">
      <c r="G1449" s="31"/>
      <c r="H1449" s="32"/>
    </row>
    <row r="1450">
      <c r="G1450" s="31"/>
      <c r="H1450" s="32"/>
    </row>
    <row r="1451">
      <c r="G1451" s="31"/>
      <c r="H1451" s="32"/>
    </row>
    <row r="1452">
      <c r="G1452" s="31"/>
      <c r="H1452" s="32"/>
    </row>
    <row r="1453">
      <c r="G1453" s="31"/>
      <c r="H1453" s="32"/>
    </row>
    <row r="1454">
      <c r="G1454" s="31"/>
      <c r="H1454" s="32"/>
    </row>
    <row r="1455">
      <c r="G1455" s="31"/>
      <c r="H1455" s="32"/>
    </row>
    <row r="1456">
      <c r="G1456" s="31"/>
      <c r="H1456" s="32"/>
    </row>
    <row r="1457">
      <c r="G1457" s="31"/>
      <c r="H1457" s="32"/>
    </row>
    <row r="1458">
      <c r="G1458" s="31"/>
      <c r="H1458" s="32"/>
    </row>
    <row r="1459">
      <c r="G1459" s="31"/>
      <c r="H1459" s="32"/>
    </row>
    <row r="1460">
      <c r="G1460" s="31"/>
      <c r="H1460" s="32"/>
    </row>
    <row r="1461">
      <c r="G1461" s="31"/>
      <c r="H1461" s="32"/>
    </row>
    <row r="1462">
      <c r="G1462" s="31"/>
      <c r="H1462" s="32"/>
    </row>
    <row r="1463">
      <c r="G1463" s="31"/>
      <c r="H1463" s="32"/>
    </row>
    <row r="1464">
      <c r="G1464" s="31"/>
      <c r="H1464" s="32"/>
    </row>
    <row r="1465">
      <c r="G1465" s="31"/>
      <c r="H1465" s="32"/>
    </row>
    <row r="1466">
      <c r="G1466" s="31"/>
      <c r="H1466" s="32"/>
    </row>
    <row r="1467">
      <c r="G1467" s="31"/>
      <c r="H1467" s="32"/>
    </row>
    <row r="1468">
      <c r="G1468" s="31"/>
      <c r="H1468" s="32"/>
    </row>
    <row r="1469">
      <c r="G1469" s="31"/>
      <c r="H1469" s="32"/>
    </row>
    <row r="1470">
      <c r="G1470" s="31"/>
      <c r="H1470" s="32"/>
    </row>
    <row r="1471">
      <c r="G1471" s="31"/>
      <c r="H1471" s="32"/>
    </row>
    <row r="1472">
      <c r="G1472" s="31"/>
      <c r="H1472" s="32"/>
    </row>
    <row r="1473">
      <c r="G1473" s="31"/>
      <c r="H1473" s="32"/>
    </row>
    <row r="1474">
      <c r="G1474" s="31"/>
      <c r="H1474" s="32"/>
    </row>
    <row r="1475">
      <c r="G1475" s="31"/>
      <c r="H1475" s="32"/>
    </row>
    <row r="1476">
      <c r="G1476" s="31"/>
      <c r="H1476" s="32"/>
    </row>
    <row r="1477">
      <c r="G1477" s="31"/>
      <c r="H1477" s="32"/>
    </row>
    <row r="1478">
      <c r="G1478" s="31"/>
      <c r="H1478" s="32"/>
    </row>
    <row r="1479">
      <c r="G1479" s="31"/>
      <c r="H1479" s="32"/>
    </row>
    <row r="1480">
      <c r="G1480" s="31"/>
      <c r="H1480" s="32"/>
    </row>
    <row r="1481">
      <c r="G1481" s="31"/>
      <c r="H1481" s="32"/>
    </row>
    <row r="1482">
      <c r="G1482" s="31"/>
      <c r="H1482" s="32"/>
    </row>
    <row r="1483">
      <c r="G1483" s="31"/>
      <c r="H1483" s="32"/>
    </row>
    <row r="1484">
      <c r="G1484" s="31"/>
      <c r="H1484" s="32"/>
    </row>
    <row r="1485">
      <c r="G1485" s="31"/>
      <c r="H1485" s="32"/>
    </row>
    <row r="1486">
      <c r="G1486" s="31"/>
      <c r="H1486" s="32"/>
    </row>
    <row r="1487">
      <c r="G1487" s="31"/>
      <c r="H1487" s="32"/>
    </row>
    <row r="1488">
      <c r="G1488" s="31"/>
      <c r="H1488" s="32"/>
    </row>
    <row r="1489">
      <c r="G1489" s="31"/>
      <c r="H1489" s="32"/>
    </row>
    <row r="1490">
      <c r="G1490" s="31"/>
      <c r="H1490" s="32"/>
    </row>
    <row r="1491">
      <c r="G1491" s="31"/>
      <c r="H1491" s="32"/>
    </row>
    <row r="1492">
      <c r="G1492" s="31"/>
      <c r="H1492" s="32"/>
    </row>
    <row r="1493">
      <c r="G1493" s="31"/>
      <c r="H1493" s="32"/>
    </row>
    <row r="1494">
      <c r="G1494" s="31"/>
      <c r="H1494" s="32"/>
    </row>
    <row r="1495">
      <c r="G1495" s="31"/>
      <c r="H1495" s="32"/>
    </row>
    <row r="1496">
      <c r="G1496" s="31"/>
      <c r="H1496" s="32"/>
    </row>
    <row r="1497">
      <c r="G1497" s="31"/>
      <c r="H1497" s="32"/>
    </row>
    <row r="1498">
      <c r="G1498" s="31"/>
      <c r="H1498" s="32"/>
    </row>
    <row r="1499">
      <c r="G1499" s="31"/>
      <c r="H1499" s="32"/>
    </row>
    <row r="1500">
      <c r="G1500" s="31"/>
      <c r="H1500" s="32"/>
    </row>
    <row r="1501">
      <c r="G1501" s="31"/>
      <c r="H1501" s="32"/>
    </row>
    <row r="1502">
      <c r="G1502" s="31"/>
      <c r="H1502" s="32"/>
    </row>
    <row r="1503">
      <c r="G1503" s="31"/>
      <c r="H1503" s="32"/>
    </row>
    <row r="1504">
      <c r="G1504" s="31"/>
      <c r="H1504" s="32"/>
    </row>
    <row r="1505">
      <c r="G1505" s="31"/>
      <c r="H1505" s="32"/>
    </row>
    <row r="1506">
      <c r="G1506" s="31"/>
      <c r="H1506" s="32"/>
    </row>
    <row r="1507">
      <c r="G1507" s="31"/>
      <c r="H1507" s="32"/>
    </row>
    <row r="1508">
      <c r="G1508" s="31"/>
      <c r="H1508" s="32"/>
    </row>
    <row r="1509">
      <c r="G1509" s="31"/>
      <c r="H1509" s="32"/>
    </row>
    <row r="1510">
      <c r="G1510" s="31"/>
      <c r="H1510" s="32"/>
    </row>
    <row r="1511">
      <c r="G1511" s="31"/>
      <c r="H1511" s="32"/>
    </row>
    <row r="1512">
      <c r="G1512" s="31"/>
      <c r="H1512" s="32"/>
    </row>
    <row r="1513">
      <c r="G1513" s="31"/>
      <c r="H1513" s="32"/>
    </row>
    <row r="1514">
      <c r="G1514" s="31"/>
      <c r="H1514" s="32"/>
    </row>
    <row r="1515">
      <c r="G1515" s="31"/>
      <c r="H1515" s="32"/>
    </row>
    <row r="1516">
      <c r="G1516" s="31"/>
      <c r="H1516" s="32"/>
    </row>
    <row r="1517">
      <c r="G1517" s="31"/>
      <c r="H1517" s="32"/>
    </row>
    <row r="1518">
      <c r="G1518" s="31"/>
      <c r="H1518" s="32"/>
    </row>
    <row r="1519">
      <c r="G1519" s="31"/>
      <c r="H1519" s="32"/>
    </row>
    <row r="1520">
      <c r="G1520" s="31"/>
      <c r="H1520" s="32"/>
    </row>
    <row r="1521">
      <c r="G1521" s="31"/>
      <c r="H1521" s="32"/>
    </row>
    <row r="1522">
      <c r="G1522" s="31"/>
      <c r="H1522" s="32"/>
    </row>
    <row r="1523">
      <c r="G1523" s="31"/>
      <c r="H1523" s="32"/>
    </row>
    <row r="1524">
      <c r="G1524" s="31"/>
      <c r="H1524" s="32"/>
    </row>
    <row r="1525">
      <c r="G1525" s="31"/>
      <c r="H1525" s="32"/>
    </row>
    <row r="1526">
      <c r="G1526" s="31"/>
      <c r="H1526" s="32"/>
    </row>
    <row r="1527">
      <c r="G1527" s="31"/>
      <c r="H1527" s="32"/>
    </row>
    <row r="1528">
      <c r="G1528" s="31"/>
      <c r="H1528" s="32"/>
    </row>
    <row r="1529">
      <c r="G1529" s="31"/>
      <c r="H1529" s="32"/>
    </row>
    <row r="1530">
      <c r="G1530" s="31"/>
      <c r="H1530" s="32"/>
    </row>
    <row r="1531">
      <c r="G1531" s="31"/>
      <c r="H1531" s="32"/>
    </row>
    <row r="1532">
      <c r="G1532" s="31"/>
      <c r="H1532" s="32"/>
    </row>
    <row r="1533">
      <c r="G1533" s="31"/>
      <c r="H1533" s="32"/>
    </row>
    <row r="1534">
      <c r="G1534" s="31"/>
      <c r="H1534" s="32"/>
    </row>
    <row r="1535">
      <c r="G1535" s="31"/>
      <c r="H1535" s="32"/>
    </row>
    <row r="1536">
      <c r="G1536" s="31"/>
      <c r="H1536" s="32"/>
    </row>
    <row r="1537">
      <c r="G1537" s="31"/>
      <c r="H1537" s="32"/>
    </row>
    <row r="1538">
      <c r="G1538" s="31"/>
      <c r="H1538" s="32"/>
    </row>
    <row r="1539">
      <c r="G1539" s="31"/>
      <c r="H1539" s="32"/>
    </row>
    <row r="1540">
      <c r="G1540" s="31"/>
      <c r="H1540" s="32"/>
    </row>
    <row r="1541">
      <c r="G1541" s="31"/>
      <c r="H1541" s="32"/>
    </row>
    <row r="1542">
      <c r="G1542" s="31"/>
      <c r="H1542" s="32"/>
    </row>
    <row r="1543">
      <c r="G1543" s="31"/>
      <c r="H1543" s="32"/>
    </row>
    <row r="1544">
      <c r="G1544" s="31"/>
      <c r="H1544" s="32"/>
    </row>
    <row r="1545">
      <c r="G1545" s="31"/>
      <c r="H1545" s="32"/>
    </row>
    <row r="1546">
      <c r="G1546" s="31"/>
      <c r="H1546" s="32"/>
    </row>
    <row r="1547">
      <c r="G1547" s="31"/>
      <c r="H1547" s="32"/>
    </row>
    <row r="1548">
      <c r="G1548" s="31"/>
      <c r="H1548" s="32"/>
    </row>
    <row r="1549">
      <c r="G1549" s="31"/>
      <c r="H1549" s="32"/>
    </row>
    <row r="1550">
      <c r="G1550" s="31"/>
      <c r="H1550" s="32"/>
    </row>
    <row r="1551">
      <c r="G1551" s="31"/>
      <c r="H1551" s="32"/>
    </row>
    <row r="1552">
      <c r="G1552" s="31"/>
      <c r="H1552" s="32"/>
    </row>
    <row r="1553">
      <c r="G1553" s="31"/>
      <c r="H1553" s="32"/>
    </row>
    <row r="1554">
      <c r="G1554" s="31"/>
      <c r="H1554" s="32"/>
    </row>
    <row r="1555">
      <c r="G1555" s="31"/>
      <c r="H1555" s="32"/>
    </row>
    <row r="1556">
      <c r="G1556" s="31"/>
      <c r="H1556" s="32"/>
    </row>
    <row r="1557">
      <c r="G1557" s="31"/>
      <c r="H1557" s="32"/>
    </row>
    <row r="1558">
      <c r="G1558" s="31"/>
      <c r="H1558" s="32"/>
    </row>
    <row r="1559">
      <c r="G1559" s="31"/>
      <c r="H1559" s="32"/>
    </row>
    <row r="1560">
      <c r="G1560" s="31"/>
      <c r="H1560" s="32"/>
    </row>
    <row r="1561">
      <c r="G1561" s="31"/>
      <c r="H1561" s="32"/>
    </row>
    <row r="1562">
      <c r="G1562" s="31"/>
      <c r="H1562" s="32"/>
    </row>
    <row r="1563">
      <c r="G1563" s="31"/>
      <c r="H1563" s="32"/>
    </row>
    <row r="1564">
      <c r="G1564" s="31"/>
      <c r="H1564" s="32"/>
    </row>
    <row r="1565">
      <c r="G1565" s="31"/>
      <c r="H1565" s="32"/>
    </row>
    <row r="1566">
      <c r="G1566" s="31"/>
      <c r="H1566" s="32"/>
    </row>
    <row r="1567">
      <c r="G1567" s="31"/>
      <c r="H1567" s="32"/>
    </row>
    <row r="1568">
      <c r="G1568" s="31"/>
      <c r="H1568" s="32"/>
    </row>
    <row r="1569">
      <c r="G1569" s="31"/>
      <c r="H1569" s="32"/>
    </row>
    <row r="1570">
      <c r="G1570" s="31"/>
      <c r="H1570" s="32"/>
    </row>
    <row r="1571">
      <c r="G1571" s="31"/>
      <c r="H1571" s="32"/>
    </row>
    <row r="1572">
      <c r="G1572" s="31"/>
      <c r="H1572" s="32"/>
    </row>
    <row r="1573">
      <c r="G1573" s="31"/>
      <c r="H1573" s="32"/>
    </row>
    <row r="1574">
      <c r="G1574" s="31"/>
      <c r="H1574" s="32"/>
    </row>
    <row r="1575">
      <c r="G1575" s="31"/>
      <c r="H1575" s="32"/>
    </row>
    <row r="1576">
      <c r="G1576" s="31"/>
      <c r="H1576" s="32"/>
    </row>
    <row r="1577">
      <c r="G1577" s="31"/>
      <c r="H1577" s="32"/>
    </row>
    <row r="1578">
      <c r="G1578" s="31"/>
      <c r="H1578" s="32"/>
    </row>
    <row r="1579">
      <c r="G1579" s="31"/>
      <c r="H1579" s="32"/>
    </row>
    <row r="1580">
      <c r="G1580" s="31"/>
      <c r="H1580" s="32"/>
    </row>
    <row r="1581">
      <c r="G1581" s="31"/>
      <c r="H1581" s="32"/>
    </row>
    <row r="1582">
      <c r="G1582" s="31"/>
      <c r="H1582" s="32"/>
    </row>
    <row r="1583">
      <c r="G1583" s="31"/>
      <c r="H1583" s="32"/>
    </row>
    <row r="1584">
      <c r="G1584" s="31"/>
      <c r="H1584" s="32"/>
    </row>
    <row r="1585">
      <c r="G1585" s="31"/>
      <c r="H1585" s="32"/>
    </row>
    <row r="1586">
      <c r="G1586" s="31"/>
      <c r="H1586" s="32"/>
    </row>
    <row r="1587">
      <c r="G1587" s="31"/>
      <c r="H1587" s="32"/>
    </row>
    <row r="1588">
      <c r="G1588" s="31"/>
      <c r="H1588" s="32"/>
    </row>
    <row r="1589">
      <c r="G1589" s="31"/>
      <c r="H1589" s="32"/>
    </row>
    <row r="1590">
      <c r="G1590" s="31"/>
      <c r="H1590" s="32"/>
    </row>
    <row r="1591">
      <c r="G1591" s="31"/>
      <c r="H1591" s="32"/>
    </row>
    <row r="1592">
      <c r="G1592" s="31"/>
      <c r="H1592" s="32"/>
    </row>
    <row r="1593">
      <c r="G1593" s="31"/>
      <c r="H1593" s="32"/>
    </row>
    <row r="1594">
      <c r="G1594" s="31"/>
      <c r="H1594" s="32"/>
    </row>
    <row r="1595">
      <c r="G1595" s="31"/>
      <c r="H1595" s="32"/>
    </row>
    <row r="1596">
      <c r="G1596" s="31"/>
      <c r="H1596" s="32"/>
    </row>
    <row r="1597">
      <c r="G1597" s="31"/>
      <c r="H1597" s="32"/>
    </row>
    <row r="1598">
      <c r="G1598" s="31"/>
      <c r="H1598" s="32"/>
    </row>
    <row r="1599">
      <c r="G1599" s="31"/>
      <c r="H1599" s="32"/>
    </row>
    <row r="1600">
      <c r="G1600" s="31"/>
      <c r="H1600" s="32"/>
    </row>
    <row r="1601">
      <c r="G1601" s="31"/>
      <c r="H1601" s="32"/>
    </row>
    <row r="1602">
      <c r="G1602" s="31"/>
      <c r="H1602" s="32"/>
    </row>
    <row r="1603">
      <c r="G1603" s="31"/>
      <c r="H1603" s="32"/>
    </row>
    <row r="1604">
      <c r="G1604" s="31"/>
      <c r="H1604" s="32"/>
    </row>
    <row r="1605">
      <c r="G1605" s="31"/>
      <c r="H1605" s="32"/>
    </row>
    <row r="1606">
      <c r="G1606" s="31"/>
      <c r="H1606" s="32"/>
    </row>
    <row r="1607">
      <c r="G1607" s="31"/>
      <c r="H1607" s="32"/>
    </row>
    <row r="1608">
      <c r="G1608" s="31"/>
      <c r="H1608" s="32"/>
    </row>
    <row r="1609">
      <c r="G1609" s="31"/>
      <c r="H1609" s="32"/>
    </row>
    <row r="1610">
      <c r="G1610" s="31"/>
      <c r="H1610" s="32"/>
    </row>
    <row r="1611">
      <c r="G1611" s="31"/>
      <c r="H1611" s="32"/>
    </row>
    <row r="1612">
      <c r="G1612" s="31"/>
      <c r="H1612" s="32"/>
    </row>
    <row r="1613">
      <c r="G1613" s="31"/>
      <c r="H1613" s="32"/>
    </row>
    <row r="1614">
      <c r="G1614" s="31"/>
      <c r="H1614" s="32"/>
    </row>
    <row r="1615">
      <c r="G1615" s="31"/>
      <c r="H1615" s="32"/>
    </row>
    <row r="1616">
      <c r="G1616" s="31"/>
      <c r="H1616" s="32"/>
    </row>
    <row r="1617">
      <c r="G1617" s="31"/>
      <c r="H1617" s="32"/>
    </row>
    <row r="1618">
      <c r="G1618" s="31"/>
      <c r="H1618" s="32"/>
    </row>
    <row r="1619">
      <c r="G1619" s="31"/>
      <c r="H1619" s="32"/>
    </row>
    <row r="1620">
      <c r="G1620" s="31"/>
      <c r="H1620" s="32"/>
    </row>
    <row r="1621">
      <c r="G1621" s="31"/>
      <c r="H1621" s="32"/>
    </row>
    <row r="1622">
      <c r="G1622" s="31"/>
      <c r="H1622" s="32"/>
    </row>
    <row r="1623">
      <c r="G1623" s="31"/>
      <c r="H1623" s="32"/>
    </row>
    <row r="1624">
      <c r="G1624" s="31"/>
      <c r="H1624" s="32"/>
    </row>
    <row r="1625">
      <c r="G1625" s="31"/>
      <c r="H1625" s="32"/>
    </row>
    <row r="1626">
      <c r="G1626" s="31"/>
      <c r="H1626" s="32"/>
    </row>
    <row r="1627">
      <c r="G1627" s="31"/>
      <c r="H1627" s="32"/>
    </row>
    <row r="1628">
      <c r="G1628" s="31"/>
      <c r="H1628" s="32"/>
    </row>
    <row r="1629">
      <c r="G1629" s="31"/>
      <c r="H1629" s="32"/>
    </row>
    <row r="1630">
      <c r="G1630" s="31"/>
      <c r="H1630" s="32"/>
    </row>
    <row r="1631">
      <c r="G1631" s="31"/>
      <c r="H1631" s="32"/>
    </row>
    <row r="1632">
      <c r="G1632" s="31"/>
      <c r="H1632" s="32"/>
    </row>
    <row r="1633">
      <c r="G1633" s="31"/>
      <c r="H1633" s="32"/>
    </row>
    <row r="1634">
      <c r="G1634" s="31"/>
      <c r="H1634" s="32"/>
    </row>
    <row r="1635">
      <c r="G1635" s="31"/>
      <c r="H1635" s="32"/>
    </row>
    <row r="1636">
      <c r="G1636" s="31"/>
      <c r="H1636" s="32"/>
    </row>
    <row r="1637">
      <c r="G1637" s="31"/>
      <c r="H1637" s="32"/>
    </row>
    <row r="1638">
      <c r="G1638" s="31"/>
      <c r="H1638" s="32"/>
    </row>
    <row r="1639">
      <c r="G1639" s="31"/>
      <c r="H1639" s="32"/>
    </row>
    <row r="1640">
      <c r="G1640" s="31"/>
      <c r="H1640" s="32"/>
    </row>
    <row r="1641">
      <c r="G1641" s="31"/>
      <c r="H1641" s="32"/>
    </row>
    <row r="1642">
      <c r="G1642" s="31"/>
      <c r="H1642" s="32"/>
    </row>
    <row r="1643">
      <c r="G1643" s="31"/>
      <c r="H1643" s="32"/>
    </row>
    <row r="1644">
      <c r="G1644" s="31"/>
      <c r="H1644" s="32"/>
    </row>
    <row r="1645">
      <c r="G1645" s="31"/>
      <c r="H1645" s="32"/>
    </row>
    <row r="1646">
      <c r="G1646" s="31"/>
      <c r="H1646" s="32"/>
    </row>
    <row r="1647">
      <c r="G1647" s="31"/>
      <c r="H1647" s="32"/>
    </row>
    <row r="1648">
      <c r="G1648" s="31"/>
      <c r="H1648" s="32"/>
    </row>
    <row r="1649">
      <c r="G1649" s="31"/>
      <c r="H1649" s="32"/>
    </row>
    <row r="1650">
      <c r="G1650" s="31"/>
      <c r="H1650" s="32"/>
    </row>
    <row r="1651">
      <c r="G1651" s="31"/>
      <c r="H1651" s="32"/>
    </row>
    <row r="1652">
      <c r="G1652" s="31"/>
      <c r="H1652" s="32"/>
    </row>
    <row r="1653">
      <c r="G1653" s="31"/>
      <c r="H1653" s="32"/>
    </row>
    <row r="1654">
      <c r="G1654" s="31"/>
      <c r="H1654" s="32"/>
    </row>
    <row r="1655">
      <c r="G1655" s="31"/>
      <c r="H1655" s="32"/>
    </row>
    <row r="1656">
      <c r="G1656" s="31"/>
      <c r="H1656" s="32"/>
    </row>
    <row r="1657">
      <c r="G1657" s="31"/>
      <c r="H1657" s="32"/>
    </row>
    <row r="1658">
      <c r="G1658" s="31"/>
      <c r="H1658" s="32"/>
    </row>
    <row r="1659">
      <c r="G1659" s="31"/>
      <c r="H1659" s="32"/>
    </row>
    <row r="1660">
      <c r="G1660" s="31"/>
      <c r="H1660" s="32"/>
    </row>
    <row r="1661">
      <c r="G1661" s="31"/>
      <c r="H1661" s="32"/>
    </row>
    <row r="1662">
      <c r="G1662" s="31"/>
      <c r="H1662" s="32"/>
    </row>
    <row r="1663">
      <c r="G1663" s="31"/>
      <c r="H1663" s="32"/>
    </row>
    <row r="1664">
      <c r="G1664" s="31"/>
      <c r="H1664" s="32"/>
    </row>
    <row r="1665">
      <c r="G1665" s="31"/>
      <c r="H1665" s="32"/>
    </row>
    <row r="1666">
      <c r="G1666" s="31"/>
      <c r="H1666" s="32"/>
    </row>
    <row r="1667">
      <c r="G1667" s="31"/>
      <c r="H1667" s="32"/>
    </row>
    <row r="1668">
      <c r="G1668" s="31"/>
      <c r="H1668" s="32"/>
    </row>
    <row r="1669">
      <c r="G1669" s="31"/>
      <c r="H1669" s="32"/>
    </row>
    <row r="1670">
      <c r="G1670" s="31"/>
      <c r="H1670" s="32"/>
    </row>
    <row r="1671">
      <c r="G1671" s="31"/>
      <c r="H1671" s="32"/>
    </row>
    <row r="1672">
      <c r="G1672" s="31"/>
      <c r="H1672" s="32"/>
    </row>
    <row r="1673">
      <c r="G1673" s="31"/>
      <c r="H1673" s="32"/>
    </row>
    <row r="1674">
      <c r="G1674" s="31"/>
      <c r="H1674" s="32"/>
    </row>
    <row r="1675">
      <c r="G1675" s="31"/>
      <c r="H1675" s="32"/>
    </row>
    <row r="1676">
      <c r="G1676" s="31"/>
      <c r="H1676" s="32"/>
    </row>
    <row r="1677">
      <c r="G1677" s="31"/>
      <c r="H1677" s="32"/>
    </row>
    <row r="1678">
      <c r="G1678" s="31"/>
      <c r="H1678" s="32"/>
    </row>
    <row r="1679">
      <c r="G1679" s="31"/>
      <c r="H1679" s="32"/>
    </row>
    <row r="1680">
      <c r="G1680" s="31"/>
      <c r="H1680" s="32"/>
    </row>
    <row r="1681">
      <c r="G1681" s="31"/>
      <c r="H1681" s="32"/>
    </row>
    <row r="1682">
      <c r="G1682" s="31"/>
      <c r="H1682" s="32"/>
    </row>
    <row r="1683">
      <c r="G1683" s="31"/>
      <c r="H1683" s="32"/>
    </row>
    <row r="1684">
      <c r="G1684" s="31"/>
      <c r="H1684" s="32"/>
    </row>
    <row r="1685">
      <c r="G1685" s="31"/>
      <c r="H1685" s="32"/>
    </row>
    <row r="1686">
      <c r="G1686" s="31"/>
      <c r="H1686" s="32"/>
    </row>
    <row r="1687">
      <c r="G1687" s="31"/>
      <c r="H1687" s="32"/>
    </row>
    <row r="1688">
      <c r="G1688" s="31"/>
      <c r="H1688" s="32"/>
    </row>
    <row r="1689">
      <c r="G1689" s="31"/>
      <c r="H1689" s="32"/>
    </row>
    <row r="1690">
      <c r="G1690" s="31"/>
      <c r="H1690" s="32"/>
    </row>
    <row r="1691">
      <c r="G1691" s="31"/>
      <c r="H1691" s="32"/>
    </row>
    <row r="1692">
      <c r="G1692" s="31"/>
      <c r="H1692" s="32"/>
    </row>
    <row r="1693">
      <c r="G1693" s="31"/>
      <c r="H1693" s="32"/>
    </row>
    <row r="1694">
      <c r="G1694" s="31"/>
      <c r="H1694" s="32"/>
    </row>
    <row r="1695">
      <c r="G1695" s="31"/>
      <c r="H1695" s="32"/>
    </row>
    <row r="1696">
      <c r="G1696" s="31"/>
      <c r="H1696" s="32"/>
    </row>
    <row r="1697">
      <c r="G1697" s="31"/>
      <c r="H1697" s="32"/>
    </row>
    <row r="1698">
      <c r="G1698" s="31"/>
      <c r="H1698" s="32"/>
    </row>
    <row r="1699">
      <c r="G1699" s="31"/>
      <c r="H1699" s="32"/>
    </row>
    <row r="1700">
      <c r="G1700" s="31"/>
      <c r="H1700" s="32"/>
    </row>
    <row r="1701">
      <c r="G1701" s="31"/>
      <c r="H1701" s="32"/>
    </row>
    <row r="1702">
      <c r="G1702" s="31"/>
      <c r="H1702" s="32"/>
    </row>
    <row r="1703">
      <c r="G1703" s="31"/>
      <c r="H1703" s="32"/>
    </row>
    <row r="1704">
      <c r="G1704" s="31"/>
      <c r="H1704" s="32"/>
    </row>
    <row r="1705">
      <c r="G1705" s="31"/>
      <c r="H1705" s="32"/>
    </row>
    <row r="1706">
      <c r="G1706" s="31"/>
      <c r="H1706" s="32"/>
    </row>
    <row r="1707">
      <c r="G1707" s="31"/>
      <c r="H1707" s="32"/>
    </row>
    <row r="1708">
      <c r="G1708" s="31"/>
      <c r="H1708" s="32"/>
    </row>
    <row r="1709">
      <c r="G1709" s="31"/>
      <c r="H1709" s="32"/>
    </row>
    <row r="1710">
      <c r="G1710" s="31"/>
      <c r="H1710" s="32"/>
    </row>
    <row r="1711">
      <c r="G1711" s="31"/>
      <c r="H1711" s="32"/>
    </row>
    <row r="1712">
      <c r="G1712" s="31"/>
      <c r="H1712" s="32"/>
    </row>
    <row r="1713">
      <c r="G1713" s="31"/>
      <c r="H1713" s="32"/>
    </row>
    <row r="1714">
      <c r="G1714" s="31"/>
      <c r="H1714" s="32"/>
    </row>
    <row r="1715">
      <c r="G1715" s="31"/>
      <c r="H1715" s="32"/>
    </row>
    <row r="1716">
      <c r="G1716" s="31"/>
      <c r="H1716" s="32"/>
    </row>
    <row r="1717">
      <c r="G1717" s="31"/>
      <c r="H1717" s="32"/>
    </row>
    <row r="1718">
      <c r="G1718" s="31"/>
      <c r="H1718" s="32"/>
    </row>
    <row r="1719">
      <c r="G1719" s="31"/>
      <c r="H1719" s="32"/>
    </row>
    <row r="1720">
      <c r="G1720" s="31"/>
      <c r="H1720" s="32"/>
    </row>
    <row r="1721">
      <c r="G1721" s="31"/>
      <c r="H1721" s="32"/>
    </row>
    <row r="1722">
      <c r="G1722" s="31"/>
      <c r="H1722" s="32"/>
    </row>
    <row r="1723">
      <c r="G1723" s="31"/>
      <c r="H1723" s="32"/>
    </row>
    <row r="1724">
      <c r="G1724" s="31"/>
      <c r="H1724" s="32"/>
    </row>
    <row r="1725">
      <c r="G1725" s="31"/>
      <c r="H1725" s="32"/>
    </row>
    <row r="1726">
      <c r="G1726" s="31"/>
      <c r="H1726" s="32"/>
    </row>
    <row r="1727">
      <c r="G1727" s="31"/>
      <c r="H1727" s="32"/>
    </row>
    <row r="1728">
      <c r="G1728" s="31"/>
      <c r="H1728" s="32"/>
    </row>
    <row r="1729">
      <c r="G1729" s="31"/>
      <c r="H1729" s="32"/>
    </row>
    <row r="1730">
      <c r="G1730" s="31"/>
      <c r="H1730" s="32"/>
    </row>
    <row r="1731">
      <c r="G1731" s="31"/>
      <c r="H1731" s="32"/>
    </row>
    <row r="1732">
      <c r="G1732" s="31"/>
      <c r="H1732" s="32"/>
    </row>
    <row r="1733">
      <c r="G1733" s="31"/>
      <c r="H1733" s="32"/>
    </row>
    <row r="1734">
      <c r="G1734" s="31"/>
      <c r="H1734" s="32"/>
    </row>
    <row r="1735">
      <c r="G1735" s="31"/>
      <c r="H1735" s="32"/>
    </row>
    <row r="1736">
      <c r="G1736" s="31"/>
      <c r="H1736" s="32"/>
    </row>
    <row r="1737">
      <c r="G1737" s="31"/>
      <c r="H1737" s="32"/>
    </row>
    <row r="1738">
      <c r="G1738" s="31"/>
      <c r="H1738" s="32"/>
    </row>
    <row r="1739">
      <c r="G1739" s="31"/>
      <c r="H1739" s="32"/>
    </row>
    <row r="1740">
      <c r="G1740" s="31"/>
      <c r="H1740" s="32"/>
    </row>
    <row r="1741">
      <c r="G1741" s="31"/>
      <c r="H1741" s="32"/>
    </row>
    <row r="1742">
      <c r="G1742" s="31"/>
      <c r="H1742" s="32"/>
    </row>
    <row r="1743">
      <c r="G1743" s="31"/>
      <c r="H1743" s="32"/>
    </row>
    <row r="1744">
      <c r="G1744" s="31"/>
      <c r="H1744" s="32"/>
    </row>
    <row r="1745">
      <c r="G1745" s="31"/>
      <c r="H1745" s="32"/>
    </row>
    <row r="1746">
      <c r="G1746" s="31"/>
      <c r="H1746" s="32"/>
    </row>
    <row r="1747">
      <c r="G1747" s="31"/>
      <c r="H1747" s="32"/>
    </row>
    <row r="1748">
      <c r="G1748" s="31"/>
      <c r="H1748" s="32"/>
    </row>
    <row r="1749">
      <c r="G1749" s="31"/>
      <c r="H1749" s="32"/>
    </row>
    <row r="1750">
      <c r="G1750" s="31"/>
      <c r="H1750" s="32"/>
    </row>
    <row r="1751">
      <c r="G1751" s="31"/>
      <c r="H1751" s="32"/>
    </row>
    <row r="1752">
      <c r="G1752" s="31"/>
      <c r="H1752" s="32"/>
    </row>
    <row r="1753">
      <c r="G1753" s="31"/>
      <c r="H1753" s="32"/>
    </row>
    <row r="1754">
      <c r="G1754" s="31"/>
      <c r="H1754" s="32"/>
    </row>
    <row r="1755">
      <c r="G1755" s="31"/>
      <c r="H1755" s="32"/>
    </row>
    <row r="1756">
      <c r="G1756" s="31"/>
      <c r="H1756" s="32"/>
    </row>
    <row r="1757">
      <c r="G1757" s="31"/>
      <c r="H1757" s="32"/>
    </row>
    <row r="1758">
      <c r="G1758" s="31"/>
      <c r="H1758" s="32"/>
    </row>
    <row r="1759">
      <c r="G1759" s="31"/>
      <c r="H1759" s="32"/>
    </row>
    <row r="1760">
      <c r="G1760" s="31"/>
      <c r="H1760" s="32"/>
    </row>
    <row r="1761">
      <c r="G1761" s="31"/>
      <c r="H1761" s="32"/>
    </row>
    <row r="1762">
      <c r="G1762" s="31"/>
      <c r="H1762" s="32"/>
    </row>
    <row r="1763">
      <c r="G1763" s="31"/>
      <c r="H1763" s="32"/>
    </row>
    <row r="1764">
      <c r="G1764" s="31"/>
      <c r="H1764" s="32"/>
    </row>
    <row r="1765">
      <c r="G1765" s="31"/>
      <c r="H1765" s="32"/>
    </row>
    <row r="1766">
      <c r="G1766" s="31"/>
      <c r="H1766" s="32"/>
    </row>
    <row r="1767">
      <c r="G1767" s="31"/>
      <c r="H1767" s="32"/>
    </row>
    <row r="1768">
      <c r="G1768" s="31"/>
      <c r="H1768" s="32"/>
    </row>
    <row r="1769">
      <c r="G1769" s="31"/>
      <c r="H1769" s="32"/>
    </row>
    <row r="1770">
      <c r="G1770" s="31"/>
      <c r="H1770" s="32"/>
    </row>
    <row r="1771">
      <c r="G1771" s="31"/>
      <c r="H1771" s="32"/>
    </row>
    <row r="1772">
      <c r="G1772" s="31"/>
      <c r="H1772" s="32"/>
    </row>
    <row r="1773">
      <c r="G1773" s="31"/>
      <c r="H1773" s="32"/>
    </row>
    <row r="1774">
      <c r="G1774" s="31"/>
      <c r="H1774" s="32"/>
    </row>
    <row r="1775">
      <c r="G1775" s="31"/>
      <c r="H1775" s="32"/>
    </row>
    <row r="1776">
      <c r="G1776" s="31"/>
      <c r="H1776" s="32"/>
    </row>
    <row r="1777">
      <c r="G1777" s="31"/>
      <c r="H1777" s="32"/>
    </row>
    <row r="1778">
      <c r="G1778" s="31"/>
      <c r="H1778" s="32"/>
    </row>
    <row r="1779">
      <c r="G1779" s="31"/>
      <c r="H1779" s="32"/>
    </row>
    <row r="1780">
      <c r="G1780" s="31"/>
      <c r="H1780" s="32"/>
    </row>
    <row r="1781">
      <c r="G1781" s="31"/>
      <c r="H1781" s="32"/>
    </row>
    <row r="1782">
      <c r="G1782" s="31"/>
      <c r="H1782" s="32"/>
    </row>
    <row r="1783">
      <c r="G1783" s="31"/>
      <c r="H1783" s="32"/>
    </row>
    <row r="1784">
      <c r="G1784" s="31"/>
      <c r="H1784" s="32"/>
    </row>
    <row r="1785">
      <c r="G1785" s="31"/>
      <c r="H1785" s="32"/>
    </row>
    <row r="1786">
      <c r="G1786" s="31"/>
      <c r="H1786" s="32"/>
    </row>
    <row r="1787">
      <c r="G1787" s="31"/>
      <c r="H1787" s="32"/>
    </row>
    <row r="1788">
      <c r="G1788" s="31"/>
      <c r="H1788" s="32"/>
    </row>
    <row r="1789">
      <c r="G1789" s="31"/>
      <c r="H1789" s="32"/>
    </row>
    <row r="1790">
      <c r="G1790" s="31"/>
      <c r="H1790" s="32"/>
    </row>
    <row r="1791">
      <c r="G1791" s="31"/>
      <c r="H1791" s="32"/>
    </row>
    <row r="1792">
      <c r="G1792" s="31"/>
      <c r="H1792" s="32"/>
    </row>
    <row r="1793">
      <c r="G1793" s="31"/>
      <c r="H1793" s="32"/>
    </row>
    <row r="1794">
      <c r="G1794" s="31"/>
      <c r="H1794" s="32"/>
    </row>
    <row r="1795">
      <c r="G1795" s="31"/>
      <c r="H1795" s="32"/>
    </row>
    <row r="1796">
      <c r="G1796" s="31"/>
      <c r="H1796" s="32"/>
    </row>
    <row r="1797">
      <c r="G1797" s="31"/>
      <c r="H1797" s="32"/>
    </row>
    <row r="1798">
      <c r="G1798" s="31"/>
      <c r="H1798" s="32"/>
    </row>
    <row r="1799">
      <c r="G1799" s="31"/>
      <c r="H1799" s="32"/>
    </row>
    <row r="1800">
      <c r="G1800" s="31"/>
      <c r="H1800" s="32"/>
    </row>
    <row r="1801">
      <c r="G1801" s="31"/>
      <c r="H1801" s="32"/>
    </row>
    <row r="1802">
      <c r="G1802" s="31"/>
      <c r="H1802" s="32"/>
    </row>
    <row r="1803">
      <c r="G1803" s="31"/>
      <c r="H1803" s="32"/>
    </row>
    <row r="1804">
      <c r="G1804" s="31"/>
      <c r="H1804" s="32"/>
    </row>
    <row r="1805">
      <c r="G1805" s="31"/>
      <c r="H1805" s="32"/>
    </row>
    <row r="1806">
      <c r="G1806" s="31"/>
      <c r="H1806" s="32"/>
    </row>
    <row r="1807">
      <c r="G1807" s="31"/>
      <c r="H1807" s="32"/>
    </row>
    <row r="1808">
      <c r="G1808" s="31"/>
      <c r="H1808" s="32"/>
    </row>
    <row r="1809">
      <c r="G1809" s="31"/>
      <c r="H1809" s="32"/>
    </row>
    <row r="1810">
      <c r="G1810" s="31"/>
      <c r="H1810" s="32"/>
    </row>
    <row r="1811">
      <c r="G1811" s="31"/>
      <c r="H1811" s="32"/>
    </row>
    <row r="1812">
      <c r="G1812" s="31"/>
      <c r="H1812" s="32"/>
    </row>
    <row r="1813">
      <c r="G1813" s="31"/>
      <c r="H1813" s="32"/>
    </row>
    <row r="1814">
      <c r="G1814" s="31"/>
      <c r="H1814" s="32"/>
    </row>
    <row r="1815">
      <c r="G1815" s="31"/>
      <c r="H1815" s="32"/>
    </row>
    <row r="1816">
      <c r="G1816" s="31"/>
      <c r="H1816" s="32"/>
    </row>
    <row r="1817">
      <c r="G1817" s="31"/>
      <c r="H1817" s="32"/>
    </row>
    <row r="1818">
      <c r="G1818" s="31"/>
      <c r="H1818" s="32"/>
    </row>
    <row r="1819">
      <c r="G1819" s="31"/>
      <c r="H1819" s="32"/>
    </row>
    <row r="1820">
      <c r="G1820" s="31"/>
      <c r="H1820" s="32"/>
    </row>
    <row r="1821">
      <c r="G1821" s="31"/>
      <c r="H1821" s="32"/>
    </row>
    <row r="1822">
      <c r="G1822" s="31"/>
      <c r="H1822" s="32"/>
    </row>
    <row r="1823">
      <c r="G1823" s="31"/>
      <c r="H1823" s="32"/>
    </row>
    <row r="1824">
      <c r="G1824" s="31"/>
      <c r="H1824" s="32"/>
    </row>
    <row r="1825">
      <c r="G1825" s="31"/>
      <c r="H1825" s="32"/>
    </row>
    <row r="1826">
      <c r="G1826" s="31"/>
      <c r="H1826" s="32"/>
    </row>
    <row r="1827">
      <c r="G1827" s="31"/>
      <c r="H1827" s="32"/>
    </row>
    <row r="1828">
      <c r="G1828" s="31"/>
      <c r="H1828" s="32"/>
    </row>
    <row r="1829">
      <c r="G1829" s="31"/>
      <c r="H1829" s="32"/>
    </row>
    <row r="1830">
      <c r="G1830" s="31"/>
      <c r="H1830" s="32"/>
    </row>
    <row r="1831">
      <c r="G1831" s="31"/>
      <c r="H1831" s="32"/>
    </row>
    <row r="1832">
      <c r="G1832" s="31"/>
      <c r="H1832" s="32"/>
    </row>
    <row r="1833">
      <c r="G1833" s="31"/>
      <c r="H1833" s="32"/>
    </row>
    <row r="1834">
      <c r="G1834" s="31"/>
      <c r="H1834" s="32"/>
    </row>
    <row r="1835">
      <c r="G1835" s="31"/>
      <c r="H1835" s="32"/>
    </row>
    <row r="1836">
      <c r="G1836" s="31"/>
      <c r="H1836" s="32"/>
    </row>
    <row r="1837">
      <c r="G1837" s="31"/>
      <c r="H1837" s="32"/>
    </row>
    <row r="1838">
      <c r="G1838" s="31"/>
      <c r="H1838" s="32"/>
    </row>
    <row r="1839">
      <c r="G1839" s="31"/>
      <c r="H1839" s="32"/>
    </row>
    <row r="1840">
      <c r="G1840" s="31"/>
      <c r="H1840" s="32"/>
    </row>
    <row r="1841">
      <c r="G1841" s="31"/>
      <c r="H1841" s="32"/>
    </row>
    <row r="1842">
      <c r="G1842" s="31"/>
      <c r="H1842" s="32"/>
    </row>
    <row r="1843">
      <c r="G1843" s="31"/>
      <c r="H1843" s="32"/>
    </row>
    <row r="1844">
      <c r="G1844" s="31"/>
      <c r="H1844" s="32"/>
    </row>
    <row r="1845">
      <c r="G1845" s="31"/>
      <c r="H1845" s="32"/>
    </row>
    <row r="1846">
      <c r="G1846" s="31"/>
      <c r="H1846" s="32"/>
    </row>
    <row r="1847">
      <c r="G1847" s="31"/>
      <c r="H1847" s="32"/>
    </row>
    <row r="1848">
      <c r="G1848" s="31"/>
      <c r="H1848" s="32"/>
    </row>
    <row r="1849">
      <c r="G1849" s="31"/>
      <c r="H1849" s="32"/>
    </row>
    <row r="1850">
      <c r="G1850" s="31"/>
      <c r="H1850" s="32"/>
    </row>
    <row r="1851">
      <c r="G1851" s="31"/>
      <c r="H1851" s="32"/>
    </row>
    <row r="1852">
      <c r="G1852" s="31"/>
      <c r="H1852" s="32"/>
    </row>
    <row r="1853">
      <c r="G1853" s="31"/>
      <c r="H1853" s="32"/>
    </row>
    <row r="1854">
      <c r="G1854" s="31"/>
      <c r="H1854" s="32"/>
    </row>
    <row r="1855">
      <c r="G1855" s="31"/>
      <c r="H1855" s="32"/>
    </row>
    <row r="1856">
      <c r="G1856" s="31"/>
      <c r="H1856" s="32"/>
    </row>
    <row r="1857">
      <c r="G1857" s="31"/>
      <c r="H1857" s="32"/>
    </row>
    <row r="1858">
      <c r="G1858" s="31"/>
      <c r="H1858" s="32"/>
    </row>
    <row r="1859">
      <c r="G1859" s="31"/>
      <c r="H1859" s="32"/>
    </row>
    <row r="1860">
      <c r="G1860" s="31"/>
      <c r="H1860" s="32"/>
    </row>
    <row r="1861">
      <c r="G1861" s="31"/>
      <c r="H1861" s="32"/>
    </row>
    <row r="1862">
      <c r="G1862" s="31"/>
      <c r="H1862" s="32"/>
    </row>
    <row r="1863">
      <c r="G1863" s="31"/>
      <c r="H1863" s="32"/>
    </row>
    <row r="1864">
      <c r="G1864" s="31"/>
      <c r="H1864" s="32"/>
    </row>
    <row r="1865">
      <c r="G1865" s="31"/>
      <c r="H1865" s="32"/>
    </row>
    <row r="1866">
      <c r="G1866" s="31"/>
      <c r="H1866" s="32"/>
    </row>
    <row r="1867">
      <c r="G1867" s="31"/>
      <c r="H1867" s="32"/>
    </row>
    <row r="1868">
      <c r="G1868" s="31"/>
      <c r="H1868" s="32"/>
    </row>
    <row r="1869">
      <c r="G1869" s="31"/>
      <c r="H1869" s="32"/>
    </row>
    <row r="1870">
      <c r="G1870" s="31"/>
      <c r="H1870" s="32"/>
    </row>
    <row r="1871">
      <c r="G1871" s="31"/>
      <c r="H1871" s="32"/>
    </row>
    <row r="1872">
      <c r="G1872" s="31"/>
      <c r="H1872" s="32"/>
    </row>
    <row r="1873">
      <c r="G1873" s="31"/>
      <c r="H1873" s="32"/>
    </row>
    <row r="1874">
      <c r="G1874" s="31"/>
      <c r="H1874" s="32"/>
    </row>
    <row r="1875">
      <c r="G1875" s="31"/>
      <c r="H1875" s="32"/>
    </row>
    <row r="1876">
      <c r="G1876" s="31"/>
      <c r="H1876" s="32"/>
    </row>
    <row r="1877">
      <c r="G1877" s="31"/>
      <c r="H1877" s="32"/>
    </row>
    <row r="1878">
      <c r="G1878" s="31"/>
      <c r="H1878" s="32"/>
    </row>
    <row r="1879">
      <c r="G1879" s="31"/>
      <c r="H1879" s="32"/>
    </row>
    <row r="1880">
      <c r="G1880" s="31"/>
      <c r="H1880" s="32"/>
    </row>
    <row r="1881">
      <c r="G1881" s="31"/>
      <c r="H1881" s="32"/>
    </row>
    <row r="1882">
      <c r="G1882" s="31"/>
      <c r="H1882" s="32"/>
    </row>
    <row r="1883">
      <c r="G1883" s="31"/>
      <c r="H1883" s="32"/>
    </row>
    <row r="1884">
      <c r="G1884" s="31"/>
      <c r="H1884" s="32"/>
    </row>
    <row r="1885">
      <c r="G1885" s="31"/>
      <c r="H1885" s="32"/>
    </row>
    <row r="1886">
      <c r="G1886" s="31"/>
      <c r="H1886" s="32"/>
    </row>
    <row r="1887">
      <c r="G1887" s="31"/>
      <c r="H1887" s="32"/>
    </row>
    <row r="1888">
      <c r="G1888" s="31"/>
      <c r="H1888" s="32"/>
    </row>
    <row r="1889">
      <c r="G1889" s="31"/>
      <c r="H1889" s="32"/>
    </row>
    <row r="1890">
      <c r="G1890" s="31"/>
      <c r="H1890" s="32"/>
    </row>
    <row r="1891">
      <c r="G1891" s="31"/>
      <c r="H1891" s="32"/>
    </row>
    <row r="1892">
      <c r="G1892" s="31"/>
      <c r="H1892" s="32"/>
    </row>
    <row r="1893">
      <c r="G1893" s="31"/>
      <c r="H1893" s="32"/>
    </row>
    <row r="1894">
      <c r="G1894" s="31"/>
      <c r="H1894" s="32"/>
    </row>
    <row r="1895">
      <c r="G1895" s="31"/>
      <c r="H1895" s="32"/>
    </row>
    <row r="1896">
      <c r="G1896" s="31"/>
      <c r="H1896" s="32"/>
    </row>
    <row r="1897">
      <c r="G1897" s="31"/>
      <c r="H1897" s="32"/>
    </row>
    <row r="1898">
      <c r="G1898" s="31"/>
      <c r="H1898" s="32"/>
    </row>
    <row r="1899">
      <c r="G1899" s="31"/>
      <c r="H1899" s="32"/>
    </row>
    <row r="1900">
      <c r="G1900" s="31"/>
      <c r="H1900" s="32"/>
    </row>
    <row r="1901">
      <c r="G1901" s="31"/>
      <c r="H1901" s="32"/>
    </row>
    <row r="1902">
      <c r="G1902" s="31"/>
      <c r="H1902" s="32"/>
    </row>
    <row r="1903">
      <c r="G1903" s="31"/>
      <c r="H1903" s="32"/>
    </row>
    <row r="1904">
      <c r="G1904" s="31"/>
      <c r="H1904" s="32"/>
    </row>
    <row r="1905">
      <c r="G1905" s="31"/>
      <c r="H1905" s="32"/>
    </row>
    <row r="1906">
      <c r="G1906" s="31"/>
      <c r="H1906" s="32"/>
    </row>
    <row r="1907">
      <c r="G1907" s="31"/>
      <c r="H1907" s="32"/>
    </row>
    <row r="1908">
      <c r="G1908" s="31"/>
      <c r="H1908" s="32"/>
    </row>
    <row r="1909">
      <c r="G1909" s="31"/>
      <c r="H1909" s="32"/>
    </row>
    <row r="1910">
      <c r="G1910" s="31"/>
      <c r="H1910" s="32"/>
    </row>
    <row r="1911">
      <c r="G1911" s="31"/>
      <c r="H1911" s="32"/>
    </row>
    <row r="1912">
      <c r="G1912" s="31"/>
      <c r="H1912" s="32"/>
    </row>
    <row r="1913">
      <c r="G1913" s="31"/>
      <c r="H1913" s="32"/>
    </row>
    <row r="1914">
      <c r="G1914" s="31"/>
      <c r="H1914" s="32"/>
    </row>
    <row r="1915">
      <c r="G1915" s="31"/>
      <c r="H1915" s="32"/>
    </row>
    <row r="1916">
      <c r="G1916" s="31"/>
      <c r="H1916" s="32"/>
    </row>
    <row r="1917">
      <c r="G1917" s="31"/>
      <c r="H1917" s="32"/>
    </row>
    <row r="1918">
      <c r="G1918" s="31"/>
      <c r="H1918" s="32"/>
    </row>
    <row r="1919">
      <c r="G1919" s="31"/>
      <c r="H1919" s="32"/>
    </row>
    <row r="1920">
      <c r="G1920" s="31"/>
      <c r="H1920" s="32"/>
    </row>
    <row r="1921">
      <c r="G1921" s="31"/>
      <c r="H1921" s="32"/>
    </row>
    <row r="1922">
      <c r="G1922" s="31"/>
      <c r="H1922" s="32"/>
    </row>
    <row r="1923">
      <c r="G1923" s="31"/>
      <c r="H1923" s="32"/>
    </row>
    <row r="1924">
      <c r="G1924" s="31"/>
      <c r="H1924" s="32"/>
    </row>
    <row r="1925">
      <c r="G1925" s="31"/>
      <c r="H1925" s="32"/>
    </row>
    <row r="1926">
      <c r="G1926" s="31"/>
      <c r="H1926" s="32"/>
    </row>
    <row r="1927">
      <c r="G1927" s="31"/>
      <c r="H1927" s="32"/>
    </row>
    <row r="1928">
      <c r="G1928" s="31"/>
      <c r="H1928" s="32"/>
    </row>
    <row r="1929">
      <c r="G1929" s="31"/>
      <c r="H1929" s="32"/>
    </row>
    <row r="1930">
      <c r="G1930" s="31"/>
      <c r="H1930" s="32"/>
    </row>
    <row r="1931">
      <c r="G1931" s="31"/>
      <c r="H1931" s="32"/>
    </row>
    <row r="1932">
      <c r="G1932" s="31"/>
      <c r="H1932" s="32"/>
    </row>
    <row r="1933">
      <c r="G1933" s="31"/>
      <c r="H1933" s="32"/>
    </row>
    <row r="1934">
      <c r="G1934" s="31"/>
      <c r="H1934" s="32"/>
    </row>
    <row r="1935">
      <c r="G1935" s="31"/>
      <c r="H1935" s="32"/>
    </row>
    <row r="1936">
      <c r="G1936" s="31"/>
      <c r="H1936" s="32"/>
    </row>
    <row r="1937">
      <c r="G1937" s="31"/>
      <c r="H1937" s="32"/>
    </row>
    <row r="1938">
      <c r="G1938" s="31"/>
      <c r="H1938" s="32"/>
    </row>
    <row r="1939">
      <c r="G1939" s="31"/>
      <c r="H1939" s="32"/>
    </row>
    <row r="1940">
      <c r="G1940" s="31"/>
      <c r="H1940" s="32"/>
    </row>
    <row r="1941">
      <c r="G1941" s="31"/>
      <c r="H1941" s="32"/>
    </row>
    <row r="1942">
      <c r="G1942" s="31"/>
      <c r="H1942" s="32"/>
    </row>
    <row r="1943">
      <c r="G1943" s="31"/>
      <c r="H1943" s="32"/>
    </row>
    <row r="1944">
      <c r="G1944" s="31"/>
      <c r="H1944" s="32"/>
    </row>
    <row r="1945">
      <c r="G1945" s="31"/>
      <c r="H1945" s="32"/>
    </row>
    <row r="1946">
      <c r="G1946" s="31"/>
      <c r="H1946" s="32"/>
    </row>
    <row r="1947">
      <c r="G1947" s="31"/>
      <c r="H1947" s="32"/>
    </row>
    <row r="1948">
      <c r="G1948" s="31"/>
      <c r="H1948" s="32"/>
    </row>
    <row r="1949">
      <c r="G1949" s="31"/>
      <c r="H1949" s="32"/>
    </row>
    <row r="1950">
      <c r="G1950" s="31"/>
      <c r="H1950" s="32"/>
    </row>
    <row r="1951">
      <c r="G1951" s="31"/>
      <c r="H1951" s="32"/>
    </row>
    <row r="1952">
      <c r="G1952" s="31"/>
      <c r="H1952" s="32"/>
    </row>
    <row r="1953">
      <c r="G1953" s="31"/>
      <c r="H1953" s="32"/>
    </row>
    <row r="1954">
      <c r="G1954" s="31"/>
      <c r="H1954" s="32"/>
    </row>
    <row r="1955">
      <c r="G1955" s="31"/>
      <c r="H1955" s="32"/>
    </row>
    <row r="1956">
      <c r="G1956" s="31"/>
      <c r="H1956" s="32"/>
    </row>
    <row r="1957">
      <c r="G1957" s="31"/>
      <c r="H1957" s="32"/>
    </row>
    <row r="1958">
      <c r="G1958" s="31"/>
      <c r="H1958" s="32"/>
    </row>
    <row r="1959">
      <c r="G1959" s="31"/>
      <c r="H1959" s="32"/>
    </row>
    <row r="1960">
      <c r="G1960" s="31"/>
      <c r="H1960" s="32"/>
    </row>
    <row r="1961">
      <c r="G1961" s="31"/>
      <c r="H1961" s="32"/>
    </row>
    <row r="1962">
      <c r="G1962" s="31"/>
      <c r="H1962" s="32"/>
    </row>
    <row r="1963">
      <c r="G1963" s="31"/>
      <c r="H1963" s="32"/>
    </row>
    <row r="1964">
      <c r="G1964" s="31"/>
      <c r="H1964" s="32"/>
    </row>
    <row r="1965">
      <c r="G1965" s="31"/>
      <c r="H1965" s="32"/>
    </row>
    <row r="1966">
      <c r="G1966" s="31"/>
      <c r="H1966" s="32"/>
    </row>
    <row r="1967">
      <c r="G1967" s="31"/>
      <c r="H1967" s="32"/>
    </row>
    <row r="1968">
      <c r="G1968" s="31"/>
      <c r="H1968" s="32"/>
    </row>
    <row r="1969">
      <c r="G1969" s="31"/>
      <c r="H1969" s="32"/>
    </row>
    <row r="1970">
      <c r="G1970" s="31"/>
      <c r="H1970" s="32"/>
    </row>
    <row r="1971">
      <c r="G1971" s="31"/>
      <c r="H1971" s="32"/>
    </row>
    <row r="1972">
      <c r="G1972" s="31"/>
      <c r="H1972" s="32"/>
    </row>
    <row r="1973">
      <c r="G1973" s="31"/>
      <c r="H1973" s="32"/>
    </row>
    <row r="1974">
      <c r="G1974" s="31"/>
      <c r="H1974" s="32"/>
    </row>
    <row r="1975">
      <c r="G1975" s="31"/>
      <c r="H1975" s="32"/>
    </row>
    <row r="1976">
      <c r="G1976" s="31"/>
      <c r="H1976" s="32"/>
    </row>
    <row r="1977">
      <c r="G1977" s="31"/>
      <c r="H1977" s="32"/>
    </row>
    <row r="1978">
      <c r="G1978" s="31"/>
      <c r="H1978" s="32"/>
    </row>
    <row r="1979">
      <c r="G1979" s="31"/>
      <c r="H1979" s="32"/>
    </row>
    <row r="1980">
      <c r="G1980" s="31"/>
      <c r="H1980" s="32"/>
    </row>
    <row r="1981">
      <c r="G1981" s="31"/>
      <c r="H1981" s="32"/>
    </row>
    <row r="1982">
      <c r="G1982" s="31"/>
      <c r="H1982" s="32"/>
    </row>
    <row r="1983">
      <c r="G1983" s="31"/>
      <c r="H1983" s="32"/>
    </row>
    <row r="1984">
      <c r="G1984" s="31"/>
      <c r="H1984" s="32"/>
    </row>
    <row r="1985">
      <c r="G1985" s="31"/>
      <c r="H1985" s="32"/>
    </row>
    <row r="1986">
      <c r="G1986" s="31"/>
      <c r="H1986" s="32"/>
    </row>
    <row r="1987">
      <c r="G1987" s="31"/>
      <c r="H1987" s="32"/>
    </row>
    <row r="1988">
      <c r="G1988" s="31"/>
      <c r="H1988" s="32"/>
    </row>
    <row r="1989">
      <c r="G1989" s="31"/>
      <c r="H1989" s="32"/>
    </row>
    <row r="1990">
      <c r="G1990" s="31"/>
      <c r="H1990" s="32"/>
    </row>
    <row r="1991">
      <c r="G1991" s="31"/>
      <c r="H1991" s="32"/>
    </row>
    <row r="1992">
      <c r="G1992" s="31"/>
      <c r="H1992" s="32"/>
    </row>
    <row r="1993">
      <c r="G1993" s="31"/>
      <c r="H1993" s="32"/>
    </row>
    <row r="1994">
      <c r="G1994" s="31"/>
      <c r="H1994" s="32"/>
    </row>
    <row r="1995">
      <c r="G1995" s="31"/>
      <c r="H1995" s="32"/>
    </row>
    <row r="1996">
      <c r="G1996" s="31"/>
      <c r="H1996" s="32"/>
    </row>
    <row r="1997">
      <c r="G1997" s="31"/>
      <c r="H1997" s="32"/>
    </row>
    <row r="1998">
      <c r="G1998" s="31"/>
      <c r="H1998" s="32"/>
    </row>
    <row r="1999">
      <c r="G1999" s="31"/>
      <c r="H1999" s="32"/>
    </row>
    <row r="2000">
      <c r="G2000" s="31"/>
      <c r="H2000" s="32"/>
    </row>
    <row r="2001">
      <c r="G2001" s="31"/>
      <c r="H2001" s="32"/>
    </row>
    <row r="2002">
      <c r="G2002" s="31"/>
      <c r="H2002" s="32"/>
    </row>
    <row r="2003">
      <c r="G2003" s="31"/>
      <c r="H2003" s="32"/>
    </row>
    <row r="2004">
      <c r="G2004" s="31"/>
      <c r="H2004" s="32"/>
    </row>
    <row r="2005">
      <c r="G2005" s="31"/>
      <c r="H2005" s="32"/>
    </row>
    <row r="2006">
      <c r="G2006" s="31"/>
      <c r="H2006" s="32"/>
    </row>
    <row r="2007">
      <c r="G2007" s="31"/>
      <c r="H2007" s="32"/>
    </row>
    <row r="2008">
      <c r="G2008" s="31"/>
      <c r="H2008" s="32"/>
    </row>
    <row r="2009">
      <c r="G2009" s="31"/>
      <c r="H2009" s="32"/>
    </row>
    <row r="2010">
      <c r="G2010" s="31"/>
      <c r="H2010" s="32"/>
    </row>
    <row r="2011">
      <c r="G2011" s="31"/>
      <c r="H2011" s="32"/>
    </row>
    <row r="2012">
      <c r="G2012" s="31"/>
      <c r="H2012" s="32"/>
    </row>
    <row r="2013">
      <c r="G2013" s="31"/>
      <c r="H2013" s="32"/>
    </row>
    <row r="2014">
      <c r="G2014" s="31"/>
      <c r="H2014" s="32"/>
    </row>
    <row r="2015">
      <c r="G2015" s="31"/>
      <c r="H2015" s="32"/>
    </row>
    <row r="2016">
      <c r="G2016" s="31"/>
      <c r="H2016" s="32"/>
    </row>
    <row r="2017">
      <c r="G2017" s="31"/>
      <c r="H2017" s="32"/>
    </row>
    <row r="2018">
      <c r="G2018" s="31"/>
      <c r="H2018" s="32"/>
    </row>
    <row r="2019">
      <c r="G2019" s="31"/>
      <c r="H2019" s="32"/>
    </row>
    <row r="2020">
      <c r="G2020" s="31"/>
      <c r="H2020" s="32"/>
    </row>
    <row r="2021">
      <c r="G2021" s="31"/>
      <c r="H2021" s="32"/>
    </row>
    <row r="2022">
      <c r="G2022" s="31"/>
      <c r="H2022" s="32"/>
    </row>
    <row r="2023">
      <c r="G2023" s="31"/>
      <c r="H2023" s="32"/>
    </row>
    <row r="2024">
      <c r="G2024" s="31"/>
      <c r="H2024" s="32"/>
    </row>
    <row r="2025">
      <c r="G2025" s="31"/>
      <c r="H2025" s="32"/>
    </row>
    <row r="2026">
      <c r="G2026" s="31"/>
      <c r="H2026" s="32"/>
    </row>
    <row r="2027">
      <c r="G2027" s="31"/>
      <c r="H2027" s="32"/>
    </row>
    <row r="2028">
      <c r="G2028" s="31"/>
      <c r="H2028" s="32"/>
    </row>
    <row r="2029">
      <c r="G2029" s="31"/>
      <c r="H2029" s="32"/>
    </row>
    <row r="2030">
      <c r="G2030" s="31"/>
      <c r="H2030" s="32"/>
    </row>
    <row r="2031">
      <c r="G2031" s="31"/>
      <c r="H2031" s="32"/>
    </row>
    <row r="2032">
      <c r="G2032" s="31"/>
      <c r="H2032" s="32"/>
    </row>
    <row r="2033">
      <c r="G2033" s="31"/>
      <c r="H2033" s="32"/>
    </row>
    <row r="2034">
      <c r="G2034" s="31"/>
      <c r="H2034" s="32"/>
    </row>
    <row r="2035">
      <c r="G2035" s="31"/>
      <c r="H2035" s="32"/>
    </row>
    <row r="2036">
      <c r="G2036" s="31"/>
      <c r="H2036" s="32"/>
    </row>
    <row r="2037">
      <c r="G2037" s="31"/>
      <c r="H2037" s="32"/>
    </row>
    <row r="2038">
      <c r="G2038" s="31"/>
      <c r="H2038" s="32"/>
    </row>
    <row r="2039">
      <c r="G2039" s="31"/>
      <c r="H2039" s="32"/>
    </row>
    <row r="2040">
      <c r="G2040" s="31"/>
      <c r="H2040" s="32"/>
    </row>
    <row r="2041">
      <c r="G2041" s="31"/>
      <c r="H2041" s="32"/>
    </row>
    <row r="2042">
      <c r="G2042" s="31"/>
      <c r="H2042" s="32"/>
    </row>
    <row r="2043">
      <c r="G2043" s="31"/>
      <c r="H2043" s="32"/>
    </row>
    <row r="2044">
      <c r="G2044" s="31"/>
      <c r="H2044" s="32"/>
    </row>
    <row r="2045">
      <c r="G2045" s="31"/>
      <c r="H2045" s="32"/>
    </row>
    <row r="2046">
      <c r="G2046" s="31"/>
      <c r="H2046" s="32"/>
    </row>
    <row r="2047">
      <c r="G2047" s="31"/>
      <c r="H2047" s="32"/>
    </row>
    <row r="2048">
      <c r="G2048" s="31"/>
      <c r="H2048" s="32"/>
    </row>
    <row r="2049">
      <c r="G2049" s="31"/>
      <c r="H2049" s="32"/>
    </row>
    <row r="2050">
      <c r="G2050" s="31"/>
      <c r="H2050" s="32"/>
    </row>
    <row r="2051">
      <c r="G2051" s="31"/>
      <c r="H2051" s="32"/>
    </row>
    <row r="2052">
      <c r="G2052" s="31"/>
      <c r="H2052" s="32"/>
    </row>
    <row r="2053">
      <c r="G2053" s="31"/>
      <c r="H2053" s="32"/>
    </row>
    <row r="2054">
      <c r="G2054" s="31"/>
      <c r="H2054" s="32"/>
    </row>
    <row r="2055">
      <c r="G2055" s="31"/>
      <c r="H2055" s="32"/>
    </row>
    <row r="2056">
      <c r="G2056" s="31"/>
      <c r="H2056" s="32"/>
    </row>
    <row r="2057">
      <c r="G2057" s="31"/>
      <c r="H2057" s="32"/>
    </row>
    <row r="2058">
      <c r="G2058" s="31"/>
      <c r="H2058" s="32"/>
    </row>
    <row r="2059">
      <c r="G2059" s="31"/>
      <c r="H2059" s="32"/>
    </row>
    <row r="2060">
      <c r="G2060" s="31"/>
      <c r="H2060" s="32"/>
    </row>
    <row r="2061">
      <c r="G2061" s="31"/>
      <c r="H2061" s="32"/>
    </row>
    <row r="2062">
      <c r="G2062" s="31"/>
      <c r="H2062" s="32"/>
    </row>
    <row r="2063">
      <c r="G2063" s="31"/>
      <c r="H2063" s="32"/>
    </row>
    <row r="2064">
      <c r="G2064" s="31"/>
      <c r="H2064" s="32"/>
    </row>
    <row r="2065">
      <c r="G2065" s="31"/>
      <c r="H2065" s="32"/>
    </row>
    <row r="2066">
      <c r="G2066" s="31"/>
      <c r="H2066" s="32"/>
    </row>
    <row r="2067">
      <c r="G2067" s="31"/>
      <c r="H2067" s="32"/>
    </row>
    <row r="2068">
      <c r="G2068" s="31"/>
      <c r="H2068" s="32"/>
    </row>
    <row r="2069">
      <c r="G2069" s="31"/>
      <c r="H2069" s="32"/>
    </row>
    <row r="2070">
      <c r="G2070" s="31"/>
      <c r="H2070" s="32"/>
    </row>
    <row r="2071">
      <c r="G2071" s="31"/>
      <c r="H2071" s="32"/>
    </row>
    <row r="2072">
      <c r="G2072" s="31"/>
      <c r="H2072" s="32"/>
    </row>
    <row r="2073">
      <c r="G2073" s="31"/>
      <c r="H2073" s="32"/>
    </row>
    <row r="2074">
      <c r="G2074" s="31"/>
      <c r="H2074" s="32"/>
    </row>
    <row r="2075">
      <c r="G2075" s="31"/>
      <c r="H2075" s="32"/>
    </row>
    <row r="2076">
      <c r="G2076" s="31"/>
      <c r="H2076" s="32"/>
    </row>
    <row r="2077">
      <c r="G2077" s="31"/>
      <c r="H2077" s="32"/>
    </row>
    <row r="2078">
      <c r="G2078" s="31"/>
      <c r="H2078" s="32"/>
    </row>
    <row r="2079">
      <c r="G2079" s="31"/>
      <c r="H2079" s="32"/>
    </row>
    <row r="2080">
      <c r="G2080" s="31"/>
      <c r="H2080" s="32"/>
    </row>
    <row r="2081">
      <c r="G2081" s="31"/>
      <c r="H2081" s="32"/>
    </row>
    <row r="2082">
      <c r="G2082" s="31"/>
      <c r="H2082" s="32"/>
    </row>
    <row r="2083">
      <c r="G2083" s="31"/>
      <c r="H2083" s="32"/>
    </row>
    <row r="2084">
      <c r="G2084" s="31"/>
      <c r="H2084" s="32"/>
    </row>
    <row r="2085">
      <c r="G2085" s="31"/>
      <c r="H2085" s="32"/>
    </row>
    <row r="2086">
      <c r="G2086" s="31"/>
      <c r="H2086" s="32"/>
    </row>
    <row r="2087">
      <c r="G2087" s="31"/>
      <c r="H2087" s="32"/>
    </row>
    <row r="2088">
      <c r="G2088" s="31"/>
      <c r="H2088" s="32"/>
    </row>
    <row r="2089">
      <c r="G2089" s="31"/>
      <c r="H2089" s="32"/>
    </row>
    <row r="2090">
      <c r="G2090" s="31"/>
      <c r="H2090" s="32"/>
    </row>
    <row r="2091">
      <c r="G2091" s="31"/>
      <c r="H2091" s="32"/>
    </row>
    <row r="2092">
      <c r="G2092" s="31"/>
      <c r="H2092" s="32"/>
    </row>
    <row r="2093">
      <c r="G2093" s="31"/>
      <c r="H2093" s="32"/>
    </row>
    <row r="2094">
      <c r="G2094" s="31"/>
      <c r="H2094" s="32"/>
    </row>
    <row r="2095">
      <c r="G2095" s="31"/>
      <c r="H2095" s="32"/>
    </row>
    <row r="2096">
      <c r="G2096" s="31"/>
      <c r="H2096" s="32"/>
    </row>
    <row r="2097">
      <c r="G2097" s="31"/>
      <c r="H2097" s="32"/>
    </row>
    <row r="2098">
      <c r="G2098" s="31"/>
      <c r="H2098" s="32"/>
    </row>
    <row r="2099">
      <c r="G2099" s="31"/>
      <c r="H2099" s="32"/>
    </row>
    <row r="2100">
      <c r="G2100" s="31"/>
      <c r="H2100" s="32"/>
    </row>
    <row r="2101">
      <c r="G2101" s="31"/>
      <c r="H2101" s="32"/>
    </row>
    <row r="2102">
      <c r="G2102" s="31"/>
      <c r="H2102" s="32"/>
    </row>
    <row r="2103">
      <c r="G2103" s="31"/>
      <c r="H2103" s="32"/>
    </row>
    <row r="2104">
      <c r="G2104" s="31"/>
      <c r="H2104" s="32"/>
    </row>
    <row r="2105">
      <c r="G2105" s="31"/>
      <c r="H2105" s="32"/>
    </row>
    <row r="2106">
      <c r="G2106" s="31"/>
      <c r="H2106" s="32"/>
    </row>
    <row r="2107">
      <c r="G2107" s="31"/>
      <c r="H2107" s="32"/>
    </row>
    <row r="2108">
      <c r="G2108" s="31"/>
      <c r="H2108" s="32"/>
    </row>
    <row r="2109">
      <c r="G2109" s="31"/>
      <c r="H2109" s="32"/>
    </row>
    <row r="2110">
      <c r="G2110" s="31"/>
      <c r="H2110" s="32"/>
    </row>
    <row r="2111">
      <c r="G2111" s="31"/>
      <c r="H2111" s="32"/>
    </row>
    <row r="2112">
      <c r="G2112" s="31"/>
      <c r="H2112" s="32"/>
    </row>
    <row r="2113">
      <c r="G2113" s="31"/>
      <c r="H2113" s="32"/>
    </row>
    <row r="2114">
      <c r="G2114" s="31"/>
      <c r="H2114" s="32"/>
    </row>
    <row r="2115">
      <c r="G2115" s="31"/>
      <c r="H2115" s="32"/>
    </row>
    <row r="2116">
      <c r="G2116" s="31"/>
      <c r="H2116" s="32"/>
    </row>
    <row r="2117">
      <c r="G2117" s="31"/>
      <c r="H2117" s="32"/>
    </row>
    <row r="2118">
      <c r="G2118" s="31"/>
      <c r="H2118" s="32"/>
    </row>
    <row r="2119">
      <c r="G2119" s="31"/>
      <c r="H2119" s="32"/>
    </row>
    <row r="2120">
      <c r="G2120" s="31"/>
      <c r="H2120" s="32"/>
    </row>
    <row r="2121">
      <c r="G2121" s="31"/>
      <c r="H2121" s="32"/>
    </row>
    <row r="2122">
      <c r="G2122" s="31"/>
      <c r="H2122" s="32"/>
    </row>
    <row r="2123">
      <c r="G2123" s="31"/>
      <c r="H2123" s="32"/>
    </row>
    <row r="2124">
      <c r="G2124" s="31"/>
      <c r="H2124" s="32"/>
    </row>
    <row r="2125">
      <c r="G2125" s="31"/>
      <c r="H2125" s="32"/>
    </row>
    <row r="2126">
      <c r="G2126" s="31"/>
      <c r="H2126" s="32"/>
    </row>
    <row r="2127">
      <c r="G2127" s="31"/>
      <c r="H2127" s="32"/>
    </row>
    <row r="2128">
      <c r="G2128" s="31"/>
      <c r="H2128" s="32"/>
    </row>
    <row r="2129">
      <c r="G2129" s="31"/>
      <c r="H2129" s="32"/>
    </row>
    <row r="2130">
      <c r="G2130" s="31"/>
      <c r="H2130" s="32"/>
    </row>
    <row r="2131">
      <c r="G2131" s="31"/>
      <c r="H2131" s="32"/>
    </row>
    <row r="2132">
      <c r="G2132" s="31"/>
      <c r="H2132" s="32"/>
    </row>
    <row r="2133">
      <c r="G2133" s="31"/>
      <c r="H2133" s="32"/>
    </row>
    <row r="2134">
      <c r="G2134" s="31"/>
      <c r="H2134" s="32"/>
    </row>
    <row r="2135">
      <c r="G2135" s="31"/>
      <c r="H2135" s="32"/>
    </row>
    <row r="2136">
      <c r="G2136" s="31"/>
      <c r="H2136" s="32"/>
    </row>
    <row r="2137">
      <c r="G2137" s="31"/>
      <c r="H2137" s="32"/>
    </row>
    <row r="2138">
      <c r="G2138" s="31"/>
      <c r="H2138" s="32"/>
    </row>
    <row r="2139">
      <c r="G2139" s="31"/>
      <c r="H2139" s="32"/>
    </row>
    <row r="2140">
      <c r="G2140" s="31"/>
      <c r="H2140" s="32"/>
    </row>
    <row r="2141">
      <c r="G2141" s="31"/>
      <c r="H2141" s="32"/>
    </row>
    <row r="2142">
      <c r="G2142" s="31"/>
      <c r="H2142" s="32"/>
    </row>
    <row r="2143">
      <c r="G2143" s="31"/>
      <c r="H2143" s="32"/>
    </row>
    <row r="2144">
      <c r="G2144" s="31"/>
      <c r="H2144" s="32"/>
    </row>
    <row r="2145">
      <c r="G2145" s="31"/>
      <c r="H2145" s="32"/>
    </row>
    <row r="2146">
      <c r="G2146" s="31"/>
      <c r="H2146" s="32"/>
    </row>
    <row r="2147">
      <c r="G2147" s="31"/>
      <c r="H2147" s="32"/>
    </row>
    <row r="2148">
      <c r="G2148" s="31"/>
      <c r="H2148" s="32"/>
    </row>
    <row r="2149">
      <c r="G2149" s="31"/>
      <c r="H2149" s="32"/>
    </row>
    <row r="2150">
      <c r="G2150" s="31"/>
      <c r="H2150" s="32"/>
    </row>
    <row r="2151">
      <c r="G2151" s="31"/>
      <c r="H2151" s="32"/>
    </row>
    <row r="2152">
      <c r="G2152" s="31"/>
      <c r="H2152" s="32"/>
    </row>
    <row r="2153">
      <c r="G2153" s="31"/>
      <c r="H2153" s="32"/>
    </row>
    <row r="2154">
      <c r="G2154" s="31"/>
      <c r="H2154" s="32"/>
    </row>
    <row r="2155">
      <c r="G2155" s="31"/>
      <c r="H2155" s="32"/>
    </row>
    <row r="2156">
      <c r="G2156" s="31"/>
      <c r="H2156" s="32"/>
    </row>
    <row r="2157">
      <c r="G2157" s="31"/>
      <c r="H2157" s="32"/>
    </row>
    <row r="2158">
      <c r="G2158" s="31"/>
      <c r="H2158" s="32"/>
    </row>
    <row r="2159">
      <c r="G2159" s="31"/>
      <c r="H2159" s="32"/>
    </row>
    <row r="2160">
      <c r="G2160" s="31"/>
      <c r="H2160" s="32"/>
    </row>
    <row r="2161">
      <c r="G2161" s="31"/>
      <c r="H2161" s="32"/>
    </row>
    <row r="2162">
      <c r="G2162" s="31"/>
      <c r="H2162" s="32"/>
    </row>
    <row r="2163">
      <c r="G2163" s="31"/>
      <c r="H2163" s="32"/>
    </row>
    <row r="2164">
      <c r="G2164" s="31"/>
      <c r="H2164" s="32"/>
    </row>
    <row r="2165">
      <c r="G2165" s="31"/>
      <c r="H2165" s="32"/>
    </row>
    <row r="2166">
      <c r="G2166" s="31"/>
      <c r="H2166" s="32"/>
    </row>
    <row r="2167">
      <c r="G2167" s="31"/>
      <c r="H2167" s="32"/>
    </row>
    <row r="2168">
      <c r="G2168" s="31"/>
      <c r="H2168" s="32"/>
    </row>
    <row r="2169">
      <c r="G2169" s="31"/>
      <c r="H2169" s="32"/>
    </row>
    <row r="2170">
      <c r="G2170" s="31"/>
      <c r="H2170" s="32"/>
    </row>
    <row r="2171">
      <c r="G2171" s="31"/>
      <c r="H2171" s="32"/>
    </row>
    <row r="2172">
      <c r="G2172" s="31"/>
      <c r="H2172" s="32"/>
    </row>
    <row r="2173">
      <c r="G2173" s="31"/>
      <c r="H2173" s="32"/>
    </row>
    <row r="2174">
      <c r="G2174" s="31"/>
      <c r="H2174" s="32"/>
    </row>
    <row r="2175">
      <c r="G2175" s="31"/>
      <c r="H2175" s="32"/>
    </row>
    <row r="2176">
      <c r="G2176" s="31"/>
      <c r="H2176" s="32"/>
    </row>
    <row r="2177">
      <c r="G2177" s="31"/>
      <c r="H2177" s="32"/>
    </row>
    <row r="2178">
      <c r="G2178" s="31"/>
      <c r="H2178" s="32"/>
    </row>
    <row r="2179">
      <c r="G2179" s="31"/>
      <c r="H2179" s="32"/>
    </row>
    <row r="2180">
      <c r="G2180" s="31"/>
      <c r="H2180" s="32"/>
    </row>
    <row r="2181">
      <c r="G2181" s="31"/>
      <c r="H2181" s="32"/>
    </row>
    <row r="2182">
      <c r="G2182" s="31"/>
      <c r="H2182" s="32"/>
    </row>
    <row r="2183">
      <c r="G2183" s="31"/>
      <c r="H2183" s="32"/>
    </row>
    <row r="2184">
      <c r="G2184" s="31"/>
      <c r="H2184" s="32"/>
    </row>
    <row r="2185">
      <c r="G2185" s="31"/>
      <c r="H2185" s="32"/>
    </row>
    <row r="2186">
      <c r="G2186" s="31"/>
      <c r="H2186" s="32"/>
    </row>
    <row r="2187">
      <c r="G2187" s="31"/>
      <c r="H2187" s="32"/>
    </row>
    <row r="2188">
      <c r="G2188" s="31"/>
      <c r="H2188" s="32"/>
    </row>
    <row r="2189">
      <c r="G2189" s="31"/>
      <c r="H2189" s="32"/>
    </row>
    <row r="2190">
      <c r="G2190" s="31"/>
      <c r="H2190" s="32"/>
    </row>
    <row r="2191">
      <c r="G2191" s="31"/>
      <c r="H2191" s="32"/>
    </row>
    <row r="2192">
      <c r="G2192" s="31"/>
      <c r="H2192" s="32"/>
    </row>
    <row r="2193">
      <c r="G2193" s="31"/>
      <c r="H2193" s="32"/>
    </row>
    <row r="2194">
      <c r="G2194" s="31"/>
      <c r="H2194" s="32"/>
    </row>
    <row r="2195">
      <c r="G2195" s="31"/>
      <c r="H2195" s="32"/>
    </row>
    <row r="2196">
      <c r="G2196" s="31"/>
      <c r="H2196" s="32"/>
    </row>
    <row r="2197">
      <c r="G2197" s="31"/>
      <c r="H2197" s="32"/>
    </row>
    <row r="2198">
      <c r="G2198" s="31"/>
      <c r="H2198" s="32"/>
    </row>
    <row r="2199">
      <c r="G2199" s="31"/>
      <c r="H2199" s="32"/>
    </row>
    <row r="2200">
      <c r="G2200" s="31"/>
      <c r="H2200" s="32"/>
    </row>
    <row r="2201">
      <c r="G2201" s="31"/>
      <c r="H2201" s="32"/>
    </row>
    <row r="2202">
      <c r="G2202" s="31"/>
      <c r="H2202" s="32"/>
    </row>
    <row r="2203">
      <c r="G2203" s="31"/>
      <c r="H2203" s="32"/>
    </row>
    <row r="2204">
      <c r="G2204" s="31"/>
      <c r="H2204" s="32"/>
    </row>
    <row r="2205">
      <c r="G2205" s="31"/>
      <c r="H2205" s="32"/>
    </row>
    <row r="2206">
      <c r="G2206" s="31"/>
      <c r="H2206" s="32"/>
    </row>
    <row r="2207">
      <c r="G2207" s="31"/>
      <c r="H2207" s="32"/>
    </row>
    <row r="2208">
      <c r="G2208" s="31"/>
      <c r="H2208" s="32"/>
    </row>
    <row r="2209">
      <c r="G2209" s="31"/>
      <c r="H2209" s="32"/>
    </row>
    <row r="2210">
      <c r="G2210" s="31"/>
      <c r="H2210" s="32"/>
    </row>
    <row r="2211">
      <c r="G2211" s="31"/>
      <c r="H2211" s="32"/>
    </row>
    <row r="2212">
      <c r="G2212" s="31"/>
      <c r="H2212" s="32"/>
    </row>
    <row r="2213">
      <c r="G2213" s="31"/>
      <c r="H2213" s="32"/>
    </row>
    <row r="2214">
      <c r="G2214" s="31"/>
      <c r="H2214" s="32"/>
    </row>
    <row r="2215">
      <c r="G2215" s="31"/>
      <c r="H2215" s="32"/>
    </row>
    <row r="2216">
      <c r="G2216" s="31"/>
      <c r="H2216" s="32"/>
    </row>
    <row r="2217">
      <c r="G2217" s="31"/>
      <c r="H2217" s="32"/>
    </row>
    <row r="2218">
      <c r="G2218" s="31"/>
      <c r="H2218" s="32"/>
    </row>
    <row r="2219">
      <c r="G2219" s="31"/>
      <c r="H2219" s="32"/>
    </row>
    <row r="2220">
      <c r="G2220" s="31"/>
      <c r="H2220" s="32"/>
    </row>
    <row r="2221">
      <c r="G2221" s="31"/>
      <c r="H2221" s="32"/>
    </row>
    <row r="2222">
      <c r="G2222" s="31"/>
      <c r="H2222" s="32"/>
    </row>
    <row r="2223">
      <c r="G2223" s="31"/>
      <c r="H2223" s="32"/>
    </row>
    <row r="2224">
      <c r="G2224" s="31"/>
      <c r="H2224" s="32"/>
    </row>
    <row r="2225">
      <c r="G2225" s="31"/>
      <c r="H2225" s="32"/>
    </row>
    <row r="2226">
      <c r="G2226" s="31"/>
      <c r="H2226" s="32"/>
    </row>
    <row r="2227">
      <c r="G2227" s="31"/>
      <c r="H2227" s="32"/>
    </row>
    <row r="2228">
      <c r="G2228" s="31"/>
      <c r="H2228" s="32"/>
    </row>
    <row r="2229">
      <c r="G2229" s="31"/>
      <c r="H2229" s="32"/>
    </row>
    <row r="2230">
      <c r="G2230" s="31"/>
      <c r="H2230" s="32"/>
    </row>
    <row r="2231">
      <c r="G2231" s="31"/>
      <c r="H2231" s="32"/>
    </row>
    <row r="2232">
      <c r="G2232" s="31"/>
      <c r="H2232" s="32"/>
    </row>
    <row r="2233">
      <c r="G2233" s="31"/>
      <c r="H2233" s="32"/>
    </row>
    <row r="2234">
      <c r="G2234" s="31"/>
      <c r="H2234" s="32"/>
    </row>
    <row r="2235">
      <c r="G2235" s="31"/>
      <c r="H2235" s="32"/>
    </row>
    <row r="2236">
      <c r="G2236" s="31"/>
      <c r="H2236" s="32"/>
    </row>
    <row r="2237">
      <c r="G2237" s="31"/>
      <c r="H2237" s="32"/>
    </row>
    <row r="2238">
      <c r="G2238" s="31"/>
      <c r="H2238" s="32"/>
    </row>
    <row r="2239">
      <c r="G2239" s="31"/>
      <c r="H2239" s="32"/>
    </row>
    <row r="2240">
      <c r="G2240" s="31"/>
      <c r="H2240" s="32"/>
    </row>
    <row r="2241">
      <c r="G2241" s="31"/>
      <c r="H2241" s="32"/>
    </row>
    <row r="2242">
      <c r="G2242" s="31"/>
      <c r="H2242" s="32"/>
    </row>
    <row r="2243">
      <c r="G2243" s="31"/>
      <c r="H2243" s="32"/>
    </row>
    <row r="2244">
      <c r="G2244" s="31"/>
      <c r="H2244" s="32"/>
    </row>
    <row r="2245">
      <c r="G2245" s="31"/>
      <c r="H2245" s="32"/>
    </row>
    <row r="2246">
      <c r="G2246" s="31"/>
      <c r="H2246" s="32"/>
    </row>
    <row r="2247">
      <c r="G2247" s="31"/>
      <c r="H2247" s="32"/>
    </row>
    <row r="2248">
      <c r="G2248" s="31"/>
      <c r="H2248" s="32"/>
    </row>
    <row r="2249">
      <c r="G2249" s="31"/>
      <c r="H2249" s="32"/>
    </row>
    <row r="2250">
      <c r="G2250" s="31"/>
      <c r="H2250" s="32"/>
    </row>
    <row r="2251">
      <c r="G2251" s="31"/>
      <c r="H2251" s="32"/>
    </row>
    <row r="2252">
      <c r="G2252" s="31"/>
      <c r="H2252" s="32"/>
    </row>
    <row r="2253">
      <c r="G2253" s="31"/>
      <c r="H2253" s="32"/>
    </row>
    <row r="2254">
      <c r="G2254" s="31"/>
      <c r="H2254" s="32"/>
    </row>
    <row r="2255">
      <c r="G2255" s="31"/>
      <c r="H2255" s="32"/>
    </row>
    <row r="2256">
      <c r="G2256" s="31"/>
      <c r="H2256" s="32"/>
    </row>
    <row r="2257">
      <c r="G2257" s="31"/>
      <c r="H2257" s="32"/>
    </row>
    <row r="2258">
      <c r="G2258" s="31"/>
      <c r="H2258" s="32"/>
    </row>
    <row r="2259">
      <c r="G2259" s="31"/>
      <c r="H2259" s="32"/>
    </row>
    <row r="2260">
      <c r="G2260" s="31"/>
      <c r="H2260" s="32"/>
    </row>
    <row r="2261">
      <c r="G2261" s="31"/>
      <c r="H2261" s="32"/>
    </row>
    <row r="2262">
      <c r="G2262" s="31"/>
      <c r="H2262" s="32"/>
    </row>
    <row r="2263">
      <c r="G2263" s="31"/>
      <c r="H2263" s="32"/>
    </row>
    <row r="2264">
      <c r="G2264" s="31"/>
      <c r="H2264" s="32"/>
    </row>
    <row r="2265">
      <c r="G2265" s="31"/>
      <c r="H2265" s="32"/>
    </row>
    <row r="2266">
      <c r="G2266" s="31"/>
      <c r="H2266" s="32"/>
    </row>
    <row r="2267">
      <c r="G2267" s="31"/>
      <c r="H2267" s="32"/>
    </row>
    <row r="2268">
      <c r="G2268" s="31"/>
      <c r="H2268" s="32"/>
    </row>
    <row r="2269">
      <c r="G2269" s="31"/>
      <c r="H2269" s="32"/>
    </row>
    <row r="2270">
      <c r="G2270" s="31"/>
      <c r="H2270" s="32"/>
    </row>
    <row r="2271">
      <c r="G2271" s="31"/>
      <c r="H2271" s="32"/>
    </row>
    <row r="2272">
      <c r="G2272" s="31"/>
      <c r="H2272" s="32"/>
    </row>
    <row r="2273">
      <c r="G2273" s="31"/>
      <c r="H2273" s="32"/>
    </row>
    <row r="2274">
      <c r="G2274" s="31"/>
      <c r="H2274" s="32"/>
    </row>
    <row r="2275">
      <c r="G2275" s="31"/>
      <c r="H2275" s="32"/>
    </row>
    <row r="2276">
      <c r="G2276" s="31"/>
      <c r="H2276" s="32"/>
    </row>
    <row r="2277">
      <c r="G2277" s="31"/>
      <c r="H2277" s="32"/>
    </row>
    <row r="2278">
      <c r="G2278" s="31"/>
      <c r="H2278" s="32"/>
    </row>
    <row r="2279">
      <c r="G2279" s="31"/>
      <c r="H2279" s="32"/>
    </row>
    <row r="2280">
      <c r="G2280" s="31"/>
      <c r="H2280" s="32"/>
    </row>
    <row r="2281">
      <c r="G2281" s="31"/>
      <c r="H2281" s="32"/>
    </row>
    <row r="2282">
      <c r="G2282" s="31"/>
      <c r="H2282" s="32"/>
    </row>
    <row r="2283">
      <c r="G2283" s="31"/>
      <c r="H2283" s="32"/>
    </row>
    <row r="2284">
      <c r="G2284" s="31"/>
      <c r="H2284" s="32"/>
    </row>
    <row r="2285">
      <c r="G2285" s="31"/>
      <c r="H2285" s="32"/>
    </row>
    <row r="2286">
      <c r="G2286" s="31"/>
      <c r="H2286" s="32"/>
    </row>
    <row r="2287">
      <c r="G2287" s="31"/>
      <c r="H2287" s="32"/>
    </row>
    <row r="2288">
      <c r="G2288" s="31"/>
      <c r="H2288" s="32"/>
    </row>
    <row r="2289">
      <c r="G2289" s="31"/>
      <c r="H2289" s="32"/>
    </row>
    <row r="2290">
      <c r="G2290" s="31"/>
      <c r="H2290" s="32"/>
    </row>
    <row r="2291">
      <c r="G2291" s="31"/>
      <c r="H2291" s="32"/>
    </row>
    <row r="2292">
      <c r="G2292" s="31"/>
      <c r="H2292" s="32"/>
    </row>
    <row r="2293">
      <c r="G2293" s="31"/>
      <c r="H2293" s="32"/>
    </row>
    <row r="2294">
      <c r="G2294" s="31"/>
      <c r="H2294" s="32"/>
    </row>
    <row r="2295">
      <c r="G2295" s="31"/>
      <c r="H2295" s="32"/>
    </row>
    <row r="2296">
      <c r="G2296" s="31"/>
      <c r="H2296" s="32"/>
    </row>
    <row r="2297">
      <c r="G2297" s="31"/>
      <c r="H2297" s="32"/>
    </row>
    <row r="2298">
      <c r="G2298" s="31"/>
      <c r="H2298" s="32"/>
    </row>
    <row r="2299">
      <c r="G2299" s="31"/>
      <c r="H2299" s="32"/>
    </row>
    <row r="2300">
      <c r="G2300" s="31"/>
      <c r="H2300" s="32"/>
    </row>
    <row r="2301">
      <c r="G2301" s="31"/>
      <c r="H2301" s="32"/>
    </row>
    <row r="2302">
      <c r="G2302" s="31"/>
      <c r="H2302" s="32"/>
    </row>
    <row r="2303">
      <c r="G2303" s="31"/>
      <c r="H2303" s="32"/>
    </row>
    <row r="2304">
      <c r="G2304" s="31"/>
      <c r="H2304" s="32"/>
    </row>
    <row r="2305">
      <c r="G2305" s="31"/>
      <c r="H2305" s="32"/>
    </row>
    <row r="2306">
      <c r="G2306" s="31"/>
      <c r="H2306" s="32"/>
    </row>
    <row r="2307">
      <c r="G2307" s="31"/>
      <c r="H2307" s="32"/>
    </row>
    <row r="2308">
      <c r="G2308" s="31"/>
      <c r="H2308" s="32"/>
    </row>
    <row r="2309">
      <c r="G2309" s="31"/>
      <c r="H2309" s="32"/>
    </row>
    <row r="2310">
      <c r="G2310" s="31"/>
      <c r="H2310" s="32"/>
    </row>
    <row r="2311">
      <c r="G2311" s="31"/>
      <c r="H2311" s="32"/>
    </row>
    <row r="2312">
      <c r="G2312" s="31"/>
      <c r="H2312" s="32"/>
    </row>
    <row r="2313">
      <c r="G2313" s="31"/>
      <c r="H2313" s="32"/>
    </row>
    <row r="2314">
      <c r="G2314" s="31"/>
      <c r="H2314" s="32"/>
    </row>
    <row r="2315">
      <c r="G2315" s="31"/>
      <c r="H2315" s="32"/>
    </row>
    <row r="2316">
      <c r="G2316" s="31"/>
      <c r="H2316" s="32"/>
    </row>
    <row r="2317">
      <c r="G2317" s="31"/>
      <c r="H2317" s="32"/>
    </row>
    <row r="2318">
      <c r="G2318" s="31"/>
      <c r="H2318" s="32"/>
    </row>
    <row r="2319">
      <c r="G2319" s="31"/>
      <c r="H2319" s="32"/>
    </row>
    <row r="2320">
      <c r="G2320" s="31"/>
      <c r="H2320" s="32"/>
    </row>
    <row r="2321">
      <c r="G2321" s="31"/>
      <c r="H2321" s="32"/>
    </row>
    <row r="2322">
      <c r="G2322" s="31"/>
      <c r="H2322" s="32"/>
    </row>
    <row r="2323">
      <c r="G2323" s="31"/>
      <c r="H2323" s="32"/>
    </row>
    <row r="2324">
      <c r="G2324" s="31"/>
      <c r="H2324" s="32"/>
    </row>
    <row r="2325">
      <c r="G2325" s="31"/>
      <c r="H2325" s="32"/>
    </row>
    <row r="2326">
      <c r="G2326" s="31"/>
      <c r="H2326" s="32"/>
    </row>
    <row r="2327">
      <c r="G2327" s="31"/>
      <c r="H2327" s="32"/>
    </row>
    <row r="2328">
      <c r="G2328" s="31"/>
      <c r="H2328" s="32"/>
    </row>
    <row r="2329">
      <c r="G2329" s="31"/>
      <c r="H2329" s="32"/>
    </row>
    <row r="2330">
      <c r="G2330" s="31"/>
      <c r="H2330" s="32"/>
    </row>
    <row r="2331">
      <c r="G2331" s="31"/>
      <c r="H2331" s="32"/>
    </row>
    <row r="2332">
      <c r="G2332" s="31"/>
      <c r="H2332" s="32"/>
    </row>
    <row r="2333">
      <c r="G2333" s="31"/>
      <c r="H2333" s="32"/>
    </row>
    <row r="2334">
      <c r="G2334" s="31"/>
      <c r="H2334" s="32"/>
    </row>
    <row r="2335">
      <c r="G2335" s="31"/>
      <c r="H2335" s="32"/>
    </row>
    <row r="2336">
      <c r="G2336" s="31"/>
      <c r="H2336" s="32"/>
    </row>
    <row r="2337">
      <c r="G2337" s="31"/>
      <c r="H2337" s="32"/>
    </row>
    <row r="2338">
      <c r="G2338" s="31"/>
      <c r="H2338" s="32"/>
    </row>
    <row r="2339">
      <c r="G2339" s="31"/>
      <c r="H2339" s="32"/>
    </row>
    <row r="2340">
      <c r="G2340" s="31"/>
      <c r="H2340" s="32"/>
    </row>
    <row r="2341">
      <c r="G2341" s="31"/>
      <c r="H2341" s="32"/>
    </row>
    <row r="2342">
      <c r="G2342" s="31"/>
      <c r="H2342" s="32"/>
    </row>
    <row r="2343">
      <c r="G2343" s="31"/>
      <c r="H2343" s="32"/>
    </row>
    <row r="2344">
      <c r="G2344" s="31"/>
      <c r="H2344" s="32"/>
    </row>
    <row r="2345">
      <c r="G2345" s="31"/>
      <c r="H2345" s="32"/>
    </row>
    <row r="2346">
      <c r="G2346" s="31"/>
      <c r="H2346" s="32"/>
    </row>
    <row r="2347">
      <c r="G2347" s="31"/>
      <c r="H2347" s="32"/>
    </row>
    <row r="2348">
      <c r="G2348" s="31"/>
      <c r="H2348" s="32"/>
    </row>
    <row r="2349">
      <c r="G2349" s="31"/>
      <c r="H2349" s="32"/>
    </row>
    <row r="2350">
      <c r="G2350" s="31"/>
      <c r="H2350" s="32"/>
    </row>
    <row r="2351">
      <c r="G2351" s="31"/>
      <c r="H2351" s="32"/>
    </row>
    <row r="2352">
      <c r="G2352" s="31"/>
      <c r="H2352" s="32"/>
    </row>
    <row r="2353">
      <c r="G2353" s="31"/>
      <c r="H2353" s="32"/>
    </row>
    <row r="2354">
      <c r="G2354" s="31"/>
      <c r="H2354" s="32"/>
    </row>
    <row r="2355">
      <c r="G2355" s="31"/>
      <c r="H2355" s="32"/>
    </row>
    <row r="2356">
      <c r="G2356" s="31"/>
      <c r="H2356" s="32"/>
    </row>
    <row r="2357">
      <c r="G2357" s="31"/>
      <c r="H2357" s="32"/>
    </row>
    <row r="2358">
      <c r="G2358" s="31"/>
      <c r="H2358" s="32"/>
    </row>
    <row r="2359">
      <c r="G2359" s="31"/>
      <c r="H2359" s="32"/>
    </row>
    <row r="2360">
      <c r="G2360" s="31"/>
      <c r="H2360" s="32"/>
    </row>
    <row r="2361">
      <c r="G2361" s="31"/>
      <c r="H2361" s="32"/>
    </row>
    <row r="2362">
      <c r="G2362" s="31"/>
      <c r="H2362" s="32"/>
    </row>
    <row r="2363">
      <c r="G2363" s="31"/>
      <c r="H2363" s="32"/>
    </row>
    <row r="2364">
      <c r="G2364" s="31"/>
      <c r="H2364" s="32"/>
    </row>
    <row r="2365">
      <c r="G2365" s="31"/>
      <c r="H2365" s="32"/>
    </row>
    <row r="2366">
      <c r="G2366" s="31"/>
      <c r="H2366" s="32"/>
    </row>
    <row r="2367">
      <c r="G2367" s="31"/>
      <c r="H2367" s="32"/>
    </row>
    <row r="2368">
      <c r="G2368" s="31"/>
      <c r="H2368" s="32"/>
    </row>
    <row r="2369">
      <c r="G2369" s="31"/>
      <c r="H2369" s="32"/>
    </row>
    <row r="2370">
      <c r="G2370" s="31"/>
      <c r="H2370" s="32"/>
    </row>
    <row r="2371">
      <c r="G2371" s="31"/>
      <c r="H2371" s="32"/>
    </row>
    <row r="2372">
      <c r="G2372" s="31"/>
      <c r="H2372" s="32"/>
    </row>
    <row r="2373">
      <c r="G2373" s="31"/>
      <c r="H2373" s="32"/>
    </row>
    <row r="2374">
      <c r="G2374" s="31"/>
      <c r="H2374" s="32"/>
    </row>
    <row r="2375">
      <c r="G2375" s="31"/>
      <c r="H2375" s="32"/>
    </row>
    <row r="2376">
      <c r="G2376" s="31"/>
      <c r="H2376" s="32"/>
    </row>
    <row r="2377">
      <c r="G2377" s="31"/>
      <c r="H2377" s="32"/>
    </row>
    <row r="2378">
      <c r="G2378" s="31"/>
      <c r="H2378" s="32"/>
    </row>
    <row r="2379">
      <c r="G2379" s="31"/>
      <c r="H2379" s="32"/>
    </row>
    <row r="2380">
      <c r="G2380" s="31"/>
      <c r="H2380" s="32"/>
    </row>
    <row r="2381">
      <c r="G2381" s="31"/>
      <c r="H2381" s="32"/>
    </row>
    <row r="2382">
      <c r="G2382" s="31"/>
      <c r="H2382" s="32"/>
    </row>
    <row r="2383">
      <c r="G2383" s="31"/>
      <c r="H2383" s="32"/>
    </row>
    <row r="2384">
      <c r="G2384" s="31"/>
      <c r="H2384" s="32"/>
    </row>
    <row r="2385">
      <c r="G2385" s="31"/>
      <c r="H2385" s="32"/>
    </row>
    <row r="2386">
      <c r="G2386" s="31"/>
      <c r="H2386" s="32"/>
    </row>
    <row r="2387">
      <c r="G2387" s="31"/>
      <c r="H2387" s="32"/>
    </row>
    <row r="2388">
      <c r="G2388" s="31"/>
      <c r="H2388" s="32"/>
    </row>
    <row r="2389">
      <c r="G2389" s="31"/>
      <c r="H2389" s="32"/>
    </row>
    <row r="2390">
      <c r="G2390" s="31"/>
      <c r="H2390" s="32"/>
    </row>
    <row r="2391">
      <c r="G2391" s="31"/>
      <c r="H2391" s="32"/>
    </row>
    <row r="2392">
      <c r="G2392" s="31"/>
      <c r="H2392" s="32"/>
    </row>
    <row r="2393">
      <c r="G2393" s="31"/>
      <c r="H2393" s="32"/>
    </row>
    <row r="2394">
      <c r="G2394" s="31"/>
      <c r="H2394" s="32"/>
    </row>
    <row r="2395">
      <c r="G2395" s="31"/>
      <c r="H2395" s="32"/>
    </row>
    <row r="2396">
      <c r="G2396" s="31"/>
      <c r="H2396" s="32"/>
    </row>
    <row r="2397">
      <c r="G2397" s="31"/>
      <c r="H2397" s="32"/>
    </row>
    <row r="2398">
      <c r="G2398" s="31"/>
      <c r="H2398" s="32"/>
    </row>
    <row r="2399">
      <c r="G2399" s="31"/>
      <c r="H2399" s="32"/>
    </row>
    <row r="2400">
      <c r="G2400" s="31"/>
      <c r="H2400" s="32"/>
    </row>
    <row r="2401">
      <c r="G2401" s="31"/>
      <c r="H2401" s="32"/>
    </row>
    <row r="2402">
      <c r="G2402" s="31"/>
      <c r="H2402" s="32"/>
    </row>
    <row r="2403">
      <c r="G2403" s="31"/>
      <c r="H2403" s="32"/>
    </row>
    <row r="2404">
      <c r="G2404" s="31"/>
      <c r="H2404" s="32"/>
    </row>
    <row r="2405">
      <c r="G2405" s="31"/>
      <c r="H2405" s="32"/>
    </row>
    <row r="2406">
      <c r="G2406" s="31"/>
      <c r="H2406" s="32"/>
    </row>
    <row r="2407">
      <c r="G2407" s="31"/>
      <c r="H2407" s="32"/>
    </row>
    <row r="2408">
      <c r="G2408" s="31"/>
      <c r="H2408" s="32"/>
    </row>
    <row r="2409">
      <c r="G2409" s="31"/>
      <c r="H2409" s="32"/>
    </row>
    <row r="2410">
      <c r="G2410" s="31"/>
      <c r="H2410" s="32"/>
    </row>
    <row r="2411">
      <c r="G2411" s="31"/>
      <c r="H2411" s="32"/>
    </row>
    <row r="2412">
      <c r="G2412" s="31"/>
      <c r="H2412" s="32"/>
    </row>
    <row r="2413">
      <c r="G2413" s="31"/>
      <c r="H2413" s="32"/>
    </row>
    <row r="2414">
      <c r="G2414" s="31"/>
      <c r="H2414" s="32"/>
    </row>
    <row r="2415">
      <c r="G2415" s="31"/>
      <c r="H2415" s="32"/>
    </row>
    <row r="2416">
      <c r="G2416" s="31"/>
      <c r="H2416" s="32"/>
    </row>
    <row r="2417">
      <c r="G2417" s="31"/>
      <c r="H2417" s="32"/>
    </row>
    <row r="2418">
      <c r="G2418" s="31"/>
      <c r="H2418" s="32"/>
    </row>
    <row r="2419">
      <c r="G2419" s="31"/>
      <c r="H2419" s="32"/>
    </row>
    <row r="2420">
      <c r="G2420" s="31"/>
      <c r="H2420" s="32"/>
    </row>
    <row r="2421">
      <c r="G2421" s="31"/>
      <c r="H2421" s="32"/>
    </row>
    <row r="2422">
      <c r="G2422" s="31"/>
      <c r="H2422" s="32"/>
    </row>
    <row r="2423">
      <c r="G2423" s="31"/>
      <c r="H2423" s="32"/>
    </row>
    <row r="2424">
      <c r="G2424" s="31"/>
      <c r="H2424" s="32"/>
    </row>
    <row r="2425">
      <c r="G2425" s="31"/>
      <c r="H2425" s="32"/>
    </row>
    <row r="2426">
      <c r="G2426" s="31"/>
      <c r="H2426" s="32"/>
    </row>
    <row r="2427">
      <c r="G2427" s="31"/>
      <c r="H2427" s="32"/>
    </row>
    <row r="2428">
      <c r="G2428" s="31"/>
      <c r="H2428" s="32"/>
    </row>
    <row r="2429">
      <c r="G2429" s="31"/>
      <c r="H2429" s="32"/>
    </row>
    <row r="2430">
      <c r="G2430" s="31"/>
      <c r="H2430" s="32"/>
    </row>
    <row r="2431">
      <c r="G2431" s="31"/>
      <c r="H2431" s="32"/>
    </row>
    <row r="2432">
      <c r="G2432" s="31"/>
      <c r="H2432" s="32"/>
    </row>
    <row r="2433">
      <c r="G2433" s="31"/>
      <c r="H2433" s="32"/>
    </row>
    <row r="2434">
      <c r="G2434" s="31"/>
      <c r="H2434" s="32"/>
    </row>
    <row r="2435">
      <c r="G2435" s="31"/>
      <c r="H2435" s="32"/>
    </row>
    <row r="2436">
      <c r="G2436" s="31"/>
      <c r="H2436" s="32"/>
    </row>
    <row r="2437">
      <c r="G2437" s="31"/>
      <c r="H2437" s="32"/>
    </row>
    <row r="2438">
      <c r="G2438" s="31"/>
      <c r="H2438" s="32"/>
    </row>
    <row r="2439">
      <c r="G2439" s="31"/>
      <c r="H2439" s="32"/>
    </row>
    <row r="2440">
      <c r="G2440" s="31"/>
      <c r="H2440" s="32"/>
    </row>
    <row r="2441">
      <c r="G2441" s="31"/>
      <c r="H2441" s="32"/>
    </row>
    <row r="2442">
      <c r="G2442" s="31"/>
      <c r="H2442" s="32"/>
    </row>
    <row r="2443">
      <c r="G2443" s="31"/>
      <c r="H2443" s="32"/>
    </row>
    <row r="2444">
      <c r="G2444" s="31"/>
      <c r="H2444" s="32"/>
    </row>
    <row r="2445">
      <c r="G2445" s="31"/>
      <c r="H2445" s="32"/>
    </row>
    <row r="2446">
      <c r="G2446" s="31"/>
      <c r="H2446" s="32"/>
    </row>
    <row r="2447">
      <c r="G2447" s="31"/>
      <c r="H2447" s="32"/>
    </row>
    <row r="2448">
      <c r="G2448" s="31"/>
      <c r="H2448" s="32"/>
    </row>
    <row r="2449">
      <c r="G2449" s="31"/>
      <c r="H2449" s="32"/>
    </row>
    <row r="2450">
      <c r="G2450" s="31"/>
      <c r="H2450" s="32"/>
    </row>
    <row r="2451">
      <c r="G2451" s="31"/>
      <c r="H2451" s="32"/>
    </row>
    <row r="2452">
      <c r="G2452" s="31"/>
      <c r="H2452" s="32"/>
    </row>
    <row r="2453">
      <c r="G2453" s="31"/>
      <c r="H2453" s="32"/>
    </row>
    <row r="2454">
      <c r="G2454" s="31"/>
      <c r="H2454" s="32"/>
    </row>
    <row r="2455">
      <c r="G2455" s="31"/>
      <c r="H2455" s="32"/>
    </row>
    <row r="2456">
      <c r="G2456" s="31"/>
      <c r="H2456" s="32"/>
    </row>
    <row r="2457">
      <c r="G2457" s="31"/>
      <c r="H2457" s="32"/>
    </row>
    <row r="2458">
      <c r="G2458" s="31"/>
      <c r="H2458" s="32"/>
    </row>
    <row r="2459">
      <c r="G2459" s="31"/>
      <c r="H2459" s="32"/>
    </row>
    <row r="2460">
      <c r="G2460" s="31"/>
      <c r="H2460" s="32"/>
    </row>
    <row r="2461">
      <c r="G2461" s="31"/>
      <c r="H2461" s="32"/>
    </row>
    <row r="2462">
      <c r="G2462" s="31"/>
      <c r="H2462" s="32"/>
    </row>
    <row r="2463">
      <c r="G2463" s="31"/>
      <c r="H2463" s="32"/>
    </row>
    <row r="2464">
      <c r="G2464" s="31"/>
      <c r="H2464" s="32"/>
    </row>
    <row r="2465">
      <c r="G2465" s="31"/>
      <c r="H2465" s="32"/>
    </row>
    <row r="2466">
      <c r="G2466" s="31"/>
      <c r="H2466" s="32"/>
    </row>
    <row r="2467">
      <c r="G2467" s="31"/>
      <c r="H2467" s="32"/>
    </row>
    <row r="2468">
      <c r="G2468" s="31"/>
      <c r="H2468" s="32"/>
    </row>
    <row r="2469">
      <c r="G2469" s="31"/>
      <c r="H2469" s="32"/>
    </row>
    <row r="2470">
      <c r="G2470" s="31"/>
      <c r="H2470" s="32"/>
    </row>
    <row r="2471">
      <c r="G2471" s="31"/>
      <c r="H2471" s="32"/>
    </row>
    <row r="2472">
      <c r="G2472" s="31"/>
      <c r="H2472" s="32"/>
    </row>
    <row r="2473">
      <c r="G2473" s="31"/>
      <c r="H2473" s="32"/>
    </row>
    <row r="2474">
      <c r="G2474" s="31"/>
      <c r="H2474" s="32"/>
    </row>
    <row r="2475">
      <c r="G2475" s="31"/>
      <c r="H2475" s="32"/>
    </row>
    <row r="2476">
      <c r="G2476" s="31"/>
      <c r="H2476" s="32"/>
    </row>
    <row r="2477">
      <c r="G2477" s="31"/>
      <c r="H2477" s="32"/>
    </row>
    <row r="2478">
      <c r="G2478" s="31"/>
      <c r="H2478" s="32"/>
    </row>
    <row r="2479">
      <c r="G2479" s="31"/>
      <c r="H2479" s="32"/>
    </row>
    <row r="2480">
      <c r="G2480" s="31"/>
      <c r="H2480" s="32"/>
    </row>
    <row r="2481">
      <c r="G2481" s="31"/>
      <c r="H2481" s="32"/>
    </row>
    <row r="2482">
      <c r="G2482" s="31"/>
      <c r="H2482" s="32"/>
    </row>
    <row r="2483">
      <c r="G2483" s="31"/>
      <c r="H2483" s="32"/>
    </row>
    <row r="2484">
      <c r="G2484" s="31"/>
      <c r="H2484" s="32"/>
    </row>
    <row r="2485">
      <c r="G2485" s="31"/>
      <c r="H2485" s="32"/>
    </row>
    <row r="2486">
      <c r="G2486" s="31"/>
      <c r="H2486" s="32"/>
    </row>
    <row r="2487">
      <c r="G2487" s="31"/>
      <c r="H2487" s="32"/>
    </row>
    <row r="2488">
      <c r="G2488" s="31"/>
      <c r="H2488" s="32"/>
    </row>
    <row r="2489">
      <c r="G2489" s="31"/>
      <c r="H2489" s="32"/>
    </row>
    <row r="2490">
      <c r="G2490" s="31"/>
      <c r="H2490" s="32"/>
    </row>
    <row r="2491">
      <c r="G2491" s="31"/>
      <c r="H2491" s="32"/>
    </row>
    <row r="2492">
      <c r="G2492" s="31"/>
      <c r="H2492" s="32"/>
    </row>
    <row r="2493">
      <c r="G2493" s="31"/>
      <c r="H2493" s="32"/>
    </row>
    <row r="2494">
      <c r="G2494" s="31"/>
      <c r="H2494" s="32"/>
    </row>
    <row r="2495">
      <c r="G2495" s="31"/>
      <c r="H2495" s="32"/>
    </row>
    <row r="2496">
      <c r="G2496" s="31"/>
      <c r="H2496" s="32"/>
    </row>
    <row r="2497">
      <c r="G2497" s="31"/>
      <c r="H2497" s="32"/>
    </row>
    <row r="2498">
      <c r="G2498" s="31"/>
      <c r="H2498" s="32"/>
    </row>
    <row r="2499">
      <c r="G2499" s="31"/>
      <c r="H2499" s="32"/>
    </row>
    <row r="2500">
      <c r="G2500" s="31"/>
      <c r="H2500" s="32"/>
    </row>
    <row r="2501">
      <c r="G2501" s="31"/>
      <c r="H2501" s="32"/>
    </row>
    <row r="2502">
      <c r="G2502" s="31"/>
      <c r="H2502" s="32"/>
    </row>
    <row r="2503">
      <c r="G2503" s="31"/>
      <c r="H2503" s="32"/>
    </row>
    <row r="2504">
      <c r="G2504" s="31"/>
      <c r="H2504" s="32"/>
    </row>
    <row r="2505">
      <c r="G2505" s="31"/>
      <c r="H2505" s="32"/>
    </row>
    <row r="2506">
      <c r="G2506" s="31"/>
      <c r="H2506" s="32"/>
    </row>
    <row r="2507">
      <c r="G2507" s="31"/>
      <c r="H2507" s="32"/>
    </row>
    <row r="2508">
      <c r="G2508" s="31"/>
      <c r="H2508" s="32"/>
    </row>
    <row r="2509">
      <c r="G2509" s="31"/>
      <c r="H2509" s="32"/>
    </row>
    <row r="2510">
      <c r="G2510" s="31"/>
      <c r="H2510" s="32"/>
    </row>
    <row r="2511">
      <c r="G2511" s="31"/>
      <c r="H2511" s="32"/>
    </row>
    <row r="2512">
      <c r="G2512" s="31"/>
      <c r="H2512" s="32"/>
    </row>
    <row r="2513">
      <c r="G2513" s="31"/>
      <c r="H2513" s="32"/>
    </row>
    <row r="2514">
      <c r="G2514" s="31"/>
      <c r="H2514" s="32"/>
    </row>
    <row r="2515">
      <c r="G2515" s="31"/>
      <c r="H2515" s="32"/>
    </row>
    <row r="2516">
      <c r="G2516" s="31"/>
      <c r="H2516" s="32"/>
    </row>
    <row r="2517">
      <c r="G2517" s="31"/>
      <c r="H2517" s="32"/>
    </row>
    <row r="2518">
      <c r="G2518" s="31"/>
      <c r="H2518" s="32"/>
    </row>
    <row r="2519">
      <c r="G2519" s="31"/>
      <c r="H2519" s="32"/>
    </row>
    <row r="2520">
      <c r="G2520" s="31"/>
      <c r="H2520" s="32"/>
    </row>
    <row r="2521">
      <c r="G2521" s="31"/>
      <c r="H2521" s="32"/>
    </row>
    <row r="2522">
      <c r="G2522" s="31"/>
      <c r="H2522" s="32"/>
    </row>
    <row r="2523">
      <c r="G2523" s="31"/>
      <c r="H2523" s="32"/>
    </row>
    <row r="2524">
      <c r="G2524" s="31"/>
      <c r="H2524" s="32"/>
    </row>
    <row r="2525">
      <c r="G2525" s="31"/>
      <c r="H2525" s="32"/>
    </row>
    <row r="2526">
      <c r="G2526" s="31"/>
      <c r="H2526" s="32"/>
    </row>
    <row r="2527">
      <c r="G2527" s="31"/>
      <c r="H2527" s="32"/>
    </row>
    <row r="2528">
      <c r="G2528" s="31"/>
      <c r="H2528" s="32"/>
    </row>
    <row r="2529">
      <c r="G2529" s="31"/>
      <c r="H2529" s="32"/>
    </row>
    <row r="2530">
      <c r="G2530" s="31"/>
      <c r="H2530" s="32"/>
    </row>
    <row r="2531">
      <c r="G2531" s="31"/>
      <c r="H2531" s="32"/>
    </row>
    <row r="2532">
      <c r="G2532" s="31"/>
      <c r="H2532" s="32"/>
    </row>
    <row r="2533">
      <c r="G2533" s="31"/>
      <c r="H2533" s="32"/>
    </row>
    <row r="2534">
      <c r="G2534" s="31"/>
      <c r="H2534" s="32"/>
    </row>
    <row r="2535">
      <c r="G2535" s="31"/>
      <c r="H2535" s="32"/>
    </row>
    <row r="2536">
      <c r="G2536" s="31"/>
      <c r="H2536" s="32"/>
    </row>
    <row r="2537">
      <c r="G2537" s="31"/>
      <c r="H2537" s="32"/>
    </row>
    <row r="2538">
      <c r="G2538" s="31"/>
      <c r="H2538" s="32"/>
    </row>
    <row r="2539">
      <c r="G2539" s="31"/>
      <c r="H2539" s="32"/>
    </row>
    <row r="2540">
      <c r="G2540" s="31"/>
      <c r="H2540" s="32"/>
    </row>
    <row r="2541">
      <c r="G2541" s="31"/>
      <c r="H2541" s="32"/>
    </row>
    <row r="2542">
      <c r="G2542" s="31"/>
      <c r="H2542" s="32"/>
    </row>
    <row r="2543">
      <c r="G2543" s="31"/>
      <c r="H2543" s="32"/>
    </row>
    <row r="2544">
      <c r="G2544" s="31"/>
      <c r="H2544" s="32"/>
    </row>
    <row r="2545">
      <c r="G2545" s="31"/>
      <c r="H2545" s="32"/>
    </row>
    <row r="2546">
      <c r="G2546" s="31"/>
      <c r="H2546" s="32"/>
    </row>
    <row r="2547">
      <c r="G2547" s="31"/>
      <c r="H2547" s="32"/>
    </row>
    <row r="2548">
      <c r="G2548" s="31"/>
      <c r="H2548" s="32"/>
    </row>
    <row r="2549">
      <c r="G2549" s="31"/>
      <c r="H2549" s="32"/>
    </row>
    <row r="2550">
      <c r="G2550" s="31"/>
      <c r="H2550" s="32"/>
    </row>
    <row r="2551">
      <c r="G2551" s="31"/>
      <c r="H2551" s="32"/>
    </row>
    <row r="2552">
      <c r="G2552" s="31"/>
      <c r="H2552" s="32"/>
    </row>
    <row r="2553">
      <c r="G2553" s="31"/>
      <c r="H2553" s="32"/>
    </row>
    <row r="2554">
      <c r="G2554" s="31"/>
      <c r="H2554" s="32"/>
    </row>
    <row r="2555">
      <c r="G2555" s="31"/>
      <c r="H2555" s="32"/>
    </row>
    <row r="2556">
      <c r="G2556" s="31"/>
      <c r="H2556" s="32"/>
    </row>
    <row r="2557">
      <c r="G2557" s="31"/>
      <c r="H2557" s="32"/>
    </row>
    <row r="2558">
      <c r="G2558" s="31"/>
      <c r="H2558" s="32"/>
    </row>
    <row r="2559">
      <c r="G2559" s="31"/>
      <c r="H2559" s="32"/>
    </row>
    <row r="2560">
      <c r="G2560" s="31"/>
      <c r="H2560" s="32"/>
    </row>
    <row r="2561">
      <c r="G2561" s="31"/>
      <c r="H2561" s="32"/>
    </row>
    <row r="2562">
      <c r="G2562" s="31"/>
      <c r="H2562" s="32"/>
    </row>
    <row r="2563">
      <c r="G2563" s="31"/>
      <c r="H2563" s="32"/>
    </row>
    <row r="2564">
      <c r="G2564" s="31"/>
      <c r="H2564" s="32"/>
    </row>
    <row r="2565">
      <c r="G2565" s="31"/>
      <c r="H2565" s="32"/>
    </row>
    <row r="2566">
      <c r="G2566" s="31"/>
      <c r="H2566" s="32"/>
    </row>
    <row r="2567">
      <c r="G2567" s="31"/>
      <c r="H2567" s="32"/>
    </row>
    <row r="2568">
      <c r="G2568" s="31"/>
      <c r="H2568" s="32"/>
    </row>
    <row r="2569">
      <c r="G2569" s="31"/>
      <c r="H2569" s="32"/>
    </row>
    <row r="2570">
      <c r="G2570" s="31"/>
      <c r="H2570" s="32"/>
    </row>
    <row r="2571">
      <c r="G2571" s="31"/>
      <c r="H2571" s="32"/>
    </row>
    <row r="2572">
      <c r="G2572" s="31"/>
      <c r="H2572" s="32"/>
    </row>
    <row r="2573">
      <c r="G2573" s="31"/>
      <c r="H2573" s="32"/>
    </row>
    <row r="2574">
      <c r="G2574" s="31"/>
      <c r="H2574" s="32"/>
    </row>
    <row r="2575">
      <c r="G2575" s="31"/>
      <c r="H2575" s="32"/>
    </row>
    <row r="2576">
      <c r="G2576" s="31"/>
      <c r="H2576" s="32"/>
    </row>
    <row r="2577">
      <c r="G2577" s="31"/>
      <c r="H2577" s="32"/>
    </row>
    <row r="2578">
      <c r="G2578" s="31"/>
      <c r="H2578" s="32"/>
    </row>
    <row r="2579">
      <c r="G2579" s="31"/>
      <c r="H2579" s="32"/>
    </row>
    <row r="2580">
      <c r="G2580" s="31"/>
      <c r="H2580" s="32"/>
    </row>
    <row r="2581">
      <c r="G2581" s="31"/>
      <c r="H2581" s="32"/>
    </row>
    <row r="2582">
      <c r="G2582" s="31"/>
      <c r="H2582" s="32"/>
    </row>
    <row r="2583">
      <c r="G2583" s="31"/>
      <c r="H2583" s="32"/>
    </row>
    <row r="2584">
      <c r="G2584" s="31"/>
      <c r="H2584" s="32"/>
    </row>
    <row r="2585">
      <c r="G2585" s="31"/>
      <c r="H2585" s="32"/>
    </row>
    <row r="2586">
      <c r="G2586" s="31"/>
      <c r="H2586" s="32"/>
    </row>
    <row r="2587">
      <c r="G2587" s="31"/>
      <c r="H2587" s="32"/>
    </row>
    <row r="2588">
      <c r="G2588" s="31"/>
      <c r="H2588" s="32"/>
    </row>
    <row r="2589">
      <c r="G2589" s="31"/>
      <c r="H2589" s="32"/>
    </row>
    <row r="2590">
      <c r="G2590" s="31"/>
      <c r="H2590" s="32"/>
    </row>
    <row r="2591">
      <c r="G2591" s="31"/>
      <c r="H2591" s="32"/>
    </row>
    <row r="2592">
      <c r="G2592" s="31"/>
      <c r="H2592" s="32"/>
    </row>
    <row r="2593">
      <c r="G2593" s="31"/>
      <c r="H2593" s="32"/>
    </row>
    <row r="2594">
      <c r="G2594" s="31"/>
      <c r="H2594" s="32"/>
    </row>
    <row r="2595">
      <c r="G2595" s="31"/>
      <c r="H2595" s="32"/>
    </row>
    <row r="2596">
      <c r="G2596" s="31"/>
      <c r="H2596" s="32"/>
    </row>
    <row r="2597">
      <c r="G2597" s="31"/>
      <c r="H2597" s="32"/>
    </row>
    <row r="2598">
      <c r="G2598" s="31"/>
      <c r="H2598" s="32"/>
    </row>
    <row r="2599">
      <c r="G2599" s="31"/>
      <c r="H2599" s="32"/>
    </row>
    <row r="2600">
      <c r="G2600" s="31"/>
      <c r="H2600" s="32"/>
    </row>
    <row r="2601">
      <c r="G2601" s="31"/>
      <c r="H2601" s="32"/>
    </row>
    <row r="2602">
      <c r="G2602" s="31"/>
      <c r="H2602" s="32"/>
    </row>
    <row r="2603">
      <c r="G2603" s="31"/>
      <c r="H2603" s="32"/>
    </row>
    <row r="2604">
      <c r="G2604" s="31"/>
      <c r="H2604" s="32"/>
    </row>
    <row r="2605">
      <c r="G2605" s="31"/>
      <c r="H2605" s="32"/>
    </row>
    <row r="2606">
      <c r="G2606" s="31"/>
      <c r="H2606" s="32"/>
    </row>
    <row r="2607">
      <c r="G2607" s="31"/>
      <c r="H2607" s="32"/>
    </row>
    <row r="2608">
      <c r="G2608" s="31"/>
      <c r="H2608" s="32"/>
    </row>
    <row r="2609">
      <c r="G2609" s="31"/>
      <c r="H2609" s="32"/>
    </row>
    <row r="2610">
      <c r="G2610" s="31"/>
      <c r="H2610" s="32"/>
    </row>
    <row r="2611">
      <c r="G2611" s="31"/>
      <c r="H2611" s="32"/>
    </row>
    <row r="2612">
      <c r="G2612" s="31"/>
      <c r="H2612" s="32"/>
    </row>
    <row r="2613">
      <c r="G2613" s="31"/>
      <c r="H2613" s="32"/>
    </row>
    <row r="2614">
      <c r="G2614" s="31"/>
      <c r="H2614" s="32"/>
    </row>
    <row r="2615">
      <c r="G2615" s="31"/>
      <c r="H2615" s="32"/>
    </row>
    <row r="2616">
      <c r="G2616" s="31"/>
      <c r="H2616" s="32"/>
    </row>
    <row r="2617">
      <c r="G2617" s="31"/>
      <c r="H2617" s="32"/>
    </row>
    <row r="2618">
      <c r="G2618" s="31"/>
      <c r="H2618" s="32"/>
    </row>
    <row r="2619">
      <c r="G2619" s="31"/>
      <c r="H2619" s="32"/>
    </row>
    <row r="2620">
      <c r="G2620" s="31"/>
      <c r="H2620" s="32"/>
    </row>
    <row r="2621">
      <c r="G2621" s="31"/>
      <c r="H2621" s="32"/>
    </row>
    <row r="2622">
      <c r="G2622" s="31"/>
      <c r="H2622" s="32"/>
    </row>
    <row r="2623">
      <c r="G2623" s="31"/>
      <c r="H2623" s="32"/>
    </row>
    <row r="2624">
      <c r="G2624" s="31"/>
      <c r="H2624" s="32"/>
    </row>
    <row r="2625">
      <c r="G2625" s="31"/>
      <c r="H2625" s="32"/>
    </row>
    <row r="2626">
      <c r="G2626" s="31"/>
      <c r="H2626" s="32"/>
    </row>
    <row r="2627">
      <c r="G2627" s="31"/>
      <c r="H2627" s="32"/>
    </row>
    <row r="2628">
      <c r="G2628" s="31"/>
      <c r="H2628" s="32"/>
    </row>
    <row r="2629">
      <c r="G2629" s="31"/>
      <c r="H2629" s="32"/>
    </row>
    <row r="2630">
      <c r="G2630" s="31"/>
      <c r="H2630" s="32"/>
    </row>
    <row r="2631">
      <c r="G2631" s="31"/>
      <c r="H2631" s="32"/>
    </row>
    <row r="2632">
      <c r="G2632" s="31"/>
      <c r="H2632" s="32"/>
    </row>
    <row r="2633">
      <c r="G2633" s="31"/>
      <c r="H2633" s="32"/>
    </row>
    <row r="2634">
      <c r="G2634" s="31"/>
      <c r="H2634" s="32"/>
    </row>
    <row r="2635">
      <c r="G2635" s="31"/>
      <c r="H2635" s="32"/>
    </row>
    <row r="2636">
      <c r="G2636" s="31"/>
      <c r="H2636" s="32"/>
    </row>
    <row r="2637">
      <c r="G2637" s="31"/>
      <c r="H2637" s="32"/>
    </row>
    <row r="2638">
      <c r="G2638" s="31"/>
      <c r="H2638" s="32"/>
    </row>
    <row r="2639">
      <c r="G2639" s="31"/>
      <c r="H2639" s="32"/>
    </row>
    <row r="2640">
      <c r="G2640" s="31"/>
      <c r="H2640" s="32"/>
    </row>
    <row r="2641">
      <c r="G2641" s="31"/>
      <c r="H2641" s="32"/>
    </row>
    <row r="2642">
      <c r="G2642" s="31"/>
      <c r="H2642" s="32"/>
    </row>
    <row r="2643">
      <c r="G2643" s="31"/>
      <c r="H2643" s="32"/>
    </row>
    <row r="2644">
      <c r="G2644" s="31"/>
      <c r="H2644" s="32"/>
    </row>
    <row r="2645">
      <c r="G2645" s="31"/>
      <c r="H2645" s="32"/>
    </row>
    <row r="2646">
      <c r="G2646" s="31"/>
      <c r="H2646" s="32"/>
    </row>
    <row r="2647">
      <c r="G2647" s="31"/>
      <c r="H2647" s="32"/>
    </row>
    <row r="2648">
      <c r="G2648" s="31"/>
      <c r="H2648" s="32"/>
    </row>
    <row r="2649">
      <c r="G2649" s="31"/>
      <c r="H2649" s="32"/>
    </row>
    <row r="2650">
      <c r="G2650" s="31"/>
      <c r="H2650" s="32"/>
    </row>
    <row r="2651">
      <c r="G2651" s="31"/>
      <c r="H2651" s="32"/>
    </row>
    <row r="2652">
      <c r="G2652" s="31"/>
      <c r="H2652" s="32"/>
    </row>
    <row r="2653">
      <c r="G2653" s="31"/>
      <c r="H2653" s="32"/>
    </row>
    <row r="2654">
      <c r="G2654" s="31"/>
      <c r="H2654" s="32"/>
    </row>
    <row r="2655">
      <c r="G2655" s="31"/>
      <c r="H2655" s="32"/>
    </row>
    <row r="2656">
      <c r="G2656" s="31"/>
      <c r="H2656" s="32"/>
    </row>
    <row r="2657">
      <c r="G2657" s="31"/>
      <c r="H2657" s="32"/>
    </row>
    <row r="2658">
      <c r="G2658" s="31"/>
      <c r="H2658" s="32"/>
    </row>
    <row r="2659">
      <c r="G2659" s="31"/>
      <c r="H2659" s="32"/>
    </row>
    <row r="2660">
      <c r="G2660" s="31"/>
      <c r="H2660" s="32"/>
    </row>
    <row r="2661">
      <c r="G2661" s="31"/>
      <c r="H2661" s="32"/>
    </row>
    <row r="2662">
      <c r="G2662" s="31"/>
      <c r="H2662" s="32"/>
    </row>
  </sheetData>
  <dataValidations>
    <dataValidation type="list" allowBlank="1" showErrorMessage="1" sqref="C62 C66:C67 C70 C77 C79 C82 C84 C87 C105 C107 C109 C115:C116 C119 C121 C123 C125:C127 C133 C135:C136 C140:C141">
      <formula1>Articulos</formula1>
    </dataValidation>
  </dataValidations>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4.43" defaultRowHeight="15.0"/>
  <cols>
    <col customWidth="1" min="1" max="2" width="10.71"/>
    <col customWidth="1" min="3" max="3" width="50.86"/>
    <col customWidth="1" min="4" max="7" width="11.43"/>
    <col customWidth="1" min="8" max="11" width="10.71"/>
    <col customWidth="1" min="12" max="12" width="12.43"/>
    <col customWidth="1" min="13" max="14" width="10.71"/>
  </cols>
  <sheetData>
    <row r="1">
      <c r="H1" s="31"/>
    </row>
    <row r="2">
      <c r="H2" s="31"/>
    </row>
    <row r="3">
      <c r="B3" s="33"/>
      <c r="C3" s="10" t="s">
        <v>69</v>
      </c>
      <c r="D3" s="34"/>
      <c r="E3" s="35"/>
      <c r="F3" s="36"/>
      <c r="G3" s="37"/>
      <c r="H3" s="38"/>
      <c r="I3" s="35"/>
      <c r="J3" s="39"/>
      <c r="K3" s="40" t="s">
        <v>474</v>
      </c>
      <c r="L3" s="41" t="s">
        <v>475</v>
      </c>
    </row>
    <row r="4">
      <c r="B4" s="42"/>
      <c r="C4" s="43"/>
      <c r="D4" s="42"/>
      <c r="E4" s="44"/>
      <c r="F4" s="45"/>
      <c r="G4" s="42"/>
      <c r="H4" s="46"/>
      <c r="I4" s="44"/>
      <c r="J4" s="39"/>
      <c r="K4" s="47"/>
      <c r="L4" s="41"/>
    </row>
    <row r="5">
      <c r="B5" s="48" t="s">
        <v>476</v>
      </c>
      <c r="C5" s="48" t="s">
        <v>477</v>
      </c>
      <c r="D5" s="48" t="s">
        <v>478</v>
      </c>
      <c r="E5" s="49" t="s">
        <v>479</v>
      </c>
      <c r="F5" s="50" t="s">
        <v>10</v>
      </c>
      <c r="G5" s="48" t="s">
        <v>480</v>
      </c>
      <c r="H5" s="51" t="s">
        <v>481</v>
      </c>
      <c r="I5" s="49" t="s">
        <v>482</v>
      </c>
      <c r="J5" s="39"/>
      <c r="K5" s="52"/>
      <c r="L5" s="48" t="s">
        <v>482</v>
      </c>
    </row>
    <row r="6">
      <c r="B6" s="53">
        <v>1.0</v>
      </c>
      <c r="C6" s="54" t="s">
        <v>465</v>
      </c>
      <c r="D6" s="55" t="str">
        <f>+IF(ISERROR(VLOOKUP($C6,Insumos!$C:$G,3,FALSE)),"",VLOOKUP($C6,Insumos!$C:$G,3,FALSE))</f>
        <v>GRAMOS</v>
      </c>
      <c r="E6" s="56">
        <f>+IF(ISERROR(VLOOKUP($C6,Insumos!$C:$G,2,FALSE)),"",VLOOKUP($C6,Insumos!$C:$G,2,FALSE))</f>
        <v>5040</v>
      </c>
      <c r="F6" s="57">
        <f>+IF(ISERROR(VLOOKUP($C6,Insumos!$C:$G,5,FALSE)),"",VLOOKUP($C6,Insumos!$C:$G,5,FALSE))</f>
        <v>13200</v>
      </c>
      <c r="G6" s="55" t="str">
        <f>+IF(ISERROR(VLOOKUP($C6,Insumos!$C:$G,4,FALSE)),"",VLOOKUP($C6,Insumos!$C:$G,4,FALSE))</f>
        <v>GRAMOS</v>
      </c>
      <c r="H6" s="58">
        <v>4000.0</v>
      </c>
      <c r="I6" s="56">
        <f t="shared" ref="I6:I13" si="1">IF(ISERROR(ROUND(+E6/F6*H6,2)),0,ROUND(+E6/F6*H6,2))</f>
        <v>1527.27</v>
      </c>
      <c r="J6" s="39"/>
      <c r="K6" s="58">
        <v>4000.0</v>
      </c>
      <c r="L6" s="59">
        <f t="shared" ref="L6:L13" si="2">IF(ISERROR(ROUND(+E6/F6*K6,2)),0,ROUND(+E6/F6*K6,2))</f>
        <v>1527.27</v>
      </c>
    </row>
    <row r="7">
      <c r="B7" s="53">
        <v>2.0</v>
      </c>
      <c r="C7" s="54" t="s">
        <v>466</v>
      </c>
      <c r="D7" s="55" t="str">
        <f>+IF(ISERROR(VLOOKUP($C7,Insumos!$C:$G,3,FALSE)),"",VLOOKUP($C7,Insumos!$C:$G,3,FALSE))</f>
        <v>MILILITROS</v>
      </c>
      <c r="E7" s="56">
        <f>+IF(ISERROR(VLOOKUP($C7,Insumos!$C:$G,2,FALSE)),"",VLOOKUP($C7,Insumos!$C:$G,2,FALSE))</f>
        <v>13902.85</v>
      </c>
      <c r="F7" s="57">
        <f>+IF(ISERROR(VLOOKUP($C7,Insumos!$C:$G,5,FALSE)),"",VLOOKUP($C7,Insumos!$C:$G,5,FALSE))</f>
        <v>18900</v>
      </c>
      <c r="G7" s="55" t="str">
        <f>+IF(ISERROR(VLOOKUP($C7,Insumos!$C:$G,4,FALSE)),"",VLOOKUP($C7,Insumos!$C:$G,4,FALSE))</f>
        <v>MILILITROS</v>
      </c>
      <c r="H7" s="60">
        <v>1700.0</v>
      </c>
      <c r="I7" s="56">
        <f t="shared" si="1"/>
        <v>1250.52</v>
      </c>
      <c r="J7" s="39"/>
      <c r="K7" s="60">
        <v>1700.0</v>
      </c>
      <c r="L7" s="59">
        <f t="shared" si="2"/>
        <v>1250.52</v>
      </c>
    </row>
    <row r="8" ht="15.0" customHeight="1">
      <c r="B8" s="53">
        <v>3.0</v>
      </c>
      <c r="C8" s="54"/>
      <c r="D8" s="55" t="str">
        <f>+IF(ISERROR(VLOOKUP($C8,Insumos!$C:$G,3,FALSE)),"",VLOOKUP($C8,Insumos!$C:$G,3,FALSE))</f>
        <v/>
      </c>
      <c r="E8" s="56" t="str">
        <f>+IF(ISERROR(VLOOKUP($C8,Insumos!$C:$G,2,FALSE)),"",VLOOKUP($C8,Insumos!$C:$G,2,FALSE))</f>
        <v/>
      </c>
      <c r="F8" s="57" t="str">
        <f>+IF(ISERROR(VLOOKUP($C8,Insumos!$C:$G,5,FALSE)),"",VLOOKUP($C8,Insumos!$C:$G,5,FALSE))</f>
        <v/>
      </c>
      <c r="G8" s="55" t="str">
        <f>+IF(ISERROR(VLOOKUP($C8,Insumos!$C:$G,4,FALSE)),"",VLOOKUP($C8,Insumos!$C:$G,4,FALSE))</f>
        <v/>
      </c>
      <c r="H8" s="60"/>
      <c r="I8" s="56">
        <f t="shared" si="1"/>
        <v>0</v>
      </c>
      <c r="J8" s="39"/>
      <c r="K8" s="61"/>
      <c r="L8" s="59">
        <f t="shared" si="2"/>
        <v>0</v>
      </c>
    </row>
    <row r="9" ht="15.0" customHeight="1">
      <c r="B9" s="53">
        <v>4.0</v>
      </c>
      <c r="C9" s="54"/>
      <c r="D9" s="55" t="str">
        <f>+IF(ISERROR(VLOOKUP($C9,Insumos!$C:$G,3,FALSE)),"",VLOOKUP($C9,Insumos!$C:$G,3,FALSE))</f>
        <v/>
      </c>
      <c r="E9" s="56" t="str">
        <f>+IF(ISERROR(VLOOKUP($C9,Insumos!$C:$G,2,FALSE)),"",VLOOKUP($C9,Insumos!$C:$G,2,FALSE))</f>
        <v/>
      </c>
      <c r="F9" s="57" t="str">
        <f>+IF(ISERROR(VLOOKUP($C9,Insumos!$C:$G,5,FALSE)),"",VLOOKUP($C9,Insumos!$C:$G,5,FALSE))</f>
        <v/>
      </c>
      <c r="G9" s="55" t="str">
        <f>+IF(ISERROR(VLOOKUP($C9,Insumos!$C:$G,4,FALSE)),"",VLOOKUP($C9,Insumos!$C:$G,4,FALSE))</f>
        <v/>
      </c>
      <c r="H9" s="60"/>
      <c r="I9" s="56">
        <f t="shared" si="1"/>
        <v>0</v>
      </c>
      <c r="J9" s="39"/>
      <c r="K9" s="61"/>
      <c r="L9" s="59">
        <f t="shared" si="2"/>
        <v>0</v>
      </c>
    </row>
    <row r="10" ht="15.0" customHeight="1">
      <c r="B10" s="53">
        <v>5.0</v>
      </c>
      <c r="C10" s="54"/>
      <c r="D10" s="55" t="str">
        <f>+IF(ISERROR(VLOOKUP($C10,Insumos!$C:$G,3,FALSE)),"",VLOOKUP($C10,Insumos!$C:$G,3,FALSE))</f>
        <v/>
      </c>
      <c r="E10" s="56" t="str">
        <f>+IF(ISERROR(VLOOKUP($C10,Insumos!$C:$G,2,FALSE)),"",VLOOKUP($C10,Insumos!$C:$G,2,FALSE))</f>
        <v/>
      </c>
      <c r="F10" s="57" t="str">
        <f>+IF(ISERROR(VLOOKUP($C10,Insumos!$C:$G,5,FALSE)),"",VLOOKUP($C10,Insumos!$C:$G,5,FALSE))</f>
        <v/>
      </c>
      <c r="G10" s="55" t="str">
        <f>+IF(ISERROR(VLOOKUP($C10,Insumos!$C:$G,4,FALSE)),"",VLOOKUP($C10,Insumos!$C:$G,4,FALSE))</f>
        <v/>
      </c>
      <c r="H10" s="60"/>
      <c r="I10" s="56">
        <f t="shared" si="1"/>
        <v>0</v>
      </c>
      <c r="J10" s="39"/>
      <c r="K10" s="61"/>
      <c r="L10" s="59">
        <f t="shared" si="2"/>
        <v>0</v>
      </c>
    </row>
    <row r="11">
      <c r="B11" s="53">
        <v>6.0</v>
      </c>
      <c r="C11" s="54"/>
      <c r="D11" s="55" t="str">
        <f>+IF(ISERROR(VLOOKUP($C11,Insumos!$C:$G,3,FALSE)),"",VLOOKUP($C11,Insumos!$C:$G,3,FALSE))</f>
        <v/>
      </c>
      <c r="E11" s="56" t="str">
        <f>+IF(ISERROR(VLOOKUP($C11,Insumos!$C:$G,2,FALSE)),"",VLOOKUP($C11,Insumos!$C:$G,2,FALSE))</f>
        <v/>
      </c>
      <c r="F11" s="57" t="str">
        <f>+IF(ISERROR(VLOOKUP($C11,Insumos!$C:$G,5,FALSE)),"",VLOOKUP($C11,Insumos!$C:$G,5,FALSE))</f>
        <v/>
      </c>
      <c r="G11" s="55" t="str">
        <f>+IF(ISERROR(VLOOKUP($C11,Insumos!$C:$G,4,FALSE)),"",VLOOKUP($C11,Insumos!$C:$G,4,FALSE))</f>
        <v/>
      </c>
      <c r="H11" s="62"/>
      <c r="I11" s="56">
        <f t="shared" si="1"/>
        <v>0</v>
      </c>
      <c r="J11" s="39"/>
      <c r="K11" s="61"/>
      <c r="L11" s="59">
        <f t="shared" si="2"/>
        <v>0</v>
      </c>
    </row>
    <row r="12">
      <c r="B12" s="53"/>
      <c r="C12" s="63"/>
      <c r="D12" s="55" t="str">
        <f>+IF(ISERROR(VLOOKUP($C12,Insumos!$C:$G,3,FALSE)),"",VLOOKUP($C12,Insumos!$C:$G,3,FALSE))</f>
        <v/>
      </c>
      <c r="E12" s="56" t="str">
        <f>+IF(ISERROR(VLOOKUP($C12,Insumos!$C:$G,2,FALSE)),"",VLOOKUP($C12,Insumos!$C:$G,2,FALSE))</f>
        <v/>
      </c>
      <c r="F12" s="57" t="str">
        <f>+IF(ISERROR(VLOOKUP($C12,Insumos!$C:$G,5,FALSE)),"",VLOOKUP($C12,Insumos!$C:$G,5,FALSE))</f>
        <v/>
      </c>
      <c r="G12" s="55"/>
      <c r="H12" s="64"/>
      <c r="I12" s="56">
        <f t="shared" si="1"/>
        <v>0</v>
      </c>
      <c r="J12" s="39"/>
      <c r="K12" s="65"/>
      <c r="L12" s="59">
        <f t="shared" si="2"/>
        <v>0</v>
      </c>
    </row>
    <row r="13">
      <c r="B13" s="53"/>
      <c r="C13" s="63"/>
      <c r="D13" s="55" t="str">
        <f>+IF(ISERROR(VLOOKUP($C13,Insumos!$C:$G,3,FALSE)),"",VLOOKUP($C13,Insumos!$C:$G,3,FALSE))</f>
        <v/>
      </c>
      <c r="E13" s="56" t="str">
        <f>+IF(ISERROR(VLOOKUP($C13,Insumos!$C:$G,2,FALSE)),"",VLOOKUP($C13,Insumos!$C:$G,2,FALSE))</f>
        <v/>
      </c>
      <c r="F13" s="57" t="str">
        <f>+IF(ISERROR(VLOOKUP($C13,Insumos!$C:$G,5,FALSE)),"",VLOOKUP($C13,Insumos!$C:$G,5,FALSE))</f>
        <v/>
      </c>
      <c r="G13" s="55" t="str">
        <f>+IF(ISERROR(VLOOKUP($C13,Insumos!$C:$G,4,FALSE)),"",VLOOKUP($C13,Insumos!$C:$G,4,FALSE))</f>
        <v/>
      </c>
      <c r="H13" s="64" t="str">
        <f>IFERROR(ROUND(K13/L$3,4),"")</f>
        <v/>
      </c>
      <c r="I13" s="56">
        <f t="shared" si="1"/>
        <v>0</v>
      </c>
      <c r="J13" s="39"/>
      <c r="K13" s="66"/>
      <c r="L13" s="59">
        <f t="shared" si="2"/>
        <v>0</v>
      </c>
    </row>
    <row r="14" ht="15.0" customHeight="1">
      <c r="H14" s="67" t="s">
        <v>483</v>
      </c>
      <c r="I14" s="68">
        <f>SUM(I6:I13)</f>
        <v>2777.79</v>
      </c>
      <c r="J14" s="39"/>
      <c r="K14" s="69"/>
      <c r="L14" s="70">
        <f>SUM(L6:L13)</f>
        <v>2777.79</v>
      </c>
    </row>
    <row r="15">
      <c r="H15" s="31"/>
    </row>
    <row r="16" ht="15.0" customHeight="1">
      <c r="B16" s="33"/>
      <c r="C16" s="10" t="s">
        <v>77</v>
      </c>
      <c r="D16" s="34" t="s">
        <v>484</v>
      </c>
      <c r="E16" s="35"/>
      <c r="F16" s="36"/>
      <c r="G16" s="37"/>
      <c r="H16" s="38"/>
      <c r="I16" s="35"/>
      <c r="J16" s="39"/>
      <c r="K16" s="40" t="s">
        <v>474</v>
      </c>
      <c r="L16" s="41" t="s">
        <v>485</v>
      </c>
    </row>
    <row r="17" ht="15.0" customHeight="1">
      <c r="B17" s="42"/>
      <c r="C17" s="43"/>
      <c r="D17" s="42"/>
      <c r="E17" s="44"/>
      <c r="F17" s="45"/>
      <c r="G17" s="42"/>
      <c r="H17" s="46"/>
      <c r="I17" s="44"/>
      <c r="J17" s="39"/>
      <c r="K17" s="47"/>
      <c r="L17" s="41"/>
    </row>
    <row r="18" ht="18.0" customHeight="1">
      <c r="B18" s="48" t="s">
        <v>476</v>
      </c>
      <c r="C18" s="48" t="s">
        <v>477</v>
      </c>
      <c r="D18" s="48" t="s">
        <v>478</v>
      </c>
      <c r="E18" s="49" t="s">
        <v>479</v>
      </c>
      <c r="F18" s="50" t="s">
        <v>10</v>
      </c>
      <c r="G18" s="48" t="s">
        <v>480</v>
      </c>
      <c r="H18" s="51" t="s">
        <v>481</v>
      </c>
      <c r="I18" s="49" t="s">
        <v>482</v>
      </c>
      <c r="J18" s="39"/>
      <c r="K18" s="52"/>
      <c r="L18" s="48" t="s">
        <v>482</v>
      </c>
    </row>
    <row r="19" ht="15.0" customHeight="1">
      <c r="B19" s="53">
        <v>1.0</v>
      </c>
      <c r="C19" s="54" t="s">
        <v>235</v>
      </c>
      <c r="D19" s="55" t="str">
        <f>+IF(ISERROR(VLOOKUP($C19,Insumos!$C:$G,3,FALSE)),"",VLOOKUP($C19,Insumos!$C:$G,3,FALSE))</f>
        <v>GRAMOS</v>
      </c>
      <c r="E19" s="56">
        <f>+IF(ISERROR(VLOOKUP($C19,Insumos!$C:$G,2,FALSE)),"",VLOOKUP($C19,Insumos!$C:$G,2,FALSE))</f>
        <v>13944.82759</v>
      </c>
      <c r="F19" s="57">
        <f>+IF(ISERROR(VLOOKUP($C19,Insumos!$C:$G,5,FALSE)),"",VLOOKUP($C19,Insumos!$C:$G,5,FALSE))</f>
        <v>1000</v>
      </c>
      <c r="G19" s="55" t="str">
        <f>+IF(ISERROR(VLOOKUP($C19,Insumos!$C:$G,4,FALSE)),"",VLOOKUP($C19,Insumos!$C:$G,4,FALSE))</f>
        <v>GRAMOS</v>
      </c>
      <c r="H19" s="71">
        <v>100.0</v>
      </c>
      <c r="I19" s="56">
        <f t="shared" ref="I19:I29" si="3">IF(ISERROR(ROUND(+E19/F19*H19,2)),0,ROUND(+E19/F19*H19,2))</f>
        <v>1394.48</v>
      </c>
      <c r="J19" s="39"/>
      <c r="K19" s="72">
        <v>100.0</v>
      </c>
      <c r="L19" s="59">
        <f t="shared" ref="L19:L29" si="4">IF(ISERROR(ROUND(+E19/F19*K19,2)),0,ROUND(+E19/F19*K19,2))</f>
        <v>1394.48</v>
      </c>
    </row>
    <row r="20" ht="15.0" customHeight="1">
      <c r="B20" s="53">
        <v>2.0</v>
      </c>
      <c r="C20" s="54" t="s">
        <v>236</v>
      </c>
      <c r="D20" s="55" t="str">
        <f>+IF(ISERROR(VLOOKUP($C20,Insumos!$C:$G,3,FALSE)),"",VLOOKUP($C20,Insumos!$C:$G,3,FALSE))</f>
        <v>GRAMOS</v>
      </c>
      <c r="E20" s="56">
        <f>+IF(ISERROR(VLOOKUP($C20,Insumos!$C:$G,2,FALSE)),"",VLOOKUP($C20,Insumos!$C:$G,2,FALSE))</f>
        <v>8753.846154</v>
      </c>
      <c r="F20" s="57">
        <f>+IF(ISERROR(VLOOKUP($C20,Insumos!$C:$G,5,FALSE)),"",VLOOKUP($C20,Insumos!$C:$G,5,FALSE))</f>
        <v>1000</v>
      </c>
      <c r="G20" s="55" t="str">
        <f>+IF(ISERROR(VLOOKUP($C20,Insumos!$C:$G,4,FALSE)),"",VLOOKUP($C20,Insumos!$C:$G,4,FALSE))</f>
        <v>GRAMOS</v>
      </c>
      <c r="H20" s="60">
        <v>25.0</v>
      </c>
      <c r="I20" s="56">
        <f t="shared" si="3"/>
        <v>218.85</v>
      </c>
      <c r="J20" s="39"/>
      <c r="K20" s="61">
        <v>25.0</v>
      </c>
      <c r="L20" s="59">
        <f t="shared" si="4"/>
        <v>218.85</v>
      </c>
    </row>
    <row r="21" ht="15.0" customHeight="1">
      <c r="B21" s="53">
        <v>3.0</v>
      </c>
      <c r="C21" s="73" t="s">
        <v>70</v>
      </c>
      <c r="D21" s="55" t="str">
        <f>+IF(ISERROR(VLOOKUP($C21,Insumos!$C:$G,3,FALSE)),"",VLOOKUP($C21,Insumos!$C:$G,3,FALSE))</f>
        <v>MILILITROS</v>
      </c>
      <c r="E21" s="56">
        <f>+IF(ISERROR(VLOOKUP($C21,Insumos!$C:$G,2,FALSE)),"",VLOOKUP($C21,Insumos!$C:$G,2,FALSE))</f>
        <v>840.333</v>
      </c>
      <c r="F21" s="57">
        <f>+IF(ISERROR(VLOOKUP($C21,Insumos!$C:$G,5,FALSE)),"",VLOOKUP($C21,Insumos!$C:$G,5,FALSE))</f>
        <v>1000</v>
      </c>
      <c r="G21" s="55" t="str">
        <f>+IF(ISERROR(VLOOKUP($C21,Insumos!$C:$G,4,FALSE)),"",VLOOKUP($C21,Insumos!$C:$G,4,FALSE))</f>
        <v>MILILITROS</v>
      </c>
      <c r="H21" s="60">
        <v>50.0</v>
      </c>
      <c r="I21" s="56">
        <f t="shared" si="3"/>
        <v>42.02</v>
      </c>
      <c r="J21" s="39"/>
      <c r="K21" s="61">
        <v>50.0</v>
      </c>
      <c r="L21" s="59">
        <f t="shared" si="4"/>
        <v>42.02</v>
      </c>
    </row>
    <row r="22" ht="15.0" customHeight="1">
      <c r="B22" s="53">
        <v>4.0</v>
      </c>
      <c r="C22" s="73" t="s">
        <v>140</v>
      </c>
      <c r="D22" s="55" t="str">
        <f>+IF(ISERROR(VLOOKUP($C22,Insumos!$C:$G,3,FALSE)),"",VLOOKUP($C22,Insumos!$C:$G,3,FALSE))</f>
        <v>MILILITROS</v>
      </c>
      <c r="E22" s="56">
        <f>+IF(ISERROR(VLOOKUP($C22,Insumos!$C:$G,2,FALSE)),"",VLOOKUP($C22,Insumos!$C:$G,2,FALSE))</f>
        <v>18000</v>
      </c>
      <c r="F22" s="57">
        <f>+IF(ISERROR(VLOOKUP($C22,Insumos!$C:$G,5,FALSE)),"",VLOOKUP($C22,Insumos!$C:$G,5,FALSE))</f>
        <v>3000</v>
      </c>
      <c r="G22" s="55" t="str">
        <f>+IF(ISERROR(VLOOKUP($C22,Insumos!$C:$G,4,FALSE)),"",VLOOKUP($C22,Insumos!$C:$G,4,FALSE))</f>
        <v>MILILITROS</v>
      </c>
      <c r="H22" s="60">
        <v>50.0</v>
      </c>
      <c r="I22" s="56">
        <f t="shared" si="3"/>
        <v>300</v>
      </c>
      <c r="J22" s="39"/>
      <c r="K22" s="61">
        <v>50.0</v>
      </c>
      <c r="L22" s="59">
        <f t="shared" si="4"/>
        <v>300</v>
      </c>
    </row>
    <row r="23" ht="15.0" customHeight="1">
      <c r="B23" s="53">
        <v>5.0</v>
      </c>
      <c r="C23" s="73" t="s">
        <v>66</v>
      </c>
      <c r="D23" s="55" t="str">
        <f>+IF(ISERROR(VLOOKUP($C23,Insumos!$C:$G,3,FALSE)),"",VLOOKUP($C23,Insumos!$C:$G,3,FALSE))</f>
        <v>GRAMOS</v>
      </c>
      <c r="E23" s="56">
        <f>+IF(ISERROR(VLOOKUP($C23,Insumos!$C:$G,2,FALSE)),"",VLOOKUP($C23,Insumos!$C:$G,2,FALSE))</f>
        <v>2101</v>
      </c>
      <c r="F23" s="57">
        <f>+IF(ISERROR(VLOOKUP($C23,Insumos!$C:$G,5,FALSE)),"",VLOOKUP($C23,Insumos!$C:$G,5,FALSE))</f>
        <v>1000</v>
      </c>
      <c r="G23" s="55" t="str">
        <f>+IF(ISERROR(VLOOKUP($C23,Insumos!$C:$G,4,FALSE)),"",VLOOKUP($C23,Insumos!$C:$G,4,FALSE))</f>
        <v>GRAMOS</v>
      </c>
      <c r="H23" s="60">
        <v>10.0</v>
      </c>
      <c r="I23" s="56">
        <f t="shared" si="3"/>
        <v>21.01</v>
      </c>
      <c r="J23" s="39"/>
      <c r="K23" s="61">
        <v>10.0</v>
      </c>
      <c r="L23" s="59">
        <f t="shared" si="4"/>
        <v>21.01</v>
      </c>
    </row>
    <row r="24" ht="15.0" customHeight="1">
      <c r="B24" s="53">
        <v>6.0</v>
      </c>
      <c r="C24" s="73" t="s">
        <v>71</v>
      </c>
      <c r="D24" s="55" t="str">
        <f>+IF(ISERROR(VLOOKUP($C24,Insumos!$C:$G,3,FALSE)),"",VLOOKUP($C24,Insumos!$C:$G,3,FALSE))</f>
        <v>GRAMOS</v>
      </c>
      <c r="E24" s="56">
        <f>+IF(ISERROR(VLOOKUP($C24,Insumos!$C:$G,2,FALSE)),"",VLOOKUP($C24,Insumos!$C:$G,2,FALSE))</f>
        <v>2521</v>
      </c>
      <c r="F24" s="57">
        <f>+IF(ISERROR(VLOOKUP($C24,Insumos!$C:$G,5,FALSE)),"",VLOOKUP($C24,Insumos!$C:$G,5,FALSE))</f>
        <v>1000</v>
      </c>
      <c r="G24" s="55" t="str">
        <f>+IF(ISERROR(VLOOKUP($C24,Insumos!$C:$G,4,FALSE)),"",VLOOKUP($C24,Insumos!$C:$G,4,FALSE))</f>
        <v>GRAMOS</v>
      </c>
      <c r="H24" s="60">
        <v>7.0</v>
      </c>
      <c r="I24" s="56">
        <f t="shared" si="3"/>
        <v>17.65</v>
      </c>
      <c r="J24" s="39"/>
      <c r="K24" s="61">
        <v>7.0</v>
      </c>
      <c r="L24" s="59">
        <f t="shared" si="4"/>
        <v>17.65</v>
      </c>
    </row>
    <row r="25" ht="15.0" customHeight="1">
      <c r="B25" s="53">
        <v>7.0</v>
      </c>
      <c r="C25" s="63" t="s">
        <v>72</v>
      </c>
      <c r="D25" s="55" t="str">
        <f>+IF(ISERROR(VLOOKUP($C25,Insumos!$C:$G,3,FALSE)),"",VLOOKUP($C25,Insumos!$C:$G,3,FALSE))</f>
        <v>GRAMOS</v>
      </c>
      <c r="E25" s="56">
        <f>+IF(ISERROR(VLOOKUP($C25,Insumos!$C:$G,2,FALSE)),"",VLOOKUP($C25,Insumos!$C:$G,2,FALSE))</f>
        <v>4202</v>
      </c>
      <c r="F25" s="57">
        <f>+IF(ISERROR(VLOOKUP($C25,Insumos!$C:$G,5,FALSE)),"",VLOOKUP($C25,Insumos!$C:$G,5,FALSE))</f>
        <v>1000</v>
      </c>
      <c r="G25" s="55" t="str">
        <f>+IF(ISERROR(VLOOKUP($C25,Insumos!$C:$G,4,FALSE)),"",VLOOKUP($C25,Insumos!$C:$G,4,FALSE))</f>
        <v>GRAMOS</v>
      </c>
      <c r="H25" s="60">
        <v>5.0</v>
      </c>
      <c r="I25" s="56">
        <f t="shared" si="3"/>
        <v>21.01</v>
      </c>
      <c r="J25" s="39"/>
      <c r="K25" s="61">
        <v>5.0</v>
      </c>
      <c r="L25" s="59">
        <f t="shared" si="4"/>
        <v>21.01</v>
      </c>
    </row>
    <row r="26" ht="15.0" customHeight="1">
      <c r="B26" s="53">
        <v>8.0</v>
      </c>
      <c r="C26" s="63" t="s">
        <v>67</v>
      </c>
      <c r="D26" s="55" t="str">
        <f>+IF(ISERROR(VLOOKUP($C26,Insumos!$C:$G,3,FALSE)),"",VLOOKUP($C26,Insumos!$C:$G,3,FALSE))</f>
        <v>GRAMOS</v>
      </c>
      <c r="E26" s="56">
        <f>+IF(ISERROR(VLOOKUP($C26,Insumos!$C:$G,2,FALSE)),"",VLOOKUP($C26,Insumos!$C:$G,2,FALSE))</f>
        <v>294.1176471</v>
      </c>
      <c r="F26" s="57">
        <f>+IF(ISERROR(VLOOKUP($C26,Insumos!$C:$G,5,FALSE)),"",VLOOKUP($C26,Insumos!$C:$G,5,FALSE))</f>
        <v>1000</v>
      </c>
      <c r="G26" s="55" t="str">
        <f>+IF(ISERROR(VLOOKUP($C26,Insumos!$C:$G,4,FALSE)),"",VLOOKUP($C26,Insumos!$C:$G,4,FALSE))</f>
        <v>GRAMOS</v>
      </c>
      <c r="H26" s="60">
        <v>4.0</v>
      </c>
      <c r="I26" s="56">
        <f t="shared" si="3"/>
        <v>1.18</v>
      </c>
      <c r="J26" s="39"/>
      <c r="K26" s="61">
        <v>4.0</v>
      </c>
      <c r="L26" s="59">
        <f t="shared" si="4"/>
        <v>1.18</v>
      </c>
    </row>
    <row r="27" ht="15.0" customHeight="1">
      <c r="B27" s="53">
        <v>9.0</v>
      </c>
      <c r="C27" s="74" t="s">
        <v>73</v>
      </c>
      <c r="D27" s="55" t="str">
        <f>+IF(ISERROR(VLOOKUP($C27,Insumos!$C:$G,3,FALSE)),"",VLOOKUP($C27,Insumos!$C:$G,3,FALSE))</f>
        <v>GRAMOS</v>
      </c>
      <c r="E27" s="56">
        <f>+IF(ISERROR(VLOOKUP($C27,Insumos!$C:$G,2,FALSE)),"",VLOOKUP($C27,Insumos!$C:$G,2,FALSE))</f>
        <v>6722</v>
      </c>
      <c r="F27" s="57">
        <f>+IF(ISERROR(VLOOKUP($C27,Insumos!$C:$G,5,FALSE)),"",VLOOKUP($C27,Insumos!$C:$G,5,FALSE))</f>
        <v>1000</v>
      </c>
      <c r="G27" s="55" t="str">
        <f>+IF(ISERROR(VLOOKUP($C27,Insumos!$C:$G,4,FALSE)),"",VLOOKUP($C27,Insumos!$C:$G,4,FALSE))</f>
        <v>GRAMOS</v>
      </c>
      <c r="H27" s="60">
        <v>4.0</v>
      </c>
      <c r="I27" s="56">
        <f t="shared" si="3"/>
        <v>26.89</v>
      </c>
      <c r="J27" s="39"/>
      <c r="K27" s="61">
        <v>4.0</v>
      </c>
      <c r="L27" s="59">
        <f t="shared" si="4"/>
        <v>26.89</v>
      </c>
    </row>
    <row r="28" ht="15.0" customHeight="1">
      <c r="B28" s="53">
        <v>10.0</v>
      </c>
      <c r="C28" s="73" t="s">
        <v>74</v>
      </c>
      <c r="D28" s="55" t="str">
        <f>+IF(ISERROR(VLOOKUP($C28,Insumos!$C:$G,3,FALSE)),"",VLOOKUP($C28,Insumos!$C:$G,3,FALSE))</f>
        <v>GRAMOS</v>
      </c>
      <c r="E28" s="56">
        <f>+IF(ISERROR(VLOOKUP($C28,Insumos!$C:$G,2,FALSE)),"",VLOOKUP($C28,Insumos!$C:$G,2,FALSE))</f>
        <v>5042</v>
      </c>
      <c r="F28" s="57">
        <f>+IF(ISERROR(VLOOKUP($C28,Insumos!$C:$G,5,FALSE)),"",VLOOKUP($C28,Insumos!$C:$G,5,FALSE))</f>
        <v>1000</v>
      </c>
      <c r="G28" s="55" t="str">
        <f>+IF(ISERROR(VLOOKUP($C28,Insumos!$C:$G,4,FALSE)),"",VLOOKUP($C28,Insumos!$C:$G,4,FALSE))</f>
        <v>GRAMOS</v>
      </c>
      <c r="H28" s="60">
        <v>4.0</v>
      </c>
      <c r="I28" s="56">
        <f t="shared" si="3"/>
        <v>20.17</v>
      </c>
      <c r="J28" s="39"/>
      <c r="K28" s="61">
        <v>4.0</v>
      </c>
      <c r="L28" s="59">
        <f t="shared" si="4"/>
        <v>20.17</v>
      </c>
    </row>
    <row r="29" ht="15.0" customHeight="1">
      <c r="B29" s="53">
        <v>11.0</v>
      </c>
      <c r="C29" s="63" t="s">
        <v>75</v>
      </c>
      <c r="D29" s="55" t="str">
        <f>+IF(ISERROR(VLOOKUP($C29,Insumos!$C:$G,3,FALSE)),"",VLOOKUP($C29,Insumos!$C:$G,3,FALSE))</f>
        <v>GRAMOS</v>
      </c>
      <c r="E29" s="56">
        <f>+IF(ISERROR(VLOOKUP($C29,Insumos!$C:$G,2,FALSE)),"",VLOOKUP($C29,Insumos!$C:$G,2,FALSE))</f>
        <v>3361</v>
      </c>
      <c r="F29" s="57">
        <f>+IF(ISERROR(VLOOKUP($C29,Insumos!$C:$G,5,FALSE)),"",VLOOKUP($C29,Insumos!$C:$G,5,FALSE))</f>
        <v>1000</v>
      </c>
      <c r="G29" s="55" t="str">
        <f>+IF(ISERROR(VLOOKUP($C29,Insumos!$C:$G,4,FALSE)),"",VLOOKUP($C29,Insumos!$C:$G,4,FALSE))</f>
        <v>GRAMOS</v>
      </c>
      <c r="H29" s="62">
        <v>4.0</v>
      </c>
      <c r="I29" s="56">
        <f t="shared" si="3"/>
        <v>13.44</v>
      </c>
      <c r="J29" s="39"/>
      <c r="K29" s="65">
        <v>4.0</v>
      </c>
      <c r="L29" s="59">
        <f t="shared" si="4"/>
        <v>13.44</v>
      </c>
    </row>
    <row r="30" ht="15.0" customHeight="1">
      <c r="H30" s="67" t="s">
        <v>483</v>
      </c>
      <c r="I30" s="68">
        <f>SUM(I19:I29)</f>
        <v>2076.7</v>
      </c>
      <c r="J30" s="39"/>
      <c r="K30" s="69"/>
      <c r="L30" s="70">
        <f>SUM(L19:L29)</f>
        <v>2076.7</v>
      </c>
    </row>
    <row r="31">
      <c r="H31" s="31"/>
    </row>
    <row r="32">
      <c r="H32" s="31"/>
    </row>
    <row r="33">
      <c r="H33" s="31"/>
    </row>
    <row r="34" ht="15.0" customHeight="1">
      <c r="B34" s="33"/>
      <c r="C34" s="10" t="s">
        <v>78</v>
      </c>
      <c r="D34" s="34" t="s">
        <v>484</v>
      </c>
      <c r="E34" s="35"/>
      <c r="F34" s="36"/>
      <c r="G34" s="37"/>
      <c r="H34" s="38"/>
      <c r="I34" s="35"/>
      <c r="J34" s="39"/>
      <c r="K34" s="40" t="s">
        <v>474</v>
      </c>
      <c r="L34" s="41" t="s">
        <v>486</v>
      </c>
    </row>
    <row r="35" ht="15.0" customHeight="1">
      <c r="B35" s="42"/>
      <c r="C35" s="43"/>
      <c r="D35" s="42"/>
      <c r="E35" s="44"/>
      <c r="F35" s="45"/>
      <c r="G35" s="42"/>
      <c r="H35" s="46"/>
      <c r="I35" s="44"/>
      <c r="J35" s="39"/>
      <c r="K35" s="47"/>
      <c r="L35" s="41"/>
    </row>
    <row r="36" ht="15.0" customHeight="1">
      <c r="B36" s="48" t="s">
        <v>476</v>
      </c>
      <c r="C36" s="48" t="s">
        <v>477</v>
      </c>
      <c r="D36" s="48" t="s">
        <v>478</v>
      </c>
      <c r="E36" s="49" t="s">
        <v>479</v>
      </c>
      <c r="F36" s="50" t="s">
        <v>10</v>
      </c>
      <c r="G36" s="48" t="s">
        <v>480</v>
      </c>
      <c r="H36" s="51" t="s">
        <v>481</v>
      </c>
      <c r="I36" s="49" t="s">
        <v>482</v>
      </c>
      <c r="J36" s="39"/>
      <c r="K36" s="52"/>
      <c r="L36" s="48" t="s">
        <v>482</v>
      </c>
    </row>
    <row r="37" ht="15.0" customHeight="1">
      <c r="B37" s="53">
        <v>1.0</v>
      </c>
      <c r="C37" s="73" t="s">
        <v>140</v>
      </c>
      <c r="D37" s="55" t="str">
        <f>+IF(ISERROR(VLOOKUP($C37,Insumos!$C:$G,3,FALSE)),"",VLOOKUP($C37,Insumos!$C:$G,3,FALSE))</f>
        <v>MILILITROS</v>
      </c>
      <c r="E37" s="56">
        <f>+IF(ISERROR(VLOOKUP($C37,Insumos!$C:$G,2,FALSE)),"",VLOOKUP($C37,Insumos!$C:$G,2,FALSE))</f>
        <v>18000</v>
      </c>
      <c r="F37" s="57">
        <f>+IF(ISERROR(VLOOKUP($C37,Insumos!$C:$G,5,FALSE)),"",VLOOKUP($C37,Insumos!$C:$G,5,FALSE))</f>
        <v>3000</v>
      </c>
      <c r="G37" s="55" t="str">
        <f>+IF(ISERROR(VLOOKUP($C37,Insumos!$C:$G,4,FALSE)),"",VLOOKUP($C37,Insumos!$C:$G,4,FALSE))</f>
        <v>MILILITROS</v>
      </c>
      <c r="H37" s="64">
        <v>50.0</v>
      </c>
      <c r="I37" s="56">
        <f t="shared" ref="I37:I47" si="5">IF(ISERROR(ROUND(+E37/F37*H37,2)),0,ROUND(+E37/F37*H37,2))</f>
        <v>300</v>
      </c>
      <c r="J37" s="39"/>
      <c r="K37" s="75">
        <v>50.0</v>
      </c>
      <c r="L37" s="59">
        <f t="shared" ref="L37:L47" si="6">IF(ISERROR(ROUND(+E37/F37*K37,2)),0,ROUND(+E37/F37*K37,2))</f>
        <v>300</v>
      </c>
    </row>
    <row r="38" ht="15.0" customHeight="1">
      <c r="B38" s="53">
        <v>2.0</v>
      </c>
      <c r="C38" s="73" t="s">
        <v>66</v>
      </c>
      <c r="D38" s="55" t="str">
        <f>+IF(ISERROR(VLOOKUP($C38,Insumos!$C:$G,3,FALSE)),"",VLOOKUP($C38,Insumos!$C:$G,3,FALSE))</f>
        <v>GRAMOS</v>
      </c>
      <c r="E38" s="56">
        <f>+IF(ISERROR(VLOOKUP($C38,Insumos!$C:$G,2,FALSE)),"",VLOOKUP($C38,Insumos!$C:$G,2,FALSE))</f>
        <v>2101</v>
      </c>
      <c r="F38" s="57">
        <f>+IF(ISERROR(VLOOKUP($C38,Insumos!$C:$G,5,FALSE)),"",VLOOKUP($C38,Insumos!$C:$G,5,FALSE))</f>
        <v>1000</v>
      </c>
      <c r="G38" s="55" t="str">
        <f>+IF(ISERROR(VLOOKUP($C38,Insumos!$C:$G,4,FALSE)),"",VLOOKUP($C38,Insumos!$C:$G,4,FALSE))</f>
        <v>GRAMOS</v>
      </c>
      <c r="H38" s="64">
        <v>10.0</v>
      </c>
      <c r="I38" s="56">
        <f t="shared" si="5"/>
        <v>21.01</v>
      </c>
      <c r="J38" s="39"/>
      <c r="K38" s="75">
        <v>10.0</v>
      </c>
      <c r="L38" s="59">
        <f t="shared" si="6"/>
        <v>21.01</v>
      </c>
    </row>
    <row r="39" ht="15.0" customHeight="1">
      <c r="B39" s="53">
        <v>3.0</v>
      </c>
      <c r="C39" s="73" t="s">
        <v>71</v>
      </c>
      <c r="D39" s="55" t="str">
        <f>+IF(ISERROR(VLOOKUP($C39,Insumos!$C:$G,3,FALSE)),"",VLOOKUP($C39,Insumos!$C:$G,3,FALSE))</f>
        <v>GRAMOS</v>
      </c>
      <c r="E39" s="56">
        <f>+IF(ISERROR(VLOOKUP($C39,Insumos!$C:$G,2,FALSE)),"",VLOOKUP($C39,Insumos!$C:$G,2,FALSE))</f>
        <v>2521</v>
      </c>
      <c r="F39" s="57">
        <f>+IF(ISERROR(VLOOKUP($C39,Insumos!$C:$G,5,FALSE)),"",VLOOKUP($C39,Insumos!$C:$G,5,FALSE))</f>
        <v>1000</v>
      </c>
      <c r="G39" s="55" t="str">
        <f>+IF(ISERROR(VLOOKUP($C39,Insumos!$C:$G,4,FALSE)),"",VLOOKUP($C39,Insumos!$C:$G,4,FALSE))</f>
        <v>GRAMOS</v>
      </c>
      <c r="H39" s="64">
        <v>7.0</v>
      </c>
      <c r="I39" s="56">
        <f t="shared" si="5"/>
        <v>17.65</v>
      </c>
      <c r="J39" s="39"/>
      <c r="K39" s="75">
        <v>7.0</v>
      </c>
      <c r="L39" s="59">
        <f t="shared" si="6"/>
        <v>17.65</v>
      </c>
    </row>
    <row r="40" ht="15.0" customHeight="1">
      <c r="B40" s="53">
        <v>4.0</v>
      </c>
      <c r="C40" s="73" t="s">
        <v>72</v>
      </c>
      <c r="D40" s="55" t="str">
        <f>+IF(ISERROR(VLOOKUP($C40,Insumos!$C:$G,3,FALSE)),"",VLOOKUP($C40,Insumos!$C:$G,3,FALSE))</f>
        <v>GRAMOS</v>
      </c>
      <c r="E40" s="56">
        <f>+IF(ISERROR(VLOOKUP($C40,Insumos!$C:$G,2,FALSE)),"",VLOOKUP($C40,Insumos!$C:$G,2,FALSE))</f>
        <v>4202</v>
      </c>
      <c r="F40" s="57">
        <f>+IF(ISERROR(VLOOKUP($C40,Insumos!$C:$G,5,FALSE)),"",VLOOKUP($C40,Insumos!$C:$G,5,FALSE))</f>
        <v>1000</v>
      </c>
      <c r="G40" s="55" t="str">
        <f>+IF(ISERROR(VLOOKUP($C40,Insumos!$C:$G,4,FALSE)),"",VLOOKUP($C40,Insumos!$C:$G,4,FALSE))</f>
        <v>GRAMOS</v>
      </c>
      <c r="H40" s="64">
        <v>5.0</v>
      </c>
      <c r="I40" s="56">
        <f t="shared" si="5"/>
        <v>21.01</v>
      </c>
      <c r="J40" s="39"/>
      <c r="K40" s="75">
        <v>5.0</v>
      </c>
      <c r="L40" s="59">
        <f t="shared" si="6"/>
        <v>21.01</v>
      </c>
    </row>
    <row r="41" ht="15.0" customHeight="1">
      <c r="B41" s="53">
        <v>5.0</v>
      </c>
      <c r="C41" s="73" t="s">
        <v>67</v>
      </c>
      <c r="D41" s="55" t="str">
        <f>+IF(ISERROR(VLOOKUP($C41,Insumos!$C:$G,3,FALSE)),"",VLOOKUP($C41,Insumos!$C:$G,3,FALSE))</f>
        <v>GRAMOS</v>
      </c>
      <c r="E41" s="56">
        <f>+IF(ISERROR(VLOOKUP($C41,Insumos!$C:$G,2,FALSE)),"",VLOOKUP($C41,Insumos!$C:$G,2,FALSE))</f>
        <v>294.1176471</v>
      </c>
      <c r="F41" s="57">
        <f>+IF(ISERROR(VLOOKUP($C41,Insumos!$C:$G,5,FALSE)),"",VLOOKUP($C41,Insumos!$C:$G,5,FALSE))</f>
        <v>1000</v>
      </c>
      <c r="G41" s="55" t="str">
        <f>+IF(ISERROR(VLOOKUP($C41,Insumos!$C:$G,4,FALSE)),"",VLOOKUP($C41,Insumos!$C:$G,4,FALSE))</f>
        <v>GRAMOS</v>
      </c>
      <c r="H41" s="64">
        <v>4.0</v>
      </c>
      <c r="I41" s="56">
        <f t="shared" si="5"/>
        <v>1.18</v>
      </c>
      <c r="J41" s="39"/>
      <c r="K41" s="75">
        <v>4.0</v>
      </c>
      <c r="L41" s="59">
        <f t="shared" si="6"/>
        <v>1.18</v>
      </c>
    </row>
    <row r="42" ht="15.0" customHeight="1">
      <c r="B42" s="53">
        <v>6.0</v>
      </c>
      <c r="C42" s="73" t="s">
        <v>73</v>
      </c>
      <c r="D42" s="55" t="str">
        <f>+IF(ISERROR(VLOOKUP($C42,Insumos!$C:$G,3,FALSE)),"",VLOOKUP($C42,Insumos!$C:$G,3,FALSE))</f>
        <v>GRAMOS</v>
      </c>
      <c r="E42" s="56">
        <f>+IF(ISERROR(VLOOKUP($C42,Insumos!$C:$G,2,FALSE)),"",VLOOKUP($C42,Insumos!$C:$G,2,FALSE))</f>
        <v>6722</v>
      </c>
      <c r="F42" s="57">
        <f>+IF(ISERROR(VLOOKUP($C42,Insumos!$C:$G,5,FALSE)),"",VLOOKUP($C42,Insumos!$C:$G,5,FALSE))</f>
        <v>1000</v>
      </c>
      <c r="G42" s="55" t="str">
        <f>+IF(ISERROR(VLOOKUP($C42,Insumos!$C:$G,4,FALSE)),"",VLOOKUP($C42,Insumos!$C:$G,4,FALSE))</f>
        <v>GRAMOS</v>
      </c>
      <c r="H42" s="64">
        <v>4.0</v>
      </c>
      <c r="I42" s="56">
        <f t="shared" si="5"/>
        <v>26.89</v>
      </c>
      <c r="J42" s="39"/>
      <c r="K42" s="75">
        <v>4.0</v>
      </c>
      <c r="L42" s="59">
        <f t="shared" si="6"/>
        <v>26.89</v>
      </c>
    </row>
    <row r="43" ht="15.0" customHeight="1">
      <c r="B43" s="53">
        <v>7.0</v>
      </c>
      <c r="C43" s="73" t="s">
        <v>74</v>
      </c>
      <c r="D43" s="55" t="str">
        <f>+IF(ISERROR(VLOOKUP($C43,Insumos!$C:$G,3,FALSE)),"",VLOOKUP($C43,Insumos!$C:$G,3,FALSE))</f>
        <v>GRAMOS</v>
      </c>
      <c r="E43" s="56">
        <f>+IF(ISERROR(VLOOKUP($C43,Insumos!$C:$G,2,FALSE)),"",VLOOKUP($C43,Insumos!$C:$G,2,FALSE))</f>
        <v>5042</v>
      </c>
      <c r="F43" s="57">
        <f>+IF(ISERROR(VLOOKUP($C43,Insumos!$C:$G,5,FALSE)),"",VLOOKUP($C43,Insumos!$C:$G,5,FALSE))</f>
        <v>1000</v>
      </c>
      <c r="G43" s="55" t="str">
        <f>+IF(ISERROR(VLOOKUP($C43,Insumos!$C:$G,4,FALSE)),"",VLOOKUP($C43,Insumos!$C:$G,4,FALSE))</f>
        <v>GRAMOS</v>
      </c>
      <c r="H43" s="64">
        <v>4.0</v>
      </c>
      <c r="I43" s="56">
        <f t="shared" si="5"/>
        <v>20.17</v>
      </c>
      <c r="J43" s="39"/>
      <c r="K43" s="75">
        <v>4.0</v>
      </c>
      <c r="L43" s="59">
        <f t="shared" si="6"/>
        <v>20.17</v>
      </c>
    </row>
    <row r="44" ht="15.0" customHeight="1">
      <c r="B44" s="53">
        <v>8.0</v>
      </c>
      <c r="C44" s="73" t="s">
        <v>75</v>
      </c>
      <c r="D44" s="55" t="str">
        <f>+IF(ISERROR(VLOOKUP($C44,Insumos!$C:$G,3,FALSE)),"",VLOOKUP($C44,Insumos!$C:$G,3,FALSE))</f>
        <v>GRAMOS</v>
      </c>
      <c r="E44" s="56">
        <f>+IF(ISERROR(VLOOKUP($C44,Insumos!$C:$G,2,FALSE)),"",VLOOKUP($C44,Insumos!$C:$G,2,FALSE))</f>
        <v>3361</v>
      </c>
      <c r="F44" s="57">
        <f>+IF(ISERROR(VLOOKUP($C44,Insumos!$C:$G,5,FALSE)),"",VLOOKUP($C44,Insumos!$C:$G,5,FALSE))</f>
        <v>1000</v>
      </c>
      <c r="G44" s="55" t="str">
        <f>+IF(ISERROR(VLOOKUP($C44,Insumos!$C:$G,4,FALSE)),"",VLOOKUP($C44,Insumos!$C:$G,4,FALSE))</f>
        <v>GRAMOS</v>
      </c>
      <c r="H44" s="64">
        <v>4.0</v>
      </c>
      <c r="I44" s="56">
        <f t="shared" si="5"/>
        <v>13.44</v>
      </c>
      <c r="J44" s="39"/>
      <c r="K44" s="75">
        <v>4.0</v>
      </c>
      <c r="L44" s="59">
        <f t="shared" si="6"/>
        <v>13.44</v>
      </c>
    </row>
    <row r="45" ht="15.0" customHeight="1">
      <c r="B45" s="53">
        <v>9.0</v>
      </c>
      <c r="C45" s="73"/>
      <c r="D45" s="55" t="str">
        <f>+IF(ISERROR(VLOOKUP($C45,Insumos!$C:$G,3,FALSE)),"",VLOOKUP($C45,Insumos!$C:$G,3,FALSE))</f>
        <v/>
      </c>
      <c r="E45" s="56" t="str">
        <f>+IF(ISERROR(VLOOKUP($C45,Insumos!$C:$G,2,FALSE)),"",VLOOKUP($C45,Insumos!$C:$G,2,FALSE))</f>
        <v/>
      </c>
      <c r="F45" s="57" t="str">
        <f>+IF(ISERROR(VLOOKUP($C45,Insumos!$C:$G,5,FALSE)),"",VLOOKUP($C45,Insumos!$C:$G,5,FALSE))</f>
        <v/>
      </c>
      <c r="G45" s="55" t="str">
        <f>+IF(ISERROR(VLOOKUP($C45,Insumos!$C:$G,4,FALSE)),"",VLOOKUP($C45,Insumos!$C:$G,4,FALSE))</f>
        <v/>
      </c>
      <c r="H45" s="64" t="str">
        <f t="shared" ref="H45:H47" si="7">IFERROR(ROUND(K45/L$34,4),"")</f>
        <v/>
      </c>
      <c r="I45" s="56">
        <f t="shared" si="5"/>
        <v>0</v>
      </c>
      <c r="J45" s="39"/>
      <c r="K45" s="76"/>
      <c r="L45" s="59">
        <f t="shared" si="6"/>
        <v>0</v>
      </c>
    </row>
    <row r="46" ht="15.0" customHeight="1">
      <c r="B46" s="53">
        <v>10.0</v>
      </c>
      <c r="C46" s="73"/>
      <c r="D46" s="55" t="str">
        <f>+IF(ISERROR(VLOOKUP($C46,Insumos!$C:$G,3,FALSE)),"",VLOOKUP($C46,Insumos!$C:$G,3,FALSE))</f>
        <v/>
      </c>
      <c r="E46" s="56" t="str">
        <f>+IF(ISERROR(VLOOKUP($C46,Insumos!$C:$G,2,FALSE)),"",VLOOKUP($C46,Insumos!$C:$G,2,FALSE))</f>
        <v/>
      </c>
      <c r="F46" s="57" t="str">
        <f>+IF(ISERROR(VLOOKUP($C46,Insumos!$C:$G,5,FALSE)),"",VLOOKUP($C46,Insumos!$C:$G,5,FALSE))</f>
        <v/>
      </c>
      <c r="G46" s="55" t="str">
        <f>+IF(ISERROR(VLOOKUP($C46,Insumos!$C:$G,4,FALSE)),"",VLOOKUP($C46,Insumos!$C:$G,4,FALSE))</f>
        <v/>
      </c>
      <c r="H46" s="64" t="str">
        <f t="shared" si="7"/>
        <v/>
      </c>
      <c r="I46" s="56">
        <f t="shared" si="5"/>
        <v>0</v>
      </c>
      <c r="J46" s="39"/>
      <c r="K46" s="77"/>
      <c r="L46" s="59">
        <f t="shared" si="6"/>
        <v>0</v>
      </c>
    </row>
    <row r="47" ht="15.0" customHeight="1">
      <c r="B47" s="53">
        <v>11.0</v>
      </c>
      <c r="C47" s="73"/>
      <c r="D47" s="55" t="str">
        <f>+IF(ISERROR(VLOOKUP($C47,Insumos!$C:$G,3,FALSE)),"",VLOOKUP($C47,Insumos!$C:$G,3,FALSE))</f>
        <v/>
      </c>
      <c r="E47" s="56" t="str">
        <f>+IF(ISERROR(VLOOKUP($C47,Insumos!$C:$G,2,FALSE)),"",VLOOKUP($C47,Insumos!$C:$G,2,FALSE))</f>
        <v/>
      </c>
      <c r="F47" s="57" t="str">
        <f>+IF(ISERROR(VLOOKUP($C47,Insumos!$C:$G,5,FALSE)),"",VLOOKUP($C47,Insumos!$C:$G,5,FALSE))</f>
        <v/>
      </c>
      <c r="G47" s="55" t="str">
        <f>+IF(ISERROR(VLOOKUP($C47,Insumos!$C:$G,4,FALSE)),"",VLOOKUP($C47,Insumos!$C:$G,4,FALSE))</f>
        <v/>
      </c>
      <c r="H47" s="64" t="str">
        <f t="shared" si="7"/>
        <v/>
      </c>
      <c r="I47" s="56">
        <f t="shared" si="5"/>
        <v>0</v>
      </c>
      <c r="J47" s="39"/>
      <c r="K47" s="77"/>
      <c r="L47" s="59">
        <f t="shared" si="6"/>
        <v>0</v>
      </c>
    </row>
    <row r="48" ht="15.0" customHeight="1">
      <c r="H48" s="67" t="s">
        <v>483</v>
      </c>
      <c r="I48" s="68">
        <f>SUM(I37:I47)</f>
        <v>421.35</v>
      </c>
      <c r="J48" s="39"/>
      <c r="K48" s="69"/>
      <c r="L48" s="70">
        <f>SUM(L37:L47)</f>
        <v>421.35</v>
      </c>
    </row>
    <row r="49">
      <c r="H49" s="31"/>
    </row>
    <row r="50">
      <c r="H50" s="31"/>
    </row>
    <row r="51" ht="15.0" customHeight="1">
      <c r="B51" s="33"/>
      <c r="C51" s="10" t="s">
        <v>79</v>
      </c>
      <c r="D51" s="34" t="s">
        <v>484</v>
      </c>
      <c r="E51" s="35"/>
      <c r="F51" s="36"/>
      <c r="G51" s="37"/>
      <c r="H51" s="38"/>
      <c r="I51" s="35"/>
      <c r="J51" s="39"/>
      <c r="K51" s="40" t="s">
        <v>474</v>
      </c>
      <c r="L51" s="41" t="s">
        <v>487</v>
      </c>
    </row>
    <row r="52" ht="15.0" customHeight="1">
      <c r="B52" s="42"/>
      <c r="C52" s="43"/>
      <c r="D52" s="42"/>
      <c r="E52" s="44"/>
      <c r="F52" s="45"/>
      <c r="G52" s="42"/>
      <c r="H52" s="46"/>
      <c r="I52" s="44"/>
      <c r="J52" s="39"/>
      <c r="K52" s="47"/>
      <c r="L52" s="41"/>
    </row>
    <row r="53" ht="18.0" customHeight="1">
      <c r="B53" s="48" t="s">
        <v>476</v>
      </c>
      <c r="C53" s="48" t="s">
        <v>477</v>
      </c>
      <c r="D53" s="48" t="s">
        <v>478</v>
      </c>
      <c r="E53" s="49" t="s">
        <v>479</v>
      </c>
      <c r="F53" s="50" t="s">
        <v>10</v>
      </c>
      <c r="G53" s="48" t="s">
        <v>480</v>
      </c>
      <c r="H53" s="51" t="s">
        <v>481</v>
      </c>
      <c r="I53" s="49" t="s">
        <v>482</v>
      </c>
      <c r="J53" s="39"/>
      <c r="K53" s="52"/>
      <c r="L53" s="48" t="s">
        <v>482</v>
      </c>
    </row>
    <row r="54" ht="15.0" customHeight="1">
      <c r="B54" s="53">
        <v>1.0</v>
      </c>
      <c r="C54" s="73" t="s">
        <v>45</v>
      </c>
      <c r="D54" s="55" t="str">
        <f>+IF(ISERROR(VLOOKUP($C54,Insumos!$C:$G,3,FALSE)),"",VLOOKUP($C54,Insumos!$C:$G,3,FALSE))</f>
        <v>GRAMOS</v>
      </c>
      <c r="E54" s="56">
        <f>+IF(ISERROR(VLOOKUP($C54,Insumos!$C:$G,2,FALSE)),"",VLOOKUP($C54,Insumos!$C:$G,2,FALSE))</f>
        <v>934</v>
      </c>
      <c r="F54" s="57">
        <f>+IF(ISERROR(VLOOKUP($C54,Insumos!$C:$G,5,FALSE)),"",VLOOKUP($C54,Insumos!$C:$G,5,FALSE))</f>
        <v>1000</v>
      </c>
      <c r="G54" s="55" t="str">
        <f>+IF(ISERROR(VLOOKUP($C54,Insumos!$C:$G,4,FALSE)),"",VLOOKUP($C54,Insumos!$C:$G,4,FALSE))</f>
        <v>GRAMOS</v>
      </c>
      <c r="H54" s="64">
        <v>200.0</v>
      </c>
      <c r="I54" s="56">
        <f t="shared" ref="I54:I64" si="8">IF(ISERROR(ROUND(+E54/F54*H54,2)),0,ROUND(+E54/F54*H54,2))</f>
        <v>186.8</v>
      </c>
      <c r="J54" s="39"/>
      <c r="K54" s="75">
        <v>200.0</v>
      </c>
      <c r="L54" s="59">
        <f t="shared" ref="L54:L64" si="9">IF(ISERROR(ROUND(+E54/F54*K54,2)),0,ROUND(+E54/F54*K54,2))</f>
        <v>186.8</v>
      </c>
    </row>
    <row r="55" ht="15.0" customHeight="1">
      <c r="B55" s="53">
        <v>2.0</v>
      </c>
      <c r="C55" s="73" t="s">
        <v>234</v>
      </c>
      <c r="D55" s="55" t="str">
        <f>+IF(ISERROR(VLOOKUP($C55,Insumos!$C:$G,3,FALSE)),"",VLOOKUP($C55,Insumos!$C:$G,3,FALSE))</f>
        <v>GRAMOS</v>
      </c>
      <c r="E55" s="56">
        <f>+IF(ISERROR(VLOOKUP($C55,Insumos!$C:$G,2,FALSE)),"",VLOOKUP($C55,Insumos!$C:$G,2,FALSE))</f>
        <v>878.8888889</v>
      </c>
      <c r="F55" s="57">
        <f>+IF(ISERROR(VLOOKUP($C55,Insumos!$C:$G,5,FALSE)),"",VLOOKUP($C55,Insumos!$C:$G,5,FALSE))</f>
        <v>1000</v>
      </c>
      <c r="G55" s="55" t="str">
        <f>+IF(ISERROR(VLOOKUP($C55,Insumos!$C:$G,4,FALSE)),"",VLOOKUP($C55,Insumos!$C:$G,4,FALSE))</f>
        <v>GRAMOS</v>
      </c>
      <c r="H55" s="64">
        <v>250.0</v>
      </c>
      <c r="I55" s="56">
        <f t="shared" si="8"/>
        <v>219.72</v>
      </c>
      <c r="J55" s="39"/>
      <c r="K55" s="75">
        <v>250.0</v>
      </c>
      <c r="L55" s="59">
        <f t="shared" si="9"/>
        <v>219.72</v>
      </c>
    </row>
    <row r="56" ht="15.0" customHeight="1">
      <c r="B56" s="53">
        <v>3.0</v>
      </c>
      <c r="C56" s="73" t="s">
        <v>232</v>
      </c>
      <c r="D56" s="55" t="str">
        <f>+IF(ISERROR(VLOOKUP($C56,Insumos!$C:$G,3,FALSE)),"",VLOOKUP($C56,Insumos!$C:$G,3,FALSE))</f>
        <v>GRAMOS</v>
      </c>
      <c r="E56" s="56">
        <f>+IF(ISERROR(VLOOKUP($C56,Insumos!$C:$G,2,FALSE)),"",VLOOKUP($C56,Insumos!$C:$G,2,FALSE))</f>
        <v>3529.411765</v>
      </c>
      <c r="F56" s="57">
        <f>+IF(ISERROR(VLOOKUP($C56,Insumos!$C:$G,5,FALSE)),"",VLOOKUP($C56,Insumos!$C:$G,5,FALSE))</f>
        <v>1000</v>
      </c>
      <c r="G56" s="55" t="str">
        <f>+IF(ISERROR(VLOOKUP($C56,Insumos!$C:$G,4,FALSE)),"",VLOOKUP($C56,Insumos!$C:$G,4,FALSE))</f>
        <v>GRAMOS</v>
      </c>
      <c r="H56" s="64">
        <v>260.0</v>
      </c>
      <c r="I56" s="56">
        <f t="shared" si="8"/>
        <v>917.65</v>
      </c>
      <c r="J56" s="39"/>
      <c r="K56" s="75">
        <v>260.0</v>
      </c>
      <c r="L56" s="59">
        <f t="shared" si="9"/>
        <v>917.65</v>
      </c>
    </row>
    <row r="57" ht="15.0" customHeight="1">
      <c r="B57" s="53">
        <v>4.0</v>
      </c>
      <c r="C57" s="73" t="s">
        <v>76</v>
      </c>
      <c r="D57" s="55" t="str">
        <f>+IF(ISERROR(VLOOKUP($C57,Insumos!$C:$G,3,FALSE)),"",VLOOKUP($C57,Insumos!$C:$G,3,FALSE))</f>
        <v>GRAMOS</v>
      </c>
      <c r="E57" s="56">
        <f>+IF(ISERROR(VLOOKUP($C57,Insumos!$C:$G,2,FALSE)),"",VLOOKUP($C57,Insumos!$C:$G,2,FALSE))</f>
        <v>840</v>
      </c>
      <c r="F57" s="57">
        <f>+IF(ISERROR(VLOOKUP($C57,Insumos!$C:$G,5,FALSE)),"",VLOOKUP($C57,Insumos!$C:$G,5,FALSE))</f>
        <v>1000</v>
      </c>
      <c r="G57" s="55" t="str">
        <f>+IF(ISERROR(VLOOKUP($C57,Insumos!$C:$G,4,FALSE)),"",VLOOKUP($C57,Insumos!$C:$G,4,FALSE))</f>
        <v>GRAMOS</v>
      </c>
      <c r="H57" s="64">
        <v>140.0</v>
      </c>
      <c r="I57" s="56">
        <f t="shared" si="8"/>
        <v>117.6</v>
      </c>
      <c r="J57" s="39"/>
      <c r="K57" s="75">
        <v>140.0</v>
      </c>
      <c r="L57" s="59">
        <f t="shared" si="9"/>
        <v>117.6</v>
      </c>
    </row>
    <row r="58" ht="15.0" customHeight="1">
      <c r="B58" s="53">
        <v>5.0</v>
      </c>
      <c r="C58" s="73" t="s">
        <v>67</v>
      </c>
      <c r="D58" s="55" t="str">
        <f>+IF(ISERROR(VLOOKUP($C58,Insumos!$C:$G,3,FALSE)),"",VLOOKUP($C58,Insumos!$C:$G,3,FALSE))</f>
        <v>GRAMOS</v>
      </c>
      <c r="E58" s="56">
        <f>+IF(ISERROR(VLOOKUP($C58,Insumos!$C:$G,2,FALSE)),"",VLOOKUP($C58,Insumos!$C:$G,2,FALSE))</f>
        <v>294.1176471</v>
      </c>
      <c r="F58" s="57">
        <f>+IF(ISERROR(VLOOKUP($C58,Insumos!$C:$G,5,FALSE)),"",VLOOKUP($C58,Insumos!$C:$G,5,FALSE))</f>
        <v>1000</v>
      </c>
      <c r="G58" s="55" t="str">
        <f>+IF(ISERROR(VLOOKUP($C58,Insumos!$C:$G,4,FALSE)),"",VLOOKUP($C58,Insumos!$C:$G,4,FALSE))</f>
        <v>GRAMOS</v>
      </c>
      <c r="H58" s="64">
        <v>4.0</v>
      </c>
      <c r="I58" s="56">
        <f t="shared" si="8"/>
        <v>1.18</v>
      </c>
      <c r="J58" s="39"/>
      <c r="K58" s="75">
        <v>4.0</v>
      </c>
      <c r="L58" s="59">
        <f t="shared" si="9"/>
        <v>1.18</v>
      </c>
    </row>
    <row r="59" ht="15.0" customHeight="1">
      <c r="B59" s="53">
        <v>6.0</v>
      </c>
      <c r="C59" s="73" t="s">
        <v>73</v>
      </c>
      <c r="D59" s="55" t="str">
        <f>+IF(ISERROR(VLOOKUP($C59,Insumos!$C:$G,3,FALSE)),"",VLOOKUP($C59,Insumos!$C:$G,3,FALSE))</f>
        <v>GRAMOS</v>
      </c>
      <c r="E59" s="56">
        <f>+IF(ISERROR(VLOOKUP($C59,Insumos!$C:$G,2,FALSE)),"",VLOOKUP($C59,Insumos!$C:$G,2,FALSE))</f>
        <v>6722</v>
      </c>
      <c r="F59" s="57">
        <f>+IF(ISERROR(VLOOKUP($C59,Insumos!$C:$G,5,FALSE)),"",VLOOKUP($C59,Insumos!$C:$G,5,FALSE))</f>
        <v>1000</v>
      </c>
      <c r="G59" s="55" t="str">
        <f>+IF(ISERROR(VLOOKUP($C59,Insumos!$C:$G,4,FALSE)),"",VLOOKUP($C59,Insumos!$C:$G,4,FALSE))</f>
        <v>GRAMOS</v>
      </c>
      <c r="H59" s="64">
        <v>4.0</v>
      </c>
      <c r="I59" s="56">
        <f t="shared" si="8"/>
        <v>26.89</v>
      </c>
      <c r="J59" s="39"/>
      <c r="K59" s="75">
        <v>4.0</v>
      </c>
      <c r="L59" s="59">
        <f t="shared" si="9"/>
        <v>26.89</v>
      </c>
    </row>
    <row r="60" ht="15.0" customHeight="1">
      <c r="B60" s="53">
        <v>7.0</v>
      </c>
      <c r="C60" s="73" t="s">
        <v>74</v>
      </c>
      <c r="D60" s="55" t="str">
        <f>+IF(ISERROR(VLOOKUP($C60,Insumos!$C:$G,3,FALSE)),"",VLOOKUP($C60,Insumos!$C:$G,3,FALSE))</f>
        <v>GRAMOS</v>
      </c>
      <c r="E60" s="56">
        <f>+IF(ISERROR(VLOOKUP($C60,Insumos!$C:$G,2,FALSE)),"",VLOOKUP($C60,Insumos!$C:$G,2,FALSE))</f>
        <v>5042</v>
      </c>
      <c r="F60" s="57">
        <f>+IF(ISERROR(VLOOKUP($C60,Insumos!$C:$G,5,FALSE)),"",VLOOKUP($C60,Insumos!$C:$G,5,FALSE))</f>
        <v>1000</v>
      </c>
      <c r="G60" s="55" t="str">
        <f>+IF(ISERROR(VLOOKUP($C60,Insumos!$C:$G,4,FALSE)),"",VLOOKUP($C60,Insumos!$C:$G,4,FALSE))</f>
        <v>GRAMOS</v>
      </c>
      <c r="H60" s="64">
        <v>4.0</v>
      </c>
      <c r="I60" s="56">
        <f t="shared" si="8"/>
        <v>20.17</v>
      </c>
      <c r="J60" s="39"/>
      <c r="K60" s="75">
        <v>4.0</v>
      </c>
      <c r="L60" s="59">
        <f t="shared" si="9"/>
        <v>20.17</v>
      </c>
    </row>
    <row r="61" ht="15.0" customHeight="1">
      <c r="B61" s="53">
        <v>8.0</v>
      </c>
      <c r="C61" s="73" t="s">
        <v>75</v>
      </c>
      <c r="D61" s="55" t="str">
        <f>+IF(ISERROR(VLOOKUP($C61,Insumos!$C:$G,3,FALSE)),"",VLOOKUP($C61,Insumos!$C:$G,3,FALSE))</f>
        <v>GRAMOS</v>
      </c>
      <c r="E61" s="56">
        <f>+IF(ISERROR(VLOOKUP($C61,Insumos!$C:$G,2,FALSE)),"",VLOOKUP($C61,Insumos!$C:$G,2,FALSE))</f>
        <v>3361</v>
      </c>
      <c r="F61" s="57">
        <f>+IF(ISERROR(VLOOKUP($C61,Insumos!$C:$G,5,FALSE)),"",VLOOKUP($C61,Insumos!$C:$G,5,FALSE))</f>
        <v>1000</v>
      </c>
      <c r="G61" s="55" t="str">
        <f>+IF(ISERROR(VLOOKUP($C61,Insumos!$C:$G,4,FALSE)),"",VLOOKUP($C61,Insumos!$C:$G,4,FALSE))</f>
        <v>GRAMOS</v>
      </c>
      <c r="H61" s="64">
        <v>4.0</v>
      </c>
      <c r="I61" s="56">
        <f t="shared" si="8"/>
        <v>13.44</v>
      </c>
      <c r="J61" s="39"/>
      <c r="K61" s="75">
        <v>4.0</v>
      </c>
      <c r="L61" s="59">
        <f t="shared" si="9"/>
        <v>13.44</v>
      </c>
    </row>
    <row r="62" ht="15.0" customHeight="1">
      <c r="B62" s="53">
        <v>9.0</v>
      </c>
      <c r="C62" s="74"/>
      <c r="D62" s="55" t="str">
        <f>+IF(ISERROR(VLOOKUP($C62,Insumos!$C:$G,3,FALSE)),"",VLOOKUP($C62,Insumos!$C:$G,3,FALSE))</f>
        <v/>
      </c>
      <c r="E62" s="56" t="str">
        <f>+IF(ISERROR(VLOOKUP($C62,Insumos!$C:$G,2,FALSE)),"",VLOOKUP($C62,Insumos!$C:$G,2,FALSE))</f>
        <v/>
      </c>
      <c r="F62" s="57" t="str">
        <f>+IF(ISERROR(VLOOKUP($C62,Insumos!$C:$G,5,FALSE)),"",VLOOKUP($C62,Insumos!$C:$G,5,FALSE))</f>
        <v/>
      </c>
      <c r="G62" s="55" t="str">
        <f>+IF(ISERROR(VLOOKUP($C62,Insumos!$C:$G,4,FALSE)),"",VLOOKUP($C62,Insumos!$C:$G,4,FALSE))</f>
        <v/>
      </c>
      <c r="H62" s="64"/>
      <c r="I62" s="56">
        <f t="shared" si="8"/>
        <v>0</v>
      </c>
      <c r="J62" s="39"/>
      <c r="K62" s="76"/>
      <c r="L62" s="59">
        <f t="shared" si="9"/>
        <v>0</v>
      </c>
    </row>
    <row r="63" ht="15.0" customHeight="1">
      <c r="B63" s="53">
        <v>10.0</v>
      </c>
      <c r="C63" s="73"/>
      <c r="D63" s="55" t="str">
        <f>+IF(ISERROR(VLOOKUP($C63,Insumos!$C:$G,3,FALSE)),"",VLOOKUP($C63,Insumos!$C:$G,3,FALSE))</f>
        <v/>
      </c>
      <c r="E63" s="56" t="str">
        <f>+IF(ISERROR(VLOOKUP($C63,Insumos!$C:$G,2,FALSE)),"",VLOOKUP($C63,Insumos!$C:$G,2,FALSE))</f>
        <v/>
      </c>
      <c r="F63" s="57" t="str">
        <f>+IF(ISERROR(VLOOKUP($C63,Insumos!$C:$G,5,FALSE)),"",VLOOKUP($C63,Insumos!$C:$G,5,FALSE))</f>
        <v/>
      </c>
      <c r="G63" s="55" t="str">
        <f>+IF(ISERROR(VLOOKUP($C63,Insumos!$C:$G,4,FALSE)),"",VLOOKUP($C63,Insumos!$C:$G,4,FALSE))</f>
        <v/>
      </c>
      <c r="H63" s="64"/>
      <c r="I63" s="56">
        <f t="shared" si="8"/>
        <v>0</v>
      </c>
      <c r="J63" s="39"/>
      <c r="K63" s="77"/>
      <c r="L63" s="59">
        <f t="shared" si="9"/>
        <v>0</v>
      </c>
    </row>
    <row r="64" ht="15.0" customHeight="1">
      <c r="B64" s="53">
        <v>11.0</v>
      </c>
      <c r="C64" s="63"/>
      <c r="D64" s="55" t="str">
        <f>+IF(ISERROR(VLOOKUP($C64,Insumos!$C:$G,3,FALSE)),"",VLOOKUP($C64,Insumos!$C:$G,3,FALSE))</f>
        <v/>
      </c>
      <c r="E64" s="56" t="str">
        <f>+IF(ISERROR(VLOOKUP($C64,Insumos!$C:$G,2,FALSE)),"",VLOOKUP($C64,Insumos!$C:$G,2,FALSE))</f>
        <v/>
      </c>
      <c r="F64" s="57" t="str">
        <f>+IF(ISERROR(VLOOKUP($C64,Insumos!$C:$G,5,FALSE)),"",VLOOKUP($C64,Insumos!$C:$G,5,FALSE))</f>
        <v/>
      </c>
      <c r="G64" s="55" t="str">
        <f>+IF(ISERROR(VLOOKUP($C64,Insumos!$C:$G,4,FALSE)),"",VLOOKUP($C64,Insumos!$C:$G,4,FALSE))</f>
        <v/>
      </c>
      <c r="H64" s="64"/>
      <c r="I64" s="56">
        <f t="shared" si="8"/>
        <v>0</v>
      </c>
      <c r="J64" s="39"/>
      <c r="K64" s="77"/>
      <c r="L64" s="59">
        <f t="shared" si="9"/>
        <v>0</v>
      </c>
    </row>
    <row r="65" ht="15.0" customHeight="1">
      <c r="H65" s="67" t="s">
        <v>483</v>
      </c>
      <c r="I65" s="68">
        <f>SUM(I54:I64)</f>
        <v>1503.45</v>
      </c>
      <c r="J65" s="39"/>
      <c r="K65" s="69"/>
      <c r="L65" s="70">
        <f>SUM(L54:L64)</f>
        <v>1503.45</v>
      </c>
    </row>
    <row r="66">
      <c r="H66" s="31"/>
    </row>
    <row r="67">
      <c r="H67" s="31"/>
    </row>
    <row r="68" ht="15.0" customHeight="1">
      <c r="B68" s="33"/>
      <c r="C68" s="10" t="s">
        <v>488</v>
      </c>
      <c r="D68" s="34" t="s">
        <v>484</v>
      </c>
      <c r="E68" s="35"/>
      <c r="F68" s="36"/>
      <c r="G68" s="37"/>
      <c r="H68" s="38"/>
      <c r="I68" s="35"/>
      <c r="J68" s="39"/>
      <c r="K68" s="40" t="s">
        <v>474</v>
      </c>
      <c r="L68" s="41" t="s">
        <v>489</v>
      </c>
    </row>
    <row r="69" ht="15.0" customHeight="1">
      <c r="B69" s="42"/>
      <c r="C69" s="43"/>
      <c r="D69" s="42"/>
      <c r="E69" s="44"/>
      <c r="F69" s="45"/>
      <c r="G69" s="42"/>
      <c r="H69" s="46"/>
      <c r="I69" s="44"/>
      <c r="J69" s="39"/>
      <c r="K69" s="47"/>
      <c r="L69" s="41"/>
    </row>
    <row r="70" ht="15.0" customHeight="1">
      <c r="B70" s="48" t="s">
        <v>476</v>
      </c>
      <c r="C70" s="48" t="s">
        <v>477</v>
      </c>
      <c r="D70" s="48" t="s">
        <v>478</v>
      </c>
      <c r="E70" s="49" t="s">
        <v>479</v>
      </c>
      <c r="F70" s="50" t="s">
        <v>10</v>
      </c>
      <c r="G70" s="48" t="s">
        <v>480</v>
      </c>
      <c r="H70" s="51" t="s">
        <v>481</v>
      </c>
      <c r="I70" s="49" t="s">
        <v>482</v>
      </c>
      <c r="J70" s="39"/>
      <c r="K70" s="52"/>
      <c r="L70" s="48" t="s">
        <v>482</v>
      </c>
    </row>
    <row r="71" ht="15.0" customHeight="1">
      <c r="B71" s="53">
        <v>1.0</v>
      </c>
      <c r="C71" s="54" t="s">
        <v>234</v>
      </c>
      <c r="D71" s="55" t="str">
        <f>+IF(ISERROR(VLOOKUP($C71,Insumos!$C:$G,3,FALSE)),"",VLOOKUP($C71,Insumos!$C:$G,3,FALSE))</f>
        <v>GRAMOS</v>
      </c>
      <c r="E71" s="56">
        <f>+IF(ISERROR(VLOOKUP($C71,Insumos!$C:$G,2,FALSE)),"",VLOOKUP($C71,Insumos!$C:$G,2,FALSE))</f>
        <v>878.8888889</v>
      </c>
      <c r="F71" s="57">
        <f>+IF(ISERROR(VLOOKUP($C71,Insumos!$C:$G,5,FALSE)),"",VLOOKUP($C71,Insumos!$C:$G,5,FALSE))</f>
        <v>1000</v>
      </c>
      <c r="G71" s="55" t="str">
        <f>+IF(ISERROR(VLOOKUP($C71,Insumos!$C:$G,4,FALSE)),"",VLOOKUP($C71,Insumos!$C:$G,4,FALSE))</f>
        <v>GRAMOS</v>
      </c>
      <c r="H71" s="64">
        <v>5.0</v>
      </c>
      <c r="I71" s="56">
        <f t="shared" ref="I71:I81" si="10">IF(ISERROR(ROUND(+E71/F71*H71,2)),0,ROUND(+E71/F71*H71,2))</f>
        <v>4.39</v>
      </c>
      <c r="J71" s="39"/>
      <c r="K71" s="75">
        <v>5.0</v>
      </c>
      <c r="L71" s="59">
        <f t="shared" ref="L71:L81" si="11">IF(ISERROR(ROUND(+E71/F71*K71,2)),0,ROUND(+E71/F71*K71,2))</f>
        <v>4.39</v>
      </c>
    </row>
    <row r="72" ht="15.0" customHeight="1">
      <c r="B72" s="53">
        <v>2.0</v>
      </c>
      <c r="C72" s="54" t="s">
        <v>233</v>
      </c>
      <c r="D72" s="55" t="str">
        <f>+IF(ISERROR(VLOOKUP($C72,Insumos!$C:$G,3,FALSE)),"",VLOOKUP($C72,Insumos!$C:$G,3,FALSE))</f>
        <v>GRAMOS</v>
      </c>
      <c r="E72" s="56">
        <f>+IF(ISERROR(VLOOKUP($C72,Insumos!$C:$G,2,FALSE)),"",VLOOKUP($C72,Insumos!$C:$G,2,FALSE))</f>
        <v>6623.529412</v>
      </c>
      <c r="F72" s="57">
        <f>+IF(ISERROR(VLOOKUP($C72,Insumos!$C:$G,5,FALSE)),"",VLOOKUP($C72,Insumos!$C:$G,5,FALSE))</f>
        <v>1000</v>
      </c>
      <c r="G72" s="55" t="str">
        <f>+IF(ISERROR(VLOOKUP($C72,Insumos!$C:$G,4,FALSE)),"",VLOOKUP($C72,Insumos!$C:$G,4,FALSE))</f>
        <v>GRAMOS</v>
      </c>
      <c r="H72" s="64">
        <v>8.0</v>
      </c>
      <c r="I72" s="56">
        <f t="shared" si="10"/>
        <v>52.99</v>
      </c>
      <c r="J72" s="39"/>
      <c r="K72" s="75">
        <v>8.0</v>
      </c>
      <c r="L72" s="59">
        <f t="shared" si="11"/>
        <v>52.99</v>
      </c>
    </row>
    <row r="73" ht="15.0" customHeight="1">
      <c r="B73" s="53">
        <v>3.0</v>
      </c>
      <c r="C73" s="54" t="s">
        <v>71</v>
      </c>
      <c r="D73" s="55" t="str">
        <f>+IF(ISERROR(VLOOKUP($C73,Insumos!$C:$G,3,FALSE)),"",VLOOKUP($C73,Insumos!$C:$G,3,FALSE))</f>
        <v>GRAMOS</v>
      </c>
      <c r="E73" s="56">
        <f>+IF(ISERROR(VLOOKUP($C73,Insumos!$C:$G,2,FALSE)),"",VLOOKUP($C73,Insumos!$C:$G,2,FALSE))</f>
        <v>2521</v>
      </c>
      <c r="F73" s="57">
        <f>+IF(ISERROR(VLOOKUP($C73,Insumos!$C:$G,5,FALSE)),"",VLOOKUP($C73,Insumos!$C:$G,5,FALSE))</f>
        <v>1000</v>
      </c>
      <c r="G73" s="55" t="str">
        <f>+IF(ISERROR(VLOOKUP($C73,Insumos!$C:$G,4,FALSE)),"",VLOOKUP($C73,Insumos!$C:$G,4,FALSE))</f>
        <v>GRAMOS</v>
      </c>
      <c r="H73" s="64">
        <v>7.0</v>
      </c>
      <c r="I73" s="56">
        <f t="shared" si="10"/>
        <v>17.65</v>
      </c>
      <c r="J73" s="39"/>
      <c r="K73" s="75">
        <v>7.0</v>
      </c>
      <c r="L73" s="59">
        <f t="shared" si="11"/>
        <v>17.65</v>
      </c>
    </row>
    <row r="74" ht="15.0" customHeight="1">
      <c r="B74" s="53">
        <v>4.0</v>
      </c>
      <c r="C74" s="54" t="s">
        <v>81</v>
      </c>
      <c r="D74" s="55" t="str">
        <f>+IF(ISERROR(VLOOKUP($C74,Insumos!$C:$G,3,FALSE)),"",VLOOKUP($C74,Insumos!$C:$G,3,FALSE))</f>
        <v>MILILITROS</v>
      </c>
      <c r="E74" s="56">
        <f>+IF(ISERROR(VLOOKUP($C74,Insumos!$C:$G,2,FALSE)),"",VLOOKUP($C74,Insumos!$C:$G,2,FALSE))</f>
        <v>3866</v>
      </c>
      <c r="F74" s="57">
        <f>+IF(ISERROR(VLOOKUP($C74,Insumos!$C:$G,5,FALSE)),"",VLOOKUP($C74,Insumos!$C:$G,5,FALSE))</f>
        <v>1000</v>
      </c>
      <c r="G74" s="55" t="str">
        <f>+IF(ISERROR(VLOOKUP($C74,Insumos!$C:$G,4,FALSE)),"",VLOOKUP($C74,Insumos!$C:$G,4,FALSE))</f>
        <v>MILILITROS</v>
      </c>
      <c r="H74" s="64">
        <v>4.0</v>
      </c>
      <c r="I74" s="56">
        <f t="shared" si="10"/>
        <v>15.46</v>
      </c>
      <c r="J74" s="39"/>
      <c r="K74" s="75">
        <v>4.0</v>
      </c>
      <c r="L74" s="59">
        <f t="shared" si="11"/>
        <v>15.46</v>
      </c>
    </row>
    <row r="75" ht="15.0" customHeight="1">
      <c r="B75" s="53">
        <v>5.0</v>
      </c>
      <c r="C75" s="54" t="s">
        <v>72</v>
      </c>
      <c r="D75" s="55" t="str">
        <f>+IF(ISERROR(VLOOKUP($C75,Insumos!$C:$G,3,FALSE)),"",VLOOKUP($C75,Insumos!$C:$G,3,FALSE))</f>
        <v>GRAMOS</v>
      </c>
      <c r="E75" s="56">
        <f>+IF(ISERROR(VLOOKUP($C75,Insumos!$C:$G,2,FALSE)),"",VLOOKUP($C75,Insumos!$C:$G,2,FALSE))</f>
        <v>4202</v>
      </c>
      <c r="F75" s="57">
        <f>+IF(ISERROR(VLOOKUP($C75,Insumos!$C:$G,5,FALSE)),"",VLOOKUP($C75,Insumos!$C:$G,5,FALSE))</f>
        <v>1000</v>
      </c>
      <c r="G75" s="55" t="str">
        <f>+IF(ISERROR(VLOOKUP($C75,Insumos!$C:$G,4,FALSE)),"",VLOOKUP($C75,Insumos!$C:$G,4,FALSE))</f>
        <v>GRAMOS</v>
      </c>
      <c r="H75" s="64">
        <v>5.0</v>
      </c>
      <c r="I75" s="56">
        <f t="shared" si="10"/>
        <v>21.01</v>
      </c>
      <c r="J75" s="39"/>
      <c r="K75" s="75">
        <v>5.0</v>
      </c>
      <c r="L75" s="59">
        <f t="shared" si="11"/>
        <v>21.01</v>
      </c>
    </row>
    <row r="76" ht="15.0" customHeight="1">
      <c r="B76" s="53">
        <v>6.0</v>
      </c>
      <c r="C76" s="54" t="s">
        <v>82</v>
      </c>
      <c r="D76" s="55" t="str">
        <f>+IF(ISERROR(VLOOKUP($C76,Insumos!$C:$G,3,FALSE)),"",VLOOKUP($C76,Insumos!$C:$G,3,FALSE))</f>
        <v>GRAMOS</v>
      </c>
      <c r="E76" s="56">
        <f>+IF(ISERROR(VLOOKUP($C76,Insumos!$C:$G,2,FALSE)),"",VLOOKUP($C76,Insumos!$C:$G,2,FALSE))</f>
        <v>1681</v>
      </c>
      <c r="F76" s="57">
        <f>+IF(ISERROR(VLOOKUP($C76,Insumos!$C:$G,5,FALSE)),"",VLOOKUP($C76,Insumos!$C:$G,5,FALSE))</f>
        <v>1000</v>
      </c>
      <c r="G76" s="55" t="str">
        <f>+IF(ISERROR(VLOOKUP($C76,Insumos!$C:$G,4,FALSE)),"",VLOOKUP($C76,Insumos!$C:$G,4,FALSE))</f>
        <v>GRAMOS</v>
      </c>
      <c r="H76" s="64">
        <v>5.0</v>
      </c>
      <c r="I76" s="56">
        <f t="shared" si="10"/>
        <v>8.41</v>
      </c>
      <c r="J76" s="39"/>
      <c r="K76" s="75">
        <v>5.0</v>
      </c>
      <c r="L76" s="59">
        <f t="shared" si="11"/>
        <v>8.41</v>
      </c>
    </row>
    <row r="77" ht="15.0" customHeight="1">
      <c r="B77" s="53">
        <v>7.0</v>
      </c>
      <c r="C77" s="54" t="s">
        <v>67</v>
      </c>
      <c r="D77" s="55" t="str">
        <f>+IF(ISERROR(VLOOKUP($C77,Insumos!$C:$G,3,FALSE)),"",VLOOKUP($C77,Insumos!$C:$G,3,FALSE))</f>
        <v>GRAMOS</v>
      </c>
      <c r="E77" s="56">
        <f>+IF(ISERROR(VLOOKUP($C77,Insumos!$C:$G,2,FALSE)),"",VLOOKUP($C77,Insumos!$C:$G,2,FALSE))</f>
        <v>294.1176471</v>
      </c>
      <c r="F77" s="57">
        <f>+IF(ISERROR(VLOOKUP($C77,Insumos!$C:$G,5,FALSE)),"",VLOOKUP($C77,Insumos!$C:$G,5,FALSE))</f>
        <v>1000</v>
      </c>
      <c r="G77" s="55" t="str">
        <f>+IF(ISERROR(VLOOKUP($C77,Insumos!$C:$G,4,FALSE)),"",VLOOKUP($C77,Insumos!$C:$G,4,FALSE))</f>
        <v>GRAMOS</v>
      </c>
      <c r="H77" s="64">
        <v>4.0</v>
      </c>
      <c r="I77" s="56">
        <f t="shared" si="10"/>
        <v>1.18</v>
      </c>
      <c r="J77" s="39"/>
      <c r="K77" s="75">
        <v>4.0</v>
      </c>
      <c r="L77" s="59">
        <f t="shared" si="11"/>
        <v>1.18</v>
      </c>
    </row>
    <row r="78" ht="15.0" customHeight="1">
      <c r="B78" s="53">
        <v>8.0</v>
      </c>
      <c r="C78" s="63" t="s">
        <v>75</v>
      </c>
      <c r="D78" s="55" t="str">
        <f>+IF(ISERROR(VLOOKUP($C78,Insumos!$C:$G,3,FALSE)),"",VLOOKUP($C78,Insumos!$C:$G,3,FALSE))</f>
        <v>GRAMOS</v>
      </c>
      <c r="E78" s="56">
        <f>+IF(ISERROR(VLOOKUP($C78,Insumos!$C:$G,2,FALSE)),"",VLOOKUP($C78,Insumos!$C:$G,2,FALSE))</f>
        <v>3361</v>
      </c>
      <c r="F78" s="57">
        <f>+IF(ISERROR(VLOOKUP($C78,Insumos!$C:$G,5,FALSE)),"",VLOOKUP($C78,Insumos!$C:$G,5,FALSE))</f>
        <v>1000</v>
      </c>
      <c r="G78" s="55" t="str">
        <f>+IF(ISERROR(VLOOKUP($C78,Insumos!$C:$G,4,FALSE)),"",VLOOKUP($C78,Insumos!$C:$G,4,FALSE))</f>
        <v>GRAMOS</v>
      </c>
      <c r="H78" s="64">
        <v>4.0</v>
      </c>
      <c r="I78" s="56">
        <f t="shared" si="10"/>
        <v>13.44</v>
      </c>
      <c r="J78" s="39"/>
      <c r="K78" s="75">
        <v>4.0</v>
      </c>
      <c r="L78" s="59">
        <f t="shared" si="11"/>
        <v>13.44</v>
      </c>
    </row>
    <row r="79" ht="15.0" customHeight="1">
      <c r="B79" s="53">
        <v>9.0</v>
      </c>
      <c r="C79" s="74"/>
      <c r="D79" s="55" t="str">
        <f>+IF(ISERROR(VLOOKUP($C79,Insumos!$C:$G,3,FALSE)),"",VLOOKUP($C79,Insumos!$C:$G,3,FALSE))</f>
        <v/>
      </c>
      <c r="E79" s="56" t="str">
        <f>+IF(ISERROR(VLOOKUP($C79,Insumos!$C:$G,2,FALSE)),"",VLOOKUP($C79,Insumos!$C:$G,2,FALSE))</f>
        <v/>
      </c>
      <c r="F79" s="57" t="str">
        <f>+IF(ISERROR(VLOOKUP($C79,Insumos!$C:$G,5,FALSE)),"",VLOOKUP($C79,Insumos!$C:$G,5,FALSE))</f>
        <v/>
      </c>
      <c r="G79" s="55" t="str">
        <f>+IF(ISERROR(VLOOKUP($C79,Insumos!$C:$G,4,FALSE)),"",VLOOKUP($C79,Insumos!$C:$G,4,FALSE))</f>
        <v/>
      </c>
      <c r="H79" s="64" t="str">
        <f t="shared" ref="H79:H81" si="12">IFERROR(ROUND(K79/L$68,4),"")</f>
        <v/>
      </c>
      <c r="I79" s="56">
        <f t="shared" si="10"/>
        <v>0</v>
      </c>
      <c r="J79" s="39"/>
      <c r="K79" s="76"/>
      <c r="L79" s="59">
        <f t="shared" si="11"/>
        <v>0</v>
      </c>
    </row>
    <row r="80" ht="15.0" customHeight="1">
      <c r="B80" s="53">
        <v>10.0</v>
      </c>
      <c r="C80" s="73"/>
      <c r="D80" s="55" t="str">
        <f>+IF(ISERROR(VLOOKUP($C80,Insumos!$C:$G,3,FALSE)),"",VLOOKUP($C80,Insumos!$C:$G,3,FALSE))</f>
        <v/>
      </c>
      <c r="E80" s="56" t="str">
        <f>+IF(ISERROR(VLOOKUP($C80,Insumos!$C:$G,2,FALSE)),"",VLOOKUP($C80,Insumos!$C:$G,2,FALSE))</f>
        <v/>
      </c>
      <c r="F80" s="57" t="str">
        <f>+IF(ISERROR(VLOOKUP($C80,Insumos!$C:$G,5,FALSE)),"",VLOOKUP($C80,Insumos!$C:$G,5,FALSE))</f>
        <v/>
      </c>
      <c r="G80" s="55" t="str">
        <f>+IF(ISERROR(VLOOKUP($C80,Insumos!$C:$G,4,FALSE)),"",VLOOKUP($C80,Insumos!$C:$G,4,FALSE))</f>
        <v/>
      </c>
      <c r="H80" s="64" t="str">
        <f t="shared" si="12"/>
        <v/>
      </c>
      <c r="I80" s="56">
        <f t="shared" si="10"/>
        <v>0</v>
      </c>
      <c r="J80" s="39"/>
      <c r="K80" s="77"/>
      <c r="L80" s="59">
        <f t="shared" si="11"/>
        <v>0</v>
      </c>
    </row>
    <row r="81" ht="15.0" customHeight="1">
      <c r="B81" s="53">
        <v>11.0</v>
      </c>
      <c r="C81" s="63"/>
      <c r="D81" s="55" t="str">
        <f>+IF(ISERROR(VLOOKUP($C81,Insumos!$C:$G,3,FALSE)),"",VLOOKUP($C81,Insumos!$C:$G,3,FALSE))</f>
        <v/>
      </c>
      <c r="E81" s="56" t="str">
        <f>+IF(ISERROR(VLOOKUP($C81,Insumos!$C:$G,2,FALSE)),"",VLOOKUP($C81,Insumos!$C:$G,2,FALSE))</f>
        <v/>
      </c>
      <c r="F81" s="57" t="str">
        <f>+IF(ISERROR(VLOOKUP($C81,Insumos!$C:$G,5,FALSE)),"",VLOOKUP($C81,Insumos!$C:$G,5,FALSE))</f>
        <v/>
      </c>
      <c r="G81" s="55" t="str">
        <f>+IF(ISERROR(VLOOKUP($C81,Insumos!$C:$G,4,FALSE)),"",VLOOKUP($C81,Insumos!$C:$G,4,FALSE))</f>
        <v/>
      </c>
      <c r="H81" s="64" t="str">
        <f t="shared" si="12"/>
        <v/>
      </c>
      <c r="I81" s="56">
        <f t="shared" si="10"/>
        <v>0</v>
      </c>
      <c r="J81" s="39"/>
      <c r="K81" s="77"/>
      <c r="L81" s="59">
        <f t="shared" si="11"/>
        <v>0</v>
      </c>
    </row>
    <row r="82" ht="15.0" customHeight="1">
      <c r="H82" s="67" t="s">
        <v>483</v>
      </c>
      <c r="I82" s="68">
        <f>SUM(I71:I81)</f>
        <v>134.53</v>
      </c>
      <c r="J82" s="39"/>
      <c r="K82" s="69"/>
      <c r="L82" s="70">
        <f>SUM(L71:L81)</f>
        <v>134.53</v>
      </c>
    </row>
    <row r="83">
      <c r="H83" s="31"/>
    </row>
    <row r="84">
      <c r="H84" s="31"/>
    </row>
    <row r="85" ht="15.0" customHeight="1">
      <c r="B85" s="33"/>
      <c r="C85" s="10" t="s">
        <v>89</v>
      </c>
      <c r="D85" s="34" t="s">
        <v>484</v>
      </c>
      <c r="E85" s="35"/>
      <c r="F85" s="36"/>
      <c r="G85" s="37"/>
      <c r="H85" s="38"/>
      <c r="I85" s="35"/>
      <c r="J85" s="39"/>
      <c r="K85" s="40" t="s">
        <v>474</v>
      </c>
      <c r="L85" s="41" t="s">
        <v>490</v>
      </c>
    </row>
    <row r="86" ht="15.0" customHeight="1">
      <c r="B86" s="42"/>
      <c r="C86" s="43"/>
      <c r="D86" s="42"/>
      <c r="E86" s="44"/>
      <c r="F86" s="45"/>
      <c r="G86" s="42"/>
      <c r="H86" s="46"/>
      <c r="I86" s="44"/>
      <c r="J86" s="39"/>
      <c r="K86" s="47"/>
      <c r="L86" s="41"/>
    </row>
    <row r="87">
      <c r="B87" s="48" t="s">
        <v>476</v>
      </c>
      <c r="C87" s="48" t="s">
        <v>477</v>
      </c>
      <c r="D87" s="48" t="s">
        <v>478</v>
      </c>
      <c r="E87" s="49" t="s">
        <v>479</v>
      </c>
      <c r="F87" s="50" t="s">
        <v>10</v>
      </c>
      <c r="G87" s="48" t="s">
        <v>480</v>
      </c>
      <c r="H87" s="51" t="s">
        <v>481</v>
      </c>
      <c r="I87" s="49" t="s">
        <v>482</v>
      </c>
      <c r="J87" s="39"/>
      <c r="K87" s="52"/>
      <c r="L87" s="48" t="s">
        <v>482</v>
      </c>
    </row>
    <row r="88" ht="15.0" customHeight="1">
      <c r="B88" s="53">
        <v>1.0</v>
      </c>
      <c r="C88" s="54" t="s">
        <v>86</v>
      </c>
      <c r="D88" s="55" t="str">
        <f>+IF(ISERROR(VLOOKUP($C88,Insumos!$C:$G,3,FALSE)),"",VLOOKUP($C88,Insumos!$C:$G,3,FALSE))</f>
        <v>MILILITROS</v>
      </c>
      <c r="E88" s="56">
        <f>+IF(ISERROR(VLOOKUP($C88,Insumos!$C:$G,2,FALSE)),"",VLOOKUP($C88,Insumos!$C:$G,2,FALSE))</f>
        <v>0</v>
      </c>
      <c r="F88" s="57">
        <f>+IF(ISERROR(VLOOKUP($C88,Insumos!$C:$G,5,FALSE)),"",VLOOKUP($C88,Insumos!$C:$G,5,FALSE))</f>
        <v>0</v>
      </c>
      <c r="G88" s="55" t="str">
        <f>+IF(ISERROR(VLOOKUP($C88,Insumos!$C:$G,4,FALSE)),"",VLOOKUP($C88,Insumos!$C:$G,4,FALSE))</f>
        <v>MILILITROS</v>
      </c>
      <c r="H88" s="64">
        <v>400.0</v>
      </c>
      <c r="I88" s="56">
        <f t="shared" ref="I88:I98" si="13">IF(ISERROR(ROUND(+E88/F88*H88,2)),0,ROUND(+E88/F88*H88,2))</f>
        <v>0</v>
      </c>
      <c r="J88" s="39"/>
      <c r="K88" s="75">
        <v>400.0</v>
      </c>
      <c r="L88" s="59">
        <f t="shared" ref="L88:L98" si="14">IF(ISERROR(ROUND(+E88/F88*K88,2)),0,ROUND(+E88/F88*K88,2))</f>
        <v>0</v>
      </c>
    </row>
    <row r="89" ht="15.0" customHeight="1">
      <c r="B89" s="53">
        <v>2.0</v>
      </c>
      <c r="C89" s="54" t="s">
        <v>87</v>
      </c>
      <c r="D89" s="55" t="str">
        <f>+IF(ISERROR(VLOOKUP($C89,Insumos!$C:$G,3,FALSE)),"",VLOOKUP($C89,Insumos!$C:$G,3,FALSE))</f>
        <v>GRAMOS</v>
      </c>
      <c r="E89" s="56">
        <f>+IF(ISERROR(VLOOKUP($C89,Insumos!$C:$G,2,FALSE)),"",VLOOKUP($C89,Insumos!$C:$G,2,FALSE))</f>
        <v>3795</v>
      </c>
      <c r="F89" s="57">
        <f>+IF(ISERROR(VLOOKUP($C89,Insumos!$C:$G,5,FALSE)),"",VLOOKUP($C89,Insumos!$C:$G,5,FALSE))</f>
        <v>500</v>
      </c>
      <c r="G89" s="55" t="str">
        <f>+IF(ISERROR(VLOOKUP($C89,Insumos!$C:$G,4,FALSE)),"",VLOOKUP($C89,Insumos!$C:$G,4,FALSE))</f>
        <v>GRAMOS</v>
      </c>
      <c r="H89" s="64">
        <v>35.0</v>
      </c>
      <c r="I89" s="56">
        <f t="shared" si="13"/>
        <v>265.65</v>
      </c>
      <c r="J89" s="39"/>
      <c r="K89" s="75">
        <v>35.0</v>
      </c>
      <c r="L89" s="59">
        <f t="shared" si="14"/>
        <v>265.65</v>
      </c>
    </row>
    <row r="90" ht="15.0" customHeight="1">
      <c r="B90" s="53">
        <v>3.0</v>
      </c>
      <c r="C90" s="54" t="s">
        <v>88</v>
      </c>
      <c r="D90" s="55" t="str">
        <f>+IF(ISERROR(VLOOKUP($C90,Insumos!$C:$G,3,FALSE)),"",VLOOKUP($C90,Insumos!$C:$G,3,FALSE))</f>
        <v>MILILITROS</v>
      </c>
      <c r="E90" s="56">
        <f>+IF(ISERROR(VLOOKUP($C90,Insumos!$C:$G,2,FALSE)),"",VLOOKUP($C90,Insumos!$C:$G,2,FALSE))</f>
        <v>1471</v>
      </c>
      <c r="F90" s="57">
        <f>+IF(ISERROR(VLOOKUP($C90,Insumos!$C:$G,5,FALSE)),"",VLOOKUP($C90,Insumos!$C:$G,5,FALSE))</f>
        <v>900</v>
      </c>
      <c r="G90" s="55" t="str">
        <f>+IF(ISERROR(VLOOKUP($C90,Insumos!$C:$G,4,FALSE)),"",VLOOKUP($C90,Insumos!$C:$G,4,FALSE))</f>
        <v>MILILITROS</v>
      </c>
      <c r="H90" s="64">
        <v>700.0</v>
      </c>
      <c r="I90" s="56">
        <f t="shared" si="13"/>
        <v>1144.11</v>
      </c>
      <c r="J90" s="39"/>
      <c r="K90" s="75">
        <v>700.0</v>
      </c>
      <c r="L90" s="59">
        <f t="shared" si="14"/>
        <v>1144.11</v>
      </c>
    </row>
    <row r="91" ht="15.0" customHeight="1">
      <c r="B91" s="53">
        <v>4.0</v>
      </c>
      <c r="C91" s="78"/>
      <c r="D91" s="55" t="str">
        <f>+IF(ISERROR(VLOOKUP($C91,Insumos!$C:$G,3,FALSE)),"",VLOOKUP($C91,Insumos!$C:$G,3,FALSE))</f>
        <v/>
      </c>
      <c r="E91" s="56" t="str">
        <f>+IF(ISERROR(VLOOKUP($C91,Insumos!$C:$G,2,FALSE)),"",VLOOKUP($C91,Insumos!$C:$G,2,FALSE))</f>
        <v/>
      </c>
      <c r="F91" s="57" t="str">
        <f>+IF(ISERROR(VLOOKUP($C91,Insumos!$C:$G,5,FALSE)),"",VLOOKUP($C91,Insumos!$C:$G,5,FALSE))</f>
        <v/>
      </c>
      <c r="G91" s="55" t="str">
        <f>+IF(ISERROR(VLOOKUP($C91,Insumos!$C:$G,4,FALSE)),"",VLOOKUP($C91,Insumos!$C:$G,4,FALSE))</f>
        <v/>
      </c>
      <c r="H91" s="64"/>
      <c r="I91" s="56">
        <f t="shared" si="13"/>
        <v>0</v>
      </c>
      <c r="J91" s="39"/>
      <c r="K91" s="79"/>
      <c r="L91" s="59">
        <f t="shared" si="14"/>
        <v>0</v>
      </c>
    </row>
    <row r="92" ht="15.0" customHeight="1">
      <c r="B92" s="53">
        <v>5.0</v>
      </c>
      <c r="C92" s="78"/>
      <c r="D92" s="55" t="str">
        <f>+IF(ISERROR(VLOOKUP($C92,Insumos!$C:$G,3,FALSE)),"",VLOOKUP($C92,Insumos!$C:$G,3,FALSE))</f>
        <v/>
      </c>
      <c r="E92" s="56" t="str">
        <f>+IF(ISERROR(VLOOKUP($C92,Insumos!$C:$G,2,FALSE)),"",VLOOKUP($C92,Insumos!$C:$G,2,FALSE))</f>
        <v/>
      </c>
      <c r="F92" s="57" t="str">
        <f>+IF(ISERROR(VLOOKUP($C92,Insumos!$C:$G,5,FALSE)),"",VLOOKUP($C92,Insumos!$C:$G,5,FALSE))</f>
        <v/>
      </c>
      <c r="G92" s="55" t="str">
        <f>+IF(ISERROR(VLOOKUP($C92,Insumos!$C:$G,4,FALSE)),"",VLOOKUP($C92,Insumos!$C:$G,4,FALSE))</f>
        <v/>
      </c>
      <c r="H92" s="64"/>
      <c r="I92" s="56">
        <f t="shared" si="13"/>
        <v>0</v>
      </c>
      <c r="J92" s="39"/>
      <c r="K92" s="79"/>
      <c r="L92" s="59">
        <f t="shared" si="14"/>
        <v>0</v>
      </c>
    </row>
    <row r="93" ht="15.0" customHeight="1">
      <c r="B93" s="53">
        <v>6.0</v>
      </c>
      <c r="C93" s="78"/>
      <c r="D93" s="55" t="str">
        <f>+IF(ISERROR(VLOOKUP($C93,Insumos!$C:$G,3,FALSE)),"",VLOOKUP($C93,Insumos!$C:$G,3,FALSE))</f>
        <v/>
      </c>
      <c r="E93" s="56" t="str">
        <f>+IF(ISERROR(VLOOKUP($C93,Insumos!$C:$G,2,FALSE)),"",VLOOKUP($C93,Insumos!$C:$G,2,FALSE))</f>
        <v/>
      </c>
      <c r="F93" s="57" t="str">
        <f>+IF(ISERROR(VLOOKUP($C93,Insumos!$C:$G,5,FALSE)),"",VLOOKUP($C93,Insumos!$C:$G,5,FALSE))</f>
        <v/>
      </c>
      <c r="G93" s="55" t="str">
        <f>+IF(ISERROR(VLOOKUP($C93,Insumos!$C:$G,4,FALSE)),"",VLOOKUP($C93,Insumos!$C:$G,4,FALSE))</f>
        <v/>
      </c>
      <c r="H93" s="64"/>
      <c r="I93" s="56">
        <f t="shared" si="13"/>
        <v>0</v>
      </c>
      <c r="J93" s="39"/>
      <c r="K93" s="79"/>
      <c r="L93" s="59">
        <f t="shared" si="14"/>
        <v>0</v>
      </c>
    </row>
    <row r="94" ht="15.0" customHeight="1">
      <c r="B94" s="53">
        <v>7.0</v>
      </c>
      <c r="C94" s="63"/>
      <c r="D94" s="55" t="str">
        <f>+IF(ISERROR(VLOOKUP($C94,Insumos!$C:$G,3,FALSE)),"",VLOOKUP($C94,Insumos!$C:$G,3,FALSE))</f>
        <v/>
      </c>
      <c r="E94" s="56" t="str">
        <f>+IF(ISERROR(VLOOKUP($C94,Insumos!$C:$G,2,FALSE)),"",VLOOKUP($C94,Insumos!$C:$G,2,FALSE))</f>
        <v/>
      </c>
      <c r="F94" s="57" t="str">
        <f>+IF(ISERROR(VLOOKUP($C94,Insumos!$C:$G,5,FALSE)),"",VLOOKUP($C94,Insumos!$C:$G,5,FALSE))</f>
        <v/>
      </c>
      <c r="G94" s="55" t="str">
        <f>+IF(ISERROR(VLOOKUP($C94,Insumos!$C:$G,4,FALSE)),"",VLOOKUP($C94,Insumos!$C:$G,4,FALSE))</f>
        <v/>
      </c>
      <c r="H94" s="64"/>
      <c r="I94" s="56">
        <f t="shared" si="13"/>
        <v>0</v>
      </c>
      <c r="J94" s="39"/>
      <c r="K94" s="80"/>
      <c r="L94" s="59">
        <f t="shared" si="14"/>
        <v>0</v>
      </c>
    </row>
    <row r="95" ht="15.0" customHeight="1">
      <c r="B95" s="53">
        <v>8.0</v>
      </c>
      <c r="C95" s="63"/>
      <c r="D95" s="55" t="str">
        <f>+IF(ISERROR(VLOOKUP($C95,Insumos!$C:$G,3,FALSE)),"",VLOOKUP($C95,Insumos!$C:$G,3,FALSE))</f>
        <v/>
      </c>
      <c r="E95" s="56" t="str">
        <f>+IF(ISERROR(VLOOKUP($C95,Insumos!$C:$G,2,FALSE)),"",VLOOKUP($C95,Insumos!$C:$G,2,FALSE))</f>
        <v/>
      </c>
      <c r="F95" s="57" t="str">
        <f>+IF(ISERROR(VLOOKUP($C95,Insumos!$C:$G,5,FALSE)),"",VLOOKUP($C95,Insumos!$C:$G,5,FALSE))</f>
        <v/>
      </c>
      <c r="G95" s="55" t="str">
        <f>+IF(ISERROR(VLOOKUP($C95,Insumos!$C:$G,4,FALSE)),"",VLOOKUP($C95,Insumos!$C:$G,4,FALSE))</f>
        <v/>
      </c>
      <c r="H95" s="64"/>
      <c r="I95" s="56">
        <f t="shared" si="13"/>
        <v>0</v>
      </c>
      <c r="J95" s="39"/>
      <c r="K95" s="66"/>
      <c r="L95" s="59">
        <f t="shared" si="14"/>
        <v>0</v>
      </c>
    </row>
    <row r="96" ht="15.0" customHeight="1">
      <c r="B96" s="53">
        <v>9.0</v>
      </c>
      <c r="C96" s="74"/>
      <c r="D96" s="55" t="str">
        <f>+IF(ISERROR(VLOOKUP($C96,Insumos!$C:$G,3,FALSE)),"",VLOOKUP($C96,Insumos!$C:$G,3,FALSE))</f>
        <v/>
      </c>
      <c r="E96" s="56" t="str">
        <f>+IF(ISERROR(VLOOKUP($C96,Insumos!$C:$G,2,FALSE)),"",VLOOKUP($C96,Insumos!$C:$G,2,FALSE))</f>
        <v/>
      </c>
      <c r="F96" s="57" t="str">
        <f>+IF(ISERROR(VLOOKUP($C96,Insumos!$C:$G,5,FALSE)),"",VLOOKUP($C96,Insumos!$C:$G,5,FALSE))</f>
        <v/>
      </c>
      <c r="G96" s="55" t="str">
        <f>+IF(ISERROR(VLOOKUP($C96,Insumos!$C:$G,4,FALSE)),"",VLOOKUP($C96,Insumos!$C:$G,4,FALSE))</f>
        <v/>
      </c>
      <c r="H96" s="64"/>
      <c r="I96" s="56">
        <f t="shared" si="13"/>
        <v>0</v>
      </c>
      <c r="J96" s="39"/>
      <c r="K96" s="76"/>
      <c r="L96" s="59">
        <f t="shared" si="14"/>
        <v>0</v>
      </c>
    </row>
    <row r="97" ht="15.0" customHeight="1">
      <c r="B97" s="53">
        <v>10.0</v>
      </c>
      <c r="C97" s="73"/>
      <c r="D97" s="55" t="str">
        <f>+IF(ISERROR(VLOOKUP($C97,Insumos!$C:$G,3,FALSE)),"",VLOOKUP($C97,Insumos!$C:$G,3,FALSE))</f>
        <v/>
      </c>
      <c r="E97" s="56" t="str">
        <f>+IF(ISERROR(VLOOKUP($C97,Insumos!$C:$G,2,FALSE)),"",VLOOKUP($C97,Insumos!$C:$G,2,FALSE))</f>
        <v/>
      </c>
      <c r="F97" s="57" t="str">
        <f>+IF(ISERROR(VLOOKUP($C97,Insumos!$C:$G,5,FALSE)),"",VLOOKUP($C97,Insumos!$C:$G,5,FALSE))</f>
        <v/>
      </c>
      <c r="G97" s="55" t="str">
        <f>+IF(ISERROR(VLOOKUP($C97,Insumos!$C:$G,4,FALSE)),"",VLOOKUP($C97,Insumos!$C:$G,4,FALSE))</f>
        <v/>
      </c>
      <c r="H97" s="64"/>
      <c r="I97" s="56">
        <f t="shared" si="13"/>
        <v>0</v>
      </c>
      <c r="J97" s="39"/>
      <c r="K97" s="77"/>
      <c r="L97" s="59">
        <f t="shared" si="14"/>
        <v>0</v>
      </c>
    </row>
    <row r="98" ht="15.0" customHeight="1">
      <c r="B98" s="53">
        <v>11.0</v>
      </c>
      <c r="C98" s="63"/>
      <c r="D98" s="55" t="str">
        <f>+IF(ISERROR(VLOOKUP($C98,Insumos!$C:$G,3,FALSE)),"",VLOOKUP($C98,Insumos!$C:$G,3,FALSE))</f>
        <v/>
      </c>
      <c r="E98" s="56" t="str">
        <f>+IF(ISERROR(VLOOKUP($C98,Insumos!$C:$G,2,FALSE)),"",VLOOKUP($C98,Insumos!$C:$G,2,FALSE))</f>
        <v/>
      </c>
      <c r="F98" s="57" t="str">
        <f>+IF(ISERROR(VLOOKUP($C98,Insumos!$C:$G,5,FALSE)),"",VLOOKUP($C98,Insumos!$C:$G,5,FALSE))</f>
        <v/>
      </c>
      <c r="G98" s="55" t="str">
        <f>+IF(ISERROR(VLOOKUP($C98,Insumos!$C:$G,4,FALSE)),"",VLOOKUP($C98,Insumos!$C:$G,4,FALSE))</f>
        <v/>
      </c>
      <c r="H98" s="64"/>
      <c r="I98" s="56">
        <f t="shared" si="13"/>
        <v>0</v>
      </c>
      <c r="J98" s="39"/>
      <c r="K98" s="77"/>
      <c r="L98" s="59">
        <f t="shared" si="14"/>
        <v>0</v>
      </c>
    </row>
    <row r="99" ht="15.0" customHeight="1">
      <c r="H99" s="67" t="s">
        <v>483</v>
      </c>
      <c r="I99" s="68">
        <f>SUM(I88:I98)</f>
        <v>1409.76</v>
      </c>
      <c r="J99" s="39"/>
      <c r="K99" s="69"/>
      <c r="L99" s="70">
        <f>SUM(L88:L98)</f>
        <v>1409.76</v>
      </c>
    </row>
    <row r="100">
      <c r="H100" s="31"/>
    </row>
    <row r="101">
      <c r="H101" s="31"/>
    </row>
    <row r="102">
      <c r="H102" s="31"/>
    </row>
    <row r="103" ht="15.0" customHeight="1">
      <c r="B103" s="33"/>
      <c r="C103" s="10" t="s">
        <v>90</v>
      </c>
      <c r="D103" s="34" t="s">
        <v>484</v>
      </c>
      <c r="E103" s="35"/>
      <c r="F103" s="36"/>
      <c r="G103" s="37"/>
      <c r="H103" s="38"/>
      <c r="I103" s="35"/>
      <c r="J103" s="39"/>
      <c r="K103" s="40" t="s">
        <v>474</v>
      </c>
      <c r="L103" s="41" t="s">
        <v>489</v>
      </c>
    </row>
    <row r="104" ht="15.0" customHeight="1">
      <c r="B104" s="42"/>
      <c r="C104" s="43"/>
      <c r="D104" s="42"/>
      <c r="E104" s="44"/>
      <c r="F104" s="45"/>
      <c r="G104" s="42"/>
      <c r="H104" s="46"/>
      <c r="I104" s="44"/>
      <c r="J104" s="39"/>
      <c r="K104" s="47"/>
      <c r="L104" s="41"/>
    </row>
    <row r="105" ht="24.0" customHeight="1">
      <c r="B105" s="48" t="s">
        <v>476</v>
      </c>
      <c r="C105" s="48" t="s">
        <v>477</v>
      </c>
      <c r="D105" s="48" t="s">
        <v>478</v>
      </c>
      <c r="E105" s="49" t="s">
        <v>479</v>
      </c>
      <c r="F105" s="50" t="s">
        <v>10</v>
      </c>
      <c r="G105" s="48" t="s">
        <v>480</v>
      </c>
      <c r="H105" s="51" t="s">
        <v>481</v>
      </c>
      <c r="I105" s="49" t="s">
        <v>482</v>
      </c>
      <c r="J105" s="39"/>
      <c r="K105" s="52"/>
      <c r="L105" s="48" t="s">
        <v>482</v>
      </c>
    </row>
    <row r="106" ht="18.75" customHeight="1">
      <c r="B106" s="53">
        <v>1.0</v>
      </c>
      <c r="C106" s="54" t="s">
        <v>235</v>
      </c>
      <c r="D106" s="55" t="str">
        <f>+IF(ISERROR(VLOOKUP($C106,Insumos!$C:$G,3,FALSE)),"",VLOOKUP($C106,Insumos!$C:$G,3,FALSE))</f>
        <v>GRAMOS</v>
      </c>
      <c r="E106" s="56">
        <f>+IF(ISERROR(VLOOKUP($C106,Insumos!$C:$G,2,FALSE)),"",VLOOKUP($C106,Insumos!$C:$G,2,FALSE))</f>
        <v>13944.82759</v>
      </c>
      <c r="F106" s="57">
        <f>+IF(ISERROR(VLOOKUP($C106,Insumos!$C:$G,5,FALSE)),"",VLOOKUP($C106,Insumos!$C:$G,5,FALSE))</f>
        <v>1000</v>
      </c>
      <c r="G106" s="55" t="str">
        <f>+IF(ISERROR(VLOOKUP($C106,Insumos!$C:$G,4,FALSE)),"",VLOOKUP($C106,Insumos!$C:$G,4,FALSE))</f>
        <v>GRAMOS</v>
      </c>
      <c r="H106" s="64">
        <v>25.0</v>
      </c>
      <c r="I106" s="56">
        <f t="shared" ref="I106:I116" si="15">IF(ISERROR(ROUND(+E106/F106*H106,2)),0,ROUND(+E106/F106*H106,2))</f>
        <v>348.62</v>
      </c>
      <c r="J106" s="39"/>
      <c r="K106" s="64">
        <v>25.0</v>
      </c>
      <c r="L106" s="59">
        <f t="shared" ref="L106:L116" si="16">IF(ISERROR(ROUND(+E106/F106*K106,2)),0,ROUND(+E106/F106*K106,2))</f>
        <v>348.62</v>
      </c>
    </row>
    <row r="107" ht="15.0" customHeight="1">
      <c r="B107" s="53">
        <v>2.0</v>
      </c>
      <c r="C107" s="54" t="s">
        <v>232</v>
      </c>
      <c r="D107" s="55" t="str">
        <f>+IF(ISERROR(VLOOKUP($C107,Insumos!$C:$G,3,FALSE)),"",VLOOKUP($C107,Insumos!$C:$G,3,FALSE))</f>
        <v>GRAMOS</v>
      </c>
      <c r="E107" s="56">
        <f>+IF(ISERROR(VLOOKUP($C107,Insumos!$C:$G,2,FALSE)),"",VLOOKUP($C107,Insumos!$C:$G,2,FALSE))</f>
        <v>3529.411765</v>
      </c>
      <c r="F107" s="57">
        <f>+IF(ISERROR(VLOOKUP($C107,Insumos!$C:$G,5,FALSE)),"",VLOOKUP($C107,Insumos!$C:$G,5,FALSE))</f>
        <v>1000</v>
      </c>
      <c r="G107" s="55" t="str">
        <f>+IF(ISERROR(VLOOKUP($C107,Insumos!$C:$G,4,FALSE)),"",VLOOKUP($C107,Insumos!$C:$G,4,FALSE))</f>
        <v>GRAMOS</v>
      </c>
      <c r="H107" s="81">
        <v>0.0</v>
      </c>
      <c r="I107" s="56">
        <f t="shared" si="15"/>
        <v>0</v>
      </c>
      <c r="J107" s="39"/>
      <c r="K107" s="81">
        <v>0.0</v>
      </c>
      <c r="L107" s="59">
        <f t="shared" si="16"/>
        <v>0</v>
      </c>
    </row>
    <row r="108" ht="15.0" customHeight="1">
      <c r="B108" s="53">
        <v>3.0</v>
      </c>
      <c r="C108" s="54" t="s">
        <v>45</v>
      </c>
      <c r="D108" s="55" t="str">
        <f>+IF(ISERROR(VLOOKUP($C108,Insumos!$C:$G,3,FALSE)),"",VLOOKUP($C108,Insumos!$C:$G,3,FALSE))</f>
        <v>GRAMOS</v>
      </c>
      <c r="E108" s="56">
        <f>+IF(ISERROR(VLOOKUP($C108,Insumos!$C:$G,2,FALSE)),"",VLOOKUP($C108,Insumos!$C:$G,2,FALSE))</f>
        <v>934</v>
      </c>
      <c r="F108" s="57">
        <f>+IF(ISERROR(VLOOKUP($C108,Insumos!$C:$G,5,FALSE)),"",VLOOKUP($C108,Insumos!$C:$G,5,FALSE))</f>
        <v>1000</v>
      </c>
      <c r="G108" s="55" t="str">
        <f>+IF(ISERROR(VLOOKUP($C108,Insumos!$C:$G,4,FALSE)),"",VLOOKUP($C108,Insumos!$C:$G,4,FALSE))</f>
        <v>GRAMOS</v>
      </c>
      <c r="H108" s="64">
        <v>0.0</v>
      </c>
      <c r="I108" s="56">
        <f t="shared" si="15"/>
        <v>0</v>
      </c>
      <c r="J108" s="39"/>
      <c r="K108" s="64">
        <v>0.0</v>
      </c>
      <c r="L108" s="59">
        <f t="shared" si="16"/>
        <v>0</v>
      </c>
    </row>
    <row r="109" ht="15.0" customHeight="1">
      <c r="B109" s="53">
        <v>4.0</v>
      </c>
      <c r="C109" s="73" t="s">
        <v>145</v>
      </c>
      <c r="D109" s="55" t="str">
        <f>+IF(ISERROR(VLOOKUP($C109,Insumos!$C:$G,3,FALSE)),"",VLOOKUP($C109,Insumos!$C:$G,3,FALSE))</f>
        <v>MILILITROS</v>
      </c>
      <c r="E109" s="56">
        <f>+IF(ISERROR(VLOOKUP($C109,Insumos!$C:$G,2,FALSE)),"",VLOOKUP($C109,Insumos!$C:$G,2,FALSE))</f>
        <v>3327.52</v>
      </c>
      <c r="F109" s="57">
        <f>+IF(ISERROR(VLOOKUP($C109,Insumos!$C:$G,5,FALSE)),"",VLOOKUP($C109,Insumos!$C:$G,5,FALSE))</f>
        <v>798</v>
      </c>
      <c r="G109" s="55" t="str">
        <f>+IF(ISERROR(VLOOKUP($C109,Insumos!$C:$G,4,FALSE)),"",VLOOKUP($C109,Insumos!$C:$G,4,FALSE))</f>
        <v>MILILITROS</v>
      </c>
      <c r="H109" s="64">
        <v>35.0</v>
      </c>
      <c r="I109" s="56">
        <f t="shared" si="15"/>
        <v>145.94</v>
      </c>
      <c r="J109" s="39"/>
      <c r="K109" s="64">
        <v>35.0</v>
      </c>
      <c r="L109" s="59">
        <f t="shared" si="16"/>
        <v>145.94</v>
      </c>
    </row>
    <row r="110" ht="15.0" customHeight="1">
      <c r="B110" s="53">
        <v>5.0</v>
      </c>
      <c r="C110" s="73" t="s">
        <v>67</v>
      </c>
      <c r="D110" s="55" t="str">
        <f>+IF(ISERROR(VLOOKUP($C110,Insumos!$C:$G,3,FALSE)),"",VLOOKUP($C110,Insumos!$C:$G,3,FALSE))</f>
        <v>GRAMOS</v>
      </c>
      <c r="E110" s="56">
        <f>+IF(ISERROR(VLOOKUP($C110,Insumos!$C:$G,2,FALSE)),"",VLOOKUP($C110,Insumos!$C:$G,2,FALSE))</f>
        <v>294.1176471</v>
      </c>
      <c r="F110" s="57">
        <f>+IF(ISERROR(VLOOKUP($C110,Insumos!$C:$G,5,FALSE)),"",VLOOKUP($C110,Insumos!$C:$G,5,FALSE))</f>
        <v>1000</v>
      </c>
      <c r="G110" s="55" t="str">
        <f>+IF(ISERROR(VLOOKUP($C110,Insumos!$C:$G,4,FALSE)),"",VLOOKUP($C110,Insumos!$C:$G,4,FALSE))</f>
        <v>GRAMOS</v>
      </c>
      <c r="H110" s="64">
        <v>0.0</v>
      </c>
      <c r="I110" s="56">
        <f t="shared" si="15"/>
        <v>0</v>
      </c>
      <c r="J110" s="39"/>
      <c r="K110" s="64">
        <v>0.0</v>
      </c>
      <c r="L110" s="59">
        <f t="shared" si="16"/>
        <v>0</v>
      </c>
    </row>
    <row r="111" ht="15.0" customHeight="1">
      <c r="B111" s="53">
        <v>6.0</v>
      </c>
      <c r="C111" s="73" t="s">
        <v>73</v>
      </c>
      <c r="D111" s="55" t="str">
        <f>+IF(ISERROR(VLOOKUP($C111,Insumos!$C:$G,3,FALSE)),"",VLOOKUP($C111,Insumos!$C:$G,3,FALSE))</f>
        <v>GRAMOS</v>
      </c>
      <c r="E111" s="56">
        <f>+IF(ISERROR(VLOOKUP($C111,Insumos!$C:$G,2,FALSE)),"",VLOOKUP($C111,Insumos!$C:$G,2,FALSE))</f>
        <v>6722</v>
      </c>
      <c r="F111" s="57">
        <f>+IF(ISERROR(VLOOKUP($C111,Insumos!$C:$G,5,FALSE)),"",VLOOKUP($C111,Insumos!$C:$G,5,FALSE))</f>
        <v>1000</v>
      </c>
      <c r="G111" s="55" t="str">
        <f>+IF(ISERROR(VLOOKUP($C111,Insumos!$C:$G,4,FALSE)),"",VLOOKUP($C111,Insumos!$C:$G,4,FALSE))</f>
        <v>GRAMOS</v>
      </c>
      <c r="H111" s="64">
        <v>0.0</v>
      </c>
      <c r="I111" s="56">
        <f t="shared" si="15"/>
        <v>0</v>
      </c>
      <c r="J111" s="39"/>
      <c r="K111" s="64">
        <v>0.0</v>
      </c>
      <c r="L111" s="59">
        <f t="shared" si="16"/>
        <v>0</v>
      </c>
    </row>
    <row r="112" ht="15.0" customHeight="1">
      <c r="B112" s="53">
        <v>7.0</v>
      </c>
      <c r="C112" s="63" t="s">
        <v>74</v>
      </c>
      <c r="D112" s="55" t="str">
        <f>+IF(ISERROR(VLOOKUP($C112,Insumos!$C:$G,3,FALSE)),"",VLOOKUP($C112,Insumos!$C:$G,3,FALSE))</f>
        <v>GRAMOS</v>
      </c>
      <c r="E112" s="56">
        <f>+IF(ISERROR(VLOOKUP($C112,Insumos!$C:$G,2,FALSE)),"",VLOOKUP($C112,Insumos!$C:$G,2,FALSE))</f>
        <v>5042</v>
      </c>
      <c r="F112" s="57">
        <f>+IF(ISERROR(VLOOKUP($C112,Insumos!$C:$G,5,FALSE)),"",VLOOKUP($C112,Insumos!$C:$G,5,FALSE))</f>
        <v>1000</v>
      </c>
      <c r="G112" s="55" t="str">
        <f>+IF(ISERROR(VLOOKUP($C112,Insumos!$C:$G,4,FALSE)),"",VLOOKUP($C112,Insumos!$C:$G,4,FALSE))</f>
        <v>GRAMOS</v>
      </c>
      <c r="H112" s="64">
        <v>0.0</v>
      </c>
      <c r="I112" s="56">
        <f t="shared" si="15"/>
        <v>0</v>
      </c>
      <c r="J112" s="39"/>
      <c r="K112" s="64">
        <v>0.0</v>
      </c>
      <c r="L112" s="59">
        <f t="shared" si="16"/>
        <v>0</v>
      </c>
    </row>
    <row r="113" ht="15.0" customHeight="1">
      <c r="B113" s="53">
        <v>8.0</v>
      </c>
      <c r="C113" s="63" t="s">
        <v>75</v>
      </c>
      <c r="D113" s="55" t="str">
        <f>+IF(ISERROR(VLOOKUP($C113,Insumos!$C:$G,3,FALSE)),"",VLOOKUP($C113,Insumos!$C:$G,3,FALSE))</f>
        <v>GRAMOS</v>
      </c>
      <c r="E113" s="56">
        <f>+IF(ISERROR(VLOOKUP($C113,Insumos!$C:$G,2,FALSE)),"",VLOOKUP($C113,Insumos!$C:$G,2,FALSE))</f>
        <v>3361</v>
      </c>
      <c r="F113" s="57">
        <f>+IF(ISERROR(VLOOKUP($C113,Insumos!$C:$G,5,FALSE)),"",VLOOKUP($C113,Insumos!$C:$G,5,FALSE))</f>
        <v>1000</v>
      </c>
      <c r="G113" s="55" t="str">
        <f>+IF(ISERROR(VLOOKUP($C113,Insumos!$C:$G,4,FALSE)),"",VLOOKUP($C113,Insumos!$C:$G,4,FALSE))</f>
        <v>GRAMOS</v>
      </c>
      <c r="H113" s="64">
        <v>0.0</v>
      </c>
      <c r="I113" s="56">
        <f t="shared" si="15"/>
        <v>0</v>
      </c>
      <c r="J113" s="39"/>
      <c r="K113" s="64">
        <v>0.0</v>
      </c>
      <c r="L113" s="59">
        <f t="shared" si="16"/>
        <v>0</v>
      </c>
    </row>
    <row r="114" ht="15.0" customHeight="1">
      <c r="B114" s="53">
        <v>9.0</v>
      </c>
      <c r="C114" s="74"/>
      <c r="D114" s="55" t="str">
        <f>+IF(ISERROR(VLOOKUP($C114,Insumos!$C:$G,3,FALSE)),"",VLOOKUP($C114,Insumos!$C:$G,3,FALSE))</f>
        <v/>
      </c>
      <c r="E114" s="56" t="str">
        <f>+IF(ISERROR(VLOOKUP($C114,Insumos!$C:$G,2,FALSE)),"",VLOOKUP($C114,Insumos!$C:$G,2,FALSE))</f>
        <v/>
      </c>
      <c r="F114" s="57" t="str">
        <f>+IF(ISERROR(VLOOKUP($C114,Insumos!$C:$G,5,FALSE)),"",VLOOKUP($C114,Insumos!$C:$G,5,FALSE))</f>
        <v/>
      </c>
      <c r="G114" s="55" t="str">
        <f>+IF(ISERROR(VLOOKUP($C114,Insumos!$C:$G,4,FALSE)),"",VLOOKUP($C114,Insumos!$C:$G,4,FALSE))</f>
        <v/>
      </c>
      <c r="H114" s="64" t="str">
        <f t="shared" ref="H114:H116" si="17">IFERROR(ROUND(K114/L$103,4),"")</f>
        <v/>
      </c>
      <c r="I114" s="56">
        <f t="shared" si="15"/>
        <v>0</v>
      </c>
      <c r="J114" s="39"/>
      <c r="K114" s="66"/>
      <c r="L114" s="82">
        <f t="shared" si="16"/>
        <v>0</v>
      </c>
    </row>
    <row r="115" ht="15.0" customHeight="1">
      <c r="B115" s="53">
        <v>10.0</v>
      </c>
      <c r="C115" s="73"/>
      <c r="D115" s="55" t="str">
        <f>+IF(ISERROR(VLOOKUP($C115,Insumos!$C:$G,3,FALSE)),"",VLOOKUP($C115,Insumos!$C:$G,3,FALSE))</f>
        <v/>
      </c>
      <c r="E115" s="56" t="str">
        <f>+IF(ISERROR(VLOOKUP($C115,Insumos!$C:$G,2,FALSE)),"",VLOOKUP($C115,Insumos!$C:$G,2,FALSE))</f>
        <v/>
      </c>
      <c r="F115" s="57" t="str">
        <f>+IF(ISERROR(VLOOKUP($C115,Insumos!$C:$G,5,FALSE)),"",VLOOKUP($C115,Insumos!$C:$G,5,FALSE))</f>
        <v/>
      </c>
      <c r="G115" s="55" t="str">
        <f>+IF(ISERROR(VLOOKUP($C115,Insumos!$C:$G,4,FALSE)),"",VLOOKUP($C115,Insumos!$C:$G,4,FALSE))</f>
        <v/>
      </c>
      <c r="H115" s="64" t="str">
        <f t="shared" si="17"/>
        <v/>
      </c>
      <c r="I115" s="56">
        <f t="shared" si="15"/>
        <v>0</v>
      </c>
      <c r="J115" s="39"/>
      <c r="K115" s="83"/>
      <c r="L115" s="59">
        <f t="shared" si="16"/>
        <v>0</v>
      </c>
    </row>
    <row r="116" ht="15.0" customHeight="1">
      <c r="B116" s="53">
        <v>11.0</v>
      </c>
      <c r="C116" s="63"/>
      <c r="D116" s="55" t="str">
        <f>+IF(ISERROR(VLOOKUP($C116,Insumos!$C:$G,3,FALSE)),"",VLOOKUP($C116,Insumos!$C:$G,3,FALSE))</f>
        <v/>
      </c>
      <c r="E116" s="56" t="str">
        <f>+IF(ISERROR(VLOOKUP($C116,Insumos!$C:$G,2,FALSE)),"",VLOOKUP($C116,Insumos!$C:$G,2,FALSE))</f>
        <v/>
      </c>
      <c r="F116" s="57" t="str">
        <f>+IF(ISERROR(VLOOKUP($C116,Insumos!$C:$G,5,FALSE)),"",VLOOKUP($C116,Insumos!$C:$G,5,FALSE))</f>
        <v/>
      </c>
      <c r="G116" s="55" t="str">
        <f>+IF(ISERROR(VLOOKUP($C116,Insumos!$C:$G,4,FALSE)),"",VLOOKUP($C116,Insumos!$C:$G,4,FALSE))</f>
        <v/>
      </c>
      <c r="H116" s="64" t="str">
        <f t="shared" si="17"/>
        <v/>
      </c>
      <c r="I116" s="56">
        <f t="shared" si="15"/>
        <v>0</v>
      </c>
      <c r="J116" s="39"/>
      <c r="K116" s="77"/>
      <c r="L116" s="59">
        <f t="shared" si="16"/>
        <v>0</v>
      </c>
    </row>
    <row r="117" ht="15.0" customHeight="1">
      <c r="H117" s="67" t="s">
        <v>483</v>
      </c>
      <c r="I117" s="68">
        <f>SUM(I106:I116)</f>
        <v>494.56</v>
      </c>
      <c r="J117" s="39"/>
      <c r="K117" s="69"/>
      <c r="L117" s="70">
        <f>SUM(L106:L116)</f>
        <v>494.56</v>
      </c>
    </row>
    <row r="118">
      <c r="H118" s="31"/>
    </row>
    <row r="119">
      <c r="H119" s="31"/>
    </row>
    <row r="120" ht="15.0" customHeight="1">
      <c r="B120" s="33"/>
      <c r="C120" s="10" t="s">
        <v>91</v>
      </c>
      <c r="D120" s="34"/>
      <c r="E120" s="35"/>
      <c r="F120" s="36"/>
      <c r="G120" s="37"/>
      <c r="H120" s="38"/>
      <c r="I120" s="35"/>
      <c r="J120" s="39"/>
      <c r="K120" s="40" t="s">
        <v>474</v>
      </c>
      <c r="L120" s="41" t="s">
        <v>489</v>
      </c>
    </row>
    <row r="121" ht="15.0" customHeight="1">
      <c r="B121" s="42"/>
      <c r="C121" s="43"/>
      <c r="D121" s="42"/>
      <c r="E121" s="44"/>
      <c r="F121" s="45"/>
      <c r="G121" s="42"/>
      <c r="H121" s="46"/>
      <c r="I121" s="44"/>
      <c r="J121" s="39"/>
      <c r="K121" s="47"/>
      <c r="L121" s="41"/>
    </row>
    <row r="122" ht="15.0" customHeight="1">
      <c r="B122" s="48" t="s">
        <v>476</v>
      </c>
      <c r="C122" s="48" t="s">
        <v>477</v>
      </c>
      <c r="D122" s="48" t="s">
        <v>478</v>
      </c>
      <c r="E122" s="49" t="s">
        <v>479</v>
      </c>
      <c r="F122" s="50" t="s">
        <v>10</v>
      </c>
      <c r="G122" s="48" t="s">
        <v>480</v>
      </c>
      <c r="H122" s="51" t="s">
        <v>481</v>
      </c>
      <c r="I122" s="49" t="s">
        <v>482</v>
      </c>
      <c r="J122" s="39"/>
      <c r="K122" s="52"/>
      <c r="L122" s="48" t="s">
        <v>482</v>
      </c>
    </row>
    <row r="123" ht="15.0" customHeight="1">
      <c r="B123" s="53">
        <v>1.0</v>
      </c>
      <c r="C123" s="54" t="s">
        <v>44</v>
      </c>
      <c r="D123" s="55" t="str">
        <f>+IF(ISERROR(VLOOKUP($C123,Insumos!$C:$G,3,FALSE)),"",VLOOKUP($C123,Insumos!$C:$G,3,FALSE))</f>
        <v>GRAMOS</v>
      </c>
      <c r="E123" s="56">
        <f>+IF(ISERROR(VLOOKUP($C123,Insumos!$C:$G,2,FALSE)),"",VLOOKUP($C123,Insumos!$C:$G,2,FALSE))</f>
        <v>5780</v>
      </c>
      <c r="F123" s="57">
        <f>+IF(ISERROR(VLOOKUP($C123,Insumos!$C:$G,5,FALSE)),"",VLOOKUP($C123,Insumos!$C:$G,5,FALSE))</f>
        <v>1000</v>
      </c>
      <c r="G123" s="55" t="str">
        <f>+IF(ISERROR(VLOOKUP($C123,Insumos!$C:$G,4,FALSE)),"",VLOOKUP($C123,Insumos!$C:$G,4,FALSE))</f>
        <v>GRAMOS</v>
      </c>
      <c r="H123" s="64">
        <v>25.0</v>
      </c>
      <c r="I123" s="56">
        <f t="shared" ref="I123:I133" si="18">IF(ISERROR(ROUND(+E123/F123*H123,2)),0,ROUND(+E123/F123*H123,2))</f>
        <v>144.5</v>
      </c>
      <c r="J123" s="39"/>
      <c r="K123" s="64">
        <v>25.0</v>
      </c>
      <c r="L123" s="59">
        <f t="shared" ref="L123:L133" si="19">IF(ISERROR(ROUND(+E123/F123*K123,2)),0,ROUND(+E123/F123*K123,2))</f>
        <v>144.5</v>
      </c>
    </row>
    <row r="124" ht="15.0" customHeight="1">
      <c r="B124" s="53">
        <v>2.0</v>
      </c>
      <c r="C124" s="54" t="s">
        <v>145</v>
      </c>
      <c r="D124" s="55" t="str">
        <f>+IF(ISERROR(VLOOKUP($C124,Insumos!$C:$G,3,FALSE)),"",VLOOKUP($C124,Insumos!$C:$G,3,FALSE))</f>
        <v>MILILITROS</v>
      </c>
      <c r="E124" s="56">
        <f>+IF(ISERROR(VLOOKUP($C124,Insumos!$C:$G,2,FALSE)),"",VLOOKUP($C124,Insumos!$C:$G,2,FALSE))</f>
        <v>3327.52</v>
      </c>
      <c r="F124" s="57">
        <f>+IF(ISERROR(VLOOKUP($C124,Insumos!$C:$G,5,FALSE)),"",VLOOKUP($C124,Insumos!$C:$G,5,FALSE))</f>
        <v>798</v>
      </c>
      <c r="G124" s="55" t="str">
        <f>+IF(ISERROR(VLOOKUP($C124,Insumos!$C:$G,4,FALSE)),"",VLOOKUP($C124,Insumos!$C:$G,4,FALSE))</f>
        <v>MILILITROS</v>
      </c>
      <c r="H124" s="64">
        <v>35.0</v>
      </c>
      <c r="I124" s="56">
        <f t="shared" si="18"/>
        <v>145.94</v>
      </c>
      <c r="J124" s="39"/>
      <c r="K124" s="64">
        <v>35.0</v>
      </c>
      <c r="L124" s="59">
        <f t="shared" si="19"/>
        <v>145.94</v>
      </c>
    </row>
    <row r="125" ht="15.0" customHeight="1">
      <c r="B125" s="53">
        <v>3.0</v>
      </c>
      <c r="C125" s="54" t="s">
        <v>45</v>
      </c>
      <c r="D125" s="55" t="str">
        <f>+IF(ISERROR(VLOOKUP($C125,Insumos!$C:$G,3,FALSE)),"",VLOOKUP($C125,Insumos!$C:$G,3,FALSE))</f>
        <v>GRAMOS</v>
      </c>
      <c r="E125" s="56">
        <f>+IF(ISERROR(VLOOKUP($C125,Insumos!$C:$G,2,FALSE)),"",VLOOKUP($C125,Insumos!$C:$G,2,FALSE))</f>
        <v>934</v>
      </c>
      <c r="F125" s="57">
        <f>+IF(ISERROR(VLOOKUP($C125,Insumos!$C:$G,5,FALSE)),"",VLOOKUP($C125,Insumos!$C:$G,5,FALSE))</f>
        <v>1000</v>
      </c>
      <c r="G125" s="55" t="str">
        <f>+IF(ISERROR(VLOOKUP($C125,Insumos!$C:$G,4,FALSE)),"",VLOOKUP($C125,Insumos!$C:$G,4,FALSE))</f>
        <v>GRAMOS</v>
      </c>
      <c r="H125" s="64">
        <v>0.0</v>
      </c>
      <c r="I125" s="56">
        <f t="shared" si="18"/>
        <v>0</v>
      </c>
      <c r="J125" s="39"/>
      <c r="K125" s="64">
        <v>0.0</v>
      </c>
      <c r="L125" s="59">
        <f t="shared" si="19"/>
        <v>0</v>
      </c>
    </row>
    <row r="126" ht="15.0" customHeight="1">
      <c r="B126" s="53">
        <v>4.0</v>
      </c>
      <c r="C126" s="73" t="s">
        <v>89</v>
      </c>
      <c r="D126" s="55" t="str">
        <f>+IF(ISERROR(VLOOKUP($C126,Insumos!$C:$G,3,FALSE)),"",VLOOKUP($C126,Insumos!$C:$G,3,FALSE))</f>
        <v>GRAMOS</v>
      </c>
      <c r="E126" s="56">
        <f>+IF(ISERROR(VLOOKUP($C126,Insumos!$C:$G,2,FALSE)),"",VLOOKUP($C126,Insumos!$C:$G,2,FALSE))</f>
        <v>1409.76</v>
      </c>
      <c r="F126" s="57">
        <f>+IF(ISERROR(VLOOKUP($C126,Insumos!$C:$G,5,FALSE)),"",VLOOKUP($C126,Insumos!$C:$G,5,FALSE))</f>
        <v>1135</v>
      </c>
      <c r="G126" s="55" t="str">
        <f>+IF(ISERROR(VLOOKUP($C126,Insumos!$C:$G,4,FALSE)),"",VLOOKUP($C126,Insumos!$C:$G,4,FALSE))</f>
        <v>GRAMOS</v>
      </c>
      <c r="H126" s="64">
        <v>0.0</v>
      </c>
      <c r="I126" s="56">
        <f t="shared" si="18"/>
        <v>0</v>
      </c>
      <c r="J126" s="39"/>
      <c r="K126" s="64">
        <v>0.0</v>
      </c>
      <c r="L126" s="59">
        <f t="shared" si="19"/>
        <v>0</v>
      </c>
    </row>
    <row r="127" ht="15.0" customHeight="1">
      <c r="B127" s="53">
        <v>5.0</v>
      </c>
      <c r="C127" s="73" t="s">
        <v>67</v>
      </c>
      <c r="D127" s="55" t="str">
        <f>+IF(ISERROR(VLOOKUP($C127,Insumos!$C:$G,3,FALSE)),"",VLOOKUP($C127,Insumos!$C:$G,3,FALSE))</f>
        <v>GRAMOS</v>
      </c>
      <c r="E127" s="56">
        <f>+IF(ISERROR(VLOOKUP($C127,Insumos!$C:$G,2,FALSE)),"",VLOOKUP($C127,Insumos!$C:$G,2,FALSE))</f>
        <v>294.1176471</v>
      </c>
      <c r="F127" s="57">
        <f>+IF(ISERROR(VLOOKUP($C127,Insumos!$C:$G,5,FALSE)),"",VLOOKUP($C127,Insumos!$C:$G,5,FALSE))</f>
        <v>1000</v>
      </c>
      <c r="G127" s="55" t="str">
        <f>+IF(ISERROR(VLOOKUP($C127,Insumos!$C:$G,4,FALSE)),"",VLOOKUP($C127,Insumos!$C:$G,4,FALSE))</f>
        <v>GRAMOS</v>
      </c>
      <c r="H127" s="64">
        <v>0.0</v>
      </c>
      <c r="I127" s="56">
        <f t="shared" si="18"/>
        <v>0</v>
      </c>
      <c r="J127" s="39"/>
      <c r="K127" s="64">
        <v>0.0</v>
      </c>
      <c r="L127" s="59">
        <f t="shared" si="19"/>
        <v>0</v>
      </c>
    </row>
    <row r="128" ht="15.0" customHeight="1">
      <c r="B128" s="53">
        <v>6.0</v>
      </c>
      <c r="C128" s="73" t="s">
        <v>73</v>
      </c>
      <c r="D128" s="55" t="str">
        <f>+IF(ISERROR(VLOOKUP($C128,Insumos!$C:$G,3,FALSE)),"",VLOOKUP($C128,Insumos!$C:$G,3,FALSE))</f>
        <v>GRAMOS</v>
      </c>
      <c r="E128" s="56">
        <f>+IF(ISERROR(VLOOKUP($C128,Insumos!$C:$G,2,FALSE)),"",VLOOKUP($C128,Insumos!$C:$G,2,FALSE))</f>
        <v>6722</v>
      </c>
      <c r="F128" s="57">
        <f>+IF(ISERROR(VLOOKUP($C128,Insumos!$C:$G,5,FALSE)),"",VLOOKUP($C128,Insumos!$C:$G,5,FALSE))</f>
        <v>1000</v>
      </c>
      <c r="G128" s="55" t="str">
        <f>+IF(ISERROR(VLOOKUP($C128,Insumos!$C:$G,4,FALSE)),"",VLOOKUP($C128,Insumos!$C:$G,4,FALSE))</f>
        <v>GRAMOS</v>
      </c>
      <c r="H128" s="64">
        <v>0.0</v>
      </c>
      <c r="I128" s="56">
        <f t="shared" si="18"/>
        <v>0</v>
      </c>
      <c r="J128" s="39"/>
      <c r="K128" s="64">
        <v>0.0</v>
      </c>
      <c r="L128" s="59">
        <f t="shared" si="19"/>
        <v>0</v>
      </c>
    </row>
    <row r="129" ht="15.0" customHeight="1">
      <c r="B129" s="53">
        <v>7.0</v>
      </c>
      <c r="C129" s="63" t="s">
        <v>74</v>
      </c>
      <c r="D129" s="55" t="str">
        <f>+IF(ISERROR(VLOOKUP($C129,Insumos!$C:$G,3,FALSE)),"",VLOOKUP($C129,Insumos!$C:$G,3,FALSE))</f>
        <v>GRAMOS</v>
      </c>
      <c r="E129" s="56">
        <f>+IF(ISERROR(VLOOKUP($C129,Insumos!$C:$G,2,FALSE)),"",VLOOKUP($C129,Insumos!$C:$G,2,FALSE))</f>
        <v>5042</v>
      </c>
      <c r="F129" s="57">
        <f>+IF(ISERROR(VLOOKUP($C129,Insumos!$C:$G,5,FALSE)),"",VLOOKUP($C129,Insumos!$C:$G,5,FALSE))</f>
        <v>1000</v>
      </c>
      <c r="G129" s="55" t="str">
        <f>+IF(ISERROR(VLOOKUP($C129,Insumos!$C:$G,4,FALSE)),"",VLOOKUP($C129,Insumos!$C:$G,4,FALSE))</f>
        <v>GRAMOS</v>
      </c>
      <c r="H129" s="64">
        <v>0.0</v>
      </c>
      <c r="I129" s="56">
        <f t="shared" si="18"/>
        <v>0</v>
      </c>
      <c r="J129" s="39"/>
      <c r="K129" s="64">
        <v>0.0</v>
      </c>
      <c r="L129" s="59">
        <f t="shared" si="19"/>
        <v>0</v>
      </c>
    </row>
    <row r="130" ht="15.0" customHeight="1">
      <c r="B130" s="53">
        <v>8.0</v>
      </c>
      <c r="C130" s="63" t="s">
        <v>75</v>
      </c>
      <c r="D130" s="55" t="str">
        <f>+IF(ISERROR(VLOOKUP($C130,Insumos!$C:$G,3,FALSE)),"",VLOOKUP($C130,Insumos!$C:$G,3,FALSE))</f>
        <v>GRAMOS</v>
      </c>
      <c r="E130" s="56">
        <f>+IF(ISERROR(VLOOKUP($C130,Insumos!$C:$G,2,FALSE)),"",VLOOKUP($C130,Insumos!$C:$G,2,FALSE))</f>
        <v>3361</v>
      </c>
      <c r="F130" s="57">
        <f>+IF(ISERROR(VLOOKUP($C130,Insumos!$C:$G,5,FALSE)),"",VLOOKUP($C130,Insumos!$C:$G,5,FALSE))</f>
        <v>1000</v>
      </c>
      <c r="G130" s="55" t="str">
        <f>+IF(ISERROR(VLOOKUP($C130,Insumos!$C:$G,4,FALSE)),"",VLOOKUP($C130,Insumos!$C:$G,4,FALSE))</f>
        <v>GRAMOS</v>
      </c>
      <c r="H130" s="64">
        <v>0.0</v>
      </c>
      <c r="I130" s="56">
        <f t="shared" si="18"/>
        <v>0</v>
      </c>
      <c r="J130" s="39"/>
      <c r="K130" s="64">
        <v>0.0</v>
      </c>
      <c r="L130" s="59">
        <f t="shared" si="19"/>
        <v>0</v>
      </c>
    </row>
    <row r="131" ht="15.0" customHeight="1">
      <c r="B131" s="53">
        <v>9.0</v>
      </c>
      <c r="C131" s="74"/>
      <c r="D131" s="55" t="str">
        <f>+IF(ISERROR(VLOOKUP($C131,Insumos!$C:$G,3,FALSE)),"",VLOOKUP($C131,Insumos!$C:$G,3,FALSE))</f>
        <v/>
      </c>
      <c r="E131" s="56" t="str">
        <f>+IF(ISERROR(VLOOKUP($C131,Insumos!$C:$G,2,FALSE)),"",VLOOKUP($C131,Insumos!$C:$G,2,FALSE))</f>
        <v/>
      </c>
      <c r="F131" s="57" t="str">
        <f>+IF(ISERROR(VLOOKUP($C131,Insumos!$C:$G,5,FALSE)),"",VLOOKUP($C131,Insumos!$C:$G,5,FALSE))</f>
        <v/>
      </c>
      <c r="G131" s="55" t="str">
        <f>+IF(ISERROR(VLOOKUP($C131,Insumos!$C:$G,4,FALSE)),"",VLOOKUP($C131,Insumos!$C:$G,4,FALSE))</f>
        <v/>
      </c>
      <c r="H131" s="64" t="str">
        <f t="shared" ref="H131:H133" si="20">IFERROR(ROUND(K131/L$120,4),"")</f>
        <v/>
      </c>
      <c r="I131" s="56">
        <f t="shared" si="18"/>
        <v>0</v>
      </c>
      <c r="J131" s="39"/>
      <c r="K131" s="76"/>
      <c r="L131" s="59">
        <f t="shared" si="19"/>
        <v>0</v>
      </c>
    </row>
    <row r="132" ht="15.0" customHeight="1">
      <c r="B132" s="53">
        <v>10.0</v>
      </c>
      <c r="C132" s="73"/>
      <c r="D132" s="55" t="str">
        <f>+IF(ISERROR(VLOOKUP($C132,Insumos!$C:$G,3,FALSE)),"",VLOOKUP($C132,Insumos!$C:$G,3,FALSE))</f>
        <v/>
      </c>
      <c r="E132" s="56" t="str">
        <f>+IF(ISERROR(VLOOKUP($C132,Insumos!$C:$G,2,FALSE)),"",VLOOKUP($C132,Insumos!$C:$G,2,FALSE))</f>
        <v/>
      </c>
      <c r="F132" s="57" t="str">
        <f>+IF(ISERROR(VLOOKUP($C132,Insumos!$C:$G,5,FALSE)),"",VLOOKUP($C132,Insumos!$C:$G,5,FALSE))</f>
        <v/>
      </c>
      <c r="G132" s="55" t="str">
        <f>+IF(ISERROR(VLOOKUP($C132,Insumos!$C:$G,4,FALSE)),"",VLOOKUP($C132,Insumos!$C:$G,4,FALSE))</f>
        <v/>
      </c>
      <c r="H132" s="64" t="str">
        <f t="shared" si="20"/>
        <v/>
      </c>
      <c r="I132" s="56">
        <f t="shared" si="18"/>
        <v>0</v>
      </c>
      <c r="J132" s="39"/>
      <c r="K132" s="77"/>
      <c r="L132" s="59">
        <f t="shared" si="19"/>
        <v>0</v>
      </c>
    </row>
    <row r="133" ht="15.0" customHeight="1">
      <c r="B133" s="53">
        <v>11.0</v>
      </c>
      <c r="C133" s="63"/>
      <c r="D133" s="55" t="str">
        <f>+IF(ISERROR(VLOOKUP($C133,Insumos!$C:$G,3,FALSE)),"",VLOOKUP($C133,Insumos!$C:$G,3,FALSE))</f>
        <v/>
      </c>
      <c r="E133" s="56" t="str">
        <f>+IF(ISERROR(VLOOKUP($C133,Insumos!$C:$G,2,FALSE)),"",VLOOKUP($C133,Insumos!$C:$G,2,FALSE))</f>
        <v/>
      </c>
      <c r="F133" s="57" t="str">
        <f>+IF(ISERROR(VLOOKUP($C133,Insumos!$C:$G,5,FALSE)),"",VLOOKUP($C133,Insumos!$C:$G,5,FALSE))</f>
        <v/>
      </c>
      <c r="G133" s="55" t="str">
        <f>+IF(ISERROR(VLOOKUP($C133,Insumos!$C:$G,4,FALSE)),"",VLOOKUP($C133,Insumos!$C:$G,4,FALSE))</f>
        <v/>
      </c>
      <c r="H133" s="64" t="str">
        <f t="shared" si="20"/>
        <v/>
      </c>
      <c r="I133" s="56">
        <f t="shared" si="18"/>
        <v>0</v>
      </c>
      <c r="J133" s="39"/>
      <c r="K133" s="77"/>
      <c r="L133" s="59">
        <f t="shared" si="19"/>
        <v>0</v>
      </c>
    </row>
    <row r="134" ht="15.0" customHeight="1">
      <c r="H134" s="67" t="s">
        <v>483</v>
      </c>
      <c r="I134" s="68">
        <f>SUM(I123:I133)</f>
        <v>290.44</v>
      </c>
      <c r="J134" s="39"/>
      <c r="K134" s="69"/>
      <c r="L134" s="70">
        <f>SUM(L123:L133)</f>
        <v>290.44</v>
      </c>
    </row>
    <row r="135">
      <c r="H135" s="31"/>
    </row>
    <row r="136">
      <c r="H136" s="31"/>
    </row>
    <row r="137">
      <c r="H137" s="31"/>
    </row>
    <row r="138" ht="15.0" customHeight="1">
      <c r="B138" s="33"/>
      <c r="C138" s="10" t="s">
        <v>92</v>
      </c>
      <c r="D138" s="34" t="s">
        <v>484</v>
      </c>
      <c r="E138" s="35"/>
      <c r="F138" s="36"/>
      <c r="G138" s="37"/>
      <c r="H138" s="38"/>
      <c r="I138" s="35"/>
      <c r="J138" s="39"/>
      <c r="K138" s="40" t="s">
        <v>474</v>
      </c>
      <c r="L138" s="41" t="s">
        <v>491</v>
      </c>
    </row>
    <row r="139" ht="15.0" customHeight="1">
      <c r="B139" s="42"/>
      <c r="C139" s="43"/>
      <c r="D139" s="42"/>
      <c r="E139" s="44"/>
      <c r="F139" s="45"/>
      <c r="G139" s="42"/>
      <c r="H139" s="46"/>
      <c r="I139" s="44"/>
      <c r="J139" s="39"/>
      <c r="K139" s="47"/>
      <c r="L139" s="41"/>
    </row>
    <row r="140" ht="15.0" customHeight="1">
      <c r="B140" s="48" t="s">
        <v>476</v>
      </c>
      <c r="C140" s="48" t="s">
        <v>477</v>
      </c>
      <c r="D140" s="48" t="s">
        <v>478</v>
      </c>
      <c r="E140" s="49" t="s">
        <v>479</v>
      </c>
      <c r="F140" s="50" t="s">
        <v>10</v>
      </c>
      <c r="G140" s="48" t="s">
        <v>480</v>
      </c>
      <c r="H140" s="51" t="s">
        <v>481</v>
      </c>
      <c r="I140" s="49" t="s">
        <v>482</v>
      </c>
      <c r="J140" s="39"/>
      <c r="K140" s="52"/>
      <c r="L140" s="48" t="s">
        <v>482</v>
      </c>
    </row>
    <row r="141" ht="15.0" customHeight="1">
      <c r="B141" s="53">
        <v>1.0</v>
      </c>
      <c r="C141" s="84" t="s">
        <v>235</v>
      </c>
      <c r="D141" s="55" t="str">
        <f>+IF(ISERROR(VLOOKUP($C141,Insumos!$C:$G,3,FALSE)),"",VLOOKUP($C141,Insumos!$C:$G,3,FALSE))</f>
        <v>GRAMOS</v>
      </c>
      <c r="E141" s="56">
        <f>+IF(ISERROR(VLOOKUP($C141,Insumos!$C:$G,2,FALSE)),"",VLOOKUP($C141,Insumos!$C:$G,2,FALSE))</f>
        <v>13944.82759</v>
      </c>
      <c r="F141" s="57">
        <f>+IF(ISERROR(VLOOKUP($C141,Insumos!$C:$G,5,FALSE)),"",VLOOKUP($C141,Insumos!$C:$G,5,FALSE))</f>
        <v>1000</v>
      </c>
      <c r="G141" s="55" t="str">
        <f>+IF(ISERROR(VLOOKUP($C141,Insumos!$C:$G,4,FALSE)),"",VLOOKUP($C141,Insumos!$C:$G,4,FALSE))</f>
        <v>GRAMOS</v>
      </c>
      <c r="H141" s="64">
        <v>12.0</v>
      </c>
      <c r="I141" s="56">
        <f t="shared" ref="I141:I151" si="21">IF(ISERROR(ROUND(+E141/F141*H141,2)),0,ROUND(+E141/F141*H141,2))</f>
        <v>167.34</v>
      </c>
      <c r="J141" s="39"/>
      <c r="K141" s="64">
        <v>12.0</v>
      </c>
      <c r="L141" s="59">
        <f t="shared" ref="L141:L151" si="22">IF(ISERROR(ROUND(+E141/F141*K141,2)),0,ROUND(+E141/F141*K141,2))</f>
        <v>167.34</v>
      </c>
    </row>
    <row r="142" ht="15.0" customHeight="1">
      <c r="B142" s="53">
        <v>2.0</v>
      </c>
      <c r="C142" s="85" t="s">
        <v>236</v>
      </c>
      <c r="D142" s="55" t="str">
        <f>+IF(ISERROR(VLOOKUP($C142,Insumos!$C:$G,3,FALSE)),"",VLOOKUP($C142,Insumos!$C:$G,3,FALSE))</f>
        <v>GRAMOS</v>
      </c>
      <c r="E142" s="56">
        <f>+IF(ISERROR(VLOOKUP($C142,Insumos!$C:$G,2,FALSE)),"",VLOOKUP($C142,Insumos!$C:$G,2,FALSE))</f>
        <v>8753.846154</v>
      </c>
      <c r="F142" s="57">
        <f>+IF(ISERROR(VLOOKUP($C142,Insumos!$C:$G,5,FALSE)),"",VLOOKUP($C142,Insumos!$C:$G,5,FALSE))</f>
        <v>1000</v>
      </c>
      <c r="G142" s="55" t="str">
        <f>+IF(ISERROR(VLOOKUP($C142,Insumos!$C:$G,4,FALSE)),"",VLOOKUP($C142,Insumos!$C:$G,4,FALSE))</f>
        <v>GRAMOS</v>
      </c>
      <c r="H142" s="64">
        <v>12.0</v>
      </c>
      <c r="I142" s="56">
        <f t="shared" si="21"/>
        <v>105.05</v>
      </c>
      <c r="J142" s="39"/>
      <c r="K142" s="64">
        <v>12.0</v>
      </c>
      <c r="L142" s="59">
        <f t="shared" si="22"/>
        <v>105.05</v>
      </c>
    </row>
    <row r="143" ht="15.0" customHeight="1">
      <c r="B143" s="53">
        <v>3.0</v>
      </c>
      <c r="C143" s="86" t="s">
        <v>145</v>
      </c>
      <c r="D143" s="55" t="str">
        <f>+IF(ISERROR(VLOOKUP($C143,Insumos!$C:$G,3,FALSE)),"",VLOOKUP($C143,Insumos!$C:$G,3,FALSE))</f>
        <v>MILILITROS</v>
      </c>
      <c r="E143" s="56">
        <f>+IF(ISERROR(VLOOKUP($C143,Insumos!$C:$G,2,FALSE)),"",VLOOKUP($C143,Insumos!$C:$G,2,FALSE))</f>
        <v>3327.52</v>
      </c>
      <c r="F143" s="57">
        <f>+IF(ISERROR(VLOOKUP($C143,Insumos!$C:$G,5,FALSE)),"",VLOOKUP($C143,Insumos!$C:$G,5,FALSE))</f>
        <v>798</v>
      </c>
      <c r="G143" s="55" t="str">
        <f>+IF(ISERROR(VLOOKUP($C143,Insumos!$C:$G,4,FALSE)),"",VLOOKUP($C143,Insumos!$C:$G,4,FALSE))</f>
        <v>MILILITROS</v>
      </c>
      <c r="H143" s="64">
        <v>35.0</v>
      </c>
      <c r="I143" s="56">
        <f t="shared" si="21"/>
        <v>145.94</v>
      </c>
      <c r="J143" s="39"/>
      <c r="K143" s="64">
        <v>35.0</v>
      </c>
      <c r="L143" s="59">
        <f t="shared" si="22"/>
        <v>145.94</v>
      </c>
    </row>
    <row r="144" ht="15.0" customHeight="1">
      <c r="B144" s="53">
        <v>4.0</v>
      </c>
      <c r="C144" s="86" t="s">
        <v>45</v>
      </c>
      <c r="D144" s="55" t="str">
        <f>+IF(ISERROR(VLOOKUP($C144,Insumos!$C:$G,3,FALSE)),"",VLOOKUP($C144,Insumos!$C:$G,3,FALSE))</f>
        <v>GRAMOS</v>
      </c>
      <c r="E144" s="56">
        <f>+IF(ISERROR(VLOOKUP($C144,Insumos!$C:$G,2,FALSE)),"",VLOOKUP($C144,Insumos!$C:$G,2,FALSE))</f>
        <v>934</v>
      </c>
      <c r="F144" s="57">
        <f>+IF(ISERROR(VLOOKUP($C144,Insumos!$C:$G,5,FALSE)),"",VLOOKUP($C144,Insumos!$C:$G,5,FALSE))</f>
        <v>1000</v>
      </c>
      <c r="G144" s="55" t="str">
        <f>+IF(ISERROR(VLOOKUP($C144,Insumos!$C:$G,4,FALSE)),"",VLOOKUP($C144,Insumos!$C:$G,4,FALSE))</f>
        <v>GRAMOS</v>
      </c>
      <c r="H144" s="64">
        <v>0.0</v>
      </c>
      <c r="I144" s="56">
        <f t="shared" si="21"/>
        <v>0</v>
      </c>
      <c r="J144" s="39"/>
      <c r="K144" s="64">
        <v>0.0</v>
      </c>
      <c r="L144" s="59">
        <f t="shared" si="22"/>
        <v>0</v>
      </c>
    </row>
    <row r="145" ht="15.0" customHeight="1">
      <c r="B145" s="53">
        <v>5.0</v>
      </c>
      <c r="C145" s="86" t="s">
        <v>89</v>
      </c>
      <c r="D145" s="55" t="str">
        <f>+IF(ISERROR(VLOOKUP($C145,Insumos!$C:$G,3,FALSE)),"",VLOOKUP($C145,Insumos!$C:$G,3,FALSE))</f>
        <v>GRAMOS</v>
      </c>
      <c r="E145" s="56">
        <f>+IF(ISERROR(VLOOKUP($C145,Insumos!$C:$G,2,FALSE)),"",VLOOKUP($C145,Insumos!$C:$G,2,FALSE))</f>
        <v>1409.76</v>
      </c>
      <c r="F145" s="57">
        <f>+IF(ISERROR(VLOOKUP($C145,Insumos!$C:$G,5,FALSE)),"",VLOOKUP($C145,Insumos!$C:$G,5,FALSE))</f>
        <v>1135</v>
      </c>
      <c r="G145" s="55" t="str">
        <f>+IF(ISERROR(VLOOKUP($C145,Insumos!$C:$G,4,FALSE)),"",VLOOKUP($C145,Insumos!$C:$G,4,FALSE))</f>
        <v>GRAMOS</v>
      </c>
      <c r="H145" s="64">
        <v>0.0</v>
      </c>
      <c r="I145" s="56">
        <f t="shared" si="21"/>
        <v>0</v>
      </c>
      <c r="J145" s="39"/>
      <c r="K145" s="64">
        <v>0.0</v>
      </c>
      <c r="L145" s="59">
        <f t="shared" si="22"/>
        <v>0</v>
      </c>
    </row>
    <row r="146" ht="15.0" customHeight="1">
      <c r="B146" s="53">
        <v>6.0</v>
      </c>
      <c r="C146" s="86" t="s">
        <v>67</v>
      </c>
      <c r="D146" s="55" t="str">
        <f>+IF(ISERROR(VLOOKUP($C146,Insumos!$C:$G,3,FALSE)),"",VLOOKUP($C146,Insumos!$C:$G,3,FALSE))</f>
        <v>GRAMOS</v>
      </c>
      <c r="E146" s="56">
        <f>+IF(ISERROR(VLOOKUP($C146,Insumos!$C:$G,2,FALSE)),"",VLOOKUP($C146,Insumos!$C:$G,2,FALSE))</f>
        <v>294.1176471</v>
      </c>
      <c r="F146" s="57">
        <f>+IF(ISERROR(VLOOKUP($C146,Insumos!$C:$G,5,FALSE)),"",VLOOKUP($C146,Insumos!$C:$G,5,FALSE))</f>
        <v>1000</v>
      </c>
      <c r="G146" s="55" t="str">
        <f>+IF(ISERROR(VLOOKUP($C146,Insumos!$C:$G,4,FALSE)),"",VLOOKUP($C146,Insumos!$C:$G,4,FALSE))</f>
        <v>GRAMOS</v>
      </c>
      <c r="H146" s="64">
        <v>0.0</v>
      </c>
      <c r="I146" s="56">
        <f t="shared" si="21"/>
        <v>0</v>
      </c>
      <c r="J146" s="39"/>
      <c r="K146" s="64">
        <v>0.0</v>
      </c>
      <c r="L146" s="59">
        <f t="shared" si="22"/>
        <v>0</v>
      </c>
    </row>
    <row r="147" ht="15.0" customHeight="1">
      <c r="B147" s="53">
        <v>7.0</v>
      </c>
      <c r="C147" s="86" t="s">
        <v>73</v>
      </c>
      <c r="D147" s="55" t="str">
        <f>+IF(ISERROR(VLOOKUP($C147,Insumos!$C:$G,3,FALSE)),"",VLOOKUP($C147,Insumos!$C:$G,3,FALSE))</f>
        <v>GRAMOS</v>
      </c>
      <c r="E147" s="56">
        <f>+IF(ISERROR(VLOOKUP($C147,Insumos!$C:$G,2,FALSE)),"",VLOOKUP($C147,Insumos!$C:$G,2,FALSE))</f>
        <v>6722</v>
      </c>
      <c r="F147" s="57">
        <f>+IF(ISERROR(VLOOKUP($C147,Insumos!$C:$G,5,FALSE)),"",VLOOKUP($C147,Insumos!$C:$G,5,FALSE))</f>
        <v>1000</v>
      </c>
      <c r="G147" s="55" t="str">
        <f>+IF(ISERROR(VLOOKUP($C147,Insumos!$C:$G,4,FALSE)),"",VLOOKUP($C147,Insumos!$C:$G,4,FALSE))</f>
        <v>GRAMOS</v>
      </c>
      <c r="H147" s="64">
        <v>0.0</v>
      </c>
      <c r="I147" s="56">
        <f t="shared" si="21"/>
        <v>0</v>
      </c>
      <c r="J147" s="39"/>
      <c r="K147" s="64">
        <v>0.0</v>
      </c>
      <c r="L147" s="59">
        <f t="shared" si="22"/>
        <v>0</v>
      </c>
    </row>
    <row r="148" ht="15.0" customHeight="1">
      <c r="B148" s="53">
        <v>8.0</v>
      </c>
      <c r="C148" s="86" t="s">
        <v>74</v>
      </c>
      <c r="D148" s="55" t="str">
        <f>+IF(ISERROR(VLOOKUP($C148,Insumos!$C:$G,3,FALSE)),"",VLOOKUP($C148,Insumos!$C:$G,3,FALSE))</f>
        <v>GRAMOS</v>
      </c>
      <c r="E148" s="56">
        <f>+IF(ISERROR(VLOOKUP($C148,Insumos!$C:$G,2,FALSE)),"",VLOOKUP($C148,Insumos!$C:$G,2,FALSE))</f>
        <v>5042</v>
      </c>
      <c r="F148" s="57">
        <f>+IF(ISERROR(VLOOKUP($C148,Insumos!$C:$G,5,FALSE)),"",VLOOKUP($C148,Insumos!$C:$G,5,FALSE))</f>
        <v>1000</v>
      </c>
      <c r="G148" s="55" t="str">
        <f>+IF(ISERROR(VLOOKUP($C148,Insumos!$C:$G,4,FALSE)),"",VLOOKUP($C148,Insumos!$C:$G,4,FALSE))</f>
        <v>GRAMOS</v>
      </c>
      <c r="H148" s="64">
        <v>0.0</v>
      </c>
      <c r="I148" s="56">
        <f t="shared" si="21"/>
        <v>0</v>
      </c>
      <c r="J148" s="39"/>
      <c r="K148" s="64">
        <v>0.0</v>
      </c>
      <c r="L148" s="59">
        <f t="shared" si="22"/>
        <v>0</v>
      </c>
    </row>
    <row r="149" ht="15.0" customHeight="1">
      <c r="B149" s="53">
        <v>9.0</v>
      </c>
      <c r="C149" s="87" t="s">
        <v>75</v>
      </c>
      <c r="D149" s="55" t="str">
        <f>+IF(ISERROR(VLOOKUP($C149,Insumos!$C:$G,3,FALSE)),"",VLOOKUP($C149,Insumos!$C:$G,3,FALSE))</f>
        <v>GRAMOS</v>
      </c>
      <c r="E149" s="56">
        <f>+IF(ISERROR(VLOOKUP($C149,Insumos!$C:$G,2,FALSE)),"",VLOOKUP($C149,Insumos!$C:$G,2,FALSE))</f>
        <v>3361</v>
      </c>
      <c r="F149" s="57">
        <f>+IF(ISERROR(VLOOKUP($C149,Insumos!$C:$G,5,FALSE)),"",VLOOKUP($C149,Insumos!$C:$G,5,FALSE))</f>
        <v>1000</v>
      </c>
      <c r="G149" s="55" t="str">
        <f>+IF(ISERROR(VLOOKUP($C149,Insumos!$C:$G,4,FALSE)),"",VLOOKUP($C149,Insumos!$C:$G,4,FALSE))</f>
        <v>GRAMOS</v>
      </c>
      <c r="H149" s="64">
        <v>0.0</v>
      </c>
      <c r="I149" s="56">
        <f t="shared" si="21"/>
        <v>0</v>
      </c>
      <c r="J149" s="39"/>
      <c r="K149" s="64">
        <v>0.0</v>
      </c>
      <c r="L149" s="59">
        <f t="shared" si="22"/>
        <v>0</v>
      </c>
    </row>
    <row r="150" ht="15.0" customHeight="1">
      <c r="B150" s="53">
        <v>10.0</v>
      </c>
      <c r="C150" s="73"/>
      <c r="D150" s="55" t="str">
        <f>+IF(ISERROR(VLOOKUP($C150,Insumos!$C:$G,3,FALSE)),"",VLOOKUP($C150,Insumos!$C:$G,3,FALSE))</f>
        <v/>
      </c>
      <c r="E150" s="56" t="str">
        <f>+IF(ISERROR(VLOOKUP($C150,Insumos!$C:$G,2,FALSE)),"",VLOOKUP($C150,Insumos!$C:$G,2,FALSE))</f>
        <v/>
      </c>
      <c r="F150" s="57" t="str">
        <f>+IF(ISERROR(VLOOKUP($C150,Insumos!$C:$G,5,FALSE)),"",VLOOKUP($C150,Insumos!$C:$G,5,FALSE))</f>
        <v/>
      </c>
      <c r="G150" s="55" t="str">
        <f>+IF(ISERROR(VLOOKUP($C150,Insumos!$C:$G,4,FALSE)),"",VLOOKUP($C150,Insumos!$C:$G,4,FALSE))</f>
        <v/>
      </c>
      <c r="H150" s="64" t="str">
        <f t="shared" ref="H150:H151" si="23">IFERROR(ROUND(K150/L$138,4),"")</f>
        <v/>
      </c>
      <c r="I150" s="56">
        <f t="shared" si="21"/>
        <v>0</v>
      </c>
      <c r="J150" s="39"/>
      <c r="K150" s="77"/>
      <c r="L150" s="59">
        <f t="shared" si="22"/>
        <v>0</v>
      </c>
    </row>
    <row r="151" ht="15.0" customHeight="1">
      <c r="B151" s="53">
        <v>11.0</v>
      </c>
      <c r="C151" s="63"/>
      <c r="D151" s="55" t="str">
        <f>+IF(ISERROR(VLOOKUP($C151,Insumos!$C:$G,3,FALSE)),"",VLOOKUP($C151,Insumos!$C:$G,3,FALSE))</f>
        <v/>
      </c>
      <c r="E151" s="56" t="str">
        <f>+IF(ISERROR(VLOOKUP($C151,Insumos!$C:$G,2,FALSE)),"",VLOOKUP($C151,Insumos!$C:$G,2,FALSE))</f>
        <v/>
      </c>
      <c r="F151" s="57" t="str">
        <f>+IF(ISERROR(VLOOKUP($C151,Insumos!$C:$G,5,FALSE)),"",VLOOKUP($C151,Insumos!$C:$G,5,FALSE))</f>
        <v/>
      </c>
      <c r="G151" s="55" t="str">
        <f>+IF(ISERROR(VLOOKUP($C151,Insumos!$C:$G,4,FALSE)),"",VLOOKUP($C151,Insumos!$C:$G,4,FALSE))</f>
        <v/>
      </c>
      <c r="H151" s="64" t="str">
        <f t="shared" si="23"/>
        <v/>
      </c>
      <c r="I151" s="56">
        <f t="shared" si="21"/>
        <v>0</v>
      </c>
      <c r="J151" s="39"/>
      <c r="K151" s="77"/>
      <c r="L151" s="59">
        <f t="shared" si="22"/>
        <v>0</v>
      </c>
    </row>
    <row r="152" ht="15.0" customHeight="1">
      <c r="H152" s="67" t="s">
        <v>483</v>
      </c>
      <c r="I152" s="68">
        <f>SUM(I141:I151)</f>
        <v>418.33</v>
      </c>
      <c r="J152" s="39"/>
      <c r="K152" s="69"/>
      <c r="L152" s="70">
        <f>SUM(L141:L151)</f>
        <v>418.33</v>
      </c>
    </row>
    <row r="153">
      <c r="H153" s="31"/>
    </row>
    <row r="154">
      <c r="H154" s="31"/>
    </row>
    <row r="155" ht="15.0" customHeight="1">
      <c r="B155" s="33"/>
      <c r="C155" s="10" t="s">
        <v>93</v>
      </c>
      <c r="D155" s="34" t="s">
        <v>484</v>
      </c>
      <c r="E155" s="35"/>
      <c r="F155" s="36"/>
      <c r="G155" s="37"/>
      <c r="H155" s="38"/>
      <c r="I155" s="35"/>
      <c r="J155" s="39"/>
      <c r="K155" s="40" t="s">
        <v>474</v>
      </c>
      <c r="L155" s="41" t="s">
        <v>489</v>
      </c>
    </row>
    <row r="156" ht="15.0" customHeight="1">
      <c r="B156" s="42"/>
      <c r="C156" s="43"/>
      <c r="D156" s="42"/>
      <c r="E156" s="44"/>
      <c r="F156" s="45"/>
      <c r="G156" s="42"/>
      <c r="H156" s="46"/>
      <c r="I156" s="44"/>
      <c r="J156" s="39"/>
      <c r="K156" s="47"/>
      <c r="L156" s="41"/>
    </row>
    <row r="157" ht="15.0" customHeight="1">
      <c r="B157" s="48" t="s">
        <v>476</v>
      </c>
      <c r="C157" s="48" t="s">
        <v>477</v>
      </c>
      <c r="D157" s="48" t="s">
        <v>478</v>
      </c>
      <c r="E157" s="49" t="s">
        <v>479</v>
      </c>
      <c r="F157" s="50" t="s">
        <v>10</v>
      </c>
      <c r="G157" s="48" t="s">
        <v>480</v>
      </c>
      <c r="H157" s="51" t="s">
        <v>481</v>
      </c>
      <c r="I157" s="49" t="s">
        <v>482</v>
      </c>
      <c r="J157" s="39"/>
      <c r="K157" s="52"/>
      <c r="L157" s="48" t="s">
        <v>482</v>
      </c>
    </row>
    <row r="158" ht="15.0" customHeight="1">
      <c r="B158" s="53">
        <v>1.0</v>
      </c>
      <c r="C158" s="88" t="s">
        <v>235</v>
      </c>
      <c r="D158" s="55" t="str">
        <f>+IF(ISERROR(VLOOKUP($C158,Insumos!$C:$G,3,FALSE)),"",VLOOKUP($C158,Insumos!$C:$G,3,FALSE))</f>
        <v>GRAMOS</v>
      </c>
      <c r="E158" s="56">
        <f>+IF(ISERROR(VLOOKUP($C158,Insumos!$C:$G,2,FALSE)),"",VLOOKUP($C158,Insumos!$C:$G,2,FALSE))</f>
        <v>13944.82759</v>
      </c>
      <c r="F158" s="57">
        <f>+IF(ISERROR(VLOOKUP($C158,Insumos!$C:$G,5,FALSE)),"",VLOOKUP($C158,Insumos!$C:$G,5,FALSE))</f>
        <v>1000</v>
      </c>
      <c r="G158" s="55" t="str">
        <f>+IF(ISERROR(VLOOKUP($C158,Insumos!$C:$G,4,FALSE)),"",VLOOKUP($C158,Insumos!$C:$G,4,FALSE))</f>
        <v>GRAMOS</v>
      </c>
      <c r="H158" s="64">
        <v>12.0</v>
      </c>
      <c r="I158" s="56">
        <f t="shared" ref="I158:I168" si="24">IF(ISERROR(ROUND(+E158/F158*H158,2)),0,ROUND(+E158/F158*H158,2))</f>
        <v>167.34</v>
      </c>
      <c r="J158" s="39"/>
      <c r="K158" s="64">
        <v>12.0</v>
      </c>
      <c r="L158" s="59">
        <f t="shared" ref="L158:L168" si="25">IF(ISERROR(ROUND(+E158/F158*K158,2)),0,ROUND(+E158/F158*K158,2))</f>
        <v>167.34</v>
      </c>
    </row>
    <row r="159" ht="15.0" customHeight="1">
      <c r="B159" s="53">
        <v>2.0</v>
      </c>
      <c r="C159" s="88" t="s">
        <v>206</v>
      </c>
      <c r="D159" s="55" t="str">
        <f>+IF(ISERROR(VLOOKUP($C159,Insumos!$C:$G,3,FALSE)),"",VLOOKUP($C159,Insumos!$C:$G,3,FALSE))</f>
        <v>GRAMOS</v>
      </c>
      <c r="E159" s="56">
        <f>+IF(ISERROR(VLOOKUP($C159,Insumos!$C:$G,2,FALSE)),"",VLOOKUP($C159,Insumos!$C:$G,2,FALSE))</f>
        <v>20580</v>
      </c>
      <c r="F159" s="57">
        <f>+IF(ISERROR(VLOOKUP($C159,Insumos!$C:$G,5,FALSE)),"",VLOOKUP($C159,Insumos!$C:$G,5,FALSE))</f>
        <v>1000</v>
      </c>
      <c r="G159" s="55" t="str">
        <f>+IF(ISERROR(VLOOKUP($C159,Insumos!$C:$G,4,FALSE)),"",VLOOKUP($C159,Insumos!$C:$G,4,FALSE))</f>
        <v>GRAMOS</v>
      </c>
      <c r="H159" s="64">
        <v>12.0</v>
      </c>
      <c r="I159" s="56">
        <f t="shared" si="24"/>
        <v>246.96</v>
      </c>
      <c r="J159" s="39"/>
      <c r="K159" s="64">
        <v>12.0</v>
      </c>
      <c r="L159" s="59">
        <f t="shared" si="25"/>
        <v>246.96</v>
      </c>
    </row>
    <row r="160" ht="15.0" customHeight="1">
      <c r="B160" s="53">
        <v>3.0</v>
      </c>
      <c r="C160" s="88" t="s">
        <v>232</v>
      </c>
      <c r="D160" s="55" t="str">
        <f>+IF(ISERROR(VLOOKUP($C160,Insumos!$C:$G,3,FALSE)),"",VLOOKUP($C160,Insumos!$C:$G,3,FALSE))</f>
        <v>GRAMOS</v>
      </c>
      <c r="E160" s="56">
        <f>+IF(ISERROR(VLOOKUP($C160,Insumos!$C:$G,2,FALSE)),"",VLOOKUP($C160,Insumos!$C:$G,2,FALSE))</f>
        <v>3529.411765</v>
      </c>
      <c r="F160" s="57">
        <f>+IF(ISERROR(VLOOKUP($C160,Insumos!$C:$G,5,FALSE)),"",VLOOKUP($C160,Insumos!$C:$G,5,FALSE))</f>
        <v>1000</v>
      </c>
      <c r="G160" s="55" t="str">
        <f>+IF(ISERROR(VLOOKUP($C160,Insumos!$C:$G,4,FALSE)),"",VLOOKUP($C160,Insumos!$C:$G,4,FALSE))</f>
        <v>GRAMOS</v>
      </c>
      <c r="H160" s="64">
        <v>12.0</v>
      </c>
      <c r="I160" s="56">
        <f t="shared" si="24"/>
        <v>42.35</v>
      </c>
      <c r="J160" s="39"/>
      <c r="K160" s="64">
        <v>12.0</v>
      </c>
      <c r="L160" s="59">
        <f t="shared" si="25"/>
        <v>42.35</v>
      </c>
    </row>
    <row r="161" ht="15.0" customHeight="1">
      <c r="B161" s="53">
        <v>4.0</v>
      </c>
      <c r="C161" s="88" t="s">
        <v>45</v>
      </c>
      <c r="D161" s="55" t="str">
        <f>+IF(ISERROR(VLOOKUP($C161,Insumos!$C:$G,3,FALSE)),"",VLOOKUP($C161,Insumos!$C:$G,3,FALSE))</f>
        <v>GRAMOS</v>
      </c>
      <c r="E161" s="56">
        <f>+IF(ISERROR(VLOOKUP($C161,Insumos!$C:$G,2,FALSE)),"",VLOOKUP($C161,Insumos!$C:$G,2,FALSE))</f>
        <v>934</v>
      </c>
      <c r="F161" s="57">
        <f>+IF(ISERROR(VLOOKUP($C161,Insumos!$C:$G,5,FALSE)),"",VLOOKUP($C161,Insumos!$C:$G,5,FALSE))</f>
        <v>1000</v>
      </c>
      <c r="G161" s="55" t="str">
        <f>+IF(ISERROR(VLOOKUP($C161,Insumos!$C:$G,4,FALSE)),"",VLOOKUP($C161,Insumos!$C:$G,4,FALSE))</f>
        <v>GRAMOS</v>
      </c>
      <c r="H161" s="64">
        <v>7.0</v>
      </c>
      <c r="I161" s="56">
        <f t="shared" si="24"/>
        <v>6.54</v>
      </c>
      <c r="J161" s="39"/>
      <c r="K161" s="64">
        <v>7.0</v>
      </c>
      <c r="L161" s="59">
        <f t="shared" si="25"/>
        <v>6.54</v>
      </c>
    </row>
    <row r="162" ht="15.0" customHeight="1">
      <c r="B162" s="53">
        <v>5.0</v>
      </c>
      <c r="C162" s="73" t="s">
        <v>234</v>
      </c>
      <c r="D162" s="55" t="str">
        <f>+IF(ISERROR(VLOOKUP($C162,Insumos!$C:$G,3,FALSE)),"",VLOOKUP($C162,Insumos!$C:$G,3,FALSE))</f>
        <v>GRAMOS</v>
      </c>
      <c r="E162" s="56">
        <f>+IF(ISERROR(VLOOKUP($C162,Insumos!$C:$G,2,FALSE)),"",VLOOKUP($C162,Insumos!$C:$G,2,FALSE))</f>
        <v>878.8888889</v>
      </c>
      <c r="F162" s="57">
        <f>+IF(ISERROR(VLOOKUP($C162,Insumos!$C:$G,5,FALSE)),"",VLOOKUP($C162,Insumos!$C:$G,5,FALSE))</f>
        <v>1000</v>
      </c>
      <c r="G162" s="55" t="str">
        <f>+IF(ISERROR(VLOOKUP($C162,Insumos!$C:$G,4,FALSE)),"",VLOOKUP($C162,Insumos!$C:$G,4,FALSE))</f>
        <v>GRAMOS</v>
      </c>
      <c r="H162" s="64">
        <v>5.0</v>
      </c>
      <c r="I162" s="56">
        <f t="shared" si="24"/>
        <v>4.39</v>
      </c>
      <c r="J162" s="39"/>
      <c r="K162" s="64">
        <v>5.0</v>
      </c>
      <c r="L162" s="59">
        <f t="shared" si="25"/>
        <v>4.39</v>
      </c>
    </row>
    <row r="163" ht="15.0" customHeight="1">
      <c r="B163" s="53">
        <v>6.0</v>
      </c>
      <c r="C163" s="73" t="s">
        <v>145</v>
      </c>
      <c r="D163" s="55" t="str">
        <f>+IF(ISERROR(VLOOKUP($C163,Insumos!$C:$G,3,FALSE)),"",VLOOKUP($C163,Insumos!$C:$G,3,FALSE))</f>
        <v>MILILITROS</v>
      </c>
      <c r="E163" s="56">
        <f>+IF(ISERROR(VLOOKUP($C163,Insumos!$C:$G,2,FALSE)),"",VLOOKUP($C163,Insumos!$C:$G,2,FALSE))</f>
        <v>3327.52</v>
      </c>
      <c r="F163" s="57">
        <f>+IF(ISERROR(VLOOKUP($C163,Insumos!$C:$G,5,FALSE)),"",VLOOKUP($C163,Insumos!$C:$G,5,FALSE))</f>
        <v>798</v>
      </c>
      <c r="G163" s="55" t="str">
        <f>+IF(ISERROR(VLOOKUP($C163,Insumos!$C:$G,4,FALSE)),"",VLOOKUP($C163,Insumos!$C:$G,4,FALSE))</f>
        <v>MILILITROS</v>
      </c>
      <c r="H163" s="64">
        <v>35.0</v>
      </c>
      <c r="I163" s="56">
        <f t="shared" si="24"/>
        <v>145.94</v>
      </c>
      <c r="J163" s="39"/>
      <c r="K163" s="64">
        <v>35.0</v>
      </c>
      <c r="L163" s="59">
        <f t="shared" si="25"/>
        <v>145.94</v>
      </c>
    </row>
    <row r="164" ht="15.0" customHeight="1">
      <c r="B164" s="53">
        <v>7.0</v>
      </c>
      <c r="C164" s="63" t="s">
        <v>47</v>
      </c>
      <c r="D164" s="55" t="str">
        <f>+IF(ISERROR(VLOOKUP($C164,Insumos!$C:$G,3,FALSE)),"",VLOOKUP($C164,Insumos!$C:$G,3,FALSE))</f>
        <v>GRAMOS</v>
      </c>
      <c r="E164" s="56">
        <f>+IF(ISERROR(VLOOKUP($C164,Insumos!$C:$G,2,FALSE)),"",VLOOKUP($C164,Insumos!$C:$G,2,FALSE))</f>
        <v>840</v>
      </c>
      <c r="F164" s="57">
        <f>+IF(ISERROR(VLOOKUP($C164,Insumos!$C:$G,5,FALSE)),"",VLOOKUP($C164,Insumos!$C:$G,5,FALSE))</f>
        <v>90</v>
      </c>
      <c r="G164" s="55" t="str">
        <f>+IF(ISERROR(VLOOKUP($C164,Insumos!$C:$G,4,FALSE)),"",VLOOKUP($C164,Insumos!$C:$G,4,FALSE))</f>
        <v>GRAMOS</v>
      </c>
      <c r="H164" s="64">
        <v>1.0</v>
      </c>
      <c r="I164" s="56">
        <f t="shared" si="24"/>
        <v>9.33</v>
      </c>
      <c r="J164" s="39"/>
      <c r="K164" s="64">
        <v>1.0</v>
      </c>
      <c r="L164" s="59">
        <f t="shared" si="25"/>
        <v>9.33</v>
      </c>
    </row>
    <row r="165" ht="15.0" customHeight="1">
      <c r="B165" s="53">
        <v>8.0</v>
      </c>
      <c r="C165" s="63" t="s">
        <v>73</v>
      </c>
      <c r="D165" s="55" t="str">
        <f>+IF(ISERROR(VLOOKUP($C165,Insumos!$C:$G,3,FALSE)),"",VLOOKUP($C165,Insumos!$C:$G,3,FALSE))</f>
        <v>GRAMOS</v>
      </c>
      <c r="E165" s="56">
        <f>+IF(ISERROR(VLOOKUP($C165,Insumos!$C:$G,2,FALSE)),"",VLOOKUP($C165,Insumos!$C:$G,2,FALSE))</f>
        <v>6722</v>
      </c>
      <c r="F165" s="57">
        <f>+IF(ISERROR(VLOOKUP($C165,Insumos!$C:$G,5,FALSE)),"",VLOOKUP($C165,Insumos!$C:$G,5,FALSE))</f>
        <v>1000</v>
      </c>
      <c r="G165" s="55" t="str">
        <f>+IF(ISERROR(VLOOKUP($C165,Insumos!$C:$G,4,FALSE)),"",VLOOKUP($C165,Insumos!$C:$G,4,FALSE))</f>
        <v>GRAMOS</v>
      </c>
      <c r="H165" s="64">
        <v>0.0</v>
      </c>
      <c r="I165" s="56">
        <f t="shared" si="24"/>
        <v>0</v>
      </c>
      <c r="J165" s="39"/>
      <c r="K165" s="64">
        <v>0.0</v>
      </c>
      <c r="L165" s="59">
        <f t="shared" si="25"/>
        <v>0</v>
      </c>
    </row>
    <row r="166" ht="15.0" customHeight="1">
      <c r="B166" s="53">
        <v>9.0</v>
      </c>
      <c r="C166" s="74" t="s">
        <v>74</v>
      </c>
      <c r="D166" s="55" t="str">
        <f>+IF(ISERROR(VLOOKUP($C166,Insumos!$C:$G,3,FALSE)),"",VLOOKUP($C166,Insumos!$C:$G,3,FALSE))</f>
        <v>GRAMOS</v>
      </c>
      <c r="E166" s="56">
        <f>+IF(ISERROR(VLOOKUP($C166,Insumos!$C:$G,2,FALSE)),"",VLOOKUP($C166,Insumos!$C:$G,2,FALSE))</f>
        <v>5042</v>
      </c>
      <c r="F166" s="57">
        <f>+IF(ISERROR(VLOOKUP($C166,Insumos!$C:$G,5,FALSE)),"",VLOOKUP($C166,Insumos!$C:$G,5,FALSE))</f>
        <v>1000</v>
      </c>
      <c r="G166" s="55" t="str">
        <f>+IF(ISERROR(VLOOKUP($C166,Insumos!$C:$G,4,FALSE)),"",VLOOKUP($C166,Insumos!$C:$G,4,FALSE))</f>
        <v>GRAMOS</v>
      </c>
      <c r="H166" s="64">
        <v>0.0</v>
      </c>
      <c r="I166" s="56">
        <f t="shared" si="24"/>
        <v>0</v>
      </c>
      <c r="J166" s="39"/>
      <c r="K166" s="64">
        <v>0.0</v>
      </c>
      <c r="L166" s="59">
        <f t="shared" si="25"/>
        <v>0</v>
      </c>
    </row>
    <row r="167" ht="15.0" customHeight="1">
      <c r="B167" s="53">
        <v>10.0</v>
      </c>
      <c r="C167" s="73" t="s">
        <v>75</v>
      </c>
      <c r="D167" s="55" t="str">
        <f>+IF(ISERROR(VLOOKUP($C167,Insumos!$C:$G,3,FALSE)),"",VLOOKUP($C167,Insumos!$C:$G,3,FALSE))</f>
        <v>GRAMOS</v>
      </c>
      <c r="E167" s="56">
        <f>+IF(ISERROR(VLOOKUP($C167,Insumos!$C:$G,2,FALSE)),"",VLOOKUP($C167,Insumos!$C:$G,2,FALSE))</f>
        <v>3361</v>
      </c>
      <c r="F167" s="57">
        <f>+IF(ISERROR(VLOOKUP($C167,Insumos!$C:$G,5,FALSE)),"",VLOOKUP($C167,Insumos!$C:$G,5,FALSE))</f>
        <v>1000</v>
      </c>
      <c r="G167" s="55" t="str">
        <f>+IF(ISERROR(VLOOKUP($C167,Insumos!$C:$G,4,FALSE)),"",VLOOKUP($C167,Insumos!$C:$G,4,FALSE))</f>
        <v>GRAMOS</v>
      </c>
      <c r="H167" s="64">
        <v>0.0</v>
      </c>
      <c r="I167" s="56">
        <f t="shared" si="24"/>
        <v>0</v>
      </c>
      <c r="J167" s="39"/>
      <c r="K167" s="64">
        <v>0.0</v>
      </c>
      <c r="L167" s="59">
        <f t="shared" si="25"/>
        <v>0</v>
      </c>
    </row>
    <row r="168" ht="15.0" customHeight="1">
      <c r="B168" s="53">
        <v>11.0</v>
      </c>
      <c r="C168" s="63"/>
      <c r="D168" s="55" t="str">
        <f>+IF(ISERROR(VLOOKUP($C168,Insumos!$C:$G,3,FALSE)),"",VLOOKUP($C168,Insumos!$C:$G,3,FALSE))</f>
        <v/>
      </c>
      <c r="E168" s="56" t="str">
        <f>+IF(ISERROR(VLOOKUP($C168,Insumos!$C:$G,2,FALSE)),"",VLOOKUP($C168,Insumos!$C:$G,2,FALSE))</f>
        <v/>
      </c>
      <c r="F168" s="57" t="str">
        <f>+IF(ISERROR(VLOOKUP($C168,Insumos!$C:$G,5,FALSE)),"",VLOOKUP($C168,Insumos!$C:$G,5,FALSE))</f>
        <v/>
      </c>
      <c r="G168" s="55" t="str">
        <f>+IF(ISERROR(VLOOKUP($C168,Insumos!$C:$G,4,FALSE)),"",VLOOKUP($C168,Insumos!$C:$G,4,FALSE))</f>
        <v/>
      </c>
      <c r="H168" s="64" t="str">
        <f>IFERROR(ROUND(K168/L$155,4),"")</f>
        <v/>
      </c>
      <c r="I168" s="56">
        <f t="shared" si="24"/>
        <v>0</v>
      </c>
      <c r="J168" s="39"/>
      <c r="K168" s="64" t="str">
        <f>IFERROR(ROUND(N168/O$155,4),"")</f>
        <v/>
      </c>
      <c r="L168" s="59">
        <f t="shared" si="25"/>
        <v>0</v>
      </c>
    </row>
    <row r="169" ht="15.0" customHeight="1">
      <c r="H169" s="67" t="s">
        <v>483</v>
      </c>
      <c r="I169" s="68">
        <f>SUM(I158:I168)</f>
        <v>622.85</v>
      </c>
      <c r="J169" s="39"/>
      <c r="K169" s="69"/>
      <c r="L169" s="70">
        <f>SUM(L158:L168)</f>
        <v>622.85</v>
      </c>
    </row>
    <row r="170">
      <c r="H170" s="31"/>
    </row>
    <row r="171">
      <c r="H171" s="31"/>
    </row>
    <row r="172" ht="15.0" customHeight="1">
      <c r="B172" s="33"/>
      <c r="C172" s="89" t="s">
        <v>94</v>
      </c>
      <c r="D172" s="34" t="s">
        <v>484</v>
      </c>
      <c r="E172" s="35"/>
      <c r="F172" s="36"/>
      <c r="G172" s="37"/>
      <c r="H172" s="38"/>
      <c r="I172" s="35"/>
      <c r="J172" s="39"/>
      <c r="K172" s="40" t="s">
        <v>474</v>
      </c>
      <c r="L172" s="41" t="s">
        <v>489</v>
      </c>
    </row>
    <row r="173" ht="15.0" customHeight="1">
      <c r="B173" s="42"/>
      <c r="C173" s="43"/>
      <c r="D173" s="42"/>
      <c r="E173" s="44"/>
      <c r="F173" s="45"/>
      <c r="G173" s="42"/>
      <c r="H173" s="46"/>
      <c r="I173" s="44"/>
      <c r="J173" s="39"/>
      <c r="K173" s="47"/>
      <c r="L173" s="41"/>
    </row>
    <row r="174" ht="15.0" customHeight="1">
      <c r="B174" s="48" t="s">
        <v>476</v>
      </c>
      <c r="C174" s="48" t="s">
        <v>477</v>
      </c>
      <c r="D174" s="48" t="s">
        <v>478</v>
      </c>
      <c r="E174" s="49" t="s">
        <v>479</v>
      </c>
      <c r="F174" s="50" t="s">
        <v>10</v>
      </c>
      <c r="G174" s="48" t="s">
        <v>480</v>
      </c>
      <c r="H174" s="51" t="s">
        <v>481</v>
      </c>
      <c r="I174" s="49" t="s">
        <v>482</v>
      </c>
      <c r="J174" s="39"/>
      <c r="K174" s="52"/>
      <c r="L174" s="48" t="s">
        <v>482</v>
      </c>
    </row>
    <row r="175" ht="15.0" customHeight="1">
      <c r="B175" s="53">
        <v>1.0</v>
      </c>
      <c r="C175" s="54" t="s">
        <v>235</v>
      </c>
      <c r="D175" s="55" t="str">
        <f>+IF(ISERROR(VLOOKUP($C175,Insumos!$C:$G,3,FALSE)),"",VLOOKUP($C175,Insumos!$C:$G,3,FALSE))</f>
        <v>GRAMOS</v>
      </c>
      <c r="E175" s="56">
        <f>+IF(ISERROR(VLOOKUP($C175,Insumos!$C:$G,2,FALSE)),"",VLOOKUP($C175,Insumos!$C:$G,2,FALSE))</f>
        <v>13944.82759</v>
      </c>
      <c r="F175" s="57">
        <f>+IF(ISERROR(VLOOKUP($C175,Insumos!$C:$G,5,FALSE)),"",VLOOKUP($C175,Insumos!$C:$G,5,FALSE))</f>
        <v>1000</v>
      </c>
      <c r="G175" s="55" t="str">
        <f>+IF(ISERROR(VLOOKUP($C175,Insumos!$C:$G,4,FALSE)),"",VLOOKUP($C175,Insumos!$C:$G,4,FALSE))</f>
        <v>GRAMOS</v>
      </c>
      <c r="H175" s="64">
        <v>12.0</v>
      </c>
      <c r="I175" s="56">
        <f t="shared" ref="I175:I184" si="26">IF(ISERROR(ROUND(+E175/F175*H175,2)),0,ROUND(+E175/F175*H175,2))</f>
        <v>167.34</v>
      </c>
      <c r="J175" s="39"/>
      <c r="K175" s="64">
        <v>12.0</v>
      </c>
      <c r="L175" s="59">
        <f t="shared" ref="L175:L184" si="27">IF(ISERROR(ROUND(+E175/F175*K175,2)),0,ROUND(+E175/F175*K175,2))</f>
        <v>167.34</v>
      </c>
    </row>
    <row r="176" ht="15.0" customHeight="1">
      <c r="B176" s="53">
        <v>2.0</v>
      </c>
      <c r="C176" s="54" t="s">
        <v>236</v>
      </c>
      <c r="D176" s="55" t="str">
        <f>+IF(ISERROR(VLOOKUP($C176,Insumos!$C:$G,3,FALSE)),"",VLOOKUP($C176,Insumos!$C:$G,3,FALSE))</f>
        <v>GRAMOS</v>
      </c>
      <c r="E176" s="56">
        <f>+IF(ISERROR(VLOOKUP($C176,Insumos!$C:$G,2,FALSE)),"",VLOOKUP($C176,Insumos!$C:$G,2,FALSE))</f>
        <v>8753.846154</v>
      </c>
      <c r="F176" s="57">
        <f>+IF(ISERROR(VLOOKUP($C176,Insumos!$C:$G,5,FALSE)),"",VLOOKUP($C176,Insumos!$C:$G,5,FALSE))</f>
        <v>1000</v>
      </c>
      <c r="G176" s="55" t="str">
        <f>+IF(ISERROR(VLOOKUP($C176,Insumos!$C:$G,4,FALSE)),"",VLOOKUP($C176,Insumos!$C:$G,4,FALSE))</f>
        <v>GRAMOS</v>
      </c>
      <c r="H176" s="64">
        <v>12.0</v>
      </c>
      <c r="I176" s="56">
        <f t="shared" si="26"/>
        <v>105.05</v>
      </c>
      <c r="J176" s="39"/>
      <c r="K176" s="64">
        <v>12.0</v>
      </c>
      <c r="L176" s="59">
        <f t="shared" si="27"/>
        <v>105.05</v>
      </c>
    </row>
    <row r="177" ht="15.0" customHeight="1">
      <c r="B177" s="53">
        <v>3.0</v>
      </c>
      <c r="C177" s="88" t="s">
        <v>44</v>
      </c>
      <c r="D177" s="55" t="str">
        <f>+IF(ISERROR(VLOOKUP($C177,Insumos!$C:$G,3,FALSE)),"",VLOOKUP($C177,Insumos!$C:$G,3,FALSE))</f>
        <v>GRAMOS</v>
      </c>
      <c r="E177" s="56">
        <f>+IF(ISERROR(VLOOKUP($C177,Insumos!$C:$G,2,FALSE)),"",VLOOKUP($C177,Insumos!$C:$G,2,FALSE))</f>
        <v>5780</v>
      </c>
      <c r="F177" s="57">
        <f>+IF(ISERROR(VLOOKUP($C177,Insumos!$C:$G,5,FALSE)),"",VLOOKUP($C177,Insumos!$C:$G,5,FALSE))</f>
        <v>1000</v>
      </c>
      <c r="G177" s="55" t="str">
        <f>+IF(ISERROR(VLOOKUP($C177,Insumos!$C:$G,4,FALSE)),"",VLOOKUP($C177,Insumos!$C:$G,4,FALSE))</f>
        <v>GRAMOS</v>
      </c>
      <c r="H177" s="64">
        <v>12.0</v>
      </c>
      <c r="I177" s="56">
        <f t="shared" si="26"/>
        <v>69.36</v>
      </c>
      <c r="J177" s="39"/>
      <c r="K177" s="64">
        <v>12.0</v>
      </c>
      <c r="L177" s="59">
        <f t="shared" si="27"/>
        <v>69.36</v>
      </c>
    </row>
    <row r="178" ht="15.0" customHeight="1">
      <c r="B178" s="53">
        <v>4.0</v>
      </c>
      <c r="C178" s="90" t="s">
        <v>157</v>
      </c>
      <c r="D178" s="55" t="str">
        <f>+IF(ISERROR(VLOOKUP($C178,Insumos!$C:$G,3,FALSE)),"",VLOOKUP($C178,Insumos!$C:$G,3,FALSE))</f>
        <v>MILILITROS</v>
      </c>
      <c r="E178" s="56">
        <f>+IF(ISERROR(VLOOKUP($C178,Insumos!$C:$G,2,FALSE)),"",VLOOKUP($C178,Insumos!$C:$G,2,FALSE))</f>
        <v>19850</v>
      </c>
      <c r="F178" s="57">
        <f>+IF(ISERROR(VLOOKUP($C178,Insumos!$C:$G,5,FALSE)),"",VLOOKUP($C178,Insumos!$C:$G,5,FALSE))</f>
        <v>1000</v>
      </c>
      <c r="G178" s="55" t="str">
        <f>+IF(ISERROR(VLOOKUP($C178,Insumos!$C:$G,4,FALSE)),"",VLOOKUP($C178,Insumos!$C:$G,4,FALSE))</f>
        <v>MILILITROS</v>
      </c>
      <c r="H178" s="64">
        <v>1.0</v>
      </c>
      <c r="I178" s="56">
        <f t="shared" si="26"/>
        <v>19.85</v>
      </c>
      <c r="J178" s="39"/>
      <c r="K178" s="64">
        <v>1.0</v>
      </c>
      <c r="L178" s="59">
        <f t="shared" si="27"/>
        <v>19.85</v>
      </c>
    </row>
    <row r="179" ht="15.0" customHeight="1">
      <c r="B179" s="53">
        <v>5.0</v>
      </c>
      <c r="C179" s="78" t="s">
        <v>156</v>
      </c>
      <c r="D179" s="55" t="str">
        <f>+IF(ISERROR(VLOOKUP($C179,Insumos!$C:$G,3,FALSE)),"",VLOOKUP($C179,Insumos!$C:$G,3,FALSE))</f>
        <v>GRAMOS</v>
      </c>
      <c r="E179" s="56">
        <f>+IF(ISERROR(VLOOKUP($C179,Insumos!$C:$G,2,FALSE)),"",VLOOKUP($C179,Insumos!$C:$G,2,FALSE))</f>
        <v>909</v>
      </c>
      <c r="F179" s="57">
        <f>+IF(ISERROR(VLOOKUP($C179,Insumos!$C:$G,5,FALSE)),"",VLOOKUP($C179,Insumos!$C:$G,5,FALSE))</f>
        <v>1000</v>
      </c>
      <c r="G179" s="55" t="str">
        <f>+IF(ISERROR(VLOOKUP($C179,Insumos!$C:$G,4,FALSE)),"",VLOOKUP($C179,Insumos!$C:$G,4,FALSE))</f>
        <v>GRAMOS</v>
      </c>
      <c r="H179" s="64">
        <v>2.0</v>
      </c>
      <c r="I179" s="56">
        <f t="shared" si="26"/>
        <v>1.82</v>
      </c>
      <c r="J179" s="39"/>
      <c r="K179" s="64">
        <v>2.0</v>
      </c>
      <c r="L179" s="59">
        <f t="shared" si="27"/>
        <v>1.82</v>
      </c>
    </row>
    <row r="180" ht="15.0" customHeight="1">
      <c r="B180" s="53">
        <v>6.0</v>
      </c>
      <c r="C180" s="63" t="s">
        <v>311</v>
      </c>
      <c r="D180" s="55" t="str">
        <f>+IF(ISERROR(VLOOKUP($C180,Insumos!$C:$G,3,FALSE)),"",VLOOKUP($C180,Insumos!$C:$G,3,FALSE))</f>
        <v>UNIDAD</v>
      </c>
      <c r="E180" s="56">
        <f>+IF(ISERROR(VLOOKUP($C180,Insumos!$C:$G,2,FALSE)),"",VLOOKUP($C180,Insumos!$C:$G,2,FALSE))</f>
        <v>75.25</v>
      </c>
      <c r="F180" s="57">
        <f>+IF(ISERROR(VLOOKUP($C180,Insumos!$C:$G,5,FALSE)),"",VLOOKUP($C180,Insumos!$C:$G,5,FALSE))</f>
        <v>1</v>
      </c>
      <c r="G180" s="55" t="str">
        <f>+IF(ISERROR(VLOOKUP($C180,Insumos!$C:$G,4,FALSE)),"",VLOOKUP($C180,Insumos!$C:$G,4,FALSE))</f>
        <v>UNIDAD</v>
      </c>
      <c r="H180" s="64">
        <v>1.0</v>
      </c>
      <c r="I180" s="56">
        <f t="shared" si="26"/>
        <v>75.25</v>
      </c>
      <c r="J180" s="39"/>
      <c r="K180" s="64">
        <v>1.0</v>
      </c>
      <c r="L180" s="59">
        <f t="shared" si="27"/>
        <v>75.25</v>
      </c>
    </row>
    <row r="181" ht="15.0" customHeight="1">
      <c r="B181" s="53">
        <v>7.0</v>
      </c>
      <c r="C181" s="63" t="s">
        <v>75</v>
      </c>
      <c r="D181" s="55" t="str">
        <f>+IF(ISERROR(VLOOKUP($C181,Insumos!$C:$G,3,FALSE)),"",VLOOKUP($C181,Insumos!$C:$G,3,FALSE))</f>
        <v>GRAMOS</v>
      </c>
      <c r="E181" s="56">
        <f>+IF(ISERROR(VLOOKUP($C181,Insumos!$C:$G,2,FALSE)),"",VLOOKUP($C181,Insumos!$C:$G,2,FALSE))</f>
        <v>3361</v>
      </c>
      <c r="F181" s="57">
        <f>+IF(ISERROR(VLOOKUP($C181,Insumos!$C:$G,5,FALSE)),"",VLOOKUP($C181,Insumos!$C:$G,5,FALSE))</f>
        <v>1000</v>
      </c>
      <c r="G181" s="55" t="str">
        <f>+IF(ISERROR(VLOOKUP($C181,Insumos!$C:$G,4,FALSE)),"",VLOOKUP($C181,Insumos!$C:$G,4,FALSE))</f>
        <v>GRAMOS</v>
      </c>
      <c r="H181" s="64">
        <v>0.0</v>
      </c>
      <c r="I181" s="56">
        <f t="shared" si="26"/>
        <v>0</v>
      </c>
      <c r="J181" s="39"/>
      <c r="K181" s="64">
        <v>0.0</v>
      </c>
      <c r="L181" s="59">
        <f t="shared" si="27"/>
        <v>0</v>
      </c>
    </row>
    <row r="182" ht="15.0" customHeight="1">
      <c r="B182" s="53">
        <v>8.0</v>
      </c>
      <c r="C182" s="74"/>
      <c r="D182" s="55" t="str">
        <f>+IF(ISERROR(VLOOKUP($C182,Insumos!$C:$G,3,FALSE)),"",VLOOKUP($C182,Insumos!$C:$G,3,FALSE))</f>
        <v/>
      </c>
      <c r="E182" s="56" t="str">
        <f>+IF(ISERROR(VLOOKUP($C182,Insumos!$C:$G,2,FALSE)),"",VLOOKUP($C182,Insumos!$C:$G,2,FALSE))</f>
        <v/>
      </c>
      <c r="F182" s="57" t="str">
        <f>+IF(ISERROR(VLOOKUP($C182,Insumos!$C:$G,5,FALSE)),"",VLOOKUP($C182,Insumos!$C:$G,5,FALSE))</f>
        <v/>
      </c>
      <c r="G182" s="55" t="str">
        <f>+IF(ISERROR(VLOOKUP($C182,Insumos!$C:$G,4,FALSE)),"",VLOOKUP($C182,Insumos!$C:$G,4,FALSE))</f>
        <v/>
      </c>
      <c r="H182" s="64" t="str">
        <f t="shared" ref="H182:H184" si="28">IFERROR(ROUND(K182/L$172,4),"")</f>
        <v/>
      </c>
      <c r="I182" s="56">
        <f t="shared" si="26"/>
        <v>0</v>
      </c>
      <c r="J182" s="39"/>
      <c r="K182" s="76">
        <v>0.0</v>
      </c>
      <c r="L182" s="59">
        <f t="shared" si="27"/>
        <v>0</v>
      </c>
    </row>
    <row r="183" ht="15.0" customHeight="1">
      <c r="B183" s="53">
        <v>9.0</v>
      </c>
      <c r="C183" s="73"/>
      <c r="D183" s="55" t="str">
        <f>+IF(ISERROR(VLOOKUP($C183,Insumos!$C:$G,3,FALSE)),"",VLOOKUP($C183,Insumos!$C:$G,3,FALSE))</f>
        <v/>
      </c>
      <c r="E183" s="56" t="str">
        <f>+IF(ISERROR(VLOOKUP($C183,Insumos!$C:$G,2,FALSE)),"",VLOOKUP($C183,Insumos!$C:$G,2,FALSE))</f>
        <v/>
      </c>
      <c r="F183" s="57" t="str">
        <f>+IF(ISERROR(VLOOKUP($C183,Insumos!$C:$G,5,FALSE)),"",VLOOKUP($C183,Insumos!$C:$G,5,FALSE))</f>
        <v/>
      </c>
      <c r="G183" s="55" t="str">
        <f>+IF(ISERROR(VLOOKUP($C183,Insumos!$C:$G,4,FALSE)),"",VLOOKUP($C183,Insumos!$C:$G,4,FALSE))</f>
        <v/>
      </c>
      <c r="H183" s="64" t="str">
        <f t="shared" si="28"/>
        <v/>
      </c>
      <c r="I183" s="56">
        <f t="shared" si="26"/>
        <v>0</v>
      </c>
      <c r="J183" s="39"/>
      <c r="K183" s="77">
        <v>0.0</v>
      </c>
      <c r="L183" s="59">
        <f t="shared" si="27"/>
        <v>0</v>
      </c>
    </row>
    <row r="184" ht="15.0" customHeight="1">
      <c r="B184" s="53">
        <v>10.0</v>
      </c>
      <c r="C184" s="63"/>
      <c r="D184" s="55" t="str">
        <f>+IF(ISERROR(VLOOKUP($C184,Insumos!$C:$G,3,FALSE)),"",VLOOKUP($C184,Insumos!$C:$G,3,FALSE))</f>
        <v/>
      </c>
      <c r="E184" s="56" t="str">
        <f>+IF(ISERROR(VLOOKUP($C184,Insumos!$C:$G,2,FALSE)),"",VLOOKUP($C184,Insumos!$C:$G,2,FALSE))</f>
        <v/>
      </c>
      <c r="F184" s="57" t="str">
        <f>+IF(ISERROR(VLOOKUP($C184,Insumos!$C:$G,5,FALSE)),"",VLOOKUP($C184,Insumos!$C:$G,5,FALSE))</f>
        <v/>
      </c>
      <c r="G184" s="55" t="str">
        <f>+IF(ISERROR(VLOOKUP($C184,Insumos!$C:$G,4,FALSE)),"",VLOOKUP($C184,Insumos!$C:$G,4,FALSE))</f>
        <v/>
      </c>
      <c r="H184" s="64" t="str">
        <f t="shared" si="28"/>
        <v/>
      </c>
      <c r="I184" s="56">
        <f t="shared" si="26"/>
        <v>0</v>
      </c>
      <c r="J184" s="39"/>
      <c r="K184" s="77">
        <v>0.0</v>
      </c>
      <c r="L184" s="59">
        <f t="shared" si="27"/>
        <v>0</v>
      </c>
    </row>
    <row r="185" ht="15.0" customHeight="1">
      <c r="H185" s="67" t="s">
        <v>483</v>
      </c>
      <c r="I185" s="68">
        <f>SUM(I175:I184)</f>
        <v>438.67</v>
      </c>
      <c r="J185" s="39"/>
      <c r="K185" s="69"/>
      <c r="L185" s="70">
        <f>SUM(L175:L184)</f>
        <v>438.67</v>
      </c>
    </row>
    <row r="186">
      <c r="H186" s="31"/>
    </row>
    <row r="187">
      <c r="H187" s="31"/>
    </row>
    <row r="188" ht="15.0" customHeight="1">
      <c r="B188" s="33"/>
      <c r="C188" s="10" t="s">
        <v>95</v>
      </c>
      <c r="D188" s="34" t="s">
        <v>484</v>
      </c>
      <c r="E188" s="35"/>
      <c r="F188" s="36"/>
      <c r="G188" s="37"/>
      <c r="H188" s="38"/>
      <c r="I188" s="35"/>
      <c r="J188" s="39"/>
      <c r="K188" s="40" t="s">
        <v>474</v>
      </c>
      <c r="L188" s="41" t="s">
        <v>489</v>
      </c>
    </row>
    <row r="189" ht="15.0" customHeight="1">
      <c r="B189" s="42"/>
      <c r="C189" s="43"/>
      <c r="D189" s="42"/>
      <c r="E189" s="44"/>
      <c r="F189" s="45"/>
      <c r="G189" s="42"/>
      <c r="H189" s="46"/>
      <c r="I189" s="44"/>
      <c r="J189" s="39"/>
      <c r="K189" s="47"/>
      <c r="L189" s="41"/>
    </row>
    <row r="190" ht="15.0" customHeight="1">
      <c r="B190" s="48" t="s">
        <v>476</v>
      </c>
      <c r="C190" s="48" t="s">
        <v>477</v>
      </c>
      <c r="D190" s="48" t="s">
        <v>478</v>
      </c>
      <c r="E190" s="49" t="s">
        <v>479</v>
      </c>
      <c r="F190" s="50" t="s">
        <v>10</v>
      </c>
      <c r="G190" s="48" t="s">
        <v>480</v>
      </c>
      <c r="H190" s="51" t="s">
        <v>481</v>
      </c>
      <c r="I190" s="49" t="s">
        <v>482</v>
      </c>
      <c r="J190" s="39"/>
      <c r="K190" s="52"/>
      <c r="L190" s="48" t="s">
        <v>482</v>
      </c>
    </row>
    <row r="191" ht="15.0" customHeight="1">
      <c r="B191" s="53">
        <v>1.0</v>
      </c>
      <c r="C191" s="54" t="s">
        <v>235</v>
      </c>
      <c r="D191" s="55" t="str">
        <f>+IF(ISERROR(VLOOKUP($C191,Insumos!$C:$G,3,FALSE)),"",VLOOKUP($C191,Insumos!$C:$G,3,FALSE))</f>
        <v>GRAMOS</v>
      </c>
      <c r="E191" s="56">
        <f>+IF(ISERROR(VLOOKUP($C191,Insumos!$C:$G,2,FALSE)),"",VLOOKUP($C191,Insumos!$C:$G,2,FALSE))</f>
        <v>13944.82759</v>
      </c>
      <c r="F191" s="57">
        <f>+IF(ISERROR(VLOOKUP($C191,Insumos!$C:$G,5,FALSE)),"",VLOOKUP($C191,Insumos!$C:$G,5,FALSE))</f>
        <v>1000</v>
      </c>
      <c r="G191" s="55" t="str">
        <f>+IF(ISERROR(VLOOKUP($C191,Insumos!$C:$G,4,FALSE)),"",VLOOKUP($C191,Insumos!$C:$G,4,FALSE))</f>
        <v>GRAMOS</v>
      </c>
      <c r="H191" s="64">
        <v>12.0</v>
      </c>
      <c r="I191" s="56">
        <f t="shared" ref="I191:I200" si="29">IF(ISERROR(ROUND(+E191/F191*H191,2)),0,ROUND(+E191/F191*H191,2))</f>
        <v>167.34</v>
      </c>
      <c r="J191" s="39"/>
      <c r="K191" s="64">
        <v>12.0</v>
      </c>
      <c r="L191" s="59">
        <f t="shared" ref="L191:L200" si="30">IF(ISERROR(ROUND(+E191/F191*K191,2)),0,ROUND(+E191/F191*K191,2))</f>
        <v>167.34</v>
      </c>
    </row>
    <row r="192" ht="15.0" customHeight="1">
      <c r="B192" s="53">
        <v>2.0</v>
      </c>
      <c r="C192" s="54" t="s">
        <v>236</v>
      </c>
      <c r="D192" s="55" t="str">
        <f>+IF(ISERROR(VLOOKUP($C192,Insumos!$C:$G,3,FALSE)),"",VLOOKUP($C192,Insumos!$C:$G,3,FALSE))</f>
        <v>GRAMOS</v>
      </c>
      <c r="E192" s="56">
        <f>+IF(ISERROR(VLOOKUP($C192,Insumos!$C:$G,2,FALSE)),"",VLOOKUP($C192,Insumos!$C:$G,2,FALSE))</f>
        <v>8753.846154</v>
      </c>
      <c r="F192" s="57">
        <f>+IF(ISERROR(VLOOKUP($C192,Insumos!$C:$G,5,FALSE)),"",VLOOKUP($C192,Insumos!$C:$G,5,FALSE))</f>
        <v>1000</v>
      </c>
      <c r="G192" s="55" t="str">
        <f>+IF(ISERROR(VLOOKUP($C192,Insumos!$C:$G,4,FALSE)),"",VLOOKUP($C192,Insumos!$C:$G,4,FALSE))</f>
        <v>GRAMOS</v>
      </c>
      <c r="H192" s="64">
        <v>12.0</v>
      </c>
      <c r="I192" s="56">
        <f t="shared" si="29"/>
        <v>105.05</v>
      </c>
      <c r="J192" s="39"/>
      <c r="K192" s="64">
        <v>12.0</v>
      </c>
      <c r="L192" s="59">
        <f t="shared" si="30"/>
        <v>105.05</v>
      </c>
    </row>
    <row r="193" ht="15.0" customHeight="1">
      <c r="B193" s="53">
        <v>3.0</v>
      </c>
      <c r="C193" s="54" t="s">
        <v>47</v>
      </c>
      <c r="D193" s="55" t="str">
        <f>+IF(ISERROR(VLOOKUP($C193,Insumos!$C:$G,3,FALSE)),"",VLOOKUP($C193,Insumos!$C:$G,3,FALSE))</f>
        <v>GRAMOS</v>
      </c>
      <c r="E193" s="56">
        <f>+IF(ISERROR(VLOOKUP($C193,Insumos!$C:$G,2,FALSE)),"",VLOOKUP($C193,Insumos!$C:$G,2,FALSE))</f>
        <v>840</v>
      </c>
      <c r="F193" s="57">
        <f>+IF(ISERROR(VLOOKUP($C193,Insumos!$C:$G,5,FALSE)),"",VLOOKUP($C193,Insumos!$C:$G,5,FALSE))</f>
        <v>90</v>
      </c>
      <c r="G193" s="55" t="str">
        <f>+IF(ISERROR(VLOOKUP($C193,Insumos!$C:$G,4,FALSE)),"",VLOOKUP($C193,Insumos!$C:$G,4,FALSE))</f>
        <v>GRAMOS</v>
      </c>
      <c r="H193" s="64">
        <v>2.0</v>
      </c>
      <c r="I193" s="56">
        <f t="shared" si="29"/>
        <v>18.67</v>
      </c>
      <c r="J193" s="39"/>
      <c r="K193" s="64">
        <v>2.0</v>
      </c>
      <c r="L193" s="59">
        <f t="shared" si="30"/>
        <v>18.67</v>
      </c>
    </row>
    <row r="194" ht="15.0" customHeight="1">
      <c r="B194" s="53">
        <v>4.0</v>
      </c>
      <c r="C194" s="88" t="s">
        <v>234</v>
      </c>
      <c r="D194" s="55" t="str">
        <f>+IF(ISERROR(VLOOKUP($C194,Insumos!$C:$G,3,FALSE)),"",VLOOKUP($C194,Insumos!$C:$G,3,FALSE))</f>
        <v>GRAMOS</v>
      </c>
      <c r="E194" s="56">
        <f>+IF(ISERROR(VLOOKUP($C194,Insumos!$C:$G,2,FALSE)),"",VLOOKUP($C194,Insumos!$C:$G,2,FALSE))</f>
        <v>878.8888889</v>
      </c>
      <c r="F194" s="57">
        <f>+IF(ISERROR(VLOOKUP($C194,Insumos!$C:$G,5,FALSE)),"",VLOOKUP($C194,Insumos!$C:$G,5,FALSE))</f>
        <v>1000</v>
      </c>
      <c r="G194" s="55" t="str">
        <f>+IF(ISERROR(VLOOKUP($C194,Insumos!$C:$G,4,FALSE)),"",VLOOKUP($C194,Insumos!$C:$G,4,FALSE))</f>
        <v>GRAMOS</v>
      </c>
      <c r="H194" s="64">
        <v>7.0</v>
      </c>
      <c r="I194" s="56">
        <f t="shared" si="29"/>
        <v>6.15</v>
      </c>
      <c r="J194" s="39"/>
      <c r="K194" s="64">
        <v>7.0</v>
      </c>
      <c r="L194" s="59">
        <f t="shared" si="30"/>
        <v>6.15</v>
      </c>
    </row>
    <row r="195" ht="15.0" customHeight="1">
      <c r="B195" s="53">
        <v>5.0</v>
      </c>
      <c r="C195" s="88" t="s">
        <v>141</v>
      </c>
      <c r="D195" s="55" t="str">
        <f>+IF(ISERROR(VLOOKUP($C195,Insumos!$C:$G,3,FALSE)),"",VLOOKUP($C195,Insumos!$C:$G,3,FALSE))</f>
        <v>MILILITROS</v>
      </c>
      <c r="E195" s="56">
        <f>+IF(ISERROR(VLOOKUP($C195,Insumos!$C:$G,2,FALSE)),"",VLOOKUP($C195,Insumos!$C:$G,2,FALSE))</f>
        <v>12024.33</v>
      </c>
      <c r="F195" s="57">
        <f>+IF(ISERROR(VLOOKUP($C195,Insumos!$C:$G,5,FALSE)),"",VLOOKUP($C195,Insumos!$C:$G,5,FALSE))</f>
        <v>2895</v>
      </c>
      <c r="G195" s="55" t="str">
        <f>+IF(ISERROR(VLOOKUP($C195,Insumos!$C:$G,4,FALSE)),"",VLOOKUP($C195,Insumos!$C:$G,4,FALSE))</f>
        <v>MILILITROS</v>
      </c>
      <c r="H195" s="64">
        <v>35.0</v>
      </c>
      <c r="I195" s="56">
        <f t="shared" si="29"/>
        <v>145.37</v>
      </c>
      <c r="J195" s="39"/>
      <c r="K195" s="64">
        <v>35.0</v>
      </c>
      <c r="L195" s="59">
        <f t="shared" si="30"/>
        <v>145.37</v>
      </c>
    </row>
    <row r="196" ht="15.0" customHeight="1">
      <c r="B196" s="53">
        <v>7.0</v>
      </c>
      <c r="C196" s="88" t="s">
        <v>67</v>
      </c>
      <c r="D196" s="55" t="str">
        <f>+IF(ISERROR(VLOOKUP($C196,Insumos!$C:$G,3,FALSE)),"",VLOOKUP($C196,Insumos!$C:$G,3,FALSE))</f>
        <v>GRAMOS</v>
      </c>
      <c r="E196" s="56">
        <f>+IF(ISERROR(VLOOKUP($C196,Insumos!$C:$G,2,FALSE)),"",VLOOKUP($C196,Insumos!$C:$G,2,FALSE))</f>
        <v>294.1176471</v>
      </c>
      <c r="F196" s="57">
        <f>+IF(ISERROR(VLOOKUP($C196,Insumos!$C:$G,5,FALSE)),"",VLOOKUP($C196,Insumos!$C:$G,5,FALSE))</f>
        <v>1000</v>
      </c>
      <c r="G196" s="55" t="str">
        <f>+IF(ISERROR(VLOOKUP($C196,Insumos!$C:$G,4,FALSE)),"",VLOOKUP($C196,Insumos!$C:$G,4,FALSE))</f>
        <v>GRAMOS</v>
      </c>
      <c r="H196" s="64">
        <v>0.0</v>
      </c>
      <c r="I196" s="56">
        <f t="shared" si="29"/>
        <v>0</v>
      </c>
      <c r="J196" s="39"/>
      <c r="K196" s="64">
        <v>0.0</v>
      </c>
      <c r="L196" s="59">
        <f t="shared" si="30"/>
        <v>0</v>
      </c>
    </row>
    <row r="197" ht="15.0" customHeight="1">
      <c r="B197" s="53">
        <v>8.0</v>
      </c>
      <c r="C197" s="78" t="s">
        <v>73</v>
      </c>
      <c r="D197" s="55" t="str">
        <f>+IF(ISERROR(VLOOKUP($C197,Insumos!$C:$G,3,FALSE)),"",VLOOKUP($C197,Insumos!$C:$G,3,FALSE))</f>
        <v>GRAMOS</v>
      </c>
      <c r="E197" s="56">
        <f>+IF(ISERROR(VLOOKUP($C197,Insumos!$C:$G,2,FALSE)),"",VLOOKUP($C197,Insumos!$C:$G,2,FALSE))</f>
        <v>6722</v>
      </c>
      <c r="F197" s="57">
        <f>+IF(ISERROR(VLOOKUP($C197,Insumos!$C:$G,5,FALSE)),"",VLOOKUP($C197,Insumos!$C:$G,5,FALSE))</f>
        <v>1000</v>
      </c>
      <c r="G197" s="55" t="str">
        <f>+IF(ISERROR(VLOOKUP($C197,Insumos!$C:$G,4,FALSE)),"",VLOOKUP($C197,Insumos!$C:$G,4,FALSE))</f>
        <v>GRAMOS</v>
      </c>
      <c r="H197" s="64">
        <v>0.0</v>
      </c>
      <c r="I197" s="56">
        <f t="shared" si="29"/>
        <v>0</v>
      </c>
      <c r="J197" s="39"/>
      <c r="K197" s="64">
        <v>0.0</v>
      </c>
      <c r="L197" s="59">
        <f t="shared" si="30"/>
        <v>0</v>
      </c>
    </row>
    <row r="198" ht="15.0" customHeight="1">
      <c r="B198" s="53">
        <v>9.0</v>
      </c>
      <c r="C198" s="78" t="s">
        <v>75</v>
      </c>
      <c r="D198" s="55" t="str">
        <f>+IF(ISERROR(VLOOKUP($C198,Insumos!$C:$G,3,FALSE)),"",VLOOKUP($C198,Insumos!$C:$G,3,FALSE))</f>
        <v>GRAMOS</v>
      </c>
      <c r="E198" s="56">
        <f>+IF(ISERROR(VLOOKUP($C198,Insumos!$C:$G,2,FALSE)),"",VLOOKUP($C198,Insumos!$C:$G,2,FALSE))</f>
        <v>3361</v>
      </c>
      <c r="F198" s="57">
        <f>+IF(ISERROR(VLOOKUP($C198,Insumos!$C:$G,5,FALSE)),"",VLOOKUP($C198,Insumos!$C:$G,5,FALSE))</f>
        <v>1000</v>
      </c>
      <c r="G198" s="55" t="str">
        <f>+IF(ISERROR(VLOOKUP($C198,Insumos!$C:$G,4,FALSE)),"",VLOOKUP($C198,Insumos!$C:$G,4,FALSE))</f>
        <v>GRAMOS</v>
      </c>
      <c r="H198" s="64">
        <v>0.0</v>
      </c>
      <c r="I198" s="56">
        <f t="shared" si="29"/>
        <v>0</v>
      </c>
      <c r="J198" s="39"/>
      <c r="K198" s="64">
        <v>0.0</v>
      </c>
      <c r="L198" s="59">
        <f t="shared" si="30"/>
        <v>0</v>
      </c>
    </row>
    <row r="199" ht="15.0" customHeight="1">
      <c r="B199" s="53">
        <v>10.0</v>
      </c>
      <c r="C199" s="73"/>
      <c r="D199" s="55" t="str">
        <f>+IF(ISERROR(VLOOKUP($C199,Insumos!$C:$G,3,FALSE)),"",VLOOKUP($C199,Insumos!$C:$G,3,FALSE))</f>
        <v/>
      </c>
      <c r="E199" s="56" t="str">
        <f>+IF(ISERROR(VLOOKUP($C199,Insumos!$C:$G,2,FALSE)),"",VLOOKUP($C199,Insumos!$C:$G,2,FALSE))</f>
        <v/>
      </c>
      <c r="F199" s="57" t="str">
        <f>+IF(ISERROR(VLOOKUP($C199,Insumos!$C:$G,5,FALSE)),"",VLOOKUP($C199,Insumos!$C:$G,5,FALSE))</f>
        <v/>
      </c>
      <c r="G199" s="55" t="str">
        <f>+IF(ISERROR(VLOOKUP($C199,Insumos!$C:$G,4,FALSE)),"",VLOOKUP($C199,Insumos!$C:$G,4,FALSE))</f>
        <v/>
      </c>
      <c r="H199" s="64" t="str">
        <f t="shared" ref="H199:H200" si="31">IFERROR(ROUND(K199/L$188,4),"")</f>
        <v/>
      </c>
      <c r="I199" s="56">
        <f t="shared" si="29"/>
        <v>0</v>
      </c>
      <c r="J199" s="39"/>
      <c r="K199" s="64" t="str">
        <f>IFERROR(ROUND(N199/O$188,4),"")</f>
        <v/>
      </c>
      <c r="L199" s="59">
        <f t="shared" si="30"/>
        <v>0</v>
      </c>
    </row>
    <row r="200" ht="15.0" customHeight="1">
      <c r="B200" s="53">
        <v>11.0</v>
      </c>
      <c r="C200" s="63"/>
      <c r="D200" s="55" t="str">
        <f>+IF(ISERROR(VLOOKUP($C200,Insumos!$C:$G,3,FALSE)),"",VLOOKUP($C200,Insumos!$C:$G,3,FALSE))</f>
        <v/>
      </c>
      <c r="E200" s="56" t="str">
        <f>+IF(ISERROR(VLOOKUP($C200,Insumos!$C:$G,2,FALSE)),"",VLOOKUP($C200,Insumos!$C:$G,2,FALSE))</f>
        <v/>
      </c>
      <c r="F200" s="57" t="str">
        <f>+IF(ISERROR(VLOOKUP($C200,Insumos!$C:$G,5,FALSE)),"",VLOOKUP($C200,Insumos!$C:$G,5,FALSE))</f>
        <v/>
      </c>
      <c r="G200" s="55" t="str">
        <f>+IF(ISERROR(VLOOKUP($C200,Insumos!$C:$G,4,FALSE)),"",VLOOKUP($C200,Insumos!$C:$G,4,FALSE))</f>
        <v/>
      </c>
      <c r="H200" s="64" t="str">
        <f t="shared" si="31"/>
        <v/>
      </c>
      <c r="I200" s="56">
        <f t="shared" si="29"/>
        <v>0</v>
      </c>
      <c r="J200" s="39"/>
      <c r="K200" s="77"/>
      <c r="L200" s="59">
        <f t="shared" si="30"/>
        <v>0</v>
      </c>
    </row>
    <row r="201" ht="15.0" customHeight="1">
      <c r="H201" s="67" t="s">
        <v>483</v>
      </c>
      <c r="I201" s="68">
        <f>SUM(I191:I200)</f>
        <v>442.58</v>
      </c>
      <c r="J201" s="39"/>
      <c r="K201" s="69"/>
      <c r="L201" s="70">
        <f>SUM(L191:L200)</f>
        <v>442.58</v>
      </c>
    </row>
    <row r="202">
      <c r="H202" s="31"/>
    </row>
    <row r="203">
      <c r="H203" s="31"/>
    </row>
    <row r="204" ht="15.0" customHeight="1">
      <c r="B204" s="33"/>
      <c r="C204" s="10" t="s">
        <v>96</v>
      </c>
      <c r="D204" s="34" t="s">
        <v>484</v>
      </c>
      <c r="E204" s="35"/>
      <c r="F204" s="36"/>
      <c r="G204" s="37"/>
      <c r="H204" s="38"/>
      <c r="I204" s="35"/>
      <c r="J204" s="39"/>
      <c r="K204" s="40" t="s">
        <v>474</v>
      </c>
      <c r="L204" s="41" t="s">
        <v>489</v>
      </c>
    </row>
    <row r="205" ht="15.0" customHeight="1">
      <c r="B205" s="42"/>
      <c r="C205" s="43"/>
      <c r="D205" s="42"/>
      <c r="E205" s="44"/>
      <c r="F205" s="45"/>
      <c r="G205" s="42"/>
      <c r="H205" s="46"/>
      <c r="I205" s="44"/>
      <c r="J205" s="39"/>
      <c r="K205" s="47"/>
      <c r="L205" s="41"/>
    </row>
    <row r="206" ht="15.0" customHeight="1">
      <c r="B206" s="48" t="s">
        <v>476</v>
      </c>
      <c r="C206" s="48" t="s">
        <v>477</v>
      </c>
      <c r="D206" s="48" t="s">
        <v>478</v>
      </c>
      <c r="E206" s="49" t="s">
        <v>479</v>
      </c>
      <c r="F206" s="50" t="s">
        <v>10</v>
      </c>
      <c r="G206" s="48" t="s">
        <v>480</v>
      </c>
      <c r="H206" s="51" t="s">
        <v>481</v>
      </c>
      <c r="I206" s="49" t="s">
        <v>482</v>
      </c>
      <c r="J206" s="39"/>
      <c r="K206" s="52"/>
      <c r="L206" s="48" t="s">
        <v>482</v>
      </c>
    </row>
    <row r="207" ht="15.0" customHeight="1">
      <c r="B207" s="53">
        <v>1.0</v>
      </c>
      <c r="C207" s="54" t="s">
        <v>235</v>
      </c>
      <c r="D207" s="55" t="str">
        <f>+IF(ISERROR(VLOOKUP($C207,Insumos!$C:$G,3,FALSE)),"",VLOOKUP($C207,Insumos!$C:$G,3,FALSE))</f>
        <v>GRAMOS</v>
      </c>
      <c r="E207" s="56">
        <f>+IF(ISERROR(VLOOKUP($C207,Insumos!$C:$G,2,FALSE)),"",VLOOKUP($C207,Insumos!$C:$G,2,FALSE))</f>
        <v>13944.82759</v>
      </c>
      <c r="F207" s="57">
        <f>+IF(ISERROR(VLOOKUP($C207,Insumos!$C:$G,5,FALSE)),"",VLOOKUP($C207,Insumos!$C:$G,5,FALSE))</f>
        <v>1000</v>
      </c>
      <c r="G207" s="55" t="str">
        <f>+IF(ISERROR(VLOOKUP($C207,Insumos!$C:$G,4,FALSE)),"",VLOOKUP($C207,Insumos!$C:$G,4,FALSE))</f>
        <v>GRAMOS</v>
      </c>
      <c r="H207" s="64">
        <v>35.0</v>
      </c>
      <c r="I207" s="56">
        <f t="shared" ref="I207:I217" si="32">IF(ISERROR(ROUND(+E207/F207*H207,2)),0,ROUND(+E207/F207*H207,2))</f>
        <v>488.07</v>
      </c>
      <c r="J207" s="39"/>
      <c r="K207" s="75">
        <v>35.0</v>
      </c>
      <c r="L207" s="59">
        <f t="shared" ref="L207:L217" si="33">IF(ISERROR(ROUND(+E207/F207*K207,2)),0,ROUND(+E207/F207*K207,2))</f>
        <v>488.07</v>
      </c>
    </row>
    <row r="208" ht="15.0" customHeight="1">
      <c r="B208" s="53">
        <v>2.0</v>
      </c>
      <c r="C208" s="54" t="s">
        <v>234</v>
      </c>
      <c r="D208" s="55" t="str">
        <f>+IF(ISERROR(VLOOKUP($C208,Insumos!$C:$G,3,FALSE)),"",VLOOKUP($C208,Insumos!$C:$G,3,FALSE))</f>
        <v>GRAMOS</v>
      </c>
      <c r="E208" s="56">
        <f>+IF(ISERROR(VLOOKUP($C208,Insumos!$C:$G,2,FALSE)),"",VLOOKUP($C208,Insumos!$C:$G,2,FALSE))</f>
        <v>878.8888889</v>
      </c>
      <c r="F208" s="57">
        <f>+IF(ISERROR(VLOOKUP($C208,Insumos!$C:$G,5,FALSE)),"",VLOOKUP($C208,Insumos!$C:$G,5,FALSE))</f>
        <v>1000</v>
      </c>
      <c r="G208" s="55" t="str">
        <f>+IF(ISERROR(VLOOKUP($C208,Insumos!$C:$G,4,FALSE)),"",VLOOKUP($C208,Insumos!$C:$G,4,FALSE))</f>
        <v>GRAMOS</v>
      </c>
      <c r="H208" s="64">
        <v>8.0</v>
      </c>
      <c r="I208" s="56">
        <f t="shared" si="32"/>
        <v>7.03</v>
      </c>
      <c r="J208" s="39"/>
      <c r="K208" s="75">
        <v>7.0</v>
      </c>
      <c r="L208" s="59">
        <f t="shared" si="33"/>
        <v>6.15</v>
      </c>
    </row>
    <row r="209" ht="15.0" customHeight="1">
      <c r="B209" s="53">
        <v>3.0</v>
      </c>
      <c r="C209" s="54" t="s">
        <v>141</v>
      </c>
      <c r="D209" s="55" t="str">
        <f>+IF(ISERROR(VLOOKUP($C209,Insumos!$C:$G,3,FALSE)),"",VLOOKUP($C209,Insumos!$C:$G,3,FALSE))</f>
        <v>MILILITROS</v>
      </c>
      <c r="E209" s="56">
        <f>+IF(ISERROR(VLOOKUP($C209,Insumos!$C:$G,2,FALSE)),"",VLOOKUP($C209,Insumos!$C:$G,2,FALSE))</f>
        <v>12024.33</v>
      </c>
      <c r="F209" s="57">
        <f>+IF(ISERROR(VLOOKUP($C209,Insumos!$C:$G,5,FALSE)),"",VLOOKUP($C209,Insumos!$C:$G,5,FALSE))</f>
        <v>2895</v>
      </c>
      <c r="G209" s="55" t="str">
        <f>+IF(ISERROR(VLOOKUP($C209,Insumos!$C:$G,4,FALSE)),"",VLOOKUP($C209,Insumos!$C:$G,4,FALSE))</f>
        <v>MILILITROS</v>
      </c>
      <c r="H209" s="64">
        <v>20.0</v>
      </c>
      <c r="I209" s="56">
        <f t="shared" si="32"/>
        <v>83.07</v>
      </c>
      <c r="J209" s="39"/>
      <c r="K209" s="75">
        <v>4.0</v>
      </c>
      <c r="L209" s="59">
        <f t="shared" si="33"/>
        <v>16.61</v>
      </c>
    </row>
    <row r="210" ht="15.0" customHeight="1">
      <c r="B210" s="53">
        <v>4.0</v>
      </c>
      <c r="C210" s="54" t="s">
        <v>72</v>
      </c>
      <c r="D210" s="55" t="str">
        <f>+IF(ISERROR(VLOOKUP($C210,Insumos!$C:$G,3,FALSE)),"",VLOOKUP($C210,Insumos!$C:$G,3,FALSE))</f>
        <v>GRAMOS</v>
      </c>
      <c r="E210" s="56">
        <f>+IF(ISERROR(VLOOKUP($C210,Insumos!$C:$G,2,FALSE)),"",VLOOKUP($C210,Insumos!$C:$G,2,FALSE))</f>
        <v>4202</v>
      </c>
      <c r="F210" s="57">
        <f>+IF(ISERROR(VLOOKUP($C210,Insumos!$C:$G,5,FALSE)),"",VLOOKUP($C210,Insumos!$C:$G,5,FALSE))</f>
        <v>1000</v>
      </c>
      <c r="G210" s="55" t="str">
        <f>+IF(ISERROR(VLOOKUP($C210,Insumos!$C:$G,4,FALSE)),"",VLOOKUP($C210,Insumos!$C:$G,4,FALSE))</f>
        <v>GRAMOS</v>
      </c>
      <c r="H210" s="64">
        <v>1.0</v>
      </c>
      <c r="I210" s="56">
        <f t="shared" si="32"/>
        <v>4.2</v>
      </c>
      <c r="J210" s="39"/>
      <c r="K210" s="75">
        <v>2.0</v>
      </c>
      <c r="L210" s="59">
        <f t="shared" si="33"/>
        <v>8.4</v>
      </c>
    </row>
    <row r="211" ht="15.0" customHeight="1">
      <c r="B211" s="53">
        <v>5.0</v>
      </c>
      <c r="C211" s="88" t="s">
        <v>73</v>
      </c>
      <c r="D211" s="55" t="str">
        <f>+IF(ISERROR(VLOOKUP($C211,Insumos!$C:$G,3,FALSE)),"",VLOOKUP($C211,Insumos!$C:$G,3,FALSE))</f>
        <v>GRAMOS</v>
      </c>
      <c r="E211" s="56">
        <f>+IF(ISERROR(VLOOKUP($C211,Insumos!$C:$G,2,FALSE)),"",VLOOKUP($C211,Insumos!$C:$G,2,FALSE))</f>
        <v>6722</v>
      </c>
      <c r="F211" s="57">
        <f>+IF(ISERROR(VLOOKUP($C211,Insumos!$C:$G,5,FALSE)),"",VLOOKUP($C211,Insumos!$C:$G,5,FALSE))</f>
        <v>1000</v>
      </c>
      <c r="G211" s="55" t="str">
        <f>+IF(ISERROR(VLOOKUP($C211,Insumos!$C:$G,4,FALSE)),"",VLOOKUP($C211,Insumos!$C:$G,4,FALSE))</f>
        <v>GRAMOS</v>
      </c>
      <c r="H211" s="64">
        <v>0.0</v>
      </c>
      <c r="I211" s="56">
        <f t="shared" si="32"/>
        <v>0</v>
      </c>
      <c r="J211" s="39"/>
      <c r="K211" s="75">
        <v>2.0</v>
      </c>
      <c r="L211" s="59">
        <f t="shared" si="33"/>
        <v>13.44</v>
      </c>
    </row>
    <row r="212" ht="15.0" customHeight="1">
      <c r="B212" s="53">
        <v>6.0</v>
      </c>
      <c r="C212" s="73" t="s">
        <v>75</v>
      </c>
      <c r="D212" s="55" t="str">
        <f>+IF(ISERROR(VLOOKUP($C212,Insumos!$C:$G,3,FALSE)),"",VLOOKUP($C212,Insumos!$C:$G,3,FALSE))</f>
        <v>GRAMOS</v>
      </c>
      <c r="E212" s="56">
        <f>+IF(ISERROR(VLOOKUP($C212,Insumos!$C:$G,2,FALSE)),"",VLOOKUP($C212,Insumos!$C:$G,2,FALSE))</f>
        <v>3361</v>
      </c>
      <c r="F212" s="57">
        <f>+IF(ISERROR(VLOOKUP($C212,Insumos!$C:$G,5,FALSE)),"",VLOOKUP($C212,Insumos!$C:$G,5,FALSE))</f>
        <v>1000</v>
      </c>
      <c r="G212" s="55" t="str">
        <f>+IF(ISERROR(VLOOKUP($C212,Insumos!$C:$G,4,FALSE)),"",VLOOKUP($C212,Insumos!$C:$G,4,FALSE))</f>
        <v>GRAMOS</v>
      </c>
      <c r="H212" s="64">
        <v>0.0</v>
      </c>
      <c r="I212" s="56">
        <f t="shared" si="32"/>
        <v>0</v>
      </c>
      <c r="J212" s="39"/>
      <c r="K212" s="75">
        <v>2.0</v>
      </c>
      <c r="L212" s="59">
        <f t="shared" si="33"/>
        <v>6.72</v>
      </c>
    </row>
    <row r="213" ht="15.0" customHeight="1">
      <c r="B213" s="53">
        <v>7.0</v>
      </c>
      <c r="C213" s="63"/>
      <c r="D213" s="55" t="str">
        <f>+IF(ISERROR(VLOOKUP($C213,Insumos!$C:$G,3,FALSE)),"",VLOOKUP($C213,Insumos!$C:$G,3,FALSE))</f>
        <v/>
      </c>
      <c r="E213" s="56" t="str">
        <f>+IF(ISERROR(VLOOKUP($C213,Insumos!$C:$G,2,FALSE)),"",VLOOKUP($C213,Insumos!$C:$G,2,FALSE))</f>
        <v/>
      </c>
      <c r="F213" s="57" t="str">
        <f>+IF(ISERROR(VLOOKUP($C213,Insumos!$C:$G,5,FALSE)),"",VLOOKUP($C213,Insumos!$C:$G,5,FALSE))</f>
        <v/>
      </c>
      <c r="G213" s="55" t="str">
        <f>+IF(ISERROR(VLOOKUP($C213,Insumos!$C:$G,4,FALSE)),"",VLOOKUP($C213,Insumos!$C:$G,4,FALSE))</f>
        <v/>
      </c>
      <c r="H213" s="64" t="str">
        <f t="shared" ref="H213:H217" si="34">IFERROR(ROUND(K213/L$204,4),"")</f>
        <v/>
      </c>
      <c r="I213" s="56">
        <f t="shared" si="32"/>
        <v>0</v>
      </c>
      <c r="J213" s="39"/>
      <c r="K213" s="80"/>
      <c r="L213" s="59">
        <f t="shared" si="33"/>
        <v>0</v>
      </c>
    </row>
    <row r="214" ht="15.0" customHeight="1">
      <c r="B214" s="53">
        <v>8.0</v>
      </c>
      <c r="C214" s="63"/>
      <c r="D214" s="55" t="str">
        <f>+IF(ISERROR(VLOOKUP($C214,Insumos!$C:$G,3,FALSE)),"",VLOOKUP($C214,Insumos!$C:$G,3,FALSE))</f>
        <v/>
      </c>
      <c r="E214" s="56" t="str">
        <f>+IF(ISERROR(VLOOKUP($C214,Insumos!$C:$G,2,FALSE)),"",VLOOKUP($C214,Insumos!$C:$G,2,FALSE))</f>
        <v/>
      </c>
      <c r="F214" s="57" t="str">
        <f>+IF(ISERROR(VLOOKUP($C214,Insumos!$C:$G,5,FALSE)),"",VLOOKUP($C214,Insumos!$C:$G,5,FALSE))</f>
        <v/>
      </c>
      <c r="G214" s="55" t="str">
        <f>+IF(ISERROR(VLOOKUP($C214,Insumos!$C:$G,4,FALSE)),"",VLOOKUP($C214,Insumos!$C:$G,4,FALSE))</f>
        <v/>
      </c>
      <c r="H214" s="64" t="str">
        <f t="shared" si="34"/>
        <v/>
      </c>
      <c r="I214" s="56">
        <f t="shared" si="32"/>
        <v>0</v>
      </c>
      <c r="J214" s="39"/>
      <c r="K214" s="66"/>
      <c r="L214" s="59">
        <f t="shared" si="33"/>
        <v>0</v>
      </c>
    </row>
    <row r="215" ht="15.0" customHeight="1">
      <c r="B215" s="53">
        <v>9.0</v>
      </c>
      <c r="C215" s="74"/>
      <c r="D215" s="55" t="str">
        <f>+IF(ISERROR(VLOOKUP($C215,Insumos!$C:$G,3,FALSE)),"",VLOOKUP($C215,Insumos!$C:$G,3,FALSE))</f>
        <v/>
      </c>
      <c r="E215" s="56" t="str">
        <f>+IF(ISERROR(VLOOKUP($C215,Insumos!$C:$G,2,FALSE)),"",VLOOKUP($C215,Insumos!$C:$G,2,FALSE))</f>
        <v/>
      </c>
      <c r="F215" s="57" t="str">
        <f>+IF(ISERROR(VLOOKUP($C215,Insumos!$C:$G,5,FALSE)),"",VLOOKUP($C215,Insumos!$C:$G,5,FALSE))</f>
        <v/>
      </c>
      <c r="G215" s="55" t="str">
        <f>+IF(ISERROR(VLOOKUP($C215,Insumos!$C:$G,4,FALSE)),"",VLOOKUP($C215,Insumos!$C:$G,4,FALSE))</f>
        <v/>
      </c>
      <c r="H215" s="64" t="str">
        <f t="shared" si="34"/>
        <v/>
      </c>
      <c r="I215" s="56">
        <f t="shared" si="32"/>
        <v>0</v>
      </c>
      <c r="J215" s="39"/>
      <c r="K215" s="76"/>
      <c r="L215" s="59">
        <f t="shared" si="33"/>
        <v>0</v>
      </c>
    </row>
    <row r="216" ht="15.0" customHeight="1">
      <c r="B216" s="53">
        <v>10.0</v>
      </c>
      <c r="C216" s="73"/>
      <c r="D216" s="55" t="str">
        <f>+IF(ISERROR(VLOOKUP($C216,Insumos!$C:$G,3,FALSE)),"",VLOOKUP($C216,Insumos!$C:$G,3,FALSE))</f>
        <v/>
      </c>
      <c r="E216" s="56" t="str">
        <f>+IF(ISERROR(VLOOKUP($C216,Insumos!$C:$G,2,FALSE)),"",VLOOKUP($C216,Insumos!$C:$G,2,FALSE))</f>
        <v/>
      </c>
      <c r="F216" s="57" t="str">
        <f>+IF(ISERROR(VLOOKUP($C216,Insumos!$C:$G,5,FALSE)),"",VLOOKUP($C216,Insumos!$C:$G,5,FALSE))</f>
        <v/>
      </c>
      <c r="G216" s="55" t="str">
        <f>+IF(ISERROR(VLOOKUP($C216,Insumos!$C:$G,4,FALSE)),"",VLOOKUP($C216,Insumos!$C:$G,4,FALSE))</f>
        <v/>
      </c>
      <c r="H216" s="64" t="str">
        <f t="shared" si="34"/>
        <v/>
      </c>
      <c r="I216" s="56">
        <f t="shared" si="32"/>
        <v>0</v>
      </c>
      <c r="J216" s="39"/>
      <c r="K216" s="77"/>
      <c r="L216" s="59">
        <f t="shared" si="33"/>
        <v>0</v>
      </c>
    </row>
    <row r="217" ht="15.0" customHeight="1">
      <c r="B217" s="53">
        <v>11.0</v>
      </c>
      <c r="C217" s="63"/>
      <c r="D217" s="55" t="str">
        <f>+IF(ISERROR(VLOOKUP($C217,Insumos!$C:$G,3,FALSE)),"",VLOOKUP($C217,Insumos!$C:$G,3,FALSE))</f>
        <v/>
      </c>
      <c r="E217" s="56" t="str">
        <f>+IF(ISERROR(VLOOKUP($C217,Insumos!$C:$G,2,FALSE)),"",VLOOKUP($C217,Insumos!$C:$G,2,FALSE))</f>
        <v/>
      </c>
      <c r="F217" s="57" t="str">
        <f>+IF(ISERROR(VLOOKUP($C217,Insumos!$C:$G,5,FALSE)),"",VLOOKUP($C217,Insumos!$C:$G,5,FALSE))</f>
        <v/>
      </c>
      <c r="G217" s="55" t="str">
        <f>+IF(ISERROR(VLOOKUP($C217,Insumos!$C:$G,4,FALSE)),"",VLOOKUP($C217,Insumos!$C:$G,4,FALSE))</f>
        <v/>
      </c>
      <c r="H217" s="64" t="str">
        <f t="shared" si="34"/>
        <v/>
      </c>
      <c r="I217" s="56">
        <f t="shared" si="32"/>
        <v>0</v>
      </c>
      <c r="J217" s="39"/>
      <c r="K217" s="77"/>
      <c r="L217" s="59">
        <f t="shared" si="33"/>
        <v>0</v>
      </c>
    </row>
    <row r="218" ht="15.0" customHeight="1">
      <c r="H218" s="67" t="s">
        <v>483</v>
      </c>
      <c r="I218" s="68">
        <f>SUM(I207:I217)</f>
        <v>582.37</v>
      </c>
      <c r="J218" s="39"/>
      <c r="K218" s="69"/>
      <c r="L218" s="70">
        <f>SUM(L207:L217)</f>
        <v>539.39</v>
      </c>
    </row>
    <row r="219">
      <c r="H219" s="31"/>
    </row>
    <row r="220">
      <c r="H220" s="31"/>
    </row>
    <row r="221" ht="15.0" customHeight="1">
      <c r="B221" s="33"/>
      <c r="C221" s="10" t="s">
        <v>97</v>
      </c>
      <c r="D221" s="34" t="s">
        <v>484</v>
      </c>
      <c r="E221" s="35"/>
      <c r="F221" s="36"/>
      <c r="G221" s="37"/>
      <c r="H221" s="38"/>
      <c r="I221" s="35"/>
      <c r="J221" s="39"/>
      <c r="K221" s="40" t="s">
        <v>474</v>
      </c>
      <c r="L221" s="41" t="s">
        <v>489</v>
      </c>
    </row>
    <row r="222" ht="15.0" customHeight="1">
      <c r="B222" s="42"/>
      <c r="C222" s="43"/>
      <c r="D222" s="42"/>
      <c r="E222" s="44"/>
      <c r="F222" s="45"/>
      <c r="G222" s="42"/>
      <c r="H222" s="46"/>
      <c r="I222" s="44"/>
      <c r="J222" s="39"/>
      <c r="K222" s="47"/>
      <c r="L222" s="41"/>
    </row>
    <row r="223" ht="15.0" customHeight="1">
      <c r="B223" s="48" t="s">
        <v>476</v>
      </c>
      <c r="C223" s="48" t="s">
        <v>477</v>
      </c>
      <c r="D223" s="48" t="s">
        <v>478</v>
      </c>
      <c r="E223" s="49" t="s">
        <v>479</v>
      </c>
      <c r="F223" s="50" t="s">
        <v>10</v>
      </c>
      <c r="G223" s="48" t="s">
        <v>480</v>
      </c>
      <c r="H223" s="51" t="s">
        <v>481</v>
      </c>
      <c r="I223" s="49" t="s">
        <v>482</v>
      </c>
      <c r="J223" s="39"/>
      <c r="K223" s="52"/>
      <c r="L223" s="48" t="s">
        <v>482</v>
      </c>
    </row>
    <row r="224" ht="15.0" customHeight="1">
      <c r="B224" s="53">
        <v>1.0</v>
      </c>
      <c r="C224" s="91" t="s">
        <v>44</v>
      </c>
      <c r="D224" s="55" t="str">
        <f>+IF(ISERROR(VLOOKUP($C224,Insumos!$C:$G,3,FALSE)),"",VLOOKUP($C224,Insumos!$C:$G,3,FALSE))</f>
        <v>GRAMOS</v>
      </c>
      <c r="E224" s="56">
        <f>+IF(ISERROR(VLOOKUP($C224,Insumos!$C:$G,2,FALSE)),"",VLOOKUP($C224,Insumos!$C:$G,2,FALSE))</f>
        <v>5780</v>
      </c>
      <c r="F224" s="57">
        <f>+IF(ISERROR(VLOOKUP($C224,Insumos!$C:$G,5,FALSE)),"",VLOOKUP($C224,Insumos!$C:$G,5,FALSE))</f>
        <v>1000</v>
      </c>
      <c r="G224" s="55" t="str">
        <f>+IF(ISERROR(VLOOKUP($C224,Insumos!$C:$G,4,FALSE)),"",VLOOKUP($C224,Insumos!$C:$G,4,FALSE))</f>
        <v>GRAMOS</v>
      </c>
      <c r="H224" s="64">
        <v>35.0</v>
      </c>
      <c r="I224" s="56">
        <f t="shared" ref="I224:I234" si="35">IF(ISERROR(ROUND(+E224/F224*H224,2)),0,ROUND(+E224/F224*H224,2))</f>
        <v>202.3</v>
      </c>
      <c r="J224" s="39"/>
      <c r="K224" s="64">
        <v>35.0</v>
      </c>
      <c r="L224" s="59">
        <f t="shared" ref="L224:L234" si="36">IF(ISERROR(ROUND(+E224/F224*K224,2)),0,ROUND(+E224/F224*K224,2))</f>
        <v>202.3</v>
      </c>
    </row>
    <row r="225" ht="15.0" customHeight="1">
      <c r="B225" s="53">
        <v>2.0</v>
      </c>
      <c r="C225" s="54" t="s">
        <v>234</v>
      </c>
      <c r="D225" s="55" t="str">
        <f>+IF(ISERROR(VLOOKUP($C225,Insumos!$C:$G,3,FALSE)),"",VLOOKUP($C225,Insumos!$C:$G,3,FALSE))</f>
        <v>GRAMOS</v>
      </c>
      <c r="E225" s="56">
        <f>+IF(ISERROR(VLOOKUP($C225,Insumos!$C:$G,2,FALSE)),"",VLOOKUP($C225,Insumos!$C:$G,2,FALSE))</f>
        <v>878.8888889</v>
      </c>
      <c r="F225" s="57">
        <f>+IF(ISERROR(VLOOKUP($C225,Insumos!$C:$G,5,FALSE)),"",VLOOKUP($C225,Insumos!$C:$G,5,FALSE))</f>
        <v>1000</v>
      </c>
      <c r="G225" s="55" t="str">
        <f>+IF(ISERROR(VLOOKUP($C225,Insumos!$C:$G,4,FALSE)),"",VLOOKUP($C225,Insumos!$C:$G,4,FALSE))</f>
        <v>GRAMOS</v>
      </c>
      <c r="H225" s="64">
        <v>8.0</v>
      </c>
      <c r="I225" s="56">
        <f t="shared" si="35"/>
        <v>7.03</v>
      </c>
      <c r="J225" s="39"/>
      <c r="K225" s="64">
        <v>8.0</v>
      </c>
      <c r="L225" s="59">
        <f t="shared" si="36"/>
        <v>7.03</v>
      </c>
    </row>
    <row r="226" ht="15.0" customHeight="1">
      <c r="B226" s="53">
        <v>3.0</v>
      </c>
      <c r="C226" s="54" t="s">
        <v>141</v>
      </c>
      <c r="D226" s="55" t="str">
        <f>+IF(ISERROR(VLOOKUP($C226,Insumos!$C:$G,3,FALSE)),"",VLOOKUP($C226,Insumos!$C:$G,3,FALSE))</f>
        <v>MILILITROS</v>
      </c>
      <c r="E226" s="56">
        <f>+IF(ISERROR(VLOOKUP($C226,Insumos!$C:$G,2,FALSE)),"",VLOOKUP($C226,Insumos!$C:$G,2,FALSE))</f>
        <v>12024.33</v>
      </c>
      <c r="F226" s="57">
        <f>+IF(ISERROR(VLOOKUP($C226,Insumos!$C:$G,5,FALSE)),"",VLOOKUP($C226,Insumos!$C:$G,5,FALSE))</f>
        <v>2895</v>
      </c>
      <c r="G226" s="55" t="str">
        <f>+IF(ISERROR(VLOOKUP($C226,Insumos!$C:$G,4,FALSE)),"",VLOOKUP($C226,Insumos!$C:$G,4,FALSE))</f>
        <v>MILILITROS</v>
      </c>
      <c r="H226" s="64">
        <v>20.0</v>
      </c>
      <c r="I226" s="56">
        <f t="shared" si="35"/>
        <v>83.07</v>
      </c>
      <c r="J226" s="39"/>
      <c r="K226" s="64">
        <v>20.0</v>
      </c>
      <c r="L226" s="59">
        <f t="shared" si="36"/>
        <v>83.07</v>
      </c>
    </row>
    <row r="227" ht="15.0" customHeight="1">
      <c r="B227" s="53">
        <v>4.0</v>
      </c>
      <c r="C227" s="54" t="s">
        <v>72</v>
      </c>
      <c r="D227" s="55" t="str">
        <f>+IF(ISERROR(VLOOKUP($C227,Insumos!$C:$G,3,FALSE)),"",VLOOKUP($C227,Insumos!$C:$G,3,FALSE))</f>
        <v>GRAMOS</v>
      </c>
      <c r="E227" s="56">
        <f>+IF(ISERROR(VLOOKUP($C227,Insumos!$C:$G,2,FALSE)),"",VLOOKUP($C227,Insumos!$C:$G,2,FALSE))</f>
        <v>4202</v>
      </c>
      <c r="F227" s="57">
        <f>+IF(ISERROR(VLOOKUP($C227,Insumos!$C:$G,5,FALSE)),"",VLOOKUP($C227,Insumos!$C:$G,5,FALSE))</f>
        <v>1000</v>
      </c>
      <c r="G227" s="55" t="str">
        <f>+IF(ISERROR(VLOOKUP($C227,Insumos!$C:$G,4,FALSE)),"",VLOOKUP($C227,Insumos!$C:$G,4,FALSE))</f>
        <v>GRAMOS</v>
      </c>
      <c r="H227" s="64">
        <v>1.0</v>
      </c>
      <c r="I227" s="56">
        <f t="shared" si="35"/>
        <v>4.2</v>
      </c>
      <c r="J227" s="39"/>
      <c r="K227" s="64">
        <v>1.0</v>
      </c>
      <c r="L227" s="59">
        <f t="shared" si="36"/>
        <v>4.2</v>
      </c>
    </row>
    <row r="228" ht="15.0" customHeight="1">
      <c r="B228" s="53">
        <v>5.0</v>
      </c>
      <c r="C228" s="88" t="s">
        <v>73</v>
      </c>
      <c r="D228" s="55" t="str">
        <f>+IF(ISERROR(VLOOKUP($C228,Insumos!$C:$G,3,FALSE)),"",VLOOKUP($C228,Insumos!$C:$G,3,FALSE))</f>
        <v>GRAMOS</v>
      </c>
      <c r="E228" s="56">
        <f>+IF(ISERROR(VLOOKUP($C228,Insumos!$C:$G,2,FALSE)),"",VLOOKUP($C228,Insumos!$C:$G,2,FALSE))</f>
        <v>6722</v>
      </c>
      <c r="F228" s="57">
        <f>+IF(ISERROR(VLOOKUP($C228,Insumos!$C:$G,5,FALSE)),"",VLOOKUP($C228,Insumos!$C:$G,5,FALSE))</f>
        <v>1000</v>
      </c>
      <c r="G228" s="55" t="str">
        <f>+IF(ISERROR(VLOOKUP($C228,Insumos!$C:$G,4,FALSE)),"",VLOOKUP($C228,Insumos!$C:$G,4,FALSE))</f>
        <v>GRAMOS</v>
      </c>
      <c r="H228" s="64">
        <v>0.0</v>
      </c>
      <c r="I228" s="56">
        <f t="shared" si="35"/>
        <v>0</v>
      </c>
      <c r="J228" s="39"/>
      <c r="K228" s="64">
        <v>0.0</v>
      </c>
      <c r="L228" s="59">
        <f t="shared" si="36"/>
        <v>0</v>
      </c>
    </row>
    <row r="229" ht="15.0" customHeight="1">
      <c r="B229" s="53">
        <v>6.0</v>
      </c>
      <c r="C229" s="73" t="s">
        <v>75</v>
      </c>
      <c r="D229" s="55" t="str">
        <f>+IF(ISERROR(VLOOKUP($C229,Insumos!$C:$G,3,FALSE)),"",VLOOKUP($C229,Insumos!$C:$G,3,FALSE))</f>
        <v>GRAMOS</v>
      </c>
      <c r="E229" s="56">
        <f>+IF(ISERROR(VLOOKUP($C229,Insumos!$C:$G,2,FALSE)),"",VLOOKUP($C229,Insumos!$C:$G,2,FALSE))</f>
        <v>3361</v>
      </c>
      <c r="F229" s="57">
        <f>+IF(ISERROR(VLOOKUP($C229,Insumos!$C:$G,5,FALSE)),"",VLOOKUP($C229,Insumos!$C:$G,5,FALSE))</f>
        <v>1000</v>
      </c>
      <c r="G229" s="55" t="str">
        <f>+IF(ISERROR(VLOOKUP($C229,Insumos!$C:$G,4,FALSE)),"",VLOOKUP($C229,Insumos!$C:$G,4,FALSE))</f>
        <v>GRAMOS</v>
      </c>
      <c r="H229" s="64">
        <v>0.0</v>
      </c>
      <c r="I229" s="56">
        <f t="shared" si="35"/>
        <v>0</v>
      </c>
      <c r="J229" s="39"/>
      <c r="K229" s="64">
        <v>0.0</v>
      </c>
      <c r="L229" s="59">
        <f t="shared" si="36"/>
        <v>0</v>
      </c>
    </row>
    <row r="230" ht="15.0" customHeight="1">
      <c r="B230" s="53">
        <v>7.0</v>
      </c>
      <c r="C230" s="63"/>
      <c r="D230" s="55" t="str">
        <f>+IF(ISERROR(VLOOKUP($C230,Insumos!$C:$G,3,FALSE)),"",VLOOKUP($C230,Insumos!$C:$G,3,FALSE))</f>
        <v/>
      </c>
      <c r="E230" s="56" t="str">
        <f>+IF(ISERROR(VLOOKUP($C230,Insumos!$C:$G,2,FALSE)),"",VLOOKUP($C230,Insumos!$C:$G,2,FALSE))</f>
        <v/>
      </c>
      <c r="F230" s="57" t="str">
        <f>+IF(ISERROR(VLOOKUP($C230,Insumos!$C:$G,5,FALSE)),"",VLOOKUP($C230,Insumos!$C:$G,5,FALSE))</f>
        <v/>
      </c>
      <c r="G230" s="55" t="str">
        <f>+IF(ISERROR(VLOOKUP($C230,Insumos!$C:$G,4,FALSE)),"",VLOOKUP($C230,Insumos!$C:$G,4,FALSE))</f>
        <v/>
      </c>
      <c r="H230" s="64" t="str">
        <f t="shared" ref="H230:H234" si="37">IFERROR(ROUND(K230/L$221,4),"")</f>
        <v/>
      </c>
      <c r="I230" s="56">
        <f t="shared" si="35"/>
        <v>0</v>
      </c>
      <c r="J230" s="39"/>
      <c r="K230" s="80"/>
      <c r="L230" s="59">
        <f t="shared" si="36"/>
        <v>0</v>
      </c>
    </row>
    <row r="231" ht="15.0" customHeight="1">
      <c r="B231" s="53">
        <v>8.0</v>
      </c>
      <c r="C231" s="63"/>
      <c r="D231" s="55" t="str">
        <f>+IF(ISERROR(VLOOKUP($C231,Insumos!$C:$G,3,FALSE)),"",VLOOKUP($C231,Insumos!$C:$G,3,FALSE))</f>
        <v/>
      </c>
      <c r="E231" s="56" t="str">
        <f>+IF(ISERROR(VLOOKUP($C231,Insumos!$C:$G,2,FALSE)),"",VLOOKUP($C231,Insumos!$C:$G,2,FALSE))</f>
        <v/>
      </c>
      <c r="F231" s="57" t="str">
        <f>+IF(ISERROR(VLOOKUP($C231,Insumos!$C:$G,5,FALSE)),"",VLOOKUP($C231,Insumos!$C:$G,5,FALSE))</f>
        <v/>
      </c>
      <c r="G231" s="55" t="str">
        <f>+IF(ISERROR(VLOOKUP($C231,Insumos!$C:$G,4,FALSE)),"",VLOOKUP($C231,Insumos!$C:$G,4,FALSE))</f>
        <v/>
      </c>
      <c r="H231" s="64" t="str">
        <f t="shared" si="37"/>
        <v/>
      </c>
      <c r="I231" s="56">
        <f t="shared" si="35"/>
        <v>0</v>
      </c>
      <c r="J231" s="39"/>
      <c r="K231" s="66"/>
      <c r="L231" s="59">
        <f t="shared" si="36"/>
        <v>0</v>
      </c>
    </row>
    <row r="232" ht="15.0" customHeight="1">
      <c r="B232" s="53">
        <v>9.0</v>
      </c>
      <c r="C232" s="74"/>
      <c r="D232" s="55" t="str">
        <f>+IF(ISERROR(VLOOKUP($C232,Insumos!$C:$G,3,FALSE)),"",VLOOKUP($C232,Insumos!$C:$G,3,FALSE))</f>
        <v/>
      </c>
      <c r="E232" s="56" t="str">
        <f>+IF(ISERROR(VLOOKUP($C232,Insumos!$C:$G,2,FALSE)),"",VLOOKUP($C232,Insumos!$C:$G,2,FALSE))</f>
        <v/>
      </c>
      <c r="F232" s="57" t="str">
        <f>+IF(ISERROR(VLOOKUP($C232,Insumos!$C:$G,5,FALSE)),"",VLOOKUP($C232,Insumos!$C:$G,5,FALSE))</f>
        <v/>
      </c>
      <c r="G232" s="55" t="str">
        <f>+IF(ISERROR(VLOOKUP($C232,Insumos!$C:$G,4,FALSE)),"",VLOOKUP($C232,Insumos!$C:$G,4,FALSE))</f>
        <v/>
      </c>
      <c r="H232" s="64" t="str">
        <f t="shared" si="37"/>
        <v/>
      </c>
      <c r="I232" s="56">
        <f t="shared" si="35"/>
        <v>0</v>
      </c>
      <c r="J232" s="39"/>
      <c r="K232" s="76"/>
      <c r="L232" s="59">
        <f t="shared" si="36"/>
        <v>0</v>
      </c>
    </row>
    <row r="233" ht="15.0" customHeight="1">
      <c r="B233" s="53">
        <v>10.0</v>
      </c>
      <c r="C233" s="73"/>
      <c r="D233" s="55" t="str">
        <f>+IF(ISERROR(VLOOKUP($C233,Insumos!$C:$G,3,FALSE)),"",VLOOKUP($C233,Insumos!$C:$G,3,FALSE))</f>
        <v/>
      </c>
      <c r="E233" s="56" t="str">
        <f>+IF(ISERROR(VLOOKUP($C233,Insumos!$C:$G,2,FALSE)),"",VLOOKUP($C233,Insumos!$C:$G,2,FALSE))</f>
        <v/>
      </c>
      <c r="F233" s="57" t="str">
        <f>+IF(ISERROR(VLOOKUP($C233,Insumos!$C:$G,5,FALSE)),"",VLOOKUP($C233,Insumos!$C:$G,5,FALSE))</f>
        <v/>
      </c>
      <c r="G233" s="55" t="str">
        <f>+IF(ISERROR(VLOOKUP($C233,Insumos!$C:$G,4,FALSE)),"",VLOOKUP($C233,Insumos!$C:$G,4,FALSE))</f>
        <v/>
      </c>
      <c r="H233" s="64" t="str">
        <f t="shared" si="37"/>
        <v/>
      </c>
      <c r="I233" s="56">
        <f t="shared" si="35"/>
        <v>0</v>
      </c>
      <c r="J233" s="39"/>
      <c r="K233" s="77"/>
      <c r="L233" s="59">
        <f t="shared" si="36"/>
        <v>0</v>
      </c>
    </row>
    <row r="234" ht="15.0" customHeight="1">
      <c r="B234" s="53">
        <v>11.0</v>
      </c>
      <c r="C234" s="63"/>
      <c r="D234" s="55" t="str">
        <f>+IF(ISERROR(VLOOKUP($C234,Insumos!$C:$G,3,FALSE)),"",VLOOKUP($C234,Insumos!$C:$G,3,FALSE))</f>
        <v/>
      </c>
      <c r="E234" s="56" t="str">
        <f>+IF(ISERROR(VLOOKUP($C234,Insumos!$C:$G,2,FALSE)),"",VLOOKUP($C234,Insumos!$C:$G,2,FALSE))</f>
        <v/>
      </c>
      <c r="F234" s="57" t="str">
        <f>+IF(ISERROR(VLOOKUP($C234,Insumos!$C:$G,5,FALSE)),"",VLOOKUP($C234,Insumos!$C:$G,5,FALSE))</f>
        <v/>
      </c>
      <c r="G234" s="55" t="str">
        <f>+IF(ISERROR(VLOOKUP($C234,Insumos!$C:$G,4,FALSE)),"",VLOOKUP($C234,Insumos!$C:$G,4,FALSE))</f>
        <v/>
      </c>
      <c r="H234" s="64" t="str">
        <f t="shared" si="37"/>
        <v/>
      </c>
      <c r="I234" s="56">
        <f t="shared" si="35"/>
        <v>0</v>
      </c>
      <c r="J234" s="39"/>
      <c r="K234" s="77"/>
      <c r="L234" s="59">
        <f t="shared" si="36"/>
        <v>0</v>
      </c>
    </row>
    <row r="235" ht="15.0" customHeight="1">
      <c r="H235" s="67" t="s">
        <v>483</v>
      </c>
      <c r="I235" s="68">
        <f>SUM(I224:I234)</f>
        <v>296.6</v>
      </c>
      <c r="J235" s="39"/>
      <c r="K235" s="69"/>
      <c r="L235" s="70">
        <f>SUM(L224:L234)</f>
        <v>296.6</v>
      </c>
    </row>
    <row r="236">
      <c r="H236" s="31"/>
    </row>
    <row r="237">
      <c r="H237" s="31"/>
    </row>
    <row r="238" ht="15.0" customHeight="1">
      <c r="B238" s="33"/>
      <c r="C238" s="10" t="s">
        <v>99</v>
      </c>
      <c r="D238" s="34"/>
      <c r="E238" s="35"/>
      <c r="F238" s="36"/>
      <c r="G238" s="37"/>
      <c r="H238" s="38"/>
      <c r="I238" s="35"/>
      <c r="J238" s="39"/>
      <c r="K238" s="40" t="s">
        <v>474</v>
      </c>
      <c r="L238" s="41" t="s">
        <v>489</v>
      </c>
    </row>
    <row r="239" ht="15.0" customHeight="1">
      <c r="B239" s="42"/>
      <c r="C239" s="43"/>
      <c r="D239" s="42"/>
      <c r="E239" s="44"/>
      <c r="F239" s="45"/>
      <c r="G239" s="42"/>
      <c r="H239" s="46"/>
      <c r="I239" s="44"/>
      <c r="J239" s="39"/>
      <c r="K239" s="47"/>
      <c r="L239" s="41"/>
    </row>
    <row r="240" ht="15.0" customHeight="1">
      <c r="B240" s="48" t="s">
        <v>476</v>
      </c>
      <c r="C240" s="48" t="s">
        <v>477</v>
      </c>
      <c r="D240" s="48" t="s">
        <v>478</v>
      </c>
      <c r="E240" s="49" t="s">
        <v>479</v>
      </c>
      <c r="F240" s="50" t="s">
        <v>10</v>
      </c>
      <c r="G240" s="48" t="s">
        <v>480</v>
      </c>
      <c r="H240" s="51" t="s">
        <v>481</v>
      </c>
      <c r="I240" s="49" t="s">
        <v>482</v>
      </c>
      <c r="J240" s="39"/>
      <c r="K240" s="52"/>
      <c r="L240" s="48" t="s">
        <v>482</v>
      </c>
    </row>
    <row r="241" ht="15.0" customHeight="1">
      <c r="B241" s="53">
        <v>1.0</v>
      </c>
      <c r="C241" s="91" t="s">
        <v>98</v>
      </c>
      <c r="D241" s="55" t="str">
        <f>+IF(ISERROR(VLOOKUP($C241,Insumos!$C:$G,3,FALSE)),"",VLOOKUP($C241,Insumos!$C:$G,3,FALSE))</f>
        <v>GRAMOS</v>
      </c>
      <c r="E241" s="56">
        <f>+IF(ISERROR(VLOOKUP($C241,Insumos!$C:$G,2,FALSE)),"",VLOOKUP($C241,Insumos!$C:$G,2,FALSE))</f>
        <v>3361</v>
      </c>
      <c r="F241" s="57">
        <f>+IF(ISERROR(VLOOKUP($C241,Insumos!$C:$G,5,FALSE)),"",VLOOKUP($C241,Insumos!$C:$G,5,FALSE))</f>
        <v>1000</v>
      </c>
      <c r="G241" s="55" t="str">
        <f>+IF(ISERROR(VLOOKUP($C241,Insumos!$C:$G,4,FALSE)),"",VLOOKUP($C241,Insumos!$C:$G,4,FALSE))</f>
        <v>GRAMOS</v>
      </c>
      <c r="H241" s="64">
        <v>30.0</v>
      </c>
      <c r="I241" s="56">
        <f t="shared" ref="I241:I251" si="38">IF(ISERROR(ROUND(+E241/F241*H241,2)),0,ROUND(+E241/F241*H241,2))</f>
        <v>100.83</v>
      </c>
      <c r="J241" s="39"/>
      <c r="K241" s="64">
        <v>30.0</v>
      </c>
      <c r="L241" s="59">
        <f t="shared" ref="L241:L251" si="39">IF(ISERROR(ROUND(+E241/F241*K241,2)),0,ROUND(+E241/F241*K241,2))</f>
        <v>100.83</v>
      </c>
    </row>
    <row r="242" ht="15.0" customHeight="1">
      <c r="B242" s="53">
        <v>2.0</v>
      </c>
      <c r="C242" s="54" t="s">
        <v>234</v>
      </c>
      <c r="D242" s="55" t="str">
        <f>+IF(ISERROR(VLOOKUP($C242,Insumos!$C:$G,3,FALSE)),"",VLOOKUP($C242,Insumos!$C:$G,3,FALSE))</f>
        <v>GRAMOS</v>
      </c>
      <c r="E242" s="56">
        <f>+IF(ISERROR(VLOOKUP($C242,Insumos!$C:$G,2,FALSE)),"",VLOOKUP($C242,Insumos!$C:$G,2,FALSE))</f>
        <v>878.8888889</v>
      </c>
      <c r="F242" s="57">
        <f>+IF(ISERROR(VLOOKUP($C242,Insumos!$C:$G,5,FALSE)),"",VLOOKUP($C242,Insumos!$C:$G,5,FALSE))</f>
        <v>1000</v>
      </c>
      <c r="G242" s="55" t="str">
        <f>+IF(ISERROR(VLOOKUP($C242,Insumos!$C:$G,4,FALSE)),"",VLOOKUP($C242,Insumos!$C:$G,4,FALSE))</f>
        <v>GRAMOS</v>
      </c>
      <c r="H242" s="64">
        <v>7.0</v>
      </c>
      <c r="I242" s="56">
        <f t="shared" si="38"/>
        <v>6.15</v>
      </c>
      <c r="J242" s="39"/>
      <c r="K242" s="64">
        <v>7.0</v>
      </c>
      <c r="L242" s="59">
        <f t="shared" si="39"/>
        <v>6.15</v>
      </c>
    </row>
    <row r="243" ht="15.0" customHeight="1">
      <c r="B243" s="53">
        <v>3.0</v>
      </c>
      <c r="C243" s="54" t="s">
        <v>78</v>
      </c>
      <c r="D243" s="55" t="str">
        <f>+IF(ISERROR(VLOOKUP($C243,Insumos!$C:$G,3,FALSE)),"",VLOOKUP($C243,Insumos!$C:$G,3,FALSE))</f>
        <v>MILILITROS</v>
      </c>
      <c r="E243" s="56">
        <f>+IF(ISERROR(VLOOKUP($C243,Insumos!$C:$G,2,FALSE)),"",VLOOKUP($C243,Insumos!$C:$G,2,FALSE))</f>
        <v>421.35</v>
      </c>
      <c r="F243" s="57">
        <f>+IF(ISERROR(VLOOKUP($C243,Insumos!$C:$G,5,FALSE)),"",VLOOKUP($C243,Insumos!$C:$G,5,FALSE))</f>
        <v>88</v>
      </c>
      <c r="G243" s="55" t="str">
        <f>+IF(ISERROR(VLOOKUP($C243,Insumos!$C:$G,4,FALSE)),"",VLOOKUP($C243,Insumos!$C:$G,4,FALSE))</f>
        <v>MILILITROS</v>
      </c>
      <c r="H243" s="64">
        <v>4.0</v>
      </c>
      <c r="I243" s="56">
        <f t="shared" si="38"/>
        <v>19.15</v>
      </c>
      <c r="J243" s="39"/>
      <c r="K243" s="64">
        <v>4.0</v>
      </c>
      <c r="L243" s="59">
        <f t="shared" si="39"/>
        <v>19.15</v>
      </c>
    </row>
    <row r="244" ht="15.0" customHeight="1">
      <c r="B244" s="53">
        <v>4.0</v>
      </c>
      <c r="C244" s="54" t="s">
        <v>67</v>
      </c>
      <c r="D244" s="55" t="str">
        <f>+IF(ISERROR(VLOOKUP($C244,Insumos!$C:$G,3,FALSE)),"",VLOOKUP($C244,Insumos!$C:$G,3,FALSE))</f>
        <v>GRAMOS</v>
      </c>
      <c r="E244" s="56">
        <f>+IF(ISERROR(VLOOKUP($C244,Insumos!$C:$G,2,FALSE)),"",VLOOKUP($C244,Insumos!$C:$G,2,FALSE))</f>
        <v>294.1176471</v>
      </c>
      <c r="F244" s="57">
        <f>+IF(ISERROR(VLOOKUP($C244,Insumos!$C:$G,5,FALSE)),"",VLOOKUP($C244,Insumos!$C:$G,5,FALSE))</f>
        <v>1000</v>
      </c>
      <c r="G244" s="55" t="str">
        <f>+IF(ISERROR(VLOOKUP($C244,Insumos!$C:$G,4,FALSE)),"",VLOOKUP($C244,Insumos!$C:$G,4,FALSE))</f>
        <v>GRAMOS</v>
      </c>
      <c r="H244" s="64">
        <v>0.0</v>
      </c>
      <c r="I244" s="56">
        <f t="shared" si="38"/>
        <v>0</v>
      </c>
      <c r="J244" s="39"/>
      <c r="K244" s="64">
        <v>0.0</v>
      </c>
      <c r="L244" s="59">
        <f t="shared" si="39"/>
        <v>0</v>
      </c>
    </row>
    <row r="245" ht="15.0" customHeight="1">
      <c r="B245" s="53">
        <v>5.0</v>
      </c>
      <c r="C245" s="88" t="s">
        <v>73</v>
      </c>
      <c r="D245" s="55" t="str">
        <f>+IF(ISERROR(VLOOKUP($C245,Insumos!$C:$G,3,FALSE)),"",VLOOKUP($C245,Insumos!$C:$G,3,FALSE))</f>
        <v>GRAMOS</v>
      </c>
      <c r="E245" s="56">
        <f>+IF(ISERROR(VLOOKUP($C245,Insumos!$C:$G,2,FALSE)),"",VLOOKUP($C245,Insumos!$C:$G,2,FALSE))</f>
        <v>6722</v>
      </c>
      <c r="F245" s="57">
        <f>+IF(ISERROR(VLOOKUP($C245,Insumos!$C:$G,5,FALSE)),"",VLOOKUP($C245,Insumos!$C:$G,5,FALSE))</f>
        <v>1000</v>
      </c>
      <c r="G245" s="55" t="str">
        <f>+IF(ISERROR(VLOOKUP($C245,Insumos!$C:$G,4,FALSE)),"",VLOOKUP($C245,Insumos!$C:$G,4,FALSE))</f>
        <v>GRAMOS</v>
      </c>
      <c r="H245" s="64">
        <v>0.0</v>
      </c>
      <c r="I245" s="56">
        <f t="shared" si="38"/>
        <v>0</v>
      </c>
      <c r="J245" s="39"/>
      <c r="K245" s="64">
        <v>0.0</v>
      </c>
      <c r="L245" s="59">
        <f t="shared" si="39"/>
        <v>0</v>
      </c>
    </row>
    <row r="246" ht="15.0" customHeight="1">
      <c r="B246" s="53">
        <v>6.0</v>
      </c>
      <c r="C246" s="73" t="s">
        <v>75</v>
      </c>
      <c r="D246" s="55" t="str">
        <f>+IF(ISERROR(VLOOKUP($C246,Insumos!$C:$G,3,FALSE)),"",VLOOKUP($C246,Insumos!$C:$G,3,FALSE))</f>
        <v>GRAMOS</v>
      </c>
      <c r="E246" s="56">
        <f>+IF(ISERROR(VLOOKUP($C246,Insumos!$C:$G,2,FALSE)),"",VLOOKUP($C246,Insumos!$C:$G,2,FALSE))</f>
        <v>3361</v>
      </c>
      <c r="F246" s="57">
        <f>+IF(ISERROR(VLOOKUP($C246,Insumos!$C:$G,5,FALSE)),"",VLOOKUP($C246,Insumos!$C:$G,5,FALSE))</f>
        <v>1000</v>
      </c>
      <c r="G246" s="55" t="str">
        <f>+IF(ISERROR(VLOOKUP($C246,Insumos!$C:$G,4,FALSE)),"",VLOOKUP($C246,Insumos!$C:$G,4,FALSE))</f>
        <v>GRAMOS</v>
      </c>
      <c r="H246" s="64">
        <v>0.0</v>
      </c>
      <c r="I246" s="56">
        <f t="shared" si="38"/>
        <v>0</v>
      </c>
      <c r="J246" s="39"/>
      <c r="K246" s="64">
        <v>0.0</v>
      </c>
      <c r="L246" s="59">
        <f t="shared" si="39"/>
        <v>0</v>
      </c>
    </row>
    <row r="247" ht="15.0" customHeight="1">
      <c r="B247" s="53">
        <v>7.0</v>
      </c>
      <c r="C247" s="63"/>
      <c r="D247" s="55" t="str">
        <f>+IF(ISERROR(VLOOKUP($C247,Insumos!$C:$G,3,FALSE)),"",VLOOKUP($C247,Insumos!$C:$G,3,FALSE))</f>
        <v/>
      </c>
      <c r="E247" s="56" t="str">
        <f>+IF(ISERROR(VLOOKUP($C247,Insumos!$C:$G,2,FALSE)),"",VLOOKUP($C247,Insumos!$C:$G,2,FALSE))</f>
        <v/>
      </c>
      <c r="F247" s="57" t="str">
        <f>+IF(ISERROR(VLOOKUP($C247,Insumos!$C:$G,5,FALSE)),"",VLOOKUP($C247,Insumos!$C:$G,5,FALSE))</f>
        <v/>
      </c>
      <c r="G247" s="55" t="str">
        <f>+IF(ISERROR(VLOOKUP($C247,Insumos!$C:$G,4,FALSE)),"",VLOOKUP($C247,Insumos!$C:$G,4,FALSE))</f>
        <v/>
      </c>
      <c r="H247" s="64" t="str">
        <f t="shared" ref="H247:H251" si="40">IFERROR(ROUND(K247/L$238,4),"")</f>
        <v/>
      </c>
      <c r="I247" s="56">
        <f t="shared" si="38"/>
        <v>0</v>
      </c>
      <c r="J247" s="39"/>
      <c r="K247" s="80"/>
      <c r="L247" s="59">
        <f t="shared" si="39"/>
        <v>0</v>
      </c>
    </row>
    <row r="248" ht="15.0" customHeight="1">
      <c r="B248" s="53">
        <v>8.0</v>
      </c>
      <c r="C248" s="63"/>
      <c r="D248" s="55" t="str">
        <f>+IF(ISERROR(VLOOKUP($C248,Insumos!$C:$G,3,FALSE)),"",VLOOKUP($C248,Insumos!$C:$G,3,FALSE))</f>
        <v/>
      </c>
      <c r="E248" s="56" t="str">
        <f>+IF(ISERROR(VLOOKUP($C248,Insumos!$C:$G,2,FALSE)),"",VLOOKUP($C248,Insumos!$C:$G,2,FALSE))</f>
        <v/>
      </c>
      <c r="F248" s="57" t="str">
        <f>+IF(ISERROR(VLOOKUP($C248,Insumos!$C:$G,5,FALSE)),"",VLOOKUP($C248,Insumos!$C:$G,5,FALSE))</f>
        <v/>
      </c>
      <c r="G248" s="55" t="str">
        <f>+IF(ISERROR(VLOOKUP($C248,Insumos!$C:$G,4,FALSE)),"",VLOOKUP($C248,Insumos!$C:$G,4,FALSE))</f>
        <v/>
      </c>
      <c r="H248" s="64" t="str">
        <f t="shared" si="40"/>
        <v/>
      </c>
      <c r="I248" s="56">
        <f t="shared" si="38"/>
        <v>0</v>
      </c>
      <c r="J248" s="39"/>
      <c r="K248" s="66"/>
      <c r="L248" s="59">
        <f t="shared" si="39"/>
        <v>0</v>
      </c>
    </row>
    <row r="249" ht="15.0" customHeight="1">
      <c r="B249" s="53">
        <v>9.0</v>
      </c>
      <c r="C249" s="74"/>
      <c r="D249" s="55" t="str">
        <f>+IF(ISERROR(VLOOKUP($C249,Insumos!$C:$G,3,FALSE)),"",VLOOKUP($C249,Insumos!$C:$G,3,FALSE))</f>
        <v/>
      </c>
      <c r="E249" s="56" t="str">
        <f>+IF(ISERROR(VLOOKUP($C249,Insumos!$C:$G,2,FALSE)),"",VLOOKUP($C249,Insumos!$C:$G,2,FALSE))</f>
        <v/>
      </c>
      <c r="F249" s="57" t="str">
        <f>+IF(ISERROR(VLOOKUP($C249,Insumos!$C:$G,5,FALSE)),"",VLOOKUP($C249,Insumos!$C:$G,5,FALSE))</f>
        <v/>
      </c>
      <c r="G249" s="55" t="str">
        <f>+IF(ISERROR(VLOOKUP($C249,Insumos!$C:$G,4,FALSE)),"",VLOOKUP($C249,Insumos!$C:$G,4,FALSE))</f>
        <v/>
      </c>
      <c r="H249" s="64" t="str">
        <f t="shared" si="40"/>
        <v/>
      </c>
      <c r="I249" s="56">
        <f t="shared" si="38"/>
        <v>0</v>
      </c>
      <c r="J249" s="39"/>
      <c r="K249" s="76"/>
      <c r="L249" s="59">
        <f t="shared" si="39"/>
        <v>0</v>
      </c>
    </row>
    <row r="250" ht="15.0" customHeight="1">
      <c r="B250" s="53">
        <v>10.0</v>
      </c>
      <c r="C250" s="73"/>
      <c r="D250" s="55" t="str">
        <f>+IF(ISERROR(VLOOKUP($C250,Insumos!$C:$G,3,FALSE)),"",VLOOKUP($C250,Insumos!$C:$G,3,FALSE))</f>
        <v/>
      </c>
      <c r="E250" s="56" t="str">
        <f>+IF(ISERROR(VLOOKUP($C250,Insumos!$C:$G,2,FALSE)),"",VLOOKUP($C250,Insumos!$C:$G,2,FALSE))</f>
        <v/>
      </c>
      <c r="F250" s="57" t="str">
        <f>+IF(ISERROR(VLOOKUP($C250,Insumos!$C:$G,5,FALSE)),"",VLOOKUP($C250,Insumos!$C:$G,5,FALSE))</f>
        <v/>
      </c>
      <c r="G250" s="55" t="str">
        <f>+IF(ISERROR(VLOOKUP($C250,Insumos!$C:$G,4,FALSE)),"",VLOOKUP($C250,Insumos!$C:$G,4,FALSE))</f>
        <v/>
      </c>
      <c r="H250" s="64" t="str">
        <f t="shared" si="40"/>
        <v/>
      </c>
      <c r="I250" s="56">
        <f t="shared" si="38"/>
        <v>0</v>
      </c>
      <c r="J250" s="39"/>
      <c r="K250" s="77"/>
      <c r="L250" s="59">
        <f t="shared" si="39"/>
        <v>0</v>
      </c>
    </row>
    <row r="251" ht="15.0" customHeight="1">
      <c r="B251" s="53">
        <v>11.0</v>
      </c>
      <c r="C251" s="63"/>
      <c r="D251" s="55" t="str">
        <f>+IF(ISERROR(VLOOKUP($C251,Insumos!$C:$G,3,FALSE)),"",VLOOKUP($C251,Insumos!$C:$G,3,FALSE))</f>
        <v/>
      </c>
      <c r="E251" s="56" t="str">
        <f>+IF(ISERROR(VLOOKUP($C251,Insumos!$C:$G,2,FALSE)),"",VLOOKUP($C251,Insumos!$C:$G,2,FALSE))</f>
        <v/>
      </c>
      <c r="F251" s="57" t="str">
        <f>+IF(ISERROR(VLOOKUP($C251,Insumos!$C:$G,5,FALSE)),"",VLOOKUP($C251,Insumos!$C:$G,5,FALSE))</f>
        <v/>
      </c>
      <c r="G251" s="55" t="str">
        <f>+IF(ISERROR(VLOOKUP($C251,Insumos!$C:$G,4,FALSE)),"",VLOOKUP($C251,Insumos!$C:$G,4,FALSE))</f>
        <v/>
      </c>
      <c r="H251" s="64" t="str">
        <f t="shared" si="40"/>
        <v/>
      </c>
      <c r="I251" s="56">
        <f t="shared" si="38"/>
        <v>0</v>
      </c>
      <c r="J251" s="39"/>
      <c r="K251" s="77"/>
      <c r="L251" s="59">
        <f t="shared" si="39"/>
        <v>0</v>
      </c>
    </row>
    <row r="252" ht="15.0" customHeight="1">
      <c r="H252" s="67" t="s">
        <v>483</v>
      </c>
      <c r="I252" s="68">
        <f>SUM(I241:I251)</f>
        <v>126.13</v>
      </c>
      <c r="J252" s="39"/>
      <c r="K252" s="69"/>
      <c r="L252" s="70">
        <f>SUM(L241:L251)</f>
        <v>126.13</v>
      </c>
    </row>
    <row r="253">
      <c r="H253" s="31"/>
    </row>
    <row r="254">
      <c r="H254" s="31"/>
    </row>
    <row r="255" ht="15.0" customHeight="1">
      <c r="B255" s="33"/>
      <c r="C255" s="10" t="s">
        <v>102</v>
      </c>
      <c r="D255" s="34" t="s">
        <v>484</v>
      </c>
      <c r="E255" s="35"/>
      <c r="F255" s="36"/>
      <c r="G255" s="37"/>
      <c r="H255" s="38"/>
      <c r="I255" s="35"/>
      <c r="J255" s="39"/>
      <c r="K255" s="40" t="s">
        <v>474</v>
      </c>
      <c r="L255" s="41" t="s">
        <v>489</v>
      </c>
    </row>
    <row r="256" ht="15.0" customHeight="1">
      <c r="B256" s="42"/>
      <c r="C256" s="43"/>
      <c r="D256" s="42"/>
      <c r="E256" s="44"/>
      <c r="F256" s="45"/>
      <c r="G256" s="42"/>
      <c r="H256" s="46"/>
      <c r="I256" s="44"/>
      <c r="J256" s="39"/>
      <c r="K256" s="47"/>
      <c r="L256" s="41"/>
    </row>
    <row r="257" ht="15.0" customHeight="1">
      <c r="B257" s="48" t="s">
        <v>476</v>
      </c>
      <c r="C257" s="48" t="s">
        <v>477</v>
      </c>
      <c r="D257" s="48" t="s">
        <v>478</v>
      </c>
      <c r="E257" s="49" t="s">
        <v>479</v>
      </c>
      <c r="F257" s="50" t="s">
        <v>10</v>
      </c>
      <c r="G257" s="48" t="s">
        <v>480</v>
      </c>
      <c r="H257" s="51" t="s">
        <v>481</v>
      </c>
      <c r="I257" s="49" t="s">
        <v>482</v>
      </c>
      <c r="J257" s="39"/>
      <c r="K257" s="52"/>
      <c r="L257" s="48" t="s">
        <v>482</v>
      </c>
    </row>
    <row r="258" ht="15.0" customHeight="1">
      <c r="B258" s="53">
        <v>1.0</v>
      </c>
      <c r="C258" s="54" t="s">
        <v>98</v>
      </c>
      <c r="D258" s="55" t="str">
        <f>+IF(ISERROR(VLOOKUP($C258,Insumos!$C:$G,3,FALSE)),"",VLOOKUP($C258,Insumos!$C:$G,3,FALSE))</f>
        <v>GRAMOS</v>
      </c>
      <c r="E258" s="56">
        <f>+IF(ISERROR(VLOOKUP($C258,Insumos!$C:$G,2,FALSE)),"",VLOOKUP($C258,Insumos!$C:$G,2,FALSE))</f>
        <v>3361</v>
      </c>
      <c r="F258" s="57">
        <f>+IF(ISERROR(VLOOKUP($C258,Insumos!$C:$G,5,FALSE)),"",VLOOKUP($C258,Insumos!$C:$G,5,FALSE))</f>
        <v>1000</v>
      </c>
      <c r="G258" s="55" t="str">
        <f>+IF(ISERROR(VLOOKUP($C258,Insumos!$C:$G,4,FALSE)),"",VLOOKUP($C258,Insumos!$C:$G,4,FALSE))</f>
        <v>GRAMOS</v>
      </c>
      <c r="H258" s="64">
        <v>10.0</v>
      </c>
      <c r="I258" s="56">
        <f t="shared" ref="I258:I268" si="41">IF(ISERROR(ROUND(+E258/F258*H258,2)),0,ROUND(+E258/F258*H258,2))</f>
        <v>33.61</v>
      </c>
      <c r="J258" s="39"/>
      <c r="K258" s="64">
        <v>10.0</v>
      </c>
      <c r="L258" s="59">
        <f t="shared" ref="L258:L268" si="42">IF(ISERROR(ROUND(+E258/F258*K258,2)),0,ROUND(+E258/F258*K258,2))</f>
        <v>33.61</v>
      </c>
    </row>
    <row r="259" ht="15.0" customHeight="1">
      <c r="B259" s="53">
        <v>2.0</v>
      </c>
      <c r="C259" s="54" t="s">
        <v>100</v>
      </c>
      <c r="D259" s="55" t="str">
        <f>+IF(ISERROR(VLOOKUP($C259,Insumos!$C:$G,3,FALSE)),"",VLOOKUP($C259,Insumos!$C:$G,3,FALSE))</f>
        <v>GRAMOS</v>
      </c>
      <c r="E259" s="56">
        <f>+IF(ISERROR(VLOOKUP($C259,Insumos!$C:$G,2,FALSE)),"",VLOOKUP($C259,Insumos!$C:$G,2,FALSE))</f>
        <v>2900</v>
      </c>
      <c r="F259" s="57">
        <f>+IF(ISERROR(VLOOKUP($C259,Insumos!$C:$G,5,FALSE)),"",VLOOKUP($C259,Insumos!$C:$G,5,FALSE))</f>
        <v>1000</v>
      </c>
      <c r="G259" s="55" t="str">
        <f>+IF(ISERROR(VLOOKUP($C259,Insumos!$C:$G,4,FALSE)),"",VLOOKUP($C259,Insumos!$C:$G,4,FALSE))</f>
        <v>GRAMOS</v>
      </c>
      <c r="H259" s="64">
        <v>5.0</v>
      </c>
      <c r="I259" s="56">
        <f t="shared" si="41"/>
        <v>14.5</v>
      </c>
      <c r="J259" s="39"/>
      <c r="K259" s="64">
        <v>5.0</v>
      </c>
      <c r="L259" s="59">
        <f t="shared" si="42"/>
        <v>14.5</v>
      </c>
    </row>
    <row r="260" ht="15.0" customHeight="1">
      <c r="B260" s="53">
        <v>3.0</v>
      </c>
      <c r="C260" s="88" t="s">
        <v>234</v>
      </c>
      <c r="D260" s="55" t="str">
        <f>+IF(ISERROR(VLOOKUP($C260,Insumos!$C:$G,3,FALSE)),"",VLOOKUP($C260,Insumos!$C:$G,3,FALSE))</f>
        <v>GRAMOS</v>
      </c>
      <c r="E260" s="56">
        <f>+IF(ISERROR(VLOOKUP($C260,Insumos!$C:$G,2,FALSE)),"",VLOOKUP($C260,Insumos!$C:$G,2,FALSE))</f>
        <v>878.8888889</v>
      </c>
      <c r="F260" s="57">
        <f>+IF(ISERROR(VLOOKUP($C260,Insumos!$C:$G,5,FALSE)),"",VLOOKUP($C260,Insumos!$C:$G,5,FALSE))</f>
        <v>1000</v>
      </c>
      <c r="G260" s="55" t="str">
        <f>+IF(ISERROR(VLOOKUP($C260,Insumos!$C:$G,4,FALSE)),"",VLOOKUP($C260,Insumos!$C:$G,4,FALSE))</f>
        <v>GRAMOS</v>
      </c>
      <c r="H260" s="64">
        <v>7.0</v>
      </c>
      <c r="I260" s="56">
        <f t="shared" si="41"/>
        <v>6.15</v>
      </c>
      <c r="J260" s="39"/>
      <c r="K260" s="64">
        <v>7.0</v>
      </c>
      <c r="L260" s="59">
        <f t="shared" si="42"/>
        <v>6.15</v>
      </c>
    </row>
    <row r="261" ht="15.0" customHeight="1">
      <c r="B261" s="53">
        <v>4.0</v>
      </c>
      <c r="C261" s="54" t="s">
        <v>101</v>
      </c>
      <c r="D261" s="55" t="str">
        <f>+IF(ISERROR(VLOOKUP($C261,Insumos!$C:$G,3,FALSE)),"",VLOOKUP($C261,Insumos!$C:$G,3,FALSE))</f>
        <v>GRAMOS</v>
      </c>
      <c r="E261" s="56">
        <f>+IF(ISERROR(VLOOKUP($C261,Insumos!$C:$G,2,FALSE)),"",VLOOKUP($C261,Insumos!$C:$G,2,FALSE))</f>
        <v>1513</v>
      </c>
      <c r="F261" s="57">
        <f>+IF(ISERROR(VLOOKUP($C261,Insumos!$C:$G,5,FALSE)),"",VLOOKUP($C261,Insumos!$C:$G,5,FALSE))</f>
        <v>1000</v>
      </c>
      <c r="G261" s="55" t="str">
        <f>+IF(ISERROR(VLOOKUP($C261,Insumos!$C:$G,4,FALSE)),"",VLOOKUP($C261,Insumos!$C:$G,4,FALSE))</f>
        <v>GRAMOS</v>
      </c>
      <c r="H261" s="64">
        <v>5.0</v>
      </c>
      <c r="I261" s="56">
        <f t="shared" si="41"/>
        <v>7.57</v>
      </c>
      <c r="J261" s="39"/>
      <c r="K261" s="64">
        <v>5.0</v>
      </c>
      <c r="L261" s="59">
        <f t="shared" si="42"/>
        <v>7.57</v>
      </c>
    </row>
    <row r="262" ht="15.0" customHeight="1">
      <c r="B262" s="53">
        <v>5.0</v>
      </c>
      <c r="C262" s="54" t="s">
        <v>217</v>
      </c>
      <c r="D262" s="55" t="str">
        <f>+IF(ISERROR(VLOOKUP($C262,Insumos!$C:$G,3,FALSE)),"",VLOOKUP($C262,Insumos!$C:$G,3,FALSE))</f>
        <v>GRAMOS</v>
      </c>
      <c r="E262" s="56">
        <f>+IF(ISERROR(VLOOKUP($C262,Insumos!$C:$G,2,FALSE)),"",VLOOKUP($C262,Insumos!$C:$G,2,FALSE))</f>
        <v>3600</v>
      </c>
      <c r="F262" s="57">
        <f>+IF(ISERROR(VLOOKUP($C262,Insumos!$C:$G,5,FALSE)),"",VLOOKUP($C262,Insumos!$C:$G,5,FALSE))</f>
        <v>700</v>
      </c>
      <c r="G262" s="55" t="str">
        <f>+IF(ISERROR(VLOOKUP($C262,Insumos!$C:$G,4,FALSE)),"",VLOOKUP($C262,Insumos!$C:$G,4,FALSE))</f>
        <v>GRAMOS</v>
      </c>
      <c r="H262" s="64">
        <v>5.0</v>
      </c>
      <c r="I262" s="56">
        <f t="shared" si="41"/>
        <v>25.71</v>
      </c>
      <c r="J262" s="39"/>
      <c r="K262" s="64">
        <v>5.0</v>
      </c>
      <c r="L262" s="59">
        <f t="shared" si="42"/>
        <v>25.71</v>
      </c>
    </row>
    <row r="263" ht="15.0" customHeight="1">
      <c r="B263" s="53">
        <v>6.0</v>
      </c>
      <c r="C263" s="54" t="s">
        <v>248</v>
      </c>
      <c r="D263" s="55" t="str">
        <f>+IF(ISERROR(VLOOKUP($C263,Insumos!$C:$G,3,FALSE)),"",VLOOKUP($C263,Insumos!$C:$G,3,FALSE))</f>
        <v>GRAMOS</v>
      </c>
      <c r="E263" s="56">
        <f>+IF(ISERROR(VLOOKUP($C263,Insumos!$C:$G,2,FALSE)),"",VLOOKUP($C263,Insumos!$C:$G,2,FALSE))</f>
        <v>3900</v>
      </c>
      <c r="F263" s="57">
        <f>+IF(ISERROR(VLOOKUP($C263,Insumos!$C:$G,5,FALSE)),"",VLOOKUP($C263,Insumos!$C:$G,5,FALSE))</f>
        <v>900</v>
      </c>
      <c r="G263" s="55" t="str">
        <f>+IF(ISERROR(VLOOKUP($C263,Insumos!$C:$G,4,FALSE)),"",VLOOKUP($C263,Insumos!$C:$G,4,FALSE))</f>
        <v>GRAMOS</v>
      </c>
      <c r="H263" s="64">
        <v>5.0</v>
      </c>
      <c r="I263" s="56">
        <f t="shared" si="41"/>
        <v>21.67</v>
      </c>
      <c r="J263" s="39"/>
      <c r="K263" s="64">
        <v>5.0</v>
      </c>
      <c r="L263" s="59">
        <f t="shared" si="42"/>
        <v>21.67</v>
      </c>
    </row>
    <row r="264" ht="15.0" customHeight="1">
      <c r="B264" s="53">
        <v>7.0</v>
      </c>
      <c r="C264" s="54" t="s">
        <v>73</v>
      </c>
      <c r="D264" s="55" t="str">
        <f>+IF(ISERROR(VLOOKUP($C264,Insumos!$C:$G,3,FALSE)),"",VLOOKUP($C264,Insumos!$C:$G,3,FALSE))</f>
        <v>GRAMOS</v>
      </c>
      <c r="E264" s="56">
        <f>+IF(ISERROR(VLOOKUP($C264,Insumos!$C:$G,2,FALSE)),"",VLOOKUP($C264,Insumos!$C:$G,2,FALSE))</f>
        <v>6722</v>
      </c>
      <c r="F264" s="57">
        <f>+IF(ISERROR(VLOOKUP($C264,Insumos!$C:$G,5,FALSE)),"",VLOOKUP($C264,Insumos!$C:$G,5,FALSE))</f>
        <v>1000</v>
      </c>
      <c r="G264" s="55" t="str">
        <f>+IF(ISERROR(VLOOKUP($C264,Insumos!$C:$G,4,FALSE)),"",VLOOKUP($C264,Insumos!$C:$G,4,FALSE))</f>
        <v>GRAMOS</v>
      </c>
      <c r="H264" s="64">
        <v>0.0</v>
      </c>
      <c r="I264" s="56">
        <f t="shared" si="41"/>
        <v>0</v>
      </c>
      <c r="J264" s="39"/>
      <c r="K264" s="64">
        <v>0.0</v>
      </c>
      <c r="L264" s="59">
        <f t="shared" si="42"/>
        <v>0</v>
      </c>
    </row>
    <row r="265" ht="15.0" customHeight="1">
      <c r="B265" s="53">
        <v>8.0</v>
      </c>
      <c r="C265" s="88" t="s">
        <v>75</v>
      </c>
      <c r="D265" s="55" t="str">
        <f>+IF(ISERROR(VLOOKUP($C265,Insumos!$C:$G,3,FALSE)),"",VLOOKUP($C265,Insumos!$C:$G,3,FALSE))</f>
        <v>GRAMOS</v>
      </c>
      <c r="E265" s="56">
        <f>+IF(ISERROR(VLOOKUP($C265,Insumos!$C:$G,2,FALSE)),"",VLOOKUP($C265,Insumos!$C:$G,2,FALSE))</f>
        <v>3361</v>
      </c>
      <c r="F265" s="57">
        <f>+IF(ISERROR(VLOOKUP($C265,Insumos!$C:$G,5,FALSE)),"",VLOOKUP($C265,Insumos!$C:$G,5,FALSE))</f>
        <v>1000</v>
      </c>
      <c r="G265" s="55" t="str">
        <f>+IF(ISERROR(VLOOKUP($C265,Insumos!$C:$G,4,FALSE)),"",VLOOKUP($C265,Insumos!$C:$G,4,FALSE))</f>
        <v>GRAMOS</v>
      </c>
      <c r="H265" s="64">
        <v>0.0</v>
      </c>
      <c r="I265" s="56">
        <f t="shared" si="41"/>
        <v>0</v>
      </c>
      <c r="J265" s="39"/>
      <c r="K265" s="64">
        <v>0.0</v>
      </c>
      <c r="L265" s="59">
        <f t="shared" si="42"/>
        <v>0</v>
      </c>
    </row>
    <row r="266" ht="15.0" customHeight="1">
      <c r="B266" s="53">
        <v>9.0</v>
      </c>
      <c r="C266" s="54"/>
      <c r="D266" s="55" t="str">
        <f>+IF(ISERROR(VLOOKUP($C266,Insumos!$C:$G,3,FALSE)),"",VLOOKUP($C266,Insumos!$C:$G,3,FALSE))</f>
        <v/>
      </c>
      <c r="E266" s="56" t="str">
        <f>+IF(ISERROR(VLOOKUP($C266,Insumos!$C:$G,2,FALSE)),"",VLOOKUP($C266,Insumos!$C:$G,2,FALSE))</f>
        <v/>
      </c>
      <c r="F266" s="57" t="str">
        <f>+IF(ISERROR(VLOOKUP($C266,Insumos!$C:$G,5,FALSE)),"",VLOOKUP($C266,Insumos!$C:$G,5,FALSE))</f>
        <v/>
      </c>
      <c r="G266" s="55" t="str">
        <f>+IF(ISERROR(VLOOKUP($C266,Insumos!$C:$G,4,FALSE)),"",VLOOKUP($C266,Insumos!$C:$G,4,FALSE))</f>
        <v/>
      </c>
      <c r="H266" s="64"/>
      <c r="I266" s="56">
        <f t="shared" si="41"/>
        <v>0</v>
      </c>
      <c r="J266" s="39"/>
      <c r="K266" s="92"/>
      <c r="L266" s="59">
        <f t="shared" si="42"/>
        <v>0</v>
      </c>
    </row>
    <row r="267" ht="15.0" customHeight="1">
      <c r="B267" s="53">
        <v>10.0</v>
      </c>
      <c r="C267" s="78"/>
      <c r="D267" s="55" t="str">
        <f>+IF(ISERROR(VLOOKUP($C267,Insumos!$C:$G,3,FALSE)),"",VLOOKUP($C267,Insumos!$C:$G,3,FALSE))</f>
        <v/>
      </c>
      <c r="E267" s="56" t="str">
        <f>+IF(ISERROR(VLOOKUP($C267,Insumos!$C:$G,2,FALSE)),"",VLOOKUP($C267,Insumos!$C:$G,2,FALSE))</f>
        <v/>
      </c>
      <c r="F267" s="57" t="str">
        <f>+IF(ISERROR(VLOOKUP($C267,Insumos!$C:$G,5,FALSE)),"",VLOOKUP($C267,Insumos!$C:$G,5,FALSE))</f>
        <v/>
      </c>
      <c r="G267" s="55" t="str">
        <f>+IF(ISERROR(VLOOKUP($C267,Insumos!$C:$G,4,FALSE)),"",VLOOKUP($C267,Insumos!$C:$G,4,FALSE))</f>
        <v/>
      </c>
      <c r="H267" s="64"/>
      <c r="I267" s="56">
        <f t="shared" si="41"/>
        <v>0</v>
      </c>
      <c r="J267" s="39"/>
      <c r="K267" s="79"/>
      <c r="L267" s="59">
        <f t="shared" si="42"/>
        <v>0</v>
      </c>
    </row>
    <row r="268" ht="15.0" customHeight="1">
      <c r="B268" s="53">
        <v>11.0</v>
      </c>
      <c r="C268" s="63"/>
      <c r="D268" s="55" t="str">
        <f>+IF(ISERROR(VLOOKUP($C268,Insumos!$C:$G,3,FALSE)),"",VLOOKUP($C268,Insumos!$C:$G,3,FALSE))</f>
        <v/>
      </c>
      <c r="E268" s="56" t="str">
        <f>+IF(ISERROR(VLOOKUP($C268,Insumos!$C:$G,2,FALSE)),"",VLOOKUP($C268,Insumos!$C:$G,2,FALSE))</f>
        <v/>
      </c>
      <c r="F268" s="57" t="str">
        <f>+IF(ISERROR(VLOOKUP($C268,Insumos!$C:$G,5,FALSE)),"",VLOOKUP($C268,Insumos!$C:$G,5,FALSE))</f>
        <v/>
      </c>
      <c r="G268" s="55" t="str">
        <f>+IF(ISERROR(VLOOKUP($C268,Insumos!$C:$G,4,FALSE)),"",VLOOKUP($C268,Insumos!$C:$G,4,FALSE))</f>
        <v/>
      </c>
      <c r="H268" s="64"/>
      <c r="I268" s="56">
        <f t="shared" si="41"/>
        <v>0</v>
      </c>
      <c r="J268" s="39"/>
      <c r="K268" s="77"/>
      <c r="L268" s="59">
        <f t="shared" si="42"/>
        <v>0</v>
      </c>
    </row>
    <row r="269" ht="15.0" customHeight="1">
      <c r="H269" s="67" t="s">
        <v>483</v>
      </c>
      <c r="I269" s="68">
        <f>SUM(I258:I268)</f>
        <v>109.21</v>
      </c>
      <c r="J269" s="39"/>
      <c r="K269" s="69"/>
      <c r="L269" s="70">
        <f>SUM(L258:L268)</f>
        <v>109.21</v>
      </c>
    </row>
    <row r="270">
      <c r="H270" s="31"/>
    </row>
    <row r="271">
      <c r="H271" s="31"/>
    </row>
    <row r="272" ht="15.0" customHeight="1">
      <c r="B272" s="33"/>
      <c r="C272" s="10" t="s">
        <v>106</v>
      </c>
      <c r="D272" s="34" t="s">
        <v>484</v>
      </c>
      <c r="E272" s="35"/>
      <c r="F272" s="36"/>
      <c r="G272" s="37"/>
      <c r="H272" s="38"/>
      <c r="I272" s="35"/>
      <c r="J272" s="39"/>
      <c r="K272" s="40" t="s">
        <v>474</v>
      </c>
      <c r="L272" s="41" t="s">
        <v>492</v>
      </c>
    </row>
    <row r="273" ht="15.0" customHeight="1">
      <c r="B273" s="42"/>
      <c r="C273" s="43"/>
      <c r="D273" s="42"/>
      <c r="E273" s="44"/>
      <c r="F273" s="45"/>
      <c r="G273" s="42"/>
      <c r="H273" s="46"/>
      <c r="I273" s="44"/>
      <c r="J273" s="39"/>
      <c r="K273" s="47"/>
      <c r="L273" s="41"/>
    </row>
    <row r="274" ht="15.0" customHeight="1">
      <c r="B274" s="48" t="s">
        <v>476</v>
      </c>
      <c r="C274" s="48" t="s">
        <v>477</v>
      </c>
      <c r="D274" s="48" t="s">
        <v>478</v>
      </c>
      <c r="E274" s="49" t="s">
        <v>479</v>
      </c>
      <c r="F274" s="50" t="s">
        <v>10</v>
      </c>
      <c r="G274" s="48" t="s">
        <v>480</v>
      </c>
      <c r="H274" s="51" t="s">
        <v>481</v>
      </c>
      <c r="I274" s="49" t="s">
        <v>482</v>
      </c>
      <c r="J274" s="39"/>
      <c r="K274" s="52"/>
      <c r="L274" s="48" t="s">
        <v>482</v>
      </c>
    </row>
    <row r="275" ht="15.0" customHeight="1">
      <c r="B275" s="53">
        <v>1.0</v>
      </c>
      <c r="C275" s="54" t="s">
        <v>103</v>
      </c>
      <c r="D275" s="55" t="str">
        <f>+IF(ISERROR(VLOOKUP($C275,Insumos!$C:$G,3,FALSE)),"",VLOOKUP($C275,Insumos!$C:$G,3,FALSE))</f>
        <v>GRAMOS</v>
      </c>
      <c r="E275" s="56">
        <f>+IF(ISERROR(VLOOKUP($C275,Insumos!$C:$G,2,FALSE)),"",VLOOKUP($C275,Insumos!$C:$G,2,FALSE))</f>
        <v>6302.521008</v>
      </c>
      <c r="F275" s="57">
        <f>+IF(ISERROR(VLOOKUP($C275,Insumos!$C:$G,5,FALSE)),"",VLOOKUP($C275,Insumos!$C:$G,5,FALSE))</f>
        <v>1000</v>
      </c>
      <c r="G275" s="55" t="str">
        <f>+IF(ISERROR(VLOOKUP($C275,Insumos!$C:$G,4,FALSE)),"",VLOOKUP($C275,Insumos!$C:$G,4,FALSE))</f>
        <v>GRAMOS</v>
      </c>
      <c r="H275" s="64">
        <v>80.0</v>
      </c>
      <c r="I275" s="56">
        <f t="shared" ref="I275:I285" si="43">IF(ISERROR(ROUND(+E275/F275*H275,2)),0,ROUND(+E275/F275*H275,2))</f>
        <v>504.2</v>
      </c>
      <c r="J275" s="39"/>
      <c r="K275" s="75">
        <v>80.0</v>
      </c>
      <c r="L275" s="59">
        <f t="shared" ref="L275:L285" si="44">IF(ISERROR(ROUND(+E275/F275*K275,2)),0,ROUND(+E275/F275*K275,2))</f>
        <v>504.2</v>
      </c>
    </row>
    <row r="276" ht="15.0" customHeight="1">
      <c r="B276" s="53">
        <v>2.0</v>
      </c>
      <c r="C276" s="54" t="s">
        <v>104</v>
      </c>
      <c r="D276" s="55" t="str">
        <f>+IF(ISERROR(VLOOKUP($C276,Insumos!$C:$G,3,FALSE)),"",VLOOKUP($C276,Insumos!$C:$G,3,FALSE))</f>
        <v>GRAMOS</v>
      </c>
      <c r="E276" s="56">
        <f>+IF(ISERROR(VLOOKUP($C276,Insumos!$C:$G,2,FALSE)),"",VLOOKUP($C276,Insumos!$C:$G,2,FALSE))</f>
        <v>1550</v>
      </c>
      <c r="F276" s="57">
        <f>+IF(ISERROR(VLOOKUP($C276,Insumos!$C:$G,5,FALSE)),"",VLOOKUP($C276,Insumos!$C:$G,5,FALSE))</f>
        <v>349</v>
      </c>
      <c r="G276" s="55" t="str">
        <f>+IF(ISERROR(VLOOKUP($C276,Insumos!$C:$G,4,FALSE)),"",VLOOKUP($C276,Insumos!$C:$G,4,FALSE))</f>
        <v>GRAMOS</v>
      </c>
      <c r="H276" s="64">
        <v>120.0</v>
      </c>
      <c r="I276" s="56">
        <f t="shared" si="43"/>
        <v>532.95</v>
      </c>
      <c r="J276" s="39"/>
      <c r="K276" s="75">
        <v>120.0</v>
      </c>
      <c r="L276" s="59">
        <f t="shared" si="44"/>
        <v>532.95</v>
      </c>
    </row>
    <row r="277" ht="15.0" customHeight="1">
      <c r="B277" s="53">
        <v>3.0</v>
      </c>
      <c r="C277" s="78" t="s">
        <v>81</v>
      </c>
      <c r="D277" s="55" t="str">
        <f>+IF(ISERROR(VLOOKUP($C277,Insumos!$C:$G,3,FALSE)),"",VLOOKUP($C277,Insumos!$C:$G,3,FALSE))</f>
        <v>MILILITROS</v>
      </c>
      <c r="E277" s="56">
        <f>+IF(ISERROR(VLOOKUP($C277,Insumos!$C:$G,2,FALSE)),"",VLOOKUP($C277,Insumos!$C:$G,2,FALSE))</f>
        <v>3866</v>
      </c>
      <c r="F277" s="57">
        <f>+IF(ISERROR(VLOOKUP($C277,Insumos!$C:$G,5,FALSE)),"",VLOOKUP($C277,Insumos!$C:$G,5,FALSE))</f>
        <v>1000</v>
      </c>
      <c r="G277" s="55" t="str">
        <f>+IF(ISERROR(VLOOKUP($C277,Insumos!$C:$G,4,FALSE)),"",VLOOKUP($C277,Insumos!$C:$G,4,FALSE))</f>
        <v>MILILITROS</v>
      </c>
      <c r="H277" s="64">
        <v>25.0</v>
      </c>
      <c r="I277" s="56">
        <f t="shared" si="43"/>
        <v>96.65</v>
      </c>
      <c r="J277" s="39"/>
      <c r="K277" s="75">
        <v>25.0</v>
      </c>
      <c r="L277" s="59">
        <f t="shared" si="44"/>
        <v>96.65</v>
      </c>
    </row>
    <row r="278" ht="15.0" customHeight="1">
      <c r="B278" s="53">
        <v>4.0</v>
      </c>
      <c r="C278" s="73" t="s">
        <v>67</v>
      </c>
      <c r="D278" s="55" t="str">
        <f>+IF(ISERROR(VLOOKUP($C278,Insumos!$C:$G,3,FALSE)),"",VLOOKUP($C278,Insumos!$C:$G,3,FALSE))</f>
        <v>GRAMOS</v>
      </c>
      <c r="E278" s="56">
        <f>+IF(ISERROR(VLOOKUP($C278,Insumos!$C:$G,2,FALSE)),"",VLOOKUP($C278,Insumos!$C:$G,2,FALSE))</f>
        <v>294.1176471</v>
      </c>
      <c r="F278" s="57">
        <f>+IF(ISERROR(VLOOKUP($C278,Insumos!$C:$G,5,FALSE)),"",VLOOKUP($C278,Insumos!$C:$G,5,FALSE))</f>
        <v>1000</v>
      </c>
      <c r="G278" s="55" t="str">
        <f>+IF(ISERROR(VLOOKUP($C278,Insumos!$C:$G,4,FALSE)),"",VLOOKUP($C278,Insumos!$C:$G,4,FALSE))</f>
        <v>GRAMOS</v>
      </c>
      <c r="H278" s="64">
        <v>3.0</v>
      </c>
      <c r="I278" s="56">
        <f t="shared" si="43"/>
        <v>0.88</v>
      </c>
      <c r="J278" s="39"/>
      <c r="K278" s="75">
        <v>3.0</v>
      </c>
      <c r="L278" s="59">
        <f t="shared" si="44"/>
        <v>0.88</v>
      </c>
    </row>
    <row r="279" ht="15.0" customHeight="1">
      <c r="B279" s="53">
        <v>5.0</v>
      </c>
      <c r="C279" s="73" t="s">
        <v>105</v>
      </c>
      <c r="D279" s="55" t="str">
        <f>+IF(ISERROR(VLOOKUP($C279,Insumos!$C:$G,3,FALSE)),"",VLOOKUP($C279,Insumos!$C:$G,3,FALSE))</f>
        <v>GRAMOS</v>
      </c>
      <c r="E279" s="56">
        <f>+IF(ISERROR(VLOOKUP($C279,Insumos!$C:$G,2,FALSE)),"",VLOOKUP($C279,Insumos!$C:$G,2,FALSE))</f>
        <v>840.3361345</v>
      </c>
      <c r="F279" s="57">
        <f>+IF(ISERROR(VLOOKUP($C279,Insumos!$C:$G,5,FALSE)),"",VLOOKUP($C279,Insumos!$C:$G,5,FALSE))</f>
        <v>100</v>
      </c>
      <c r="G279" s="55" t="str">
        <f>+IF(ISERROR(VLOOKUP($C279,Insumos!$C:$G,4,FALSE)),"",VLOOKUP($C279,Insumos!$C:$G,4,FALSE))</f>
        <v>GRAMOS</v>
      </c>
      <c r="H279" s="64">
        <v>3.0</v>
      </c>
      <c r="I279" s="56">
        <f t="shared" si="43"/>
        <v>25.21</v>
      </c>
      <c r="J279" s="39"/>
      <c r="K279" s="75">
        <v>3.0</v>
      </c>
      <c r="L279" s="59">
        <f t="shared" si="44"/>
        <v>25.21</v>
      </c>
    </row>
    <row r="280" ht="15.0" customHeight="1">
      <c r="B280" s="53">
        <v>6.0</v>
      </c>
      <c r="C280" s="73"/>
      <c r="D280" s="55" t="str">
        <f>+IF(ISERROR(VLOOKUP($C280,Insumos!$C:$G,3,FALSE)),"",VLOOKUP($C280,Insumos!$C:$G,3,FALSE))</f>
        <v/>
      </c>
      <c r="E280" s="56" t="str">
        <f>+IF(ISERROR(VLOOKUP($C280,Insumos!$C:$G,2,FALSE)),"",VLOOKUP($C280,Insumos!$C:$G,2,FALSE))</f>
        <v/>
      </c>
      <c r="F280" s="57" t="str">
        <f>+IF(ISERROR(VLOOKUP($C280,Insumos!$C:$G,5,FALSE)),"",VLOOKUP($C280,Insumos!$C:$G,5,FALSE))</f>
        <v/>
      </c>
      <c r="G280" s="55" t="str">
        <f>+IF(ISERROR(VLOOKUP($C280,Insumos!$C:$G,4,FALSE)),"",VLOOKUP($C280,Insumos!$C:$G,4,FALSE))</f>
        <v/>
      </c>
      <c r="H280" s="64" t="str">
        <f t="shared" ref="H280:H285" si="45">IFERROR(ROUND(K280/L$272,4),"")</f>
        <v/>
      </c>
      <c r="I280" s="56">
        <f t="shared" si="43"/>
        <v>0</v>
      </c>
      <c r="J280" s="39"/>
      <c r="K280" s="80"/>
      <c r="L280" s="59">
        <f t="shared" si="44"/>
        <v>0</v>
      </c>
    </row>
    <row r="281" ht="15.0" customHeight="1">
      <c r="B281" s="53">
        <v>7.0</v>
      </c>
      <c r="C281" s="63"/>
      <c r="D281" s="55" t="str">
        <f>+IF(ISERROR(VLOOKUP($C281,Insumos!$C:$G,3,FALSE)),"",VLOOKUP($C281,Insumos!$C:$G,3,FALSE))</f>
        <v/>
      </c>
      <c r="E281" s="56" t="str">
        <f>+IF(ISERROR(VLOOKUP($C281,Insumos!$C:$G,2,FALSE)),"",VLOOKUP($C281,Insumos!$C:$G,2,FALSE))</f>
        <v/>
      </c>
      <c r="F281" s="57" t="str">
        <f>+IF(ISERROR(VLOOKUP($C281,Insumos!$C:$G,5,FALSE)),"",VLOOKUP($C281,Insumos!$C:$G,5,FALSE))</f>
        <v/>
      </c>
      <c r="G281" s="55" t="str">
        <f>+IF(ISERROR(VLOOKUP($C281,Insumos!$C:$G,4,FALSE)),"",VLOOKUP($C281,Insumos!$C:$G,4,FALSE))</f>
        <v/>
      </c>
      <c r="H281" s="64" t="str">
        <f t="shared" si="45"/>
        <v/>
      </c>
      <c r="I281" s="56">
        <f t="shared" si="43"/>
        <v>0</v>
      </c>
      <c r="J281" s="39"/>
      <c r="K281" s="80"/>
      <c r="L281" s="59">
        <f t="shared" si="44"/>
        <v>0</v>
      </c>
    </row>
    <row r="282" ht="15.0" customHeight="1">
      <c r="B282" s="53">
        <v>8.0</v>
      </c>
      <c r="C282" s="63"/>
      <c r="D282" s="55" t="str">
        <f>+IF(ISERROR(VLOOKUP($C282,Insumos!$C:$G,3,FALSE)),"",VLOOKUP($C282,Insumos!$C:$G,3,FALSE))</f>
        <v/>
      </c>
      <c r="E282" s="56" t="str">
        <f>+IF(ISERROR(VLOOKUP($C282,Insumos!$C:$G,2,FALSE)),"",VLOOKUP($C282,Insumos!$C:$G,2,FALSE))</f>
        <v/>
      </c>
      <c r="F282" s="57" t="str">
        <f>+IF(ISERROR(VLOOKUP($C282,Insumos!$C:$G,5,FALSE)),"",VLOOKUP($C282,Insumos!$C:$G,5,FALSE))</f>
        <v/>
      </c>
      <c r="G282" s="55" t="str">
        <f>+IF(ISERROR(VLOOKUP($C282,Insumos!$C:$G,4,FALSE)),"",VLOOKUP($C282,Insumos!$C:$G,4,FALSE))</f>
        <v/>
      </c>
      <c r="H282" s="64" t="str">
        <f t="shared" si="45"/>
        <v/>
      </c>
      <c r="I282" s="56">
        <f t="shared" si="43"/>
        <v>0</v>
      </c>
      <c r="J282" s="39"/>
      <c r="K282" s="66"/>
      <c r="L282" s="59">
        <f t="shared" si="44"/>
        <v>0</v>
      </c>
    </row>
    <row r="283" ht="15.0" customHeight="1">
      <c r="B283" s="53">
        <v>9.0</v>
      </c>
      <c r="C283" s="74"/>
      <c r="D283" s="55" t="str">
        <f>+IF(ISERROR(VLOOKUP($C283,Insumos!$C:$G,3,FALSE)),"",VLOOKUP($C283,Insumos!$C:$G,3,FALSE))</f>
        <v/>
      </c>
      <c r="E283" s="56" t="str">
        <f>+IF(ISERROR(VLOOKUP($C283,Insumos!$C:$G,2,FALSE)),"",VLOOKUP($C283,Insumos!$C:$G,2,FALSE))</f>
        <v/>
      </c>
      <c r="F283" s="57" t="str">
        <f>+IF(ISERROR(VLOOKUP($C283,Insumos!$C:$G,5,FALSE)),"",VLOOKUP($C283,Insumos!$C:$G,5,FALSE))</f>
        <v/>
      </c>
      <c r="G283" s="55" t="str">
        <f>+IF(ISERROR(VLOOKUP($C283,Insumos!$C:$G,4,FALSE)),"",VLOOKUP($C283,Insumos!$C:$G,4,FALSE))</f>
        <v/>
      </c>
      <c r="H283" s="64" t="str">
        <f t="shared" si="45"/>
        <v/>
      </c>
      <c r="I283" s="56">
        <f t="shared" si="43"/>
        <v>0</v>
      </c>
      <c r="J283" s="39"/>
      <c r="K283" s="76"/>
      <c r="L283" s="59">
        <f t="shared" si="44"/>
        <v>0</v>
      </c>
    </row>
    <row r="284" ht="15.0" customHeight="1">
      <c r="B284" s="53">
        <v>10.0</v>
      </c>
      <c r="C284" s="73"/>
      <c r="D284" s="55" t="str">
        <f>+IF(ISERROR(VLOOKUP($C284,Insumos!$C:$G,3,FALSE)),"",VLOOKUP($C284,Insumos!$C:$G,3,FALSE))</f>
        <v/>
      </c>
      <c r="E284" s="56" t="str">
        <f>+IF(ISERROR(VLOOKUP($C284,Insumos!$C:$G,2,FALSE)),"",VLOOKUP($C284,Insumos!$C:$G,2,FALSE))</f>
        <v/>
      </c>
      <c r="F284" s="57" t="str">
        <f>+IF(ISERROR(VLOOKUP($C284,Insumos!$C:$G,5,FALSE)),"",VLOOKUP($C284,Insumos!$C:$G,5,FALSE))</f>
        <v/>
      </c>
      <c r="G284" s="55" t="str">
        <f>+IF(ISERROR(VLOOKUP($C284,Insumos!$C:$G,4,FALSE)),"",VLOOKUP($C284,Insumos!$C:$G,4,FALSE))</f>
        <v/>
      </c>
      <c r="H284" s="64" t="str">
        <f t="shared" si="45"/>
        <v/>
      </c>
      <c r="I284" s="56">
        <f t="shared" si="43"/>
        <v>0</v>
      </c>
      <c r="J284" s="39"/>
      <c r="K284" s="77"/>
      <c r="L284" s="59">
        <f t="shared" si="44"/>
        <v>0</v>
      </c>
    </row>
    <row r="285" ht="15.0" customHeight="1">
      <c r="B285" s="53">
        <v>11.0</v>
      </c>
      <c r="C285" s="63"/>
      <c r="D285" s="55" t="str">
        <f>+IF(ISERROR(VLOOKUP($C285,Insumos!$C:$G,3,FALSE)),"",VLOOKUP($C285,Insumos!$C:$G,3,FALSE))</f>
        <v/>
      </c>
      <c r="E285" s="56" t="str">
        <f>+IF(ISERROR(VLOOKUP($C285,Insumos!$C:$G,2,FALSE)),"",VLOOKUP($C285,Insumos!$C:$G,2,FALSE))</f>
        <v/>
      </c>
      <c r="F285" s="57" t="str">
        <f>+IF(ISERROR(VLOOKUP($C285,Insumos!$C:$G,5,FALSE)),"",VLOOKUP($C285,Insumos!$C:$G,5,FALSE))</f>
        <v/>
      </c>
      <c r="G285" s="55" t="str">
        <f>+IF(ISERROR(VLOOKUP($C285,Insumos!$C:$G,4,FALSE)),"",VLOOKUP($C285,Insumos!$C:$G,4,FALSE))</f>
        <v/>
      </c>
      <c r="H285" s="64" t="str">
        <f t="shared" si="45"/>
        <v/>
      </c>
      <c r="I285" s="56">
        <f t="shared" si="43"/>
        <v>0</v>
      </c>
      <c r="J285" s="39"/>
      <c r="K285" s="77"/>
      <c r="L285" s="59">
        <f t="shared" si="44"/>
        <v>0</v>
      </c>
    </row>
    <row r="286" ht="15.0" customHeight="1">
      <c r="H286" s="67" t="s">
        <v>483</v>
      </c>
      <c r="I286" s="68">
        <f>SUM(I275:I285)</f>
        <v>1159.89</v>
      </c>
      <c r="J286" s="39"/>
      <c r="K286" s="69"/>
      <c r="L286" s="70">
        <f>SUM(L275:L285)</f>
        <v>1159.89</v>
      </c>
    </row>
    <row r="287">
      <c r="H287" s="31"/>
    </row>
    <row r="288">
      <c r="H288" s="31"/>
    </row>
    <row r="289" ht="15.0" customHeight="1">
      <c r="B289" s="33"/>
      <c r="C289" s="10" t="s">
        <v>108</v>
      </c>
      <c r="D289" s="34" t="s">
        <v>484</v>
      </c>
      <c r="E289" s="35"/>
      <c r="F289" s="36"/>
      <c r="G289" s="37"/>
      <c r="H289" s="38"/>
      <c r="I289" s="35"/>
      <c r="J289" s="39"/>
      <c r="K289" s="40" t="s">
        <v>474</v>
      </c>
      <c r="L289" s="41" t="s">
        <v>493</v>
      </c>
    </row>
    <row r="290" ht="15.0" customHeight="1">
      <c r="B290" s="42"/>
      <c r="C290" s="43"/>
      <c r="D290" s="42"/>
      <c r="E290" s="44"/>
      <c r="F290" s="45"/>
      <c r="G290" s="42"/>
      <c r="H290" s="46"/>
      <c r="I290" s="44"/>
      <c r="J290" s="39"/>
      <c r="K290" s="47"/>
      <c r="L290" s="41"/>
    </row>
    <row r="291" ht="15.0" customHeight="1">
      <c r="B291" s="48" t="s">
        <v>476</v>
      </c>
      <c r="C291" s="48" t="s">
        <v>477</v>
      </c>
      <c r="D291" s="48" t="s">
        <v>478</v>
      </c>
      <c r="E291" s="49" t="s">
        <v>479</v>
      </c>
      <c r="F291" s="50" t="s">
        <v>10</v>
      </c>
      <c r="G291" s="48" t="s">
        <v>480</v>
      </c>
      <c r="H291" s="51" t="s">
        <v>481</v>
      </c>
      <c r="I291" s="49" t="s">
        <v>482</v>
      </c>
      <c r="J291" s="39"/>
      <c r="K291" s="52"/>
      <c r="L291" s="48" t="s">
        <v>482</v>
      </c>
    </row>
    <row r="292" ht="15.0" customHeight="1">
      <c r="B292" s="53">
        <v>1.0</v>
      </c>
      <c r="C292" s="54" t="s">
        <v>89</v>
      </c>
      <c r="D292" s="55" t="str">
        <f>+IF(ISERROR(VLOOKUP($C292,Insumos!$C:$G,3,FALSE)),"",VLOOKUP($C292,Insumos!$C:$G,3,FALSE))</f>
        <v>GRAMOS</v>
      </c>
      <c r="E292" s="56">
        <f>+IF(ISERROR(VLOOKUP($C292,Insumos!$C:$G,2,FALSE)),"",VLOOKUP($C292,Insumos!$C:$G,2,FALSE))</f>
        <v>1409.76</v>
      </c>
      <c r="F292" s="57">
        <f>+IF(ISERROR(VLOOKUP($C292,Insumos!$C:$G,5,FALSE)),"",VLOOKUP($C292,Insumos!$C:$G,5,FALSE))</f>
        <v>1135</v>
      </c>
      <c r="G292" s="55" t="str">
        <f>+IF(ISERROR(VLOOKUP($C292,Insumos!$C:$G,4,FALSE)),"",VLOOKUP($C292,Insumos!$C:$G,4,FALSE))</f>
        <v>GRAMOS</v>
      </c>
      <c r="H292" s="64">
        <v>20.0</v>
      </c>
      <c r="I292" s="56">
        <f t="shared" ref="I292:I302" si="46">IF(ISERROR(ROUND(+E292/F292*H292,2)),0,ROUND(+E292/F292*H292,2))</f>
        <v>24.84</v>
      </c>
      <c r="J292" s="39"/>
      <c r="K292" s="75">
        <v>20.0</v>
      </c>
      <c r="L292" s="59">
        <f t="shared" ref="L292:L302" si="47">IF(ISERROR(ROUND(+E292/F292*K292,2)),0,ROUND(+E292/F292*K292,2))</f>
        <v>24.84</v>
      </c>
    </row>
    <row r="293" ht="15.0" customHeight="1">
      <c r="B293" s="53">
        <v>2.0</v>
      </c>
      <c r="C293" s="54" t="s">
        <v>71</v>
      </c>
      <c r="D293" s="55" t="str">
        <f>+IF(ISERROR(VLOOKUP($C293,Insumos!$C:$G,3,FALSE)),"",VLOOKUP($C293,Insumos!$C:$G,3,FALSE))</f>
        <v>GRAMOS</v>
      </c>
      <c r="E293" s="56">
        <f>+IF(ISERROR(VLOOKUP($C293,Insumos!$C:$G,2,FALSE)),"",VLOOKUP($C293,Insumos!$C:$G,2,FALSE))</f>
        <v>2521</v>
      </c>
      <c r="F293" s="57">
        <f>+IF(ISERROR(VLOOKUP($C293,Insumos!$C:$G,5,FALSE)),"",VLOOKUP($C293,Insumos!$C:$G,5,FALSE))</f>
        <v>1000</v>
      </c>
      <c r="G293" s="55" t="str">
        <f>+IF(ISERROR(VLOOKUP($C293,Insumos!$C:$G,4,FALSE)),"",VLOOKUP($C293,Insumos!$C:$G,4,FALSE))</f>
        <v>GRAMOS</v>
      </c>
      <c r="H293" s="64">
        <v>7.0</v>
      </c>
      <c r="I293" s="56">
        <f t="shared" si="46"/>
        <v>17.65</v>
      </c>
      <c r="J293" s="39"/>
      <c r="K293" s="75">
        <v>7.0</v>
      </c>
      <c r="L293" s="59">
        <f t="shared" si="47"/>
        <v>17.65</v>
      </c>
    </row>
    <row r="294" ht="15.0" customHeight="1">
      <c r="B294" s="53">
        <v>3.0</v>
      </c>
      <c r="C294" s="73" t="s">
        <v>140</v>
      </c>
      <c r="D294" s="55" t="str">
        <f>+IF(ISERROR(VLOOKUP($C294,Insumos!$C:$G,3,FALSE)),"",VLOOKUP($C294,Insumos!$C:$G,3,FALSE))</f>
        <v>MILILITROS</v>
      </c>
      <c r="E294" s="56">
        <f>+IF(ISERROR(VLOOKUP($C294,Insumos!$C:$G,2,FALSE)),"",VLOOKUP($C294,Insumos!$C:$G,2,FALSE))</f>
        <v>18000</v>
      </c>
      <c r="F294" s="57">
        <f>+IF(ISERROR(VLOOKUP($C294,Insumos!$C:$G,5,FALSE)),"",VLOOKUP($C294,Insumos!$C:$G,5,FALSE))</f>
        <v>3000</v>
      </c>
      <c r="G294" s="55" t="str">
        <f>+IF(ISERROR(VLOOKUP($C294,Insumos!$C:$G,4,FALSE)),"",VLOOKUP($C294,Insumos!$C:$G,4,FALSE))</f>
        <v>MILILITROS</v>
      </c>
      <c r="H294" s="64">
        <v>4.0</v>
      </c>
      <c r="I294" s="56">
        <f t="shared" si="46"/>
        <v>24</v>
      </c>
      <c r="J294" s="39"/>
      <c r="K294" s="75">
        <v>4.0</v>
      </c>
      <c r="L294" s="59">
        <f t="shared" si="47"/>
        <v>24</v>
      </c>
    </row>
    <row r="295" ht="15.0" customHeight="1">
      <c r="B295" s="53">
        <v>4.0</v>
      </c>
      <c r="C295" s="73" t="s">
        <v>67</v>
      </c>
      <c r="D295" s="55" t="str">
        <f>+IF(ISERROR(VLOOKUP($C295,Insumos!$C:$G,3,FALSE)),"",VLOOKUP($C295,Insumos!$C:$G,3,FALSE))</f>
        <v>GRAMOS</v>
      </c>
      <c r="E295" s="56">
        <f>+IF(ISERROR(VLOOKUP($C295,Insumos!$C:$G,2,FALSE)),"",VLOOKUP($C295,Insumos!$C:$G,2,FALSE))</f>
        <v>294.1176471</v>
      </c>
      <c r="F295" s="57">
        <f>+IF(ISERROR(VLOOKUP($C295,Insumos!$C:$G,5,FALSE)),"",VLOOKUP($C295,Insumos!$C:$G,5,FALSE))</f>
        <v>1000</v>
      </c>
      <c r="G295" s="55" t="str">
        <f>+IF(ISERROR(VLOOKUP($C295,Insumos!$C:$G,4,FALSE)),"",VLOOKUP($C295,Insumos!$C:$G,4,FALSE))</f>
        <v>GRAMOS</v>
      </c>
      <c r="H295" s="64">
        <v>3.0</v>
      </c>
      <c r="I295" s="56">
        <f t="shared" si="46"/>
        <v>0.88</v>
      </c>
      <c r="J295" s="39"/>
      <c r="K295" s="75">
        <v>3.0</v>
      </c>
      <c r="L295" s="59">
        <f t="shared" si="47"/>
        <v>0.88</v>
      </c>
    </row>
    <row r="296" ht="15.0" customHeight="1">
      <c r="B296" s="53">
        <v>5.0</v>
      </c>
      <c r="C296" s="73" t="s">
        <v>75</v>
      </c>
      <c r="D296" s="55" t="str">
        <f>+IF(ISERROR(VLOOKUP($C296,Insumos!$C:$G,3,FALSE)),"",VLOOKUP($C296,Insumos!$C:$G,3,FALSE))</f>
        <v>GRAMOS</v>
      </c>
      <c r="E296" s="56">
        <f>+IF(ISERROR(VLOOKUP($C296,Insumos!$C:$G,2,FALSE)),"",VLOOKUP($C296,Insumos!$C:$G,2,FALSE))</f>
        <v>3361</v>
      </c>
      <c r="F296" s="57">
        <f>+IF(ISERROR(VLOOKUP($C296,Insumos!$C:$G,5,FALSE)),"",VLOOKUP($C296,Insumos!$C:$G,5,FALSE))</f>
        <v>1000</v>
      </c>
      <c r="G296" s="55" t="str">
        <f>+IF(ISERROR(VLOOKUP($C296,Insumos!$C:$G,4,FALSE)),"",VLOOKUP($C296,Insumos!$C:$G,4,FALSE))</f>
        <v>GRAMOS</v>
      </c>
      <c r="H296" s="64">
        <v>3.0</v>
      </c>
      <c r="I296" s="56">
        <f t="shared" si="46"/>
        <v>10.08</v>
      </c>
      <c r="J296" s="39"/>
      <c r="K296" s="75">
        <v>3.0</v>
      </c>
      <c r="L296" s="59">
        <f t="shared" si="47"/>
        <v>10.08</v>
      </c>
    </row>
    <row r="297" ht="15.0" customHeight="1">
      <c r="B297" s="53">
        <v>6.0</v>
      </c>
      <c r="C297" s="73" t="s">
        <v>66</v>
      </c>
      <c r="D297" s="55" t="str">
        <f>+IF(ISERROR(VLOOKUP($C297,Insumos!$C:$G,3,FALSE)),"",VLOOKUP($C297,Insumos!$C:$G,3,FALSE))</f>
        <v>GRAMOS</v>
      </c>
      <c r="E297" s="56">
        <f>+IF(ISERROR(VLOOKUP($C297,Insumos!$C:$G,2,FALSE)),"",VLOOKUP($C297,Insumos!$C:$G,2,FALSE))</f>
        <v>2101</v>
      </c>
      <c r="F297" s="57">
        <f>+IF(ISERROR(VLOOKUP($C297,Insumos!$C:$G,5,FALSE)),"",VLOOKUP($C297,Insumos!$C:$G,5,FALSE))</f>
        <v>1000</v>
      </c>
      <c r="G297" s="55" t="str">
        <f>+IF(ISERROR(VLOOKUP($C297,Insumos!$C:$G,4,FALSE)),"",VLOOKUP($C297,Insumos!$C:$G,4,FALSE))</f>
        <v>GRAMOS</v>
      </c>
      <c r="H297" s="64">
        <v>3.0</v>
      </c>
      <c r="I297" s="56">
        <f t="shared" si="46"/>
        <v>6.3</v>
      </c>
      <c r="J297" s="39"/>
      <c r="K297" s="75">
        <v>3.0</v>
      </c>
      <c r="L297" s="59">
        <f t="shared" si="47"/>
        <v>6.3</v>
      </c>
    </row>
    <row r="298" ht="15.0" customHeight="1">
      <c r="B298" s="53">
        <v>7.0</v>
      </c>
      <c r="C298" s="63" t="s">
        <v>107</v>
      </c>
      <c r="D298" s="55" t="str">
        <f>+IF(ISERROR(VLOOKUP($C298,Insumos!$C:$G,3,FALSE)),"",VLOOKUP($C298,Insumos!$C:$G,3,FALSE))</f>
        <v>GRAMOS</v>
      </c>
      <c r="E298" s="56">
        <f>+IF(ISERROR(VLOOKUP($C298,Insumos!$C:$G,2,FALSE)),"",VLOOKUP($C298,Insumos!$C:$G,2,FALSE))</f>
        <v>6302.521</v>
      </c>
      <c r="F298" s="57">
        <f>+IF(ISERROR(VLOOKUP($C298,Insumos!$C:$G,5,FALSE)),"",VLOOKUP($C298,Insumos!$C:$G,5,FALSE))</f>
        <v>300</v>
      </c>
      <c r="G298" s="55" t="str">
        <f>+IF(ISERROR(VLOOKUP($C298,Insumos!$C:$G,4,FALSE)),"",VLOOKUP($C298,Insumos!$C:$G,4,FALSE))</f>
        <v>GRAMOS</v>
      </c>
      <c r="H298" s="64">
        <v>3.0</v>
      </c>
      <c r="I298" s="56">
        <f t="shared" si="46"/>
        <v>63.03</v>
      </c>
      <c r="J298" s="39"/>
      <c r="K298" s="75">
        <v>3.0</v>
      </c>
      <c r="L298" s="59">
        <f t="shared" si="47"/>
        <v>63.03</v>
      </c>
    </row>
    <row r="299" ht="15.0" customHeight="1">
      <c r="B299" s="53">
        <v>8.0</v>
      </c>
      <c r="C299" s="63"/>
      <c r="D299" s="55" t="str">
        <f>+IF(ISERROR(VLOOKUP($C299,Insumos!$C:$G,3,FALSE)),"",VLOOKUP($C299,Insumos!$C:$G,3,FALSE))</f>
        <v/>
      </c>
      <c r="E299" s="56" t="str">
        <f>+IF(ISERROR(VLOOKUP($C299,Insumos!$C:$G,2,FALSE)),"",VLOOKUP($C299,Insumos!$C:$G,2,FALSE))</f>
        <v/>
      </c>
      <c r="F299" s="57" t="str">
        <f>+IF(ISERROR(VLOOKUP($C299,Insumos!$C:$G,5,FALSE)),"",VLOOKUP($C299,Insumos!$C:$G,5,FALSE))</f>
        <v/>
      </c>
      <c r="G299" s="55" t="str">
        <f>+IF(ISERROR(VLOOKUP($C299,Insumos!$C:$G,4,FALSE)),"",VLOOKUP($C299,Insumos!$C:$G,4,FALSE))</f>
        <v/>
      </c>
      <c r="H299" s="64" t="str">
        <f t="shared" ref="H299:H302" si="48">IFERROR(ROUND(K299/L$289,4),"")</f>
        <v/>
      </c>
      <c r="I299" s="56">
        <f t="shared" si="46"/>
        <v>0</v>
      </c>
      <c r="J299" s="39"/>
      <c r="K299" s="66"/>
      <c r="L299" s="59">
        <f t="shared" si="47"/>
        <v>0</v>
      </c>
    </row>
    <row r="300" ht="15.0" customHeight="1">
      <c r="B300" s="53">
        <v>9.0</v>
      </c>
      <c r="C300" s="74"/>
      <c r="D300" s="55" t="str">
        <f>+IF(ISERROR(VLOOKUP($C300,Insumos!$C:$G,3,FALSE)),"",VLOOKUP($C300,Insumos!$C:$G,3,FALSE))</f>
        <v/>
      </c>
      <c r="E300" s="56" t="str">
        <f>+IF(ISERROR(VLOOKUP($C300,Insumos!$C:$G,2,FALSE)),"",VLOOKUP($C300,Insumos!$C:$G,2,FALSE))</f>
        <v/>
      </c>
      <c r="F300" s="57" t="str">
        <f>+IF(ISERROR(VLOOKUP($C300,Insumos!$C:$G,5,FALSE)),"",VLOOKUP($C300,Insumos!$C:$G,5,FALSE))</f>
        <v/>
      </c>
      <c r="G300" s="55" t="str">
        <f>+IF(ISERROR(VLOOKUP($C300,Insumos!$C:$G,4,FALSE)),"",VLOOKUP($C300,Insumos!$C:$G,4,FALSE))</f>
        <v/>
      </c>
      <c r="H300" s="64" t="str">
        <f t="shared" si="48"/>
        <v/>
      </c>
      <c r="I300" s="56">
        <f t="shared" si="46"/>
        <v>0</v>
      </c>
      <c r="J300" s="39"/>
      <c r="K300" s="76"/>
      <c r="L300" s="59">
        <f t="shared" si="47"/>
        <v>0</v>
      </c>
    </row>
    <row r="301" ht="15.0" customHeight="1">
      <c r="B301" s="53">
        <v>10.0</v>
      </c>
      <c r="C301" s="73"/>
      <c r="D301" s="55" t="str">
        <f>+IF(ISERROR(VLOOKUP($C301,Insumos!$C:$G,3,FALSE)),"",VLOOKUP($C301,Insumos!$C:$G,3,FALSE))</f>
        <v/>
      </c>
      <c r="E301" s="56" t="str">
        <f>+IF(ISERROR(VLOOKUP($C301,Insumos!$C:$G,2,FALSE)),"",VLOOKUP($C301,Insumos!$C:$G,2,FALSE))</f>
        <v/>
      </c>
      <c r="F301" s="57" t="str">
        <f>+IF(ISERROR(VLOOKUP($C301,Insumos!$C:$G,5,FALSE)),"",VLOOKUP($C301,Insumos!$C:$G,5,FALSE))</f>
        <v/>
      </c>
      <c r="G301" s="55" t="str">
        <f>+IF(ISERROR(VLOOKUP($C301,Insumos!$C:$G,4,FALSE)),"",VLOOKUP($C301,Insumos!$C:$G,4,FALSE))</f>
        <v/>
      </c>
      <c r="H301" s="64" t="str">
        <f t="shared" si="48"/>
        <v/>
      </c>
      <c r="I301" s="56">
        <f t="shared" si="46"/>
        <v>0</v>
      </c>
      <c r="J301" s="39"/>
      <c r="K301" s="77"/>
      <c r="L301" s="59">
        <f t="shared" si="47"/>
        <v>0</v>
      </c>
    </row>
    <row r="302" ht="15.0" customHeight="1">
      <c r="B302" s="53">
        <v>11.0</v>
      </c>
      <c r="C302" s="63"/>
      <c r="D302" s="55" t="str">
        <f>+IF(ISERROR(VLOOKUP($C302,Insumos!$C:$G,3,FALSE)),"",VLOOKUP($C302,Insumos!$C:$G,3,FALSE))</f>
        <v/>
      </c>
      <c r="E302" s="56" t="str">
        <f>+IF(ISERROR(VLOOKUP($C302,Insumos!$C:$G,2,FALSE)),"",VLOOKUP($C302,Insumos!$C:$G,2,FALSE))</f>
        <v/>
      </c>
      <c r="F302" s="57" t="str">
        <f>+IF(ISERROR(VLOOKUP($C302,Insumos!$C:$G,5,FALSE)),"",VLOOKUP($C302,Insumos!$C:$G,5,FALSE))</f>
        <v/>
      </c>
      <c r="G302" s="55" t="str">
        <f>+IF(ISERROR(VLOOKUP($C302,Insumos!$C:$G,4,FALSE)),"",VLOOKUP($C302,Insumos!$C:$G,4,FALSE))</f>
        <v/>
      </c>
      <c r="H302" s="64" t="str">
        <f t="shared" si="48"/>
        <v/>
      </c>
      <c r="I302" s="56">
        <f t="shared" si="46"/>
        <v>0</v>
      </c>
      <c r="J302" s="39"/>
      <c r="K302" s="77"/>
      <c r="L302" s="59">
        <f t="shared" si="47"/>
        <v>0</v>
      </c>
    </row>
    <row r="303" ht="15.0" customHeight="1">
      <c r="H303" s="67" t="s">
        <v>483</v>
      </c>
      <c r="I303" s="68">
        <f>SUM(I292:I302)</f>
        <v>146.78</v>
      </c>
      <c r="J303" s="39"/>
      <c r="K303" s="69"/>
      <c r="L303" s="70">
        <f>SUM(L292:L302)</f>
        <v>146.78</v>
      </c>
    </row>
    <row r="304">
      <c r="H304" s="31"/>
    </row>
    <row r="305">
      <c r="H305" s="31"/>
    </row>
    <row r="306" ht="15.0" customHeight="1">
      <c r="B306" s="33"/>
      <c r="C306" s="10" t="s">
        <v>111</v>
      </c>
      <c r="D306" s="34" t="s">
        <v>484</v>
      </c>
      <c r="E306" s="35"/>
      <c r="F306" s="36"/>
      <c r="G306" s="37"/>
      <c r="H306" s="38"/>
      <c r="I306" s="35"/>
      <c r="J306" s="39"/>
      <c r="K306" s="40" t="s">
        <v>474</v>
      </c>
      <c r="L306" s="41" t="s">
        <v>494</v>
      </c>
    </row>
    <row r="307" ht="15.0" customHeight="1">
      <c r="B307" s="42"/>
      <c r="C307" s="43"/>
      <c r="D307" s="42"/>
      <c r="E307" s="44"/>
      <c r="F307" s="45"/>
      <c r="G307" s="42"/>
      <c r="H307" s="46"/>
      <c r="I307" s="44"/>
      <c r="J307" s="39"/>
      <c r="K307" s="47"/>
      <c r="L307" s="41"/>
    </row>
    <row r="308" ht="15.0" customHeight="1">
      <c r="B308" s="48" t="s">
        <v>476</v>
      </c>
      <c r="C308" s="48" t="s">
        <v>477</v>
      </c>
      <c r="D308" s="48" t="s">
        <v>478</v>
      </c>
      <c r="E308" s="49" t="s">
        <v>479</v>
      </c>
      <c r="F308" s="50" t="s">
        <v>10</v>
      </c>
      <c r="G308" s="48" t="s">
        <v>480</v>
      </c>
      <c r="H308" s="51" t="s">
        <v>481</v>
      </c>
      <c r="I308" s="49" t="s">
        <v>482</v>
      </c>
      <c r="J308" s="39"/>
      <c r="K308" s="52"/>
      <c r="L308" s="48" t="s">
        <v>482</v>
      </c>
    </row>
    <row r="309" ht="15.0" customHeight="1">
      <c r="B309" s="53">
        <v>1.0</v>
      </c>
      <c r="C309" s="54" t="s">
        <v>89</v>
      </c>
      <c r="D309" s="55" t="str">
        <f>+IF(ISERROR(VLOOKUP($C309,Insumos!$C:$G,3,FALSE)),"",VLOOKUP($C309,Insumos!$C:$G,3,FALSE))</f>
        <v>GRAMOS</v>
      </c>
      <c r="E309" s="56">
        <f>+IF(ISERROR(VLOOKUP($C309,Insumos!$C:$G,2,FALSE)),"",VLOOKUP($C309,Insumos!$C:$G,2,FALSE))</f>
        <v>1409.76</v>
      </c>
      <c r="F309" s="57">
        <f>+IF(ISERROR(VLOOKUP($C309,Insumos!$C:$G,5,FALSE)),"",VLOOKUP($C309,Insumos!$C:$G,5,FALSE))</f>
        <v>1135</v>
      </c>
      <c r="G309" s="55" t="str">
        <f>+IF(ISERROR(VLOOKUP($C309,Insumos!$C:$G,4,FALSE)),"",VLOOKUP($C309,Insumos!$C:$G,4,FALSE))</f>
        <v>GRAMOS</v>
      </c>
      <c r="H309" s="64">
        <v>300.0</v>
      </c>
      <c r="I309" s="56">
        <f t="shared" ref="I309:I319" si="49">IF(ISERROR(ROUND(+E309/F309*H309,2)),0,ROUND(+E309/F309*H309,2))</f>
        <v>372.62</v>
      </c>
      <c r="J309" s="39"/>
      <c r="K309" s="75">
        <v>300.0</v>
      </c>
      <c r="L309" s="59">
        <f t="shared" ref="L309:L319" si="50">IF(ISERROR(ROUND(+E309/F309*K309,2)),0,ROUND(+E309/F309*K309,2))</f>
        <v>372.62</v>
      </c>
    </row>
    <row r="310" ht="15.0" customHeight="1">
      <c r="B310" s="53">
        <v>2.0</v>
      </c>
      <c r="C310" s="54" t="s">
        <v>109</v>
      </c>
      <c r="D310" s="55" t="str">
        <f>+IF(ISERROR(VLOOKUP($C310,Insumos!$C:$G,3,FALSE)),"",VLOOKUP($C310,Insumos!$C:$G,3,FALSE))</f>
        <v>MILILITROS</v>
      </c>
      <c r="E310" s="56">
        <f>+IF(ISERROR(VLOOKUP($C310,Insumos!$C:$G,2,FALSE)),"",VLOOKUP($C310,Insumos!$C:$G,2,FALSE))</f>
        <v>3193.28</v>
      </c>
      <c r="F310" s="57">
        <f>+IF(ISERROR(VLOOKUP($C310,Insumos!$C:$G,5,FALSE)),"",VLOOKUP($C310,Insumos!$C:$G,5,FALSE))</f>
        <v>700</v>
      </c>
      <c r="G310" s="55" t="str">
        <f>+IF(ISERROR(VLOOKUP($C310,Insumos!$C:$G,4,FALSE)),"",VLOOKUP($C310,Insumos!$C:$G,4,FALSE))</f>
        <v>MILILITROS</v>
      </c>
      <c r="H310" s="64">
        <v>100.0</v>
      </c>
      <c r="I310" s="56">
        <f t="shared" si="49"/>
        <v>456.18</v>
      </c>
      <c r="J310" s="39"/>
      <c r="K310" s="75">
        <v>100.0</v>
      </c>
      <c r="L310" s="59">
        <f t="shared" si="50"/>
        <v>456.18</v>
      </c>
    </row>
    <row r="311" ht="15.0" customHeight="1">
      <c r="B311" s="53">
        <v>3.0</v>
      </c>
      <c r="C311" s="88" t="s">
        <v>110</v>
      </c>
      <c r="D311" s="55" t="str">
        <f>+IF(ISERROR(VLOOKUP($C311,Insumos!$C:$G,3,FALSE)),"",VLOOKUP($C311,Insumos!$C:$G,3,FALSE))</f>
        <v>MILILITROS</v>
      </c>
      <c r="E311" s="56">
        <f>+IF(ISERROR(VLOOKUP($C311,Insumos!$C:$G,2,FALSE)),"",VLOOKUP($C311,Insumos!$C:$G,2,FALSE))</f>
        <v>2990</v>
      </c>
      <c r="F311" s="57">
        <f>+IF(ISERROR(VLOOKUP($C311,Insumos!$C:$G,5,FALSE)),"",VLOOKUP($C311,Insumos!$C:$G,5,FALSE))</f>
        <v>500</v>
      </c>
      <c r="G311" s="55" t="str">
        <f>+IF(ISERROR(VLOOKUP($C311,Insumos!$C:$G,4,FALSE)),"",VLOOKUP($C311,Insumos!$C:$G,4,FALSE))</f>
        <v>MILILITROS</v>
      </c>
      <c r="H311" s="64">
        <v>120.0</v>
      </c>
      <c r="I311" s="56">
        <f t="shared" si="49"/>
        <v>717.6</v>
      </c>
      <c r="J311" s="39"/>
      <c r="K311" s="75">
        <v>120.0</v>
      </c>
      <c r="L311" s="59">
        <f t="shared" si="50"/>
        <v>717.6</v>
      </c>
    </row>
    <row r="312" ht="15.0" customHeight="1">
      <c r="B312" s="53">
        <v>4.0</v>
      </c>
      <c r="C312" s="88"/>
      <c r="D312" s="55" t="str">
        <f>+IF(ISERROR(VLOOKUP($C312,Insumos!$C:$G,3,FALSE)),"",VLOOKUP($C312,Insumos!$C:$G,3,FALSE))</f>
        <v/>
      </c>
      <c r="E312" s="56" t="str">
        <f>+IF(ISERROR(VLOOKUP($C312,Insumos!$C:$G,2,FALSE)),"",VLOOKUP($C312,Insumos!$C:$G,2,FALSE))</f>
        <v/>
      </c>
      <c r="F312" s="57" t="str">
        <f>+IF(ISERROR(VLOOKUP($C312,Insumos!$C:$G,5,FALSE)),"",VLOOKUP($C312,Insumos!$C:$G,5,FALSE))</f>
        <v/>
      </c>
      <c r="G312" s="55" t="str">
        <f>+IF(ISERROR(VLOOKUP($C312,Insumos!$C:$G,4,FALSE)),"",VLOOKUP($C312,Insumos!$C:$G,4,FALSE))</f>
        <v/>
      </c>
      <c r="H312" s="64"/>
      <c r="I312" s="56">
        <f t="shared" si="49"/>
        <v>0</v>
      </c>
      <c r="J312" s="39"/>
      <c r="K312" s="93"/>
      <c r="L312" s="59">
        <f t="shared" si="50"/>
        <v>0</v>
      </c>
    </row>
    <row r="313" ht="15.0" customHeight="1">
      <c r="B313" s="53">
        <v>5.0</v>
      </c>
      <c r="C313" s="88"/>
      <c r="D313" s="55" t="str">
        <f>+IF(ISERROR(VLOOKUP($C313,Insumos!$C:$G,3,FALSE)),"",VLOOKUP($C313,Insumos!$C:$G,3,FALSE))</f>
        <v/>
      </c>
      <c r="E313" s="56" t="str">
        <f>+IF(ISERROR(VLOOKUP($C313,Insumos!$C:$G,2,FALSE)),"",VLOOKUP($C313,Insumos!$C:$G,2,FALSE))</f>
        <v/>
      </c>
      <c r="F313" s="57" t="str">
        <f>+IF(ISERROR(VLOOKUP($C313,Insumos!$C:$G,5,FALSE)),"",VLOOKUP($C313,Insumos!$C:$G,5,FALSE))</f>
        <v/>
      </c>
      <c r="G313" s="55" t="str">
        <f>+IF(ISERROR(VLOOKUP($C313,Insumos!$C:$G,4,FALSE)),"",VLOOKUP($C313,Insumos!$C:$G,4,FALSE))</f>
        <v/>
      </c>
      <c r="H313" s="64"/>
      <c r="I313" s="56">
        <f t="shared" si="49"/>
        <v>0</v>
      </c>
      <c r="J313" s="39"/>
      <c r="K313" s="93"/>
      <c r="L313" s="59">
        <f t="shared" si="50"/>
        <v>0</v>
      </c>
    </row>
    <row r="314" ht="15.0" customHeight="1">
      <c r="B314" s="53">
        <v>6.0</v>
      </c>
      <c r="C314" s="78"/>
      <c r="D314" s="55" t="str">
        <f>+IF(ISERROR(VLOOKUP($C314,Insumos!$C:$G,3,FALSE)),"",VLOOKUP($C314,Insumos!$C:$G,3,FALSE))</f>
        <v/>
      </c>
      <c r="E314" s="56" t="str">
        <f>+IF(ISERROR(VLOOKUP($C314,Insumos!$C:$G,2,FALSE)),"",VLOOKUP($C314,Insumos!$C:$G,2,FALSE))</f>
        <v/>
      </c>
      <c r="F314" s="57" t="str">
        <f>+IF(ISERROR(VLOOKUP($C314,Insumos!$C:$G,5,FALSE)),"",VLOOKUP($C314,Insumos!$C:$G,5,FALSE))</f>
        <v/>
      </c>
      <c r="G314" s="55" t="str">
        <f>+IF(ISERROR(VLOOKUP($C314,Insumos!$C:$G,4,FALSE)),"",VLOOKUP($C314,Insumos!$C:$G,4,FALSE))</f>
        <v/>
      </c>
      <c r="H314" s="64"/>
      <c r="I314" s="56">
        <f t="shared" si="49"/>
        <v>0</v>
      </c>
      <c r="J314" s="39"/>
      <c r="K314" s="79"/>
      <c r="L314" s="59">
        <f t="shared" si="50"/>
        <v>0</v>
      </c>
    </row>
    <row r="315" ht="15.0" customHeight="1">
      <c r="B315" s="53">
        <v>7.0</v>
      </c>
      <c r="C315" s="63"/>
      <c r="D315" s="55" t="str">
        <f>+IF(ISERROR(VLOOKUP($C315,Insumos!$C:$G,3,FALSE)),"",VLOOKUP($C315,Insumos!$C:$G,3,FALSE))</f>
        <v/>
      </c>
      <c r="E315" s="56" t="str">
        <f>+IF(ISERROR(VLOOKUP($C315,Insumos!$C:$G,2,FALSE)),"",VLOOKUP($C315,Insumos!$C:$G,2,FALSE))</f>
        <v/>
      </c>
      <c r="F315" s="57" t="str">
        <f>+IF(ISERROR(VLOOKUP($C315,Insumos!$C:$G,5,FALSE)),"",VLOOKUP($C315,Insumos!$C:$G,5,FALSE))</f>
        <v/>
      </c>
      <c r="G315" s="55" t="str">
        <f>+IF(ISERROR(VLOOKUP($C315,Insumos!$C:$G,4,FALSE)),"",VLOOKUP($C315,Insumos!$C:$G,4,FALSE))</f>
        <v/>
      </c>
      <c r="H315" s="64"/>
      <c r="I315" s="56">
        <f t="shared" si="49"/>
        <v>0</v>
      </c>
      <c r="J315" s="39"/>
      <c r="K315" s="80"/>
      <c r="L315" s="59">
        <f t="shared" si="50"/>
        <v>0</v>
      </c>
    </row>
    <row r="316" ht="15.0" customHeight="1">
      <c r="B316" s="53">
        <v>8.0</v>
      </c>
      <c r="C316" s="63"/>
      <c r="D316" s="55" t="str">
        <f>+IF(ISERROR(VLOOKUP($C316,Insumos!$C:$G,3,FALSE)),"",VLOOKUP($C316,Insumos!$C:$G,3,FALSE))</f>
        <v/>
      </c>
      <c r="E316" s="56" t="str">
        <f>+IF(ISERROR(VLOOKUP($C316,Insumos!$C:$G,2,FALSE)),"",VLOOKUP($C316,Insumos!$C:$G,2,FALSE))</f>
        <v/>
      </c>
      <c r="F316" s="57" t="str">
        <f>+IF(ISERROR(VLOOKUP($C316,Insumos!$C:$G,5,FALSE)),"",VLOOKUP($C316,Insumos!$C:$G,5,FALSE))</f>
        <v/>
      </c>
      <c r="G316" s="55" t="str">
        <f>+IF(ISERROR(VLOOKUP($C316,Insumos!$C:$G,4,FALSE)),"",VLOOKUP($C316,Insumos!$C:$G,4,FALSE))</f>
        <v/>
      </c>
      <c r="H316" s="64"/>
      <c r="I316" s="56">
        <f t="shared" si="49"/>
        <v>0</v>
      </c>
      <c r="J316" s="39"/>
      <c r="K316" s="66"/>
      <c r="L316" s="59">
        <f t="shared" si="50"/>
        <v>0</v>
      </c>
    </row>
    <row r="317" ht="15.0" customHeight="1">
      <c r="B317" s="53">
        <v>9.0</v>
      </c>
      <c r="C317" s="74"/>
      <c r="D317" s="55" t="str">
        <f>+IF(ISERROR(VLOOKUP($C317,Insumos!$C:$G,3,FALSE)),"",VLOOKUP($C317,Insumos!$C:$G,3,FALSE))</f>
        <v/>
      </c>
      <c r="E317" s="56" t="str">
        <f>+IF(ISERROR(VLOOKUP($C317,Insumos!$C:$G,2,FALSE)),"",VLOOKUP($C317,Insumos!$C:$G,2,FALSE))</f>
        <v/>
      </c>
      <c r="F317" s="57" t="str">
        <f>+IF(ISERROR(VLOOKUP($C317,Insumos!$C:$G,5,FALSE)),"",VLOOKUP($C317,Insumos!$C:$G,5,FALSE))</f>
        <v/>
      </c>
      <c r="G317" s="55" t="str">
        <f>+IF(ISERROR(VLOOKUP($C317,Insumos!$C:$G,4,FALSE)),"",VLOOKUP($C317,Insumos!$C:$G,4,FALSE))</f>
        <v/>
      </c>
      <c r="H317" s="64"/>
      <c r="I317" s="56">
        <f t="shared" si="49"/>
        <v>0</v>
      </c>
      <c r="J317" s="39"/>
      <c r="K317" s="76"/>
      <c r="L317" s="59">
        <f t="shared" si="50"/>
        <v>0</v>
      </c>
    </row>
    <row r="318" ht="15.0" customHeight="1">
      <c r="B318" s="53">
        <v>10.0</v>
      </c>
      <c r="C318" s="73"/>
      <c r="D318" s="55" t="str">
        <f>+IF(ISERROR(VLOOKUP($C318,Insumos!$C:$G,3,FALSE)),"",VLOOKUP($C318,Insumos!$C:$G,3,FALSE))</f>
        <v/>
      </c>
      <c r="E318" s="56" t="str">
        <f>+IF(ISERROR(VLOOKUP($C318,Insumos!$C:$G,2,FALSE)),"",VLOOKUP($C318,Insumos!$C:$G,2,FALSE))</f>
        <v/>
      </c>
      <c r="F318" s="57" t="str">
        <f>+IF(ISERROR(VLOOKUP($C318,Insumos!$C:$G,5,FALSE)),"",VLOOKUP($C318,Insumos!$C:$G,5,FALSE))</f>
        <v/>
      </c>
      <c r="G318" s="55" t="str">
        <f>+IF(ISERROR(VLOOKUP($C318,Insumos!$C:$G,4,FALSE)),"",VLOOKUP($C318,Insumos!$C:$G,4,FALSE))</f>
        <v/>
      </c>
      <c r="H318" s="64"/>
      <c r="I318" s="56">
        <f t="shared" si="49"/>
        <v>0</v>
      </c>
      <c r="J318" s="39"/>
      <c r="K318" s="77"/>
      <c r="L318" s="59">
        <f t="shared" si="50"/>
        <v>0</v>
      </c>
    </row>
    <row r="319" ht="15.0" customHeight="1">
      <c r="B319" s="53">
        <v>11.0</v>
      </c>
      <c r="C319" s="63"/>
      <c r="D319" s="55" t="str">
        <f>+IF(ISERROR(VLOOKUP($C319,Insumos!$C:$G,3,FALSE)),"",VLOOKUP($C319,Insumos!$C:$G,3,FALSE))</f>
        <v/>
      </c>
      <c r="E319" s="56" t="str">
        <f>+IF(ISERROR(VLOOKUP($C319,Insumos!$C:$G,2,FALSE)),"",VLOOKUP($C319,Insumos!$C:$G,2,FALSE))</f>
        <v/>
      </c>
      <c r="F319" s="57" t="str">
        <f>+IF(ISERROR(VLOOKUP($C319,Insumos!$C:$G,5,FALSE)),"",VLOOKUP($C319,Insumos!$C:$G,5,FALSE))</f>
        <v/>
      </c>
      <c r="G319" s="55" t="str">
        <f>+IF(ISERROR(VLOOKUP($C319,Insumos!$C:$G,4,FALSE)),"",VLOOKUP($C319,Insumos!$C:$G,4,FALSE))</f>
        <v/>
      </c>
      <c r="H319" s="64"/>
      <c r="I319" s="56">
        <f t="shared" si="49"/>
        <v>0</v>
      </c>
      <c r="J319" s="39"/>
      <c r="K319" s="77"/>
      <c r="L319" s="59">
        <f t="shared" si="50"/>
        <v>0</v>
      </c>
    </row>
    <row r="320" ht="15.0" customHeight="1">
      <c r="H320" s="67" t="s">
        <v>483</v>
      </c>
      <c r="I320" s="68">
        <f>SUM(I309:I319)</f>
        <v>1546.4</v>
      </c>
      <c r="J320" s="39"/>
      <c r="K320" s="69"/>
      <c r="L320" s="70">
        <f>SUM(L309:L319)</f>
        <v>1546.4</v>
      </c>
    </row>
    <row r="321">
      <c r="H321" s="31"/>
    </row>
    <row r="322">
      <c r="H322" s="31"/>
    </row>
    <row r="323" ht="15.0" customHeight="1">
      <c r="B323" s="33"/>
      <c r="C323" s="10" t="s">
        <v>113</v>
      </c>
      <c r="D323" s="34" t="s">
        <v>484</v>
      </c>
      <c r="E323" s="35"/>
      <c r="F323" s="36"/>
      <c r="G323" s="37"/>
      <c r="H323" s="38"/>
      <c r="I323" s="35"/>
      <c r="J323" s="39"/>
      <c r="K323" s="40" t="s">
        <v>474</v>
      </c>
      <c r="L323" s="41" t="s">
        <v>495</v>
      </c>
    </row>
    <row r="324" ht="15.0" customHeight="1">
      <c r="B324" s="42"/>
      <c r="C324" s="43"/>
      <c r="D324" s="42"/>
      <c r="E324" s="44"/>
      <c r="F324" s="45"/>
      <c r="G324" s="42"/>
      <c r="H324" s="46"/>
      <c r="I324" s="44"/>
      <c r="J324" s="39"/>
      <c r="K324" s="47"/>
      <c r="L324" s="41"/>
    </row>
    <row r="325" ht="15.0" customHeight="1">
      <c r="B325" s="48" t="s">
        <v>476</v>
      </c>
      <c r="C325" s="48" t="s">
        <v>477</v>
      </c>
      <c r="D325" s="48" t="s">
        <v>478</v>
      </c>
      <c r="E325" s="49" t="s">
        <v>479</v>
      </c>
      <c r="F325" s="50" t="s">
        <v>10</v>
      </c>
      <c r="G325" s="48" t="s">
        <v>480</v>
      </c>
      <c r="H325" s="51" t="s">
        <v>481</v>
      </c>
      <c r="I325" s="49" t="s">
        <v>482</v>
      </c>
      <c r="J325" s="39"/>
      <c r="K325" s="52"/>
      <c r="L325" s="48" t="s">
        <v>482</v>
      </c>
    </row>
    <row r="326" ht="15.0" customHeight="1">
      <c r="B326" s="53">
        <v>1.0</v>
      </c>
      <c r="C326" s="84" t="s">
        <v>101</v>
      </c>
      <c r="D326" s="55" t="str">
        <f>+IF(ISERROR(VLOOKUP($C326,Insumos!$C:$G,3,FALSE)),"",VLOOKUP($C326,Insumos!$C:$G,3,FALSE))</f>
        <v>GRAMOS</v>
      </c>
      <c r="E326" s="56">
        <f>+IF(ISERROR(VLOOKUP($C326,Insumos!$C:$G,2,FALSE)),"",VLOOKUP($C326,Insumos!$C:$G,2,FALSE))</f>
        <v>1513</v>
      </c>
      <c r="F326" s="57">
        <f>+IF(ISERROR(VLOOKUP($C326,Insumos!$C:$G,5,FALSE)),"",VLOOKUP($C326,Insumos!$C:$G,5,FALSE))</f>
        <v>1000</v>
      </c>
      <c r="G326" s="55" t="str">
        <f>+IF(ISERROR(VLOOKUP($C326,Insumos!$C:$G,4,FALSE)),"",VLOOKUP($C326,Insumos!$C:$G,4,FALSE))</f>
        <v>GRAMOS</v>
      </c>
      <c r="H326" s="64">
        <v>2500.0</v>
      </c>
      <c r="I326" s="56">
        <f t="shared" ref="I326:I336" si="51">IF(ISERROR(ROUND(+E326/F326*H326,2)),0,ROUND(+E326/F326*H326,2))</f>
        <v>3782.5</v>
      </c>
      <c r="J326" s="39"/>
      <c r="K326" s="75">
        <v>2500.0</v>
      </c>
      <c r="L326" s="59">
        <f t="shared" ref="L326:L336" si="52">IF(ISERROR(ROUND(+E326/F326*K326,2)),0,ROUND(+E326/F326*K326,2))</f>
        <v>3782.5</v>
      </c>
    </row>
    <row r="327" ht="15.0" customHeight="1">
      <c r="B327" s="53">
        <v>2.0</v>
      </c>
      <c r="C327" s="85" t="s">
        <v>140</v>
      </c>
      <c r="D327" s="55" t="str">
        <f>+IF(ISERROR(VLOOKUP($C327,Insumos!$C:$G,3,FALSE)),"",VLOOKUP($C327,Insumos!$C:$G,3,FALSE))</f>
        <v>MILILITROS</v>
      </c>
      <c r="E327" s="56">
        <f>+IF(ISERROR(VLOOKUP($C327,Insumos!$C:$G,2,FALSE)),"",VLOOKUP($C327,Insumos!$C:$G,2,FALSE))</f>
        <v>18000</v>
      </c>
      <c r="F327" s="57">
        <f>+IF(ISERROR(VLOOKUP($C327,Insumos!$C:$G,5,FALSE)),"",VLOOKUP($C327,Insumos!$C:$G,5,FALSE))</f>
        <v>3000</v>
      </c>
      <c r="G327" s="55" t="str">
        <f>+IF(ISERROR(VLOOKUP($C327,Insumos!$C:$G,4,FALSE)),"",VLOOKUP($C327,Insumos!$C:$G,4,FALSE))</f>
        <v>MILILITROS</v>
      </c>
      <c r="H327" s="64">
        <v>310.0</v>
      </c>
      <c r="I327" s="56">
        <f t="shared" si="51"/>
        <v>1860</v>
      </c>
      <c r="J327" s="39"/>
      <c r="K327" s="75">
        <v>310.0</v>
      </c>
      <c r="L327" s="59">
        <f t="shared" si="52"/>
        <v>1860</v>
      </c>
    </row>
    <row r="328" ht="15.0" customHeight="1">
      <c r="B328" s="53">
        <v>3.0</v>
      </c>
      <c r="C328" s="85" t="s">
        <v>54</v>
      </c>
      <c r="D328" s="55" t="str">
        <f>+IF(ISERROR(VLOOKUP($C328,Insumos!$C:$G,3,FALSE)),"",VLOOKUP($C328,Insumos!$C:$G,3,FALSE))</f>
        <v>UNIDAD</v>
      </c>
      <c r="E328" s="56">
        <f>+IF(ISERROR(VLOOKUP($C328,Insumos!$C:$G,2,FALSE)),"",VLOOKUP($C328,Insumos!$C:$G,2,FALSE))</f>
        <v>8000</v>
      </c>
      <c r="F328" s="57">
        <f>+IF(ISERROR(VLOOKUP($C328,Insumos!$C:$G,5,FALSE)),"",VLOOKUP($C328,Insumos!$C:$G,5,FALSE))</f>
        <v>36</v>
      </c>
      <c r="G328" s="55" t="str">
        <f>+IF(ISERROR(VLOOKUP($C328,Insumos!$C:$G,4,FALSE)),"",VLOOKUP($C328,Insumos!$C:$G,4,FALSE))</f>
        <v>UNIDAD</v>
      </c>
      <c r="H328" s="64">
        <v>4.0</v>
      </c>
      <c r="I328" s="56">
        <f t="shared" si="51"/>
        <v>888.89</v>
      </c>
      <c r="J328" s="39"/>
      <c r="K328" s="75">
        <v>4.0</v>
      </c>
      <c r="L328" s="59">
        <f t="shared" si="52"/>
        <v>888.89</v>
      </c>
    </row>
    <row r="329" ht="15.0" customHeight="1">
      <c r="B329" s="53">
        <v>4.0</v>
      </c>
      <c r="C329" s="85" t="s">
        <v>61</v>
      </c>
      <c r="D329" s="55" t="str">
        <f>+IF(ISERROR(VLOOKUP($C329,Insumos!$C:$G,3,FALSE)),"",VLOOKUP($C329,Insumos!$C:$G,3,FALSE))</f>
        <v>GRAMOS</v>
      </c>
      <c r="E329" s="56">
        <f>+IF(ISERROR(VLOOKUP($C329,Insumos!$C:$G,2,FALSE)),"",VLOOKUP($C329,Insumos!$C:$G,2,FALSE))</f>
        <v>798</v>
      </c>
      <c r="F329" s="57">
        <f>+IF(ISERROR(VLOOKUP($C329,Insumos!$C:$G,5,FALSE)),"",VLOOKUP($C329,Insumos!$C:$G,5,FALSE))</f>
        <v>1000</v>
      </c>
      <c r="G329" s="55" t="str">
        <f>+IF(ISERROR(VLOOKUP($C329,Insumos!$C:$G,4,FALSE)),"",VLOOKUP($C329,Insumos!$C:$G,4,FALSE))</f>
        <v>GRAMOS</v>
      </c>
      <c r="H329" s="64">
        <v>14000.0</v>
      </c>
      <c r="I329" s="56">
        <f t="shared" si="51"/>
        <v>11172</v>
      </c>
      <c r="J329" s="39"/>
      <c r="K329" s="75">
        <v>14000.0</v>
      </c>
      <c r="L329" s="59">
        <f t="shared" si="52"/>
        <v>11172</v>
      </c>
    </row>
    <row r="330" ht="15.0" customHeight="1">
      <c r="B330" s="53">
        <v>5.0</v>
      </c>
      <c r="C330" s="85" t="s">
        <v>250</v>
      </c>
      <c r="D330" s="55" t="str">
        <f>+IF(ISERROR(VLOOKUP($C330,Insumos!$C:$G,3,FALSE)),"",VLOOKUP($C330,Insumos!$C:$G,3,FALSE))</f>
        <v>GRAMOS</v>
      </c>
      <c r="E330" s="56">
        <f>+IF(ISERROR(VLOOKUP($C330,Insumos!$C:$G,2,FALSE)),"",VLOOKUP($C330,Insumos!$C:$G,2,FALSE))</f>
        <v>988.8888889</v>
      </c>
      <c r="F330" s="57">
        <f>+IF(ISERROR(VLOOKUP($C330,Insumos!$C:$G,5,FALSE)),"",VLOOKUP($C330,Insumos!$C:$G,5,FALSE))</f>
        <v>1000</v>
      </c>
      <c r="G330" s="55" t="str">
        <f>+IF(ISERROR(VLOOKUP($C330,Insumos!$C:$G,4,FALSE)),"",VLOOKUP($C330,Insumos!$C:$G,4,FALSE))</f>
        <v>GRAMOS</v>
      </c>
      <c r="H330" s="64">
        <v>2100.0</v>
      </c>
      <c r="I330" s="56">
        <f t="shared" si="51"/>
        <v>2076.67</v>
      </c>
      <c r="J330" s="39"/>
      <c r="K330" s="75">
        <v>2100.0</v>
      </c>
      <c r="L330" s="59">
        <f t="shared" si="52"/>
        <v>2076.67</v>
      </c>
    </row>
    <row r="331" ht="15.0" customHeight="1">
      <c r="B331" s="53">
        <v>6.0</v>
      </c>
      <c r="C331" s="85" t="s">
        <v>112</v>
      </c>
      <c r="D331" s="55" t="str">
        <f>+IF(ISERROR(VLOOKUP($C331,Insumos!$C:$G,3,FALSE)),"",VLOOKUP($C331,Insumos!$C:$G,3,FALSE))</f>
        <v>MILILITROS</v>
      </c>
      <c r="E331" s="56">
        <f>+IF(ISERROR(VLOOKUP($C331,Insumos!$C:$G,2,FALSE)),"",VLOOKUP($C331,Insumos!$C:$G,2,FALSE))</f>
        <v>42771</v>
      </c>
      <c r="F331" s="57">
        <f>+IF(ISERROR(VLOOKUP($C331,Insumos!$C:$G,5,FALSE)),"",VLOOKUP($C331,Insumos!$C:$G,5,FALSE))</f>
        <v>18900</v>
      </c>
      <c r="G331" s="55" t="str">
        <f>+IF(ISERROR(VLOOKUP($C331,Insumos!$C:$G,4,FALSE)),"",VLOOKUP($C331,Insumos!$C:$G,4,FALSE))</f>
        <v>MILILITROS</v>
      </c>
      <c r="H331" s="64">
        <v>1500.0</v>
      </c>
      <c r="I331" s="56">
        <f t="shared" si="51"/>
        <v>3394.52</v>
      </c>
      <c r="J331" s="39"/>
      <c r="K331" s="75">
        <v>1500.0</v>
      </c>
      <c r="L331" s="59">
        <f t="shared" si="52"/>
        <v>3394.52</v>
      </c>
    </row>
    <row r="332" ht="15.0" customHeight="1">
      <c r="B332" s="53">
        <v>7.0</v>
      </c>
      <c r="C332" s="94" t="s">
        <v>86</v>
      </c>
      <c r="D332" s="55" t="str">
        <f>+IF(ISERROR(VLOOKUP($C332,Insumos!$C:$G,3,FALSE)),"",VLOOKUP($C332,Insumos!$C:$G,3,FALSE))</f>
        <v>MILILITROS</v>
      </c>
      <c r="E332" s="56">
        <f>+IF(ISERROR(VLOOKUP($C332,Insumos!$C:$G,2,FALSE)),"",VLOOKUP($C332,Insumos!$C:$G,2,FALSE))</f>
        <v>0</v>
      </c>
      <c r="F332" s="57">
        <f>+IF(ISERROR(VLOOKUP($C332,Insumos!$C:$G,5,FALSE)),"",VLOOKUP($C332,Insumos!$C:$G,5,FALSE))</f>
        <v>0</v>
      </c>
      <c r="G332" s="55" t="str">
        <f>+IF(ISERROR(VLOOKUP($C332,Insumos!$C:$G,4,FALSE)),"",VLOOKUP($C332,Insumos!$C:$G,4,FALSE))</f>
        <v>MILILITROS</v>
      </c>
      <c r="H332" s="64">
        <v>8000.0</v>
      </c>
      <c r="I332" s="56">
        <f t="shared" si="51"/>
        <v>0</v>
      </c>
      <c r="J332" s="39"/>
      <c r="K332" s="75">
        <v>8000.0</v>
      </c>
      <c r="L332" s="59">
        <f t="shared" si="52"/>
        <v>0</v>
      </c>
    </row>
    <row r="333" ht="15.0" customHeight="1">
      <c r="B333" s="53">
        <v>8.0</v>
      </c>
      <c r="C333" s="63"/>
      <c r="D333" s="55" t="str">
        <f>+IF(ISERROR(VLOOKUP($C333,Insumos!$C:$G,3,FALSE)),"",VLOOKUP($C333,Insumos!$C:$G,3,FALSE))</f>
        <v/>
      </c>
      <c r="E333" s="56" t="str">
        <f>+IF(ISERROR(VLOOKUP($C333,Insumos!$C:$G,2,FALSE)),"",VLOOKUP($C333,Insumos!$C:$G,2,FALSE))</f>
        <v/>
      </c>
      <c r="F333" s="57" t="str">
        <f>+IF(ISERROR(VLOOKUP($C333,Insumos!$C:$G,5,FALSE)),"",VLOOKUP($C333,Insumos!$C:$G,5,FALSE))</f>
        <v/>
      </c>
      <c r="G333" s="55" t="str">
        <f>+IF(ISERROR(VLOOKUP($C333,Insumos!$C:$G,4,FALSE)),"",VLOOKUP($C333,Insumos!$C:$G,4,FALSE))</f>
        <v/>
      </c>
      <c r="H333" s="64"/>
      <c r="I333" s="56">
        <f t="shared" si="51"/>
        <v>0</v>
      </c>
      <c r="J333" s="39"/>
      <c r="K333" s="66"/>
      <c r="L333" s="59">
        <f t="shared" si="52"/>
        <v>0</v>
      </c>
    </row>
    <row r="334" ht="15.0" customHeight="1">
      <c r="B334" s="53">
        <v>9.0</v>
      </c>
      <c r="C334" s="74"/>
      <c r="D334" s="55" t="str">
        <f>+IF(ISERROR(VLOOKUP($C334,Insumos!$C:$G,3,FALSE)),"",VLOOKUP($C334,Insumos!$C:$G,3,FALSE))</f>
        <v/>
      </c>
      <c r="E334" s="56" t="str">
        <f>+IF(ISERROR(VLOOKUP($C334,Insumos!$C:$G,2,FALSE)),"",VLOOKUP($C334,Insumos!$C:$G,2,FALSE))</f>
        <v/>
      </c>
      <c r="F334" s="57" t="str">
        <f>+IF(ISERROR(VLOOKUP($C334,Insumos!$C:$G,5,FALSE)),"",VLOOKUP($C334,Insumos!$C:$G,5,FALSE))</f>
        <v/>
      </c>
      <c r="G334" s="55" t="str">
        <f>+IF(ISERROR(VLOOKUP($C334,Insumos!$C:$G,4,FALSE)),"",VLOOKUP($C334,Insumos!$C:$G,4,FALSE))</f>
        <v/>
      </c>
      <c r="H334" s="64"/>
      <c r="I334" s="56">
        <f t="shared" si="51"/>
        <v>0</v>
      </c>
      <c r="J334" s="39"/>
      <c r="K334" s="76"/>
      <c r="L334" s="59">
        <f t="shared" si="52"/>
        <v>0</v>
      </c>
    </row>
    <row r="335" ht="15.0" customHeight="1">
      <c r="B335" s="53">
        <v>10.0</v>
      </c>
      <c r="C335" s="73"/>
      <c r="D335" s="55" t="str">
        <f>+IF(ISERROR(VLOOKUP($C335,Insumos!$C:$G,3,FALSE)),"",VLOOKUP($C335,Insumos!$C:$G,3,FALSE))</f>
        <v/>
      </c>
      <c r="E335" s="56" t="str">
        <f>+IF(ISERROR(VLOOKUP($C335,Insumos!$C:$G,2,FALSE)),"",VLOOKUP($C335,Insumos!$C:$G,2,FALSE))</f>
        <v/>
      </c>
      <c r="F335" s="57" t="str">
        <f>+IF(ISERROR(VLOOKUP($C335,Insumos!$C:$G,5,FALSE)),"",VLOOKUP($C335,Insumos!$C:$G,5,FALSE))</f>
        <v/>
      </c>
      <c r="G335" s="55" t="str">
        <f>+IF(ISERROR(VLOOKUP($C335,Insumos!$C:$G,4,FALSE)),"",VLOOKUP($C335,Insumos!$C:$G,4,FALSE))</f>
        <v/>
      </c>
      <c r="H335" s="64"/>
      <c r="I335" s="56">
        <f t="shared" si="51"/>
        <v>0</v>
      </c>
      <c r="J335" s="39"/>
      <c r="K335" s="77"/>
      <c r="L335" s="59">
        <f t="shared" si="52"/>
        <v>0</v>
      </c>
    </row>
    <row r="336" ht="15.0" customHeight="1">
      <c r="B336" s="53">
        <v>11.0</v>
      </c>
      <c r="C336" s="63"/>
      <c r="D336" s="55" t="str">
        <f>+IF(ISERROR(VLOOKUP($C336,Insumos!$C:$G,3,FALSE)),"",VLOOKUP($C336,Insumos!$C:$G,3,FALSE))</f>
        <v/>
      </c>
      <c r="E336" s="56" t="str">
        <f>+IF(ISERROR(VLOOKUP($C336,Insumos!$C:$G,2,FALSE)),"",VLOOKUP($C336,Insumos!$C:$G,2,FALSE))</f>
        <v/>
      </c>
      <c r="F336" s="57" t="str">
        <f>+IF(ISERROR(VLOOKUP($C336,Insumos!$C:$G,5,FALSE)),"",VLOOKUP($C336,Insumos!$C:$G,5,FALSE))</f>
        <v/>
      </c>
      <c r="G336" s="55" t="str">
        <f>+IF(ISERROR(VLOOKUP($C336,Insumos!$C:$G,4,FALSE)),"",VLOOKUP($C336,Insumos!$C:$G,4,FALSE))</f>
        <v/>
      </c>
      <c r="H336" s="64"/>
      <c r="I336" s="56">
        <f t="shared" si="51"/>
        <v>0</v>
      </c>
      <c r="J336" s="39"/>
      <c r="K336" s="77"/>
      <c r="L336" s="59">
        <f t="shared" si="52"/>
        <v>0</v>
      </c>
    </row>
    <row r="337" ht="15.0" customHeight="1">
      <c r="H337" s="67" t="s">
        <v>483</v>
      </c>
      <c r="I337" s="68">
        <f>SUM(I326:I336)</f>
        <v>23174.58</v>
      </c>
      <c r="J337" s="39"/>
      <c r="K337" s="69"/>
      <c r="L337" s="70">
        <f>SUM(L326:L336)</f>
        <v>23174.58</v>
      </c>
    </row>
    <row r="338">
      <c r="H338" s="31"/>
    </row>
    <row r="339">
      <c r="H339" s="31"/>
    </row>
    <row r="340" ht="15.0" customHeight="1">
      <c r="B340" s="33"/>
      <c r="C340" s="10" t="s">
        <v>116</v>
      </c>
      <c r="D340" s="34" t="s">
        <v>484</v>
      </c>
      <c r="E340" s="35"/>
      <c r="F340" s="36"/>
      <c r="G340" s="37"/>
      <c r="H340" s="38"/>
      <c r="I340" s="35"/>
      <c r="J340" s="39"/>
      <c r="K340" s="40" t="s">
        <v>474</v>
      </c>
      <c r="L340" s="41" t="s">
        <v>496</v>
      </c>
    </row>
    <row r="341" ht="15.0" customHeight="1">
      <c r="B341" s="42"/>
      <c r="C341" s="43"/>
      <c r="D341" s="42"/>
      <c r="E341" s="44"/>
      <c r="F341" s="45"/>
      <c r="G341" s="42"/>
      <c r="H341" s="46"/>
      <c r="I341" s="44"/>
      <c r="J341" s="39"/>
      <c r="K341" s="47"/>
      <c r="L341" s="41"/>
    </row>
    <row r="342" ht="15.0" customHeight="1">
      <c r="B342" s="48" t="s">
        <v>476</v>
      </c>
      <c r="C342" s="48" t="s">
        <v>477</v>
      </c>
      <c r="D342" s="48" t="s">
        <v>478</v>
      </c>
      <c r="E342" s="49" t="s">
        <v>479</v>
      </c>
      <c r="F342" s="50" t="s">
        <v>10</v>
      </c>
      <c r="G342" s="48" t="s">
        <v>480</v>
      </c>
      <c r="H342" s="51" t="s">
        <v>481</v>
      </c>
      <c r="I342" s="49" t="s">
        <v>482</v>
      </c>
      <c r="J342" s="39"/>
      <c r="K342" s="52"/>
      <c r="L342" s="48" t="s">
        <v>482</v>
      </c>
    </row>
    <row r="343" ht="15.0" customHeight="1">
      <c r="B343" s="53">
        <v>1.0</v>
      </c>
      <c r="C343" s="54" t="s">
        <v>100</v>
      </c>
      <c r="D343" s="55" t="str">
        <f>+IF(ISERROR(VLOOKUP($C343,Insumos!$C:$G,3,FALSE)),"",VLOOKUP($C343,Insumos!$C:$G,3,FALSE))</f>
        <v>GRAMOS</v>
      </c>
      <c r="E343" s="56">
        <f>+IF(ISERROR(VLOOKUP($C343,Insumos!$C:$G,2,FALSE)),"",VLOOKUP($C343,Insumos!$C:$G,2,FALSE))</f>
        <v>2900</v>
      </c>
      <c r="F343" s="57">
        <f>+IF(ISERROR(VLOOKUP($C343,Insumos!$C:$G,5,FALSE)),"",VLOOKUP($C343,Insumos!$C:$G,5,FALSE))</f>
        <v>1000</v>
      </c>
      <c r="G343" s="55" t="str">
        <f>+IF(ISERROR(VLOOKUP($C343,Insumos!$C:$G,4,FALSE)),"",VLOOKUP($C343,Insumos!$C:$G,4,FALSE))</f>
        <v>GRAMOS</v>
      </c>
      <c r="H343" s="64">
        <v>350.0</v>
      </c>
      <c r="I343" s="56">
        <f t="shared" ref="I343:I353" si="53">IF(ISERROR(ROUND(+E343/F343*H343,2)),0,ROUND(+E343/F343*H343,2))</f>
        <v>1015</v>
      </c>
      <c r="J343" s="39"/>
      <c r="K343" s="75">
        <v>350.0</v>
      </c>
      <c r="L343" s="59">
        <f t="shared" ref="L343:L353" si="54">IF(ISERROR(ROUND(+E343/F343*K343,2)),0,ROUND(+E343/F343*K343,2))</f>
        <v>1015</v>
      </c>
    </row>
    <row r="344" ht="15.0" customHeight="1">
      <c r="B344" s="53">
        <v>2.0</v>
      </c>
      <c r="C344" s="54" t="s">
        <v>82</v>
      </c>
      <c r="D344" s="55" t="str">
        <f>+IF(ISERROR(VLOOKUP($C344,Insumos!$C:$G,3,FALSE)),"",VLOOKUP($C344,Insumos!$C:$G,3,FALSE))</f>
        <v>GRAMOS</v>
      </c>
      <c r="E344" s="56">
        <f>+IF(ISERROR(VLOOKUP($C344,Insumos!$C:$G,2,FALSE)),"",VLOOKUP($C344,Insumos!$C:$G,2,FALSE))</f>
        <v>1681</v>
      </c>
      <c r="F344" s="57">
        <f>+IF(ISERROR(VLOOKUP($C344,Insumos!$C:$G,5,FALSE)),"",VLOOKUP($C344,Insumos!$C:$G,5,FALSE))</f>
        <v>1000</v>
      </c>
      <c r="G344" s="55" t="str">
        <f>+IF(ISERROR(VLOOKUP($C344,Insumos!$C:$G,4,FALSE)),"",VLOOKUP($C344,Insumos!$C:$G,4,FALSE))</f>
        <v>GRAMOS</v>
      </c>
      <c r="H344" s="64">
        <v>300.0</v>
      </c>
      <c r="I344" s="56">
        <f t="shared" si="53"/>
        <v>504.3</v>
      </c>
      <c r="J344" s="39"/>
      <c r="K344" s="75">
        <v>300.0</v>
      </c>
      <c r="L344" s="59">
        <f t="shared" si="54"/>
        <v>504.3</v>
      </c>
    </row>
    <row r="345" ht="15.0" customHeight="1">
      <c r="B345" s="53">
        <v>3.0</v>
      </c>
      <c r="C345" s="88" t="s">
        <v>114</v>
      </c>
      <c r="D345" s="55" t="str">
        <f>+IF(ISERROR(VLOOKUP($C345,Insumos!$C:$G,3,FALSE)),"",VLOOKUP($C345,Insumos!$C:$G,3,FALSE))</f>
        <v>MILILITROS</v>
      </c>
      <c r="E345" s="56">
        <f>+IF(ISERROR(VLOOKUP($C345,Insumos!$C:$G,2,FALSE)),"",VLOOKUP($C345,Insumos!$C:$G,2,FALSE))</f>
        <v>656</v>
      </c>
      <c r="F345" s="57">
        <f>+IF(ISERROR(VLOOKUP($C345,Insumos!$C:$G,5,FALSE)),"",VLOOKUP($C345,Insumos!$C:$G,5,FALSE))</f>
        <v>500</v>
      </c>
      <c r="G345" s="55" t="str">
        <f>+IF(ISERROR(VLOOKUP($C345,Insumos!$C:$G,4,FALSE)),"",VLOOKUP($C345,Insumos!$C:$G,4,FALSE))</f>
        <v>MILILITROS</v>
      </c>
      <c r="H345" s="64">
        <v>60.0</v>
      </c>
      <c r="I345" s="56">
        <f t="shared" si="53"/>
        <v>78.72</v>
      </c>
      <c r="J345" s="39"/>
      <c r="K345" s="75">
        <v>60.0</v>
      </c>
      <c r="L345" s="59">
        <f t="shared" si="54"/>
        <v>78.72</v>
      </c>
    </row>
    <row r="346" ht="15.0" customHeight="1">
      <c r="B346" s="53">
        <v>4.0</v>
      </c>
      <c r="C346" s="88" t="s">
        <v>71</v>
      </c>
      <c r="D346" s="55" t="str">
        <f>+IF(ISERROR(VLOOKUP($C346,Insumos!$C:$G,3,FALSE)),"",VLOOKUP($C346,Insumos!$C:$G,3,FALSE))</f>
        <v>GRAMOS</v>
      </c>
      <c r="E346" s="56">
        <f>+IF(ISERROR(VLOOKUP($C346,Insumos!$C:$G,2,FALSE)),"",VLOOKUP($C346,Insumos!$C:$G,2,FALSE))</f>
        <v>2521</v>
      </c>
      <c r="F346" s="57">
        <f>+IF(ISERROR(VLOOKUP($C346,Insumos!$C:$G,5,FALSE)),"",VLOOKUP($C346,Insumos!$C:$G,5,FALSE))</f>
        <v>1000</v>
      </c>
      <c r="G346" s="55" t="str">
        <f>+IF(ISERROR(VLOOKUP($C346,Insumos!$C:$G,4,FALSE)),"",VLOOKUP($C346,Insumos!$C:$G,4,FALSE))</f>
        <v>GRAMOS</v>
      </c>
      <c r="H346" s="64">
        <v>14.0</v>
      </c>
      <c r="I346" s="56">
        <f t="shared" si="53"/>
        <v>35.29</v>
      </c>
      <c r="J346" s="39"/>
      <c r="K346" s="75">
        <v>14.0</v>
      </c>
      <c r="L346" s="59">
        <f t="shared" si="54"/>
        <v>35.29</v>
      </c>
    </row>
    <row r="347" ht="15.0" customHeight="1">
      <c r="B347" s="53">
        <v>5.0</v>
      </c>
      <c r="C347" s="88" t="s">
        <v>76</v>
      </c>
      <c r="D347" s="55" t="str">
        <f>+IF(ISERROR(VLOOKUP($C347,Insumos!$C:$G,3,FALSE)),"",VLOOKUP($C347,Insumos!$C:$G,3,FALSE))</f>
        <v>GRAMOS</v>
      </c>
      <c r="E347" s="56">
        <f>+IF(ISERROR(VLOOKUP($C347,Insumos!$C:$G,2,FALSE)),"",VLOOKUP($C347,Insumos!$C:$G,2,FALSE))</f>
        <v>840</v>
      </c>
      <c r="F347" s="57">
        <f>+IF(ISERROR(VLOOKUP($C347,Insumos!$C:$G,5,FALSE)),"",VLOOKUP($C347,Insumos!$C:$G,5,FALSE))</f>
        <v>1000</v>
      </c>
      <c r="G347" s="55" t="str">
        <f>+IF(ISERROR(VLOOKUP($C347,Insumos!$C:$G,4,FALSE)),"",VLOOKUP($C347,Insumos!$C:$G,4,FALSE))</f>
        <v>GRAMOS</v>
      </c>
      <c r="H347" s="64">
        <v>10.0</v>
      </c>
      <c r="I347" s="56">
        <f t="shared" si="53"/>
        <v>8.4</v>
      </c>
      <c r="J347" s="39"/>
      <c r="K347" s="75">
        <v>10.0</v>
      </c>
      <c r="L347" s="59">
        <f t="shared" si="54"/>
        <v>8.4</v>
      </c>
    </row>
    <row r="348" ht="15.0" customHeight="1">
      <c r="B348" s="53">
        <v>6.0</v>
      </c>
      <c r="C348" s="88" t="s">
        <v>67</v>
      </c>
      <c r="D348" s="55" t="str">
        <f>+IF(ISERROR(VLOOKUP($C348,Insumos!$C:$G,3,FALSE)),"",VLOOKUP($C348,Insumos!$C:$G,3,FALSE))</f>
        <v>GRAMOS</v>
      </c>
      <c r="E348" s="56">
        <f>+IF(ISERROR(VLOOKUP($C348,Insumos!$C:$G,2,FALSE)),"",VLOOKUP($C348,Insumos!$C:$G,2,FALSE))</f>
        <v>294.1176471</v>
      </c>
      <c r="F348" s="57">
        <f>+IF(ISERROR(VLOOKUP($C348,Insumos!$C:$G,5,FALSE)),"",VLOOKUP($C348,Insumos!$C:$G,5,FALSE))</f>
        <v>1000</v>
      </c>
      <c r="G348" s="55" t="str">
        <f>+IF(ISERROR(VLOOKUP($C348,Insumos!$C:$G,4,FALSE)),"",VLOOKUP($C348,Insumos!$C:$G,4,FALSE))</f>
        <v>GRAMOS</v>
      </c>
      <c r="H348" s="64">
        <v>3.0</v>
      </c>
      <c r="I348" s="56">
        <f t="shared" si="53"/>
        <v>0.88</v>
      </c>
      <c r="J348" s="39"/>
      <c r="K348" s="75">
        <v>3.0</v>
      </c>
      <c r="L348" s="59">
        <f t="shared" si="54"/>
        <v>0.88</v>
      </c>
    </row>
    <row r="349" ht="15.0" customHeight="1">
      <c r="B349" s="53">
        <v>7.0</v>
      </c>
      <c r="C349" s="63" t="s">
        <v>75</v>
      </c>
      <c r="D349" s="55" t="str">
        <f>+IF(ISERROR(VLOOKUP($C349,Insumos!$C:$G,3,FALSE)),"",VLOOKUP($C349,Insumos!$C:$G,3,FALSE))</f>
        <v>GRAMOS</v>
      </c>
      <c r="E349" s="56">
        <f>+IF(ISERROR(VLOOKUP($C349,Insumos!$C:$G,2,FALSE)),"",VLOOKUP($C349,Insumos!$C:$G,2,FALSE))</f>
        <v>3361</v>
      </c>
      <c r="F349" s="57">
        <f>+IF(ISERROR(VLOOKUP($C349,Insumos!$C:$G,5,FALSE)),"",VLOOKUP($C349,Insumos!$C:$G,5,FALSE))</f>
        <v>1000</v>
      </c>
      <c r="G349" s="55" t="str">
        <f>+IF(ISERROR(VLOOKUP($C349,Insumos!$C:$G,4,FALSE)),"",VLOOKUP($C349,Insumos!$C:$G,4,FALSE))</f>
        <v>GRAMOS</v>
      </c>
      <c r="H349" s="64">
        <v>3.0</v>
      </c>
      <c r="I349" s="56">
        <f t="shared" si="53"/>
        <v>10.08</v>
      </c>
      <c r="J349" s="39"/>
      <c r="K349" s="75">
        <v>3.0</v>
      </c>
      <c r="L349" s="59">
        <f t="shared" si="54"/>
        <v>10.08</v>
      </c>
    </row>
    <row r="350" ht="15.0" customHeight="1">
      <c r="B350" s="53">
        <v>8.0</v>
      </c>
      <c r="C350" s="63" t="s">
        <v>115</v>
      </c>
      <c r="D350" s="55" t="str">
        <f>+IF(ISERROR(VLOOKUP($C350,Insumos!$C:$G,3,FALSE)),"",VLOOKUP($C350,Insumos!$C:$G,3,FALSE))</f>
        <v>GRAMOS</v>
      </c>
      <c r="E350" s="56">
        <f>+IF(ISERROR(VLOOKUP($C350,Insumos!$C:$G,2,FALSE)),"",VLOOKUP($C350,Insumos!$C:$G,2,FALSE))</f>
        <v>2941.176471</v>
      </c>
      <c r="F350" s="57">
        <f>+IF(ISERROR(VLOOKUP($C350,Insumos!$C:$G,5,FALSE)),"",VLOOKUP($C350,Insumos!$C:$G,5,FALSE))</f>
        <v>500</v>
      </c>
      <c r="G350" s="55" t="str">
        <f>+IF(ISERROR(VLOOKUP($C350,Insumos!$C:$G,4,FALSE)),"",VLOOKUP($C350,Insumos!$C:$G,4,FALSE))</f>
        <v>GRAMOS</v>
      </c>
      <c r="H350" s="64">
        <v>2.0</v>
      </c>
      <c r="I350" s="56">
        <f t="shared" si="53"/>
        <v>11.76</v>
      </c>
      <c r="J350" s="39"/>
      <c r="K350" s="75">
        <v>2.0</v>
      </c>
      <c r="L350" s="59">
        <f t="shared" si="54"/>
        <v>11.76</v>
      </c>
    </row>
    <row r="351" ht="15.0" customHeight="1">
      <c r="B351" s="53">
        <v>9.0</v>
      </c>
      <c r="C351" s="74"/>
      <c r="D351" s="55" t="str">
        <f>+IF(ISERROR(VLOOKUP($C351,Insumos!$C:$G,3,FALSE)),"",VLOOKUP($C351,Insumos!$C:$G,3,FALSE))</f>
        <v/>
      </c>
      <c r="E351" s="56" t="str">
        <f>+IF(ISERROR(VLOOKUP($C351,Insumos!$C:$G,2,FALSE)),"",VLOOKUP($C351,Insumos!$C:$G,2,FALSE))</f>
        <v/>
      </c>
      <c r="F351" s="57" t="str">
        <f>+IF(ISERROR(VLOOKUP($C351,Insumos!$C:$G,5,FALSE)),"",VLOOKUP($C351,Insumos!$C:$G,5,FALSE))</f>
        <v/>
      </c>
      <c r="G351" s="55" t="str">
        <f>+IF(ISERROR(VLOOKUP($C351,Insumos!$C:$G,4,FALSE)),"",VLOOKUP($C351,Insumos!$C:$G,4,FALSE))</f>
        <v/>
      </c>
      <c r="H351" s="64"/>
      <c r="I351" s="56">
        <f t="shared" si="53"/>
        <v>0</v>
      </c>
      <c r="J351" s="39"/>
      <c r="K351" s="76"/>
      <c r="L351" s="59">
        <f t="shared" si="54"/>
        <v>0</v>
      </c>
    </row>
    <row r="352" ht="15.0" customHeight="1">
      <c r="B352" s="53">
        <v>10.0</v>
      </c>
      <c r="C352" s="73"/>
      <c r="D352" s="55" t="str">
        <f>+IF(ISERROR(VLOOKUP($C352,Insumos!$C:$G,3,FALSE)),"",VLOOKUP($C352,Insumos!$C:$G,3,FALSE))</f>
        <v/>
      </c>
      <c r="E352" s="56" t="str">
        <f>+IF(ISERROR(VLOOKUP($C352,Insumos!$C:$G,2,FALSE)),"",VLOOKUP($C352,Insumos!$C:$G,2,FALSE))</f>
        <v/>
      </c>
      <c r="F352" s="57" t="str">
        <f>+IF(ISERROR(VLOOKUP($C352,Insumos!$C:$G,5,FALSE)),"",VLOOKUP($C352,Insumos!$C:$G,5,FALSE))</f>
        <v/>
      </c>
      <c r="G352" s="55" t="str">
        <f>+IF(ISERROR(VLOOKUP($C352,Insumos!$C:$G,4,FALSE)),"",VLOOKUP($C352,Insumos!$C:$G,4,FALSE))</f>
        <v/>
      </c>
      <c r="H352" s="64"/>
      <c r="I352" s="56">
        <f t="shared" si="53"/>
        <v>0</v>
      </c>
      <c r="J352" s="39"/>
      <c r="K352" s="77"/>
      <c r="L352" s="59">
        <f t="shared" si="54"/>
        <v>0</v>
      </c>
    </row>
    <row r="353" ht="15.0" customHeight="1">
      <c r="B353" s="53">
        <v>11.0</v>
      </c>
      <c r="C353" s="63"/>
      <c r="D353" s="55" t="str">
        <f>+IF(ISERROR(VLOOKUP($C353,Insumos!$C:$G,3,FALSE)),"",VLOOKUP($C353,Insumos!$C:$G,3,FALSE))</f>
        <v/>
      </c>
      <c r="E353" s="56" t="str">
        <f>+IF(ISERROR(VLOOKUP($C353,Insumos!$C:$G,2,FALSE)),"",VLOOKUP($C353,Insumos!$C:$G,2,FALSE))</f>
        <v/>
      </c>
      <c r="F353" s="57" t="str">
        <f>+IF(ISERROR(VLOOKUP($C353,Insumos!$C:$G,5,FALSE)),"",VLOOKUP($C353,Insumos!$C:$G,5,FALSE))</f>
        <v/>
      </c>
      <c r="G353" s="55" t="str">
        <f>+IF(ISERROR(VLOOKUP($C353,Insumos!$C:$G,4,FALSE)),"",VLOOKUP($C353,Insumos!$C:$G,4,FALSE))</f>
        <v/>
      </c>
      <c r="H353" s="64"/>
      <c r="I353" s="56">
        <f t="shared" si="53"/>
        <v>0</v>
      </c>
      <c r="J353" s="39"/>
      <c r="K353" s="77"/>
      <c r="L353" s="59">
        <f t="shared" si="54"/>
        <v>0</v>
      </c>
    </row>
    <row r="354" ht="15.0" customHeight="1">
      <c r="H354" s="67" t="s">
        <v>483</v>
      </c>
      <c r="I354" s="68">
        <f>SUM(I343:I353)</f>
        <v>1664.43</v>
      </c>
      <c r="J354" s="39"/>
      <c r="K354" s="69"/>
      <c r="L354" s="70">
        <f>SUM(L343:L353)</f>
        <v>1664.43</v>
      </c>
    </row>
    <row r="355">
      <c r="H355" s="31"/>
    </row>
    <row r="356">
      <c r="H356" s="31"/>
    </row>
    <row r="357" ht="15.0" customHeight="1">
      <c r="B357" s="33"/>
      <c r="C357" s="10" t="s">
        <v>120</v>
      </c>
      <c r="D357" s="34" t="s">
        <v>484</v>
      </c>
      <c r="E357" s="95"/>
      <c r="F357" s="36"/>
      <c r="G357" s="37"/>
      <c r="H357" s="38"/>
      <c r="I357" s="35"/>
      <c r="J357" s="39"/>
      <c r="K357" s="40" t="s">
        <v>474</v>
      </c>
      <c r="L357" s="41">
        <v>488.0</v>
      </c>
    </row>
    <row r="358" ht="15.0" customHeight="1">
      <c r="B358" s="42"/>
      <c r="C358" s="43"/>
      <c r="D358" s="42"/>
      <c r="E358" s="44"/>
      <c r="F358" s="45"/>
      <c r="G358" s="42"/>
      <c r="H358" s="46"/>
      <c r="I358" s="44"/>
      <c r="J358" s="39"/>
      <c r="K358" s="47"/>
      <c r="L358" s="41"/>
    </row>
    <row r="359" ht="20.25" customHeight="1">
      <c r="B359" s="48" t="s">
        <v>476</v>
      </c>
      <c r="C359" s="48" t="s">
        <v>477</v>
      </c>
      <c r="D359" s="48" t="s">
        <v>478</v>
      </c>
      <c r="E359" s="49" t="s">
        <v>479</v>
      </c>
      <c r="F359" s="50" t="s">
        <v>10</v>
      </c>
      <c r="G359" s="48" t="s">
        <v>480</v>
      </c>
      <c r="H359" s="51" t="s">
        <v>481</v>
      </c>
      <c r="I359" s="49" t="s">
        <v>482</v>
      </c>
      <c r="J359" s="39"/>
      <c r="K359" s="52"/>
      <c r="L359" s="48" t="s">
        <v>482</v>
      </c>
    </row>
    <row r="360" ht="15.0" customHeight="1">
      <c r="B360" s="53">
        <v>1.0</v>
      </c>
      <c r="C360" s="54" t="s">
        <v>172</v>
      </c>
      <c r="D360" s="55" t="str">
        <f>+IF(ISERROR(VLOOKUP($C360,Insumos!$C:$G,3,FALSE)),"",VLOOKUP($C360,Insumos!$C:$G,3,FALSE))</f>
        <v>GRAMOS</v>
      </c>
      <c r="E360" s="56">
        <f>+IF(ISERROR(VLOOKUP($C360,Insumos!$C:$G,2,FALSE)),"",VLOOKUP($C360,Insumos!$C:$G,2,FALSE))</f>
        <v>5750.798722</v>
      </c>
      <c r="F360" s="57">
        <f>+IF(ISERROR(VLOOKUP($C360,Insumos!$C:$G,5,FALSE)),"",VLOOKUP($C360,Insumos!$C:$G,5,FALSE))</f>
        <v>1000</v>
      </c>
      <c r="G360" s="55" t="str">
        <f>+IF(ISERROR(VLOOKUP($C360,Insumos!$C:$G,4,FALSE)),"",VLOOKUP($C360,Insumos!$C:$G,4,FALSE))</f>
        <v>GRAMOS</v>
      </c>
      <c r="H360" s="64">
        <v>300.0</v>
      </c>
      <c r="I360" s="56">
        <f t="shared" ref="I360:I370" si="55">IF(ISERROR(ROUND(+E360/F360*H360,2)),0,ROUND(+E360/F360*H360,2))</f>
        <v>1725.24</v>
      </c>
      <c r="J360" s="39"/>
      <c r="K360" s="64">
        <v>300.0</v>
      </c>
      <c r="L360" s="59">
        <f t="shared" ref="L360:L370" si="56">IF(ISERROR(ROUND(+E360/F360*K360,2)),0,ROUND(+E360/F360*K360,2))</f>
        <v>1725.24</v>
      </c>
    </row>
    <row r="361" ht="15.0" customHeight="1">
      <c r="B361" s="53">
        <v>2.0</v>
      </c>
      <c r="C361" s="54" t="s">
        <v>234</v>
      </c>
      <c r="D361" s="55" t="str">
        <f>+IF(ISERROR(VLOOKUP($C361,Insumos!$C:$G,3,FALSE)),"",VLOOKUP($C361,Insumos!$C:$G,3,FALSE))</f>
        <v>GRAMOS</v>
      </c>
      <c r="E361" s="56">
        <f>+IF(ISERROR(VLOOKUP($C361,Insumos!$C:$G,2,FALSE)),"",VLOOKUP($C361,Insumos!$C:$G,2,FALSE))</f>
        <v>878.8888889</v>
      </c>
      <c r="F361" s="57">
        <f>+IF(ISERROR(VLOOKUP($C361,Insumos!$C:$G,5,FALSE)),"",VLOOKUP($C361,Insumos!$C:$G,5,FALSE))</f>
        <v>1000</v>
      </c>
      <c r="G361" s="55" t="str">
        <f>+IF(ISERROR(VLOOKUP($C361,Insumos!$C:$G,4,FALSE)),"",VLOOKUP($C361,Insumos!$C:$G,4,FALSE))</f>
        <v>GRAMOS</v>
      </c>
      <c r="H361" s="64">
        <v>50.0</v>
      </c>
      <c r="I361" s="56">
        <f t="shared" si="55"/>
        <v>43.94</v>
      </c>
      <c r="J361" s="39"/>
      <c r="K361" s="64">
        <v>50.0</v>
      </c>
      <c r="L361" s="59">
        <f t="shared" si="56"/>
        <v>43.94</v>
      </c>
    </row>
    <row r="362" ht="15.0" customHeight="1">
      <c r="B362" s="53">
        <v>3.0</v>
      </c>
      <c r="C362" s="73" t="s">
        <v>359</v>
      </c>
      <c r="D362" s="55" t="str">
        <f>+IF(ISERROR(VLOOKUP($C362,Insumos!$C:$G,3,FALSE)),"",VLOOKUP($C362,Insumos!$C:$G,3,FALSE))</f>
        <v>GRAMOS</v>
      </c>
      <c r="E362" s="56">
        <f>+IF(ISERROR(VLOOKUP($C362,Insumos!$C:$G,2,FALSE)),"",VLOOKUP($C362,Insumos!$C:$G,2,FALSE))</f>
        <v>840</v>
      </c>
      <c r="F362" s="57">
        <f>+IF(ISERROR(VLOOKUP($C362,Insumos!$C:$G,5,FALSE)),"",VLOOKUP($C362,Insumos!$C:$G,5,FALSE))</f>
        <v>100</v>
      </c>
      <c r="G362" s="55" t="str">
        <f>+IF(ISERROR(VLOOKUP($C362,Insumos!$C:$G,4,FALSE)),"",VLOOKUP($C362,Insumos!$C:$G,4,FALSE))</f>
        <v>GRAMOS</v>
      </c>
      <c r="H362" s="64">
        <v>8.0</v>
      </c>
      <c r="I362" s="56">
        <f t="shared" si="55"/>
        <v>67.2</v>
      </c>
      <c r="J362" s="39"/>
      <c r="K362" s="64">
        <v>8.0</v>
      </c>
      <c r="L362" s="59">
        <f t="shared" si="56"/>
        <v>67.2</v>
      </c>
    </row>
    <row r="363" ht="15.0" customHeight="1">
      <c r="B363" s="53">
        <v>4.0</v>
      </c>
      <c r="C363" s="73" t="s">
        <v>62</v>
      </c>
      <c r="D363" s="55" t="str">
        <f>+IF(ISERROR(VLOOKUP($C363,Insumos!$C:$G,3,FALSE)),"",VLOOKUP($C363,Insumos!$C:$G,3,FALSE))</f>
        <v>MILILITROS</v>
      </c>
      <c r="E363" s="56">
        <f>+IF(ISERROR(VLOOKUP($C363,Insumos!$C:$G,2,FALSE)),"",VLOOKUP($C363,Insumos!$C:$G,2,FALSE))</f>
        <v>2521</v>
      </c>
      <c r="F363" s="57">
        <f>+IF(ISERROR(VLOOKUP($C363,Insumos!$C:$G,5,FALSE)),"",VLOOKUP($C363,Insumos!$C:$G,5,FALSE))</f>
        <v>5000</v>
      </c>
      <c r="G363" s="55" t="str">
        <f>+IF(ISERROR(VLOOKUP($C363,Insumos!$C:$G,4,FALSE)),"",VLOOKUP($C363,Insumos!$C:$G,4,FALSE))</f>
        <v>MILILITROS</v>
      </c>
      <c r="H363" s="64">
        <v>20.0</v>
      </c>
      <c r="I363" s="56">
        <f t="shared" si="55"/>
        <v>10.08</v>
      </c>
      <c r="J363" s="39"/>
      <c r="K363" s="64">
        <v>20.0</v>
      </c>
      <c r="L363" s="59">
        <f t="shared" si="56"/>
        <v>10.08</v>
      </c>
    </row>
    <row r="364" ht="15.0" customHeight="1">
      <c r="B364" s="53">
        <v>5.0</v>
      </c>
      <c r="C364" s="73" t="s">
        <v>67</v>
      </c>
      <c r="D364" s="55" t="str">
        <f>+IF(ISERROR(VLOOKUP($C364,Insumos!$C:$G,3,FALSE)),"",VLOOKUP($C364,Insumos!$C:$G,3,FALSE))</f>
        <v>GRAMOS</v>
      </c>
      <c r="E364" s="56">
        <f>+IF(ISERROR(VLOOKUP($C364,Insumos!$C:$G,2,FALSE)),"",VLOOKUP($C364,Insumos!$C:$G,2,FALSE))</f>
        <v>294.1176471</v>
      </c>
      <c r="F364" s="57">
        <f>+IF(ISERROR(VLOOKUP($C364,Insumos!$C:$G,5,FALSE)),"",VLOOKUP($C364,Insumos!$C:$G,5,FALSE))</f>
        <v>1000</v>
      </c>
      <c r="G364" s="55" t="str">
        <f>+IF(ISERROR(VLOOKUP($C364,Insumos!$C:$G,4,FALSE)),"",VLOOKUP($C364,Insumos!$C:$G,4,FALSE))</f>
        <v>GRAMOS</v>
      </c>
      <c r="H364" s="64">
        <v>4.0</v>
      </c>
      <c r="I364" s="56">
        <f t="shared" si="55"/>
        <v>1.18</v>
      </c>
      <c r="J364" s="39"/>
      <c r="K364" s="64">
        <v>4.0</v>
      </c>
      <c r="L364" s="59">
        <f t="shared" si="56"/>
        <v>1.18</v>
      </c>
    </row>
    <row r="365" ht="15.0" customHeight="1">
      <c r="B365" s="53">
        <v>6.0</v>
      </c>
      <c r="C365" s="73" t="s">
        <v>88</v>
      </c>
      <c r="D365" s="55" t="str">
        <f>+IF(ISERROR(VLOOKUP($C365,Insumos!$C:$G,3,FALSE)),"",VLOOKUP($C365,Insumos!$C:$G,3,FALSE))</f>
        <v>MILILITROS</v>
      </c>
      <c r="E365" s="56">
        <f>+IF(ISERROR(VLOOKUP($C365,Insumos!$C:$G,2,FALSE)),"",VLOOKUP($C365,Insumos!$C:$G,2,FALSE))</f>
        <v>1471</v>
      </c>
      <c r="F365" s="57">
        <f>+IF(ISERROR(VLOOKUP($C365,Insumos!$C:$G,5,FALSE)),"",VLOOKUP($C365,Insumos!$C:$G,5,FALSE))</f>
        <v>900</v>
      </c>
      <c r="G365" s="55" t="str">
        <f>+IF(ISERROR(VLOOKUP($C365,Insumos!$C:$G,4,FALSE)),"",VLOOKUP($C365,Insumos!$C:$G,4,FALSE))</f>
        <v>MILILITROS</v>
      </c>
      <c r="H365" s="64">
        <v>100.0</v>
      </c>
      <c r="I365" s="56">
        <f t="shared" si="55"/>
        <v>163.44</v>
      </c>
      <c r="J365" s="39"/>
      <c r="K365" s="64">
        <v>100.0</v>
      </c>
      <c r="L365" s="59">
        <f t="shared" si="56"/>
        <v>163.44</v>
      </c>
    </row>
    <row r="366" ht="15.0" customHeight="1">
      <c r="B366" s="53">
        <v>7.0</v>
      </c>
      <c r="C366" s="63" t="s">
        <v>144</v>
      </c>
      <c r="D366" s="55" t="str">
        <f>+IF(ISERROR(VLOOKUP($C366,Insumos!$C:$G,3,FALSE)),"",VLOOKUP($C366,Insumos!$C:$G,3,FALSE))</f>
        <v>GRAMOS</v>
      </c>
      <c r="E366" s="56">
        <f>+IF(ISERROR(VLOOKUP($C366,Insumos!$C:$G,2,FALSE)),"",VLOOKUP($C366,Insumos!$C:$G,2,FALSE))</f>
        <v>12500</v>
      </c>
      <c r="F366" s="57">
        <f>+IF(ISERROR(VLOOKUP($C366,Insumos!$C:$G,5,FALSE)),"",VLOOKUP($C366,Insumos!$C:$G,5,FALSE))</f>
        <v>1000</v>
      </c>
      <c r="G366" s="55" t="str">
        <f>+IF(ISERROR(VLOOKUP($C366,Insumos!$C:$G,4,FALSE)),"",VLOOKUP($C366,Insumos!$C:$G,4,FALSE))</f>
        <v>GRAMOS</v>
      </c>
      <c r="H366" s="64">
        <v>6.0</v>
      </c>
      <c r="I366" s="56">
        <f t="shared" si="55"/>
        <v>75</v>
      </c>
      <c r="J366" s="39"/>
      <c r="K366" s="64">
        <v>6.0</v>
      </c>
      <c r="L366" s="59">
        <f t="shared" si="56"/>
        <v>75</v>
      </c>
    </row>
    <row r="367" ht="15.0" customHeight="1">
      <c r="B367" s="53">
        <v>8.0</v>
      </c>
      <c r="C367" s="63"/>
      <c r="D367" s="55" t="str">
        <f>+IF(ISERROR(VLOOKUP($C367,Insumos!$C:$G,3,FALSE)),"",VLOOKUP($C367,Insumos!$C:$G,3,FALSE))</f>
        <v/>
      </c>
      <c r="E367" s="56" t="str">
        <f>+IF(ISERROR(VLOOKUP($C367,Insumos!$C:$G,2,FALSE)),"",VLOOKUP($C367,Insumos!$C:$G,2,FALSE))</f>
        <v/>
      </c>
      <c r="F367" s="57" t="str">
        <f>+IF(ISERROR(VLOOKUP($C367,Insumos!$C:$G,5,FALSE)),"",VLOOKUP($C367,Insumos!$C:$G,5,FALSE))</f>
        <v/>
      </c>
      <c r="G367" s="55" t="str">
        <f>+IF(ISERROR(VLOOKUP($C367,Insumos!$C:$G,4,FALSE)),"",VLOOKUP($C367,Insumos!$C:$G,4,FALSE))</f>
        <v/>
      </c>
      <c r="H367" s="64"/>
      <c r="I367" s="56">
        <f t="shared" si="55"/>
        <v>0</v>
      </c>
      <c r="J367" s="39"/>
      <c r="K367" s="66"/>
      <c r="L367" s="59">
        <f t="shared" si="56"/>
        <v>0</v>
      </c>
    </row>
    <row r="368" ht="15.0" customHeight="1">
      <c r="B368" s="53">
        <v>9.0</v>
      </c>
      <c r="C368" s="74"/>
      <c r="D368" s="55" t="str">
        <f>+IF(ISERROR(VLOOKUP($C368,Insumos!$C:$G,3,FALSE)),"",VLOOKUP($C368,Insumos!$C:$G,3,FALSE))</f>
        <v/>
      </c>
      <c r="E368" s="56" t="str">
        <f>+IF(ISERROR(VLOOKUP($C368,Insumos!$C:$G,2,FALSE)),"",VLOOKUP($C368,Insumos!$C:$G,2,FALSE))</f>
        <v/>
      </c>
      <c r="F368" s="57" t="str">
        <f>+IF(ISERROR(VLOOKUP($C368,Insumos!$C:$G,5,FALSE)),"",VLOOKUP($C368,Insumos!$C:$G,5,FALSE))</f>
        <v/>
      </c>
      <c r="G368" s="55" t="str">
        <f>+IF(ISERROR(VLOOKUP($C368,Insumos!$C:$G,4,FALSE)),"",VLOOKUP($C368,Insumos!$C:$G,4,FALSE))</f>
        <v/>
      </c>
      <c r="H368" s="64"/>
      <c r="I368" s="56">
        <f t="shared" si="55"/>
        <v>0</v>
      </c>
      <c r="J368" s="39"/>
      <c r="K368" s="76"/>
      <c r="L368" s="59">
        <f t="shared" si="56"/>
        <v>0</v>
      </c>
    </row>
    <row r="369" ht="15.0" customHeight="1">
      <c r="B369" s="53">
        <v>10.0</v>
      </c>
      <c r="C369" s="73"/>
      <c r="D369" s="55" t="str">
        <f>+IF(ISERROR(VLOOKUP($C369,Insumos!$C:$G,3,FALSE)),"",VLOOKUP($C369,Insumos!$C:$G,3,FALSE))</f>
        <v/>
      </c>
      <c r="E369" s="56" t="str">
        <f>+IF(ISERROR(VLOOKUP($C369,Insumos!$C:$G,2,FALSE)),"",VLOOKUP($C369,Insumos!$C:$G,2,FALSE))</f>
        <v/>
      </c>
      <c r="F369" s="57" t="str">
        <f>+IF(ISERROR(VLOOKUP($C369,Insumos!$C:$G,5,FALSE)),"",VLOOKUP($C369,Insumos!$C:$G,5,FALSE))</f>
        <v/>
      </c>
      <c r="G369" s="55" t="str">
        <f>+IF(ISERROR(VLOOKUP($C369,Insumos!$C:$G,4,FALSE)),"",VLOOKUP($C369,Insumos!$C:$G,4,FALSE))</f>
        <v/>
      </c>
      <c r="H369" s="64"/>
      <c r="I369" s="56">
        <f t="shared" si="55"/>
        <v>0</v>
      </c>
      <c r="J369" s="39"/>
      <c r="K369" s="77"/>
      <c r="L369" s="59">
        <f t="shared" si="56"/>
        <v>0</v>
      </c>
    </row>
    <row r="370" ht="15.0" customHeight="1">
      <c r="B370" s="53">
        <v>11.0</v>
      </c>
      <c r="C370" s="63"/>
      <c r="D370" s="55" t="str">
        <f>+IF(ISERROR(VLOOKUP($C370,Insumos!$C:$G,3,FALSE)),"",VLOOKUP($C370,Insumos!$C:$G,3,FALSE))</f>
        <v/>
      </c>
      <c r="E370" s="56" t="str">
        <f>+IF(ISERROR(VLOOKUP($C370,Insumos!$C:$G,2,FALSE)),"",VLOOKUP($C370,Insumos!$C:$G,2,FALSE))</f>
        <v/>
      </c>
      <c r="F370" s="57" t="str">
        <f>+IF(ISERROR(VLOOKUP($C370,Insumos!$C:$G,5,FALSE)),"",VLOOKUP($C370,Insumos!$C:$G,5,FALSE))</f>
        <v/>
      </c>
      <c r="G370" s="55" t="str">
        <f>+IF(ISERROR(VLOOKUP($C370,Insumos!$C:$G,4,FALSE)),"",VLOOKUP($C370,Insumos!$C:$G,4,FALSE))</f>
        <v/>
      </c>
      <c r="H370" s="64"/>
      <c r="I370" s="56">
        <f t="shared" si="55"/>
        <v>0</v>
      </c>
      <c r="J370" s="39"/>
      <c r="K370" s="77"/>
      <c r="L370" s="59">
        <f t="shared" si="56"/>
        <v>0</v>
      </c>
    </row>
    <row r="371" ht="15.0" customHeight="1">
      <c r="H371" s="67" t="s">
        <v>483</v>
      </c>
      <c r="I371" s="68">
        <f>SUM(I360:I370)</f>
        <v>2086.08</v>
      </c>
      <c r="J371" s="39"/>
      <c r="K371" s="69"/>
      <c r="L371" s="70">
        <f>SUM(L360:L370)</f>
        <v>2086.08</v>
      </c>
    </row>
    <row r="372">
      <c r="H372" s="31"/>
    </row>
    <row r="373">
      <c r="H373" s="31"/>
    </row>
    <row r="374" ht="15.0" customHeight="1">
      <c r="B374" s="33"/>
      <c r="C374" s="10" t="s">
        <v>122</v>
      </c>
      <c r="D374" s="34" t="s">
        <v>497</v>
      </c>
      <c r="E374" s="35"/>
      <c r="F374" s="36"/>
      <c r="G374" s="37"/>
      <c r="H374" s="38"/>
      <c r="I374" s="35"/>
      <c r="J374" s="39"/>
      <c r="K374" s="40" t="s">
        <v>474</v>
      </c>
      <c r="L374" s="41" t="s">
        <v>498</v>
      </c>
    </row>
    <row r="375" ht="15.0" customHeight="1">
      <c r="B375" s="42"/>
      <c r="C375" s="43"/>
      <c r="D375" s="42"/>
      <c r="E375" s="44"/>
      <c r="F375" s="45"/>
      <c r="G375" s="42"/>
      <c r="H375" s="46"/>
      <c r="I375" s="44"/>
      <c r="J375" s="39"/>
      <c r="K375" s="47"/>
      <c r="L375" s="41"/>
    </row>
    <row r="376" ht="15.0" customHeight="1">
      <c r="B376" s="48" t="s">
        <v>476</v>
      </c>
      <c r="C376" s="48" t="s">
        <v>477</v>
      </c>
      <c r="D376" s="48" t="s">
        <v>478</v>
      </c>
      <c r="E376" s="49" t="s">
        <v>479</v>
      </c>
      <c r="F376" s="50" t="s">
        <v>10</v>
      </c>
      <c r="G376" s="48" t="s">
        <v>480</v>
      </c>
      <c r="H376" s="51" t="s">
        <v>481</v>
      </c>
      <c r="I376" s="49" t="s">
        <v>482</v>
      </c>
      <c r="J376" s="39"/>
      <c r="K376" s="52"/>
      <c r="L376" s="48" t="s">
        <v>482</v>
      </c>
    </row>
    <row r="377" ht="15.0" customHeight="1">
      <c r="B377" s="53">
        <v>1.0</v>
      </c>
      <c r="C377" s="54" t="s">
        <v>121</v>
      </c>
      <c r="D377" s="55" t="str">
        <f>+IF(ISERROR(VLOOKUP($C377,Insumos!$C:$G,3,FALSE)),"",VLOOKUP($C377,Insumos!$C:$G,3,FALSE))</f>
        <v>GRAMOS</v>
      </c>
      <c r="E377" s="56">
        <f>+IF(ISERROR(VLOOKUP($C377,Insumos!$C:$G,2,FALSE)),"",VLOOKUP($C377,Insumos!$C:$G,2,FALSE))</f>
        <v>2588.24</v>
      </c>
      <c r="F377" s="57">
        <f>+IF(ISERROR(VLOOKUP($C377,Insumos!$C:$G,5,FALSE)),"",VLOOKUP($C377,Insumos!$C:$G,5,FALSE))</f>
        <v>500</v>
      </c>
      <c r="G377" s="55" t="str">
        <f>+IF(ISERROR(VLOOKUP($C377,Insumos!$C:$G,4,FALSE)),"",VLOOKUP($C377,Insumos!$C:$G,4,FALSE))</f>
        <v>GRAMOS</v>
      </c>
      <c r="H377" s="64">
        <v>1000.0</v>
      </c>
      <c r="I377" s="56">
        <f t="shared" ref="I377:I387" si="57">IF(ISERROR(ROUND(+E377/F377*H377,2)),0,ROUND(+E377/F377*H377,2))</f>
        <v>5176.48</v>
      </c>
      <c r="J377" s="39"/>
      <c r="K377" s="64">
        <v>1000.0</v>
      </c>
      <c r="L377" s="59">
        <f t="shared" ref="L377:L387" si="58">IF(ISERROR(ROUND(+E377/F377*K377,2)),0,ROUND(+E377/F377*K377,2))</f>
        <v>5176.48</v>
      </c>
    </row>
    <row r="378" ht="15.0" customHeight="1">
      <c r="B378" s="53">
        <v>2.0</v>
      </c>
      <c r="C378" s="54" t="s">
        <v>61</v>
      </c>
      <c r="D378" s="55" t="str">
        <f>+IF(ISERROR(VLOOKUP($C378,Insumos!$C:$G,3,FALSE)),"",VLOOKUP($C378,Insumos!$C:$G,3,FALSE))</f>
        <v>GRAMOS</v>
      </c>
      <c r="E378" s="56">
        <f>+IF(ISERROR(VLOOKUP($C378,Insumos!$C:$G,2,FALSE)),"",VLOOKUP($C378,Insumos!$C:$G,2,FALSE))</f>
        <v>798</v>
      </c>
      <c r="F378" s="57">
        <f>+IF(ISERROR(VLOOKUP($C378,Insumos!$C:$G,5,FALSE)),"",VLOOKUP($C378,Insumos!$C:$G,5,FALSE))</f>
        <v>1000</v>
      </c>
      <c r="G378" s="55" t="str">
        <f>+IF(ISERROR(VLOOKUP($C378,Insumos!$C:$G,4,FALSE)),"",VLOOKUP($C378,Insumos!$C:$G,4,FALSE))</f>
        <v>GRAMOS</v>
      </c>
      <c r="H378" s="64">
        <v>1000.0</v>
      </c>
      <c r="I378" s="56">
        <f t="shared" si="57"/>
        <v>798</v>
      </c>
      <c r="J378" s="39"/>
      <c r="K378" s="64">
        <v>1000.0</v>
      </c>
      <c r="L378" s="59">
        <f t="shared" si="58"/>
        <v>798</v>
      </c>
    </row>
    <row r="379" ht="15.0" customHeight="1">
      <c r="B379" s="53">
        <v>3.0</v>
      </c>
      <c r="C379" s="54" t="s">
        <v>86</v>
      </c>
      <c r="D379" s="55" t="str">
        <f>+IF(ISERROR(VLOOKUP($C379,Insumos!$C:$G,3,FALSE)),"",VLOOKUP($C379,Insumos!$C:$G,3,FALSE))</f>
        <v>MILILITROS</v>
      </c>
      <c r="E379" s="56">
        <f>+IF(ISERROR(VLOOKUP($C379,Insumos!$C:$G,2,FALSE)),"",VLOOKUP($C379,Insumos!$C:$G,2,FALSE))</f>
        <v>0</v>
      </c>
      <c r="F379" s="57">
        <f>+IF(ISERROR(VLOOKUP($C379,Insumos!$C:$G,5,FALSE)),"",VLOOKUP($C379,Insumos!$C:$G,5,FALSE))</f>
        <v>0</v>
      </c>
      <c r="G379" s="55" t="str">
        <f>+IF(ISERROR(VLOOKUP($C379,Insumos!$C:$G,4,FALSE)),"",VLOOKUP($C379,Insumos!$C:$G,4,FALSE))</f>
        <v>MILILITROS</v>
      </c>
      <c r="H379" s="64">
        <v>780.0</v>
      </c>
      <c r="I379" s="56">
        <f t="shared" si="57"/>
        <v>0</v>
      </c>
      <c r="J379" s="39"/>
      <c r="K379" s="64">
        <v>780.0</v>
      </c>
      <c r="L379" s="59">
        <f t="shared" si="58"/>
        <v>0</v>
      </c>
    </row>
    <row r="380" ht="15.0" customHeight="1">
      <c r="B380" s="53">
        <v>4.0</v>
      </c>
      <c r="C380" s="73"/>
      <c r="D380" s="55" t="str">
        <f>+IF(ISERROR(VLOOKUP($C380,Insumos!$C:$G,3,FALSE)),"",VLOOKUP($C380,Insumos!$C:$G,3,FALSE))</f>
        <v/>
      </c>
      <c r="E380" s="56" t="str">
        <f>+IF(ISERROR(VLOOKUP($C380,Insumos!$C:$G,2,FALSE)),"",VLOOKUP($C380,Insumos!$C:$G,2,FALSE))</f>
        <v/>
      </c>
      <c r="F380" s="57" t="str">
        <f>+IF(ISERROR(VLOOKUP($C380,Insumos!$C:$G,5,FALSE)),"",VLOOKUP($C380,Insumos!$C:$G,5,FALSE))</f>
        <v/>
      </c>
      <c r="G380" s="55" t="str">
        <f>+IF(ISERROR(VLOOKUP($C380,Insumos!$C:$G,4,FALSE)),"",VLOOKUP($C380,Insumos!$C:$G,4,FALSE))</f>
        <v/>
      </c>
      <c r="H380" s="64"/>
      <c r="I380" s="56">
        <f t="shared" si="57"/>
        <v>0</v>
      </c>
      <c r="J380" s="39"/>
      <c r="K380" s="64"/>
      <c r="L380" s="59">
        <f t="shared" si="58"/>
        <v>0</v>
      </c>
    </row>
    <row r="381" ht="15.0" customHeight="1">
      <c r="B381" s="53">
        <v>5.0</v>
      </c>
      <c r="C381" s="73"/>
      <c r="D381" s="55" t="str">
        <f>+IF(ISERROR(VLOOKUP($C381,Insumos!$C:$G,3,FALSE)),"",VLOOKUP($C381,Insumos!$C:$G,3,FALSE))</f>
        <v/>
      </c>
      <c r="E381" s="56" t="str">
        <f>+IF(ISERROR(VLOOKUP($C381,Insumos!$C:$G,2,FALSE)),"",VLOOKUP($C381,Insumos!$C:$G,2,FALSE))</f>
        <v/>
      </c>
      <c r="F381" s="57" t="str">
        <f>+IF(ISERROR(VLOOKUP($C381,Insumos!$C:$G,5,FALSE)),"",VLOOKUP($C381,Insumos!$C:$G,5,FALSE))</f>
        <v/>
      </c>
      <c r="G381" s="55" t="str">
        <f>+IF(ISERROR(VLOOKUP($C381,Insumos!$C:$G,4,FALSE)),"",VLOOKUP($C381,Insumos!$C:$G,4,FALSE))</f>
        <v/>
      </c>
      <c r="H381" s="64" t="str">
        <f t="shared" ref="H381:H387" si="59">IFERROR(ROUND(K381/L$374,4),"")</f>
        <v/>
      </c>
      <c r="I381" s="56">
        <f t="shared" si="57"/>
        <v>0</v>
      </c>
      <c r="J381" s="39"/>
      <c r="K381" s="80"/>
      <c r="L381" s="59">
        <f t="shared" si="58"/>
        <v>0</v>
      </c>
    </row>
    <row r="382" ht="15.0" customHeight="1">
      <c r="B382" s="53">
        <v>6.0</v>
      </c>
      <c r="C382" s="73"/>
      <c r="D382" s="55" t="str">
        <f>+IF(ISERROR(VLOOKUP($C382,Insumos!$C:$G,3,FALSE)),"",VLOOKUP($C382,Insumos!$C:$G,3,FALSE))</f>
        <v/>
      </c>
      <c r="E382" s="56" t="str">
        <f>+IF(ISERROR(VLOOKUP($C382,Insumos!$C:$G,2,FALSE)),"",VLOOKUP($C382,Insumos!$C:$G,2,FALSE))</f>
        <v/>
      </c>
      <c r="F382" s="57" t="str">
        <f>+IF(ISERROR(VLOOKUP($C382,Insumos!$C:$G,5,FALSE)),"",VLOOKUP($C382,Insumos!$C:$G,5,FALSE))</f>
        <v/>
      </c>
      <c r="G382" s="55" t="str">
        <f>+IF(ISERROR(VLOOKUP($C382,Insumos!$C:$G,4,FALSE)),"",VLOOKUP($C382,Insumos!$C:$G,4,FALSE))</f>
        <v/>
      </c>
      <c r="H382" s="64" t="str">
        <f t="shared" si="59"/>
        <v/>
      </c>
      <c r="I382" s="56">
        <f t="shared" si="57"/>
        <v>0</v>
      </c>
      <c r="J382" s="39"/>
      <c r="K382" s="80"/>
      <c r="L382" s="59">
        <f t="shared" si="58"/>
        <v>0</v>
      </c>
    </row>
    <row r="383" ht="15.0" customHeight="1">
      <c r="B383" s="53">
        <v>7.0</v>
      </c>
      <c r="C383" s="63"/>
      <c r="D383" s="55" t="str">
        <f>+IF(ISERROR(VLOOKUP($C383,Insumos!$C:$G,3,FALSE)),"",VLOOKUP($C383,Insumos!$C:$G,3,FALSE))</f>
        <v/>
      </c>
      <c r="E383" s="56" t="str">
        <f>+IF(ISERROR(VLOOKUP($C383,Insumos!$C:$G,2,FALSE)),"",VLOOKUP($C383,Insumos!$C:$G,2,FALSE))</f>
        <v/>
      </c>
      <c r="F383" s="57" t="str">
        <f>+IF(ISERROR(VLOOKUP($C383,Insumos!$C:$G,5,FALSE)),"",VLOOKUP($C383,Insumos!$C:$G,5,FALSE))</f>
        <v/>
      </c>
      <c r="G383" s="55" t="str">
        <f>+IF(ISERROR(VLOOKUP($C383,Insumos!$C:$G,4,FALSE)),"",VLOOKUP($C383,Insumos!$C:$G,4,FALSE))</f>
        <v/>
      </c>
      <c r="H383" s="64" t="str">
        <f t="shared" si="59"/>
        <v/>
      </c>
      <c r="I383" s="56">
        <f t="shared" si="57"/>
        <v>0</v>
      </c>
      <c r="J383" s="39"/>
      <c r="K383" s="80"/>
      <c r="L383" s="59">
        <f t="shared" si="58"/>
        <v>0</v>
      </c>
    </row>
    <row r="384" ht="15.0" customHeight="1">
      <c r="B384" s="53">
        <v>8.0</v>
      </c>
      <c r="C384" s="63"/>
      <c r="D384" s="55" t="str">
        <f>+IF(ISERROR(VLOOKUP($C384,Insumos!$C:$G,3,FALSE)),"",VLOOKUP($C384,Insumos!$C:$G,3,FALSE))</f>
        <v/>
      </c>
      <c r="E384" s="56" t="str">
        <f>+IF(ISERROR(VLOOKUP($C384,Insumos!$C:$G,2,FALSE)),"",VLOOKUP($C384,Insumos!$C:$G,2,FALSE))</f>
        <v/>
      </c>
      <c r="F384" s="57" t="str">
        <f>+IF(ISERROR(VLOOKUP($C384,Insumos!$C:$G,5,FALSE)),"",VLOOKUP($C384,Insumos!$C:$G,5,FALSE))</f>
        <v/>
      </c>
      <c r="G384" s="55" t="str">
        <f>+IF(ISERROR(VLOOKUP($C384,Insumos!$C:$G,4,FALSE)),"",VLOOKUP($C384,Insumos!$C:$G,4,FALSE))</f>
        <v/>
      </c>
      <c r="H384" s="64" t="str">
        <f t="shared" si="59"/>
        <v/>
      </c>
      <c r="I384" s="56">
        <f t="shared" si="57"/>
        <v>0</v>
      </c>
      <c r="J384" s="39"/>
      <c r="K384" s="66"/>
      <c r="L384" s="59">
        <f t="shared" si="58"/>
        <v>0</v>
      </c>
    </row>
    <row r="385" ht="15.0" customHeight="1">
      <c r="B385" s="53">
        <v>9.0</v>
      </c>
      <c r="C385" s="74"/>
      <c r="D385" s="55" t="str">
        <f>+IF(ISERROR(VLOOKUP($C385,Insumos!$C:$G,3,FALSE)),"",VLOOKUP($C385,Insumos!$C:$G,3,FALSE))</f>
        <v/>
      </c>
      <c r="E385" s="56" t="str">
        <f>+IF(ISERROR(VLOOKUP($C385,Insumos!$C:$G,2,FALSE)),"",VLOOKUP($C385,Insumos!$C:$G,2,FALSE))</f>
        <v/>
      </c>
      <c r="F385" s="57" t="str">
        <f>+IF(ISERROR(VLOOKUP($C385,Insumos!$C:$G,5,FALSE)),"",VLOOKUP($C385,Insumos!$C:$G,5,FALSE))</f>
        <v/>
      </c>
      <c r="G385" s="55" t="str">
        <f>+IF(ISERROR(VLOOKUP($C385,Insumos!$C:$G,4,FALSE)),"",VLOOKUP($C385,Insumos!$C:$G,4,FALSE))</f>
        <v/>
      </c>
      <c r="H385" s="64" t="str">
        <f t="shared" si="59"/>
        <v/>
      </c>
      <c r="I385" s="56">
        <f t="shared" si="57"/>
        <v>0</v>
      </c>
      <c r="J385" s="39"/>
      <c r="K385" s="76"/>
      <c r="L385" s="59">
        <f t="shared" si="58"/>
        <v>0</v>
      </c>
    </row>
    <row r="386" ht="15.0" customHeight="1">
      <c r="B386" s="53">
        <v>10.0</v>
      </c>
      <c r="C386" s="73"/>
      <c r="D386" s="55" t="str">
        <f>+IF(ISERROR(VLOOKUP($C386,Insumos!$C:$G,3,FALSE)),"",VLOOKUP($C386,Insumos!$C:$G,3,FALSE))</f>
        <v/>
      </c>
      <c r="E386" s="56" t="str">
        <f>+IF(ISERROR(VLOOKUP($C386,Insumos!$C:$G,2,FALSE)),"",VLOOKUP($C386,Insumos!$C:$G,2,FALSE))</f>
        <v/>
      </c>
      <c r="F386" s="57" t="str">
        <f>+IF(ISERROR(VLOOKUP($C386,Insumos!$C:$G,5,FALSE)),"",VLOOKUP($C386,Insumos!$C:$G,5,FALSE))</f>
        <v/>
      </c>
      <c r="G386" s="55" t="str">
        <f>+IF(ISERROR(VLOOKUP($C386,Insumos!$C:$G,4,FALSE)),"",VLOOKUP($C386,Insumos!$C:$G,4,FALSE))</f>
        <v/>
      </c>
      <c r="H386" s="64" t="str">
        <f t="shared" si="59"/>
        <v/>
      </c>
      <c r="I386" s="56">
        <f t="shared" si="57"/>
        <v>0</v>
      </c>
      <c r="J386" s="39"/>
      <c r="K386" s="77"/>
      <c r="L386" s="59">
        <f t="shared" si="58"/>
        <v>0</v>
      </c>
    </row>
    <row r="387" ht="15.0" customHeight="1">
      <c r="B387" s="53">
        <v>11.0</v>
      </c>
      <c r="C387" s="63"/>
      <c r="D387" s="55" t="str">
        <f>+IF(ISERROR(VLOOKUP($C387,Insumos!$C:$G,3,FALSE)),"",VLOOKUP($C387,Insumos!$C:$G,3,FALSE))</f>
        <v/>
      </c>
      <c r="E387" s="56" t="str">
        <f>+IF(ISERROR(VLOOKUP($C387,Insumos!$C:$G,2,FALSE)),"",VLOOKUP($C387,Insumos!$C:$G,2,FALSE))</f>
        <v/>
      </c>
      <c r="F387" s="57" t="str">
        <f>+IF(ISERROR(VLOOKUP($C387,Insumos!$C:$G,5,FALSE)),"",VLOOKUP($C387,Insumos!$C:$G,5,FALSE))</f>
        <v/>
      </c>
      <c r="G387" s="55" t="str">
        <f>+IF(ISERROR(VLOOKUP($C387,Insumos!$C:$G,4,FALSE)),"",VLOOKUP($C387,Insumos!$C:$G,4,FALSE))</f>
        <v/>
      </c>
      <c r="H387" s="64" t="str">
        <f t="shared" si="59"/>
        <v/>
      </c>
      <c r="I387" s="56">
        <f t="shared" si="57"/>
        <v>0</v>
      </c>
      <c r="J387" s="39"/>
      <c r="K387" s="77"/>
      <c r="L387" s="59">
        <f t="shared" si="58"/>
        <v>0</v>
      </c>
    </row>
    <row r="388" ht="15.0" customHeight="1">
      <c r="H388" s="67" t="s">
        <v>483</v>
      </c>
      <c r="I388" s="68">
        <f>SUM(I377:I387)</f>
        <v>5974.48</v>
      </c>
      <c r="J388" s="39"/>
      <c r="K388" s="69"/>
      <c r="L388" s="70">
        <f>SUM(L377:L387)</f>
        <v>5974.48</v>
      </c>
    </row>
    <row r="389">
      <c r="H389" s="31"/>
    </row>
    <row r="390">
      <c r="H390" s="31"/>
    </row>
    <row r="391" ht="15.0" customHeight="1">
      <c r="B391" s="33"/>
      <c r="C391" s="10" t="s">
        <v>141</v>
      </c>
      <c r="D391" s="34" t="s">
        <v>484</v>
      </c>
      <c r="E391" s="35"/>
      <c r="F391" s="36"/>
      <c r="G391" s="37"/>
      <c r="H391" s="38"/>
      <c r="I391" s="35"/>
      <c r="J391" s="39"/>
      <c r="K391" s="40" t="s">
        <v>474</v>
      </c>
      <c r="L391" s="41" t="s">
        <v>499</v>
      </c>
    </row>
    <row r="392" ht="15.0" customHeight="1">
      <c r="B392" s="42"/>
      <c r="C392" s="43"/>
      <c r="D392" s="42"/>
      <c r="E392" s="44"/>
      <c r="F392" s="45"/>
      <c r="G392" s="42"/>
      <c r="H392" s="46"/>
      <c r="I392" s="44"/>
      <c r="J392" s="39"/>
      <c r="K392" s="47"/>
      <c r="L392" s="41"/>
    </row>
    <row r="393" ht="15.0" customHeight="1">
      <c r="B393" s="48" t="s">
        <v>476</v>
      </c>
      <c r="C393" s="48" t="s">
        <v>477</v>
      </c>
      <c r="D393" s="48" t="s">
        <v>478</v>
      </c>
      <c r="E393" s="49" t="s">
        <v>479</v>
      </c>
      <c r="F393" s="50" t="s">
        <v>10</v>
      </c>
      <c r="G393" s="48" t="s">
        <v>480</v>
      </c>
      <c r="H393" s="51" t="s">
        <v>481</v>
      </c>
      <c r="I393" s="49" t="s">
        <v>482</v>
      </c>
      <c r="J393" s="39"/>
      <c r="K393" s="52"/>
      <c r="L393" s="48" t="s">
        <v>482</v>
      </c>
    </row>
    <row r="394" ht="15.0" customHeight="1">
      <c r="B394" s="53">
        <v>1.0</v>
      </c>
      <c r="C394" s="54" t="s">
        <v>235</v>
      </c>
      <c r="D394" s="55" t="str">
        <f>+IF(ISERROR(VLOOKUP($C394,Insumos!$C:$G,3,FALSE)),"",VLOOKUP($C394,Insumos!$C:$G,3,FALSE))</f>
        <v>GRAMOS</v>
      </c>
      <c r="E394" s="56">
        <f>+IF(ISERROR(VLOOKUP($C394,Insumos!$C:$G,2,FALSE)),"",VLOOKUP($C394,Insumos!$C:$G,2,FALSE))</f>
        <v>13944.82759</v>
      </c>
      <c r="F394" s="57">
        <f>+IF(ISERROR(VLOOKUP($C394,Insumos!$C:$G,5,FALSE)),"",VLOOKUP($C394,Insumos!$C:$G,5,FALSE))</f>
        <v>1000</v>
      </c>
      <c r="G394" s="55" t="str">
        <f>+IF(ISERROR(VLOOKUP($C394,Insumos!$C:$G,4,FALSE)),"",VLOOKUP($C394,Insumos!$C:$G,4,FALSE))</f>
        <v>GRAMOS</v>
      </c>
      <c r="H394" s="64">
        <v>450.0</v>
      </c>
      <c r="I394" s="56">
        <f t="shared" ref="I394:I404" si="60">IF(ISERROR(ROUND(+E394/F394*H394,2)),0,ROUND(+E394/F394*H394,2))</f>
        <v>6275.17</v>
      </c>
      <c r="J394" s="39"/>
      <c r="K394" s="64">
        <v>450.0</v>
      </c>
      <c r="L394" s="59">
        <f t="shared" ref="L394:L404" si="61">IF(ISERROR(ROUND(+E394/F394*K394,2)),0,ROUND(+E394/F394*K394,2))</f>
        <v>6275.17</v>
      </c>
    </row>
    <row r="395" ht="15.0" customHeight="1">
      <c r="B395" s="53">
        <v>2.0</v>
      </c>
      <c r="C395" s="54" t="s">
        <v>234</v>
      </c>
      <c r="D395" s="55" t="str">
        <f>+IF(ISERROR(VLOOKUP($C395,Insumos!$C:$G,3,FALSE)),"",VLOOKUP($C395,Insumos!$C:$G,3,FALSE))</f>
        <v>GRAMOS</v>
      </c>
      <c r="E395" s="56">
        <f>+IF(ISERROR(VLOOKUP($C395,Insumos!$C:$G,2,FALSE)),"",VLOOKUP($C395,Insumos!$C:$G,2,FALSE))</f>
        <v>878.8888889</v>
      </c>
      <c r="F395" s="57">
        <f>+IF(ISERROR(VLOOKUP($C395,Insumos!$C:$G,5,FALSE)),"",VLOOKUP($C395,Insumos!$C:$G,5,FALSE))</f>
        <v>1000</v>
      </c>
      <c r="G395" s="55" t="str">
        <f>+IF(ISERROR(VLOOKUP($C395,Insumos!$C:$G,4,FALSE)),"",VLOOKUP($C395,Insumos!$C:$G,4,FALSE))</f>
        <v>GRAMOS</v>
      </c>
      <c r="H395" s="64">
        <v>125.0</v>
      </c>
      <c r="I395" s="56">
        <f t="shared" si="60"/>
        <v>109.86</v>
      </c>
      <c r="J395" s="39"/>
      <c r="K395" s="64">
        <v>125.0</v>
      </c>
      <c r="L395" s="59">
        <f t="shared" si="61"/>
        <v>109.86</v>
      </c>
    </row>
    <row r="396" ht="15.0" customHeight="1">
      <c r="B396" s="53">
        <v>3.0</v>
      </c>
      <c r="C396" s="54" t="s">
        <v>71</v>
      </c>
      <c r="D396" s="55" t="str">
        <f>+IF(ISERROR(VLOOKUP($C396,Insumos!$C:$G,3,FALSE)),"",VLOOKUP($C396,Insumos!$C:$G,3,FALSE))</f>
        <v>GRAMOS</v>
      </c>
      <c r="E396" s="56">
        <f>+IF(ISERROR(VLOOKUP($C396,Insumos!$C:$G,2,FALSE)),"",VLOOKUP($C396,Insumos!$C:$G,2,FALSE))</f>
        <v>2521</v>
      </c>
      <c r="F396" s="57">
        <f>+IF(ISERROR(VLOOKUP($C396,Insumos!$C:$G,5,FALSE)),"",VLOOKUP($C396,Insumos!$C:$G,5,FALSE))</f>
        <v>1000</v>
      </c>
      <c r="G396" s="55" t="str">
        <f>+IF(ISERROR(VLOOKUP($C396,Insumos!$C:$G,4,FALSE)),"",VLOOKUP($C396,Insumos!$C:$G,4,FALSE))</f>
        <v>GRAMOS</v>
      </c>
      <c r="H396" s="64">
        <v>20.0</v>
      </c>
      <c r="I396" s="56">
        <f t="shared" si="60"/>
        <v>50.42</v>
      </c>
      <c r="J396" s="39"/>
      <c r="K396" s="64">
        <v>20.0</v>
      </c>
      <c r="L396" s="59">
        <f t="shared" si="61"/>
        <v>50.42</v>
      </c>
    </row>
    <row r="397" ht="15.0" customHeight="1">
      <c r="B397" s="53">
        <v>4.0</v>
      </c>
      <c r="C397" s="54" t="s">
        <v>66</v>
      </c>
      <c r="D397" s="55" t="str">
        <f>+IF(ISERROR(VLOOKUP($C397,Insumos!$C:$G,3,FALSE)),"",VLOOKUP($C397,Insumos!$C:$G,3,FALSE))</f>
        <v>GRAMOS</v>
      </c>
      <c r="E397" s="56">
        <f>+IF(ISERROR(VLOOKUP($C397,Insumos!$C:$G,2,FALSE)),"",VLOOKUP($C397,Insumos!$C:$G,2,FALSE))</f>
        <v>2101</v>
      </c>
      <c r="F397" s="57">
        <f>+IF(ISERROR(VLOOKUP($C397,Insumos!$C:$G,5,FALSE)),"",VLOOKUP($C397,Insumos!$C:$G,5,FALSE))</f>
        <v>1000</v>
      </c>
      <c r="G397" s="55" t="str">
        <f>+IF(ISERROR(VLOOKUP($C397,Insumos!$C:$G,4,FALSE)),"",VLOOKUP($C397,Insumos!$C:$G,4,FALSE))</f>
        <v>GRAMOS</v>
      </c>
      <c r="H397" s="64">
        <v>20.0</v>
      </c>
      <c r="I397" s="56">
        <f t="shared" si="60"/>
        <v>42.02</v>
      </c>
      <c r="J397" s="39"/>
      <c r="K397" s="64">
        <v>20.0</v>
      </c>
      <c r="L397" s="59">
        <f t="shared" si="61"/>
        <v>42.02</v>
      </c>
    </row>
    <row r="398" ht="15.0" customHeight="1">
      <c r="B398" s="53">
        <v>5.0</v>
      </c>
      <c r="C398" s="73" t="s">
        <v>72</v>
      </c>
      <c r="D398" s="55" t="str">
        <f>+IF(ISERROR(VLOOKUP($C398,Insumos!$C:$G,3,FALSE)),"",VLOOKUP($C398,Insumos!$C:$G,3,FALSE))</f>
        <v>GRAMOS</v>
      </c>
      <c r="E398" s="56">
        <f>+IF(ISERROR(VLOOKUP($C398,Insumos!$C:$G,2,FALSE)),"",VLOOKUP($C398,Insumos!$C:$G,2,FALSE))</f>
        <v>4202</v>
      </c>
      <c r="F398" s="57">
        <f>+IF(ISERROR(VLOOKUP($C398,Insumos!$C:$G,5,FALSE)),"",VLOOKUP($C398,Insumos!$C:$G,5,FALSE))</f>
        <v>1000</v>
      </c>
      <c r="G398" s="55" t="str">
        <f>+IF(ISERROR(VLOOKUP($C398,Insumos!$C:$G,4,FALSE)),"",VLOOKUP($C398,Insumos!$C:$G,4,FALSE))</f>
        <v>GRAMOS</v>
      </c>
      <c r="H398" s="64">
        <v>15.0</v>
      </c>
      <c r="I398" s="56">
        <f t="shared" si="60"/>
        <v>63.03</v>
      </c>
      <c r="J398" s="39"/>
      <c r="K398" s="64">
        <v>15.0</v>
      </c>
      <c r="L398" s="59">
        <f t="shared" si="61"/>
        <v>63.03</v>
      </c>
    </row>
    <row r="399" ht="15.0" customHeight="1">
      <c r="B399" s="53">
        <v>6.0</v>
      </c>
      <c r="C399" s="73" t="s">
        <v>136</v>
      </c>
      <c r="D399" s="55" t="str">
        <f>+IF(ISERROR(VLOOKUP($C399,Insumos!$C:$G,3,FALSE)),"",VLOOKUP($C399,Insumos!$C:$G,3,FALSE))</f>
        <v>PAQUETE</v>
      </c>
      <c r="E399" s="56">
        <f>+IF(ISERROR(VLOOKUP($C399,Insumos!$C:$G,2,FALSE)),"",VLOOKUP($C399,Insumos!$C:$G,2,FALSE))</f>
        <v>1300</v>
      </c>
      <c r="F399" s="57">
        <f>+IF(ISERROR(VLOOKUP($C399,Insumos!$C:$G,5,FALSE)),"",VLOOKUP($C399,Insumos!$C:$G,5,FALSE))</f>
        <v>1500</v>
      </c>
      <c r="G399" s="55" t="str">
        <f>+IF(ISERROR(VLOOKUP($C399,Insumos!$C:$G,4,FALSE)),"",VLOOKUP($C399,Insumos!$C:$G,4,FALSE))</f>
        <v>PAQUETE</v>
      </c>
      <c r="H399" s="64">
        <v>200.0</v>
      </c>
      <c r="I399" s="56">
        <f t="shared" si="60"/>
        <v>173.33</v>
      </c>
      <c r="J399" s="39"/>
      <c r="K399" s="64">
        <v>200.0</v>
      </c>
      <c r="L399" s="59">
        <f t="shared" si="61"/>
        <v>173.33</v>
      </c>
    </row>
    <row r="400" ht="15.0" customHeight="1">
      <c r="B400" s="53">
        <v>7.0</v>
      </c>
      <c r="C400" s="63" t="s">
        <v>67</v>
      </c>
      <c r="D400" s="55" t="str">
        <f>+IF(ISERROR(VLOOKUP($C400,Insumos!$C:$G,3,FALSE)),"",VLOOKUP($C400,Insumos!$C:$G,3,FALSE))</f>
        <v>GRAMOS</v>
      </c>
      <c r="E400" s="56">
        <f>+IF(ISERROR(VLOOKUP($C400,Insumos!$C:$G,2,FALSE)),"",VLOOKUP($C400,Insumos!$C:$G,2,FALSE))</f>
        <v>294.1176471</v>
      </c>
      <c r="F400" s="57">
        <f>+IF(ISERROR(VLOOKUP($C400,Insumos!$C:$G,5,FALSE)),"",VLOOKUP($C400,Insumos!$C:$G,5,FALSE))</f>
        <v>1000</v>
      </c>
      <c r="G400" s="55" t="str">
        <f>+IF(ISERROR(VLOOKUP($C400,Insumos!$C:$G,4,FALSE)),"",VLOOKUP($C400,Insumos!$C:$G,4,FALSE))</f>
        <v>GRAMOS</v>
      </c>
      <c r="H400" s="64">
        <v>90.0</v>
      </c>
      <c r="I400" s="56">
        <f t="shared" si="60"/>
        <v>26.47</v>
      </c>
      <c r="J400" s="39"/>
      <c r="K400" s="64">
        <v>90.0</v>
      </c>
      <c r="L400" s="59">
        <f t="shared" si="61"/>
        <v>26.47</v>
      </c>
    </row>
    <row r="401" ht="15.0" customHeight="1">
      <c r="B401" s="53">
        <v>8.0</v>
      </c>
      <c r="C401" s="63" t="s">
        <v>75</v>
      </c>
      <c r="D401" s="55" t="str">
        <f>+IF(ISERROR(VLOOKUP($C401,Insumos!$C:$G,3,FALSE)),"",VLOOKUP($C401,Insumos!$C:$G,3,FALSE))</f>
        <v>GRAMOS</v>
      </c>
      <c r="E401" s="56">
        <f>+IF(ISERROR(VLOOKUP($C401,Insumos!$C:$G,2,FALSE)),"",VLOOKUP($C401,Insumos!$C:$G,2,FALSE))</f>
        <v>3361</v>
      </c>
      <c r="F401" s="57">
        <f>+IF(ISERROR(VLOOKUP($C401,Insumos!$C:$G,5,FALSE)),"",VLOOKUP($C401,Insumos!$C:$G,5,FALSE))</f>
        <v>1000</v>
      </c>
      <c r="G401" s="55" t="str">
        <f>+IF(ISERROR(VLOOKUP($C401,Insumos!$C:$G,4,FALSE)),"",VLOOKUP($C401,Insumos!$C:$G,4,FALSE))</f>
        <v>GRAMOS</v>
      </c>
      <c r="H401" s="64">
        <v>25.0</v>
      </c>
      <c r="I401" s="56">
        <f t="shared" si="60"/>
        <v>84.03</v>
      </c>
      <c r="J401" s="39"/>
      <c r="K401" s="64">
        <v>25.0</v>
      </c>
      <c r="L401" s="59">
        <f t="shared" si="61"/>
        <v>84.03</v>
      </c>
    </row>
    <row r="402" ht="15.0" customHeight="1">
      <c r="B402" s="53">
        <v>9.0</v>
      </c>
      <c r="C402" s="74" t="s">
        <v>139</v>
      </c>
      <c r="D402" s="55" t="str">
        <f>+IF(ISERROR(VLOOKUP($C402,Insumos!$C:$G,3,FALSE)),"",VLOOKUP($C402,Insumos!$C:$G,3,FALSE))</f>
        <v>MILILITROS</v>
      </c>
      <c r="E402" s="56">
        <f>+IF(ISERROR(VLOOKUP($C402,Insumos!$C:$G,2,FALSE)),"",VLOOKUP($C402,Insumos!$C:$G,2,FALSE))</f>
        <v>1000</v>
      </c>
      <c r="F402" s="57">
        <f>+IF(ISERROR(VLOOKUP($C402,Insumos!$C:$G,5,FALSE)),"",VLOOKUP($C402,Insumos!$C:$G,5,FALSE))</f>
        <v>1000</v>
      </c>
      <c r="G402" s="55" t="str">
        <f>+IF(ISERROR(VLOOKUP($C402,Insumos!$C:$G,4,FALSE)),"",VLOOKUP($C402,Insumos!$C:$G,4,FALSE))</f>
        <v>MILILITROS</v>
      </c>
      <c r="H402" s="64">
        <v>1000.0</v>
      </c>
      <c r="I402" s="56">
        <f t="shared" si="60"/>
        <v>1000</v>
      </c>
      <c r="J402" s="39"/>
      <c r="K402" s="64">
        <v>1000.0</v>
      </c>
      <c r="L402" s="59">
        <f t="shared" si="61"/>
        <v>1000</v>
      </c>
    </row>
    <row r="403" ht="15.0" customHeight="1">
      <c r="B403" s="53">
        <v>10.0</v>
      </c>
      <c r="C403" s="73" t="s">
        <v>140</v>
      </c>
      <c r="D403" s="55" t="str">
        <f>+IF(ISERROR(VLOOKUP($C403,Insumos!$C:$G,3,FALSE)),"",VLOOKUP($C403,Insumos!$C:$G,3,FALSE))</f>
        <v>MILILITROS</v>
      </c>
      <c r="E403" s="56">
        <f>+IF(ISERROR(VLOOKUP($C403,Insumos!$C:$G,2,FALSE)),"",VLOOKUP($C403,Insumos!$C:$G,2,FALSE))</f>
        <v>18000</v>
      </c>
      <c r="F403" s="57">
        <f>+IF(ISERROR(VLOOKUP($C403,Insumos!$C:$G,5,FALSE)),"",VLOOKUP($C403,Insumos!$C:$G,5,FALSE))</f>
        <v>3000</v>
      </c>
      <c r="G403" s="55" t="str">
        <f>+IF(ISERROR(VLOOKUP($C403,Insumos!$C:$G,4,FALSE)),"",VLOOKUP($C403,Insumos!$C:$G,4,FALSE))</f>
        <v>MILILITROS</v>
      </c>
      <c r="H403" s="64">
        <v>700.0</v>
      </c>
      <c r="I403" s="56">
        <f t="shared" si="60"/>
        <v>4200</v>
      </c>
      <c r="J403" s="39"/>
      <c r="K403" s="64">
        <v>700.0</v>
      </c>
      <c r="L403" s="59">
        <f t="shared" si="61"/>
        <v>4200</v>
      </c>
    </row>
    <row r="404" ht="15.0" customHeight="1">
      <c r="B404" s="53">
        <v>11.0</v>
      </c>
      <c r="C404" s="63" t="s">
        <v>500</v>
      </c>
      <c r="D404" s="55" t="str">
        <f>+IF(ISERROR(VLOOKUP($C404,Insumos!$C:$G,3,FALSE)),"",VLOOKUP($C404,Insumos!$C:$G,3,FALSE))</f>
        <v/>
      </c>
      <c r="E404" s="56" t="str">
        <f>+IF(ISERROR(VLOOKUP($C404,Insumos!$C:$G,2,FALSE)),"",VLOOKUP($C404,Insumos!$C:$G,2,FALSE))</f>
        <v/>
      </c>
      <c r="F404" s="57" t="str">
        <f>+IF(ISERROR(VLOOKUP($C404,Insumos!$C:$G,5,FALSE)),"",VLOOKUP($C404,Insumos!$C:$G,5,FALSE))</f>
        <v/>
      </c>
      <c r="G404" s="55" t="str">
        <f>+IF(ISERROR(VLOOKUP($C404,Insumos!$C:$G,4,FALSE)),"",VLOOKUP($C404,Insumos!$C:$G,4,FALSE))</f>
        <v/>
      </c>
      <c r="H404" s="64">
        <v>250.0</v>
      </c>
      <c r="I404" s="56">
        <f t="shared" si="60"/>
        <v>0</v>
      </c>
      <c r="J404" s="39"/>
      <c r="K404" s="64">
        <v>250.0</v>
      </c>
      <c r="L404" s="59">
        <f t="shared" si="61"/>
        <v>0</v>
      </c>
    </row>
    <row r="405" ht="15.0" customHeight="1">
      <c r="H405" s="67" t="s">
        <v>483</v>
      </c>
      <c r="I405" s="68">
        <f>SUM(I394:I404)</f>
        <v>12024.33</v>
      </c>
      <c r="J405" s="39"/>
      <c r="K405" s="69"/>
      <c r="L405" s="70">
        <f>SUM(L394:L404)</f>
        <v>12024.33</v>
      </c>
    </row>
    <row r="406">
      <c r="H406" s="31"/>
    </row>
    <row r="407">
      <c r="H407" s="31"/>
    </row>
    <row r="408">
      <c r="H408" s="31"/>
    </row>
    <row r="409" ht="15.0" customHeight="1">
      <c r="B409" s="33"/>
      <c r="C409" s="10" t="s">
        <v>143</v>
      </c>
      <c r="D409" s="34" t="s">
        <v>484</v>
      </c>
      <c r="E409" s="35"/>
      <c r="F409" s="36"/>
      <c r="G409" s="37"/>
      <c r="H409" s="38"/>
      <c r="I409" s="35"/>
      <c r="J409" s="39"/>
      <c r="K409" s="40" t="s">
        <v>474</v>
      </c>
      <c r="L409" s="41" t="s">
        <v>501</v>
      </c>
    </row>
    <row r="410" ht="15.0" customHeight="1">
      <c r="B410" s="42"/>
      <c r="C410" s="43"/>
      <c r="D410" s="42"/>
      <c r="E410" s="44"/>
      <c r="F410" s="45"/>
      <c r="G410" s="42"/>
      <c r="H410" s="46"/>
      <c r="I410" s="44"/>
      <c r="J410" s="39"/>
      <c r="K410" s="47"/>
      <c r="L410" s="41"/>
    </row>
    <row r="411" ht="15.0" customHeight="1">
      <c r="B411" s="48" t="s">
        <v>476</v>
      </c>
      <c r="C411" s="48" t="s">
        <v>477</v>
      </c>
      <c r="D411" s="48" t="s">
        <v>478</v>
      </c>
      <c r="E411" s="49" t="s">
        <v>479</v>
      </c>
      <c r="F411" s="50" t="s">
        <v>10</v>
      </c>
      <c r="G411" s="48" t="s">
        <v>480</v>
      </c>
      <c r="H411" s="51" t="s">
        <v>481</v>
      </c>
      <c r="I411" s="49" t="s">
        <v>482</v>
      </c>
      <c r="J411" s="39"/>
      <c r="K411" s="52"/>
      <c r="L411" s="48" t="s">
        <v>482</v>
      </c>
    </row>
    <row r="412" ht="15.0" customHeight="1">
      <c r="B412" s="53">
        <v>1.0</v>
      </c>
      <c r="C412" s="88" t="s">
        <v>142</v>
      </c>
      <c r="D412" s="55" t="str">
        <f>+IF(ISERROR(VLOOKUP($C412,Insumos!$C:$G,3,FALSE)),"",VLOOKUP($C412,Insumos!$C:$G,3,FALSE))</f>
        <v>GRAMOS</v>
      </c>
      <c r="E412" s="56">
        <f>+IF(ISERROR(VLOOKUP($C412,Insumos!$C:$G,2,FALSE)),"",VLOOKUP($C412,Insumos!$C:$G,2,FALSE))</f>
        <v>12280</v>
      </c>
      <c r="F412" s="57">
        <f>+IF(ISERROR(VLOOKUP($C412,Insumos!$C:$G,5,FALSE)),"",VLOOKUP($C412,Insumos!$C:$G,5,FALSE))</f>
        <v>1000</v>
      </c>
      <c r="G412" s="55" t="str">
        <f>+IF(ISERROR(VLOOKUP($C412,Insumos!$C:$G,4,FALSE)),"",VLOOKUP($C412,Insumos!$C:$G,4,FALSE))</f>
        <v>GRAMOS</v>
      </c>
      <c r="H412" s="64">
        <v>500.0</v>
      </c>
      <c r="I412" s="56">
        <f t="shared" ref="I412:I422" si="62">IF(ISERROR(ROUND(+E412/F412*H412,2)),0,ROUND(+E412/F412*H412,2))</f>
        <v>6140</v>
      </c>
      <c r="J412" s="39"/>
      <c r="K412" s="64">
        <v>500.0</v>
      </c>
      <c r="L412" s="59">
        <f t="shared" ref="L412:L422" si="63">IF(ISERROR(ROUND(+E412/F412*K412,2)),0,ROUND(+E412/F412*K412,2))</f>
        <v>6140</v>
      </c>
    </row>
    <row r="413" ht="15.0" customHeight="1">
      <c r="B413" s="53">
        <v>2.0</v>
      </c>
      <c r="C413" s="54" t="s">
        <v>327</v>
      </c>
      <c r="D413" s="55" t="str">
        <f>+IF(ISERROR(VLOOKUP($C413,Insumos!$C:$G,3,FALSE)),"",VLOOKUP($C413,Insumos!$C:$G,3,FALSE))</f>
        <v>GRAMOS</v>
      </c>
      <c r="E413" s="56">
        <f>+IF(ISERROR(VLOOKUP($C413,Insumos!$C:$G,2,FALSE)),"",VLOOKUP($C413,Insumos!$C:$G,2,FALSE))</f>
        <v>326</v>
      </c>
      <c r="F413" s="57">
        <f>+IF(ISERROR(VLOOKUP($C413,Insumos!$C:$G,5,FALSE)),"",VLOOKUP($C413,Insumos!$C:$G,5,FALSE))</f>
        <v>1000</v>
      </c>
      <c r="G413" s="55" t="str">
        <f>+IF(ISERROR(VLOOKUP($C413,Insumos!$C:$G,4,FALSE)),"",VLOOKUP($C413,Insumos!$C:$G,4,FALSE))</f>
        <v>GRAMOS</v>
      </c>
      <c r="H413" s="64">
        <v>150.0</v>
      </c>
      <c r="I413" s="56">
        <f t="shared" si="62"/>
        <v>48.9</v>
      </c>
      <c r="J413" s="39"/>
      <c r="K413" s="64">
        <v>150.0</v>
      </c>
      <c r="L413" s="59">
        <f t="shared" si="63"/>
        <v>48.9</v>
      </c>
    </row>
    <row r="414" ht="15.0" customHeight="1">
      <c r="B414" s="53">
        <v>3.0</v>
      </c>
      <c r="C414" s="73" t="s">
        <v>86</v>
      </c>
      <c r="D414" s="55" t="str">
        <f>+IF(ISERROR(VLOOKUP($C414,Insumos!$C:$G,3,FALSE)),"",VLOOKUP($C414,Insumos!$C:$G,3,FALSE))</f>
        <v>MILILITROS</v>
      </c>
      <c r="E414" s="56">
        <f>+IF(ISERROR(VLOOKUP($C414,Insumos!$C:$G,2,FALSE)),"",VLOOKUP($C414,Insumos!$C:$G,2,FALSE))</f>
        <v>0</v>
      </c>
      <c r="F414" s="57">
        <f>+IF(ISERROR(VLOOKUP($C414,Insumos!$C:$G,5,FALSE)),"",VLOOKUP($C414,Insumos!$C:$G,5,FALSE))</f>
        <v>0</v>
      </c>
      <c r="G414" s="55" t="str">
        <f>+IF(ISERROR(VLOOKUP($C414,Insumos!$C:$G,4,FALSE)),"",VLOOKUP($C414,Insumos!$C:$G,4,FALSE))</f>
        <v>MILILITROS</v>
      </c>
      <c r="H414" s="64">
        <v>200.0</v>
      </c>
      <c r="I414" s="56">
        <f t="shared" si="62"/>
        <v>0</v>
      </c>
      <c r="J414" s="39"/>
      <c r="K414" s="64">
        <v>200.0</v>
      </c>
      <c r="L414" s="59">
        <f t="shared" si="63"/>
        <v>0</v>
      </c>
    </row>
    <row r="415" ht="15.0" customHeight="1">
      <c r="B415" s="53">
        <v>4.0</v>
      </c>
      <c r="C415" s="73" t="s">
        <v>88</v>
      </c>
      <c r="D415" s="55" t="str">
        <f>+IF(ISERROR(VLOOKUP($C415,Insumos!$C:$G,3,FALSE)),"",VLOOKUP($C415,Insumos!$C:$G,3,FALSE))</f>
        <v>MILILITROS</v>
      </c>
      <c r="E415" s="56">
        <f>+IF(ISERROR(VLOOKUP($C415,Insumos!$C:$G,2,FALSE)),"",VLOOKUP($C415,Insumos!$C:$G,2,FALSE))</f>
        <v>1471</v>
      </c>
      <c r="F415" s="57">
        <f>+IF(ISERROR(VLOOKUP($C415,Insumos!$C:$G,5,FALSE)),"",VLOOKUP($C415,Insumos!$C:$G,5,FALSE))</f>
        <v>900</v>
      </c>
      <c r="G415" s="55" t="str">
        <f>+IF(ISERROR(VLOOKUP($C415,Insumos!$C:$G,4,FALSE)),"",VLOOKUP($C415,Insumos!$C:$G,4,FALSE))</f>
        <v>MILILITROS</v>
      </c>
      <c r="H415" s="64">
        <v>600.0</v>
      </c>
      <c r="I415" s="56">
        <f t="shared" si="62"/>
        <v>980.67</v>
      </c>
      <c r="J415" s="39"/>
      <c r="K415" s="64">
        <v>600.0</v>
      </c>
      <c r="L415" s="59">
        <f t="shared" si="63"/>
        <v>980.67</v>
      </c>
    </row>
    <row r="416" ht="15.0" customHeight="1">
      <c r="B416" s="53">
        <v>5.0</v>
      </c>
      <c r="C416" s="73"/>
      <c r="D416" s="55" t="str">
        <f>+IF(ISERROR(VLOOKUP($C416,Insumos!$C:$G,3,FALSE)),"",VLOOKUP($C416,Insumos!$C:$G,3,FALSE))</f>
        <v/>
      </c>
      <c r="E416" s="56" t="str">
        <f>+IF(ISERROR(VLOOKUP($C416,Insumos!$C:$G,2,FALSE)),"",VLOOKUP($C416,Insumos!$C:$G,2,FALSE))</f>
        <v/>
      </c>
      <c r="F416" s="57" t="str">
        <f>+IF(ISERROR(VLOOKUP($C416,Insumos!$C:$G,5,FALSE)),"",VLOOKUP($C416,Insumos!$C:$G,5,FALSE))</f>
        <v/>
      </c>
      <c r="G416" s="55" t="str">
        <f>+IF(ISERROR(VLOOKUP($C416,Insumos!$C:$G,4,FALSE)),"",VLOOKUP($C416,Insumos!$C:$G,4,FALSE))</f>
        <v/>
      </c>
      <c r="H416" s="64" t="str">
        <f t="shared" ref="H416:H422" si="64">IFERROR(ROUND(K416/L$409,4),"")</f>
        <v/>
      </c>
      <c r="I416" s="56">
        <f t="shared" si="62"/>
        <v>0</v>
      </c>
      <c r="J416" s="39"/>
      <c r="K416" s="80"/>
      <c r="L416" s="59">
        <f t="shared" si="63"/>
        <v>0</v>
      </c>
    </row>
    <row r="417" ht="15.0" customHeight="1">
      <c r="B417" s="53">
        <v>6.0</v>
      </c>
      <c r="C417" s="73"/>
      <c r="D417" s="55" t="str">
        <f>+IF(ISERROR(VLOOKUP($C417,Insumos!$C:$G,3,FALSE)),"",VLOOKUP($C417,Insumos!$C:$G,3,FALSE))</f>
        <v/>
      </c>
      <c r="E417" s="56" t="str">
        <f>+IF(ISERROR(VLOOKUP($C417,Insumos!$C:$G,2,FALSE)),"",VLOOKUP($C417,Insumos!$C:$G,2,FALSE))</f>
        <v/>
      </c>
      <c r="F417" s="57" t="str">
        <f>+IF(ISERROR(VLOOKUP($C417,Insumos!$C:$G,5,FALSE)),"",VLOOKUP($C417,Insumos!$C:$G,5,FALSE))</f>
        <v/>
      </c>
      <c r="G417" s="55" t="str">
        <f>+IF(ISERROR(VLOOKUP($C417,Insumos!$C:$G,4,FALSE)),"",VLOOKUP($C417,Insumos!$C:$G,4,FALSE))</f>
        <v/>
      </c>
      <c r="H417" s="64" t="str">
        <f t="shared" si="64"/>
        <v/>
      </c>
      <c r="I417" s="56">
        <f t="shared" si="62"/>
        <v>0</v>
      </c>
      <c r="J417" s="39"/>
      <c r="K417" s="80"/>
      <c r="L417" s="59">
        <f t="shared" si="63"/>
        <v>0</v>
      </c>
    </row>
    <row r="418" ht="15.0" customHeight="1">
      <c r="B418" s="53">
        <v>7.0</v>
      </c>
      <c r="C418" s="63"/>
      <c r="D418" s="55" t="str">
        <f>+IF(ISERROR(VLOOKUP($C418,Insumos!$C:$G,3,FALSE)),"",VLOOKUP($C418,Insumos!$C:$G,3,FALSE))</f>
        <v/>
      </c>
      <c r="E418" s="56" t="str">
        <f>+IF(ISERROR(VLOOKUP($C418,Insumos!$C:$G,2,FALSE)),"",VLOOKUP($C418,Insumos!$C:$G,2,FALSE))</f>
        <v/>
      </c>
      <c r="F418" s="57" t="str">
        <f>+IF(ISERROR(VLOOKUP($C418,Insumos!$C:$G,5,FALSE)),"",VLOOKUP($C418,Insumos!$C:$G,5,FALSE))</f>
        <v/>
      </c>
      <c r="G418" s="55" t="str">
        <f>+IF(ISERROR(VLOOKUP($C418,Insumos!$C:$G,4,FALSE)),"",VLOOKUP($C418,Insumos!$C:$G,4,FALSE))</f>
        <v/>
      </c>
      <c r="H418" s="64" t="str">
        <f t="shared" si="64"/>
        <v/>
      </c>
      <c r="I418" s="56">
        <f t="shared" si="62"/>
        <v>0</v>
      </c>
      <c r="J418" s="39"/>
      <c r="K418" s="80"/>
      <c r="L418" s="59">
        <f t="shared" si="63"/>
        <v>0</v>
      </c>
    </row>
    <row r="419" ht="15.0" customHeight="1">
      <c r="B419" s="53">
        <v>8.0</v>
      </c>
      <c r="C419" s="63"/>
      <c r="D419" s="55" t="str">
        <f>+IF(ISERROR(VLOOKUP($C419,Insumos!$C:$G,3,FALSE)),"",VLOOKUP($C419,Insumos!$C:$G,3,FALSE))</f>
        <v/>
      </c>
      <c r="E419" s="56" t="str">
        <f>+IF(ISERROR(VLOOKUP($C419,Insumos!$C:$G,2,FALSE)),"",VLOOKUP($C419,Insumos!$C:$G,2,FALSE))</f>
        <v/>
      </c>
      <c r="F419" s="57" t="str">
        <f>+IF(ISERROR(VLOOKUP($C419,Insumos!$C:$G,5,FALSE)),"",VLOOKUP($C419,Insumos!$C:$G,5,FALSE))</f>
        <v/>
      </c>
      <c r="G419" s="55" t="str">
        <f>+IF(ISERROR(VLOOKUP($C419,Insumos!$C:$G,4,FALSE)),"",VLOOKUP($C419,Insumos!$C:$G,4,FALSE))</f>
        <v/>
      </c>
      <c r="H419" s="64" t="str">
        <f t="shared" si="64"/>
        <v/>
      </c>
      <c r="I419" s="56">
        <f t="shared" si="62"/>
        <v>0</v>
      </c>
      <c r="J419" s="39"/>
      <c r="K419" s="66"/>
      <c r="L419" s="59">
        <f t="shared" si="63"/>
        <v>0</v>
      </c>
    </row>
    <row r="420" ht="15.0" customHeight="1">
      <c r="B420" s="53">
        <v>9.0</v>
      </c>
      <c r="C420" s="74"/>
      <c r="D420" s="55" t="str">
        <f>+IF(ISERROR(VLOOKUP($C420,Insumos!$C:$G,3,FALSE)),"",VLOOKUP($C420,Insumos!$C:$G,3,FALSE))</f>
        <v/>
      </c>
      <c r="E420" s="56" t="str">
        <f>+IF(ISERROR(VLOOKUP($C420,Insumos!$C:$G,2,FALSE)),"",VLOOKUP($C420,Insumos!$C:$G,2,FALSE))</f>
        <v/>
      </c>
      <c r="F420" s="57" t="str">
        <f>+IF(ISERROR(VLOOKUP($C420,Insumos!$C:$G,5,FALSE)),"",VLOOKUP($C420,Insumos!$C:$G,5,FALSE))</f>
        <v/>
      </c>
      <c r="G420" s="55" t="str">
        <f>+IF(ISERROR(VLOOKUP($C420,Insumos!$C:$G,4,FALSE)),"",VLOOKUP($C420,Insumos!$C:$G,4,FALSE))</f>
        <v/>
      </c>
      <c r="H420" s="64" t="str">
        <f t="shared" si="64"/>
        <v/>
      </c>
      <c r="I420" s="56">
        <f t="shared" si="62"/>
        <v>0</v>
      </c>
      <c r="J420" s="39"/>
      <c r="K420" s="76"/>
      <c r="L420" s="59">
        <f t="shared" si="63"/>
        <v>0</v>
      </c>
    </row>
    <row r="421" ht="15.0" customHeight="1">
      <c r="B421" s="53">
        <v>10.0</v>
      </c>
      <c r="C421" s="73"/>
      <c r="D421" s="55" t="str">
        <f>+IF(ISERROR(VLOOKUP($C421,Insumos!$C:$G,3,FALSE)),"",VLOOKUP($C421,Insumos!$C:$G,3,FALSE))</f>
        <v/>
      </c>
      <c r="E421" s="56" t="str">
        <f>+IF(ISERROR(VLOOKUP($C421,Insumos!$C:$G,2,FALSE)),"",VLOOKUP($C421,Insumos!$C:$G,2,FALSE))</f>
        <v/>
      </c>
      <c r="F421" s="57" t="str">
        <f>+IF(ISERROR(VLOOKUP($C421,Insumos!$C:$G,5,FALSE)),"",VLOOKUP($C421,Insumos!$C:$G,5,FALSE))</f>
        <v/>
      </c>
      <c r="G421" s="55" t="str">
        <f>+IF(ISERROR(VLOOKUP($C421,Insumos!$C:$G,4,FALSE)),"",VLOOKUP($C421,Insumos!$C:$G,4,FALSE))</f>
        <v/>
      </c>
      <c r="H421" s="64" t="str">
        <f t="shared" si="64"/>
        <v/>
      </c>
      <c r="I421" s="56">
        <f t="shared" si="62"/>
        <v>0</v>
      </c>
      <c r="J421" s="39"/>
      <c r="K421" s="77"/>
      <c r="L421" s="59">
        <f t="shared" si="63"/>
        <v>0</v>
      </c>
    </row>
    <row r="422" ht="15.0" customHeight="1">
      <c r="B422" s="53">
        <v>11.0</v>
      </c>
      <c r="C422" s="63"/>
      <c r="D422" s="55" t="str">
        <f>+IF(ISERROR(VLOOKUP($C422,Insumos!$C:$G,3,FALSE)),"",VLOOKUP($C422,Insumos!$C:$G,3,FALSE))</f>
        <v/>
      </c>
      <c r="E422" s="56" t="str">
        <f>+IF(ISERROR(VLOOKUP($C422,Insumos!$C:$G,2,FALSE)),"",VLOOKUP($C422,Insumos!$C:$G,2,FALSE))</f>
        <v/>
      </c>
      <c r="F422" s="57" t="str">
        <f>+IF(ISERROR(VLOOKUP($C422,Insumos!$C:$G,5,FALSE)),"",VLOOKUP($C422,Insumos!$C:$G,5,FALSE))</f>
        <v/>
      </c>
      <c r="G422" s="55" t="str">
        <f>+IF(ISERROR(VLOOKUP($C422,Insumos!$C:$G,4,FALSE)),"",VLOOKUP($C422,Insumos!$C:$G,4,FALSE))</f>
        <v/>
      </c>
      <c r="H422" s="64" t="str">
        <f t="shared" si="64"/>
        <v/>
      </c>
      <c r="I422" s="56">
        <f t="shared" si="62"/>
        <v>0</v>
      </c>
      <c r="J422" s="39"/>
      <c r="K422" s="77"/>
      <c r="L422" s="59">
        <f t="shared" si="63"/>
        <v>0</v>
      </c>
    </row>
    <row r="423" ht="15.0" customHeight="1">
      <c r="H423" s="67" t="s">
        <v>483</v>
      </c>
      <c r="I423" s="68">
        <f>SUM(I412:I422)</f>
        <v>7169.57</v>
      </c>
      <c r="J423" s="39"/>
      <c r="K423" s="69"/>
      <c r="L423" s="70">
        <f>SUM(L412:L422)</f>
        <v>7169.57</v>
      </c>
    </row>
    <row r="424">
      <c r="H424" s="31"/>
    </row>
    <row r="425">
      <c r="H425" s="31"/>
    </row>
    <row r="426">
      <c r="H426" s="31"/>
    </row>
    <row r="427" ht="15.0" customHeight="1">
      <c r="B427" s="33"/>
      <c r="C427" s="10" t="s">
        <v>145</v>
      </c>
      <c r="D427" s="34" t="s">
        <v>484</v>
      </c>
      <c r="E427" s="35"/>
      <c r="F427" s="36"/>
      <c r="G427" s="37"/>
      <c r="H427" s="38"/>
      <c r="I427" s="35"/>
      <c r="J427" s="39"/>
      <c r="K427" s="40" t="s">
        <v>474</v>
      </c>
      <c r="L427" s="41" t="s">
        <v>502</v>
      </c>
    </row>
    <row r="428" ht="15.0" customHeight="1">
      <c r="B428" s="42"/>
      <c r="C428" s="43"/>
      <c r="D428" s="42"/>
      <c r="E428" s="44"/>
      <c r="F428" s="45"/>
      <c r="G428" s="42"/>
      <c r="H428" s="46"/>
      <c r="I428" s="44"/>
      <c r="J428" s="39"/>
      <c r="K428" s="47"/>
      <c r="L428" s="41"/>
    </row>
    <row r="429" ht="15.0" customHeight="1">
      <c r="B429" s="48" t="s">
        <v>476</v>
      </c>
      <c r="C429" s="48" t="s">
        <v>477</v>
      </c>
      <c r="D429" s="48" t="s">
        <v>478</v>
      </c>
      <c r="E429" s="49" t="s">
        <v>479</v>
      </c>
      <c r="F429" s="50" t="s">
        <v>10</v>
      </c>
      <c r="G429" s="48" t="s">
        <v>480</v>
      </c>
      <c r="H429" s="51" t="s">
        <v>481</v>
      </c>
      <c r="I429" s="49" t="s">
        <v>482</v>
      </c>
      <c r="J429" s="39"/>
      <c r="K429" s="52"/>
      <c r="L429" s="48" t="s">
        <v>482</v>
      </c>
    </row>
    <row r="430" ht="15.0" customHeight="1">
      <c r="B430" s="53">
        <v>1.0</v>
      </c>
      <c r="C430" s="54" t="s">
        <v>149</v>
      </c>
      <c r="D430" s="55" t="str">
        <f>+IF(ISERROR(VLOOKUP($C430,Insumos!$C:$G,3,FALSE)),"",VLOOKUP($C430,Insumos!$C:$G,3,FALSE))</f>
        <v>GRAMOS</v>
      </c>
      <c r="E430" s="56">
        <f>+IF(ISERROR(VLOOKUP($C430,Insumos!$C:$G,2,FALSE)),"",VLOOKUP($C430,Insumos!$C:$G,2,FALSE))</f>
        <v>2521</v>
      </c>
      <c r="F430" s="57">
        <f>+IF(ISERROR(VLOOKUP($C430,Insumos!$C:$G,5,FALSE)),"",VLOOKUP($C430,Insumos!$C:$G,5,FALSE))</f>
        <v>850</v>
      </c>
      <c r="G430" s="55" t="str">
        <f>+IF(ISERROR(VLOOKUP($C430,Insumos!$C:$G,4,FALSE)),"",VLOOKUP($C430,Insumos!$C:$G,4,FALSE))</f>
        <v>GRAMOS</v>
      </c>
      <c r="H430" s="64">
        <v>320.0</v>
      </c>
      <c r="I430" s="56">
        <f t="shared" ref="I430:I440" si="65">IF(ISERROR(ROUND(+E430/F430*H430,2)),0,ROUND(+E430/F430*H430,2))</f>
        <v>949.08</v>
      </c>
      <c r="J430" s="39"/>
      <c r="K430" s="64">
        <v>320.0</v>
      </c>
      <c r="L430" s="59">
        <f t="shared" ref="L430:L440" si="66">IF(ISERROR(ROUND(+E430/F430*K430,2)),0,ROUND(+E430/F430*K430,2))</f>
        <v>949.08</v>
      </c>
    </row>
    <row r="431" ht="15.0" customHeight="1">
      <c r="B431" s="53">
        <v>2.0</v>
      </c>
      <c r="C431" s="54" t="s">
        <v>141</v>
      </c>
      <c r="D431" s="55" t="str">
        <f>+IF(ISERROR(VLOOKUP($C431,Insumos!$C:$G,3,FALSE)),"",VLOOKUP($C431,Insumos!$C:$G,3,FALSE))</f>
        <v>MILILITROS</v>
      </c>
      <c r="E431" s="56">
        <f>+IF(ISERROR(VLOOKUP($C431,Insumos!$C:$G,2,FALSE)),"",VLOOKUP($C431,Insumos!$C:$G,2,FALSE))</f>
        <v>12024.33</v>
      </c>
      <c r="F431" s="57">
        <f>+IF(ISERROR(VLOOKUP($C431,Insumos!$C:$G,5,FALSE)),"",VLOOKUP($C431,Insumos!$C:$G,5,FALSE))</f>
        <v>2895</v>
      </c>
      <c r="G431" s="55" t="str">
        <f>+IF(ISERROR(VLOOKUP($C431,Insumos!$C:$G,4,FALSE)),"",VLOOKUP($C431,Insumos!$C:$G,4,FALSE))</f>
        <v>MILILITROS</v>
      </c>
      <c r="H431" s="64">
        <v>280.0</v>
      </c>
      <c r="I431" s="56">
        <f t="shared" si="65"/>
        <v>1162.97</v>
      </c>
      <c r="J431" s="39"/>
      <c r="K431" s="64">
        <v>280.0</v>
      </c>
      <c r="L431" s="59">
        <f t="shared" si="66"/>
        <v>1162.97</v>
      </c>
    </row>
    <row r="432" ht="15.0" customHeight="1">
      <c r="B432" s="53">
        <v>3.0</v>
      </c>
      <c r="C432" s="54" t="s">
        <v>107</v>
      </c>
      <c r="D432" s="55" t="str">
        <f>+IF(ISERROR(VLOOKUP($C432,Insumos!$C:$G,3,FALSE)),"",VLOOKUP($C432,Insumos!$C:$G,3,FALSE))</f>
        <v>GRAMOS</v>
      </c>
      <c r="E432" s="56">
        <f>+IF(ISERROR(VLOOKUP($C432,Insumos!$C:$G,2,FALSE)),"",VLOOKUP($C432,Insumos!$C:$G,2,FALSE))</f>
        <v>6302.521</v>
      </c>
      <c r="F432" s="57">
        <f>+IF(ISERROR(VLOOKUP($C432,Insumos!$C:$G,5,FALSE)),"",VLOOKUP($C432,Insumos!$C:$G,5,FALSE))</f>
        <v>300</v>
      </c>
      <c r="G432" s="55" t="str">
        <f>+IF(ISERROR(VLOOKUP($C432,Insumos!$C:$G,4,FALSE)),"",VLOOKUP($C432,Insumos!$C:$G,4,FALSE))</f>
        <v>GRAMOS</v>
      </c>
      <c r="H432" s="64">
        <v>4.0</v>
      </c>
      <c r="I432" s="56">
        <f t="shared" si="65"/>
        <v>84.03</v>
      </c>
      <c r="J432" s="39"/>
      <c r="K432" s="64">
        <v>4.0</v>
      </c>
      <c r="L432" s="59">
        <f t="shared" si="66"/>
        <v>84.03</v>
      </c>
    </row>
    <row r="433" ht="15.0" customHeight="1">
      <c r="B433" s="53">
        <v>4.0</v>
      </c>
      <c r="C433" s="54" t="s">
        <v>140</v>
      </c>
      <c r="D433" s="55" t="str">
        <f>+IF(ISERROR(VLOOKUP($C433,Insumos!$C:$G,3,FALSE)),"",VLOOKUP($C433,Insumos!$C:$G,3,FALSE))</f>
        <v>MILILITROS</v>
      </c>
      <c r="E433" s="56">
        <f>+IF(ISERROR(VLOOKUP($C433,Insumos!$C:$G,2,FALSE)),"",VLOOKUP($C433,Insumos!$C:$G,2,FALSE))</f>
        <v>18000</v>
      </c>
      <c r="F433" s="57">
        <f>+IF(ISERROR(VLOOKUP($C433,Insumos!$C:$G,5,FALSE)),"",VLOOKUP($C433,Insumos!$C:$G,5,FALSE))</f>
        <v>3000</v>
      </c>
      <c r="G433" s="55" t="str">
        <f>+IF(ISERROR(VLOOKUP($C433,Insumos!$C:$G,4,FALSE)),"",VLOOKUP($C433,Insumos!$C:$G,4,FALSE))</f>
        <v>MILILITROS</v>
      </c>
      <c r="H433" s="64">
        <v>160.0</v>
      </c>
      <c r="I433" s="56">
        <f t="shared" si="65"/>
        <v>960</v>
      </c>
      <c r="J433" s="39"/>
      <c r="K433" s="64">
        <v>160.0</v>
      </c>
      <c r="L433" s="59">
        <f t="shared" si="66"/>
        <v>960</v>
      </c>
    </row>
    <row r="434" ht="15.0" customHeight="1">
      <c r="B434" s="53">
        <v>5.0</v>
      </c>
      <c r="C434" s="54" t="s">
        <v>112</v>
      </c>
      <c r="D434" s="55" t="str">
        <f>+IF(ISERROR(VLOOKUP($C434,Insumos!$C:$G,3,FALSE)),"",VLOOKUP($C434,Insumos!$C:$G,3,FALSE))</f>
        <v>MILILITROS</v>
      </c>
      <c r="E434" s="56">
        <f>+IF(ISERROR(VLOOKUP($C434,Insumos!$C:$G,2,FALSE)),"",VLOOKUP($C434,Insumos!$C:$G,2,FALSE))</f>
        <v>42771</v>
      </c>
      <c r="F434" s="57">
        <f>+IF(ISERROR(VLOOKUP($C434,Insumos!$C:$G,5,FALSE)),"",VLOOKUP($C434,Insumos!$C:$G,5,FALSE))</f>
        <v>18900</v>
      </c>
      <c r="G434" s="55" t="str">
        <f>+IF(ISERROR(VLOOKUP($C434,Insumos!$C:$G,4,FALSE)),"",VLOOKUP($C434,Insumos!$C:$G,4,FALSE))</f>
        <v>MILILITROS</v>
      </c>
      <c r="H434" s="64">
        <v>20.0</v>
      </c>
      <c r="I434" s="56">
        <f t="shared" si="65"/>
        <v>45.26</v>
      </c>
      <c r="J434" s="39"/>
      <c r="K434" s="64">
        <v>20.0</v>
      </c>
      <c r="L434" s="59">
        <f t="shared" si="66"/>
        <v>45.26</v>
      </c>
    </row>
    <row r="435" ht="15.0" customHeight="1">
      <c r="B435" s="53">
        <v>6.0</v>
      </c>
      <c r="C435" s="54" t="s">
        <v>67</v>
      </c>
      <c r="D435" s="55" t="str">
        <f>+IF(ISERROR(VLOOKUP($C435,Insumos!$C:$G,3,FALSE)),"",VLOOKUP($C435,Insumos!$C:$G,3,FALSE))</f>
        <v>GRAMOS</v>
      </c>
      <c r="E435" s="56">
        <f>+IF(ISERROR(VLOOKUP($C435,Insumos!$C:$G,2,FALSE)),"",VLOOKUP($C435,Insumos!$C:$G,2,FALSE))</f>
        <v>294.1176471</v>
      </c>
      <c r="F435" s="57">
        <f>+IF(ISERROR(VLOOKUP($C435,Insumos!$C:$G,5,FALSE)),"",VLOOKUP($C435,Insumos!$C:$G,5,FALSE))</f>
        <v>1000</v>
      </c>
      <c r="G435" s="55" t="str">
        <f>+IF(ISERROR(VLOOKUP($C435,Insumos!$C:$G,4,FALSE)),"",VLOOKUP($C435,Insumos!$C:$G,4,FALSE))</f>
        <v>GRAMOS</v>
      </c>
      <c r="H435" s="64">
        <v>4.0</v>
      </c>
      <c r="I435" s="56">
        <f t="shared" si="65"/>
        <v>1.18</v>
      </c>
      <c r="J435" s="39"/>
      <c r="K435" s="64">
        <v>4.0</v>
      </c>
      <c r="L435" s="59">
        <f t="shared" si="66"/>
        <v>1.18</v>
      </c>
    </row>
    <row r="436" ht="15.0" customHeight="1">
      <c r="B436" s="53">
        <v>7.0</v>
      </c>
      <c r="C436" s="54" t="s">
        <v>144</v>
      </c>
      <c r="D436" s="55" t="str">
        <f>+IF(ISERROR(VLOOKUP($C436,Insumos!$C:$G,3,FALSE)),"",VLOOKUP($C436,Insumos!$C:$G,3,FALSE))</f>
        <v>GRAMOS</v>
      </c>
      <c r="E436" s="56">
        <f>+IF(ISERROR(VLOOKUP($C436,Insumos!$C:$G,2,FALSE)),"",VLOOKUP($C436,Insumos!$C:$G,2,FALSE))</f>
        <v>12500</v>
      </c>
      <c r="F436" s="57">
        <f>+IF(ISERROR(VLOOKUP($C436,Insumos!$C:$G,5,FALSE)),"",VLOOKUP($C436,Insumos!$C:$G,5,FALSE))</f>
        <v>1000</v>
      </c>
      <c r="G436" s="55" t="str">
        <f>+IF(ISERROR(VLOOKUP($C436,Insumos!$C:$G,4,FALSE)),"",VLOOKUP($C436,Insumos!$C:$G,4,FALSE))</f>
        <v>GRAMOS</v>
      </c>
      <c r="H436" s="64">
        <v>10.0</v>
      </c>
      <c r="I436" s="56">
        <f t="shared" si="65"/>
        <v>125</v>
      </c>
      <c r="J436" s="39"/>
      <c r="K436" s="64">
        <v>10.0</v>
      </c>
      <c r="L436" s="59">
        <f t="shared" si="66"/>
        <v>125</v>
      </c>
    </row>
    <row r="437" ht="15.0" customHeight="1">
      <c r="B437" s="53">
        <v>8.0</v>
      </c>
      <c r="C437" s="63"/>
      <c r="D437" s="55" t="str">
        <f>+IF(ISERROR(VLOOKUP($C437,Insumos!$C:$G,3,FALSE)),"",VLOOKUP($C437,Insumos!$C:$G,3,FALSE))</f>
        <v/>
      </c>
      <c r="E437" s="56" t="str">
        <f>+IF(ISERROR(VLOOKUP($C437,Insumos!$C:$G,2,FALSE)),"",VLOOKUP($C437,Insumos!$C:$G,2,FALSE))</f>
        <v/>
      </c>
      <c r="F437" s="57" t="str">
        <f>+IF(ISERROR(VLOOKUP($C437,Insumos!$C:$G,5,FALSE)),"",VLOOKUP($C437,Insumos!$C:$G,5,FALSE))</f>
        <v/>
      </c>
      <c r="G437" s="55" t="str">
        <f>+IF(ISERROR(VLOOKUP($C437,Insumos!$C:$G,4,FALSE)),"",VLOOKUP($C437,Insumos!$C:$G,4,FALSE))</f>
        <v/>
      </c>
      <c r="H437" s="64" t="str">
        <f t="shared" ref="H437:H440" si="67">IFERROR(ROUND(K437/L$427,4),"")</f>
        <v/>
      </c>
      <c r="I437" s="56">
        <f t="shared" si="65"/>
        <v>0</v>
      </c>
      <c r="J437" s="39"/>
      <c r="K437" s="66"/>
      <c r="L437" s="59">
        <f t="shared" si="66"/>
        <v>0</v>
      </c>
    </row>
    <row r="438" ht="15.0" customHeight="1">
      <c r="B438" s="53">
        <v>9.0</v>
      </c>
      <c r="C438" s="74"/>
      <c r="D438" s="55" t="str">
        <f>+IF(ISERROR(VLOOKUP($C438,Insumos!$C:$G,3,FALSE)),"",VLOOKUP($C438,Insumos!$C:$G,3,FALSE))</f>
        <v/>
      </c>
      <c r="E438" s="56" t="str">
        <f>+IF(ISERROR(VLOOKUP($C438,Insumos!$C:$G,2,FALSE)),"",VLOOKUP($C438,Insumos!$C:$G,2,FALSE))</f>
        <v/>
      </c>
      <c r="F438" s="57" t="str">
        <f>+IF(ISERROR(VLOOKUP($C438,Insumos!$C:$G,5,FALSE)),"",VLOOKUP($C438,Insumos!$C:$G,5,FALSE))</f>
        <v/>
      </c>
      <c r="G438" s="55" t="str">
        <f>+IF(ISERROR(VLOOKUP($C438,Insumos!$C:$G,4,FALSE)),"",VLOOKUP($C438,Insumos!$C:$G,4,FALSE))</f>
        <v/>
      </c>
      <c r="H438" s="64" t="str">
        <f t="shared" si="67"/>
        <v/>
      </c>
      <c r="I438" s="56">
        <f t="shared" si="65"/>
        <v>0</v>
      </c>
      <c r="J438" s="39"/>
      <c r="K438" s="76"/>
      <c r="L438" s="59">
        <f t="shared" si="66"/>
        <v>0</v>
      </c>
    </row>
    <row r="439" ht="15.0" customHeight="1">
      <c r="B439" s="53">
        <v>10.0</v>
      </c>
      <c r="C439" s="73"/>
      <c r="D439" s="55" t="str">
        <f>+IF(ISERROR(VLOOKUP($C439,Insumos!$C:$G,3,FALSE)),"",VLOOKUP($C439,Insumos!$C:$G,3,FALSE))</f>
        <v/>
      </c>
      <c r="E439" s="56" t="str">
        <f>+IF(ISERROR(VLOOKUP($C439,Insumos!$C:$G,2,FALSE)),"",VLOOKUP($C439,Insumos!$C:$G,2,FALSE))</f>
        <v/>
      </c>
      <c r="F439" s="57" t="str">
        <f>+IF(ISERROR(VLOOKUP($C439,Insumos!$C:$G,5,FALSE)),"",VLOOKUP($C439,Insumos!$C:$G,5,FALSE))</f>
        <v/>
      </c>
      <c r="G439" s="55" t="str">
        <f>+IF(ISERROR(VLOOKUP($C439,Insumos!$C:$G,4,FALSE)),"",VLOOKUP($C439,Insumos!$C:$G,4,FALSE))</f>
        <v/>
      </c>
      <c r="H439" s="64" t="str">
        <f t="shared" si="67"/>
        <v/>
      </c>
      <c r="I439" s="56">
        <f t="shared" si="65"/>
        <v>0</v>
      </c>
      <c r="J439" s="39"/>
      <c r="K439" s="77"/>
      <c r="L439" s="59">
        <f t="shared" si="66"/>
        <v>0</v>
      </c>
    </row>
    <row r="440" ht="15.0" customHeight="1">
      <c r="B440" s="53">
        <v>11.0</v>
      </c>
      <c r="C440" s="63"/>
      <c r="D440" s="55" t="str">
        <f>+IF(ISERROR(VLOOKUP($C440,Insumos!$C:$G,3,FALSE)),"",VLOOKUP($C440,Insumos!$C:$G,3,FALSE))</f>
        <v/>
      </c>
      <c r="E440" s="56" t="str">
        <f>+IF(ISERROR(VLOOKUP($C440,Insumos!$C:$G,2,FALSE)),"",VLOOKUP($C440,Insumos!$C:$G,2,FALSE))</f>
        <v/>
      </c>
      <c r="F440" s="57" t="str">
        <f>+IF(ISERROR(VLOOKUP($C440,Insumos!$C:$G,5,FALSE)),"",VLOOKUP($C440,Insumos!$C:$G,5,FALSE))</f>
        <v/>
      </c>
      <c r="G440" s="55" t="str">
        <f>+IF(ISERROR(VLOOKUP($C440,Insumos!$C:$G,4,FALSE)),"",VLOOKUP($C440,Insumos!$C:$G,4,FALSE))</f>
        <v/>
      </c>
      <c r="H440" s="64" t="str">
        <f t="shared" si="67"/>
        <v/>
      </c>
      <c r="I440" s="56">
        <f t="shared" si="65"/>
        <v>0</v>
      </c>
      <c r="J440" s="39"/>
      <c r="K440" s="77"/>
      <c r="L440" s="59">
        <f t="shared" si="66"/>
        <v>0</v>
      </c>
    </row>
    <row r="441" ht="15.0" customHeight="1">
      <c r="H441" s="67" t="s">
        <v>483</v>
      </c>
      <c r="I441" s="68">
        <f>SUM(I430:I440)</f>
        <v>3327.52</v>
      </c>
      <c r="J441" s="39"/>
      <c r="K441" s="69"/>
      <c r="L441" s="70">
        <f>SUM(L430:L440)</f>
        <v>3327.52</v>
      </c>
    </row>
    <row r="442">
      <c r="H442" s="31"/>
    </row>
    <row r="443">
      <c r="H443" s="31"/>
    </row>
    <row r="444" ht="15.0" customHeight="1">
      <c r="B444" s="33"/>
      <c r="C444" s="10" t="s">
        <v>148</v>
      </c>
      <c r="D444" s="34" t="s">
        <v>484</v>
      </c>
      <c r="E444" s="35"/>
      <c r="F444" s="36"/>
      <c r="G444" s="37"/>
      <c r="H444" s="38"/>
      <c r="I444" s="35"/>
      <c r="J444" s="39"/>
      <c r="K444" s="40" t="s">
        <v>474</v>
      </c>
      <c r="L444" s="41" t="s">
        <v>503</v>
      </c>
    </row>
    <row r="445" ht="15.0" customHeight="1">
      <c r="B445" s="42"/>
      <c r="C445" s="43"/>
      <c r="D445" s="42"/>
      <c r="E445" s="44"/>
      <c r="F445" s="45"/>
      <c r="G445" s="42"/>
      <c r="H445" s="46"/>
      <c r="I445" s="44"/>
      <c r="J445" s="39"/>
      <c r="K445" s="47"/>
      <c r="L445" s="41"/>
    </row>
    <row r="446" ht="15.0" customHeight="1">
      <c r="B446" s="48" t="s">
        <v>476</v>
      </c>
      <c r="C446" s="48" t="s">
        <v>477</v>
      </c>
      <c r="D446" s="48" t="s">
        <v>478</v>
      </c>
      <c r="E446" s="49" t="s">
        <v>479</v>
      </c>
      <c r="F446" s="50" t="s">
        <v>10</v>
      </c>
      <c r="G446" s="48" t="s">
        <v>480</v>
      </c>
      <c r="H446" s="51" t="s">
        <v>481</v>
      </c>
      <c r="I446" s="49" t="s">
        <v>482</v>
      </c>
      <c r="J446" s="39"/>
      <c r="K446" s="52"/>
      <c r="L446" s="48" t="s">
        <v>482</v>
      </c>
    </row>
    <row r="447" ht="15.0" customHeight="1">
      <c r="B447" s="53">
        <v>1.0</v>
      </c>
      <c r="C447" s="54" t="s">
        <v>149</v>
      </c>
      <c r="D447" s="55" t="str">
        <f>+IF(ISERROR(VLOOKUP($C447,Insumos!$C:$G,3,FALSE)),"",VLOOKUP($C447,Insumos!$C:$G,3,FALSE))</f>
        <v>GRAMOS</v>
      </c>
      <c r="E447" s="56">
        <f>+IF(ISERROR(VLOOKUP($C447,Insumos!$C:$G,2,FALSE)),"",VLOOKUP($C447,Insumos!$C:$G,2,FALSE))</f>
        <v>2521</v>
      </c>
      <c r="F447" s="57">
        <f>+IF(ISERROR(VLOOKUP($C447,Insumos!$C:$G,5,FALSE)),"",VLOOKUP($C447,Insumos!$C:$G,5,FALSE))</f>
        <v>850</v>
      </c>
      <c r="G447" s="55" t="str">
        <f>+IF(ISERROR(VLOOKUP($C447,Insumos!$C:$G,4,FALSE)),"",VLOOKUP($C447,Insumos!$C:$G,4,FALSE))</f>
        <v>GRAMOS</v>
      </c>
      <c r="H447" s="64">
        <v>320.0</v>
      </c>
      <c r="I447" s="56">
        <f t="shared" ref="I447:I457" si="68">IF(ISERROR(ROUND(+E447/F447*H447,2)),0,ROUND(+E447/F447*H447,2))</f>
        <v>949.08</v>
      </c>
      <c r="J447" s="39"/>
      <c r="K447" s="64">
        <v>320.0</v>
      </c>
      <c r="L447" s="59">
        <f t="shared" ref="L447:L457" si="69">IF(ISERROR(ROUND(+E447/F447*K447,2)),0,ROUND(+E447/F447*K447,2))</f>
        <v>949.08</v>
      </c>
    </row>
    <row r="448" ht="15.0" customHeight="1">
      <c r="B448" s="53">
        <v>2.0</v>
      </c>
      <c r="C448" s="54" t="s">
        <v>141</v>
      </c>
      <c r="D448" s="55" t="str">
        <f>+IF(ISERROR(VLOOKUP($C448,Insumos!$C:$G,3,FALSE)),"",VLOOKUP($C448,Insumos!$C:$G,3,FALSE))</f>
        <v>MILILITROS</v>
      </c>
      <c r="E448" s="56">
        <f>+IF(ISERROR(VLOOKUP($C448,Insumos!$C:$G,2,FALSE)),"",VLOOKUP($C448,Insumos!$C:$G,2,FALSE))</f>
        <v>12024.33</v>
      </c>
      <c r="F448" s="57">
        <f>+IF(ISERROR(VLOOKUP($C448,Insumos!$C:$G,5,FALSE)),"",VLOOKUP($C448,Insumos!$C:$G,5,FALSE))</f>
        <v>2895</v>
      </c>
      <c r="G448" s="55" t="str">
        <f>+IF(ISERROR(VLOOKUP($C448,Insumos!$C:$G,4,FALSE)),"",VLOOKUP($C448,Insumos!$C:$G,4,FALSE))</f>
        <v>MILILITROS</v>
      </c>
      <c r="H448" s="64">
        <v>150.0</v>
      </c>
      <c r="I448" s="56">
        <f t="shared" si="68"/>
        <v>623.02</v>
      </c>
      <c r="J448" s="39"/>
      <c r="K448" s="64">
        <v>150.0</v>
      </c>
      <c r="L448" s="59">
        <f t="shared" si="69"/>
        <v>623.02</v>
      </c>
    </row>
    <row r="449" ht="15.0" customHeight="1">
      <c r="B449" s="53">
        <v>3.0</v>
      </c>
      <c r="C449" s="54" t="s">
        <v>147</v>
      </c>
      <c r="D449" s="55" t="str">
        <f>+IF(ISERROR(VLOOKUP($C449,Insumos!$C:$G,3,FALSE)),"",VLOOKUP($C449,Insumos!$C:$G,3,FALSE))</f>
        <v>GRAMOS</v>
      </c>
      <c r="E449" s="56">
        <f>+IF(ISERROR(VLOOKUP($C449,Insumos!$C:$G,2,FALSE)),"",VLOOKUP($C449,Insumos!$C:$G,2,FALSE))</f>
        <v>8400</v>
      </c>
      <c r="F449" s="57">
        <f>+IF(ISERROR(VLOOKUP($C449,Insumos!$C:$G,5,FALSE)),"",VLOOKUP($C449,Insumos!$C:$G,5,FALSE))</f>
        <v>1000</v>
      </c>
      <c r="G449" s="55" t="str">
        <f>+IF(ISERROR(VLOOKUP($C449,Insumos!$C:$G,4,FALSE)),"",VLOOKUP($C449,Insumos!$C:$G,4,FALSE))</f>
        <v>GRAMOS</v>
      </c>
      <c r="H449" s="64">
        <v>50.0</v>
      </c>
      <c r="I449" s="56">
        <f t="shared" si="68"/>
        <v>420</v>
      </c>
      <c r="J449" s="39"/>
      <c r="K449" s="64">
        <v>50.0</v>
      </c>
      <c r="L449" s="59">
        <f t="shared" si="69"/>
        <v>420</v>
      </c>
    </row>
    <row r="450" ht="15.0" customHeight="1">
      <c r="B450" s="53">
        <v>4.0</v>
      </c>
      <c r="C450" s="54" t="s">
        <v>107</v>
      </c>
      <c r="D450" s="55" t="str">
        <f>+IF(ISERROR(VLOOKUP($C450,Insumos!$C:$G,3,FALSE)),"",VLOOKUP($C450,Insumos!$C:$G,3,FALSE))</f>
        <v>GRAMOS</v>
      </c>
      <c r="E450" s="56">
        <f>+IF(ISERROR(VLOOKUP($C450,Insumos!$C:$G,2,FALSE)),"",VLOOKUP($C450,Insumos!$C:$G,2,FALSE))</f>
        <v>6302.521</v>
      </c>
      <c r="F450" s="57">
        <f>+IF(ISERROR(VLOOKUP($C450,Insumos!$C:$G,5,FALSE)),"",VLOOKUP($C450,Insumos!$C:$G,5,FALSE))</f>
        <v>300</v>
      </c>
      <c r="G450" s="55" t="str">
        <f>+IF(ISERROR(VLOOKUP($C450,Insumos!$C:$G,4,FALSE)),"",VLOOKUP($C450,Insumos!$C:$G,4,FALSE))</f>
        <v>GRAMOS</v>
      </c>
      <c r="H450" s="64">
        <v>4.0</v>
      </c>
      <c r="I450" s="56">
        <f t="shared" si="68"/>
        <v>84.03</v>
      </c>
      <c r="J450" s="39"/>
      <c r="K450" s="64">
        <v>4.0</v>
      </c>
      <c r="L450" s="59">
        <f t="shared" si="69"/>
        <v>84.03</v>
      </c>
    </row>
    <row r="451" ht="15.0" customHeight="1">
      <c r="B451" s="53">
        <v>5.0</v>
      </c>
      <c r="C451" s="54" t="s">
        <v>67</v>
      </c>
      <c r="D451" s="55" t="str">
        <f>+IF(ISERROR(VLOOKUP($C451,Insumos!$C:$G,3,FALSE)),"",VLOOKUP($C451,Insumos!$C:$G,3,FALSE))</f>
        <v>GRAMOS</v>
      </c>
      <c r="E451" s="56">
        <f>+IF(ISERROR(VLOOKUP($C451,Insumos!$C:$G,2,FALSE)),"",VLOOKUP($C451,Insumos!$C:$G,2,FALSE))</f>
        <v>294.1176471</v>
      </c>
      <c r="F451" s="57">
        <f>+IF(ISERROR(VLOOKUP($C451,Insumos!$C:$G,5,FALSE)),"",VLOOKUP($C451,Insumos!$C:$G,5,FALSE))</f>
        <v>1000</v>
      </c>
      <c r="G451" s="55" t="str">
        <f>+IF(ISERROR(VLOOKUP($C451,Insumos!$C:$G,4,FALSE)),"",VLOOKUP($C451,Insumos!$C:$G,4,FALSE))</f>
        <v>GRAMOS</v>
      </c>
      <c r="H451" s="64">
        <v>4.0</v>
      </c>
      <c r="I451" s="56">
        <f t="shared" si="68"/>
        <v>1.18</v>
      </c>
      <c r="J451" s="39"/>
      <c r="K451" s="64">
        <v>4.0</v>
      </c>
      <c r="L451" s="59">
        <f t="shared" si="69"/>
        <v>1.18</v>
      </c>
    </row>
    <row r="452" ht="15.0" customHeight="1">
      <c r="B452" s="53">
        <v>6.0</v>
      </c>
      <c r="C452" s="73" t="s">
        <v>140</v>
      </c>
      <c r="D452" s="55" t="str">
        <f>+IF(ISERROR(VLOOKUP($C452,Insumos!$C:$G,3,FALSE)),"",VLOOKUP($C452,Insumos!$C:$G,3,FALSE))</f>
        <v>MILILITROS</v>
      </c>
      <c r="E452" s="56">
        <f>+IF(ISERROR(VLOOKUP($C452,Insumos!$C:$G,2,FALSE)),"",VLOOKUP($C452,Insumos!$C:$G,2,FALSE))</f>
        <v>18000</v>
      </c>
      <c r="F452" s="57">
        <f>+IF(ISERROR(VLOOKUP($C452,Insumos!$C:$G,5,FALSE)),"",VLOOKUP($C452,Insumos!$C:$G,5,FALSE))</f>
        <v>3000</v>
      </c>
      <c r="G452" s="55" t="str">
        <f>+IF(ISERROR(VLOOKUP($C452,Insumos!$C:$G,4,FALSE)),"",VLOOKUP($C452,Insumos!$C:$G,4,FALSE))</f>
        <v>MILILITROS</v>
      </c>
      <c r="H452" s="64">
        <v>30.0</v>
      </c>
      <c r="I452" s="56">
        <f t="shared" si="68"/>
        <v>180</v>
      </c>
      <c r="J452" s="39"/>
      <c r="K452" s="64">
        <v>30.0</v>
      </c>
      <c r="L452" s="59">
        <f t="shared" si="69"/>
        <v>180</v>
      </c>
    </row>
    <row r="453" ht="15.0" customHeight="1">
      <c r="B453" s="53">
        <v>7.0</v>
      </c>
      <c r="C453" s="63"/>
      <c r="D453" s="55" t="str">
        <f>+IF(ISERROR(VLOOKUP($C453,Insumos!$C:$G,3,FALSE)),"",VLOOKUP($C453,Insumos!$C:$G,3,FALSE))</f>
        <v/>
      </c>
      <c r="E453" s="56" t="str">
        <f>+IF(ISERROR(VLOOKUP($C453,Insumos!$C:$G,2,FALSE)),"",VLOOKUP($C453,Insumos!$C:$G,2,FALSE))</f>
        <v/>
      </c>
      <c r="F453" s="57" t="str">
        <f>+IF(ISERROR(VLOOKUP($C453,Insumos!$C:$G,5,FALSE)),"",VLOOKUP($C453,Insumos!$C:$G,5,FALSE))</f>
        <v/>
      </c>
      <c r="G453" s="55" t="str">
        <f>+IF(ISERROR(VLOOKUP($C453,Insumos!$C:$G,4,FALSE)),"",VLOOKUP($C453,Insumos!$C:$G,4,FALSE))</f>
        <v/>
      </c>
      <c r="H453" s="64" t="str">
        <f t="shared" ref="H453:H457" si="70">IFERROR(ROUND(K453/L$444,4),"")</f>
        <v/>
      </c>
      <c r="I453" s="56">
        <f t="shared" si="68"/>
        <v>0</v>
      </c>
      <c r="J453" s="39"/>
      <c r="K453" s="80"/>
      <c r="L453" s="59">
        <f t="shared" si="69"/>
        <v>0</v>
      </c>
    </row>
    <row r="454" ht="15.0" customHeight="1">
      <c r="B454" s="53">
        <v>8.0</v>
      </c>
      <c r="C454" s="63"/>
      <c r="D454" s="55" t="str">
        <f>+IF(ISERROR(VLOOKUP($C454,Insumos!$C:$G,3,FALSE)),"",VLOOKUP($C454,Insumos!$C:$G,3,FALSE))</f>
        <v/>
      </c>
      <c r="E454" s="56" t="str">
        <f>+IF(ISERROR(VLOOKUP($C454,Insumos!$C:$G,2,FALSE)),"",VLOOKUP($C454,Insumos!$C:$G,2,FALSE))</f>
        <v/>
      </c>
      <c r="F454" s="57" t="str">
        <f>+IF(ISERROR(VLOOKUP($C454,Insumos!$C:$G,5,FALSE)),"",VLOOKUP($C454,Insumos!$C:$G,5,FALSE))</f>
        <v/>
      </c>
      <c r="G454" s="55" t="str">
        <f>+IF(ISERROR(VLOOKUP($C454,Insumos!$C:$G,4,FALSE)),"",VLOOKUP($C454,Insumos!$C:$G,4,FALSE))</f>
        <v/>
      </c>
      <c r="H454" s="64" t="str">
        <f t="shared" si="70"/>
        <v/>
      </c>
      <c r="I454" s="56">
        <f t="shared" si="68"/>
        <v>0</v>
      </c>
      <c r="J454" s="39"/>
      <c r="K454" s="66"/>
      <c r="L454" s="59">
        <f t="shared" si="69"/>
        <v>0</v>
      </c>
    </row>
    <row r="455" ht="15.0" customHeight="1">
      <c r="B455" s="53">
        <v>9.0</v>
      </c>
      <c r="C455" s="74"/>
      <c r="D455" s="55" t="str">
        <f>+IF(ISERROR(VLOOKUP($C455,Insumos!$C:$G,3,FALSE)),"",VLOOKUP($C455,Insumos!$C:$G,3,FALSE))</f>
        <v/>
      </c>
      <c r="E455" s="56" t="str">
        <f>+IF(ISERROR(VLOOKUP($C455,Insumos!$C:$G,2,FALSE)),"",VLOOKUP($C455,Insumos!$C:$G,2,FALSE))</f>
        <v/>
      </c>
      <c r="F455" s="57" t="str">
        <f>+IF(ISERROR(VLOOKUP($C455,Insumos!$C:$G,5,FALSE)),"",VLOOKUP($C455,Insumos!$C:$G,5,FALSE))</f>
        <v/>
      </c>
      <c r="G455" s="55" t="str">
        <f>+IF(ISERROR(VLOOKUP($C455,Insumos!$C:$G,4,FALSE)),"",VLOOKUP($C455,Insumos!$C:$G,4,FALSE))</f>
        <v/>
      </c>
      <c r="H455" s="64" t="str">
        <f t="shared" si="70"/>
        <v/>
      </c>
      <c r="I455" s="56">
        <f t="shared" si="68"/>
        <v>0</v>
      </c>
      <c r="J455" s="39"/>
      <c r="K455" s="76"/>
      <c r="L455" s="59">
        <f t="shared" si="69"/>
        <v>0</v>
      </c>
    </row>
    <row r="456" ht="15.0" customHeight="1">
      <c r="B456" s="53">
        <v>10.0</v>
      </c>
      <c r="C456" s="73"/>
      <c r="D456" s="55" t="str">
        <f>+IF(ISERROR(VLOOKUP($C456,Insumos!$C:$G,3,FALSE)),"",VLOOKUP($C456,Insumos!$C:$G,3,FALSE))</f>
        <v/>
      </c>
      <c r="E456" s="56" t="str">
        <f>+IF(ISERROR(VLOOKUP($C456,Insumos!$C:$G,2,FALSE)),"",VLOOKUP($C456,Insumos!$C:$G,2,FALSE))</f>
        <v/>
      </c>
      <c r="F456" s="57" t="str">
        <f>+IF(ISERROR(VLOOKUP($C456,Insumos!$C:$G,5,FALSE)),"",VLOOKUP($C456,Insumos!$C:$G,5,FALSE))</f>
        <v/>
      </c>
      <c r="G456" s="55" t="str">
        <f>+IF(ISERROR(VLOOKUP($C456,Insumos!$C:$G,4,FALSE)),"",VLOOKUP($C456,Insumos!$C:$G,4,FALSE))</f>
        <v/>
      </c>
      <c r="H456" s="64" t="str">
        <f t="shared" si="70"/>
        <v/>
      </c>
      <c r="I456" s="56">
        <f t="shared" si="68"/>
        <v>0</v>
      </c>
      <c r="J456" s="39"/>
      <c r="K456" s="77"/>
      <c r="L456" s="59">
        <f t="shared" si="69"/>
        <v>0</v>
      </c>
    </row>
    <row r="457" ht="15.0" customHeight="1">
      <c r="B457" s="53">
        <v>11.0</v>
      </c>
      <c r="C457" s="63"/>
      <c r="D457" s="55" t="str">
        <f>+IF(ISERROR(VLOOKUP($C457,Insumos!$C:$G,3,FALSE)),"",VLOOKUP($C457,Insumos!$C:$G,3,FALSE))</f>
        <v/>
      </c>
      <c r="E457" s="56" t="str">
        <f>+IF(ISERROR(VLOOKUP($C457,Insumos!$C:$G,2,FALSE)),"",VLOOKUP($C457,Insumos!$C:$G,2,FALSE))</f>
        <v/>
      </c>
      <c r="F457" s="57" t="str">
        <f>+IF(ISERROR(VLOOKUP($C457,Insumos!$C:$G,5,FALSE)),"",VLOOKUP($C457,Insumos!$C:$G,5,FALSE))</f>
        <v/>
      </c>
      <c r="G457" s="55" t="str">
        <f>+IF(ISERROR(VLOOKUP($C457,Insumos!$C:$G,4,FALSE)),"",VLOOKUP($C457,Insumos!$C:$G,4,FALSE))</f>
        <v/>
      </c>
      <c r="H457" s="64" t="str">
        <f t="shared" si="70"/>
        <v/>
      </c>
      <c r="I457" s="56">
        <f t="shared" si="68"/>
        <v>0</v>
      </c>
      <c r="J457" s="39"/>
      <c r="K457" s="77"/>
      <c r="L457" s="59">
        <f t="shared" si="69"/>
        <v>0</v>
      </c>
    </row>
    <row r="458" ht="15.0" customHeight="1">
      <c r="H458" s="67" t="s">
        <v>483</v>
      </c>
      <c r="I458" s="68">
        <f>SUM(I447:I457)</f>
        <v>2257.31</v>
      </c>
      <c r="J458" s="39"/>
      <c r="K458" s="69"/>
      <c r="L458" s="70">
        <f>SUM(L447:L457)</f>
        <v>2257.31</v>
      </c>
    </row>
    <row r="459">
      <c r="H459" s="31"/>
    </row>
    <row r="460">
      <c r="H460" s="31"/>
    </row>
    <row r="461" ht="15.0" customHeight="1">
      <c r="B461" s="33"/>
      <c r="C461" s="10" t="s">
        <v>152</v>
      </c>
      <c r="D461" s="34" t="s">
        <v>484</v>
      </c>
      <c r="E461" s="35"/>
      <c r="F461" s="36"/>
      <c r="G461" s="37"/>
      <c r="H461" s="38"/>
      <c r="I461" s="35"/>
      <c r="J461" s="39"/>
      <c r="K461" s="40" t="s">
        <v>474</v>
      </c>
      <c r="L461" s="41" t="s">
        <v>504</v>
      </c>
    </row>
    <row r="462" ht="15.0" customHeight="1">
      <c r="B462" s="42"/>
      <c r="C462" s="43"/>
      <c r="D462" s="42"/>
      <c r="E462" s="44"/>
      <c r="F462" s="45"/>
      <c r="G462" s="42"/>
      <c r="H462" s="46"/>
      <c r="I462" s="44"/>
      <c r="J462" s="39"/>
      <c r="K462" s="47"/>
      <c r="L462" s="41"/>
    </row>
    <row r="463" ht="15.0" customHeight="1">
      <c r="B463" s="48" t="s">
        <v>476</v>
      </c>
      <c r="C463" s="48" t="s">
        <v>477</v>
      </c>
      <c r="D463" s="48" t="s">
        <v>478</v>
      </c>
      <c r="E463" s="49" t="s">
        <v>479</v>
      </c>
      <c r="F463" s="50" t="s">
        <v>10</v>
      </c>
      <c r="G463" s="48" t="s">
        <v>480</v>
      </c>
      <c r="H463" s="51" t="s">
        <v>481</v>
      </c>
      <c r="I463" s="49" t="s">
        <v>482</v>
      </c>
      <c r="J463" s="39"/>
      <c r="K463" s="52"/>
      <c r="L463" s="48" t="s">
        <v>482</v>
      </c>
    </row>
    <row r="464" ht="15.0" customHeight="1">
      <c r="B464" s="53">
        <v>1.0</v>
      </c>
      <c r="C464" s="54" t="s">
        <v>149</v>
      </c>
      <c r="D464" s="55" t="str">
        <f>+IF(ISERROR(VLOOKUP($C464,Insumos!$C:$G,3,FALSE)),"",VLOOKUP($C464,Insumos!$C:$G,3,FALSE))</f>
        <v>GRAMOS</v>
      </c>
      <c r="E464" s="56">
        <f>+IF(ISERROR(VLOOKUP($C464,Insumos!$C:$G,2,FALSE)),"",VLOOKUP($C464,Insumos!$C:$G,2,FALSE))</f>
        <v>2521</v>
      </c>
      <c r="F464" s="57">
        <f>+IF(ISERROR(VLOOKUP($C464,Insumos!$C:$G,5,FALSE)),"",VLOOKUP($C464,Insumos!$C:$G,5,FALSE))</f>
        <v>850</v>
      </c>
      <c r="G464" s="55" t="str">
        <f>+IF(ISERROR(VLOOKUP($C464,Insumos!$C:$G,4,FALSE)),"",VLOOKUP($C464,Insumos!$C:$G,4,FALSE))</f>
        <v>GRAMOS</v>
      </c>
      <c r="H464" s="64">
        <v>320.0</v>
      </c>
      <c r="I464" s="56">
        <f t="shared" ref="I464:I474" si="71">IF(ISERROR(ROUND(+E464/F464*H464,2)),0,ROUND(+E464/F464*H464,2))</f>
        <v>949.08</v>
      </c>
      <c r="J464" s="39"/>
      <c r="K464" s="64">
        <v>320.0</v>
      </c>
      <c r="L464" s="59">
        <f t="shared" ref="L464:L474" si="72">IF(ISERROR(ROUND(+E464/F464*K464,2)),0,ROUND(+E464/F464*K464,2))</f>
        <v>949.08</v>
      </c>
    </row>
    <row r="465" ht="15.0" customHeight="1">
      <c r="B465" s="53">
        <v>2.0</v>
      </c>
      <c r="C465" s="54" t="s">
        <v>151</v>
      </c>
      <c r="D465" s="55" t="str">
        <f>+IF(ISERROR(VLOOKUP($C465,Insumos!$C:$G,3,FALSE)),"",VLOOKUP($C465,Insumos!$C:$G,3,FALSE))</f>
        <v>UNIDAD</v>
      </c>
      <c r="E465" s="56">
        <f>+IF(ISERROR(VLOOKUP($C465,Insumos!$C:$G,2,FALSE)),"",VLOOKUP($C465,Insumos!$C:$G,2,FALSE))</f>
        <v>1000</v>
      </c>
      <c r="F465" s="57">
        <f>+IF(ISERROR(VLOOKUP($C465,Insumos!$C:$G,5,FALSE)),"",VLOOKUP($C465,Insumos!$C:$G,5,FALSE))</f>
        <v>6</v>
      </c>
      <c r="G465" s="55" t="str">
        <f>+IF(ISERROR(VLOOKUP($C465,Insumos!$C:$G,4,FALSE)),"",VLOOKUP($C465,Insumos!$C:$G,4,FALSE))</f>
        <v>UNIDAD</v>
      </c>
      <c r="H465" s="64">
        <v>4.0</v>
      </c>
      <c r="I465" s="56">
        <f t="shared" si="71"/>
        <v>666.67</v>
      </c>
      <c r="J465" s="39"/>
      <c r="K465" s="64">
        <v>4.0</v>
      </c>
      <c r="L465" s="59">
        <f t="shared" si="72"/>
        <v>666.67</v>
      </c>
    </row>
    <row r="466" ht="15.0" customHeight="1">
      <c r="B466" s="53">
        <v>3.0</v>
      </c>
      <c r="C466" s="54" t="s">
        <v>141</v>
      </c>
      <c r="D466" s="55" t="str">
        <f>+IF(ISERROR(VLOOKUP($C466,Insumos!$C:$G,3,FALSE)),"",VLOOKUP($C466,Insumos!$C:$G,3,FALSE))</f>
        <v>MILILITROS</v>
      </c>
      <c r="E466" s="56">
        <f>+IF(ISERROR(VLOOKUP($C466,Insumos!$C:$G,2,FALSE)),"",VLOOKUP($C466,Insumos!$C:$G,2,FALSE))</f>
        <v>12024.33</v>
      </c>
      <c r="F466" s="57">
        <f>+IF(ISERROR(VLOOKUP($C466,Insumos!$C:$G,5,FALSE)),"",VLOOKUP($C466,Insumos!$C:$G,5,FALSE))</f>
        <v>2895</v>
      </c>
      <c r="G466" s="55" t="str">
        <f>+IF(ISERROR(VLOOKUP($C466,Insumos!$C:$G,4,FALSE)),"",VLOOKUP($C466,Insumos!$C:$G,4,FALSE))</f>
        <v>MILILITROS</v>
      </c>
      <c r="H466" s="64">
        <v>250.0</v>
      </c>
      <c r="I466" s="56">
        <f t="shared" si="71"/>
        <v>1038.37</v>
      </c>
      <c r="J466" s="39"/>
      <c r="K466" s="64">
        <v>250.0</v>
      </c>
      <c r="L466" s="59">
        <f t="shared" si="72"/>
        <v>1038.37</v>
      </c>
    </row>
    <row r="467" ht="15.0" customHeight="1">
      <c r="B467" s="53">
        <v>4.0</v>
      </c>
      <c r="C467" s="54" t="s">
        <v>150</v>
      </c>
      <c r="D467" s="55" t="str">
        <f>+IF(ISERROR(VLOOKUP($C467,Insumos!$C:$G,3,FALSE)),"",VLOOKUP($C467,Insumos!$C:$G,3,FALSE))</f>
        <v>GRAMOS</v>
      </c>
      <c r="E467" s="56">
        <f>+IF(ISERROR(VLOOKUP($C467,Insumos!$C:$G,2,FALSE)),"",VLOOKUP($C467,Insumos!$C:$G,2,FALSE))</f>
        <v>1000</v>
      </c>
      <c r="F467" s="57">
        <f>+IF(ISERROR(VLOOKUP($C467,Insumos!$C:$G,5,FALSE)),"",VLOOKUP($C467,Insumos!$C:$G,5,FALSE))</f>
        <v>600</v>
      </c>
      <c r="G467" s="55" t="str">
        <f>+IF(ISERROR(VLOOKUP($C467,Insumos!$C:$G,4,FALSE)),"",VLOOKUP($C467,Insumos!$C:$G,4,FALSE))</f>
        <v>GRAMOS</v>
      </c>
      <c r="H467" s="64">
        <v>50.0</v>
      </c>
      <c r="I467" s="56">
        <f t="shared" si="71"/>
        <v>83.33</v>
      </c>
      <c r="J467" s="39"/>
      <c r="K467" s="64">
        <v>50.0</v>
      </c>
      <c r="L467" s="59">
        <f t="shared" si="72"/>
        <v>83.33</v>
      </c>
    </row>
    <row r="468" ht="15.0" customHeight="1">
      <c r="B468" s="53">
        <v>5.0</v>
      </c>
      <c r="C468" s="73" t="s">
        <v>67</v>
      </c>
      <c r="D468" s="55" t="str">
        <f>+IF(ISERROR(VLOOKUP($C468,Insumos!$C:$G,3,FALSE)),"",VLOOKUP($C468,Insumos!$C:$G,3,FALSE))</f>
        <v>GRAMOS</v>
      </c>
      <c r="E468" s="56">
        <f>+IF(ISERROR(VLOOKUP($C468,Insumos!$C:$G,2,FALSE)),"",VLOOKUP($C468,Insumos!$C:$G,2,FALSE))</f>
        <v>294.1176471</v>
      </c>
      <c r="F468" s="57">
        <f>+IF(ISERROR(VLOOKUP($C468,Insumos!$C:$G,5,FALSE)),"",VLOOKUP($C468,Insumos!$C:$G,5,FALSE))</f>
        <v>1000</v>
      </c>
      <c r="G468" s="55" t="str">
        <f>+IF(ISERROR(VLOOKUP($C468,Insumos!$C:$G,4,FALSE)),"",VLOOKUP($C468,Insumos!$C:$G,4,FALSE))</f>
        <v>GRAMOS</v>
      </c>
      <c r="H468" s="64">
        <v>4.0</v>
      </c>
      <c r="I468" s="56">
        <f t="shared" si="71"/>
        <v>1.18</v>
      </c>
      <c r="J468" s="39"/>
      <c r="K468" s="64">
        <v>4.0</v>
      </c>
      <c r="L468" s="59">
        <f t="shared" si="72"/>
        <v>1.18</v>
      </c>
    </row>
    <row r="469" ht="15.0" customHeight="1">
      <c r="B469" s="53">
        <v>6.0</v>
      </c>
      <c r="C469" s="73"/>
      <c r="D469" s="55" t="str">
        <f>+IF(ISERROR(VLOOKUP($C469,Insumos!$C:$G,3,FALSE)),"",VLOOKUP($C469,Insumos!$C:$G,3,FALSE))</f>
        <v/>
      </c>
      <c r="E469" s="56" t="str">
        <f>+IF(ISERROR(VLOOKUP($C469,Insumos!$C:$G,2,FALSE)),"",VLOOKUP($C469,Insumos!$C:$G,2,FALSE))</f>
        <v/>
      </c>
      <c r="F469" s="57" t="str">
        <f>+IF(ISERROR(VLOOKUP($C469,Insumos!$C:$G,5,FALSE)),"",VLOOKUP($C469,Insumos!$C:$G,5,FALSE))</f>
        <v/>
      </c>
      <c r="G469" s="55" t="str">
        <f>+IF(ISERROR(VLOOKUP($C469,Insumos!$C:$G,4,FALSE)),"",VLOOKUP($C469,Insumos!$C:$G,4,FALSE))</f>
        <v/>
      </c>
      <c r="H469" s="64" t="str">
        <f t="shared" ref="H469:H474" si="73">IFERROR(ROUND(K469/L$461,4),"")</f>
        <v/>
      </c>
      <c r="I469" s="56">
        <f t="shared" si="71"/>
        <v>0</v>
      </c>
      <c r="J469" s="39"/>
      <c r="K469" s="80"/>
      <c r="L469" s="59">
        <f t="shared" si="72"/>
        <v>0</v>
      </c>
    </row>
    <row r="470" ht="15.0" customHeight="1">
      <c r="B470" s="53">
        <v>7.0</v>
      </c>
      <c r="C470" s="63"/>
      <c r="D470" s="55" t="str">
        <f>+IF(ISERROR(VLOOKUP($C470,Insumos!$C:$G,3,FALSE)),"",VLOOKUP($C470,Insumos!$C:$G,3,FALSE))</f>
        <v/>
      </c>
      <c r="E470" s="56" t="str">
        <f>+IF(ISERROR(VLOOKUP($C470,Insumos!$C:$G,2,FALSE)),"",VLOOKUP($C470,Insumos!$C:$G,2,FALSE))</f>
        <v/>
      </c>
      <c r="F470" s="57" t="str">
        <f>+IF(ISERROR(VLOOKUP($C470,Insumos!$C:$G,5,FALSE)),"",VLOOKUP($C470,Insumos!$C:$G,5,FALSE))</f>
        <v/>
      </c>
      <c r="G470" s="55" t="str">
        <f>+IF(ISERROR(VLOOKUP($C470,Insumos!$C:$G,4,FALSE)),"",VLOOKUP($C470,Insumos!$C:$G,4,FALSE))</f>
        <v/>
      </c>
      <c r="H470" s="64" t="str">
        <f t="shared" si="73"/>
        <v/>
      </c>
      <c r="I470" s="56">
        <f t="shared" si="71"/>
        <v>0</v>
      </c>
      <c r="J470" s="39"/>
      <c r="K470" s="80"/>
      <c r="L470" s="59">
        <f t="shared" si="72"/>
        <v>0</v>
      </c>
    </row>
    <row r="471" ht="15.0" customHeight="1">
      <c r="B471" s="53">
        <v>8.0</v>
      </c>
      <c r="C471" s="63"/>
      <c r="D471" s="55" t="str">
        <f>+IF(ISERROR(VLOOKUP($C471,Insumos!$C:$G,3,FALSE)),"",VLOOKUP($C471,Insumos!$C:$G,3,FALSE))</f>
        <v/>
      </c>
      <c r="E471" s="56" t="str">
        <f>+IF(ISERROR(VLOOKUP($C471,Insumos!$C:$G,2,FALSE)),"",VLOOKUP($C471,Insumos!$C:$G,2,FALSE))</f>
        <v/>
      </c>
      <c r="F471" s="57" t="str">
        <f>+IF(ISERROR(VLOOKUP($C471,Insumos!$C:$G,5,FALSE)),"",VLOOKUP($C471,Insumos!$C:$G,5,FALSE))</f>
        <v/>
      </c>
      <c r="G471" s="55" t="str">
        <f>+IF(ISERROR(VLOOKUP($C471,Insumos!$C:$G,4,FALSE)),"",VLOOKUP($C471,Insumos!$C:$G,4,FALSE))</f>
        <v/>
      </c>
      <c r="H471" s="64" t="str">
        <f t="shared" si="73"/>
        <v/>
      </c>
      <c r="I471" s="56">
        <f t="shared" si="71"/>
        <v>0</v>
      </c>
      <c r="J471" s="39"/>
      <c r="K471" s="66"/>
      <c r="L471" s="59">
        <f t="shared" si="72"/>
        <v>0</v>
      </c>
    </row>
    <row r="472" ht="15.0" customHeight="1">
      <c r="B472" s="53">
        <v>9.0</v>
      </c>
      <c r="C472" s="74"/>
      <c r="D472" s="55" t="str">
        <f>+IF(ISERROR(VLOOKUP($C472,Insumos!$C:$G,3,FALSE)),"",VLOOKUP($C472,Insumos!$C:$G,3,FALSE))</f>
        <v/>
      </c>
      <c r="E472" s="56" t="str">
        <f>+IF(ISERROR(VLOOKUP($C472,Insumos!$C:$G,2,FALSE)),"",VLOOKUP($C472,Insumos!$C:$G,2,FALSE))</f>
        <v/>
      </c>
      <c r="F472" s="57" t="str">
        <f>+IF(ISERROR(VLOOKUP($C472,Insumos!$C:$G,5,FALSE)),"",VLOOKUP($C472,Insumos!$C:$G,5,FALSE))</f>
        <v/>
      </c>
      <c r="G472" s="55" t="str">
        <f>+IF(ISERROR(VLOOKUP($C472,Insumos!$C:$G,4,FALSE)),"",VLOOKUP($C472,Insumos!$C:$G,4,FALSE))</f>
        <v/>
      </c>
      <c r="H472" s="64" t="str">
        <f t="shared" si="73"/>
        <v/>
      </c>
      <c r="I472" s="56">
        <f t="shared" si="71"/>
        <v>0</v>
      </c>
      <c r="J472" s="39"/>
      <c r="K472" s="76"/>
      <c r="L472" s="59">
        <f t="shared" si="72"/>
        <v>0</v>
      </c>
    </row>
    <row r="473" ht="15.0" customHeight="1">
      <c r="B473" s="53">
        <v>10.0</v>
      </c>
      <c r="C473" s="73"/>
      <c r="D473" s="55" t="str">
        <f>+IF(ISERROR(VLOOKUP($C473,Insumos!$C:$G,3,FALSE)),"",VLOOKUP($C473,Insumos!$C:$G,3,FALSE))</f>
        <v/>
      </c>
      <c r="E473" s="56" t="str">
        <f>+IF(ISERROR(VLOOKUP($C473,Insumos!$C:$G,2,FALSE)),"",VLOOKUP($C473,Insumos!$C:$G,2,FALSE))</f>
        <v/>
      </c>
      <c r="F473" s="57" t="str">
        <f>+IF(ISERROR(VLOOKUP($C473,Insumos!$C:$G,5,FALSE)),"",VLOOKUP($C473,Insumos!$C:$G,5,FALSE))</f>
        <v/>
      </c>
      <c r="G473" s="55" t="str">
        <f>+IF(ISERROR(VLOOKUP($C473,Insumos!$C:$G,4,FALSE)),"",VLOOKUP($C473,Insumos!$C:$G,4,FALSE))</f>
        <v/>
      </c>
      <c r="H473" s="64" t="str">
        <f t="shared" si="73"/>
        <v/>
      </c>
      <c r="I473" s="56">
        <f t="shared" si="71"/>
        <v>0</v>
      </c>
      <c r="J473" s="39"/>
      <c r="K473" s="77"/>
      <c r="L473" s="59">
        <f t="shared" si="72"/>
        <v>0</v>
      </c>
    </row>
    <row r="474" ht="15.0" customHeight="1">
      <c r="B474" s="53">
        <v>11.0</v>
      </c>
      <c r="C474" s="63"/>
      <c r="D474" s="55" t="str">
        <f>+IF(ISERROR(VLOOKUP($C474,Insumos!$C:$G,3,FALSE)),"",VLOOKUP($C474,Insumos!$C:$G,3,FALSE))</f>
        <v/>
      </c>
      <c r="E474" s="56" t="str">
        <f>+IF(ISERROR(VLOOKUP($C474,Insumos!$C:$G,2,FALSE)),"",VLOOKUP($C474,Insumos!$C:$G,2,FALSE))</f>
        <v/>
      </c>
      <c r="F474" s="57" t="str">
        <f>+IF(ISERROR(VLOOKUP($C474,Insumos!$C:$G,5,FALSE)),"",VLOOKUP($C474,Insumos!$C:$G,5,FALSE))</f>
        <v/>
      </c>
      <c r="G474" s="55" t="str">
        <f>+IF(ISERROR(VLOOKUP($C474,Insumos!$C:$G,4,FALSE)),"",VLOOKUP($C474,Insumos!$C:$G,4,FALSE))</f>
        <v/>
      </c>
      <c r="H474" s="64" t="str">
        <f t="shared" si="73"/>
        <v/>
      </c>
      <c r="I474" s="56">
        <f t="shared" si="71"/>
        <v>0</v>
      </c>
      <c r="J474" s="39"/>
      <c r="K474" s="77"/>
      <c r="L474" s="59">
        <f t="shared" si="72"/>
        <v>0</v>
      </c>
    </row>
    <row r="475" ht="15.0" customHeight="1">
      <c r="H475" s="67" t="s">
        <v>483</v>
      </c>
      <c r="I475" s="68">
        <f>SUM(I464:I474)</f>
        <v>2738.63</v>
      </c>
      <c r="J475" s="39"/>
      <c r="K475" s="69"/>
      <c r="L475" s="70">
        <f>SUM(L464:L474)</f>
        <v>2738.63</v>
      </c>
    </row>
    <row r="476">
      <c r="H476" s="31"/>
    </row>
    <row r="477">
      <c r="H477" s="31"/>
    </row>
    <row r="478" ht="15.0" customHeight="1">
      <c r="B478" s="33"/>
      <c r="C478" s="10" t="s">
        <v>154</v>
      </c>
      <c r="D478" s="34" t="s">
        <v>484</v>
      </c>
      <c r="E478" s="35" t="s">
        <v>505</v>
      </c>
      <c r="F478" s="36"/>
      <c r="G478" s="37"/>
      <c r="H478" s="38"/>
      <c r="I478" s="35"/>
      <c r="J478" s="39"/>
      <c r="K478" s="40" t="s">
        <v>474</v>
      </c>
      <c r="L478" s="41" t="s">
        <v>506</v>
      </c>
    </row>
    <row r="479" ht="15.0" customHeight="1">
      <c r="B479" s="42"/>
      <c r="C479" s="43"/>
      <c r="D479" s="42"/>
      <c r="E479" s="44"/>
      <c r="F479" s="45"/>
      <c r="G479" s="42"/>
      <c r="H479" s="46"/>
      <c r="I479" s="44"/>
      <c r="J479" s="39"/>
      <c r="K479" s="47"/>
      <c r="L479" s="41"/>
    </row>
    <row r="480" ht="15.0" customHeight="1">
      <c r="B480" s="48" t="s">
        <v>476</v>
      </c>
      <c r="C480" s="48" t="s">
        <v>477</v>
      </c>
      <c r="D480" s="48" t="s">
        <v>478</v>
      </c>
      <c r="E480" s="49" t="s">
        <v>479</v>
      </c>
      <c r="F480" s="50" t="s">
        <v>10</v>
      </c>
      <c r="G480" s="48" t="s">
        <v>480</v>
      </c>
      <c r="H480" s="51" t="s">
        <v>481</v>
      </c>
      <c r="I480" s="49" t="s">
        <v>482</v>
      </c>
      <c r="J480" s="39"/>
      <c r="K480" s="52"/>
      <c r="L480" s="48" t="s">
        <v>482</v>
      </c>
    </row>
    <row r="481" ht="15.0" customHeight="1">
      <c r="B481" s="53">
        <v>1.0</v>
      </c>
      <c r="C481" s="54" t="s">
        <v>122</v>
      </c>
      <c r="D481" s="55" t="str">
        <f>+IF(ISERROR(VLOOKUP($C481,Insumos!$C:$G,3,FALSE)),"",VLOOKUP($C481,Insumos!$C:$G,3,FALSE))</f>
        <v>MILILITROS</v>
      </c>
      <c r="E481" s="56">
        <f>+IF(ISERROR(VLOOKUP($C481,Insumos!$C:$G,2,FALSE)),"",VLOOKUP($C481,Insumos!$C:$G,2,FALSE))</f>
        <v>5974.48</v>
      </c>
      <c r="F481" s="57">
        <f>+IF(ISERROR(VLOOKUP($C481,Insumos!$C:$G,5,FALSE)),"",VLOOKUP($C481,Insumos!$C:$G,5,FALSE))</f>
        <v>880</v>
      </c>
      <c r="G481" s="55" t="str">
        <f>+IF(ISERROR(VLOOKUP($C481,Insumos!$C:$G,4,FALSE)),"",VLOOKUP($C481,Insumos!$C:$G,4,FALSE))</f>
        <v>MILILITROS</v>
      </c>
      <c r="H481" s="64">
        <v>1000.0</v>
      </c>
      <c r="I481" s="56">
        <f t="shared" ref="I481:I491" si="74">IF(ISERROR(ROUND(+E481/F481*H481,2)),0,ROUND(+E481/F481*H481,2))</f>
        <v>6789.18</v>
      </c>
      <c r="J481" s="39"/>
      <c r="K481" s="64">
        <v>1000.0</v>
      </c>
      <c r="L481" s="59">
        <f t="shared" ref="L481:L491" si="75">IF(ISERROR(ROUND(+E481/F481*K481,2)),0,ROUND(+E481/F481*K481,2))</f>
        <v>6789.18</v>
      </c>
    </row>
    <row r="482" ht="15.0" customHeight="1">
      <c r="B482" s="53">
        <v>2.0</v>
      </c>
      <c r="C482" s="54" t="s">
        <v>149</v>
      </c>
      <c r="D482" s="55" t="str">
        <f>+IF(ISERROR(VLOOKUP($C482,Insumos!$C:$G,3,FALSE)),"",VLOOKUP($C482,Insumos!$C:$G,3,FALSE))</f>
        <v>GRAMOS</v>
      </c>
      <c r="E482" s="56">
        <f>+IF(ISERROR(VLOOKUP($C482,Insumos!$C:$G,2,FALSE)),"",VLOOKUP($C482,Insumos!$C:$G,2,FALSE))</f>
        <v>2521</v>
      </c>
      <c r="F482" s="57">
        <f>+IF(ISERROR(VLOOKUP($C482,Insumos!$C:$G,5,FALSE)),"",VLOOKUP($C482,Insumos!$C:$G,5,FALSE))</f>
        <v>850</v>
      </c>
      <c r="G482" s="55" t="str">
        <f>+IF(ISERROR(VLOOKUP($C482,Insumos!$C:$G,4,FALSE)),"",VLOOKUP($C482,Insumos!$C:$G,4,FALSE))</f>
        <v>GRAMOS</v>
      </c>
      <c r="H482" s="64">
        <v>500.0</v>
      </c>
      <c r="I482" s="56">
        <f t="shared" si="74"/>
        <v>1482.94</v>
      </c>
      <c r="J482" s="39"/>
      <c r="K482" s="64">
        <v>500.0</v>
      </c>
      <c r="L482" s="59">
        <f t="shared" si="75"/>
        <v>1482.94</v>
      </c>
    </row>
    <row r="483" ht="15.0" customHeight="1">
      <c r="B483" s="53">
        <v>3.0</v>
      </c>
      <c r="C483" s="54" t="s">
        <v>153</v>
      </c>
      <c r="D483" s="55" t="str">
        <f>+IF(ISERROR(VLOOKUP($C483,Insumos!$C:$G,3,FALSE)),"",VLOOKUP($C483,Insumos!$C:$G,3,FALSE))</f>
        <v>GRAMOS</v>
      </c>
      <c r="E483" s="56">
        <f>+IF(ISERROR(VLOOKUP($C483,Insumos!$C:$G,2,FALSE)),"",VLOOKUP($C483,Insumos!$C:$G,2,FALSE))</f>
        <v>1706</v>
      </c>
      <c r="F483" s="57">
        <f>+IF(ISERROR(VLOOKUP($C483,Insumos!$C:$G,5,FALSE)),"",VLOOKUP($C483,Insumos!$C:$G,5,FALSE))</f>
        <v>1000</v>
      </c>
      <c r="G483" s="55" t="str">
        <f>+IF(ISERROR(VLOOKUP($C483,Insumos!$C:$G,4,FALSE)),"",VLOOKUP($C483,Insumos!$C:$G,4,FALSE))</f>
        <v>GRAMOS</v>
      </c>
      <c r="H483" s="64">
        <v>10.0</v>
      </c>
      <c r="I483" s="56">
        <f t="shared" si="74"/>
        <v>17.06</v>
      </c>
      <c r="J483" s="39"/>
      <c r="K483" s="64">
        <v>10.0</v>
      </c>
      <c r="L483" s="59">
        <f t="shared" si="75"/>
        <v>17.06</v>
      </c>
    </row>
    <row r="484" ht="15.0" customHeight="1">
      <c r="B484" s="53">
        <v>4.0</v>
      </c>
      <c r="C484" s="73"/>
      <c r="D484" s="55" t="str">
        <f>+IF(ISERROR(VLOOKUP($C484,Insumos!$C:$G,3,FALSE)),"",VLOOKUP($C484,Insumos!$C:$G,3,FALSE))</f>
        <v/>
      </c>
      <c r="E484" s="56" t="str">
        <f>+IF(ISERROR(VLOOKUP($C484,Insumos!$C:$G,2,FALSE)),"",VLOOKUP($C484,Insumos!$C:$G,2,FALSE))</f>
        <v/>
      </c>
      <c r="F484" s="57" t="str">
        <f>+IF(ISERROR(VLOOKUP($C484,Insumos!$C:$G,5,FALSE)),"",VLOOKUP($C484,Insumos!$C:$G,5,FALSE))</f>
        <v/>
      </c>
      <c r="G484" s="55" t="str">
        <f>+IF(ISERROR(VLOOKUP($C484,Insumos!$C:$G,4,FALSE)),"",VLOOKUP($C484,Insumos!$C:$G,4,FALSE))</f>
        <v/>
      </c>
      <c r="H484" s="64" t="str">
        <f t="shared" ref="H484:H491" si="76">IFERROR(ROUND(K484/L$478,4),"")</f>
        <v/>
      </c>
      <c r="I484" s="56">
        <f t="shared" si="74"/>
        <v>0</v>
      </c>
      <c r="J484" s="39"/>
      <c r="K484" s="80"/>
      <c r="L484" s="59">
        <f t="shared" si="75"/>
        <v>0</v>
      </c>
    </row>
    <row r="485" ht="15.0" customHeight="1">
      <c r="B485" s="53">
        <v>5.0</v>
      </c>
      <c r="C485" s="73"/>
      <c r="D485" s="55" t="str">
        <f>+IF(ISERROR(VLOOKUP($C485,Insumos!$C:$G,3,FALSE)),"",VLOOKUP($C485,Insumos!$C:$G,3,FALSE))</f>
        <v/>
      </c>
      <c r="E485" s="56" t="str">
        <f>+IF(ISERROR(VLOOKUP($C485,Insumos!$C:$G,2,FALSE)),"",VLOOKUP($C485,Insumos!$C:$G,2,FALSE))</f>
        <v/>
      </c>
      <c r="F485" s="57" t="str">
        <f>+IF(ISERROR(VLOOKUP($C485,Insumos!$C:$G,5,FALSE)),"",VLOOKUP($C485,Insumos!$C:$G,5,FALSE))</f>
        <v/>
      </c>
      <c r="G485" s="55" t="str">
        <f>+IF(ISERROR(VLOOKUP($C485,Insumos!$C:$G,4,FALSE)),"",VLOOKUP($C485,Insumos!$C:$G,4,FALSE))</f>
        <v/>
      </c>
      <c r="H485" s="64" t="str">
        <f t="shared" si="76"/>
        <v/>
      </c>
      <c r="I485" s="56">
        <f t="shared" si="74"/>
        <v>0</v>
      </c>
      <c r="J485" s="39"/>
      <c r="K485" s="80"/>
      <c r="L485" s="59">
        <f t="shared" si="75"/>
        <v>0</v>
      </c>
    </row>
    <row r="486" ht="15.0" customHeight="1">
      <c r="B486" s="53">
        <v>6.0</v>
      </c>
      <c r="C486" s="73"/>
      <c r="D486" s="55" t="str">
        <f>+IF(ISERROR(VLOOKUP($C486,Insumos!$C:$G,3,FALSE)),"",VLOOKUP($C486,Insumos!$C:$G,3,FALSE))</f>
        <v/>
      </c>
      <c r="E486" s="56" t="str">
        <f>+IF(ISERROR(VLOOKUP($C486,Insumos!$C:$G,2,FALSE)),"",VLOOKUP($C486,Insumos!$C:$G,2,FALSE))</f>
        <v/>
      </c>
      <c r="F486" s="57" t="str">
        <f>+IF(ISERROR(VLOOKUP($C486,Insumos!$C:$G,5,FALSE)),"",VLOOKUP($C486,Insumos!$C:$G,5,FALSE))</f>
        <v/>
      </c>
      <c r="G486" s="55" t="str">
        <f>+IF(ISERROR(VLOOKUP($C486,Insumos!$C:$G,4,FALSE)),"",VLOOKUP($C486,Insumos!$C:$G,4,FALSE))</f>
        <v/>
      </c>
      <c r="H486" s="64" t="str">
        <f t="shared" si="76"/>
        <v/>
      </c>
      <c r="I486" s="56">
        <f t="shared" si="74"/>
        <v>0</v>
      </c>
      <c r="J486" s="39"/>
      <c r="K486" s="80"/>
      <c r="L486" s="59">
        <f t="shared" si="75"/>
        <v>0</v>
      </c>
    </row>
    <row r="487" ht="15.0" customHeight="1">
      <c r="B487" s="53">
        <v>7.0</v>
      </c>
      <c r="C487" s="63"/>
      <c r="D487" s="55" t="str">
        <f>+IF(ISERROR(VLOOKUP($C487,Insumos!$C:$G,3,FALSE)),"",VLOOKUP($C487,Insumos!$C:$G,3,FALSE))</f>
        <v/>
      </c>
      <c r="E487" s="56" t="str">
        <f>+IF(ISERROR(VLOOKUP($C487,Insumos!$C:$G,2,FALSE)),"",VLOOKUP($C487,Insumos!$C:$G,2,FALSE))</f>
        <v/>
      </c>
      <c r="F487" s="57" t="str">
        <f>+IF(ISERROR(VLOOKUP($C487,Insumos!$C:$G,5,FALSE)),"",VLOOKUP($C487,Insumos!$C:$G,5,FALSE))</f>
        <v/>
      </c>
      <c r="G487" s="55" t="str">
        <f>+IF(ISERROR(VLOOKUP($C487,Insumos!$C:$G,4,FALSE)),"",VLOOKUP($C487,Insumos!$C:$G,4,FALSE))</f>
        <v/>
      </c>
      <c r="H487" s="64" t="str">
        <f t="shared" si="76"/>
        <v/>
      </c>
      <c r="I487" s="56">
        <f t="shared" si="74"/>
        <v>0</v>
      </c>
      <c r="J487" s="39"/>
      <c r="K487" s="80"/>
      <c r="L487" s="59">
        <f t="shared" si="75"/>
        <v>0</v>
      </c>
    </row>
    <row r="488" ht="15.0" customHeight="1">
      <c r="B488" s="53">
        <v>8.0</v>
      </c>
      <c r="C488" s="63"/>
      <c r="D488" s="55" t="str">
        <f>+IF(ISERROR(VLOOKUP($C488,Insumos!$C:$G,3,FALSE)),"",VLOOKUP($C488,Insumos!$C:$G,3,FALSE))</f>
        <v/>
      </c>
      <c r="E488" s="56" t="str">
        <f>+IF(ISERROR(VLOOKUP($C488,Insumos!$C:$G,2,FALSE)),"",VLOOKUP($C488,Insumos!$C:$G,2,FALSE))</f>
        <v/>
      </c>
      <c r="F488" s="57" t="str">
        <f>+IF(ISERROR(VLOOKUP($C488,Insumos!$C:$G,5,FALSE)),"",VLOOKUP($C488,Insumos!$C:$G,5,FALSE))</f>
        <v/>
      </c>
      <c r="G488" s="55" t="str">
        <f>+IF(ISERROR(VLOOKUP($C488,Insumos!$C:$G,4,FALSE)),"",VLOOKUP($C488,Insumos!$C:$G,4,FALSE))</f>
        <v/>
      </c>
      <c r="H488" s="64" t="str">
        <f t="shared" si="76"/>
        <v/>
      </c>
      <c r="I488" s="56">
        <f t="shared" si="74"/>
        <v>0</v>
      </c>
      <c r="J488" s="39"/>
      <c r="K488" s="66"/>
      <c r="L488" s="59">
        <f t="shared" si="75"/>
        <v>0</v>
      </c>
    </row>
    <row r="489" ht="15.0" customHeight="1">
      <c r="B489" s="53">
        <v>9.0</v>
      </c>
      <c r="C489" s="74"/>
      <c r="D489" s="55" t="str">
        <f>+IF(ISERROR(VLOOKUP($C489,Insumos!$C:$G,3,FALSE)),"",VLOOKUP($C489,Insumos!$C:$G,3,FALSE))</f>
        <v/>
      </c>
      <c r="E489" s="56" t="str">
        <f>+IF(ISERROR(VLOOKUP($C489,Insumos!$C:$G,2,FALSE)),"",VLOOKUP($C489,Insumos!$C:$G,2,FALSE))</f>
        <v/>
      </c>
      <c r="F489" s="57" t="str">
        <f>+IF(ISERROR(VLOOKUP($C489,Insumos!$C:$G,5,FALSE)),"",VLOOKUP($C489,Insumos!$C:$G,5,FALSE))</f>
        <v/>
      </c>
      <c r="G489" s="55" t="str">
        <f>+IF(ISERROR(VLOOKUP($C489,Insumos!$C:$G,4,FALSE)),"",VLOOKUP($C489,Insumos!$C:$G,4,FALSE))</f>
        <v/>
      </c>
      <c r="H489" s="64" t="str">
        <f t="shared" si="76"/>
        <v/>
      </c>
      <c r="I489" s="56">
        <f t="shared" si="74"/>
        <v>0</v>
      </c>
      <c r="J489" s="39"/>
      <c r="K489" s="76"/>
      <c r="L489" s="59">
        <f t="shared" si="75"/>
        <v>0</v>
      </c>
    </row>
    <row r="490" ht="15.0" customHeight="1">
      <c r="B490" s="53">
        <v>10.0</v>
      </c>
      <c r="C490" s="73"/>
      <c r="D490" s="55" t="str">
        <f>+IF(ISERROR(VLOOKUP($C490,Insumos!$C:$G,3,FALSE)),"",VLOOKUP($C490,Insumos!$C:$G,3,FALSE))</f>
        <v/>
      </c>
      <c r="E490" s="56" t="str">
        <f>+IF(ISERROR(VLOOKUP($C490,Insumos!$C:$G,2,FALSE)),"",VLOOKUP($C490,Insumos!$C:$G,2,FALSE))</f>
        <v/>
      </c>
      <c r="F490" s="57" t="str">
        <f>+IF(ISERROR(VLOOKUP($C490,Insumos!$C:$G,5,FALSE)),"",VLOOKUP($C490,Insumos!$C:$G,5,FALSE))</f>
        <v/>
      </c>
      <c r="G490" s="55" t="str">
        <f>+IF(ISERROR(VLOOKUP($C490,Insumos!$C:$G,4,FALSE)),"",VLOOKUP($C490,Insumos!$C:$G,4,FALSE))</f>
        <v/>
      </c>
      <c r="H490" s="64" t="str">
        <f t="shared" si="76"/>
        <v/>
      </c>
      <c r="I490" s="56">
        <f t="shared" si="74"/>
        <v>0</v>
      </c>
      <c r="J490" s="39"/>
      <c r="K490" s="77"/>
      <c r="L490" s="59">
        <f t="shared" si="75"/>
        <v>0</v>
      </c>
    </row>
    <row r="491" ht="15.0" customHeight="1">
      <c r="B491" s="53">
        <v>11.0</v>
      </c>
      <c r="C491" s="63"/>
      <c r="D491" s="55" t="str">
        <f>+IF(ISERROR(VLOOKUP($C491,Insumos!$C:$G,3,FALSE)),"",VLOOKUP($C491,Insumos!$C:$G,3,FALSE))</f>
        <v/>
      </c>
      <c r="E491" s="56" t="str">
        <f>+IF(ISERROR(VLOOKUP($C491,Insumos!$C:$G,2,FALSE)),"",VLOOKUP($C491,Insumos!$C:$G,2,FALSE))</f>
        <v/>
      </c>
      <c r="F491" s="57" t="str">
        <f>+IF(ISERROR(VLOOKUP($C491,Insumos!$C:$G,5,FALSE)),"",VLOOKUP($C491,Insumos!$C:$G,5,FALSE))</f>
        <v/>
      </c>
      <c r="G491" s="55" t="str">
        <f>+IF(ISERROR(VLOOKUP($C491,Insumos!$C:$G,4,FALSE)),"",VLOOKUP($C491,Insumos!$C:$G,4,FALSE))</f>
        <v/>
      </c>
      <c r="H491" s="64" t="str">
        <f t="shared" si="76"/>
        <v/>
      </c>
      <c r="I491" s="56">
        <f t="shared" si="74"/>
        <v>0</v>
      </c>
      <c r="J491" s="39"/>
      <c r="K491" s="77"/>
      <c r="L491" s="59">
        <f t="shared" si="75"/>
        <v>0</v>
      </c>
    </row>
    <row r="492" ht="15.0" customHeight="1">
      <c r="H492" s="67" t="s">
        <v>483</v>
      </c>
      <c r="I492" s="68">
        <f>SUM(I481:I491)</f>
        <v>8289.18</v>
      </c>
      <c r="J492" s="39"/>
      <c r="K492" s="69"/>
      <c r="L492" s="70">
        <f>SUM(L481:L491)</f>
        <v>8289.18</v>
      </c>
    </row>
    <row r="493">
      <c r="H493" s="31"/>
    </row>
    <row r="494">
      <c r="H494" s="31"/>
    </row>
    <row r="495">
      <c r="H495" s="31"/>
    </row>
    <row r="496" ht="15.0" customHeight="1">
      <c r="B496" s="33"/>
      <c r="C496" s="10" t="s">
        <v>158</v>
      </c>
      <c r="D496" s="34" t="s">
        <v>484</v>
      </c>
      <c r="E496" s="35"/>
      <c r="F496" s="36"/>
      <c r="G496" s="37"/>
      <c r="H496" s="38"/>
      <c r="I496" s="35"/>
      <c r="J496" s="39"/>
      <c r="K496" s="40" t="s">
        <v>474</v>
      </c>
      <c r="L496" s="41" t="s">
        <v>507</v>
      </c>
    </row>
    <row r="497" ht="15.0" customHeight="1">
      <c r="B497" s="42"/>
      <c r="C497" s="43"/>
      <c r="D497" s="42"/>
      <c r="E497" s="44"/>
      <c r="F497" s="45"/>
      <c r="G497" s="42"/>
      <c r="H497" s="46"/>
      <c r="I497" s="44"/>
      <c r="J497" s="39"/>
      <c r="K497" s="47"/>
      <c r="L497" s="41"/>
    </row>
    <row r="498" ht="15.0" customHeight="1">
      <c r="B498" s="48" t="s">
        <v>476</v>
      </c>
      <c r="C498" s="48" t="s">
        <v>477</v>
      </c>
      <c r="D498" s="48" t="s">
        <v>478</v>
      </c>
      <c r="E498" s="49" t="s">
        <v>479</v>
      </c>
      <c r="F498" s="50" t="s">
        <v>10</v>
      </c>
      <c r="G498" s="48" t="s">
        <v>480</v>
      </c>
      <c r="H498" s="51" t="s">
        <v>481</v>
      </c>
      <c r="I498" s="49" t="s">
        <v>482</v>
      </c>
      <c r="J498" s="39"/>
      <c r="K498" s="52"/>
      <c r="L498" s="48" t="s">
        <v>482</v>
      </c>
    </row>
    <row r="499" ht="15.0" customHeight="1">
      <c r="B499" s="53">
        <v>1.0</v>
      </c>
      <c r="C499" s="54" t="s">
        <v>155</v>
      </c>
      <c r="D499" s="55" t="str">
        <f>+IF(ISERROR(VLOOKUP($C499,Insumos!$C:$G,3,FALSE)),"",VLOOKUP($C499,Insumos!$C:$G,3,FALSE))</f>
        <v>GRAMOS</v>
      </c>
      <c r="E499" s="56">
        <f>+IF(ISERROR(VLOOKUP($C499,Insumos!$C:$G,2,FALSE)),"",VLOOKUP($C499,Insumos!$C:$G,2,FALSE))</f>
        <v>5176.48</v>
      </c>
      <c r="F499" s="57">
        <f>+IF(ISERROR(VLOOKUP($C499,Insumos!$C:$G,5,FALSE)),"",VLOOKUP($C499,Insumos!$C:$G,5,FALSE))</f>
        <v>1400</v>
      </c>
      <c r="G499" s="55" t="str">
        <f>+IF(ISERROR(VLOOKUP($C499,Insumos!$C:$G,4,FALSE)),"",VLOOKUP($C499,Insumos!$C:$G,4,FALSE))</f>
        <v>GRAMOS</v>
      </c>
      <c r="H499" s="64">
        <v>300.0</v>
      </c>
      <c r="I499" s="56">
        <f t="shared" ref="I499:I509" si="77">IF(ISERROR(ROUND(+E499/F499*H499,2)),0,ROUND(+E499/F499*H499,2))</f>
        <v>1109.25</v>
      </c>
      <c r="J499" s="39"/>
      <c r="K499" s="64">
        <v>300.0</v>
      </c>
      <c r="L499" s="59">
        <f t="shared" ref="L499:L509" si="78">IF(ISERROR(ROUND(+E499/F499*K499,2)),0,ROUND(+E499/F499*K499,2))</f>
        <v>1109.25</v>
      </c>
    </row>
    <row r="500" ht="15.0" customHeight="1">
      <c r="B500" s="53">
        <v>2.0</v>
      </c>
      <c r="C500" s="54" t="s">
        <v>141</v>
      </c>
      <c r="D500" s="55" t="str">
        <f>+IF(ISERROR(VLOOKUP($C500,Insumos!$C:$G,3,FALSE)),"",VLOOKUP($C500,Insumos!$C:$G,3,FALSE))</f>
        <v>MILILITROS</v>
      </c>
      <c r="E500" s="56">
        <f>+IF(ISERROR(VLOOKUP($C500,Insumos!$C:$G,2,FALSE)),"",VLOOKUP($C500,Insumos!$C:$G,2,FALSE))</f>
        <v>12024.33</v>
      </c>
      <c r="F500" s="57">
        <f>+IF(ISERROR(VLOOKUP($C500,Insumos!$C:$G,5,FALSE)),"",VLOOKUP($C500,Insumos!$C:$G,5,FALSE))</f>
        <v>2895</v>
      </c>
      <c r="G500" s="55" t="str">
        <f>+IF(ISERROR(VLOOKUP($C500,Insumos!$C:$G,4,FALSE)),"",VLOOKUP($C500,Insumos!$C:$G,4,FALSE))</f>
        <v>MILILITROS</v>
      </c>
      <c r="H500" s="64">
        <v>400.0</v>
      </c>
      <c r="I500" s="56">
        <f t="shared" si="77"/>
        <v>1661.39</v>
      </c>
      <c r="J500" s="39"/>
      <c r="K500" s="64">
        <v>400.0</v>
      </c>
      <c r="L500" s="59">
        <f t="shared" si="78"/>
        <v>1661.39</v>
      </c>
    </row>
    <row r="501" ht="15.0" customHeight="1">
      <c r="B501" s="53">
        <v>3.0</v>
      </c>
      <c r="C501" s="88" t="s">
        <v>156</v>
      </c>
      <c r="D501" s="55" t="str">
        <f>+IF(ISERROR(VLOOKUP($C501,Insumos!$C:$G,3,FALSE)),"",VLOOKUP($C501,Insumos!$C:$G,3,FALSE))</f>
        <v>GRAMOS</v>
      </c>
      <c r="E501" s="56">
        <f>+IF(ISERROR(VLOOKUP($C501,Insumos!$C:$G,2,FALSE)),"",VLOOKUP($C501,Insumos!$C:$G,2,FALSE))</f>
        <v>909</v>
      </c>
      <c r="F501" s="57">
        <f>+IF(ISERROR(VLOOKUP($C501,Insumos!$C:$G,5,FALSE)),"",VLOOKUP($C501,Insumos!$C:$G,5,FALSE))</f>
        <v>1000</v>
      </c>
      <c r="G501" s="55" t="str">
        <f>+IF(ISERROR(VLOOKUP($C501,Insumos!$C:$G,4,FALSE)),"",VLOOKUP($C501,Insumos!$C:$G,4,FALSE))</f>
        <v>GRAMOS</v>
      </c>
      <c r="H501" s="64">
        <v>5.0</v>
      </c>
      <c r="I501" s="56">
        <f t="shared" si="77"/>
        <v>4.55</v>
      </c>
      <c r="J501" s="39"/>
      <c r="K501" s="64">
        <v>5.0</v>
      </c>
      <c r="L501" s="59">
        <f t="shared" si="78"/>
        <v>4.55</v>
      </c>
    </row>
    <row r="502" ht="15.0" customHeight="1">
      <c r="B502" s="53">
        <v>4.0</v>
      </c>
      <c r="C502" s="73" t="s">
        <v>157</v>
      </c>
      <c r="D502" s="55" t="str">
        <f>+IF(ISERROR(VLOOKUP($C502,Insumos!$C:$G,3,FALSE)),"",VLOOKUP($C502,Insumos!$C:$G,3,FALSE))</f>
        <v>MILILITROS</v>
      </c>
      <c r="E502" s="56">
        <f>+IF(ISERROR(VLOOKUP($C502,Insumos!$C:$G,2,FALSE)),"",VLOOKUP($C502,Insumos!$C:$G,2,FALSE))</f>
        <v>19850</v>
      </c>
      <c r="F502" s="57">
        <f>+IF(ISERROR(VLOOKUP($C502,Insumos!$C:$G,5,FALSE)),"",VLOOKUP($C502,Insumos!$C:$G,5,FALSE))</f>
        <v>1000</v>
      </c>
      <c r="G502" s="55" t="str">
        <f>+IF(ISERROR(VLOOKUP($C502,Insumos!$C:$G,4,FALSE)),"",VLOOKUP($C502,Insumos!$C:$G,4,FALSE))</f>
        <v>MILILITROS</v>
      </c>
      <c r="H502" s="64">
        <v>5.0</v>
      </c>
      <c r="I502" s="56">
        <f t="shared" si="77"/>
        <v>99.25</v>
      </c>
      <c r="J502" s="39"/>
      <c r="K502" s="64">
        <v>5.0</v>
      </c>
      <c r="L502" s="59">
        <f t="shared" si="78"/>
        <v>99.25</v>
      </c>
    </row>
    <row r="503" ht="15.0" customHeight="1">
      <c r="B503" s="53">
        <v>5.0</v>
      </c>
      <c r="C503" s="73"/>
      <c r="D503" s="55" t="str">
        <f>+IF(ISERROR(VLOOKUP($C503,Insumos!$C:$G,3,FALSE)),"",VLOOKUP($C503,Insumos!$C:$G,3,FALSE))</f>
        <v/>
      </c>
      <c r="E503" s="56" t="str">
        <f>+IF(ISERROR(VLOOKUP($C503,Insumos!$C:$G,2,FALSE)),"",VLOOKUP($C503,Insumos!$C:$G,2,FALSE))</f>
        <v/>
      </c>
      <c r="F503" s="57" t="str">
        <f>+IF(ISERROR(VLOOKUP($C503,Insumos!$C:$G,5,FALSE)),"",VLOOKUP($C503,Insumos!$C:$G,5,FALSE))</f>
        <v/>
      </c>
      <c r="G503" s="55" t="str">
        <f>+IF(ISERROR(VLOOKUP($C503,Insumos!$C:$G,4,FALSE)),"",VLOOKUP($C503,Insumos!$C:$G,4,FALSE))</f>
        <v/>
      </c>
      <c r="H503" s="64" t="str">
        <f t="shared" ref="H503:H509" si="79">IFERROR(ROUND(K503/L$496,4),"")</f>
        <v/>
      </c>
      <c r="I503" s="56">
        <f t="shared" si="77"/>
        <v>0</v>
      </c>
      <c r="J503" s="39"/>
      <c r="K503" s="80"/>
      <c r="L503" s="59">
        <f t="shared" si="78"/>
        <v>0</v>
      </c>
    </row>
    <row r="504" ht="15.0" customHeight="1">
      <c r="B504" s="53">
        <v>6.0</v>
      </c>
      <c r="C504" s="73"/>
      <c r="D504" s="55" t="str">
        <f>+IF(ISERROR(VLOOKUP($C504,Insumos!$C:$G,3,FALSE)),"",VLOOKUP($C504,Insumos!$C:$G,3,FALSE))</f>
        <v/>
      </c>
      <c r="E504" s="56" t="str">
        <f>+IF(ISERROR(VLOOKUP($C504,Insumos!$C:$G,2,FALSE)),"",VLOOKUP($C504,Insumos!$C:$G,2,FALSE))</f>
        <v/>
      </c>
      <c r="F504" s="57" t="str">
        <f>+IF(ISERROR(VLOOKUP($C504,Insumos!$C:$G,5,FALSE)),"",VLOOKUP($C504,Insumos!$C:$G,5,FALSE))</f>
        <v/>
      </c>
      <c r="G504" s="55" t="str">
        <f>+IF(ISERROR(VLOOKUP($C504,Insumos!$C:$G,4,FALSE)),"",VLOOKUP($C504,Insumos!$C:$G,4,FALSE))</f>
        <v/>
      </c>
      <c r="H504" s="64" t="str">
        <f t="shared" si="79"/>
        <v/>
      </c>
      <c r="I504" s="56">
        <f t="shared" si="77"/>
        <v>0</v>
      </c>
      <c r="J504" s="39"/>
      <c r="K504" s="80"/>
      <c r="L504" s="59">
        <f t="shared" si="78"/>
        <v>0</v>
      </c>
    </row>
    <row r="505" ht="15.0" customHeight="1">
      <c r="B505" s="53">
        <v>7.0</v>
      </c>
      <c r="C505" s="63"/>
      <c r="D505" s="55" t="str">
        <f>+IF(ISERROR(VLOOKUP($C505,Insumos!$C:$G,3,FALSE)),"",VLOOKUP($C505,Insumos!$C:$G,3,FALSE))</f>
        <v/>
      </c>
      <c r="E505" s="56" t="str">
        <f>+IF(ISERROR(VLOOKUP($C505,Insumos!$C:$G,2,FALSE)),"",VLOOKUP($C505,Insumos!$C:$G,2,FALSE))</f>
        <v/>
      </c>
      <c r="F505" s="57" t="str">
        <f>+IF(ISERROR(VLOOKUP($C505,Insumos!$C:$G,5,FALSE)),"",VLOOKUP($C505,Insumos!$C:$G,5,FALSE))</f>
        <v/>
      </c>
      <c r="G505" s="55" t="str">
        <f>+IF(ISERROR(VLOOKUP($C505,Insumos!$C:$G,4,FALSE)),"",VLOOKUP($C505,Insumos!$C:$G,4,FALSE))</f>
        <v/>
      </c>
      <c r="H505" s="64" t="str">
        <f t="shared" si="79"/>
        <v/>
      </c>
      <c r="I505" s="56">
        <f t="shared" si="77"/>
        <v>0</v>
      </c>
      <c r="J505" s="39"/>
      <c r="K505" s="80"/>
      <c r="L505" s="59">
        <f t="shared" si="78"/>
        <v>0</v>
      </c>
    </row>
    <row r="506" ht="15.0" customHeight="1">
      <c r="B506" s="53">
        <v>8.0</v>
      </c>
      <c r="C506" s="63"/>
      <c r="D506" s="55" t="str">
        <f>+IF(ISERROR(VLOOKUP($C506,Insumos!$C:$G,3,FALSE)),"",VLOOKUP($C506,Insumos!$C:$G,3,FALSE))</f>
        <v/>
      </c>
      <c r="E506" s="56" t="str">
        <f>+IF(ISERROR(VLOOKUP($C506,Insumos!$C:$G,2,FALSE)),"",VLOOKUP($C506,Insumos!$C:$G,2,FALSE))</f>
        <v/>
      </c>
      <c r="F506" s="57" t="str">
        <f>+IF(ISERROR(VLOOKUP($C506,Insumos!$C:$G,5,FALSE)),"",VLOOKUP($C506,Insumos!$C:$G,5,FALSE))</f>
        <v/>
      </c>
      <c r="G506" s="55" t="str">
        <f>+IF(ISERROR(VLOOKUP($C506,Insumos!$C:$G,4,FALSE)),"",VLOOKUP($C506,Insumos!$C:$G,4,FALSE))</f>
        <v/>
      </c>
      <c r="H506" s="64" t="str">
        <f t="shared" si="79"/>
        <v/>
      </c>
      <c r="I506" s="56">
        <f t="shared" si="77"/>
        <v>0</v>
      </c>
      <c r="J506" s="39"/>
      <c r="K506" s="66"/>
      <c r="L506" s="59">
        <f t="shared" si="78"/>
        <v>0</v>
      </c>
    </row>
    <row r="507" ht="15.0" customHeight="1">
      <c r="B507" s="53">
        <v>9.0</v>
      </c>
      <c r="C507" s="74"/>
      <c r="D507" s="55" t="str">
        <f>+IF(ISERROR(VLOOKUP($C507,Insumos!$C:$G,3,FALSE)),"",VLOOKUP($C507,Insumos!$C:$G,3,FALSE))</f>
        <v/>
      </c>
      <c r="E507" s="56" t="str">
        <f>+IF(ISERROR(VLOOKUP($C507,Insumos!$C:$G,2,FALSE)),"",VLOOKUP($C507,Insumos!$C:$G,2,FALSE))</f>
        <v/>
      </c>
      <c r="F507" s="57" t="str">
        <f>+IF(ISERROR(VLOOKUP($C507,Insumos!$C:$G,5,FALSE)),"",VLOOKUP($C507,Insumos!$C:$G,5,FALSE))</f>
        <v/>
      </c>
      <c r="G507" s="55" t="str">
        <f>+IF(ISERROR(VLOOKUP($C507,Insumos!$C:$G,4,FALSE)),"",VLOOKUP($C507,Insumos!$C:$G,4,FALSE))</f>
        <v/>
      </c>
      <c r="H507" s="64" t="str">
        <f t="shared" si="79"/>
        <v/>
      </c>
      <c r="I507" s="56">
        <f t="shared" si="77"/>
        <v>0</v>
      </c>
      <c r="J507" s="39"/>
      <c r="K507" s="76"/>
      <c r="L507" s="59">
        <f t="shared" si="78"/>
        <v>0</v>
      </c>
    </row>
    <row r="508" ht="15.0" customHeight="1">
      <c r="B508" s="53">
        <v>10.0</v>
      </c>
      <c r="C508" s="73"/>
      <c r="D508" s="55" t="str">
        <f>+IF(ISERROR(VLOOKUP($C508,Insumos!$C:$G,3,FALSE)),"",VLOOKUP($C508,Insumos!$C:$G,3,FALSE))</f>
        <v/>
      </c>
      <c r="E508" s="56" t="str">
        <f>+IF(ISERROR(VLOOKUP($C508,Insumos!$C:$G,2,FALSE)),"",VLOOKUP($C508,Insumos!$C:$G,2,FALSE))</f>
        <v/>
      </c>
      <c r="F508" s="57" t="str">
        <f>+IF(ISERROR(VLOOKUP($C508,Insumos!$C:$G,5,FALSE)),"",VLOOKUP($C508,Insumos!$C:$G,5,FALSE))</f>
        <v/>
      </c>
      <c r="G508" s="55" t="str">
        <f>+IF(ISERROR(VLOOKUP($C508,Insumos!$C:$G,4,FALSE)),"",VLOOKUP($C508,Insumos!$C:$G,4,FALSE))</f>
        <v/>
      </c>
      <c r="H508" s="64" t="str">
        <f t="shared" si="79"/>
        <v/>
      </c>
      <c r="I508" s="56">
        <f t="shared" si="77"/>
        <v>0</v>
      </c>
      <c r="J508" s="39"/>
      <c r="K508" s="77"/>
      <c r="L508" s="59">
        <f t="shared" si="78"/>
        <v>0</v>
      </c>
    </row>
    <row r="509" ht="15.0" customHeight="1">
      <c r="B509" s="53">
        <v>11.0</v>
      </c>
      <c r="C509" s="63"/>
      <c r="D509" s="55" t="str">
        <f>+IF(ISERROR(VLOOKUP($C509,Insumos!$C:$G,3,FALSE)),"",VLOOKUP($C509,Insumos!$C:$G,3,FALSE))</f>
        <v/>
      </c>
      <c r="E509" s="56" t="str">
        <f>+IF(ISERROR(VLOOKUP($C509,Insumos!$C:$G,2,FALSE)),"",VLOOKUP($C509,Insumos!$C:$G,2,FALSE))</f>
        <v/>
      </c>
      <c r="F509" s="57" t="str">
        <f>+IF(ISERROR(VLOOKUP($C509,Insumos!$C:$G,5,FALSE)),"",VLOOKUP($C509,Insumos!$C:$G,5,FALSE))</f>
        <v/>
      </c>
      <c r="G509" s="55" t="str">
        <f>+IF(ISERROR(VLOOKUP($C509,Insumos!$C:$G,4,FALSE)),"",VLOOKUP($C509,Insumos!$C:$G,4,FALSE))</f>
        <v/>
      </c>
      <c r="H509" s="64" t="str">
        <f t="shared" si="79"/>
        <v/>
      </c>
      <c r="I509" s="56">
        <f t="shared" si="77"/>
        <v>0</v>
      </c>
      <c r="J509" s="39"/>
      <c r="K509" s="77"/>
      <c r="L509" s="59">
        <f t="shared" si="78"/>
        <v>0</v>
      </c>
    </row>
    <row r="510" ht="15.0" customHeight="1">
      <c r="H510" s="67" t="s">
        <v>483</v>
      </c>
      <c r="I510" s="68">
        <f>SUM(I499:I509)</f>
        <v>2874.44</v>
      </c>
      <c r="J510" s="39"/>
      <c r="K510" s="69"/>
      <c r="L510" s="70">
        <f>SUM(L499:L509)</f>
        <v>2874.44</v>
      </c>
    </row>
    <row r="511">
      <c r="H511" s="31"/>
    </row>
    <row r="512">
      <c r="H512" s="31"/>
    </row>
    <row r="513">
      <c r="H513" s="31"/>
    </row>
    <row r="514" ht="15.0" customHeight="1">
      <c r="B514" s="33"/>
      <c r="C514" s="10" t="s">
        <v>155</v>
      </c>
      <c r="D514" s="34" t="s">
        <v>484</v>
      </c>
      <c r="E514" s="35"/>
      <c r="F514" s="36"/>
      <c r="G514" s="37"/>
      <c r="H514" s="38"/>
      <c r="I514" s="35"/>
      <c r="J514" s="39"/>
      <c r="K514" s="40" t="s">
        <v>474</v>
      </c>
      <c r="L514" s="41">
        <v>1.4</v>
      </c>
    </row>
    <row r="515" ht="15.0" customHeight="1">
      <c r="B515" s="42"/>
      <c r="C515" s="43"/>
      <c r="D515" s="42"/>
      <c r="E515" s="44"/>
      <c r="F515" s="45"/>
      <c r="G515" s="42"/>
      <c r="H515" s="46"/>
      <c r="I515" s="44"/>
      <c r="J515" s="39"/>
      <c r="K515" s="47"/>
      <c r="L515" s="41"/>
    </row>
    <row r="516" ht="15.0" customHeight="1">
      <c r="B516" s="48" t="s">
        <v>476</v>
      </c>
      <c r="C516" s="48" t="s">
        <v>477</v>
      </c>
      <c r="D516" s="48" t="s">
        <v>478</v>
      </c>
      <c r="E516" s="49" t="s">
        <v>479</v>
      </c>
      <c r="F516" s="50" t="s">
        <v>10</v>
      </c>
      <c r="G516" s="48" t="s">
        <v>480</v>
      </c>
      <c r="H516" s="51" t="s">
        <v>481</v>
      </c>
      <c r="I516" s="49" t="s">
        <v>482</v>
      </c>
      <c r="J516" s="39"/>
      <c r="K516" s="52"/>
      <c r="L516" s="48" t="s">
        <v>482</v>
      </c>
    </row>
    <row r="517" ht="15.0" customHeight="1">
      <c r="B517" s="53">
        <v>1.0</v>
      </c>
      <c r="C517" s="54" t="s">
        <v>121</v>
      </c>
      <c r="D517" s="55" t="str">
        <f>+IF(ISERROR(VLOOKUP($C517,Insumos!$C:$G,3,FALSE)),"",VLOOKUP($C517,Insumos!$C:$G,3,FALSE))</f>
        <v>GRAMOS</v>
      </c>
      <c r="E517" s="56">
        <f>+IF(ISERROR(VLOOKUP($C517,Insumos!$C:$G,2,FALSE)),"",VLOOKUP($C517,Insumos!$C:$G,2,FALSE))</f>
        <v>2588.24</v>
      </c>
      <c r="F517" s="57">
        <f>+IF(ISERROR(VLOOKUP($C517,Insumos!$C:$G,5,FALSE)),"",VLOOKUP($C517,Insumos!$C:$G,5,FALSE))</f>
        <v>500</v>
      </c>
      <c r="G517" s="55" t="str">
        <f>+IF(ISERROR(VLOOKUP($C517,Insumos!$C:$G,4,FALSE)),"",VLOOKUP($C517,Insumos!$C:$G,4,FALSE))</f>
        <v>GRAMOS</v>
      </c>
      <c r="H517" s="64">
        <v>1000.0</v>
      </c>
      <c r="I517" s="56">
        <f t="shared" ref="I517:I520" si="80">IF(ISERROR(ROUND(+E517/F517*H517,2)),0,ROUND(+E517/F517*H517,2))</f>
        <v>5176.48</v>
      </c>
      <c r="J517" s="39"/>
      <c r="K517" s="64">
        <v>1000.0</v>
      </c>
      <c r="L517" s="59">
        <f t="shared" ref="L517:L520" si="81">IF(ISERROR(ROUND(+E517/F517*K517,2)),0,ROUND(+E517/F517*K517,2))</f>
        <v>5176.48</v>
      </c>
    </row>
    <row r="518" ht="15.0" customHeight="1">
      <c r="B518" s="53">
        <v>2.0</v>
      </c>
      <c r="C518" s="54" t="s">
        <v>86</v>
      </c>
      <c r="D518" s="55" t="str">
        <f>+IF(ISERROR(VLOOKUP($C518,Insumos!$C:$G,3,FALSE)),"",VLOOKUP($C518,Insumos!$C:$G,3,FALSE))</f>
        <v>MILILITROS</v>
      </c>
      <c r="E518" s="56">
        <f>+IF(ISERROR(VLOOKUP($C518,Insumos!$C:$G,2,FALSE)),"",VLOOKUP($C518,Insumos!$C:$G,2,FALSE))</f>
        <v>0</v>
      </c>
      <c r="F518" s="57">
        <f>+IF(ISERROR(VLOOKUP($C518,Insumos!$C:$G,5,FALSE)),"",VLOOKUP($C518,Insumos!$C:$G,5,FALSE))</f>
        <v>0</v>
      </c>
      <c r="G518" s="55" t="str">
        <f>+IF(ISERROR(VLOOKUP($C518,Insumos!$C:$G,4,FALSE)),"",VLOOKUP($C518,Insumos!$C:$G,4,FALSE))</f>
        <v>MILILITROS</v>
      </c>
      <c r="H518" s="64">
        <v>1000.0</v>
      </c>
      <c r="I518" s="56">
        <f t="shared" si="80"/>
        <v>0</v>
      </c>
      <c r="J518" s="39"/>
      <c r="K518" s="64">
        <v>1000.0</v>
      </c>
      <c r="L518" s="59">
        <f t="shared" si="81"/>
        <v>0</v>
      </c>
    </row>
    <row r="519" ht="15.0" customHeight="1">
      <c r="B519" s="53">
        <v>3.0</v>
      </c>
      <c r="C519" s="54"/>
      <c r="D519" s="55" t="str">
        <f>+IF(ISERROR(VLOOKUP($C519,Insumos!$C:$G,3,FALSE)),"",VLOOKUP($C519,Insumos!$C:$G,3,FALSE))</f>
        <v/>
      </c>
      <c r="E519" s="56" t="str">
        <f>+IF(ISERROR(VLOOKUP($C519,Insumos!$C:$G,2,FALSE)),"",VLOOKUP($C519,Insumos!$C:$G,2,FALSE))</f>
        <v/>
      </c>
      <c r="F519" s="57" t="str">
        <f>+IF(ISERROR(VLOOKUP($C519,Insumos!$C:$G,5,FALSE)),"",VLOOKUP($C519,Insumos!$C:$G,5,FALSE))</f>
        <v/>
      </c>
      <c r="G519" s="55" t="str">
        <f>+IF(ISERROR(VLOOKUP($C519,Insumos!$C:$G,4,FALSE)),"",VLOOKUP($C519,Insumos!$C:$G,4,FALSE))</f>
        <v/>
      </c>
      <c r="H519" s="64"/>
      <c r="I519" s="56">
        <f t="shared" si="80"/>
        <v>0</v>
      </c>
      <c r="J519" s="39"/>
      <c r="K519" s="92"/>
      <c r="L519" s="59">
        <f t="shared" si="81"/>
        <v>0</v>
      </c>
    </row>
    <row r="520" ht="15.0" customHeight="1">
      <c r="B520" s="53">
        <v>4.0</v>
      </c>
      <c r="C520" s="54"/>
      <c r="D520" s="55" t="str">
        <f>+IF(ISERROR(VLOOKUP($C520,Insumos!$C:$G,3,FALSE)),"",VLOOKUP($C520,Insumos!$C:$G,3,FALSE))</f>
        <v/>
      </c>
      <c r="E520" s="56" t="str">
        <f>+IF(ISERROR(VLOOKUP($C520,Insumos!$C:$G,2,FALSE)),"",VLOOKUP($C520,Insumos!$C:$G,2,FALSE))</f>
        <v/>
      </c>
      <c r="F520" s="57" t="str">
        <f>+IF(ISERROR(VLOOKUP($C520,Insumos!$C:$G,5,FALSE)),"",VLOOKUP($C520,Insumos!$C:$G,5,FALSE))</f>
        <v/>
      </c>
      <c r="G520" s="55" t="str">
        <f>+IF(ISERROR(VLOOKUP($C520,Insumos!$C:$G,4,FALSE)),"",VLOOKUP($C520,Insumos!$C:$G,4,FALSE))</f>
        <v/>
      </c>
      <c r="H520" s="64"/>
      <c r="I520" s="56">
        <f t="shared" si="80"/>
        <v>0</v>
      </c>
      <c r="J520" s="39"/>
      <c r="K520" s="92"/>
      <c r="L520" s="59">
        <f t="shared" si="81"/>
        <v>0</v>
      </c>
    </row>
    <row r="521" ht="15.0" customHeight="1">
      <c r="H521" s="67" t="s">
        <v>483</v>
      </c>
      <c r="I521" s="68">
        <f>SUM(I517:I520)</f>
        <v>5176.48</v>
      </c>
      <c r="J521" s="39"/>
      <c r="K521" s="69"/>
      <c r="L521" s="70">
        <f>SUM(L517:L520)</f>
        <v>5176.48</v>
      </c>
    </row>
    <row r="522">
      <c r="H522" s="31"/>
    </row>
    <row r="523">
      <c r="H523" s="31"/>
    </row>
    <row r="524">
      <c r="H524" s="31"/>
    </row>
    <row r="525">
      <c r="H525" s="31"/>
    </row>
    <row r="526" ht="15.0" customHeight="1">
      <c r="B526" s="33"/>
      <c r="C526" s="10" t="s">
        <v>160</v>
      </c>
      <c r="D526" s="34" t="s">
        <v>484</v>
      </c>
      <c r="E526" s="35"/>
      <c r="F526" s="36"/>
      <c r="G526" s="37"/>
      <c r="H526" s="38"/>
      <c r="I526" s="35"/>
      <c r="J526" s="39"/>
      <c r="K526" s="40" t="s">
        <v>474</v>
      </c>
      <c r="L526" s="41" t="s">
        <v>508</v>
      </c>
    </row>
    <row r="527" ht="15.0" customHeight="1">
      <c r="B527" s="42"/>
      <c r="C527" s="43"/>
      <c r="D527" s="42"/>
      <c r="E527" s="44"/>
      <c r="F527" s="45"/>
      <c r="G527" s="42"/>
      <c r="H527" s="46"/>
      <c r="I527" s="44"/>
      <c r="J527" s="39"/>
      <c r="K527" s="47"/>
      <c r="L527" s="41"/>
    </row>
    <row r="528" ht="15.0" customHeight="1">
      <c r="B528" s="48" t="s">
        <v>476</v>
      </c>
      <c r="C528" s="48" t="s">
        <v>477</v>
      </c>
      <c r="D528" s="48" t="s">
        <v>478</v>
      </c>
      <c r="E528" s="49" t="s">
        <v>479</v>
      </c>
      <c r="F528" s="50" t="s">
        <v>10</v>
      </c>
      <c r="G528" s="48" t="s">
        <v>480</v>
      </c>
      <c r="H528" s="51" t="s">
        <v>481</v>
      </c>
      <c r="I528" s="49" t="s">
        <v>482</v>
      </c>
      <c r="J528" s="39"/>
      <c r="K528" s="52"/>
      <c r="L528" s="48" t="s">
        <v>482</v>
      </c>
    </row>
    <row r="529" ht="15.0" customHeight="1">
      <c r="B529" s="53">
        <v>1.0</v>
      </c>
      <c r="C529" s="54" t="s">
        <v>100</v>
      </c>
      <c r="D529" s="55" t="str">
        <f>+IF(ISERROR(VLOOKUP($C529,Insumos!$C:$G,3,FALSE)),"",VLOOKUP($C529,Insumos!$C:$G,3,FALSE))</f>
        <v>GRAMOS</v>
      </c>
      <c r="E529" s="56">
        <f>+IF(ISERROR(VLOOKUP($C529,Insumos!$C:$G,2,FALSE)),"",VLOOKUP($C529,Insumos!$C:$G,2,FALSE))</f>
        <v>2900</v>
      </c>
      <c r="F529" s="57">
        <f>+IF(ISERROR(VLOOKUP($C529,Insumos!$C:$G,5,FALSE)),"",VLOOKUP($C529,Insumos!$C:$G,5,FALSE))</f>
        <v>1000</v>
      </c>
      <c r="G529" s="55" t="str">
        <f>+IF(ISERROR(VLOOKUP($C529,Insumos!$C:$G,4,FALSE)),"",VLOOKUP($C529,Insumos!$C:$G,4,FALSE))</f>
        <v>GRAMOS</v>
      </c>
      <c r="H529" s="64">
        <v>300.0</v>
      </c>
      <c r="I529" s="56">
        <f t="shared" ref="I529:I539" si="82">IF(ISERROR(ROUND(+E529/F529*H529,2)),0,ROUND(+E529/F529*H529,2))</f>
        <v>870</v>
      </c>
      <c r="J529" s="39"/>
      <c r="K529" s="64">
        <v>300.0</v>
      </c>
      <c r="L529" s="59">
        <f t="shared" ref="L529:L539" si="83">IF(ISERROR(ROUND(+E529/F529*K529,2)),0,ROUND(+E529/F529*K529,2))</f>
        <v>870</v>
      </c>
    </row>
    <row r="530" ht="15.0" customHeight="1">
      <c r="B530" s="53">
        <v>2.0</v>
      </c>
      <c r="C530" s="54" t="s">
        <v>71</v>
      </c>
      <c r="D530" s="55" t="str">
        <f>+IF(ISERROR(VLOOKUP($C530,Insumos!$C:$G,3,FALSE)),"",VLOOKUP($C530,Insumos!$C:$G,3,FALSE))</f>
        <v>GRAMOS</v>
      </c>
      <c r="E530" s="56">
        <f>+IF(ISERROR(VLOOKUP($C530,Insumos!$C:$G,2,FALSE)),"",VLOOKUP($C530,Insumos!$C:$G,2,FALSE))</f>
        <v>2521</v>
      </c>
      <c r="F530" s="57">
        <f>+IF(ISERROR(VLOOKUP($C530,Insumos!$C:$G,5,FALSE)),"",VLOOKUP($C530,Insumos!$C:$G,5,FALSE))</f>
        <v>1000</v>
      </c>
      <c r="G530" s="55" t="str">
        <f>+IF(ISERROR(VLOOKUP($C530,Insumos!$C:$G,4,FALSE)),"",VLOOKUP($C530,Insumos!$C:$G,4,FALSE))</f>
        <v>GRAMOS</v>
      </c>
      <c r="H530" s="64">
        <v>20.0</v>
      </c>
      <c r="I530" s="56">
        <f t="shared" si="82"/>
        <v>50.42</v>
      </c>
      <c r="J530" s="39"/>
      <c r="K530" s="64">
        <v>20.0</v>
      </c>
      <c r="L530" s="59">
        <f t="shared" si="83"/>
        <v>50.42</v>
      </c>
    </row>
    <row r="531" ht="15.0" customHeight="1">
      <c r="B531" s="53">
        <v>3.0</v>
      </c>
      <c r="C531" s="88" t="s">
        <v>82</v>
      </c>
      <c r="D531" s="55" t="str">
        <f>+IF(ISERROR(VLOOKUP($C531,Insumos!$C:$G,3,FALSE)),"",VLOOKUP($C531,Insumos!$C:$G,3,FALSE))</f>
        <v>GRAMOS</v>
      </c>
      <c r="E531" s="56">
        <f>+IF(ISERROR(VLOOKUP($C531,Insumos!$C:$G,2,FALSE)),"",VLOOKUP($C531,Insumos!$C:$G,2,FALSE))</f>
        <v>1681</v>
      </c>
      <c r="F531" s="57">
        <f>+IF(ISERROR(VLOOKUP($C531,Insumos!$C:$G,5,FALSE)),"",VLOOKUP($C531,Insumos!$C:$G,5,FALSE))</f>
        <v>1000</v>
      </c>
      <c r="G531" s="55" t="str">
        <f>+IF(ISERROR(VLOOKUP($C531,Insumos!$C:$G,4,FALSE)),"",VLOOKUP($C531,Insumos!$C:$G,4,FALSE))</f>
        <v>GRAMOS</v>
      </c>
      <c r="H531" s="64">
        <v>400.0</v>
      </c>
      <c r="I531" s="56">
        <f t="shared" si="82"/>
        <v>672.4</v>
      </c>
      <c r="J531" s="39"/>
      <c r="K531" s="64">
        <v>400.0</v>
      </c>
      <c r="L531" s="59">
        <f t="shared" si="83"/>
        <v>672.4</v>
      </c>
    </row>
    <row r="532" ht="15.0" customHeight="1">
      <c r="B532" s="53">
        <v>4.0</v>
      </c>
      <c r="C532" s="88" t="s">
        <v>115</v>
      </c>
      <c r="D532" s="55" t="str">
        <f>+IF(ISERROR(VLOOKUP($C532,Insumos!$C:$G,3,FALSE)),"",VLOOKUP($C532,Insumos!$C:$G,3,FALSE))</f>
        <v>GRAMOS</v>
      </c>
      <c r="E532" s="56">
        <f>+IF(ISERROR(VLOOKUP($C532,Insumos!$C:$G,2,FALSE)),"",VLOOKUP($C532,Insumos!$C:$G,2,FALSE))</f>
        <v>2941.176471</v>
      </c>
      <c r="F532" s="57">
        <f>+IF(ISERROR(VLOOKUP($C532,Insumos!$C:$G,5,FALSE)),"",VLOOKUP($C532,Insumos!$C:$G,5,FALSE))</f>
        <v>500</v>
      </c>
      <c r="G532" s="55" t="str">
        <f>+IF(ISERROR(VLOOKUP($C532,Insumos!$C:$G,4,FALSE)),"",VLOOKUP($C532,Insumos!$C:$G,4,FALSE))</f>
        <v>GRAMOS</v>
      </c>
      <c r="H532" s="64">
        <v>20.0</v>
      </c>
      <c r="I532" s="56">
        <f t="shared" si="82"/>
        <v>117.65</v>
      </c>
      <c r="J532" s="39"/>
      <c r="K532" s="64">
        <v>20.0</v>
      </c>
      <c r="L532" s="59">
        <f t="shared" si="83"/>
        <v>117.65</v>
      </c>
    </row>
    <row r="533" ht="15.0" customHeight="1">
      <c r="B533" s="53">
        <v>5.0</v>
      </c>
      <c r="C533" s="54" t="s">
        <v>67</v>
      </c>
      <c r="D533" s="55" t="str">
        <f>+IF(ISERROR(VLOOKUP($C533,Insumos!$C:$G,3,FALSE)),"",VLOOKUP($C533,Insumos!$C:$G,3,FALSE))</f>
        <v>GRAMOS</v>
      </c>
      <c r="E533" s="56">
        <f>+IF(ISERROR(VLOOKUP($C533,Insumos!$C:$G,2,FALSE)),"",VLOOKUP($C533,Insumos!$C:$G,2,FALSE))</f>
        <v>294.1176471</v>
      </c>
      <c r="F533" s="57">
        <f>+IF(ISERROR(VLOOKUP($C533,Insumos!$C:$G,5,FALSE)),"",VLOOKUP($C533,Insumos!$C:$G,5,FALSE))</f>
        <v>1000</v>
      </c>
      <c r="G533" s="55" t="str">
        <f>+IF(ISERROR(VLOOKUP($C533,Insumos!$C:$G,4,FALSE)),"",VLOOKUP($C533,Insumos!$C:$G,4,FALSE))</f>
        <v>GRAMOS</v>
      </c>
      <c r="H533" s="64">
        <v>10.0</v>
      </c>
      <c r="I533" s="56">
        <f t="shared" si="82"/>
        <v>2.94</v>
      </c>
      <c r="J533" s="39"/>
      <c r="K533" s="64">
        <v>10.0</v>
      </c>
      <c r="L533" s="59">
        <f t="shared" si="83"/>
        <v>2.94</v>
      </c>
    </row>
    <row r="534" ht="15.0" customHeight="1">
      <c r="B534" s="53">
        <v>6.0</v>
      </c>
      <c r="C534" s="88" t="s">
        <v>156</v>
      </c>
      <c r="D534" s="55" t="str">
        <f>+IF(ISERROR(VLOOKUP($C534,Insumos!$C:$G,3,FALSE)),"",VLOOKUP($C534,Insumos!$C:$G,3,FALSE))</f>
        <v>GRAMOS</v>
      </c>
      <c r="E534" s="56">
        <f>+IF(ISERROR(VLOOKUP($C534,Insumos!$C:$G,2,FALSE)),"",VLOOKUP($C534,Insumos!$C:$G,2,FALSE))</f>
        <v>909</v>
      </c>
      <c r="F534" s="57">
        <f>+IF(ISERROR(VLOOKUP($C534,Insumos!$C:$G,5,FALSE)),"",VLOOKUP($C534,Insumos!$C:$G,5,FALSE))</f>
        <v>1000</v>
      </c>
      <c r="G534" s="55" t="str">
        <f>+IF(ISERROR(VLOOKUP($C534,Insumos!$C:$G,4,FALSE)),"",VLOOKUP($C534,Insumos!$C:$G,4,FALSE))</f>
        <v>GRAMOS</v>
      </c>
      <c r="H534" s="64">
        <v>20.0</v>
      </c>
      <c r="I534" s="56">
        <f t="shared" si="82"/>
        <v>18.18</v>
      </c>
      <c r="J534" s="39"/>
      <c r="K534" s="64">
        <v>20.0</v>
      </c>
      <c r="L534" s="59">
        <f t="shared" si="83"/>
        <v>18.18</v>
      </c>
    </row>
    <row r="535" ht="15.0" customHeight="1">
      <c r="B535" s="53">
        <v>7.0</v>
      </c>
      <c r="C535" s="88" t="s">
        <v>62</v>
      </c>
      <c r="D535" s="55" t="str">
        <f>+IF(ISERROR(VLOOKUP($C535,Insumos!$C:$G,3,FALSE)),"",VLOOKUP($C535,Insumos!$C:$G,3,FALSE))</f>
        <v>MILILITROS</v>
      </c>
      <c r="E535" s="56">
        <f>+IF(ISERROR(VLOOKUP($C535,Insumos!$C:$G,2,FALSE)),"",VLOOKUP($C535,Insumos!$C:$G,2,FALSE))</f>
        <v>2521</v>
      </c>
      <c r="F535" s="57">
        <f>+IF(ISERROR(VLOOKUP($C535,Insumos!$C:$G,5,FALSE)),"",VLOOKUP($C535,Insumos!$C:$G,5,FALSE))</f>
        <v>5000</v>
      </c>
      <c r="G535" s="55" t="str">
        <f>+IF(ISERROR(VLOOKUP($C535,Insumos!$C:$G,4,FALSE)),"",VLOOKUP($C535,Insumos!$C:$G,4,FALSE))</f>
        <v>MILILITROS</v>
      </c>
      <c r="H535" s="64">
        <v>2.0</v>
      </c>
      <c r="I535" s="56">
        <f t="shared" si="82"/>
        <v>1.01</v>
      </c>
      <c r="J535" s="39"/>
      <c r="K535" s="64">
        <v>2.0</v>
      </c>
      <c r="L535" s="59">
        <f t="shared" si="83"/>
        <v>1.01</v>
      </c>
    </row>
    <row r="536" ht="15.0" customHeight="1">
      <c r="B536" s="53">
        <v>8.0</v>
      </c>
      <c r="C536" s="96" t="s">
        <v>88</v>
      </c>
      <c r="D536" s="55" t="str">
        <f>+IF(ISERROR(VLOOKUP($C536,Insumos!$C:$G,3,FALSE)),"",VLOOKUP($C536,Insumos!$C:$G,3,FALSE))</f>
        <v>MILILITROS</v>
      </c>
      <c r="E536" s="56">
        <f>+IF(ISERROR(VLOOKUP($C536,Insumos!$C:$G,2,FALSE)),"",VLOOKUP($C536,Insumos!$C:$G,2,FALSE))</f>
        <v>1471</v>
      </c>
      <c r="F536" s="57">
        <f>+IF(ISERROR(VLOOKUP($C536,Insumos!$C:$G,5,FALSE)),"",VLOOKUP($C536,Insumos!$C:$G,5,FALSE))</f>
        <v>900</v>
      </c>
      <c r="G536" s="55" t="str">
        <f>+IF(ISERROR(VLOOKUP($C536,Insumos!$C:$G,4,FALSE)),"",VLOOKUP($C536,Insumos!$C:$G,4,FALSE))</f>
        <v>MILILITROS</v>
      </c>
      <c r="H536" s="64">
        <v>500.0</v>
      </c>
      <c r="I536" s="56">
        <f t="shared" si="82"/>
        <v>817.22</v>
      </c>
      <c r="J536" s="39"/>
      <c r="K536" s="64">
        <v>500.0</v>
      </c>
      <c r="L536" s="59">
        <f t="shared" si="83"/>
        <v>817.22</v>
      </c>
    </row>
    <row r="537" ht="15.0" customHeight="1">
      <c r="B537" s="53">
        <v>9.0</v>
      </c>
      <c r="C537" s="54"/>
      <c r="D537" s="55" t="str">
        <f>+IF(ISERROR(VLOOKUP($C537,Insumos!$C:$G,3,FALSE)),"",VLOOKUP($C537,Insumos!$C:$G,3,FALSE))</f>
        <v/>
      </c>
      <c r="E537" s="56" t="str">
        <f>+IF(ISERROR(VLOOKUP($C537,Insumos!$C:$G,2,FALSE)),"",VLOOKUP($C537,Insumos!$C:$G,2,FALSE))</f>
        <v/>
      </c>
      <c r="F537" s="57" t="str">
        <f>+IF(ISERROR(VLOOKUP($C537,Insumos!$C:$G,5,FALSE)),"",VLOOKUP($C537,Insumos!$C:$G,5,FALSE))</f>
        <v/>
      </c>
      <c r="G537" s="55" t="str">
        <f>+IF(ISERROR(VLOOKUP($C537,Insumos!$C:$G,4,FALSE)),"",VLOOKUP($C537,Insumos!$C:$G,4,FALSE))</f>
        <v/>
      </c>
      <c r="H537" s="64"/>
      <c r="I537" s="56">
        <f t="shared" si="82"/>
        <v>0</v>
      </c>
      <c r="J537" s="39"/>
      <c r="K537" s="79"/>
      <c r="L537" s="59">
        <f t="shared" si="83"/>
        <v>0</v>
      </c>
    </row>
    <row r="538" ht="15.0" customHeight="1">
      <c r="B538" s="53">
        <v>10.0</v>
      </c>
      <c r="C538" s="54"/>
      <c r="D538" s="55" t="str">
        <f>+IF(ISERROR(VLOOKUP($C538,Insumos!$C:$G,3,FALSE)),"",VLOOKUP($C538,Insumos!$C:$G,3,FALSE))</f>
        <v/>
      </c>
      <c r="E538" s="56" t="str">
        <f>+IF(ISERROR(VLOOKUP($C538,Insumos!$C:$G,2,FALSE)),"",VLOOKUP($C538,Insumos!$C:$G,2,FALSE))</f>
        <v/>
      </c>
      <c r="F538" s="57" t="str">
        <f>+IF(ISERROR(VLOOKUP($C538,Insumos!$C:$G,5,FALSE)),"",VLOOKUP($C538,Insumos!$C:$G,5,FALSE))</f>
        <v/>
      </c>
      <c r="G538" s="55" t="str">
        <f>+IF(ISERROR(VLOOKUP($C538,Insumos!$C:$G,4,FALSE)),"",VLOOKUP($C538,Insumos!$C:$G,4,FALSE))</f>
        <v/>
      </c>
      <c r="H538" s="64"/>
      <c r="I538" s="56">
        <f t="shared" si="82"/>
        <v>0</v>
      </c>
      <c r="J538" s="39"/>
      <c r="K538" s="79"/>
      <c r="L538" s="59">
        <f t="shared" si="83"/>
        <v>0</v>
      </c>
    </row>
    <row r="539" ht="15.0" customHeight="1">
      <c r="B539" s="53">
        <v>11.0</v>
      </c>
      <c r="C539" s="54"/>
      <c r="D539" s="55" t="str">
        <f>+IF(ISERROR(VLOOKUP($C539,Insumos!$C:$G,3,FALSE)),"",VLOOKUP($C539,Insumos!$C:$G,3,FALSE))</f>
        <v/>
      </c>
      <c r="E539" s="56" t="str">
        <f>+IF(ISERROR(VLOOKUP($C539,Insumos!$C:$G,2,FALSE)),"",VLOOKUP($C539,Insumos!$C:$G,2,FALSE))</f>
        <v/>
      </c>
      <c r="F539" s="57" t="str">
        <f>+IF(ISERROR(VLOOKUP($C539,Insumos!$C:$G,5,FALSE)),"",VLOOKUP($C539,Insumos!$C:$G,5,FALSE))</f>
        <v/>
      </c>
      <c r="G539" s="55" t="str">
        <f>+IF(ISERROR(VLOOKUP($C539,Insumos!$C:$G,4,FALSE)),"",VLOOKUP($C539,Insumos!$C:$G,4,FALSE))</f>
        <v/>
      </c>
      <c r="H539" s="64"/>
      <c r="I539" s="56">
        <f t="shared" si="82"/>
        <v>0</v>
      </c>
      <c r="J539" s="39"/>
      <c r="K539" s="79"/>
      <c r="L539" s="59">
        <f t="shared" si="83"/>
        <v>0</v>
      </c>
    </row>
    <row r="540" ht="15.0" customHeight="1">
      <c r="H540" s="67" t="s">
        <v>483</v>
      </c>
      <c r="I540" s="68">
        <f>SUM(I529:I539)</f>
        <v>2549.82</v>
      </c>
      <c r="J540" s="39"/>
      <c r="K540" s="69"/>
      <c r="L540" s="70">
        <f>SUM(L529:L539)</f>
        <v>2549.82</v>
      </c>
    </row>
    <row r="541">
      <c r="H541" s="31"/>
    </row>
    <row r="542">
      <c r="H542" s="31"/>
    </row>
    <row r="543">
      <c r="H543" s="31"/>
    </row>
    <row r="544" ht="15.0" customHeight="1">
      <c r="B544" s="33"/>
      <c r="C544" s="10" t="s">
        <v>163</v>
      </c>
      <c r="D544" s="34" t="s">
        <v>484</v>
      </c>
      <c r="E544" s="35"/>
      <c r="F544" s="36"/>
      <c r="G544" s="37"/>
      <c r="H544" s="38"/>
      <c r="I544" s="35"/>
      <c r="J544" s="39"/>
      <c r="K544" s="40" t="s">
        <v>474</v>
      </c>
      <c r="L544" s="41" t="s">
        <v>509</v>
      </c>
    </row>
    <row r="545" ht="15.0" customHeight="1">
      <c r="B545" s="42"/>
      <c r="C545" s="43"/>
      <c r="D545" s="42"/>
      <c r="E545" s="44"/>
      <c r="F545" s="45"/>
      <c r="G545" s="42"/>
      <c r="H545" s="46"/>
      <c r="I545" s="44"/>
      <c r="J545" s="39"/>
      <c r="K545" s="47"/>
      <c r="L545" s="41"/>
    </row>
    <row r="546" ht="15.0" customHeight="1">
      <c r="B546" s="48" t="s">
        <v>476</v>
      </c>
      <c r="C546" s="48" t="s">
        <v>477</v>
      </c>
      <c r="D546" s="48" t="s">
        <v>478</v>
      </c>
      <c r="E546" s="49" t="s">
        <v>479</v>
      </c>
      <c r="F546" s="50" t="s">
        <v>10</v>
      </c>
      <c r="G546" s="48" t="s">
        <v>480</v>
      </c>
      <c r="H546" s="51" t="s">
        <v>481</v>
      </c>
      <c r="I546" s="49" t="s">
        <v>482</v>
      </c>
      <c r="J546" s="39"/>
      <c r="K546" s="52"/>
      <c r="L546" s="48" t="s">
        <v>482</v>
      </c>
    </row>
    <row r="547" ht="15.0" customHeight="1">
      <c r="B547" s="53">
        <v>1.0</v>
      </c>
      <c r="C547" s="54" t="s">
        <v>88</v>
      </c>
      <c r="D547" s="55" t="str">
        <f>+IF(ISERROR(VLOOKUP($C547,Insumos!$C:$G,3,FALSE)),"",VLOOKUP($C547,Insumos!$C:$G,3,FALSE))</f>
        <v>MILILITROS</v>
      </c>
      <c r="E547" s="56">
        <f>+IF(ISERROR(VLOOKUP($C547,Insumos!$C:$G,2,FALSE)),"",VLOOKUP($C547,Insumos!$C:$G,2,FALSE))</f>
        <v>1471</v>
      </c>
      <c r="F547" s="57">
        <f>+IF(ISERROR(VLOOKUP($C547,Insumos!$C:$G,5,FALSE)),"",VLOOKUP($C547,Insumos!$C:$G,5,FALSE))</f>
        <v>900</v>
      </c>
      <c r="G547" s="55" t="str">
        <f>+IF(ISERROR(VLOOKUP($C547,Insumos!$C:$G,4,FALSE)),"",VLOOKUP($C547,Insumos!$C:$G,4,FALSE))</f>
        <v>MILILITROS</v>
      </c>
      <c r="H547" s="64">
        <v>1200.0</v>
      </c>
      <c r="I547" s="56">
        <f t="shared" ref="I547:I551" si="84">IF(ISERROR(ROUND(+E547/F547*H547,2)),0,ROUND(+E547/F547*H547,2))</f>
        <v>1961.33</v>
      </c>
      <c r="J547" s="39"/>
      <c r="K547" s="64">
        <v>1200.0</v>
      </c>
      <c r="L547" s="59">
        <f t="shared" ref="L547:L551" si="85">IF(ISERROR(ROUND(+E547/F547*K547,2)),0,ROUND(+E547/F547*K547,2))</f>
        <v>1961.33</v>
      </c>
    </row>
    <row r="548" ht="15.0" customHeight="1">
      <c r="B548" s="53">
        <v>2.0</v>
      </c>
      <c r="C548" s="54" t="s">
        <v>161</v>
      </c>
      <c r="D548" s="55" t="str">
        <f>+IF(ISERROR(VLOOKUP($C548,Insumos!$C:$G,3,FALSE)),"",VLOOKUP($C548,Insumos!$C:$G,3,FALSE))</f>
        <v>GRAMOS</v>
      </c>
      <c r="E548" s="56">
        <f>+IF(ISERROR(VLOOKUP($C548,Insumos!$C:$G,2,FALSE)),"",VLOOKUP($C548,Insumos!$C:$G,2,FALSE))</f>
        <v>3600</v>
      </c>
      <c r="F548" s="57">
        <f>+IF(ISERROR(VLOOKUP($C548,Insumos!$C:$G,5,FALSE)),"",VLOOKUP($C548,Insumos!$C:$G,5,FALSE))</f>
        <v>1000</v>
      </c>
      <c r="G548" s="55" t="str">
        <f>+IF(ISERROR(VLOOKUP($C548,Insumos!$C:$G,4,FALSE)),"",VLOOKUP($C548,Insumos!$C:$G,4,FALSE))</f>
        <v>GRAMOS</v>
      </c>
      <c r="H548" s="64">
        <v>1000.0</v>
      </c>
      <c r="I548" s="56">
        <f t="shared" si="84"/>
        <v>3600</v>
      </c>
      <c r="J548" s="39"/>
      <c r="K548" s="64">
        <v>1000.0</v>
      </c>
      <c r="L548" s="59">
        <f t="shared" si="85"/>
        <v>3600</v>
      </c>
    </row>
    <row r="549" ht="15.0" customHeight="1">
      <c r="B549" s="53">
        <v>3.0</v>
      </c>
      <c r="C549" s="88"/>
      <c r="D549" s="55" t="str">
        <f>+IF(ISERROR(VLOOKUP($C549,Insumos!$C:$G,3,FALSE)),"",VLOOKUP($C549,Insumos!$C:$G,3,FALSE))</f>
        <v/>
      </c>
      <c r="E549" s="56" t="str">
        <f>+IF(ISERROR(VLOOKUP($C549,Insumos!$C:$G,2,FALSE)),"",VLOOKUP($C549,Insumos!$C:$G,2,FALSE))</f>
        <v/>
      </c>
      <c r="F549" s="57" t="str">
        <f>+IF(ISERROR(VLOOKUP($C549,Insumos!$C:$G,5,FALSE)),"",VLOOKUP($C549,Insumos!$C:$G,5,FALSE))</f>
        <v/>
      </c>
      <c r="G549" s="55" t="str">
        <f>+IF(ISERROR(VLOOKUP($C549,Insumos!$C:$G,4,FALSE)),"",VLOOKUP($C549,Insumos!$C:$G,4,FALSE))</f>
        <v/>
      </c>
      <c r="H549" s="64"/>
      <c r="I549" s="56">
        <f t="shared" si="84"/>
        <v>0</v>
      </c>
      <c r="J549" s="39"/>
      <c r="K549" s="97"/>
      <c r="L549" s="59">
        <f t="shared" si="85"/>
        <v>0</v>
      </c>
    </row>
    <row r="550" ht="15.0" customHeight="1">
      <c r="B550" s="53">
        <v>4.0</v>
      </c>
      <c r="C550" s="54"/>
      <c r="D550" s="55" t="str">
        <f>+IF(ISERROR(VLOOKUP($C550,Insumos!$C:$G,3,FALSE)),"",VLOOKUP($C550,Insumos!$C:$G,3,FALSE))</f>
        <v/>
      </c>
      <c r="E550" s="56" t="str">
        <f>+IF(ISERROR(VLOOKUP($C550,Insumos!$C:$G,2,FALSE)),"",VLOOKUP($C550,Insumos!$C:$G,2,FALSE))</f>
        <v/>
      </c>
      <c r="F550" s="57" t="str">
        <f>+IF(ISERROR(VLOOKUP($C550,Insumos!$C:$G,5,FALSE)),"",VLOOKUP($C550,Insumos!$C:$G,5,FALSE))</f>
        <v/>
      </c>
      <c r="G550" s="55" t="str">
        <f>+IF(ISERROR(VLOOKUP($C550,Insumos!$C:$G,4,FALSE)),"",VLOOKUP($C550,Insumos!$C:$G,4,FALSE))</f>
        <v/>
      </c>
      <c r="H550" s="64"/>
      <c r="I550" s="56">
        <f t="shared" si="84"/>
        <v>0</v>
      </c>
      <c r="J550" s="39"/>
      <c r="K550" s="98"/>
      <c r="L550" s="59">
        <f t="shared" si="85"/>
        <v>0</v>
      </c>
    </row>
    <row r="551" ht="15.0" customHeight="1">
      <c r="B551" s="53">
        <v>5.0</v>
      </c>
      <c r="C551" s="54"/>
      <c r="D551" s="55" t="str">
        <f>+IF(ISERROR(VLOOKUP($C551,Insumos!$C:$G,3,FALSE)),"",VLOOKUP($C551,Insumos!$C:$G,3,FALSE))</f>
        <v/>
      </c>
      <c r="E551" s="56" t="str">
        <f>+IF(ISERROR(VLOOKUP($C551,Insumos!$C:$G,2,FALSE)),"",VLOOKUP($C551,Insumos!$C:$G,2,FALSE))</f>
        <v/>
      </c>
      <c r="F551" s="57" t="str">
        <f>+IF(ISERROR(VLOOKUP($C551,Insumos!$C:$G,5,FALSE)),"",VLOOKUP($C551,Insumos!$C:$G,5,FALSE))</f>
        <v/>
      </c>
      <c r="G551" s="55" t="str">
        <f>+IF(ISERROR(VLOOKUP($C551,Insumos!$C:$G,4,FALSE)),"",VLOOKUP($C551,Insumos!$C:$G,4,FALSE))</f>
        <v/>
      </c>
      <c r="H551" s="64"/>
      <c r="I551" s="56">
        <f t="shared" si="84"/>
        <v>0</v>
      </c>
      <c r="J551" s="39"/>
      <c r="K551" s="98"/>
      <c r="L551" s="59">
        <f t="shared" si="85"/>
        <v>0</v>
      </c>
    </row>
    <row r="552" ht="15.0" customHeight="1">
      <c r="H552" s="67" t="s">
        <v>483</v>
      </c>
      <c r="I552" s="68">
        <f>SUM(I547:I551)</f>
        <v>5561.33</v>
      </c>
      <c r="J552" s="39"/>
      <c r="K552" s="69"/>
      <c r="L552" s="70">
        <f>SUM(L547:L551)</f>
        <v>5561.33</v>
      </c>
    </row>
    <row r="553">
      <c r="H553" s="31"/>
    </row>
    <row r="554">
      <c r="H554" s="31"/>
    </row>
    <row r="555">
      <c r="H555" s="31"/>
    </row>
    <row r="556" ht="15.0" customHeight="1">
      <c r="B556" s="33"/>
      <c r="C556" s="10" t="s">
        <v>165</v>
      </c>
      <c r="D556" s="34" t="s">
        <v>484</v>
      </c>
      <c r="E556" s="35"/>
      <c r="F556" s="36"/>
      <c r="G556" s="37"/>
      <c r="H556" s="38"/>
      <c r="I556" s="35"/>
      <c r="J556" s="39"/>
      <c r="K556" s="40" t="s">
        <v>474</v>
      </c>
      <c r="L556" s="41" t="s">
        <v>510</v>
      </c>
    </row>
    <row r="557" ht="15.0" customHeight="1">
      <c r="B557" s="42"/>
      <c r="C557" s="43"/>
      <c r="D557" s="42"/>
      <c r="E557" s="44"/>
      <c r="F557" s="45"/>
      <c r="G557" s="42"/>
      <c r="H557" s="46"/>
      <c r="I557" s="44"/>
      <c r="J557" s="39"/>
      <c r="K557" s="47"/>
      <c r="L557" s="41"/>
    </row>
    <row r="558" ht="15.0" customHeight="1">
      <c r="B558" s="48" t="s">
        <v>476</v>
      </c>
      <c r="C558" s="48" t="s">
        <v>477</v>
      </c>
      <c r="D558" s="48" t="s">
        <v>478</v>
      </c>
      <c r="E558" s="49" t="s">
        <v>479</v>
      </c>
      <c r="F558" s="50" t="s">
        <v>10</v>
      </c>
      <c r="G558" s="48" t="s">
        <v>480</v>
      </c>
      <c r="H558" s="51" t="s">
        <v>481</v>
      </c>
      <c r="I558" s="49" t="s">
        <v>482</v>
      </c>
      <c r="J558" s="39"/>
      <c r="K558" s="52"/>
      <c r="L558" s="48" t="s">
        <v>482</v>
      </c>
    </row>
    <row r="559" ht="15.0" customHeight="1">
      <c r="B559" s="53">
        <v>1.0</v>
      </c>
      <c r="C559" s="54" t="s">
        <v>156</v>
      </c>
      <c r="D559" s="55" t="str">
        <f>+IF(ISERROR(VLOOKUP($C559,Insumos!$C:$G,3,FALSE)),"",VLOOKUP($C559,Insumos!$C:$G,3,FALSE))</f>
        <v>GRAMOS</v>
      </c>
      <c r="E559" s="56">
        <f>+IF(ISERROR(VLOOKUP($C559,Insumos!$C:$G,2,FALSE)),"",VLOOKUP($C559,Insumos!$C:$G,2,FALSE))</f>
        <v>909</v>
      </c>
      <c r="F559" s="57">
        <f>+IF(ISERROR(VLOOKUP($C559,Insumos!$C:$G,5,FALSE)),"",VLOOKUP($C559,Insumos!$C:$G,5,FALSE))</f>
        <v>1000</v>
      </c>
      <c r="G559" s="55" t="str">
        <f>+IF(ISERROR(VLOOKUP($C559,Insumos!$C:$G,4,FALSE)),"",VLOOKUP($C559,Insumos!$C:$G,4,FALSE))</f>
        <v>GRAMOS</v>
      </c>
      <c r="H559" s="64">
        <v>600.0</v>
      </c>
      <c r="I559" s="56">
        <f t="shared" ref="I559:I569" si="86">IF(ISERROR(ROUND(+E559/F559*H559,2)),0,ROUND(+E559/F559*H559,2))</f>
        <v>545.4</v>
      </c>
      <c r="J559" s="39"/>
      <c r="K559" s="64">
        <v>600.0</v>
      </c>
      <c r="L559" s="59">
        <f t="shared" ref="L559:L569" si="87">IF(ISERROR(ROUND(+E559/F559*K559,2)),0,ROUND(+E559/F559*K559,2))</f>
        <v>545.4</v>
      </c>
    </row>
    <row r="560" ht="15.0" customHeight="1">
      <c r="B560" s="53">
        <v>2.0</v>
      </c>
      <c r="C560" s="54" t="s">
        <v>159</v>
      </c>
      <c r="D560" s="55" t="str">
        <f>+IF(ISERROR(VLOOKUP($C560,Insumos!$C:$G,3,FALSE)),"",VLOOKUP($C560,Insumos!$C:$G,3,FALSE))</f>
        <v>GRAMOS</v>
      </c>
      <c r="E560" s="56">
        <f>+IF(ISERROR(VLOOKUP($C560,Insumos!$C:$G,2,FALSE)),"",VLOOKUP($C560,Insumos!$C:$G,2,FALSE))</f>
        <v>3529.412</v>
      </c>
      <c r="F560" s="57">
        <f>+IF(ISERROR(VLOOKUP($C560,Insumos!$C:$G,5,FALSE)),"",VLOOKUP($C560,Insumos!$C:$G,5,FALSE))</f>
        <v>368</v>
      </c>
      <c r="G560" s="55" t="str">
        <f>+IF(ISERROR(VLOOKUP($C560,Insumos!$C:$G,4,FALSE)),"",VLOOKUP($C560,Insumos!$C:$G,4,FALSE))</f>
        <v>GRAMOS</v>
      </c>
      <c r="H560" s="64">
        <v>300.0</v>
      </c>
      <c r="I560" s="56">
        <f t="shared" si="86"/>
        <v>2877.24</v>
      </c>
      <c r="J560" s="39"/>
      <c r="K560" s="64">
        <v>300.0</v>
      </c>
      <c r="L560" s="59">
        <f t="shared" si="87"/>
        <v>2877.24</v>
      </c>
    </row>
    <row r="561" ht="15.0" customHeight="1">
      <c r="B561" s="53">
        <v>3.0</v>
      </c>
      <c r="C561" s="88" t="s">
        <v>144</v>
      </c>
      <c r="D561" s="55" t="str">
        <f>+IF(ISERROR(VLOOKUP($C561,Insumos!$C:$G,3,FALSE)),"",VLOOKUP($C561,Insumos!$C:$G,3,FALSE))</f>
        <v>GRAMOS</v>
      </c>
      <c r="E561" s="56">
        <f>+IF(ISERROR(VLOOKUP($C561,Insumos!$C:$G,2,FALSE)),"",VLOOKUP($C561,Insumos!$C:$G,2,FALSE))</f>
        <v>12500</v>
      </c>
      <c r="F561" s="57">
        <f>+IF(ISERROR(VLOOKUP($C561,Insumos!$C:$G,5,FALSE)),"",VLOOKUP($C561,Insumos!$C:$G,5,FALSE))</f>
        <v>1000</v>
      </c>
      <c r="G561" s="55" t="str">
        <f>+IF(ISERROR(VLOOKUP($C561,Insumos!$C:$G,4,FALSE)),"",VLOOKUP($C561,Insumos!$C:$G,4,FALSE))</f>
        <v>GRAMOS</v>
      </c>
      <c r="H561" s="64">
        <v>70.0</v>
      </c>
      <c r="I561" s="56">
        <f t="shared" si="86"/>
        <v>875</v>
      </c>
      <c r="J561" s="39"/>
      <c r="K561" s="64">
        <v>70.0</v>
      </c>
      <c r="L561" s="59">
        <f t="shared" si="87"/>
        <v>875</v>
      </c>
    </row>
    <row r="562" ht="15.0" customHeight="1">
      <c r="B562" s="53">
        <v>4.0</v>
      </c>
      <c r="C562" s="73" t="s">
        <v>233</v>
      </c>
      <c r="D562" s="55" t="str">
        <f>+IF(ISERROR(VLOOKUP($C562,Insumos!$C:$G,3,FALSE)),"",VLOOKUP($C562,Insumos!$C:$G,3,FALSE))</f>
        <v>GRAMOS</v>
      </c>
      <c r="E562" s="56">
        <f>+IF(ISERROR(VLOOKUP($C562,Insumos!$C:$G,2,FALSE)),"",VLOOKUP($C562,Insumos!$C:$G,2,FALSE))</f>
        <v>6623.529412</v>
      </c>
      <c r="F562" s="57">
        <f>+IF(ISERROR(VLOOKUP($C562,Insumos!$C:$G,5,FALSE)),"",VLOOKUP($C562,Insumos!$C:$G,5,FALSE))</f>
        <v>1000</v>
      </c>
      <c r="G562" s="55" t="str">
        <f>+IF(ISERROR(VLOOKUP($C562,Insumos!$C:$G,4,FALSE)),"",VLOOKUP($C562,Insumos!$C:$G,4,FALSE))</f>
        <v>GRAMOS</v>
      </c>
      <c r="H562" s="64">
        <v>100.0</v>
      </c>
      <c r="I562" s="56">
        <f t="shared" si="86"/>
        <v>662.35</v>
      </c>
      <c r="J562" s="39"/>
      <c r="K562" s="64">
        <v>100.0</v>
      </c>
      <c r="L562" s="59">
        <f t="shared" si="87"/>
        <v>662.35</v>
      </c>
    </row>
    <row r="563" ht="15.0" customHeight="1">
      <c r="B563" s="53">
        <v>5.0</v>
      </c>
      <c r="C563" s="73" t="s">
        <v>164</v>
      </c>
      <c r="D563" s="55" t="str">
        <f>+IF(ISERROR(VLOOKUP($C563,Insumos!$C:$G,3,FALSE)),"",VLOOKUP($C563,Insumos!$C:$G,3,FALSE))</f>
        <v>GRAMOS</v>
      </c>
      <c r="E563" s="56">
        <f>+IF(ISERROR(VLOOKUP($C563,Insumos!$C:$G,2,FALSE)),"",VLOOKUP($C563,Insumos!$C:$G,2,FALSE))</f>
        <v>3850</v>
      </c>
      <c r="F563" s="57">
        <f>+IF(ISERROR(VLOOKUP($C563,Insumos!$C:$G,5,FALSE)),"",VLOOKUP($C563,Insumos!$C:$G,5,FALSE))</f>
        <v>400</v>
      </c>
      <c r="G563" s="55" t="str">
        <f>+IF(ISERROR(VLOOKUP($C563,Insumos!$C:$G,4,FALSE)),"",VLOOKUP($C563,Insumos!$C:$G,4,FALSE))</f>
        <v>GRAMOS</v>
      </c>
      <c r="H563" s="64">
        <v>400.0</v>
      </c>
      <c r="I563" s="56">
        <f t="shared" si="86"/>
        <v>3850</v>
      </c>
      <c r="J563" s="39"/>
      <c r="K563" s="64">
        <v>400.0</v>
      </c>
      <c r="L563" s="59">
        <f t="shared" si="87"/>
        <v>3850</v>
      </c>
    </row>
    <row r="564" ht="15.0" customHeight="1">
      <c r="B564" s="53">
        <v>6.0</v>
      </c>
      <c r="C564" s="73" t="s">
        <v>88</v>
      </c>
      <c r="D564" s="55" t="str">
        <f>+IF(ISERROR(VLOOKUP($C564,Insumos!$C:$G,3,FALSE)),"",VLOOKUP($C564,Insumos!$C:$G,3,FALSE))</f>
        <v>MILILITROS</v>
      </c>
      <c r="E564" s="56">
        <f>+IF(ISERROR(VLOOKUP($C564,Insumos!$C:$G,2,FALSE)),"",VLOOKUP($C564,Insumos!$C:$G,2,FALSE))</f>
        <v>1471</v>
      </c>
      <c r="F564" s="57">
        <f>+IF(ISERROR(VLOOKUP($C564,Insumos!$C:$G,5,FALSE)),"",VLOOKUP($C564,Insumos!$C:$G,5,FALSE))</f>
        <v>900</v>
      </c>
      <c r="G564" s="55" t="str">
        <f>+IF(ISERROR(VLOOKUP($C564,Insumos!$C:$G,4,FALSE)),"",VLOOKUP($C564,Insumos!$C:$G,4,FALSE))</f>
        <v>MILILITROS</v>
      </c>
      <c r="H564" s="64">
        <v>1000.0</v>
      </c>
      <c r="I564" s="56">
        <f t="shared" si="86"/>
        <v>1634.44</v>
      </c>
      <c r="J564" s="39"/>
      <c r="K564" s="64">
        <v>1000.0</v>
      </c>
      <c r="L564" s="59">
        <f t="shared" si="87"/>
        <v>1634.44</v>
      </c>
    </row>
    <row r="565" ht="15.0" customHeight="1">
      <c r="B565" s="53">
        <v>7.0</v>
      </c>
      <c r="C565" s="63" t="s">
        <v>157</v>
      </c>
      <c r="D565" s="55" t="str">
        <f>+IF(ISERROR(VLOOKUP($C565,Insumos!$C:$G,3,FALSE)),"",VLOOKUP($C565,Insumos!$C:$G,3,FALSE))</f>
        <v>MILILITROS</v>
      </c>
      <c r="E565" s="56">
        <f>+IF(ISERROR(VLOOKUP($C565,Insumos!$C:$G,2,FALSE)),"",VLOOKUP($C565,Insumos!$C:$G,2,FALSE))</f>
        <v>19850</v>
      </c>
      <c r="F565" s="57">
        <f>+IF(ISERROR(VLOOKUP($C565,Insumos!$C:$G,5,FALSE)),"",VLOOKUP($C565,Insumos!$C:$G,5,FALSE))</f>
        <v>1000</v>
      </c>
      <c r="G565" s="55" t="str">
        <f>+IF(ISERROR(VLOOKUP($C565,Insumos!$C:$G,4,FALSE)),"",VLOOKUP($C565,Insumos!$C:$G,4,FALSE))</f>
        <v>MILILITROS</v>
      </c>
      <c r="H565" s="64">
        <v>500.0</v>
      </c>
      <c r="I565" s="56">
        <f t="shared" si="86"/>
        <v>9925</v>
      </c>
      <c r="J565" s="39"/>
      <c r="K565" s="64">
        <v>500.0</v>
      </c>
      <c r="L565" s="59">
        <f t="shared" si="87"/>
        <v>9925</v>
      </c>
    </row>
    <row r="566" ht="15.0" customHeight="1">
      <c r="B566" s="53">
        <v>8.0</v>
      </c>
      <c r="C566" s="63"/>
      <c r="D566" s="55" t="str">
        <f>+IF(ISERROR(VLOOKUP($C566,Insumos!$C:$G,3,FALSE)),"",VLOOKUP($C566,Insumos!$C:$G,3,FALSE))</f>
        <v/>
      </c>
      <c r="E566" s="56" t="str">
        <f>+IF(ISERROR(VLOOKUP($C566,Insumos!$C:$G,2,FALSE)),"",VLOOKUP($C566,Insumos!$C:$G,2,FALSE))</f>
        <v/>
      </c>
      <c r="F566" s="57" t="str">
        <f>+IF(ISERROR(VLOOKUP($C566,Insumos!$C:$G,5,FALSE)),"",VLOOKUP($C566,Insumos!$C:$G,5,FALSE))</f>
        <v/>
      </c>
      <c r="G566" s="55" t="str">
        <f>+IF(ISERROR(VLOOKUP($C566,Insumos!$C:$G,4,FALSE)),"",VLOOKUP($C566,Insumos!$C:$G,4,FALSE))</f>
        <v/>
      </c>
      <c r="H566" s="64" t="str">
        <f t="shared" ref="H566:H569" si="88">IFERROR(ROUND(K566/L$556,4),"")</f>
        <v/>
      </c>
      <c r="I566" s="56">
        <f t="shared" si="86"/>
        <v>0</v>
      </c>
      <c r="J566" s="39"/>
      <c r="K566" s="66"/>
      <c r="L566" s="59">
        <f t="shared" si="87"/>
        <v>0</v>
      </c>
    </row>
    <row r="567" ht="15.0" customHeight="1">
      <c r="B567" s="53">
        <v>9.0</v>
      </c>
      <c r="C567" s="74"/>
      <c r="D567" s="55" t="str">
        <f>+IF(ISERROR(VLOOKUP($C567,Insumos!$C:$G,3,FALSE)),"",VLOOKUP($C567,Insumos!$C:$G,3,FALSE))</f>
        <v/>
      </c>
      <c r="E567" s="56" t="str">
        <f>+IF(ISERROR(VLOOKUP($C567,Insumos!$C:$G,2,FALSE)),"",VLOOKUP($C567,Insumos!$C:$G,2,FALSE))</f>
        <v/>
      </c>
      <c r="F567" s="57" t="str">
        <f>+IF(ISERROR(VLOOKUP($C567,Insumos!$C:$G,5,FALSE)),"",VLOOKUP($C567,Insumos!$C:$G,5,FALSE))</f>
        <v/>
      </c>
      <c r="G567" s="55" t="str">
        <f>+IF(ISERROR(VLOOKUP($C567,Insumos!$C:$G,4,FALSE)),"",VLOOKUP($C567,Insumos!$C:$G,4,FALSE))</f>
        <v/>
      </c>
      <c r="H567" s="64" t="str">
        <f t="shared" si="88"/>
        <v/>
      </c>
      <c r="I567" s="56">
        <f t="shared" si="86"/>
        <v>0</v>
      </c>
      <c r="J567" s="39"/>
      <c r="K567" s="76"/>
      <c r="L567" s="59">
        <f t="shared" si="87"/>
        <v>0</v>
      </c>
    </row>
    <row r="568" ht="15.0" customHeight="1">
      <c r="B568" s="53">
        <v>10.0</v>
      </c>
      <c r="C568" s="73"/>
      <c r="D568" s="55" t="str">
        <f>+IF(ISERROR(VLOOKUP($C568,Insumos!$C:$G,3,FALSE)),"",VLOOKUP($C568,Insumos!$C:$G,3,FALSE))</f>
        <v/>
      </c>
      <c r="E568" s="56" t="str">
        <f>+IF(ISERROR(VLOOKUP($C568,Insumos!$C:$G,2,FALSE)),"",VLOOKUP($C568,Insumos!$C:$G,2,FALSE))</f>
        <v/>
      </c>
      <c r="F568" s="57" t="str">
        <f>+IF(ISERROR(VLOOKUP($C568,Insumos!$C:$G,5,FALSE)),"",VLOOKUP($C568,Insumos!$C:$G,5,FALSE))</f>
        <v/>
      </c>
      <c r="G568" s="55" t="str">
        <f>+IF(ISERROR(VLOOKUP($C568,Insumos!$C:$G,4,FALSE)),"",VLOOKUP($C568,Insumos!$C:$G,4,FALSE))</f>
        <v/>
      </c>
      <c r="H568" s="64" t="str">
        <f t="shared" si="88"/>
        <v/>
      </c>
      <c r="I568" s="56">
        <f t="shared" si="86"/>
        <v>0</v>
      </c>
      <c r="J568" s="39"/>
      <c r="K568" s="77"/>
      <c r="L568" s="59">
        <f t="shared" si="87"/>
        <v>0</v>
      </c>
    </row>
    <row r="569" ht="15.0" customHeight="1">
      <c r="B569" s="53">
        <v>11.0</v>
      </c>
      <c r="C569" s="63"/>
      <c r="D569" s="55" t="str">
        <f>+IF(ISERROR(VLOOKUP($C569,Insumos!$C:$G,3,FALSE)),"",VLOOKUP($C569,Insumos!$C:$G,3,FALSE))</f>
        <v/>
      </c>
      <c r="E569" s="56" t="str">
        <f>+IF(ISERROR(VLOOKUP($C569,Insumos!$C:$G,2,FALSE)),"",VLOOKUP($C569,Insumos!$C:$G,2,FALSE))</f>
        <v/>
      </c>
      <c r="F569" s="57" t="str">
        <f>+IF(ISERROR(VLOOKUP($C569,Insumos!$C:$G,5,FALSE)),"",VLOOKUP($C569,Insumos!$C:$G,5,FALSE))</f>
        <v/>
      </c>
      <c r="G569" s="55" t="str">
        <f>+IF(ISERROR(VLOOKUP($C569,Insumos!$C:$G,4,FALSE)),"",VLOOKUP($C569,Insumos!$C:$G,4,FALSE))</f>
        <v/>
      </c>
      <c r="H569" s="64" t="str">
        <f t="shared" si="88"/>
        <v/>
      </c>
      <c r="I569" s="56">
        <f t="shared" si="86"/>
        <v>0</v>
      </c>
      <c r="J569" s="39"/>
      <c r="K569" s="77"/>
      <c r="L569" s="59">
        <f t="shared" si="87"/>
        <v>0</v>
      </c>
    </row>
    <row r="570" ht="15.0" customHeight="1">
      <c r="H570" s="67" t="s">
        <v>483</v>
      </c>
      <c r="I570" s="68">
        <f>SUM(I559:I569)</f>
        <v>20369.43</v>
      </c>
      <c r="J570" s="39"/>
      <c r="K570" s="69"/>
      <c r="L570" s="70">
        <f>SUM(L559:L569)</f>
        <v>20369.43</v>
      </c>
    </row>
    <row r="571">
      <c r="H571" s="31"/>
    </row>
    <row r="572">
      <c r="H572" s="31"/>
    </row>
    <row r="573">
      <c r="H573" s="31"/>
    </row>
    <row r="574" ht="15.0" customHeight="1">
      <c r="B574" s="33"/>
      <c r="C574" s="10" t="s">
        <v>166</v>
      </c>
      <c r="D574" s="34" t="s">
        <v>484</v>
      </c>
      <c r="E574" s="35"/>
      <c r="F574" s="36"/>
      <c r="G574" s="37"/>
      <c r="H574" s="38"/>
      <c r="I574" s="35"/>
      <c r="J574" s="39"/>
      <c r="K574" s="40" t="s">
        <v>474</v>
      </c>
      <c r="L574" s="41" t="s">
        <v>511</v>
      </c>
    </row>
    <row r="575" ht="15.0" customHeight="1">
      <c r="B575" s="42"/>
      <c r="C575" s="43"/>
      <c r="D575" s="42"/>
      <c r="E575" s="44"/>
      <c r="F575" s="45"/>
      <c r="G575" s="42"/>
      <c r="H575" s="46"/>
      <c r="I575" s="44"/>
      <c r="J575" s="39"/>
      <c r="K575" s="47"/>
      <c r="L575" s="41"/>
    </row>
    <row r="576" ht="15.0" customHeight="1">
      <c r="B576" s="48" t="s">
        <v>476</v>
      </c>
      <c r="C576" s="48" t="s">
        <v>477</v>
      </c>
      <c r="D576" s="48" t="s">
        <v>478</v>
      </c>
      <c r="E576" s="49" t="s">
        <v>479</v>
      </c>
      <c r="F576" s="50" t="s">
        <v>10</v>
      </c>
      <c r="G576" s="48" t="s">
        <v>480</v>
      </c>
      <c r="H576" s="51" t="s">
        <v>481</v>
      </c>
      <c r="I576" s="49" t="s">
        <v>482</v>
      </c>
      <c r="J576" s="39"/>
      <c r="K576" s="52"/>
      <c r="L576" s="48" t="s">
        <v>482</v>
      </c>
    </row>
    <row r="577" ht="15.0" customHeight="1">
      <c r="B577" s="53">
        <v>1.0</v>
      </c>
      <c r="C577" s="54" t="s">
        <v>233</v>
      </c>
      <c r="D577" s="55" t="str">
        <f>+IF(ISERROR(VLOOKUP($C577,Insumos!$C:$G,3,FALSE)),"",VLOOKUP($C577,Insumos!$C:$G,3,FALSE))</f>
        <v>GRAMOS</v>
      </c>
      <c r="E577" s="56">
        <f>+IF(ISERROR(VLOOKUP($C577,Insumos!$C:$G,2,FALSE)),"",VLOOKUP($C577,Insumos!$C:$G,2,FALSE))</f>
        <v>6623.529412</v>
      </c>
      <c r="F577" s="57">
        <f>+IF(ISERROR(VLOOKUP($C577,Insumos!$C:$G,5,FALSE)),"",VLOOKUP($C577,Insumos!$C:$G,5,FALSE))</f>
        <v>1000</v>
      </c>
      <c r="G577" s="55" t="str">
        <f>+IF(ISERROR(VLOOKUP($C577,Insumos!$C:$G,4,FALSE)),"",VLOOKUP($C577,Insumos!$C:$G,4,FALSE))</f>
        <v>GRAMOS</v>
      </c>
      <c r="H577" s="64">
        <v>300.0</v>
      </c>
      <c r="I577" s="56">
        <f t="shared" ref="I577:I587" si="89">IF(ISERROR(ROUND(+E577/F577*H577,2)),0,ROUND(+E577/F577*H577,2))</f>
        <v>1987.06</v>
      </c>
      <c r="J577" s="39"/>
      <c r="K577" s="64">
        <v>300.0</v>
      </c>
      <c r="L577" s="59">
        <f t="shared" ref="L577:L587" si="90">IF(ISERROR(ROUND(+E577/F577*K577,2)),0,ROUND(+E577/F577*K577,2))</f>
        <v>1987.06</v>
      </c>
    </row>
    <row r="578" ht="15.0" customHeight="1">
      <c r="B578" s="53">
        <v>2.0</v>
      </c>
      <c r="C578" s="54" t="s">
        <v>234</v>
      </c>
      <c r="D578" s="55" t="str">
        <f>+IF(ISERROR(VLOOKUP($C578,Insumos!$C:$G,3,FALSE)),"",VLOOKUP($C578,Insumos!$C:$G,3,FALSE))</f>
        <v>GRAMOS</v>
      </c>
      <c r="E578" s="56">
        <f>+IF(ISERROR(VLOOKUP($C578,Insumos!$C:$G,2,FALSE)),"",VLOOKUP($C578,Insumos!$C:$G,2,FALSE))</f>
        <v>878.8888889</v>
      </c>
      <c r="F578" s="57">
        <f>+IF(ISERROR(VLOOKUP($C578,Insumos!$C:$G,5,FALSE)),"",VLOOKUP($C578,Insumos!$C:$G,5,FALSE))</f>
        <v>1000</v>
      </c>
      <c r="G578" s="55" t="str">
        <f>+IF(ISERROR(VLOOKUP($C578,Insumos!$C:$G,4,FALSE)),"",VLOOKUP($C578,Insumos!$C:$G,4,FALSE))</f>
        <v>GRAMOS</v>
      </c>
      <c r="H578" s="64">
        <v>50.0</v>
      </c>
      <c r="I578" s="56">
        <f t="shared" si="89"/>
        <v>43.94</v>
      </c>
      <c r="J578" s="39"/>
      <c r="K578" s="64">
        <v>50.0</v>
      </c>
      <c r="L578" s="59">
        <f t="shared" si="90"/>
        <v>43.94</v>
      </c>
    </row>
    <row r="579" ht="15.0" customHeight="1">
      <c r="B579" s="53">
        <v>3.0</v>
      </c>
      <c r="C579" s="88" t="s">
        <v>71</v>
      </c>
      <c r="D579" s="55" t="str">
        <f>+IF(ISERROR(VLOOKUP($C579,Insumos!$C:$G,3,FALSE)),"",VLOOKUP($C579,Insumos!$C:$G,3,FALSE))</f>
        <v>GRAMOS</v>
      </c>
      <c r="E579" s="56">
        <f>+IF(ISERROR(VLOOKUP($C579,Insumos!$C:$G,2,FALSE)),"",VLOOKUP($C579,Insumos!$C:$G,2,FALSE))</f>
        <v>2521</v>
      </c>
      <c r="F579" s="57">
        <f>+IF(ISERROR(VLOOKUP($C579,Insumos!$C:$G,5,FALSE)),"",VLOOKUP($C579,Insumos!$C:$G,5,FALSE))</f>
        <v>1000</v>
      </c>
      <c r="G579" s="55" t="str">
        <f>+IF(ISERROR(VLOOKUP($C579,Insumos!$C:$G,4,FALSE)),"",VLOOKUP($C579,Insumos!$C:$G,4,FALSE))</f>
        <v>GRAMOS</v>
      </c>
      <c r="H579" s="64">
        <v>8.0</v>
      </c>
      <c r="I579" s="56">
        <f t="shared" si="89"/>
        <v>20.17</v>
      </c>
      <c r="J579" s="39"/>
      <c r="K579" s="64">
        <v>8.0</v>
      </c>
      <c r="L579" s="59">
        <f t="shared" si="90"/>
        <v>20.17</v>
      </c>
    </row>
    <row r="580" ht="15.0" customHeight="1">
      <c r="B580" s="53">
        <v>4.0</v>
      </c>
      <c r="C580" s="73" t="s">
        <v>62</v>
      </c>
      <c r="D580" s="55" t="str">
        <f>+IF(ISERROR(VLOOKUP($C580,Insumos!$C:$G,3,FALSE)),"",VLOOKUP($C580,Insumos!$C:$G,3,FALSE))</f>
        <v>MILILITROS</v>
      </c>
      <c r="E580" s="56">
        <f>+IF(ISERROR(VLOOKUP($C580,Insumos!$C:$G,2,FALSE)),"",VLOOKUP($C580,Insumos!$C:$G,2,FALSE))</f>
        <v>2521</v>
      </c>
      <c r="F580" s="57">
        <f>+IF(ISERROR(VLOOKUP($C580,Insumos!$C:$G,5,FALSE)),"",VLOOKUP($C580,Insumos!$C:$G,5,FALSE))</f>
        <v>5000</v>
      </c>
      <c r="G580" s="55" t="str">
        <f>+IF(ISERROR(VLOOKUP($C580,Insumos!$C:$G,4,FALSE)),"",VLOOKUP($C580,Insumos!$C:$G,4,FALSE))</f>
        <v>MILILITROS</v>
      </c>
      <c r="H580" s="64">
        <v>20.0</v>
      </c>
      <c r="I580" s="56">
        <f t="shared" si="89"/>
        <v>10.08</v>
      </c>
      <c r="J580" s="39"/>
      <c r="K580" s="64">
        <v>20.0</v>
      </c>
      <c r="L580" s="59">
        <f t="shared" si="90"/>
        <v>10.08</v>
      </c>
    </row>
    <row r="581" ht="15.0" customHeight="1">
      <c r="B581" s="53">
        <v>5.0</v>
      </c>
      <c r="C581" s="73" t="s">
        <v>88</v>
      </c>
      <c r="D581" s="55" t="str">
        <f>+IF(ISERROR(VLOOKUP($C581,Insumos!$C:$G,3,FALSE)),"",VLOOKUP($C581,Insumos!$C:$G,3,FALSE))</f>
        <v>MILILITROS</v>
      </c>
      <c r="E581" s="56">
        <f>+IF(ISERROR(VLOOKUP($C581,Insumos!$C:$G,2,FALSE)),"",VLOOKUP($C581,Insumos!$C:$G,2,FALSE))</f>
        <v>1471</v>
      </c>
      <c r="F581" s="57">
        <f>+IF(ISERROR(VLOOKUP($C581,Insumos!$C:$G,5,FALSE)),"",VLOOKUP($C581,Insumos!$C:$G,5,FALSE))</f>
        <v>900</v>
      </c>
      <c r="G581" s="55" t="str">
        <f>+IF(ISERROR(VLOOKUP($C581,Insumos!$C:$G,4,FALSE)),"",VLOOKUP($C581,Insumos!$C:$G,4,FALSE))</f>
        <v>MILILITROS</v>
      </c>
      <c r="H581" s="64">
        <v>100.0</v>
      </c>
      <c r="I581" s="56">
        <f t="shared" si="89"/>
        <v>163.44</v>
      </c>
      <c r="J581" s="39"/>
      <c r="K581" s="64">
        <v>100.0</v>
      </c>
      <c r="L581" s="59">
        <f t="shared" si="90"/>
        <v>163.44</v>
      </c>
    </row>
    <row r="582" ht="15.0" customHeight="1">
      <c r="B582" s="53">
        <v>6.0</v>
      </c>
      <c r="C582" s="73" t="s">
        <v>67</v>
      </c>
      <c r="D582" s="55" t="str">
        <f>+IF(ISERROR(VLOOKUP($C582,Insumos!$C:$G,3,FALSE)),"",VLOOKUP($C582,Insumos!$C:$G,3,FALSE))</f>
        <v>GRAMOS</v>
      </c>
      <c r="E582" s="56">
        <f>+IF(ISERROR(VLOOKUP($C582,Insumos!$C:$G,2,FALSE)),"",VLOOKUP($C582,Insumos!$C:$G,2,FALSE))</f>
        <v>294.1176471</v>
      </c>
      <c r="F582" s="57">
        <f>+IF(ISERROR(VLOOKUP($C582,Insumos!$C:$G,5,FALSE)),"",VLOOKUP($C582,Insumos!$C:$G,5,FALSE))</f>
        <v>1000</v>
      </c>
      <c r="G582" s="55" t="str">
        <f>+IF(ISERROR(VLOOKUP($C582,Insumos!$C:$G,4,FALSE)),"",VLOOKUP($C582,Insumos!$C:$G,4,FALSE))</f>
        <v>GRAMOS</v>
      </c>
      <c r="H582" s="64">
        <v>4.0</v>
      </c>
      <c r="I582" s="56">
        <f t="shared" si="89"/>
        <v>1.18</v>
      </c>
      <c r="J582" s="39"/>
      <c r="K582" s="64">
        <v>4.0</v>
      </c>
      <c r="L582" s="59">
        <f t="shared" si="90"/>
        <v>1.18</v>
      </c>
    </row>
    <row r="583" ht="15.0" customHeight="1">
      <c r="B583" s="53">
        <v>7.0</v>
      </c>
      <c r="C583" s="63" t="s">
        <v>144</v>
      </c>
      <c r="D583" s="55" t="str">
        <f>+IF(ISERROR(VLOOKUP($C583,Insumos!$C:$G,3,FALSE)),"",VLOOKUP($C583,Insumos!$C:$G,3,FALSE))</f>
        <v>GRAMOS</v>
      </c>
      <c r="E583" s="56">
        <f>+IF(ISERROR(VLOOKUP($C583,Insumos!$C:$G,2,FALSE)),"",VLOOKUP($C583,Insumos!$C:$G,2,FALSE))</f>
        <v>12500</v>
      </c>
      <c r="F583" s="57">
        <f>+IF(ISERROR(VLOOKUP($C583,Insumos!$C:$G,5,FALSE)),"",VLOOKUP($C583,Insumos!$C:$G,5,FALSE))</f>
        <v>1000</v>
      </c>
      <c r="G583" s="55" t="str">
        <f>+IF(ISERROR(VLOOKUP($C583,Insumos!$C:$G,4,FALSE)),"",VLOOKUP($C583,Insumos!$C:$G,4,FALSE))</f>
        <v>GRAMOS</v>
      </c>
      <c r="H583" s="64">
        <v>6.0</v>
      </c>
      <c r="I583" s="56">
        <f t="shared" si="89"/>
        <v>75</v>
      </c>
      <c r="J583" s="39"/>
      <c r="K583" s="64">
        <v>6.0</v>
      </c>
      <c r="L583" s="59">
        <f t="shared" si="90"/>
        <v>75</v>
      </c>
    </row>
    <row r="584" ht="15.0" customHeight="1">
      <c r="B584" s="53">
        <v>8.0</v>
      </c>
      <c r="C584" s="63"/>
      <c r="D584" s="55" t="str">
        <f>+IF(ISERROR(VLOOKUP($C584,Insumos!$C:$G,3,FALSE)),"",VLOOKUP($C584,Insumos!$C:$G,3,FALSE))</f>
        <v/>
      </c>
      <c r="E584" s="56" t="str">
        <f>+IF(ISERROR(VLOOKUP($C584,Insumos!$C:$G,2,FALSE)),"",VLOOKUP($C584,Insumos!$C:$G,2,FALSE))</f>
        <v/>
      </c>
      <c r="F584" s="57" t="str">
        <f>+IF(ISERROR(VLOOKUP($C584,Insumos!$C:$G,5,FALSE)),"",VLOOKUP($C584,Insumos!$C:$G,5,FALSE))</f>
        <v/>
      </c>
      <c r="G584" s="55" t="str">
        <f>+IF(ISERROR(VLOOKUP($C584,Insumos!$C:$G,4,FALSE)),"",VLOOKUP($C584,Insumos!$C:$G,4,FALSE))</f>
        <v/>
      </c>
      <c r="H584" s="64"/>
      <c r="I584" s="56">
        <f t="shared" si="89"/>
        <v>0</v>
      </c>
      <c r="J584" s="39"/>
      <c r="K584" s="66"/>
      <c r="L584" s="59">
        <f t="shared" si="90"/>
        <v>0</v>
      </c>
    </row>
    <row r="585" ht="15.0" customHeight="1">
      <c r="B585" s="53">
        <v>9.0</v>
      </c>
      <c r="C585" s="74"/>
      <c r="D585" s="55" t="str">
        <f>+IF(ISERROR(VLOOKUP($C585,Insumos!$C:$G,3,FALSE)),"",VLOOKUP($C585,Insumos!$C:$G,3,FALSE))</f>
        <v/>
      </c>
      <c r="E585" s="56" t="str">
        <f>+IF(ISERROR(VLOOKUP($C585,Insumos!$C:$G,2,FALSE)),"",VLOOKUP($C585,Insumos!$C:$G,2,FALSE))</f>
        <v/>
      </c>
      <c r="F585" s="57" t="str">
        <f>+IF(ISERROR(VLOOKUP($C585,Insumos!$C:$G,5,FALSE)),"",VLOOKUP($C585,Insumos!$C:$G,5,FALSE))</f>
        <v/>
      </c>
      <c r="G585" s="55" t="str">
        <f>+IF(ISERROR(VLOOKUP($C585,Insumos!$C:$G,4,FALSE)),"",VLOOKUP($C585,Insumos!$C:$G,4,FALSE))</f>
        <v/>
      </c>
      <c r="H585" s="64"/>
      <c r="I585" s="56">
        <f t="shared" si="89"/>
        <v>0</v>
      </c>
      <c r="J585" s="39"/>
      <c r="K585" s="76"/>
      <c r="L585" s="59">
        <f t="shared" si="90"/>
        <v>0</v>
      </c>
    </row>
    <row r="586" ht="15.0" customHeight="1">
      <c r="B586" s="53">
        <v>10.0</v>
      </c>
      <c r="C586" s="73"/>
      <c r="D586" s="55" t="str">
        <f>+IF(ISERROR(VLOOKUP($C586,Insumos!$C:$G,3,FALSE)),"",VLOOKUP($C586,Insumos!$C:$G,3,FALSE))</f>
        <v/>
      </c>
      <c r="E586" s="56" t="str">
        <f>+IF(ISERROR(VLOOKUP($C586,Insumos!$C:$G,2,FALSE)),"",VLOOKUP($C586,Insumos!$C:$G,2,FALSE))</f>
        <v/>
      </c>
      <c r="F586" s="57" t="str">
        <f>+IF(ISERROR(VLOOKUP($C586,Insumos!$C:$G,5,FALSE)),"",VLOOKUP($C586,Insumos!$C:$G,5,FALSE))</f>
        <v/>
      </c>
      <c r="G586" s="55" t="str">
        <f>+IF(ISERROR(VLOOKUP($C586,Insumos!$C:$G,4,FALSE)),"",VLOOKUP($C586,Insumos!$C:$G,4,FALSE))</f>
        <v/>
      </c>
      <c r="H586" s="64"/>
      <c r="I586" s="56">
        <f t="shared" si="89"/>
        <v>0</v>
      </c>
      <c r="J586" s="39"/>
      <c r="K586" s="77"/>
      <c r="L586" s="59">
        <f t="shared" si="90"/>
        <v>0</v>
      </c>
    </row>
    <row r="587" ht="15.0" customHeight="1">
      <c r="B587" s="53">
        <v>11.0</v>
      </c>
      <c r="C587" s="63"/>
      <c r="D587" s="55" t="str">
        <f>+IF(ISERROR(VLOOKUP($C587,Insumos!$C:$G,3,FALSE)),"",VLOOKUP($C587,Insumos!$C:$G,3,FALSE))</f>
        <v/>
      </c>
      <c r="E587" s="56" t="str">
        <f>+IF(ISERROR(VLOOKUP($C587,Insumos!$C:$G,2,FALSE)),"",VLOOKUP($C587,Insumos!$C:$G,2,FALSE))</f>
        <v/>
      </c>
      <c r="F587" s="57" t="str">
        <f>+IF(ISERROR(VLOOKUP($C587,Insumos!$C:$G,5,FALSE)),"",VLOOKUP($C587,Insumos!$C:$G,5,FALSE))</f>
        <v/>
      </c>
      <c r="G587" s="55" t="str">
        <f>+IF(ISERROR(VLOOKUP($C587,Insumos!$C:$G,4,FALSE)),"",VLOOKUP($C587,Insumos!$C:$G,4,FALSE))</f>
        <v/>
      </c>
      <c r="H587" s="64"/>
      <c r="I587" s="56">
        <f t="shared" si="89"/>
        <v>0</v>
      </c>
      <c r="J587" s="39"/>
      <c r="K587" s="77"/>
      <c r="L587" s="59">
        <f t="shared" si="90"/>
        <v>0</v>
      </c>
    </row>
    <row r="588" ht="15.0" customHeight="1">
      <c r="H588" s="67" t="s">
        <v>483</v>
      </c>
      <c r="I588" s="68">
        <f>SUM(I577:I587)</f>
        <v>2300.87</v>
      </c>
      <c r="J588" s="39"/>
      <c r="K588" s="69"/>
      <c r="L588" s="70">
        <f>SUM(L577:L587)</f>
        <v>2300.87</v>
      </c>
    </row>
    <row r="589">
      <c r="H589" s="31"/>
    </row>
    <row r="590">
      <c r="H590" s="31"/>
    </row>
    <row r="591" ht="15.0" customHeight="1">
      <c r="C591" s="10" t="s">
        <v>167</v>
      </c>
      <c r="D591" s="34" t="s">
        <v>484</v>
      </c>
      <c r="E591" s="35"/>
      <c r="F591" s="36"/>
      <c r="G591" s="37"/>
      <c r="H591" s="38"/>
      <c r="I591" s="35"/>
      <c r="J591" s="39"/>
      <c r="K591" s="40" t="s">
        <v>474</v>
      </c>
      <c r="L591" s="41" t="s">
        <v>512</v>
      </c>
    </row>
    <row r="592">
      <c r="H592" s="31"/>
    </row>
    <row r="593" ht="15.0" customHeight="1">
      <c r="B593" s="48" t="s">
        <v>476</v>
      </c>
      <c r="C593" s="48" t="s">
        <v>477</v>
      </c>
      <c r="D593" s="48" t="s">
        <v>478</v>
      </c>
      <c r="E593" s="49" t="s">
        <v>479</v>
      </c>
      <c r="F593" s="50" t="s">
        <v>10</v>
      </c>
      <c r="G593" s="48" t="s">
        <v>480</v>
      </c>
      <c r="H593" s="51" t="s">
        <v>481</v>
      </c>
      <c r="I593" s="49" t="s">
        <v>482</v>
      </c>
      <c r="J593" s="39"/>
      <c r="K593" s="52"/>
      <c r="L593" s="48" t="s">
        <v>482</v>
      </c>
    </row>
    <row r="594" ht="15.0" customHeight="1">
      <c r="B594" s="53">
        <v>1.0</v>
      </c>
      <c r="C594" s="54" t="s">
        <v>149</v>
      </c>
      <c r="D594" s="55" t="str">
        <f>+IF(ISERROR(VLOOKUP($C594,Insumos!$C:$G,3,FALSE)),"",VLOOKUP($C594,Insumos!$C:$G,3,FALSE))</f>
        <v>GRAMOS</v>
      </c>
      <c r="E594" s="56">
        <f>+IF(ISERROR(VLOOKUP($C594,Insumos!$C:$G,2,FALSE)),"",VLOOKUP($C594,Insumos!$C:$G,2,FALSE))</f>
        <v>2521</v>
      </c>
      <c r="F594" s="57">
        <f>+IF(ISERROR(VLOOKUP($C594,Insumos!$C:$G,5,FALSE)),"",VLOOKUP($C594,Insumos!$C:$G,5,FALSE))</f>
        <v>850</v>
      </c>
      <c r="G594" s="55" t="str">
        <f>+IF(ISERROR(VLOOKUP($C594,Insumos!$C:$G,4,FALSE)),"",VLOOKUP($C594,Insumos!$C:$G,4,FALSE))</f>
        <v>GRAMOS</v>
      </c>
      <c r="H594" s="64">
        <v>600.0</v>
      </c>
      <c r="I594" s="56">
        <f t="shared" ref="I594:I604" si="91">IF(ISERROR(ROUND(+E594/F594*H594,2)),0,ROUND(+E594/F594*H594,2))</f>
        <v>1779.53</v>
      </c>
      <c r="J594" s="39"/>
      <c r="K594" s="64">
        <v>600.0</v>
      </c>
      <c r="L594" s="59">
        <f t="shared" ref="L594:L604" si="92">IF(ISERROR(ROUND(+E594/F594*K594,2)),0,ROUND(+E594/F594*K594,2))</f>
        <v>1779.53</v>
      </c>
    </row>
    <row r="595" ht="15.0" customHeight="1">
      <c r="B595" s="53">
        <v>2.0</v>
      </c>
      <c r="C595" s="54" t="s">
        <v>165</v>
      </c>
      <c r="D595" s="55" t="str">
        <f>+IF(ISERROR(VLOOKUP($C595,Insumos!$C:$G,3,FALSE)),"",VLOOKUP($C595,Insumos!$C:$G,3,FALSE))</f>
        <v>MILILITROS</v>
      </c>
      <c r="E595" s="56">
        <f>+IF(ISERROR(VLOOKUP($C595,Insumos!$C:$G,2,FALSE)),"",VLOOKUP($C595,Insumos!$C:$G,2,FALSE))</f>
        <v>20369.43</v>
      </c>
      <c r="F595" s="57">
        <f>+IF(ISERROR(VLOOKUP($C595,Insumos!$C:$G,5,FALSE)),"",VLOOKUP($C595,Insumos!$C:$G,5,FALSE))</f>
        <v>2970</v>
      </c>
      <c r="G595" s="55" t="str">
        <f>+IF(ISERROR(VLOOKUP($C595,Insumos!$C:$G,4,FALSE)),"",VLOOKUP($C595,Insumos!$C:$G,4,FALSE))</f>
        <v>MILILITROS</v>
      </c>
      <c r="H595" s="64">
        <v>60.0</v>
      </c>
      <c r="I595" s="56">
        <f t="shared" si="91"/>
        <v>411.5</v>
      </c>
      <c r="J595" s="39"/>
      <c r="K595" s="64">
        <v>60.0</v>
      </c>
      <c r="L595" s="59">
        <f t="shared" si="92"/>
        <v>411.5</v>
      </c>
    </row>
    <row r="596" ht="15.0" customHeight="1">
      <c r="B596" s="53">
        <v>3.0</v>
      </c>
      <c r="C596" s="88" t="s">
        <v>144</v>
      </c>
      <c r="D596" s="55" t="str">
        <f>+IF(ISERROR(VLOOKUP($C596,Insumos!$C:$G,3,FALSE)),"",VLOOKUP($C596,Insumos!$C:$G,3,FALSE))</f>
        <v>GRAMOS</v>
      </c>
      <c r="E596" s="56">
        <f>+IF(ISERROR(VLOOKUP($C596,Insumos!$C:$G,2,FALSE)),"",VLOOKUP($C596,Insumos!$C:$G,2,FALSE))</f>
        <v>12500</v>
      </c>
      <c r="F596" s="57">
        <f>+IF(ISERROR(VLOOKUP($C596,Insumos!$C:$G,5,FALSE)),"",VLOOKUP($C596,Insumos!$C:$G,5,FALSE))</f>
        <v>1000</v>
      </c>
      <c r="G596" s="55" t="str">
        <f>+IF(ISERROR(VLOOKUP($C596,Insumos!$C:$G,4,FALSE)),"",VLOOKUP($C596,Insumos!$C:$G,4,FALSE))</f>
        <v>GRAMOS</v>
      </c>
      <c r="H596" s="64">
        <v>5.0</v>
      </c>
      <c r="I596" s="56">
        <f t="shared" si="91"/>
        <v>62.5</v>
      </c>
      <c r="J596" s="39"/>
      <c r="K596" s="64">
        <v>5.0</v>
      </c>
      <c r="L596" s="59">
        <f t="shared" si="92"/>
        <v>62.5</v>
      </c>
    </row>
    <row r="597" ht="15.0" customHeight="1">
      <c r="B597" s="53"/>
      <c r="C597" s="73"/>
      <c r="D597" s="55" t="str">
        <f>+IF(ISERROR(VLOOKUP($C597,Insumos!$C:$G,3,FALSE)),"",VLOOKUP($C597,Insumos!$C:$G,3,FALSE))</f>
        <v/>
      </c>
      <c r="E597" s="56" t="str">
        <f>+IF(ISERROR(VLOOKUP($C597,Insumos!$C:$G,2,FALSE)),"",VLOOKUP($C597,Insumos!$C:$G,2,FALSE))</f>
        <v/>
      </c>
      <c r="F597" s="57" t="str">
        <f>+IF(ISERROR(VLOOKUP($C597,Insumos!$C:$G,5,FALSE)),"",VLOOKUP($C597,Insumos!$C:$G,5,FALSE))</f>
        <v/>
      </c>
      <c r="G597" s="55" t="str">
        <f>+IF(ISERROR(VLOOKUP($C597,Insumos!$C:$G,4,FALSE)),"",VLOOKUP($C597,Insumos!$C:$G,4,FALSE))</f>
        <v/>
      </c>
      <c r="H597" s="64" t="str">
        <f t="shared" ref="H597:H604" si="93">IFERROR(ROUND(K597/L$591,4),"")</f>
        <v/>
      </c>
      <c r="I597" s="56">
        <f t="shared" si="91"/>
        <v>0</v>
      </c>
      <c r="J597" s="39"/>
      <c r="K597" s="80"/>
      <c r="L597" s="59">
        <f t="shared" si="92"/>
        <v>0</v>
      </c>
    </row>
    <row r="598" ht="15.0" customHeight="1">
      <c r="B598" s="53"/>
      <c r="C598" s="73"/>
      <c r="D598" s="55" t="str">
        <f>+IF(ISERROR(VLOOKUP($C598,Insumos!$C:$G,3,FALSE)),"",VLOOKUP($C598,Insumos!$C:$G,3,FALSE))</f>
        <v/>
      </c>
      <c r="E598" s="56" t="str">
        <f>+IF(ISERROR(VLOOKUP($C598,Insumos!$C:$G,2,FALSE)),"",VLOOKUP($C598,Insumos!$C:$G,2,FALSE))</f>
        <v/>
      </c>
      <c r="F598" s="57" t="str">
        <f>+IF(ISERROR(VLOOKUP($C598,Insumos!$C:$G,5,FALSE)),"",VLOOKUP($C598,Insumos!$C:$G,5,FALSE))</f>
        <v/>
      </c>
      <c r="G598" s="55" t="str">
        <f>+IF(ISERROR(VLOOKUP($C598,Insumos!$C:$G,4,FALSE)),"",VLOOKUP($C598,Insumos!$C:$G,4,FALSE))</f>
        <v/>
      </c>
      <c r="H598" s="64" t="str">
        <f t="shared" si="93"/>
        <v/>
      </c>
      <c r="I598" s="56">
        <f t="shared" si="91"/>
        <v>0</v>
      </c>
      <c r="J598" s="39"/>
      <c r="K598" s="80"/>
      <c r="L598" s="59">
        <f t="shared" si="92"/>
        <v>0</v>
      </c>
    </row>
    <row r="599" ht="15.0" customHeight="1">
      <c r="B599" s="53"/>
      <c r="C599" s="73"/>
      <c r="D599" s="55" t="str">
        <f>+IF(ISERROR(VLOOKUP($C599,Insumos!$C:$G,3,FALSE)),"",VLOOKUP($C599,Insumos!$C:$G,3,FALSE))</f>
        <v/>
      </c>
      <c r="E599" s="56" t="str">
        <f>+IF(ISERROR(VLOOKUP($C599,Insumos!$C:$G,2,FALSE)),"",VLOOKUP($C599,Insumos!$C:$G,2,FALSE))</f>
        <v/>
      </c>
      <c r="F599" s="57" t="str">
        <f>+IF(ISERROR(VLOOKUP($C599,Insumos!$C:$G,5,FALSE)),"",VLOOKUP($C599,Insumos!$C:$G,5,FALSE))</f>
        <v/>
      </c>
      <c r="G599" s="55" t="str">
        <f>+IF(ISERROR(VLOOKUP($C599,Insumos!$C:$G,4,FALSE)),"",VLOOKUP($C599,Insumos!$C:$G,4,FALSE))</f>
        <v/>
      </c>
      <c r="H599" s="64" t="str">
        <f t="shared" si="93"/>
        <v/>
      </c>
      <c r="I599" s="56">
        <f t="shared" si="91"/>
        <v>0</v>
      </c>
      <c r="J599" s="39"/>
      <c r="K599" s="80"/>
      <c r="L599" s="59">
        <f t="shared" si="92"/>
        <v>0</v>
      </c>
    </row>
    <row r="600" ht="15.0" customHeight="1">
      <c r="B600" s="53"/>
      <c r="C600" s="63"/>
      <c r="D600" s="55" t="str">
        <f>+IF(ISERROR(VLOOKUP($C600,Insumos!$C:$G,3,FALSE)),"",VLOOKUP($C600,Insumos!$C:$G,3,FALSE))</f>
        <v/>
      </c>
      <c r="E600" s="56" t="str">
        <f>+IF(ISERROR(VLOOKUP($C600,Insumos!$C:$G,2,FALSE)),"",VLOOKUP($C600,Insumos!$C:$G,2,FALSE))</f>
        <v/>
      </c>
      <c r="F600" s="57" t="str">
        <f>+IF(ISERROR(VLOOKUP($C600,Insumos!$C:$G,5,FALSE)),"",VLOOKUP($C600,Insumos!$C:$G,5,FALSE))</f>
        <v/>
      </c>
      <c r="G600" s="55" t="str">
        <f>+IF(ISERROR(VLOOKUP($C600,Insumos!$C:$G,4,FALSE)),"",VLOOKUP($C600,Insumos!$C:$G,4,FALSE))</f>
        <v/>
      </c>
      <c r="H600" s="64" t="str">
        <f t="shared" si="93"/>
        <v/>
      </c>
      <c r="I600" s="56">
        <f t="shared" si="91"/>
        <v>0</v>
      </c>
      <c r="J600" s="39"/>
      <c r="K600" s="80"/>
      <c r="L600" s="59">
        <f t="shared" si="92"/>
        <v>0</v>
      </c>
    </row>
    <row r="601" ht="15.0" customHeight="1">
      <c r="B601" s="53"/>
      <c r="C601" s="63"/>
      <c r="D601" s="55" t="str">
        <f>+IF(ISERROR(VLOOKUP($C601,Insumos!$C:$G,3,FALSE)),"",VLOOKUP($C601,Insumos!$C:$G,3,FALSE))</f>
        <v/>
      </c>
      <c r="E601" s="56" t="str">
        <f>+IF(ISERROR(VLOOKUP($C601,Insumos!$C:$G,2,FALSE)),"",VLOOKUP($C601,Insumos!$C:$G,2,FALSE))</f>
        <v/>
      </c>
      <c r="F601" s="57" t="str">
        <f>+IF(ISERROR(VLOOKUP($C601,Insumos!$C:$G,5,FALSE)),"",VLOOKUP($C601,Insumos!$C:$G,5,FALSE))</f>
        <v/>
      </c>
      <c r="G601" s="55" t="str">
        <f>+IF(ISERROR(VLOOKUP($C601,Insumos!$C:$G,4,FALSE)),"",VLOOKUP($C601,Insumos!$C:$G,4,FALSE))</f>
        <v/>
      </c>
      <c r="H601" s="64" t="str">
        <f t="shared" si="93"/>
        <v/>
      </c>
      <c r="I601" s="56">
        <f t="shared" si="91"/>
        <v>0</v>
      </c>
      <c r="J601" s="39"/>
      <c r="K601" s="66"/>
      <c r="L601" s="59">
        <f t="shared" si="92"/>
        <v>0</v>
      </c>
    </row>
    <row r="602" ht="15.0" customHeight="1">
      <c r="B602" s="53"/>
      <c r="C602" s="74"/>
      <c r="D602" s="55" t="str">
        <f>+IF(ISERROR(VLOOKUP($C602,Insumos!$C:$G,3,FALSE)),"",VLOOKUP($C602,Insumos!$C:$G,3,FALSE))</f>
        <v/>
      </c>
      <c r="E602" s="56" t="str">
        <f>+IF(ISERROR(VLOOKUP($C602,Insumos!$C:$G,2,FALSE)),"",VLOOKUP($C602,Insumos!$C:$G,2,FALSE))</f>
        <v/>
      </c>
      <c r="F602" s="57" t="str">
        <f>+IF(ISERROR(VLOOKUP($C602,Insumos!$C:$G,5,FALSE)),"",VLOOKUP($C602,Insumos!$C:$G,5,FALSE))</f>
        <v/>
      </c>
      <c r="G602" s="55" t="str">
        <f>+IF(ISERROR(VLOOKUP($C602,Insumos!$C:$G,4,FALSE)),"",VLOOKUP($C602,Insumos!$C:$G,4,FALSE))</f>
        <v/>
      </c>
      <c r="H602" s="64" t="str">
        <f t="shared" si="93"/>
        <v/>
      </c>
      <c r="I602" s="56">
        <f t="shared" si="91"/>
        <v>0</v>
      </c>
      <c r="J602" s="39"/>
      <c r="K602" s="76"/>
      <c r="L602" s="59">
        <f t="shared" si="92"/>
        <v>0</v>
      </c>
    </row>
    <row r="603" ht="15.0" customHeight="1">
      <c r="B603" s="53"/>
      <c r="C603" s="73"/>
      <c r="D603" s="55" t="str">
        <f>+IF(ISERROR(VLOOKUP($C603,Insumos!$C:$G,3,FALSE)),"",VLOOKUP($C603,Insumos!$C:$G,3,FALSE))</f>
        <v/>
      </c>
      <c r="E603" s="56" t="str">
        <f>+IF(ISERROR(VLOOKUP($C603,Insumos!$C:$G,2,FALSE)),"",VLOOKUP($C603,Insumos!$C:$G,2,FALSE))</f>
        <v/>
      </c>
      <c r="F603" s="57" t="str">
        <f>+IF(ISERROR(VLOOKUP($C603,Insumos!$C:$G,5,FALSE)),"",VLOOKUP($C603,Insumos!$C:$G,5,FALSE))</f>
        <v/>
      </c>
      <c r="G603" s="55" t="str">
        <f>+IF(ISERROR(VLOOKUP($C603,Insumos!$C:$G,4,FALSE)),"",VLOOKUP($C603,Insumos!$C:$G,4,FALSE))</f>
        <v/>
      </c>
      <c r="H603" s="64" t="str">
        <f t="shared" si="93"/>
        <v/>
      </c>
      <c r="I603" s="56">
        <f t="shared" si="91"/>
        <v>0</v>
      </c>
      <c r="J603" s="39"/>
      <c r="K603" s="77"/>
      <c r="L603" s="59">
        <f t="shared" si="92"/>
        <v>0</v>
      </c>
    </row>
    <row r="604" ht="15.0" customHeight="1">
      <c r="B604" s="53"/>
      <c r="C604" s="63"/>
      <c r="D604" s="55" t="str">
        <f>+IF(ISERROR(VLOOKUP($C604,Insumos!$C:$G,3,FALSE)),"",VLOOKUP($C604,Insumos!$C:$G,3,FALSE))</f>
        <v/>
      </c>
      <c r="E604" s="56" t="str">
        <f>+IF(ISERROR(VLOOKUP($C604,Insumos!$C:$G,2,FALSE)),"",VLOOKUP($C604,Insumos!$C:$G,2,FALSE))</f>
        <v/>
      </c>
      <c r="F604" s="57" t="str">
        <f>+IF(ISERROR(VLOOKUP($C604,Insumos!$C:$G,5,FALSE)),"",VLOOKUP($C604,Insumos!$C:$G,5,FALSE))</f>
        <v/>
      </c>
      <c r="G604" s="55" t="str">
        <f>+IF(ISERROR(VLOOKUP($C604,Insumos!$C:$G,4,FALSE)),"",VLOOKUP($C604,Insumos!$C:$G,4,FALSE))</f>
        <v/>
      </c>
      <c r="H604" s="64" t="str">
        <f t="shared" si="93"/>
        <v/>
      </c>
      <c r="I604" s="56">
        <f t="shared" si="91"/>
        <v>0</v>
      </c>
      <c r="J604" s="39"/>
      <c r="K604" s="77"/>
      <c r="L604" s="59">
        <f t="shared" si="92"/>
        <v>0</v>
      </c>
    </row>
    <row r="605" ht="15.0" customHeight="1">
      <c r="H605" s="67" t="s">
        <v>483</v>
      </c>
      <c r="I605" s="68">
        <f>SUM(I594:I604)</f>
        <v>2253.53</v>
      </c>
      <c r="J605" s="39"/>
      <c r="K605" s="69"/>
      <c r="L605" s="70">
        <f>SUM(L594:L604)</f>
        <v>2253.53</v>
      </c>
    </row>
    <row r="606">
      <c r="H606" s="31"/>
    </row>
    <row r="607">
      <c r="H607" s="31"/>
    </row>
    <row r="608" ht="15.0" customHeight="1">
      <c r="B608" s="33"/>
      <c r="C608" s="10" t="s">
        <v>169</v>
      </c>
      <c r="D608" s="34" t="s">
        <v>484</v>
      </c>
      <c r="E608" s="35"/>
      <c r="F608" s="36"/>
      <c r="G608" s="37"/>
      <c r="H608" s="38"/>
      <c r="I608" s="35"/>
      <c r="J608" s="39"/>
      <c r="K608" s="40" t="s">
        <v>474</v>
      </c>
      <c r="L608" s="41" t="s">
        <v>513</v>
      </c>
    </row>
    <row r="609" ht="15.0" customHeight="1">
      <c r="B609" s="42"/>
      <c r="C609" s="43"/>
      <c r="D609" s="42"/>
      <c r="E609" s="44"/>
      <c r="F609" s="45"/>
      <c r="G609" s="42"/>
      <c r="H609" s="46"/>
      <c r="I609" s="44"/>
      <c r="J609" s="39"/>
      <c r="K609" s="47"/>
      <c r="L609" s="41"/>
    </row>
    <row r="610" ht="15.0" customHeight="1">
      <c r="B610" s="48" t="s">
        <v>476</v>
      </c>
      <c r="C610" s="48" t="s">
        <v>477</v>
      </c>
      <c r="D610" s="48" t="s">
        <v>478</v>
      </c>
      <c r="E610" s="49" t="s">
        <v>479</v>
      </c>
      <c r="F610" s="50" t="s">
        <v>10</v>
      </c>
      <c r="G610" s="48" t="s">
        <v>480</v>
      </c>
      <c r="H610" s="51" t="s">
        <v>481</v>
      </c>
      <c r="I610" s="49" t="s">
        <v>482</v>
      </c>
      <c r="J610" s="39"/>
      <c r="K610" s="52"/>
      <c r="L610" s="48" t="s">
        <v>482</v>
      </c>
    </row>
    <row r="611" ht="15.0" customHeight="1">
      <c r="B611" s="53">
        <v>1.0</v>
      </c>
      <c r="C611" s="99" t="s">
        <v>113</v>
      </c>
      <c r="D611" s="55" t="str">
        <f>+IF(ISERROR(VLOOKUP($C611,Insumos!$C:$G,3,FALSE)),"",VLOOKUP($C611,Insumos!$C:$G,3,FALSE))</f>
        <v>MILILITROS</v>
      </c>
      <c r="E611" s="56">
        <f>+IF(ISERROR(VLOOKUP($C611,Insumos!$C:$G,2,FALSE)),"",VLOOKUP($C611,Insumos!$C:$G,2,FALSE))</f>
        <v>23174.58</v>
      </c>
      <c r="F611" s="57">
        <f>+IF(ISERROR(VLOOKUP($C611,Insumos!$C:$G,5,FALSE)),"",VLOOKUP($C611,Insumos!$C:$G,5,FALSE))</f>
        <v>28414</v>
      </c>
      <c r="G611" s="55" t="str">
        <f>+IF(ISERROR(VLOOKUP($C611,Insumos!$C:$G,4,FALSE)),"",VLOOKUP($C611,Insumos!$C:$G,4,FALSE))</f>
        <v>MILILITROS</v>
      </c>
      <c r="H611" s="64">
        <v>500.0</v>
      </c>
      <c r="I611" s="56">
        <f t="shared" ref="I611:I621" si="94">IF(ISERROR(ROUND(+E611/F611*H611,2)),0,ROUND(+E611/F611*H611,2))</f>
        <v>407.8</v>
      </c>
      <c r="J611" s="39"/>
      <c r="K611" s="64">
        <v>500.0</v>
      </c>
      <c r="L611" s="59">
        <f t="shared" ref="L611:L621" si="95">IF(ISERROR(ROUND(+E611/F611*K611,2)),0,ROUND(+E611/F611*K611,2))</f>
        <v>407.8</v>
      </c>
    </row>
    <row r="612" ht="15.0" customHeight="1">
      <c r="B612" s="53">
        <v>2.0</v>
      </c>
      <c r="C612" s="99" t="s">
        <v>67</v>
      </c>
      <c r="D612" s="55" t="str">
        <f>+IF(ISERROR(VLOOKUP($C612,Insumos!$C:$G,3,FALSE)),"",VLOOKUP($C612,Insumos!$C:$G,3,FALSE))</f>
        <v>GRAMOS</v>
      </c>
      <c r="E612" s="56">
        <f>+IF(ISERROR(VLOOKUP($C612,Insumos!$C:$G,2,FALSE)),"",VLOOKUP($C612,Insumos!$C:$G,2,FALSE))</f>
        <v>294.1176471</v>
      </c>
      <c r="F612" s="57">
        <f>+IF(ISERROR(VLOOKUP($C612,Insumos!$C:$G,5,FALSE)),"",VLOOKUP($C612,Insumos!$C:$G,5,FALSE))</f>
        <v>1000</v>
      </c>
      <c r="G612" s="55" t="str">
        <f>+IF(ISERROR(VLOOKUP($C612,Insumos!$C:$G,4,FALSE)),"",VLOOKUP($C612,Insumos!$C:$G,4,FALSE))</f>
        <v>GRAMOS</v>
      </c>
      <c r="H612" s="64">
        <v>2.0</v>
      </c>
      <c r="I612" s="56">
        <f t="shared" si="94"/>
        <v>0.59</v>
      </c>
      <c r="J612" s="39"/>
      <c r="K612" s="64">
        <v>2.0</v>
      </c>
      <c r="L612" s="59">
        <f t="shared" si="95"/>
        <v>0.59</v>
      </c>
    </row>
    <row r="613" ht="15.0" customHeight="1">
      <c r="B613" s="53">
        <v>3.0</v>
      </c>
      <c r="C613" s="100" t="s">
        <v>234</v>
      </c>
      <c r="D613" s="55" t="str">
        <f>+IF(ISERROR(VLOOKUP($C613,Insumos!$C:$G,3,FALSE)),"",VLOOKUP($C613,Insumos!$C:$G,3,FALSE))</f>
        <v>GRAMOS</v>
      </c>
      <c r="E613" s="56">
        <f>+IF(ISERROR(VLOOKUP($C613,Insumos!$C:$G,2,FALSE)),"",VLOOKUP($C613,Insumos!$C:$G,2,FALSE))</f>
        <v>878.8888889</v>
      </c>
      <c r="F613" s="57">
        <f>+IF(ISERROR(VLOOKUP($C613,Insumos!$C:$G,5,FALSE)),"",VLOOKUP($C613,Insumos!$C:$G,5,FALSE))</f>
        <v>1000</v>
      </c>
      <c r="G613" s="55" t="str">
        <f>+IF(ISERROR(VLOOKUP($C613,Insumos!$C:$G,4,FALSE)),"",VLOOKUP($C613,Insumos!$C:$G,4,FALSE))</f>
        <v>GRAMOS</v>
      </c>
      <c r="H613" s="64">
        <v>100.0</v>
      </c>
      <c r="I613" s="56">
        <f t="shared" si="94"/>
        <v>87.89</v>
      </c>
      <c r="J613" s="39"/>
      <c r="K613" s="64">
        <v>100.0</v>
      </c>
      <c r="L613" s="59">
        <f t="shared" si="95"/>
        <v>87.89</v>
      </c>
    </row>
    <row r="614" ht="15.0" customHeight="1">
      <c r="B614" s="53">
        <v>4.0</v>
      </c>
      <c r="C614" s="100" t="s">
        <v>168</v>
      </c>
      <c r="D614" s="55" t="str">
        <f>+IF(ISERROR(VLOOKUP($C614,Insumos!$C:$G,3,FALSE)),"",VLOOKUP($C614,Insumos!$C:$G,3,FALSE))</f>
        <v>GRAMOS</v>
      </c>
      <c r="E614" s="56">
        <f>+IF(ISERROR(VLOOKUP($C614,Insumos!$C:$G,2,FALSE)),"",VLOOKUP($C614,Insumos!$C:$G,2,FALSE))</f>
        <v>1681</v>
      </c>
      <c r="F614" s="57">
        <f>+IF(ISERROR(VLOOKUP($C614,Insumos!$C:$G,5,FALSE)),"",VLOOKUP($C614,Insumos!$C:$G,5,FALSE))</f>
        <v>800</v>
      </c>
      <c r="G614" s="55" t="str">
        <f>+IF(ISERROR(VLOOKUP($C614,Insumos!$C:$G,4,FALSE)),"",VLOOKUP($C614,Insumos!$C:$G,4,FALSE))</f>
        <v>GRAMOS</v>
      </c>
      <c r="H614" s="64">
        <v>50.0</v>
      </c>
      <c r="I614" s="56">
        <f t="shared" si="94"/>
        <v>105.06</v>
      </c>
      <c r="J614" s="39"/>
      <c r="K614" s="64">
        <v>50.0</v>
      </c>
      <c r="L614" s="59">
        <f t="shared" si="95"/>
        <v>105.06</v>
      </c>
    </row>
    <row r="615" ht="15.0" customHeight="1">
      <c r="B615" s="53">
        <v>5.0</v>
      </c>
      <c r="C615" s="73"/>
      <c r="D615" s="55" t="str">
        <f>+IF(ISERROR(VLOOKUP($C615,Insumos!$C:$G,3,FALSE)),"",VLOOKUP($C615,Insumos!$C:$G,3,FALSE))</f>
        <v/>
      </c>
      <c r="E615" s="56" t="str">
        <f>+IF(ISERROR(VLOOKUP($C615,Insumos!$C:$G,2,FALSE)),"",VLOOKUP($C615,Insumos!$C:$G,2,FALSE))</f>
        <v/>
      </c>
      <c r="F615" s="57" t="str">
        <f>+IF(ISERROR(VLOOKUP($C615,Insumos!$C:$G,5,FALSE)),"",VLOOKUP($C615,Insumos!$C:$G,5,FALSE))</f>
        <v/>
      </c>
      <c r="G615" s="55" t="str">
        <f>+IF(ISERROR(VLOOKUP($C615,Insumos!$C:$G,4,FALSE)),"",VLOOKUP($C615,Insumos!$C:$G,4,FALSE))</f>
        <v/>
      </c>
      <c r="H615" s="64" t="str">
        <f t="shared" ref="H615:H621" si="96">IFERROR(ROUND(K615/L$608,4),"")</f>
        <v/>
      </c>
      <c r="I615" s="56">
        <f t="shared" si="94"/>
        <v>0</v>
      </c>
      <c r="J615" s="39"/>
      <c r="K615" s="80"/>
      <c r="L615" s="59">
        <f t="shared" si="95"/>
        <v>0</v>
      </c>
    </row>
    <row r="616" ht="15.0" customHeight="1">
      <c r="B616" s="53">
        <v>6.0</v>
      </c>
      <c r="C616" s="73"/>
      <c r="D616" s="55" t="str">
        <f>+IF(ISERROR(VLOOKUP($C616,Insumos!$C:$G,3,FALSE)),"",VLOOKUP($C616,Insumos!$C:$G,3,FALSE))</f>
        <v/>
      </c>
      <c r="E616" s="56" t="str">
        <f>+IF(ISERROR(VLOOKUP($C616,Insumos!$C:$G,2,FALSE)),"",VLOOKUP($C616,Insumos!$C:$G,2,FALSE))</f>
        <v/>
      </c>
      <c r="F616" s="57" t="str">
        <f>+IF(ISERROR(VLOOKUP($C616,Insumos!$C:$G,5,FALSE)),"",VLOOKUP($C616,Insumos!$C:$G,5,FALSE))</f>
        <v/>
      </c>
      <c r="G616" s="55" t="str">
        <f>+IF(ISERROR(VLOOKUP($C616,Insumos!$C:$G,4,FALSE)),"",VLOOKUP($C616,Insumos!$C:$G,4,FALSE))</f>
        <v/>
      </c>
      <c r="H616" s="64" t="str">
        <f t="shared" si="96"/>
        <v/>
      </c>
      <c r="I616" s="56">
        <f t="shared" si="94"/>
        <v>0</v>
      </c>
      <c r="J616" s="39"/>
      <c r="K616" s="80"/>
      <c r="L616" s="59">
        <f t="shared" si="95"/>
        <v>0</v>
      </c>
    </row>
    <row r="617" ht="15.0" customHeight="1">
      <c r="B617" s="53">
        <v>7.0</v>
      </c>
      <c r="C617" s="63"/>
      <c r="D617" s="55" t="str">
        <f>+IF(ISERROR(VLOOKUP($C617,Insumos!$C:$G,3,FALSE)),"",VLOOKUP($C617,Insumos!$C:$G,3,FALSE))</f>
        <v/>
      </c>
      <c r="E617" s="56" t="str">
        <f>+IF(ISERROR(VLOOKUP($C617,Insumos!$C:$G,2,FALSE)),"",VLOOKUP($C617,Insumos!$C:$G,2,FALSE))</f>
        <v/>
      </c>
      <c r="F617" s="57" t="str">
        <f>+IF(ISERROR(VLOOKUP($C617,Insumos!$C:$G,5,FALSE)),"",VLOOKUP($C617,Insumos!$C:$G,5,FALSE))</f>
        <v/>
      </c>
      <c r="G617" s="55" t="str">
        <f>+IF(ISERROR(VLOOKUP($C617,Insumos!$C:$G,4,FALSE)),"",VLOOKUP($C617,Insumos!$C:$G,4,FALSE))</f>
        <v/>
      </c>
      <c r="H617" s="64" t="str">
        <f t="shared" si="96"/>
        <v/>
      </c>
      <c r="I617" s="56">
        <f t="shared" si="94"/>
        <v>0</v>
      </c>
      <c r="J617" s="39"/>
      <c r="K617" s="80"/>
      <c r="L617" s="59">
        <f t="shared" si="95"/>
        <v>0</v>
      </c>
    </row>
    <row r="618" ht="15.0" customHeight="1">
      <c r="B618" s="53">
        <v>8.0</v>
      </c>
      <c r="C618" s="63"/>
      <c r="D618" s="55" t="str">
        <f>+IF(ISERROR(VLOOKUP($C618,Insumos!$C:$G,3,FALSE)),"",VLOOKUP($C618,Insumos!$C:$G,3,FALSE))</f>
        <v/>
      </c>
      <c r="E618" s="56" t="str">
        <f>+IF(ISERROR(VLOOKUP($C618,Insumos!$C:$G,2,FALSE)),"",VLOOKUP($C618,Insumos!$C:$G,2,FALSE))</f>
        <v/>
      </c>
      <c r="F618" s="57" t="str">
        <f>+IF(ISERROR(VLOOKUP($C618,Insumos!$C:$G,5,FALSE)),"",VLOOKUP($C618,Insumos!$C:$G,5,FALSE))</f>
        <v/>
      </c>
      <c r="G618" s="55" t="str">
        <f>+IF(ISERROR(VLOOKUP($C618,Insumos!$C:$G,4,FALSE)),"",VLOOKUP($C618,Insumos!$C:$G,4,FALSE))</f>
        <v/>
      </c>
      <c r="H618" s="64" t="str">
        <f t="shared" si="96"/>
        <v/>
      </c>
      <c r="I618" s="56">
        <f t="shared" si="94"/>
        <v>0</v>
      </c>
      <c r="J618" s="39"/>
      <c r="K618" s="66"/>
      <c r="L618" s="59">
        <f t="shared" si="95"/>
        <v>0</v>
      </c>
    </row>
    <row r="619" ht="15.0" customHeight="1">
      <c r="B619" s="53">
        <v>9.0</v>
      </c>
      <c r="C619" s="74"/>
      <c r="D619" s="55" t="str">
        <f>+IF(ISERROR(VLOOKUP($C619,Insumos!$C:$G,3,FALSE)),"",VLOOKUP($C619,Insumos!$C:$G,3,FALSE))</f>
        <v/>
      </c>
      <c r="E619" s="56" t="str">
        <f>+IF(ISERROR(VLOOKUP($C619,Insumos!$C:$G,2,FALSE)),"",VLOOKUP($C619,Insumos!$C:$G,2,FALSE))</f>
        <v/>
      </c>
      <c r="F619" s="57" t="str">
        <f>+IF(ISERROR(VLOOKUP($C619,Insumos!$C:$G,5,FALSE)),"",VLOOKUP($C619,Insumos!$C:$G,5,FALSE))</f>
        <v/>
      </c>
      <c r="G619" s="55" t="str">
        <f>+IF(ISERROR(VLOOKUP($C619,Insumos!$C:$G,4,FALSE)),"",VLOOKUP($C619,Insumos!$C:$G,4,FALSE))</f>
        <v/>
      </c>
      <c r="H619" s="64" t="str">
        <f t="shared" si="96"/>
        <v/>
      </c>
      <c r="I619" s="56">
        <f t="shared" si="94"/>
        <v>0</v>
      </c>
      <c r="J619" s="39"/>
      <c r="K619" s="76"/>
      <c r="L619" s="59">
        <f t="shared" si="95"/>
        <v>0</v>
      </c>
    </row>
    <row r="620" ht="15.0" customHeight="1">
      <c r="B620" s="53">
        <v>10.0</v>
      </c>
      <c r="C620" s="73"/>
      <c r="D620" s="55" t="str">
        <f>+IF(ISERROR(VLOOKUP($C620,Insumos!$C:$G,3,FALSE)),"",VLOOKUP($C620,Insumos!$C:$G,3,FALSE))</f>
        <v/>
      </c>
      <c r="E620" s="56" t="str">
        <f>+IF(ISERROR(VLOOKUP($C620,Insumos!$C:$G,2,FALSE)),"",VLOOKUP($C620,Insumos!$C:$G,2,FALSE))</f>
        <v/>
      </c>
      <c r="F620" s="57" t="str">
        <f>+IF(ISERROR(VLOOKUP($C620,Insumos!$C:$G,5,FALSE)),"",VLOOKUP($C620,Insumos!$C:$G,5,FALSE))</f>
        <v/>
      </c>
      <c r="G620" s="55" t="str">
        <f>+IF(ISERROR(VLOOKUP($C620,Insumos!$C:$G,4,FALSE)),"",VLOOKUP($C620,Insumos!$C:$G,4,FALSE))</f>
        <v/>
      </c>
      <c r="H620" s="64" t="str">
        <f t="shared" si="96"/>
        <v/>
      </c>
      <c r="I620" s="56">
        <f t="shared" si="94"/>
        <v>0</v>
      </c>
      <c r="J620" s="39"/>
      <c r="K620" s="77"/>
      <c r="L620" s="59">
        <f t="shared" si="95"/>
        <v>0</v>
      </c>
    </row>
    <row r="621" ht="15.0" customHeight="1">
      <c r="B621" s="53">
        <v>11.0</v>
      </c>
      <c r="C621" s="63"/>
      <c r="D621" s="55" t="str">
        <f>+IF(ISERROR(VLOOKUP($C621,Insumos!$C:$G,3,FALSE)),"",VLOOKUP($C621,Insumos!$C:$G,3,FALSE))</f>
        <v/>
      </c>
      <c r="E621" s="56" t="str">
        <f>+IF(ISERROR(VLOOKUP($C621,Insumos!$C:$G,2,FALSE)),"",VLOOKUP($C621,Insumos!$C:$G,2,FALSE))</f>
        <v/>
      </c>
      <c r="F621" s="57" t="str">
        <f>+IF(ISERROR(VLOOKUP($C621,Insumos!$C:$G,5,FALSE)),"",VLOOKUP($C621,Insumos!$C:$G,5,FALSE))</f>
        <v/>
      </c>
      <c r="G621" s="55" t="str">
        <f>+IF(ISERROR(VLOOKUP($C621,Insumos!$C:$G,4,FALSE)),"",VLOOKUP($C621,Insumos!$C:$G,4,FALSE))</f>
        <v/>
      </c>
      <c r="H621" s="64" t="str">
        <f t="shared" si="96"/>
        <v/>
      </c>
      <c r="I621" s="56">
        <f t="shared" si="94"/>
        <v>0</v>
      </c>
      <c r="J621" s="39"/>
      <c r="K621" s="77"/>
      <c r="L621" s="59">
        <f t="shared" si="95"/>
        <v>0</v>
      </c>
    </row>
    <row r="622" ht="15.0" customHeight="1">
      <c r="H622" s="67" t="s">
        <v>483</v>
      </c>
      <c r="I622" s="68">
        <f>SUM(I611:I621)</f>
        <v>601.34</v>
      </c>
      <c r="J622" s="39"/>
      <c r="K622" s="69"/>
      <c r="L622" s="70">
        <f>SUM(L611:L621)</f>
        <v>601.34</v>
      </c>
    </row>
    <row r="623">
      <c r="H623" s="31"/>
    </row>
    <row r="624">
      <c r="H624" s="31"/>
    </row>
    <row r="625">
      <c r="H625" s="31"/>
    </row>
    <row r="626" ht="15.0" customHeight="1">
      <c r="B626" s="33"/>
      <c r="C626" s="10" t="s">
        <v>170</v>
      </c>
      <c r="D626" s="101"/>
      <c r="E626" s="35"/>
      <c r="F626" s="36"/>
      <c r="G626" s="37"/>
      <c r="H626" s="38"/>
      <c r="I626" s="35"/>
      <c r="J626" s="39"/>
      <c r="K626" s="40" t="s">
        <v>474</v>
      </c>
      <c r="L626" s="41" t="s">
        <v>511</v>
      </c>
    </row>
    <row r="627" ht="15.0" customHeight="1">
      <c r="B627" s="42"/>
      <c r="C627" s="43"/>
      <c r="D627" s="42"/>
      <c r="E627" s="44"/>
      <c r="F627" s="45"/>
      <c r="G627" s="42"/>
      <c r="H627" s="46"/>
      <c r="I627" s="44"/>
      <c r="J627" s="39"/>
      <c r="K627" s="47"/>
      <c r="L627" s="41"/>
    </row>
    <row r="628" ht="15.0" customHeight="1">
      <c r="B628" s="48" t="s">
        <v>476</v>
      </c>
      <c r="C628" s="48" t="s">
        <v>477</v>
      </c>
      <c r="D628" s="48" t="s">
        <v>478</v>
      </c>
      <c r="E628" s="49" t="s">
        <v>479</v>
      </c>
      <c r="F628" s="50" t="s">
        <v>10</v>
      </c>
      <c r="G628" s="48" t="s">
        <v>480</v>
      </c>
      <c r="H628" s="51" t="s">
        <v>481</v>
      </c>
      <c r="I628" s="49" t="s">
        <v>482</v>
      </c>
      <c r="J628" s="39"/>
      <c r="K628" s="52"/>
      <c r="L628" s="48" t="s">
        <v>482</v>
      </c>
    </row>
    <row r="629" ht="15.0" customHeight="1">
      <c r="B629" s="53">
        <v>1.0</v>
      </c>
      <c r="C629" s="99" t="s">
        <v>172</v>
      </c>
      <c r="D629" s="55" t="str">
        <f>+IF(ISERROR(VLOOKUP($C629,Insumos!$C:$G,3,FALSE)),"",VLOOKUP($C629,Insumos!$C:$G,3,FALSE))</f>
        <v>GRAMOS</v>
      </c>
      <c r="E629" s="56">
        <f>+IF(ISERROR(VLOOKUP($C629,Insumos!$C:$G,2,FALSE)),"",VLOOKUP($C629,Insumos!$C:$G,2,FALSE))</f>
        <v>5750.798722</v>
      </c>
      <c r="F629" s="57">
        <f>+IF(ISERROR(VLOOKUP($C629,Insumos!$C:$G,5,FALSE)),"",VLOOKUP($C629,Insumos!$C:$G,5,FALSE))</f>
        <v>1000</v>
      </c>
      <c r="G629" s="55" t="str">
        <f>+IF(ISERROR(VLOOKUP($C629,Insumos!$C:$G,4,FALSE)),"",VLOOKUP($C629,Insumos!$C:$G,4,FALSE))</f>
        <v>GRAMOS</v>
      </c>
      <c r="H629" s="64">
        <v>300.0</v>
      </c>
      <c r="I629" s="56">
        <f t="shared" ref="I629:I639" si="97">IF(ISERROR(ROUND(+E629/F629*H629,2)),0,ROUND(+E629/F629*H629,2))</f>
        <v>1725.24</v>
      </c>
      <c r="J629" s="39"/>
      <c r="K629" s="64">
        <v>300.0</v>
      </c>
      <c r="L629" s="59">
        <f t="shared" ref="L629:L639" si="98">IF(ISERROR(ROUND(+E629/F629*K629,2)),0,ROUND(+E629/F629*K629,2))</f>
        <v>1725.24</v>
      </c>
    </row>
    <row r="630" ht="15.0" customHeight="1">
      <c r="B630" s="53">
        <v>2.0</v>
      </c>
      <c r="C630" s="99" t="s">
        <v>234</v>
      </c>
      <c r="D630" s="55" t="str">
        <f>+IF(ISERROR(VLOOKUP($C630,Insumos!$C:$G,3,FALSE)),"",VLOOKUP($C630,Insumos!$C:$G,3,FALSE))</f>
        <v>GRAMOS</v>
      </c>
      <c r="E630" s="56">
        <f>+IF(ISERROR(VLOOKUP($C630,Insumos!$C:$G,2,FALSE)),"",VLOOKUP($C630,Insumos!$C:$G,2,FALSE))</f>
        <v>878.8888889</v>
      </c>
      <c r="F630" s="57">
        <f>+IF(ISERROR(VLOOKUP($C630,Insumos!$C:$G,5,FALSE)),"",VLOOKUP($C630,Insumos!$C:$G,5,FALSE))</f>
        <v>1000</v>
      </c>
      <c r="G630" s="55" t="str">
        <f>+IF(ISERROR(VLOOKUP($C630,Insumos!$C:$G,4,FALSE)),"",VLOOKUP($C630,Insumos!$C:$G,4,FALSE))</f>
        <v>GRAMOS</v>
      </c>
      <c r="H630" s="64">
        <v>50.0</v>
      </c>
      <c r="I630" s="56">
        <f t="shared" si="97"/>
        <v>43.94</v>
      </c>
      <c r="J630" s="39"/>
      <c r="K630" s="64">
        <v>50.0</v>
      </c>
      <c r="L630" s="59">
        <f t="shared" si="98"/>
        <v>43.94</v>
      </c>
    </row>
    <row r="631" ht="15.0" customHeight="1">
      <c r="B631" s="53">
        <v>3.0</v>
      </c>
      <c r="C631" s="73" t="s">
        <v>71</v>
      </c>
      <c r="D631" s="55" t="str">
        <f>+IF(ISERROR(VLOOKUP($C631,Insumos!$C:$G,3,FALSE)),"",VLOOKUP($C631,Insumos!$C:$G,3,FALSE))</f>
        <v>GRAMOS</v>
      </c>
      <c r="E631" s="56">
        <f>+IF(ISERROR(VLOOKUP($C631,Insumos!$C:$G,2,FALSE)),"",VLOOKUP($C631,Insumos!$C:$G,2,FALSE))</f>
        <v>2521</v>
      </c>
      <c r="F631" s="57">
        <f>+IF(ISERROR(VLOOKUP($C631,Insumos!$C:$G,5,FALSE)),"",VLOOKUP($C631,Insumos!$C:$G,5,FALSE))</f>
        <v>1000</v>
      </c>
      <c r="G631" s="55" t="str">
        <f>+IF(ISERROR(VLOOKUP($C631,Insumos!$C:$G,4,FALSE)),"",VLOOKUP($C631,Insumos!$C:$G,4,FALSE))</f>
        <v>GRAMOS</v>
      </c>
      <c r="H631" s="64">
        <v>8.0</v>
      </c>
      <c r="I631" s="56">
        <f t="shared" si="97"/>
        <v>20.17</v>
      </c>
      <c r="J631" s="39"/>
      <c r="K631" s="64">
        <v>8.0</v>
      </c>
      <c r="L631" s="59">
        <f t="shared" si="98"/>
        <v>20.17</v>
      </c>
    </row>
    <row r="632" ht="15.0" customHeight="1">
      <c r="B632" s="53">
        <v>4.0</v>
      </c>
      <c r="C632" s="73" t="s">
        <v>62</v>
      </c>
      <c r="D632" s="55" t="str">
        <f>+IF(ISERROR(VLOOKUP($C632,Insumos!$C:$G,3,FALSE)),"",VLOOKUP($C632,Insumos!$C:$G,3,FALSE))</f>
        <v>MILILITROS</v>
      </c>
      <c r="E632" s="56">
        <f>+IF(ISERROR(VLOOKUP($C632,Insumos!$C:$G,2,FALSE)),"",VLOOKUP($C632,Insumos!$C:$G,2,FALSE))</f>
        <v>2521</v>
      </c>
      <c r="F632" s="57">
        <f>+IF(ISERROR(VLOOKUP($C632,Insumos!$C:$G,5,FALSE)),"",VLOOKUP($C632,Insumos!$C:$G,5,FALSE))</f>
        <v>5000</v>
      </c>
      <c r="G632" s="55" t="str">
        <f>+IF(ISERROR(VLOOKUP($C632,Insumos!$C:$G,4,FALSE)),"",VLOOKUP($C632,Insumos!$C:$G,4,FALSE))</f>
        <v>MILILITROS</v>
      </c>
      <c r="H632" s="64">
        <v>20.0</v>
      </c>
      <c r="I632" s="56">
        <f t="shared" si="97"/>
        <v>10.08</v>
      </c>
      <c r="J632" s="39"/>
      <c r="K632" s="64">
        <v>20.0</v>
      </c>
      <c r="L632" s="59">
        <f t="shared" si="98"/>
        <v>10.08</v>
      </c>
    </row>
    <row r="633" ht="15.0" customHeight="1">
      <c r="B633" s="53">
        <v>5.0</v>
      </c>
      <c r="C633" s="73" t="s">
        <v>88</v>
      </c>
      <c r="D633" s="55" t="str">
        <f>+IF(ISERROR(VLOOKUP($C633,Insumos!$C:$G,3,FALSE)),"",VLOOKUP($C633,Insumos!$C:$G,3,FALSE))</f>
        <v>MILILITROS</v>
      </c>
      <c r="E633" s="56">
        <f>+IF(ISERROR(VLOOKUP($C633,Insumos!$C:$G,2,FALSE)),"",VLOOKUP($C633,Insumos!$C:$G,2,FALSE))</f>
        <v>1471</v>
      </c>
      <c r="F633" s="57">
        <f>+IF(ISERROR(VLOOKUP($C633,Insumos!$C:$G,5,FALSE)),"",VLOOKUP($C633,Insumos!$C:$G,5,FALSE))</f>
        <v>900</v>
      </c>
      <c r="G633" s="55" t="str">
        <f>+IF(ISERROR(VLOOKUP($C633,Insumos!$C:$G,4,FALSE)),"",VLOOKUP($C633,Insumos!$C:$G,4,FALSE))</f>
        <v>MILILITROS</v>
      </c>
      <c r="H633" s="64">
        <v>100.0</v>
      </c>
      <c r="I633" s="56">
        <f t="shared" si="97"/>
        <v>163.44</v>
      </c>
      <c r="J633" s="39"/>
      <c r="K633" s="64">
        <v>100.0</v>
      </c>
      <c r="L633" s="59">
        <f t="shared" si="98"/>
        <v>163.44</v>
      </c>
    </row>
    <row r="634" ht="15.0" customHeight="1">
      <c r="B634" s="53">
        <v>6.0</v>
      </c>
      <c r="C634" s="73" t="s">
        <v>67</v>
      </c>
      <c r="D634" s="55" t="str">
        <f>+IF(ISERROR(VLOOKUP($C634,Insumos!$C:$G,3,FALSE)),"",VLOOKUP($C634,Insumos!$C:$G,3,FALSE))</f>
        <v>GRAMOS</v>
      </c>
      <c r="E634" s="56">
        <f>+IF(ISERROR(VLOOKUP($C634,Insumos!$C:$G,2,FALSE)),"",VLOOKUP($C634,Insumos!$C:$G,2,FALSE))</f>
        <v>294.1176471</v>
      </c>
      <c r="F634" s="57">
        <f>+IF(ISERROR(VLOOKUP($C634,Insumos!$C:$G,5,FALSE)),"",VLOOKUP($C634,Insumos!$C:$G,5,FALSE))</f>
        <v>1000</v>
      </c>
      <c r="G634" s="55" t="str">
        <f>+IF(ISERROR(VLOOKUP($C634,Insumos!$C:$G,4,FALSE)),"",VLOOKUP($C634,Insumos!$C:$G,4,FALSE))</f>
        <v>GRAMOS</v>
      </c>
      <c r="H634" s="64">
        <v>4.0</v>
      </c>
      <c r="I634" s="56">
        <f t="shared" si="97"/>
        <v>1.18</v>
      </c>
      <c r="J634" s="39"/>
      <c r="K634" s="64">
        <v>4.0</v>
      </c>
      <c r="L634" s="59">
        <f t="shared" si="98"/>
        <v>1.18</v>
      </c>
    </row>
    <row r="635" ht="15.0" customHeight="1">
      <c r="B635" s="53">
        <v>7.0</v>
      </c>
      <c r="C635" s="63" t="s">
        <v>144</v>
      </c>
      <c r="D635" s="55" t="str">
        <f>+IF(ISERROR(VLOOKUP($C635,Insumos!$C:$G,3,FALSE)),"",VLOOKUP($C635,Insumos!$C:$G,3,FALSE))</f>
        <v>GRAMOS</v>
      </c>
      <c r="E635" s="56">
        <f>+IF(ISERROR(VLOOKUP($C635,Insumos!$C:$G,2,FALSE)),"",VLOOKUP($C635,Insumos!$C:$G,2,FALSE))</f>
        <v>12500</v>
      </c>
      <c r="F635" s="57">
        <f>+IF(ISERROR(VLOOKUP($C635,Insumos!$C:$G,5,FALSE)),"",VLOOKUP($C635,Insumos!$C:$G,5,FALSE))</f>
        <v>1000</v>
      </c>
      <c r="G635" s="55" t="str">
        <f>+IF(ISERROR(VLOOKUP($C635,Insumos!$C:$G,4,FALSE)),"",VLOOKUP($C635,Insumos!$C:$G,4,FALSE))</f>
        <v>GRAMOS</v>
      </c>
      <c r="H635" s="64">
        <v>6.0</v>
      </c>
      <c r="I635" s="56">
        <f t="shared" si="97"/>
        <v>75</v>
      </c>
      <c r="J635" s="39"/>
      <c r="K635" s="64">
        <v>6.0</v>
      </c>
      <c r="L635" s="59">
        <f t="shared" si="98"/>
        <v>75</v>
      </c>
    </row>
    <row r="636" ht="15.0" customHeight="1">
      <c r="B636" s="53">
        <v>8.0</v>
      </c>
      <c r="C636" s="63"/>
      <c r="D636" s="55" t="str">
        <f>+IF(ISERROR(VLOOKUP($C636,Insumos!$C:$G,3,FALSE)),"",VLOOKUP($C636,Insumos!$C:$G,3,FALSE))</f>
        <v/>
      </c>
      <c r="E636" s="56" t="str">
        <f>+IF(ISERROR(VLOOKUP($C636,Insumos!$C:$G,2,FALSE)),"",VLOOKUP($C636,Insumos!$C:$G,2,FALSE))</f>
        <v/>
      </c>
      <c r="F636" s="57" t="str">
        <f>+IF(ISERROR(VLOOKUP($C636,Insumos!$C:$G,5,FALSE)),"",VLOOKUP($C636,Insumos!$C:$G,5,FALSE))</f>
        <v/>
      </c>
      <c r="G636" s="55" t="str">
        <f>+IF(ISERROR(VLOOKUP($C636,Insumos!$C:$G,4,FALSE)),"",VLOOKUP($C636,Insumos!$C:$G,4,FALSE))</f>
        <v/>
      </c>
      <c r="H636" s="64" t="str">
        <f t="shared" ref="H636:H639" si="99">IFERROR(ROUND(K636/L$626,4),"")</f>
        <v/>
      </c>
      <c r="I636" s="56">
        <f t="shared" si="97"/>
        <v>0</v>
      </c>
      <c r="J636" s="39"/>
      <c r="K636" s="66"/>
      <c r="L636" s="59">
        <f t="shared" si="98"/>
        <v>0</v>
      </c>
    </row>
    <row r="637" ht="15.0" customHeight="1">
      <c r="B637" s="53">
        <v>9.0</v>
      </c>
      <c r="C637" s="74"/>
      <c r="D637" s="55" t="str">
        <f>+IF(ISERROR(VLOOKUP($C637,Insumos!$C:$G,3,FALSE)),"",VLOOKUP($C637,Insumos!$C:$G,3,FALSE))</f>
        <v/>
      </c>
      <c r="E637" s="56" t="str">
        <f>+IF(ISERROR(VLOOKUP($C637,Insumos!$C:$G,2,FALSE)),"",VLOOKUP($C637,Insumos!$C:$G,2,FALSE))</f>
        <v/>
      </c>
      <c r="F637" s="57" t="str">
        <f>+IF(ISERROR(VLOOKUP($C637,Insumos!$C:$G,5,FALSE)),"",VLOOKUP($C637,Insumos!$C:$G,5,FALSE))</f>
        <v/>
      </c>
      <c r="G637" s="55" t="str">
        <f>+IF(ISERROR(VLOOKUP($C637,Insumos!$C:$G,4,FALSE)),"",VLOOKUP($C637,Insumos!$C:$G,4,FALSE))</f>
        <v/>
      </c>
      <c r="H637" s="64" t="str">
        <f t="shared" si="99"/>
        <v/>
      </c>
      <c r="I637" s="56">
        <f t="shared" si="97"/>
        <v>0</v>
      </c>
      <c r="J637" s="39"/>
      <c r="K637" s="76"/>
      <c r="L637" s="59">
        <f t="shared" si="98"/>
        <v>0</v>
      </c>
    </row>
    <row r="638" ht="15.0" customHeight="1">
      <c r="B638" s="53">
        <v>10.0</v>
      </c>
      <c r="C638" s="73"/>
      <c r="D638" s="55" t="str">
        <f>+IF(ISERROR(VLOOKUP($C638,Insumos!$C:$G,3,FALSE)),"",VLOOKUP($C638,Insumos!$C:$G,3,FALSE))</f>
        <v/>
      </c>
      <c r="E638" s="56" t="str">
        <f>+IF(ISERROR(VLOOKUP($C638,Insumos!$C:$G,2,FALSE)),"",VLOOKUP($C638,Insumos!$C:$G,2,FALSE))</f>
        <v/>
      </c>
      <c r="F638" s="57" t="str">
        <f>+IF(ISERROR(VLOOKUP($C638,Insumos!$C:$G,5,FALSE)),"",VLOOKUP($C638,Insumos!$C:$G,5,FALSE))</f>
        <v/>
      </c>
      <c r="G638" s="55" t="str">
        <f>+IF(ISERROR(VLOOKUP($C638,Insumos!$C:$G,4,FALSE)),"",VLOOKUP($C638,Insumos!$C:$G,4,FALSE))</f>
        <v/>
      </c>
      <c r="H638" s="64" t="str">
        <f t="shared" si="99"/>
        <v/>
      </c>
      <c r="I638" s="56">
        <f t="shared" si="97"/>
        <v>0</v>
      </c>
      <c r="J638" s="39"/>
      <c r="K638" s="77"/>
      <c r="L638" s="59">
        <f t="shared" si="98"/>
        <v>0</v>
      </c>
    </row>
    <row r="639" ht="15.0" customHeight="1">
      <c r="B639" s="53">
        <v>11.0</v>
      </c>
      <c r="C639" s="63"/>
      <c r="D639" s="55" t="str">
        <f>+IF(ISERROR(VLOOKUP($C639,Insumos!$C:$G,3,FALSE)),"",VLOOKUP($C639,Insumos!$C:$G,3,FALSE))</f>
        <v/>
      </c>
      <c r="E639" s="56" t="str">
        <f>+IF(ISERROR(VLOOKUP($C639,Insumos!$C:$G,2,FALSE)),"",VLOOKUP($C639,Insumos!$C:$G,2,FALSE))</f>
        <v/>
      </c>
      <c r="F639" s="57" t="str">
        <f>+IF(ISERROR(VLOOKUP($C639,Insumos!$C:$G,5,FALSE)),"",VLOOKUP($C639,Insumos!$C:$G,5,FALSE))</f>
        <v/>
      </c>
      <c r="G639" s="55" t="str">
        <f>+IF(ISERROR(VLOOKUP($C639,Insumos!$C:$G,4,FALSE)),"",VLOOKUP($C639,Insumos!$C:$G,4,FALSE))</f>
        <v/>
      </c>
      <c r="H639" s="64" t="str">
        <f t="shared" si="99"/>
        <v/>
      </c>
      <c r="I639" s="56">
        <f t="shared" si="97"/>
        <v>0</v>
      </c>
      <c r="J639" s="39"/>
      <c r="K639" s="77"/>
      <c r="L639" s="59">
        <f t="shared" si="98"/>
        <v>0</v>
      </c>
    </row>
    <row r="640" ht="15.0" customHeight="1">
      <c r="H640" s="67" t="s">
        <v>483</v>
      </c>
      <c r="I640" s="68">
        <f>SUM(I629:I639)</f>
        <v>2039.05</v>
      </c>
      <c r="J640" s="39"/>
      <c r="K640" s="69"/>
      <c r="L640" s="70">
        <f>SUM(L629:L639)</f>
        <v>2039.05</v>
      </c>
    </row>
    <row r="641">
      <c r="H641" s="31"/>
    </row>
    <row r="642">
      <c r="H642" s="31"/>
    </row>
    <row r="643" ht="15.0" customHeight="1">
      <c r="B643" s="33"/>
      <c r="C643" s="10" t="s">
        <v>173</v>
      </c>
      <c r="D643" s="101"/>
      <c r="E643" s="35"/>
      <c r="F643" s="36"/>
      <c r="G643" s="37"/>
      <c r="H643" s="38"/>
      <c r="I643" s="35"/>
      <c r="J643" s="39"/>
      <c r="K643" s="40" t="s">
        <v>474</v>
      </c>
      <c r="L643" s="41" t="s">
        <v>514</v>
      </c>
    </row>
    <row r="644" ht="15.0" customHeight="1">
      <c r="B644" s="42"/>
      <c r="C644" s="43"/>
      <c r="D644" s="42"/>
      <c r="E644" s="44"/>
      <c r="F644" s="45"/>
      <c r="G644" s="42"/>
      <c r="H644" s="46"/>
      <c r="I644" s="44"/>
      <c r="J644" s="39"/>
      <c r="K644" s="47"/>
      <c r="L644" s="41"/>
    </row>
    <row r="645" ht="15.0" customHeight="1">
      <c r="B645" s="48" t="s">
        <v>476</v>
      </c>
      <c r="C645" s="48"/>
      <c r="D645" s="48" t="s">
        <v>478</v>
      </c>
      <c r="E645" s="49" t="s">
        <v>479</v>
      </c>
      <c r="F645" s="50" t="s">
        <v>10</v>
      </c>
      <c r="G645" s="48" t="s">
        <v>480</v>
      </c>
      <c r="H645" s="51" t="s">
        <v>481</v>
      </c>
      <c r="I645" s="49" t="s">
        <v>482</v>
      </c>
      <c r="J645" s="39"/>
      <c r="K645" s="52"/>
      <c r="L645" s="48" t="s">
        <v>482</v>
      </c>
    </row>
    <row r="646" ht="15.0" customHeight="1">
      <c r="B646" s="53">
        <v>1.0</v>
      </c>
      <c r="C646" s="99" t="s">
        <v>69</v>
      </c>
      <c r="D646" s="55" t="str">
        <f>+IF(ISERROR(VLOOKUP($C646,Insumos!$C:$G,3,FALSE)),"",VLOOKUP($C646,Insumos!$C:$G,3,FALSE))</f>
        <v>GRAMOS</v>
      </c>
      <c r="E646" s="56">
        <f>+IF(ISERROR(VLOOKUP($C646,Insumos!$C:$G,2,FALSE)),"",VLOOKUP($C646,Insumos!$C:$G,2,FALSE))</f>
        <v>2777.79</v>
      </c>
      <c r="F646" s="57">
        <f>+IF(ISERROR(VLOOKUP($C646,Insumos!$C:$G,5,FALSE)),"",VLOOKUP($C646,Insumos!$C:$G,5,FALSE))</f>
        <v>5700</v>
      </c>
      <c r="G646" s="55" t="str">
        <f>+IF(ISERROR(VLOOKUP($C646,Insumos!$C:$G,4,FALSE)),"",VLOOKUP($C646,Insumos!$C:$G,4,FALSE))</f>
        <v>GRAMOS</v>
      </c>
      <c r="H646" s="64">
        <v>150.0</v>
      </c>
      <c r="I646" s="56">
        <f t="shared" ref="I646:I656" si="100">IF(ISERROR(ROUND(+E646/F646*H646,2)),0,ROUND(+E646/F646*H646,2))</f>
        <v>73.1</v>
      </c>
      <c r="J646" s="39"/>
      <c r="K646" s="64">
        <v>150.0</v>
      </c>
      <c r="L646" s="59">
        <f t="shared" ref="L646:L656" si="101">IF(ISERROR(ROUND(+E646/F646*K646,2)),0,ROUND(+E646/F646*K646,2))</f>
        <v>73.1</v>
      </c>
    </row>
    <row r="647" ht="15.0" customHeight="1">
      <c r="B647" s="53">
        <v>2.0</v>
      </c>
      <c r="C647" s="73" t="s">
        <v>52</v>
      </c>
      <c r="D647" s="55" t="str">
        <f>+IF(ISERROR(VLOOKUP($C647,Insumos!$C:$G,3,FALSE)),"",VLOOKUP($C647,Insumos!$C:$G,3,FALSE))</f>
        <v>UNIDAD</v>
      </c>
      <c r="E647" s="56">
        <f>+IF(ISERROR(VLOOKUP($C647,Insumos!$C:$G,2,FALSE)),"",VLOOKUP($C647,Insumos!$C:$G,2,FALSE))</f>
        <v>5000</v>
      </c>
      <c r="F647" s="57">
        <f>+IF(ISERROR(VLOOKUP($C647,Insumos!$C:$G,5,FALSE)),"",VLOOKUP($C647,Insumos!$C:$G,5,FALSE))</f>
        <v>100</v>
      </c>
      <c r="G647" s="55" t="str">
        <f>+IF(ISERROR(VLOOKUP($C647,Insumos!$C:$G,4,FALSE)),"",VLOOKUP($C647,Insumos!$C:$G,4,FALSE))</f>
        <v>UNIDAD</v>
      </c>
      <c r="H647" s="64">
        <v>0.5</v>
      </c>
      <c r="I647" s="56">
        <f t="shared" si="100"/>
        <v>25</v>
      </c>
      <c r="J647" s="39"/>
      <c r="K647" s="64">
        <v>0.5</v>
      </c>
      <c r="L647" s="59">
        <f t="shared" si="101"/>
        <v>25</v>
      </c>
    </row>
    <row r="648" ht="15.0" customHeight="1">
      <c r="B648" s="53">
        <v>3.0</v>
      </c>
      <c r="C648" s="73" t="s">
        <v>236</v>
      </c>
      <c r="D648" s="55" t="str">
        <f>+IF(ISERROR(VLOOKUP($C648,Insumos!$C:$G,3,FALSE)),"",VLOOKUP($C648,Insumos!$C:$G,3,FALSE))</f>
        <v>GRAMOS</v>
      </c>
      <c r="E648" s="56">
        <f>+IF(ISERROR(VLOOKUP($C648,Insumos!$C:$G,2,FALSE)),"",VLOOKUP($C648,Insumos!$C:$G,2,FALSE))</f>
        <v>8753.846154</v>
      </c>
      <c r="F648" s="57">
        <f>+IF(ISERROR(VLOOKUP($C648,Insumos!$C:$G,5,FALSE)),"",VLOOKUP($C648,Insumos!$C:$G,5,FALSE))</f>
        <v>1000</v>
      </c>
      <c r="G648" s="55" t="str">
        <f>+IF(ISERROR(VLOOKUP($C648,Insumos!$C:$G,4,FALSE)),"",VLOOKUP($C648,Insumos!$C:$G,4,FALSE))</f>
        <v>GRAMOS</v>
      </c>
      <c r="H648" s="64">
        <v>45.0</v>
      </c>
      <c r="I648" s="56">
        <f t="shared" si="100"/>
        <v>393.92</v>
      </c>
      <c r="J648" s="39"/>
      <c r="K648" s="64">
        <v>45.0</v>
      </c>
      <c r="L648" s="59">
        <f t="shared" si="101"/>
        <v>393.92</v>
      </c>
    </row>
    <row r="649" ht="15.0" customHeight="1">
      <c r="B649" s="53">
        <v>4.0</v>
      </c>
      <c r="C649" s="73" t="s">
        <v>232</v>
      </c>
      <c r="D649" s="55" t="str">
        <f>+IF(ISERROR(VLOOKUP($C649,Insumos!$C:$G,3,FALSE)),"",VLOOKUP($C649,Insumos!$C:$G,3,FALSE))</f>
        <v>GRAMOS</v>
      </c>
      <c r="E649" s="56">
        <f>+IF(ISERROR(VLOOKUP($C649,Insumos!$C:$G,2,FALSE)),"",VLOOKUP($C649,Insumos!$C:$G,2,FALSE))</f>
        <v>3529.411765</v>
      </c>
      <c r="F649" s="57">
        <f>+IF(ISERROR(VLOOKUP($C649,Insumos!$C:$G,5,FALSE)),"",VLOOKUP($C649,Insumos!$C:$G,5,FALSE))</f>
        <v>1000</v>
      </c>
      <c r="G649" s="55" t="str">
        <f>+IF(ISERROR(VLOOKUP($C649,Insumos!$C:$G,4,FALSE)),"",VLOOKUP($C649,Insumos!$C:$G,4,FALSE))</f>
        <v>GRAMOS</v>
      </c>
      <c r="H649" s="64">
        <v>50.0</v>
      </c>
      <c r="I649" s="56">
        <f t="shared" si="100"/>
        <v>176.47</v>
      </c>
      <c r="J649" s="39"/>
      <c r="K649" s="64">
        <v>50.0</v>
      </c>
      <c r="L649" s="59">
        <f t="shared" si="101"/>
        <v>176.47</v>
      </c>
    </row>
    <row r="650" ht="15.0" customHeight="1">
      <c r="B650" s="53">
        <v>5.0</v>
      </c>
      <c r="C650" s="73" t="s">
        <v>33</v>
      </c>
      <c r="D650" s="55" t="str">
        <f>+IF(ISERROR(VLOOKUP($C650,Insumos!$C:$G,3,FALSE)),"",VLOOKUP($C650,Insumos!$C:$G,3,FALSE))</f>
        <v>GRAMOS</v>
      </c>
      <c r="E650" s="56">
        <f>+IF(ISERROR(VLOOKUP($C650,Insumos!$C:$G,2,FALSE)),"",VLOOKUP($C650,Insumos!$C:$G,2,FALSE))</f>
        <v>6945</v>
      </c>
      <c r="F650" s="57">
        <f>+IF(ISERROR(VLOOKUP($C650,Insumos!$C:$G,5,FALSE)),"",VLOOKUP($C650,Insumos!$C:$G,5,FALSE))</f>
        <v>1360</v>
      </c>
      <c r="G650" s="55" t="str">
        <f>+IF(ISERROR(VLOOKUP($C650,Insumos!$C:$G,4,FALSE)),"",VLOOKUP($C650,Insumos!$C:$G,4,FALSE))</f>
        <v>GRAMOS</v>
      </c>
      <c r="H650" s="64">
        <v>35.0</v>
      </c>
      <c r="I650" s="56">
        <f t="shared" si="100"/>
        <v>178.73</v>
      </c>
      <c r="J650" s="39"/>
      <c r="K650" s="64">
        <v>35.0</v>
      </c>
      <c r="L650" s="59">
        <f t="shared" si="101"/>
        <v>178.73</v>
      </c>
    </row>
    <row r="651" ht="15.0" customHeight="1">
      <c r="B651" s="53">
        <v>6.0</v>
      </c>
      <c r="C651" s="73" t="s">
        <v>129</v>
      </c>
      <c r="D651" s="55" t="str">
        <f>+IF(ISERROR(VLOOKUP($C651,Insumos!$C:$G,3,FALSE)),"",VLOOKUP($C651,Insumos!$C:$G,3,FALSE))</f>
        <v>GRAMOS</v>
      </c>
      <c r="E651" s="56">
        <f>+IF(ISERROR(VLOOKUP($C651,Insumos!$C:$G,2,FALSE)),"",VLOOKUP($C651,Insumos!$C:$G,2,FALSE))</f>
        <v>13944.82759</v>
      </c>
      <c r="F651" s="57">
        <f>+IF(ISERROR(VLOOKUP($C651,Insumos!$C:$G,5,FALSE)),"",VLOOKUP($C651,Insumos!$C:$G,5,FALSE))</f>
        <v>1000</v>
      </c>
      <c r="G651" s="55" t="str">
        <f>+IF(ISERROR(VLOOKUP($C651,Insumos!$C:$G,4,FALSE)),"",VLOOKUP($C651,Insumos!$C:$G,4,FALSE))</f>
        <v>GRAMOS</v>
      </c>
      <c r="H651" s="64">
        <v>20.0</v>
      </c>
      <c r="I651" s="56">
        <f t="shared" si="100"/>
        <v>278.9</v>
      </c>
      <c r="J651" s="39"/>
      <c r="K651" s="64">
        <v>20.0</v>
      </c>
      <c r="L651" s="59">
        <f t="shared" si="101"/>
        <v>278.9</v>
      </c>
    </row>
    <row r="652" ht="15.0" customHeight="1">
      <c r="B652" s="53">
        <v>7.0</v>
      </c>
      <c r="C652" s="63" t="s">
        <v>124</v>
      </c>
      <c r="D652" s="55" t="str">
        <f>+IF(ISERROR(VLOOKUP($C652,Insumos!$C:$G,3,FALSE)),"",VLOOKUP($C652,Insumos!$C:$G,3,FALSE))</f>
        <v>GRAMOS</v>
      </c>
      <c r="E652" s="56">
        <f>+IF(ISERROR(VLOOKUP($C652,Insumos!$C:$G,2,FALSE)),"",VLOOKUP($C652,Insumos!$C:$G,2,FALSE))</f>
        <v>3529.411765</v>
      </c>
      <c r="F652" s="57">
        <f>+IF(ISERROR(VLOOKUP($C652,Insumos!$C:$G,5,FALSE)),"",VLOOKUP($C652,Insumos!$C:$G,5,FALSE))</f>
        <v>1000</v>
      </c>
      <c r="G652" s="55" t="str">
        <f>+IF(ISERROR(VLOOKUP($C652,Insumos!$C:$G,4,FALSE)),"",VLOOKUP($C652,Insumos!$C:$G,4,FALSE))</f>
        <v>GRAMOS</v>
      </c>
      <c r="H652" s="64">
        <v>35.0</v>
      </c>
      <c r="I652" s="56">
        <f t="shared" si="100"/>
        <v>123.53</v>
      </c>
      <c r="J652" s="39"/>
      <c r="K652" s="64">
        <v>35.0</v>
      </c>
      <c r="L652" s="59">
        <f t="shared" si="101"/>
        <v>123.53</v>
      </c>
    </row>
    <row r="653" ht="15.0" customHeight="1">
      <c r="B653" s="53">
        <v>8.0</v>
      </c>
      <c r="C653" s="63"/>
      <c r="D653" s="55" t="str">
        <f>+IF(ISERROR(VLOOKUP($C653,Insumos!$C:$G,3,FALSE)),"",VLOOKUP($C653,Insumos!$C:$G,3,FALSE))</f>
        <v/>
      </c>
      <c r="E653" s="56" t="str">
        <f>+IF(ISERROR(VLOOKUP($C653,Insumos!$C:$G,2,FALSE)),"",VLOOKUP($C653,Insumos!$C:$G,2,FALSE))</f>
        <v/>
      </c>
      <c r="F653" s="57" t="str">
        <f>+IF(ISERROR(VLOOKUP($C653,Insumos!$C:$G,5,FALSE)),"",VLOOKUP($C653,Insumos!$C:$G,5,FALSE))</f>
        <v/>
      </c>
      <c r="G653" s="55" t="str">
        <f>+IF(ISERROR(VLOOKUP($C653,Insumos!$C:$G,4,FALSE)),"",VLOOKUP($C653,Insumos!$C:$G,4,FALSE))</f>
        <v/>
      </c>
      <c r="H653" s="64" t="str">
        <f t="shared" ref="H653:H656" si="102">IFERROR(ROUND(K653/L$643,4),"")</f>
        <v/>
      </c>
      <c r="I653" s="56">
        <f t="shared" si="100"/>
        <v>0</v>
      </c>
      <c r="J653" s="39"/>
      <c r="K653" s="66"/>
      <c r="L653" s="59">
        <f t="shared" si="101"/>
        <v>0</v>
      </c>
    </row>
    <row r="654" ht="15.0" customHeight="1">
      <c r="B654" s="53">
        <v>9.0</v>
      </c>
      <c r="C654" s="74"/>
      <c r="D654" s="55" t="str">
        <f>+IF(ISERROR(VLOOKUP($C654,Insumos!$C:$G,3,FALSE)),"",VLOOKUP($C654,Insumos!$C:$G,3,FALSE))</f>
        <v/>
      </c>
      <c r="E654" s="56" t="str">
        <f>+IF(ISERROR(VLOOKUP($C654,Insumos!$C:$G,2,FALSE)),"",VLOOKUP($C654,Insumos!$C:$G,2,FALSE))</f>
        <v/>
      </c>
      <c r="F654" s="57" t="str">
        <f>+IF(ISERROR(VLOOKUP($C654,Insumos!$C:$G,5,FALSE)),"",VLOOKUP($C654,Insumos!$C:$G,5,FALSE))</f>
        <v/>
      </c>
      <c r="G654" s="55" t="str">
        <f>+IF(ISERROR(VLOOKUP($C654,Insumos!$C:$G,4,FALSE)),"",VLOOKUP($C654,Insumos!$C:$G,4,FALSE))</f>
        <v/>
      </c>
      <c r="H654" s="64" t="str">
        <f t="shared" si="102"/>
        <v/>
      </c>
      <c r="I654" s="56">
        <f t="shared" si="100"/>
        <v>0</v>
      </c>
      <c r="J654" s="39"/>
      <c r="K654" s="76"/>
      <c r="L654" s="59">
        <f t="shared" si="101"/>
        <v>0</v>
      </c>
    </row>
    <row r="655" ht="15.0" customHeight="1">
      <c r="B655" s="53">
        <v>10.0</v>
      </c>
      <c r="C655" s="73"/>
      <c r="D655" s="55" t="str">
        <f>+IF(ISERROR(VLOOKUP($C655,Insumos!$C:$G,3,FALSE)),"",VLOOKUP($C655,Insumos!$C:$G,3,FALSE))</f>
        <v/>
      </c>
      <c r="E655" s="56" t="str">
        <f>+IF(ISERROR(VLOOKUP($C655,Insumos!$C:$G,2,FALSE)),"",VLOOKUP($C655,Insumos!$C:$G,2,FALSE))</f>
        <v/>
      </c>
      <c r="F655" s="57" t="str">
        <f>+IF(ISERROR(VLOOKUP($C655,Insumos!$C:$G,5,FALSE)),"",VLOOKUP($C655,Insumos!$C:$G,5,FALSE))</f>
        <v/>
      </c>
      <c r="G655" s="55" t="str">
        <f>+IF(ISERROR(VLOOKUP($C655,Insumos!$C:$G,4,FALSE)),"",VLOOKUP($C655,Insumos!$C:$G,4,FALSE))</f>
        <v/>
      </c>
      <c r="H655" s="64" t="str">
        <f t="shared" si="102"/>
        <v/>
      </c>
      <c r="I655" s="56">
        <f t="shared" si="100"/>
        <v>0</v>
      </c>
      <c r="J655" s="39"/>
      <c r="K655" s="77"/>
      <c r="L655" s="59">
        <f t="shared" si="101"/>
        <v>0</v>
      </c>
    </row>
    <row r="656" ht="15.0" customHeight="1">
      <c r="B656" s="53">
        <v>11.0</v>
      </c>
      <c r="C656" s="63"/>
      <c r="D656" s="55" t="str">
        <f>+IF(ISERROR(VLOOKUP($C656,Insumos!$C:$G,3,FALSE)),"",VLOOKUP($C656,Insumos!$C:$G,3,FALSE))</f>
        <v/>
      </c>
      <c r="E656" s="56" t="str">
        <f>+IF(ISERROR(VLOOKUP($C656,Insumos!$C:$G,2,FALSE)),"",VLOOKUP($C656,Insumos!$C:$G,2,FALSE))</f>
        <v/>
      </c>
      <c r="F656" s="57" t="str">
        <f>+IF(ISERROR(VLOOKUP($C656,Insumos!$C:$G,5,FALSE)),"",VLOOKUP($C656,Insumos!$C:$G,5,FALSE))</f>
        <v/>
      </c>
      <c r="G656" s="55" t="str">
        <f>+IF(ISERROR(VLOOKUP($C656,Insumos!$C:$G,4,FALSE)),"",VLOOKUP($C656,Insumos!$C:$G,4,FALSE))</f>
        <v/>
      </c>
      <c r="H656" s="64" t="str">
        <f t="shared" si="102"/>
        <v/>
      </c>
      <c r="I656" s="56">
        <f t="shared" si="100"/>
        <v>0</v>
      </c>
      <c r="J656" s="39"/>
      <c r="K656" s="77"/>
      <c r="L656" s="59">
        <f t="shared" si="101"/>
        <v>0</v>
      </c>
    </row>
    <row r="657" ht="15.0" customHeight="1">
      <c r="H657" s="67" t="s">
        <v>483</v>
      </c>
      <c r="I657" s="68">
        <f>SUM(I646:I656)</f>
        <v>1249.65</v>
      </c>
      <c r="J657" s="39"/>
      <c r="K657" s="69"/>
      <c r="L657" s="70">
        <f>SUM(L646:L656)</f>
        <v>1249.65</v>
      </c>
    </row>
    <row r="658">
      <c r="H658" s="31"/>
    </row>
    <row r="659">
      <c r="H659" s="31"/>
    </row>
    <row r="660" ht="15.0" customHeight="1">
      <c r="B660" s="33"/>
      <c r="C660" s="10" t="s">
        <v>176</v>
      </c>
      <c r="D660" s="34" t="s">
        <v>484</v>
      </c>
      <c r="E660" s="35"/>
      <c r="F660" s="36"/>
      <c r="G660" s="37"/>
      <c r="H660" s="38"/>
      <c r="I660" s="35"/>
      <c r="J660" s="39"/>
      <c r="K660" s="40" t="s">
        <v>474</v>
      </c>
      <c r="L660" s="41" t="s">
        <v>515</v>
      </c>
    </row>
    <row r="661" ht="15.0" customHeight="1">
      <c r="B661" s="42"/>
      <c r="C661" s="43"/>
      <c r="D661" s="42"/>
      <c r="E661" s="44"/>
      <c r="F661" s="45"/>
      <c r="G661" s="42"/>
      <c r="H661" s="46"/>
      <c r="I661" s="44"/>
      <c r="J661" s="39"/>
      <c r="K661" s="47"/>
      <c r="L661" s="41"/>
    </row>
    <row r="662" ht="15.0" customHeight="1">
      <c r="B662" s="48" t="s">
        <v>476</v>
      </c>
      <c r="C662" s="48" t="s">
        <v>477</v>
      </c>
      <c r="D662" s="48" t="s">
        <v>478</v>
      </c>
      <c r="E662" s="49" t="s">
        <v>479</v>
      </c>
      <c r="F662" s="50" t="s">
        <v>10</v>
      </c>
      <c r="G662" s="48" t="s">
        <v>480</v>
      </c>
      <c r="H662" s="51" t="s">
        <v>481</v>
      </c>
      <c r="I662" s="49" t="s">
        <v>482</v>
      </c>
      <c r="J662" s="39"/>
      <c r="K662" s="52"/>
      <c r="L662" s="48" t="s">
        <v>482</v>
      </c>
    </row>
    <row r="663" ht="15.0" customHeight="1">
      <c r="B663" s="53">
        <v>1.0</v>
      </c>
      <c r="C663" s="99" t="s">
        <v>69</v>
      </c>
      <c r="D663" s="55" t="str">
        <f>+IF(ISERROR(VLOOKUP($C663,Insumos!$C:$G,3,FALSE)),"",VLOOKUP($C663,Insumos!$C:$G,3,FALSE))</f>
        <v>GRAMOS</v>
      </c>
      <c r="E663" s="56">
        <f>+IF(ISERROR(VLOOKUP($C663,Insumos!$C:$G,2,FALSE)),"",VLOOKUP($C663,Insumos!$C:$G,2,FALSE))</f>
        <v>2777.79</v>
      </c>
      <c r="F663" s="57">
        <f>+IF(ISERROR(VLOOKUP($C663,Insumos!$C:$G,5,FALSE)),"",VLOOKUP($C663,Insumos!$C:$G,5,FALSE))</f>
        <v>5700</v>
      </c>
      <c r="G663" s="55" t="str">
        <f>+IF(ISERROR(VLOOKUP($C663,Insumos!$C:$G,4,FALSE)),"",VLOOKUP($C663,Insumos!$C:$G,4,FALSE))</f>
        <v>GRAMOS</v>
      </c>
      <c r="H663" s="64">
        <v>175.0</v>
      </c>
      <c r="I663" s="56">
        <f t="shared" ref="I663:I673" si="103">IF(ISERROR(ROUND(+E663/F663*H663,2)),0,ROUND(+E663/F663*H663,2))</f>
        <v>85.28</v>
      </c>
      <c r="J663" s="39"/>
      <c r="K663" s="64">
        <v>175.0</v>
      </c>
      <c r="L663" s="59">
        <f t="shared" ref="L663:L673" si="104">IF(ISERROR(ROUND(+E663/F663*K663,2)),0,ROUND(+E663/F663*K663,2))</f>
        <v>85.28</v>
      </c>
    </row>
    <row r="664" ht="15.0" customHeight="1">
      <c r="B664" s="53">
        <v>2.0</v>
      </c>
      <c r="C664" s="99" t="s">
        <v>52</v>
      </c>
      <c r="D664" s="55" t="str">
        <f>+IF(ISERROR(VLOOKUP($C664,Insumos!$C:$G,3,FALSE)),"",VLOOKUP($C664,Insumos!$C:$G,3,FALSE))</f>
        <v>UNIDAD</v>
      </c>
      <c r="E664" s="56">
        <f>+IF(ISERROR(VLOOKUP($C664,Insumos!$C:$G,2,FALSE)),"",VLOOKUP($C664,Insumos!$C:$G,2,FALSE))</f>
        <v>5000</v>
      </c>
      <c r="F664" s="57">
        <f>+IF(ISERROR(VLOOKUP($C664,Insumos!$C:$G,5,FALSE)),"",VLOOKUP($C664,Insumos!$C:$G,5,FALSE))</f>
        <v>100</v>
      </c>
      <c r="G664" s="55" t="str">
        <f>+IF(ISERROR(VLOOKUP($C664,Insumos!$C:$G,4,FALSE)),"",VLOOKUP($C664,Insumos!$C:$G,4,FALSE))</f>
        <v>UNIDAD</v>
      </c>
      <c r="H664" s="64">
        <v>0.5</v>
      </c>
      <c r="I664" s="56">
        <f t="shared" si="103"/>
        <v>25</v>
      </c>
      <c r="J664" s="39"/>
      <c r="K664" s="64">
        <v>0.5</v>
      </c>
      <c r="L664" s="59">
        <f t="shared" si="104"/>
        <v>25</v>
      </c>
    </row>
    <row r="665" ht="15.0" customHeight="1">
      <c r="B665" s="53">
        <v>3.0</v>
      </c>
      <c r="C665" s="73" t="s">
        <v>236</v>
      </c>
      <c r="D665" s="55" t="str">
        <f>+IF(ISERROR(VLOOKUP($C665,Insumos!$C:$G,3,FALSE)),"",VLOOKUP($C665,Insumos!$C:$G,3,FALSE))</f>
        <v>GRAMOS</v>
      </c>
      <c r="E665" s="56">
        <f>+IF(ISERROR(VLOOKUP($C665,Insumos!$C:$G,2,FALSE)),"",VLOOKUP($C665,Insumos!$C:$G,2,FALSE))</f>
        <v>8753.846154</v>
      </c>
      <c r="F665" s="57">
        <f>+IF(ISERROR(VLOOKUP($C665,Insumos!$C:$G,5,FALSE)),"",VLOOKUP($C665,Insumos!$C:$G,5,FALSE))</f>
        <v>1000</v>
      </c>
      <c r="G665" s="55" t="str">
        <f>+IF(ISERROR(VLOOKUP($C665,Insumos!$C:$G,4,FALSE)),"",VLOOKUP($C665,Insumos!$C:$G,4,FALSE))</f>
        <v>GRAMOS</v>
      </c>
      <c r="H665" s="64">
        <v>50.0</v>
      </c>
      <c r="I665" s="56">
        <f t="shared" si="103"/>
        <v>437.69</v>
      </c>
      <c r="J665" s="39"/>
      <c r="K665" s="64">
        <v>50.0</v>
      </c>
      <c r="L665" s="59">
        <f t="shared" si="104"/>
        <v>437.69</v>
      </c>
    </row>
    <row r="666" ht="15.0" customHeight="1">
      <c r="B666" s="53">
        <v>4.0</v>
      </c>
      <c r="C666" s="73" t="s">
        <v>33</v>
      </c>
      <c r="D666" s="55" t="str">
        <f>+IF(ISERROR(VLOOKUP($C666,Insumos!$C:$G,3,FALSE)),"",VLOOKUP($C666,Insumos!$C:$G,3,FALSE))</f>
        <v>GRAMOS</v>
      </c>
      <c r="E666" s="56">
        <f>+IF(ISERROR(VLOOKUP($C666,Insumos!$C:$G,2,FALSE)),"",VLOOKUP($C666,Insumos!$C:$G,2,FALSE))</f>
        <v>6945</v>
      </c>
      <c r="F666" s="57">
        <f>+IF(ISERROR(VLOOKUP($C666,Insumos!$C:$G,5,FALSE)),"",VLOOKUP($C666,Insumos!$C:$G,5,FALSE))</f>
        <v>1360</v>
      </c>
      <c r="G666" s="55" t="str">
        <f>+IF(ISERROR(VLOOKUP($C666,Insumos!$C:$G,4,FALSE)),"",VLOOKUP($C666,Insumos!$C:$G,4,FALSE))</f>
        <v>GRAMOS</v>
      </c>
      <c r="H666" s="64">
        <v>35.0</v>
      </c>
      <c r="I666" s="56">
        <f t="shared" si="103"/>
        <v>178.73</v>
      </c>
      <c r="J666" s="39"/>
      <c r="K666" s="64">
        <v>35.0</v>
      </c>
      <c r="L666" s="59">
        <f t="shared" si="104"/>
        <v>178.73</v>
      </c>
    </row>
    <row r="667" ht="15.0" customHeight="1">
      <c r="B667" s="53">
        <v>5.0</v>
      </c>
      <c r="C667" s="73" t="s">
        <v>54</v>
      </c>
      <c r="D667" s="55" t="str">
        <f>+IF(ISERROR(VLOOKUP($C667,Insumos!$C:$G,3,FALSE)),"",VLOOKUP($C667,Insumos!$C:$G,3,FALSE))</f>
        <v>UNIDAD</v>
      </c>
      <c r="E667" s="56">
        <f>+IF(ISERROR(VLOOKUP($C667,Insumos!$C:$G,2,FALSE)),"",VLOOKUP($C667,Insumos!$C:$G,2,FALSE))</f>
        <v>8000</v>
      </c>
      <c r="F667" s="57">
        <f>+IF(ISERROR(VLOOKUP($C667,Insumos!$C:$G,5,FALSE)),"",VLOOKUP($C667,Insumos!$C:$G,5,FALSE))</f>
        <v>36</v>
      </c>
      <c r="G667" s="55" t="str">
        <f>+IF(ISERROR(VLOOKUP($C667,Insumos!$C:$G,4,FALSE)),"",VLOOKUP($C667,Insumos!$C:$G,4,FALSE))</f>
        <v>UNIDAD</v>
      </c>
      <c r="H667" s="64">
        <v>0.5</v>
      </c>
      <c r="I667" s="56">
        <f t="shared" si="103"/>
        <v>111.11</v>
      </c>
      <c r="J667" s="39"/>
      <c r="K667" s="64">
        <v>0.5</v>
      </c>
      <c r="L667" s="59">
        <f t="shared" si="104"/>
        <v>111.11</v>
      </c>
    </row>
    <row r="668" ht="15.0" customHeight="1">
      <c r="B668" s="53">
        <v>6.0</v>
      </c>
      <c r="C668" s="73" t="s">
        <v>175</v>
      </c>
      <c r="D668" s="55" t="str">
        <f>+IF(ISERROR(VLOOKUP($C668,Insumos!$C:$G,3,FALSE)),"",VLOOKUP($C668,Insumos!$C:$G,3,FALSE))</f>
        <v>GRAMOS</v>
      </c>
      <c r="E668" s="56">
        <f>+IF(ISERROR(VLOOKUP($C668,Insumos!$C:$G,2,FALSE)),"",VLOOKUP($C668,Insumos!$C:$G,2,FALSE))</f>
        <v>3290</v>
      </c>
      <c r="F668" s="57">
        <f>+IF(ISERROR(VLOOKUP($C668,Insumos!$C:$G,5,FALSE)),"",VLOOKUP($C668,Insumos!$C:$G,5,FALSE))</f>
        <v>1000</v>
      </c>
      <c r="G668" s="55" t="str">
        <f>+IF(ISERROR(VLOOKUP($C668,Insumos!$C:$G,4,FALSE)),"",VLOOKUP($C668,Insumos!$C:$G,4,FALSE))</f>
        <v>GRAMOS</v>
      </c>
      <c r="H668" s="64">
        <v>40.0</v>
      </c>
      <c r="I668" s="56">
        <f t="shared" si="103"/>
        <v>131.6</v>
      </c>
      <c r="J668" s="39"/>
      <c r="K668" s="64">
        <v>40.0</v>
      </c>
      <c r="L668" s="59">
        <f t="shared" si="104"/>
        <v>131.6</v>
      </c>
    </row>
    <row r="669" ht="15.0" customHeight="1">
      <c r="B669" s="53">
        <v>7.0</v>
      </c>
      <c r="C669" s="63"/>
      <c r="D669" s="55" t="str">
        <f>+IF(ISERROR(VLOOKUP($C669,Insumos!$C:$G,3,FALSE)),"",VLOOKUP($C669,Insumos!$C:$G,3,FALSE))</f>
        <v/>
      </c>
      <c r="E669" s="56" t="str">
        <f>+IF(ISERROR(VLOOKUP($C669,Insumos!$C:$G,2,FALSE)),"",VLOOKUP($C669,Insumos!$C:$G,2,FALSE))</f>
        <v/>
      </c>
      <c r="F669" s="57" t="str">
        <f>+IF(ISERROR(VLOOKUP($C669,Insumos!$C:$G,5,FALSE)),"",VLOOKUP($C669,Insumos!$C:$G,5,FALSE))</f>
        <v/>
      </c>
      <c r="G669" s="55" t="str">
        <f>+IF(ISERROR(VLOOKUP($C669,Insumos!$C:$G,4,FALSE)),"",VLOOKUP($C669,Insumos!$C:$G,4,FALSE))</f>
        <v/>
      </c>
      <c r="H669" s="64" t="str">
        <f t="shared" ref="H669:H673" si="105">IFERROR(ROUND(K669/L$660,4),"")</f>
        <v/>
      </c>
      <c r="I669" s="56">
        <f t="shared" si="103"/>
        <v>0</v>
      </c>
      <c r="J669" s="39"/>
      <c r="K669" s="80"/>
      <c r="L669" s="59">
        <f t="shared" si="104"/>
        <v>0</v>
      </c>
    </row>
    <row r="670" ht="15.0" customHeight="1">
      <c r="B670" s="53">
        <v>8.0</v>
      </c>
      <c r="C670" s="63"/>
      <c r="D670" s="55" t="str">
        <f>+IF(ISERROR(VLOOKUP($C670,Insumos!$C:$G,3,FALSE)),"",VLOOKUP($C670,Insumos!$C:$G,3,FALSE))</f>
        <v/>
      </c>
      <c r="E670" s="56" t="str">
        <f>+IF(ISERROR(VLOOKUP($C670,Insumos!$C:$G,2,FALSE)),"",VLOOKUP($C670,Insumos!$C:$G,2,FALSE))</f>
        <v/>
      </c>
      <c r="F670" s="57" t="str">
        <f>+IF(ISERROR(VLOOKUP($C670,Insumos!$C:$G,5,FALSE)),"",VLOOKUP($C670,Insumos!$C:$G,5,FALSE))</f>
        <v/>
      </c>
      <c r="G670" s="55" t="str">
        <f>+IF(ISERROR(VLOOKUP($C670,Insumos!$C:$G,4,FALSE)),"",VLOOKUP($C670,Insumos!$C:$G,4,FALSE))</f>
        <v/>
      </c>
      <c r="H670" s="64" t="str">
        <f t="shared" si="105"/>
        <v/>
      </c>
      <c r="I670" s="56">
        <f t="shared" si="103"/>
        <v>0</v>
      </c>
      <c r="J670" s="39"/>
      <c r="K670" s="66"/>
      <c r="L670" s="59">
        <f t="shared" si="104"/>
        <v>0</v>
      </c>
    </row>
    <row r="671" ht="15.0" customHeight="1">
      <c r="B671" s="53">
        <v>9.0</v>
      </c>
      <c r="C671" s="74"/>
      <c r="D671" s="55" t="str">
        <f>+IF(ISERROR(VLOOKUP($C671,Insumos!$C:$G,3,FALSE)),"",VLOOKUP($C671,Insumos!$C:$G,3,FALSE))</f>
        <v/>
      </c>
      <c r="E671" s="56" t="str">
        <f>+IF(ISERROR(VLOOKUP($C671,Insumos!$C:$G,2,FALSE)),"",VLOOKUP($C671,Insumos!$C:$G,2,FALSE))</f>
        <v/>
      </c>
      <c r="F671" s="57" t="str">
        <f>+IF(ISERROR(VLOOKUP($C671,Insumos!$C:$G,5,FALSE)),"",VLOOKUP($C671,Insumos!$C:$G,5,FALSE))</f>
        <v/>
      </c>
      <c r="G671" s="55" t="str">
        <f>+IF(ISERROR(VLOOKUP($C671,Insumos!$C:$G,4,FALSE)),"",VLOOKUP($C671,Insumos!$C:$G,4,FALSE))</f>
        <v/>
      </c>
      <c r="H671" s="64" t="str">
        <f t="shared" si="105"/>
        <v/>
      </c>
      <c r="I671" s="56">
        <f t="shared" si="103"/>
        <v>0</v>
      </c>
      <c r="J671" s="39"/>
      <c r="K671" s="76"/>
      <c r="L671" s="59">
        <f t="shared" si="104"/>
        <v>0</v>
      </c>
    </row>
    <row r="672" ht="15.0" customHeight="1">
      <c r="B672" s="53">
        <v>10.0</v>
      </c>
      <c r="C672" s="73"/>
      <c r="D672" s="55" t="str">
        <f>+IF(ISERROR(VLOOKUP($C672,Insumos!$C:$G,3,FALSE)),"",VLOOKUP($C672,Insumos!$C:$G,3,FALSE))</f>
        <v/>
      </c>
      <c r="E672" s="56" t="str">
        <f>+IF(ISERROR(VLOOKUP($C672,Insumos!$C:$G,2,FALSE)),"",VLOOKUP($C672,Insumos!$C:$G,2,FALSE))</f>
        <v/>
      </c>
      <c r="F672" s="57" t="str">
        <f>+IF(ISERROR(VLOOKUP($C672,Insumos!$C:$G,5,FALSE)),"",VLOOKUP($C672,Insumos!$C:$G,5,FALSE))</f>
        <v/>
      </c>
      <c r="G672" s="55" t="str">
        <f>+IF(ISERROR(VLOOKUP($C672,Insumos!$C:$G,4,FALSE)),"",VLOOKUP($C672,Insumos!$C:$G,4,FALSE))</f>
        <v/>
      </c>
      <c r="H672" s="64" t="str">
        <f t="shared" si="105"/>
        <v/>
      </c>
      <c r="I672" s="56">
        <f t="shared" si="103"/>
        <v>0</v>
      </c>
      <c r="J672" s="39"/>
      <c r="K672" s="77"/>
      <c r="L672" s="59">
        <f t="shared" si="104"/>
        <v>0</v>
      </c>
    </row>
    <row r="673" ht="15.0" customHeight="1">
      <c r="B673" s="53">
        <v>11.0</v>
      </c>
      <c r="C673" s="63"/>
      <c r="D673" s="55" t="str">
        <f>+IF(ISERROR(VLOOKUP($C673,Insumos!$C:$G,3,FALSE)),"",VLOOKUP($C673,Insumos!$C:$G,3,FALSE))</f>
        <v/>
      </c>
      <c r="E673" s="56" t="str">
        <f>+IF(ISERROR(VLOOKUP($C673,Insumos!$C:$G,2,FALSE)),"",VLOOKUP($C673,Insumos!$C:$G,2,FALSE))</f>
        <v/>
      </c>
      <c r="F673" s="57" t="str">
        <f>+IF(ISERROR(VLOOKUP($C673,Insumos!$C:$G,5,FALSE)),"",VLOOKUP($C673,Insumos!$C:$G,5,FALSE))</f>
        <v/>
      </c>
      <c r="G673" s="55" t="str">
        <f>+IF(ISERROR(VLOOKUP($C673,Insumos!$C:$G,4,FALSE)),"",VLOOKUP($C673,Insumos!$C:$G,4,FALSE))</f>
        <v/>
      </c>
      <c r="H673" s="64" t="str">
        <f t="shared" si="105"/>
        <v/>
      </c>
      <c r="I673" s="56">
        <f t="shared" si="103"/>
        <v>0</v>
      </c>
      <c r="J673" s="39"/>
      <c r="K673" s="77"/>
      <c r="L673" s="59">
        <f t="shared" si="104"/>
        <v>0</v>
      </c>
    </row>
    <row r="674" ht="15.0" customHeight="1">
      <c r="H674" s="67" t="s">
        <v>483</v>
      </c>
      <c r="I674" s="68">
        <f>SUM(I663:I673)</f>
        <v>969.41</v>
      </c>
      <c r="J674" s="39"/>
      <c r="K674" s="69"/>
      <c r="L674" s="70">
        <f>SUM(L663:L673)</f>
        <v>969.41</v>
      </c>
    </row>
    <row r="675">
      <c r="H675" s="31"/>
    </row>
    <row r="676">
      <c r="H676" s="31"/>
    </row>
    <row r="677" ht="15.0" customHeight="1">
      <c r="B677" s="33"/>
      <c r="C677" s="10" t="s">
        <v>177</v>
      </c>
      <c r="D677" s="34" t="s">
        <v>484</v>
      </c>
      <c r="E677" s="35"/>
      <c r="F677" s="36"/>
      <c r="G677" s="37"/>
      <c r="H677" s="38"/>
      <c r="I677" s="35"/>
      <c r="J677" s="39"/>
      <c r="K677" s="40" t="s">
        <v>474</v>
      </c>
      <c r="L677" s="41" t="s">
        <v>515</v>
      </c>
    </row>
    <row r="678" ht="15.0" customHeight="1">
      <c r="B678" s="42"/>
      <c r="C678" s="43"/>
      <c r="D678" s="42"/>
      <c r="E678" s="44"/>
      <c r="F678" s="45"/>
      <c r="G678" s="42"/>
      <c r="H678" s="46"/>
      <c r="I678" s="44"/>
      <c r="J678" s="39"/>
      <c r="K678" s="47"/>
      <c r="L678" s="41"/>
    </row>
    <row r="679" ht="15.0" customHeight="1">
      <c r="B679" s="48" t="s">
        <v>476</v>
      </c>
      <c r="C679" s="48" t="s">
        <v>477</v>
      </c>
      <c r="D679" s="48" t="s">
        <v>478</v>
      </c>
      <c r="E679" s="49" t="s">
        <v>479</v>
      </c>
      <c r="F679" s="50" t="s">
        <v>10</v>
      </c>
      <c r="G679" s="48" t="s">
        <v>480</v>
      </c>
      <c r="H679" s="51" t="s">
        <v>481</v>
      </c>
      <c r="I679" s="49" t="s">
        <v>482</v>
      </c>
      <c r="J679" s="39"/>
      <c r="K679" s="52"/>
      <c r="L679" s="48" t="s">
        <v>482</v>
      </c>
    </row>
    <row r="680" ht="15.0" customHeight="1">
      <c r="B680" s="53">
        <v>1.0</v>
      </c>
      <c r="C680" s="99" t="s">
        <v>69</v>
      </c>
      <c r="D680" s="55" t="str">
        <f>+IF(ISERROR(VLOOKUP($C680,Insumos!$C:$G,3,FALSE)),"",VLOOKUP($C680,Insumos!$C:$G,3,FALSE))</f>
        <v>GRAMOS</v>
      </c>
      <c r="E680" s="56">
        <f>+IF(ISERROR(VLOOKUP($C680,Insumos!$C:$G,2,FALSE)),"",VLOOKUP($C680,Insumos!$C:$G,2,FALSE))</f>
        <v>2777.79</v>
      </c>
      <c r="F680" s="57">
        <f>+IF(ISERROR(VLOOKUP($C680,Insumos!$C:$G,5,FALSE)),"",VLOOKUP($C680,Insumos!$C:$G,5,FALSE))</f>
        <v>5700</v>
      </c>
      <c r="G680" s="55" t="str">
        <f>+IF(ISERROR(VLOOKUP($C680,Insumos!$C:$G,4,FALSE)),"",VLOOKUP($C680,Insumos!$C:$G,4,FALSE))</f>
        <v>GRAMOS</v>
      </c>
      <c r="H680" s="64">
        <v>175.0</v>
      </c>
      <c r="I680" s="56">
        <f t="shared" ref="I680:I690" si="106">IF(ISERROR(ROUND(+E680/F680*H680,2)),0,ROUND(+E680/F680*H680,2))</f>
        <v>85.28</v>
      </c>
      <c r="J680" s="39"/>
      <c r="K680" s="64">
        <v>175.0</v>
      </c>
      <c r="L680" s="59">
        <f t="shared" ref="L680:L690" si="107">IF(ISERROR(ROUND(+E680/F680*K680,2)),0,ROUND(+E680/F680*K680,2))</f>
        <v>85.28</v>
      </c>
    </row>
    <row r="681" ht="15.0" customHeight="1">
      <c r="B681" s="53">
        <v>2.0</v>
      </c>
      <c r="C681" s="99" t="s">
        <v>52</v>
      </c>
      <c r="D681" s="55" t="str">
        <f>+IF(ISERROR(VLOOKUP($C681,Insumos!$C:$G,3,FALSE)),"",VLOOKUP($C681,Insumos!$C:$G,3,FALSE))</f>
        <v>UNIDAD</v>
      </c>
      <c r="E681" s="56">
        <f>+IF(ISERROR(VLOOKUP($C681,Insumos!$C:$G,2,FALSE)),"",VLOOKUP($C681,Insumos!$C:$G,2,FALSE))</f>
        <v>5000</v>
      </c>
      <c r="F681" s="57">
        <f>+IF(ISERROR(VLOOKUP($C681,Insumos!$C:$G,5,FALSE)),"",VLOOKUP($C681,Insumos!$C:$G,5,FALSE))</f>
        <v>100</v>
      </c>
      <c r="G681" s="55" t="str">
        <f>+IF(ISERROR(VLOOKUP($C681,Insumos!$C:$G,4,FALSE)),"",VLOOKUP($C681,Insumos!$C:$G,4,FALSE))</f>
        <v>UNIDAD</v>
      </c>
      <c r="H681" s="64">
        <v>0.5</v>
      </c>
      <c r="I681" s="56">
        <f t="shared" si="106"/>
        <v>25</v>
      </c>
      <c r="J681" s="39"/>
      <c r="K681" s="64">
        <v>0.5</v>
      </c>
      <c r="L681" s="59">
        <f t="shared" si="107"/>
        <v>25</v>
      </c>
    </row>
    <row r="682" ht="15.0" customHeight="1">
      <c r="B682" s="53">
        <v>3.0</v>
      </c>
      <c r="C682" s="73" t="s">
        <v>49</v>
      </c>
      <c r="D682" s="55" t="str">
        <f>+IF(ISERROR(VLOOKUP($C682,Insumos!$C:$G,3,FALSE)),"",VLOOKUP($C682,Insumos!$C:$G,3,FALSE))</f>
        <v>GRAMOS</v>
      </c>
      <c r="E682" s="56">
        <f>+IF(ISERROR(VLOOKUP($C682,Insumos!$C:$G,2,FALSE)),"",VLOOKUP($C682,Insumos!$C:$G,2,FALSE))</f>
        <v>3290</v>
      </c>
      <c r="F682" s="57">
        <f>+IF(ISERROR(VLOOKUP($C682,Insumos!$C:$G,5,FALSE)),"",VLOOKUP($C682,Insumos!$C:$G,5,FALSE))</f>
        <v>1000</v>
      </c>
      <c r="G682" s="55" t="str">
        <f>+IF(ISERROR(VLOOKUP($C682,Insumos!$C:$G,4,FALSE)),"",VLOOKUP($C682,Insumos!$C:$G,4,FALSE))</f>
        <v>GRAMOS</v>
      </c>
      <c r="H682" s="64">
        <v>65.0</v>
      </c>
      <c r="I682" s="56">
        <f t="shared" si="106"/>
        <v>213.85</v>
      </c>
      <c r="J682" s="39"/>
      <c r="K682" s="64">
        <v>65.0</v>
      </c>
      <c r="L682" s="59">
        <f t="shared" si="107"/>
        <v>213.85</v>
      </c>
    </row>
    <row r="683" ht="15.0" customHeight="1">
      <c r="B683" s="53">
        <v>4.0</v>
      </c>
      <c r="C683" s="73" t="s">
        <v>33</v>
      </c>
      <c r="D683" s="55" t="str">
        <f>+IF(ISERROR(VLOOKUP($C683,Insumos!$C:$G,3,FALSE)),"",VLOOKUP($C683,Insumos!$C:$G,3,FALSE))</f>
        <v>GRAMOS</v>
      </c>
      <c r="E683" s="56">
        <f>+IF(ISERROR(VLOOKUP($C683,Insumos!$C:$G,2,FALSE)),"",VLOOKUP($C683,Insumos!$C:$G,2,FALSE))</f>
        <v>6945</v>
      </c>
      <c r="F683" s="57">
        <f>+IF(ISERROR(VLOOKUP($C683,Insumos!$C:$G,5,FALSE)),"",VLOOKUP($C683,Insumos!$C:$G,5,FALSE))</f>
        <v>1360</v>
      </c>
      <c r="G683" s="55" t="str">
        <f>+IF(ISERROR(VLOOKUP($C683,Insumos!$C:$G,4,FALSE)),"",VLOOKUP($C683,Insumos!$C:$G,4,FALSE))</f>
        <v>GRAMOS</v>
      </c>
      <c r="H683" s="64">
        <v>35.0</v>
      </c>
      <c r="I683" s="56">
        <f t="shared" si="106"/>
        <v>178.73</v>
      </c>
      <c r="J683" s="39"/>
      <c r="K683" s="64">
        <v>35.0</v>
      </c>
      <c r="L683" s="59">
        <f t="shared" si="107"/>
        <v>178.73</v>
      </c>
    </row>
    <row r="684" ht="15.0" customHeight="1">
      <c r="B684" s="53">
        <v>5.0</v>
      </c>
      <c r="C684" s="73" t="s">
        <v>103</v>
      </c>
      <c r="D684" s="55" t="str">
        <f>+IF(ISERROR(VLOOKUP($C684,Insumos!$C:$G,3,FALSE)),"",VLOOKUP($C684,Insumos!$C:$G,3,FALSE))</f>
        <v>GRAMOS</v>
      </c>
      <c r="E684" s="56">
        <f>+IF(ISERROR(VLOOKUP($C684,Insumos!$C:$G,2,FALSE)),"",VLOOKUP($C684,Insumos!$C:$G,2,FALSE))</f>
        <v>6302.521008</v>
      </c>
      <c r="F684" s="57">
        <f>+IF(ISERROR(VLOOKUP($C684,Insumos!$C:$G,5,FALSE)),"",VLOOKUP($C684,Insumos!$C:$G,5,FALSE))</f>
        <v>1000</v>
      </c>
      <c r="G684" s="55" t="str">
        <f>+IF(ISERROR(VLOOKUP($C684,Insumos!$C:$G,4,FALSE)),"",VLOOKUP($C684,Insumos!$C:$G,4,FALSE))</f>
        <v>GRAMOS</v>
      </c>
      <c r="H684" s="64">
        <v>10.0</v>
      </c>
      <c r="I684" s="56">
        <f t="shared" si="106"/>
        <v>63.03</v>
      </c>
      <c r="J684" s="39"/>
      <c r="K684" s="64">
        <v>10.0</v>
      </c>
      <c r="L684" s="59">
        <f t="shared" si="107"/>
        <v>63.03</v>
      </c>
    </row>
    <row r="685" ht="15.0" customHeight="1">
      <c r="B685" s="53">
        <v>6.0</v>
      </c>
      <c r="C685" s="73"/>
      <c r="D685" s="55" t="str">
        <f>+IF(ISERROR(VLOOKUP($C685,Insumos!$C:$G,3,FALSE)),"",VLOOKUP($C685,Insumos!$C:$G,3,FALSE))</f>
        <v/>
      </c>
      <c r="E685" s="56" t="str">
        <f>+IF(ISERROR(VLOOKUP($C685,Insumos!$C:$G,2,FALSE)),"",VLOOKUP($C685,Insumos!$C:$G,2,FALSE))</f>
        <v/>
      </c>
      <c r="F685" s="57" t="str">
        <f>+IF(ISERROR(VLOOKUP($C685,Insumos!$C:$G,5,FALSE)),"",VLOOKUP($C685,Insumos!$C:$G,5,FALSE))</f>
        <v/>
      </c>
      <c r="G685" s="55" t="str">
        <f>+IF(ISERROR(VLOOKUP($C685,Insumos!$C:$G,4,FALSE)),"",VLOOKUP($C685,Insumos!$C:$G,4,FALSE))</f>
        <v/>
      </c>
      <c r="H685" s="64" t="str">
        <f t="shared" ref="H685:H690" si="108">IFERROR(ROUND(K685/L$677,4),"")</f>
        <v/>
      </c>
      <c r="I685" s="56">
        <f t="shared" si="106"/>
        <v>0</v>
      </c>
      <c r="J685" s="39"/>
      <c r="K685" s="80"/>
      <c r="L685" s="59">
        <f t="shared" si="107"/>
        <v>0</v>
      </c>
    </row>
    <row r="686" ht="15.0" customHeight="1">
      <c r="B686" s="53">
        <v>7.0</v>
      </c>
      <c r="C686" s="63"/>
      <c r="D686" s="55" t="str">
        <f>+IF(ISERROR(VLOOKUP($C686,Insumos!$C:$G,3,FALSE)),"",VLOOKUP($C686,Insumos!$C:$G,3,FALSE))</f>
        <v/>
      </c>
      <c r="E686" s="56" t="str">
        <f>+IF(ISERROR(VLOOKUP($C686,Insumos!$C:$G,2,FALSE)),"",VLOOKUP($C686,Insumos!$C:$G,2,FALSE))</f>
        <v/>
      </c>
      <c r="F686" s="57" t="str">
        <f>+IF(ISERROR(VLOOKUP($C686,Insumos!$C:$G,5,FALSE)),"",VLOOKUP($C686,Insumos!$C:$G,5,FALSE))</f>
        <v/>
      </c>
      <c r="G686" s="55" t="str">
        <f>+IF(ISERROR(VLOOKUP($C686,Insumos!$C:$G,4,FALSE)),"",VLOOKUP($C686,Insumos!$C:$G,4,FALSE))</f>
        <v/>
      </c>
      <c r="H686" s="64" t="str">
        <f t="shared" si="108"/>
        <v/>
      </c>
      <c r="I686" s="56">
        <f t="shared" si="106"/>
        <v>0</v>
      </c>
      <c r="J686" s="39"/>
      <c r="K686" s="80"/>
      <c r="L686" s="59">
        <f t="shared" si="107"/>
        <v>0</v>
      </c>
    </row>
    <row r="687" ht="15.0" customHeight="1">
      <c r="B687" s="53">
        <v>8.0</v>
      </c>
      <c r="C687" s="63"/>
      <c r="D687" s="55" t="str">
        <f>+IF(ISERROR(VLOOKUP($C687,Insumos!$C:$G,3,FALSE)),"",VLOOKUP($C687,Insumos!$C:$G,3,FALSE))</f>
        <v/>
      </c>
      <c r="E687" s="56" t="str">
        <f>+IF(ISERROR(VLOOKUP($C687,Insumos!$C:$G,2,FALSE)),"",VLOOKUP($C687,Insumos!$C:$G,2,FALSE))</f>
        <v/>
      </c>
      <c r="F687" s="57" t="str">
        <f>+IF(ISERROR(VLOOKUP($C687,Insumos!$C:$G,5,FALSE)),"",VLOOKUP($C687,Insumos!$C:$G,5,FALSE))</f>
        <v/>
      </c>
      <c r="G687" s="55" t="str">
        <f>+IF(ISERROR(VLOOKUP($C687,Insumos!$C:$G,4,FALSE)),"",VLOOKUP($C687,Insumos!$C:$G,4,FALSE))</f>
        <v/>
      </c>
      <c r="H687" s="64" t="str">
        <f t="shared" si="108"/>
        <v/>
      </c>
      <c r="I687" s="56">
        <f t="shared" si="106"/>
        <v>0</v>
      </c>
      <c r="J687" s="39"/>
      <c r="K687" s="66"/>
      <c r="L687" s="59">
        <f t="shared" si="107"/>
        <v>0</v>
      </c>
    </row>
    <row r="688" ht="15.0" customHeight="1">
      <c r="B688" s="53">
        <v>9.0</v>
      </c>
      <c r="C688" s="74"/>
      <c r="D688" s="55" t="str">
        <f>+IF(ISERROR(VLOOKUP($C688,Insumos!$C:$G,3,FALSE)),"",VLOOKUP($C688,Insumos!$C:$G,3,FALSE))</f>
        <v/>
      </c>
      <c r="E688" s="56" t="str">
        <f>+IF(ISERROR(VLOOKUP($C688,Insumos!$C:$G,2,FALSE)),"",VLOOKUP($C688,Insumos!$C:$G,2,FALSE))</f>
        <v/>
      </c>
      <c r="F688" s="57" t="str">
        <f>+IF(ISERROR(VLOOKUP($C688,Insumos!$C:$G,5,FALSE)),"",VLOOKUP($C688,Insumos!$C:$G,5,FALSE))</f>
        <v/>
      </c>
      <c r="G688" s="55" t="str">
        <f>+IF(ISERROR(VLOOKUP($C688,Insumos!$C:$G,4,FALSE)),"",VLOOKUP($C688,Insumos!$C:$G,4,FALSE))</f>
        <v/>
      </c>
      <c r="H688" s="64" t="str">
        <f t="shared" si="108"/>
        <v/>
      </c>
      <c r="I688" s="56">
        <f t="shared" si="106"/>
        <v>0</v>
      </c>
      <c r="J688" s="39"/>
      <c r="K688" s="76"/>
      <c r="L688" s="59">
        <f t="shared" si="107"/>
        <v>0</v>
      </c>
    </row>
    <row r="689" ht="15.0" customHeight="1">
      <c r="B689" s="53">
        <v>10.0</v>
      </c>
      <c r="C689" s="73"/>
      <c r="D689" s="55" t="str">
        <f>+IF(ISERROR(VLOOKUP($C689,Insumos!$C:$G,3,FALSE)),"",VLOOKUP($C689,Insumos!$C:$G,3,FALSE))</f>
        <v/>
      </c>
      <c r="E689" s="56" t="str">
        <f>+IF(ISERROR(VLOOKUP($C689,Insumos!$C:$G,2,FALSE)),"",VLOOKUP($C689,Insumos!$C:$G,2,FALSE))</f>
        <v/>
      </c>
      <c r="F689" s="57" t="str">
        <f>+IF(ISERROR(VLOOKUP($C689,Insumos!$C:$G,5,FALSE)),"",VLOOKUP($C689,Insumos!$C:$G,5,FALSE))</f>
        <v/>
      </c>
      <c r="G689" s="55" t="str">
        <f>+IF(ISERROR(VLOOKUP($C689,Insumos!$C:$G,4,FALSE)),"",VLOOKUP($C689,Insumos!$C:$G,4,FALSE))</f>
        <v/>
      </c>
      <c r="H689" s="64" t="str">
        <f t="shared" si="108"/>
        <v/>
      </c>
      <c r="I689" s="56">
        <f t="shared" si="106"/>
        <v>0</v>
      </c>
      <c r="J689" s="39"/>
      <c r="K689" s="77"/>
      <c r="L689" s="59">
        <f t="shared" si="107"/>
        <v>0</v>
      </c>
    </row>
    <row r="690" ht="15.0" customHeight="1">
      <c r="B690" s="53">
        <v>11.0</v>
      </c>
      <c r="C690" s="63"/>
      <c r="D690" s="55" t="str">
        <f>+IF(ISERROR(VLOOKUP($C690,Insumos!$C:$G,3,FALSE)),"",VLOOKUP($C690,Insumos!$C:$G,3,FALSE))</f>
        <v/>
      </c>
      <c r="E690" s="56" t="str">
        <f>+IF(ISERROR(VLOOKUP($C690,Insumos!$C:$G,2,FALSE)),"",VLOOKUP($C690,Insumos!$C:$G,2,FALSE))</f>
        <v/>
      </c>
      <c r="F690" s="57" t="str">
        <f>+IF(ISERROR(VLOOKUP($C690,Insumos!$C:$G,5,FALSE)),"",VLOOKUP($C690,Insumos!$C:$G,5,FALSE))</f>
        <v/>
      </c>
      <c r="G690" s="55" t="str">
        <f>+IF(ISERROR(VLOOKUP($C690,Insumos!$C:$G,4,FALSE)),"",VLOOKUP($C690,Insumos!$C:$G,4,FALSE))</f>
        <v/>
      </c>
      <c r="H690" s="64" t="str">
        <f t="shared" si="108"/>
        <v/>
      </c>
      <c r="I690" s="56">
        <f t="shared" si="106"/>
        <v>0</v>
      </c>
      <c r="J690" s="39"/>
      <c r="K690" s="77"/>
      <c r="L690" s="59">
        <f t="shared" si="107"/>
        <v>0</v>
      </c>
    </row>
    <row r="691" ht="15.0" customHeight="1">
      <c r="H691" s="67" t="s">
        <v>483</v>
      </c>
      <c r="I691" s="68">
        <f>SUM(I680:I690)</f>
        <v>565.89</v>
      </c>
      <c r="J691" s="39"/>
      <c r="K691" s="69"/>
      <c r="L691" s="70">
        <f>SUM(L680:L690)</f>
        <v>565.89</v>
      </c>
    </row>
    <row r="692">
      <c r="H692" s="31"/>
    </row>
    <row r="693">
      <c r="H693" s="31"/>
    </row>
    <row r="694">
      <c r="H694" s="31"/>
    </row>
    <row r="695" ht="15.0" customHeight="1">
      <c r="B695" s="33"/>
      <c r="C695" s="10" t="s">
        <v>182</v>
      </c>
      <c r="D695" s="34" t="s">
        <v>484</v>
      </c>
      <c r="E695" s="35"/>
      <c r="F695" s="36"/>
      <c r="G695" s="37"/>
      <c r="H695" s="38"/>
      <c r="I695" s="35"/>
      <c r="J695" s="39"/>
      <c r="K695" s="40" t="s">
        <v>474</v>
      </c>
      <c r="L695" s="41" t="s">
        <v>515</v>
      </c>
    </row>
    <row r="696" ht="15.0" customHeight="1">
      <c r="B696" s="42"/>
      <c r="C696" s="43"/>
      <c r="D696" s="42"/>
      <c r="E696" s="44"/>
      <c r="F696" s="45"/>
      <c r="G696" s="42"/>
      <c r="H696" s="46"/>
      <c r="I696" s="44"/>
      <c r="J696" s="39"/>
      <c r="K696" s="47"/>
      <c r="L696" s="41"/>
    </row>
    <row r="697" ht="15.0" customHeight="1">
      <c r="B697" s="48" t="s">
        <v>476</v>
      </c>
      <c r="C697" s="48" t="s">
        <v>477</v>
      </c>
      <c r="D697" s="48" t="s">
        <v>478</v>
      </c>
      <c r="E697" s="49" t="s">
        <v>479</v>
      </c>
      <c r="F697" s="50" t="s">
        <v>10</v>
      </c>
      <c r="G697" s="48" t="s">
        <v>480</v>
      </c>
      <c r="H697" s="51" t="s">
        <v>481</v>
      </c>
      <c r="I697" s="49" t="s">
        <v>482</v>
      </c>
      <c r="J697" s="39"/>
      <c r="K697" s="52"/>
      <c r="L697" s="48" t="s">
        <v>482</v>
      </c>
    </row>
    <row r="698" ht="15.0" customHeight="1">
      <c r="B698" s="53">
        <v>1.0</v>
      </c>
      <c r="C698" s="54" t="s">
        <v>52</v>
      </c>
      <c r="D698" s="55" t="str">
        <f>+IF(ISERROR(VLOOKUP($C698,Insumos!$C:$G,3,FALSE)),"",VLOOKUP($C698,Insumos!$C:$G,3,FALSE))</f>
        <v>UNIDAD</v>
      </c>
      <c r="E698" s="56">
        <f>+IF(ISERROR(VLOOKUP($C698,Insumos!$C:$G,2,FALSE)),"",VLOOKUP($C698,Insumos!$C:$G,2,FALSE))</f>
        <v>5000</v>
      </c>
      <c r="F698" s="57">
        <f>+IF(ISERROR(VLOOKUP($C698,Insumos!$C:$G,5,FALSE)),"",VLOOKUP($C698,Insumos!$C:$G,5,FALSE))</f>
        <v>100</v>
      </c>
      <c r="G698" s="55" t="str">
        <f>+IF(ISERROR(VLOOKUP($C698,Insumos!$C:$G,4,FALSE)),"",VLOOKUP($C698,Insumos!$C:$G,4,FALSE))</f>
        <v>UNIDAD</v>
      </c>
      <c r="H698" s="64">
        <v>1.0</v>
      </c>
      <c r="I698" s="56">
        <f t="shared" ref="I698:I708" si="109">IF(ISERROR(ROUND(+E698/F698*H698,2)),0,ROUND(+E698/F698*H698,2))</f>
        <v>50</v>
      </c>
      <c r="J698" s="39"/>
      <c r="K698" s="64">
        <v>1.0</v>
      </c>
      <c r="L698" s="59">
        <f t="shared" ref="L698:L708" si="110">IF(ISERROR(ROUND(+E698/F698*K698,2)),0,ROUND(+E698/F698*K698,2))</f>
        <v>50</v>
      </c>
    </row>
    <row r="699" ht="15.0" customHeight="1">
      <c r="B699" s="53">
        <v>2.0</v>
      </c>
      <c r="C699" s="54" t="s">
        <v>235</v>
      </c>
      <c r="D699" s="55" t="str">
        <f>+IF(ISERROR(VLOOKUP($C699,Insumos!$C:$G,3,FALSE)),"",VLOOKUP($C699,Insumos!$C:$G,3,FALSE))</f>
        <v>GRAMOS</v>
      </c>
      <c r="E699" s="56">
        <f>+IF(ISERROR(VLOOKUP($C699,Insumos!$C:$G,2,FALSE)),"",VLOOKUP($C699,Insumos!$C:$G,2,FALSE))</f>
        <v>13944.82759</v>
      </c>
      <c r="F699" s="57">
        <f>+IF(ISERROR(VLOOKUP($C699,Insumos!$C:$G,5,FALSE)),"",VLOOKUP($C699,Insumos!$C:$G,5,FALSE))</f>
        <v>1000</v>
      </c>
      <c r="G699" s="55" t="str">
        <f>+IF(ISERROR(VLOOKUP($C699,Insumos!$C:$G,4,FALSE)),"",VLOOKUP($C699,Insumos!$C:$G,4,FALSE))</f>
        <v>GRAMOS</v>
      </c>
      <c r="H699" s="64">
        <v>85.0</v>
      </c>
      <c r="I699" s="56">
        <f t="shared" si="109"/>
        <v>1185.31</v>
      </c>
      <c r="J699" s="39"/>
      <c r="K699" s="64">
        <v>85.0</v>
      </c>
      <c r="L699" s="59">
        <f t="shared" si="110"/>
        <v>1185.31</v>
      </c>
    </row>
    <row r="700" ht="15.0" customHeight="1">
      <c r="B700" s="53">
        <v>3.0</v>
      </c>
      <c r="C700" s="99" t="s">
        <v>232</v>
      </c>
      <c r="D700" s="55" t="str">
        <f>+IF(ISERROR(VLOOKUP($C700,Insumos!$C:$G,3,FALSE)),"",VLOOKUP($C700,Insumos!$C:$G,3,FALSE))</f>
        <v>GRAMOS</v>
      </c>
      <c r="E700" s="56">
        <f>+IF(ISERROR(VLOOKUP($C700,Insumos!$C:$G,2,FALSE)),"",VLOOKUP($C700,Insumos!$C:$G,2,FALSE))</f>
        <v>3529.411765</v>
      </c>
      <c r="F700" s="57">
        <f>+IF(ISERROR(VLOOKUP($C700,Insumos!$C:$G,5,FALSE)),"",VLOOKUP($C700,Insumos!$C:$G,5,FALSE))</f>
        <v>1000</v>
      </c>
      <c r="G700" s="55" t="str">
        <f>+IF(ISERROR(VLOOKUP($C700,Insumos!$C:$G,4,FALSE)),"",VLOOKUP($C700,Insumos!$C:$G,4,FALSE))</f>
        <v>GRAMOS</v>
      </c>
      <c r="H700" s="64">
        <v>50.0</v>
      </c>
      <c r="I700" s="56">
        <f t="shared" si="109"/>
        <v>176.47</v>
      </c>
      <c r="J700" s="39"/>
      <c r="K700" s="64">
        <v>50.0</v>
      </c>
      <c r="L700" s="59">
        <f t="shared" si="110"/>
        <v>176.47</v>
      </c>
    </row>
    <row r="701" ht="15.0" customHeight="1">
      <c r="B701" s="53">
        <v>4.0</v>
      </c>
      <c r="C701" s="88" t="s">
        <v>178</v>
      </c>
      <c r="D701" s="55" t="str">
        <f>+IF(ISERROR(VLOOKUP($C701,Insumos!$C:$G,3,FALSE)),"",VLOOKUP($C701,Insumos!$C:$G,3,FALSE))</f>
        <v>GRAMOS</v>
      </c>
      <c r="E701" s="56">
        <f>+IF(ISERROR(VLOOKUP($C701,Insumos!$C:$G,2,FALSE)),"",VLOOKUP($C701,Insumos!$C:$G,2,FALSE))</f>
        <v>433</v>
      </c>
      <c r="F701" s="57">
        <f>+IF(ISERROR(VLOOKUP($C701,Insumos!$C:$G,5,FALSE)),"",VLOOKUP($C701,Insumos!$C:$G,5,FALSE))</f>
        <v>300</v>
      </c>
      <c r="G701" s="55" t="str">
        <f>+IF(ISERROR(VLOOKUP($C701,Insumos!$C:$G,4,FALSE)),"",VLOOKUP($C701,Insumos!$C:$G,4,FALSE))</f>
        <v>GRAMOS</v>
      </c>
      <c r="H701" s="64">
        <v>40.0</v>
      </c>
      <c r="I701" s="56">
        <f t="shared" si="109"/>
        <v>57.73</v>
      </c>
      <c r="J701" s="39"/>
      <c r="K701" s="64">
        <v>40.0</v>
      </c>
      <c r="L701" s="59">
        <f t="shared" si="110"/>
        <v>57.73</v>
      </c>
    </row>
    <row r="702" ht="15.0" customHeight="1">
      <c r="B702" s="53">
        <v>5.0</v>
      </c>
      <c r="C702" s="88" t="s">
        <v>179</v>
      </c>
      <c r="D702" s="55" t="str">
        <f>+IF(ISERROR(VLOOKUP($C702,Insumos!$C:$G,3,FALSE)),"",VLOOKUP($C702,Insumos!$C:$G,3,FALSE))</f>
        <v>GRAMOS</v>
      </c>
      <c r="E702" s="56">
        <f>+IF(ISERROR(VLOOKUP($C702,Insumos!$C:$G,2,FALSE)),"",VLOOKUP($C702,Insumos!$C:$G,2,FALSE))</f>
        <v>840</v>
      </c>
      <c r="F702" s="57">
        <f>+IF(ISERROR(VLOOKUP($C702,Insumos!$C:$G,5,FALSE)),"",VLOOKUP($C702,Insumos!$C:$G,5,FALSE))</f>
        <v>800</v>
      </c>
      <c r="G702" s="55" t="str">
        <f>+IF(ISERROR(VLOOKUP($C702,Insumos!$C:$G,4,FALSE)),"",VLOOKUP($C702,Insumos!$C:$G,4,FALSE))</f>
        <v>GRAMOS</v>
      </c>
      <c r="H702" s="64">
        <v>15.0</v>
      </c>
      <c r="I702" s="56">
        <f t="shared" si="109"/>
        <v>15.75</v>
      </c>
      <c r="J702" s="39"/>
      <c r="K702" s="64">
        <v>15.0</v>
      </c>
      <c r="L702" s="59">
        <f t="shared" si="110"/>
        <v>15.75</v>
      </c>
    </row>
    <row r="703" ht="15.0" customHeight="1">
      <c r="B703" s="53">
        <v>6.0</v>
      </c>
      <c r="C703" s="78" t="s">
        <v>180</v>
      </c>
      <c r="D703" s="55" t="str">
        <f>+IF(ISERROR(VLOOKUP($C703,Insumos!$C:$G,3,FALSE)),"",VLOOKUP($C703,Insumos!$C:$G,3,FALSE))</f>
        <v>GRAMOS</v>
      </c>
      <c r="E703" s="56">
        <f>+IF(ISERROR(VLOOKUP($C703,Insumos!$C:$G,2,FALSE)),"",VLOOKUP($C703,Insumos!$C:$G,2,FALSE))</f>
        <v>6945</v>
      </c>
      <c r="F703" s="57">
        <f>+IF(ISERROR(VLOOKUP($C703,Insumos!$C:$G,5,FALSE)),"",VLOOKUP($C703,Insumos!$C:$G,5,FALSE))</f>
        <v>1360</v>
      </c>
      <c r="G703" s="55" t="str">
        <f>+IF(ISERROR(VLOOKUP($C703,Insumos!$C:$G,4,FALSE)),"",VLOOKUP($C703,Insumos!$C:$G,4,FALSE))</f>
        <v>GRAMOS</v>
      </c>
      <c r="H703" s="64">
        <v>60.0</v>
      </c>
      <c r="I703" s="56">
        <f t="shared" si="109"/>
        <v>306.4</v>
      </c>
      <c r="J703" s="39"/>
      <c r="K703" s="64">
        <v>60.0</v>
      </c>
      <c r="L703" s="59">
        <f t="shared" si="110"/>
        <v>306.4</v>
      </c>
    </row>
    <row r="704" ht="15.0" customHeight="1">
      <c r="B704" s="53">
        <v>7.0</v>
      </c>
      <c r="C704" s="88"/>
      <c r="D704" s="55" t="str">
        <f>+IF(ISERROR(VLOOKUP($C704,Insumos!$C:$G,3,FALSE)),"",VLOOKUP($C704,Insumos!$C:$G,3,FALSE))</f>
        <v/>
      </c>
      <c r="E704" s="56" t="str">
        <f>+IF(ISERROR(VLOOKUP($C704,Insumos!$C:$G,2,FALSE)),"",VLOOKUP($C704,Insumos!$C:$G,2,FALSE))</f>
        <v/>
      </c>
      <c r="F704" s="57" t="str">
        <f>+IF(ISERROR(VLOOKUP($C704,Insumos!$C:$G,5,FALSE)),"",VLOOKUP($C704,Insumos!$C:$G,5,FALSE))</f>
        <v/>
      </c>
      <c r="G704" s="55" t="str">
        <f>+IF(ISERROR(VLOOKUP($C704,Insumos!$C:$G,4,FALSE)),"",VLOOKUP($C704,Insumos!$C:$G,4,FALSE))</f>
        <v/>
      </c>
      <c r="H704" s="64"/>
      <c r="I704" s="56">
        <f t="shared" si="109"/>
        <v>0</v>
      </c>
      <c r="J704" s="39"/>
      <c r="K704" s="98"/>
      <c r="L704" s="59">
        <f t="shared" si="110"/>
        <v>0</v>
      </c>
    </row>
    <row r="705" ht="15.0" customHeight="1">
      <c r="B705" s="53">
        <v>8.0</v>
      </c>
      <c r="C705" s="63"/>
      <c r="D705" s="55" t="str">
        <f>+IF(ISERROR(VLOOKUP($C705,Insumos!$C:$G,3,FALSE)),"",VLOOKUP($C705,Insumos!$C:$G,3,FALSE))</f>
        <v/>
      </c>
      <c r="E705" s="56" t="str">
        <f>+IF(ISERROR(VLOOKUP($C705,Insumos!$C:$G,2,FALSE)),"",VLOOKUP($C705,Insumos!$C:$G,2,FALSE))</f>
        <v/>
      </c>
      <c r="F705" s="57" t="str">
        <f>+IF(ISERROR(VLOOKUP($C705,Insumos!$C:$G,5,FALSE)),"",VLOOKUP($C705,Insumos!$C:$G,5,FALSE))</f>
        <v/>
      </c>
      <c r="G705" s="55" t="str">
        <f>+IF(ISERROR(VLOOKUP($C705,Insumos!$C:$G,4,FALSE)),"",VLOOKUP($C705,Insumos!$C:$G,4,FALSE))</f>
        <v/>
      </c>
      <c r="H705" s="64"/>
      <c r="I705" s="56">
        <f t="shared" si="109"/>
        <v>0</v>
      </c>
      <c r="J705" s="39"/>
      <c r="K705" s="66"/>
      <c r="L705" s="59">
        <f t="shared" si="110"/>
        <v>0</v>
      </c>
    </row>
    <row r="706" ht="15.0" customHeight="1">
      <c r="B706" s="53">
        <v>9.0</v>
      </c>
      <c r="C706" s="74"/>
      <c r="D706" s="55" t="str">
        <f>+IF(ISERROR(VLOOKUP($C706,Insumos!$C:$G,3,FALSE)),"",VLOOKUP($C706,Insumos!$C:$G,3,FALSE))</f>
        <v/>
      </c>
      <c r="E706" s="56" t="str">
        <f>+IF(ISERROR(VLOOKUP($C706,Insumos!$C:$G,2,FALSE)),"",VLOOKUP($C706,Insumos!$C:$G,2,FALSE))</f>
        <v/>
      </c>
      <c r="F706" s="57" t="str">
        <f>+IF(ISERROR(VLOOKUP($C706,Insumos!$C:$G,5,FALSE)),"",VLOOKUP($C706,Insumos!$C:$G,5,FALSE))</f>
        <v/>
      </c>
      <c r="G706" s="55" t="str">
        <f>+IF(ISERROR(VLOOKUP($C706,Insumos!$C:$G,4,FALSE)),"",VLOOKUP($C706,Insumos!$C:$G,4,FALSE))</f>
        <v/>
      </c>
      <c r="H706" s="64"/>
      <c r="I706" s="56">
        <f t="shared" si="109"/>
        <v>0</v>
      </c>
      <c r="J706" s="39"/>
      <c r="K706" s="76"/>
      <c r="L706" s="59">
        <f t="shared" si="110"/>
        <v>0</v>
      </c>
    </row>
    <row r="707" ht="15.0" customHeight="1">
      <c r="B707" s="53">
        <v>10.0</v>
      </c>
      <c r="C707" s="73"/>
      <c r="D707" s="55" t="str">
        <f>+IF(ISERROR(VLOOKUP($C707,Insumos!$C:$G,3,FALSE)),"",VLOOKUP($C707,Insumos!$C:$G,3,FALSE))</f>
        <v/>
      </c>
      <c r="E707" s="56" t="str">
        <f>+IF(ISERROR(VLOOKUP($C707,Insumos!$C:$G,2,FALSE)),"",VLOOKUP($C707,Insumos!$C:$G,2,FALSE))</f>
        <v/>
      </c>
      <c r="F707" s="57" t="str">
        <f>+IF(ISERROR(VLOOKUP($C707,Insumos!$C:$G,5,FALSE)),"",VLOOKUP($C707,Insumos!$C:$G,5,FALSE))</f>
        <v/>
      </c>
      <c r="G707" s="55" t="str">
        <f>+IF(ISERROR(VLOOKUP($C707,Insumos!$C:$G,4,FALSE)),"",VLOOKUP($C707,Insumos!$C:$G,4,FALSE))</f>
        <v/>
      </c>
      <c r="H707" s="64"/>
      <c r="I707" s="56">
        <f t="shared" si="109"/>
        <v>0</v>
      </c>
      <c r="J707" s="39"/>
      <c r="K707" s="77"/>
      <c r="L707" s="59">
        <f t="shared" si="110"/>
        <v>0</v>
      </c>
    </row>
    <row r="708" ht="15.0" customHeight="1">
      <c r="B708" s="53">
        <v>11.0</v>
      </c>
      <c r="C708" s="63"/>
      <c r="D708" s="55" t="str">
        <f>+IF(ISERROR(VLOOKUP($C708,Insumos!$C:$G,3,FALSE)),"",VLOOKUP($C708,Insumos!$C:$G,3,FALSE))</f>
        <v/>
      </c>
      <c r="E708" s="56" t="str">
        <f>+IF(ISERROR(VLOOKUP($C708,Insumos!$C:$G,2,FALSE)),"",VLOOKUP($C708,Insumos!$C:$G,2,FALSE))</f>
        <v/>
      </c>
      <c r="F708" s="57" t="str">
        <f>+IF(ISERROR(VLOOKUP($C708,Insumos!$C:$G,5,FALSE)),"",VLOOKUP($C708,Insumos!$C:$G,5,FALSE))</f>
        <v/>
      </c>
      <c r="G708" s="55" t="str">
        <f>+IF(ISERROR(VLOOKUP($C708,Insumos!$C:$G,4,FALSE)),"",VLOOKUP($C708,Insumos!$C:$G,4,FALSE))</f>
        <v/>
      </c>
      <c r="H708" s="64"/>
      <c r="I708" s="56">
        <f t="shared" si="109"/>
        <v>0</v>
      </c>
      <c r="J708" s="39"/>
      <c r="K708" s="77"/>
      <c r="L708" s="59">
        <f t="shared" si="110"/>
        <v>0</v>
      </c>
    </row>
    <row r="709" ht="15.0" customHeight="1">
      <c r="H709" s="67" t="s">
        <v>483</v>
      </c>
      <c r="I709" s="68">
        <f>SUM(I698:I708)</f>
        <v>1791.66</v>
      </c>
      <c r="J709" s="39"/>
      <c r="K709" s="69"/>
      <c r="L709" s="70">
        <f>SUM(L698:L708)</f>
        <v>1791.66</v>
      </c>
    </row>
    <row r="710">
      <c r="H710" s="31"/>
    </row>
    <row r="711">
      <c r="H711" s="31"/>
    </row>
    <row r="712">
      <c r="H712" s="31"/>
    </row>
    <row r="713" ht="15.0" customHeight="1">
      <c r="B713" s="33"/>
      <c r="C713" s="102" t="s">
        <v>212</v>
      </c>
      <c r="D713" s="34" t="s">
        <v>484</v>
      </c>
      <c r="E713" s="35"/>
      <c r="F713" s="36"/>
      <c r="G713" s="37"/>
      <c r="H713" s="38"/>
      <c r="I713" s="35"/>
      <c r="J713" s="39"/>
      <c r="K713" s="40" t="s">
        <v>474</v>
      </c>
      <c r="L713" s="41" t="s">
        <v>515</v>
      </c>
    </row>
    <row r="714" ht="15.0" customHeight="1">
      <c r="B714" s="42"/>
      <c r="C714" s="43"/>
      <c r="D714" s="42"/>
      <c r="E714" s="44"/>
      <c r="F714" s="45"/>
      <c r="G714" s="42"/>
      <c r="H714" s="46"/>
      <c r="I714" s="44"/>
      <c r="J714" s="39"/>
      <c r="K714" s="47"/>
      <c r="L714" s="41"/>
    </row>
    <row r="715" ht="15.0" customHeight="1">
      <c r="B715" s="48" t="s">
        <v>476</v>
      </c>
      <c r="C715" s="48" t="s">
        <v>477</v>
      </c>
      <c r="D715" s="48" t="s">
        <v>478</v>
      </c>
      <c r="E715" s="49" t="s">
        <v>479</v>
      </c>
      <c r="F715" s="50" t="s">
        <v>10</v>
      </c>
      <c r="G715" s="48" t="s">
        <v>480</v>
      </c>
      <c r="H715" s="51" t="s">
        <v>481</v>
      </c>
      <c r="I715" s="49" t="s">
        <v>482</v>
      </c>
      <c r="J715" s="39"/>
      <c r="K715" s="52"/>
      <c r="L715" s="48" t="s">
        <v>482</v>
      </c>
    </row>
    <row r="716" ht="15.0" customHeight="1">
      <c r="B716" s="53">
        <v>1.0</v>
      </c>
      <c r="C716" s="54" t="s">
        <v>69</v>
      </c>
      <c r="D716" s="55" t="str">
        <f>+IF(ISERROR(VLOOKUP($C716,Insumos!$C:$G,3,FALSE)),"",VLOOKUP($C716,Insumos!$C:$G,3,FALSE))</f>
        <v>GRAMOS</v>
      </c>
      <c r="E716" s="56">
        <f>+IF(ISERROR(VLOOKUP($C716,Insumos!$C:$G,2,FALSE)),"",VLOOKUP($C716,Insumos!$C:$G,2,FALSE))</f>
        <v>2777.79</v>
      </c>
      <c r="F716" s="57">
        <f>+IF(ISERROR(VLOOKUP($C716,Insumos!$C:$G,5,FALSE)),"",VLOOKUP($C716,Insumos!$C:$G,5,FALSE))</f>
        <v>5700</v>
      </c>
      <c r="G716" s="55" t="str">
        <f>+IF(ISERROR(VLOOKUP($C716,Insumos!$C:$G,4,FALSE)),"",VLOOKUP($C716,Insumos!$C:$G,4,FALSE))</f>
        <v>GRAMOS</v>
      </c>
      <c r="H716" s="64">
        <v>150.0</v>
      </c>
      <c r="I716" s="56">
        <f t="shared" ref="I716:I726" si="111">IF(ISERROR(ROUND(+E716/F716*H716,2)),0,ROUND(+E716/F716*H716,2))</f>
        <v>73.1</v>
      </c>
      <c r="J716" s="39"/>
      <c r="K716" s="64">
        <v>150.0</v>
      </c>
      <c r="L716" s="59">
        <f t="shared" ref="L716:L726" si="112">IF(ISERROR(ROUND(+E716/F716*K716,2)),0,ROUND(+E716/F716*K716,2))</f>
        <v>73.1</v>
      </c>
    </row>
    <row r="717" ht="15.0" customHeight="1">
      <c r="B717" s="53">
        <v>2.0</v>
      </c>
      <c r="C717" s="54" t="s">
        <v>52</v>
      </c>
      <c r="D717" s="55" t="str">
        <f>+IF(ISERROR(VLOOKUP($C717,Insumos!$C:$G,3,FALSE)),"",VLOOKUP($C717,Insumos!$C:$G,3,FALSE))</f>
        <v>UNIDAD</v>
      </c>
      <c r="E717" s="56">
        <f>+IF(ISERROR(VLOOKUP($C717,Insumos!$C:$G,2,FALSE)),"",VLOOKUP($C717,Insumos!$C:$G,2,FALSE))</f>
        <v>5000</v>
      </c>
      <c r="F717" s="57">
        <f>+IF(ISERROR(VLOOKUP($C717,Insumos!$C:$G,5,FALSE)),"",VLOOKUP($C717,Insumos!$C:$G,5,FALSE))</f>
        <v>100</v>
      </c>
      <c r="G717" s="55" t="str">
        <f>+IF(ISERROR(VLOOKUP($C717,Insumos!$C:$G,4,FALSE)),"",VLOOKUP($C717,Insumos!$C:$G,4,FALSE))</f>
        <v>UNIDAD</v>
      </c>
      <c r="H717" s="64">
        <v>0.5</v>
      </c>
      <c r="I717" s="56">
        <f t="shared" si="111"/>
        <v>25</v>
      </c>
      <c r="J717" s="39"/>
      <c r="K717" s="64">
        <v>0.5</v>
      </c>
      <c r="L717" s="59">
        <f t="shared" si="112"/>
        <v>25</v>
      </c>
    </row>
    <row r="718" ht="15.0" customHeight="1">
      <c r="B718" s="53">
        <v>3.0</v>
      </c>
      <c r="C718" s="88" t="s">
        <v>44</v>
      </c>
      <c r="D718" s="55" t="str">
        <f>+IF(ISERROR(VLOOKUP($C718,Insumos!$C:$G,3,FALSE)),"",VLOOKUP($C718,Insumos!$C:$G,3,FALSE))</f>
        <v>GRAMOS</v>
      </c>
      <c r="E718" s="56">
        <f>+IF(ISERROR(VLOOKUP($C718,Insumos!$C:$G,2,FALSE)),"",VLOOKUP($C718,Insumos!$C:$G,2,FALSE))</f>
        <v>5780</v>
      </c>
      <c r="F718" s="57">
        <f>+IF(ISERROR(VLOOKUP($C718,Insumos!$C:$G,5,FALSE)),"",VLOOKUP($C718,Insumos!$C:$G,5,FALSE))</f>
        <v>1000</v>
      </c>
      <c r="G718" s="55" t="str">
        <f>+IF(ISERROR(VLOOKUP($C718,Insumos!$C:$G,4,FALSE)),"",VLOOKUP($C718,Insumos!$C:$G,4,FALSE))</f>
        <v>GRAMOS</v>
      </c>
      <c r="H718" s="64">
        <v>50.0</v>
      </c>
      <c r="I718" s="56">
        <f t="shared" si="111"/>
        <v>289</v>
      </c>
      <c r="J718" s="39"/>
      <c r="K718" s="64">
        <v>50.0</v>
      </c>
      <c r="L718" s="59">
        <f t="shared" si="112"/>
        <v>289</v>
      </c>
    </row>
    <row r="719" ht="15.0" customHeight="1">
      <c r="B719" s="53">
        <v>4.0</v>
      </c>
      <c r="C719" s="88" t="s">
        <v>33</v>
      </c>
      <c r="D719" s="55" t="str">
        <f>+IF(ISERROR(VLOOKUP($C719,Insumos!$C:$G,3,FALSE)),"",VLOOKUP($C719,Insumos!$C:$G,3,FALSE))</f>
        <v>GRAMOS</v>
      </c>
      <c r="E719" s="56">
        <f>+IF(ISERROR(VLOOKUP($C719,Insumos!$C:$G,2,FALSE)),"",VLOOKUP($C719,Insumos!$C:$G,2,FALSE))</f>
        <v>6945</v>
      </c>
      <c r="F719" s="57">
        <f>+IF(ISERROR(VLOOKUP($C719,Insumos!$C:$G,5,FALSE)),"",VLOOKUP($C719,Insumos!$C:$G,5,FALSE))</f>
        <v>1360</v>
      </c>
      <c r="G719" s="55" t="str">
        <f>+IF(ISERROR(VLOOKUP($C719,Insumos!$C:$G,4,FALSE)),"",VLOOKUP($C719,Insumos!$C:$G,4,FALSE))</f>
        <v>GRAMOS</v>
      </c>
      <c r="H719" s="64">
        <v>60.0</v>
      </c>
      <c r="I719" s="56">
        <f t="shared" si="111"/>
        <v>306.4</v>
      </c>
      <c r="J719" s="39"/>
      <c r="K719" s="64">
        <v>60.0</v>
      </c>
      <c r="L719" s="59">
        <f t="shared" si="112"/>
        <v>306.4</v>
      </c>
    </row>
    <row r="720" ht="15.0" customHeight="1">
      <c r="B720" s="53">
        <v>5.0</v>
      </c>
      <c r="C720" s="99" t="s">
        <v>54</v>
      </c>
      <c r="D720" s="55" t="str">
        <f>+IF(ISERROR(VLOOKUP($C720,Insumos!$C:$G,3,FALSE)),"",VLOOKUP($C720,Insumos!$C:$G,3,FALSE))</f>
        <v>UNIDAD</v>
      </c>
      <c r="E720" s="56">
        <f>+IF(ISERROR(VLOOKUP($C720,Insumos!$C:$G,2,FALSE)),"",VLOOKUP($C720,Insumos!$C:$G,2,FALSE))</f>
        <v>8000</v>
      </c>
      <c r="F720" s="57">
        <f>+IF(ISERROR(VLOOKUP($C720,Insumos!$C:$G,5,FALSE)),"",VLOOKUP($C720,Insumos!$C:$G,5,FALSE))</f>
        <v>36</v>
      </c>
      <c r="G720" s="55" t="str">
        <f>+IF(ISERROR(VLOOKUP($C720,Insumos!$C:$G,4,FALSE)),"",VLOOKUP($C720,Insumos!$C:$G,4,FALSE))</f>
        <v>UNIDAD</v>
      </c>
      <c r="H720" s="64">
        <v>0.5</v>
      </c>
      <c r="I720" s="56">
        <f t="shared" si="111"/>
        <v>111.11</v>
      </c>
      <c r="J720" s="39"/>
      <c r="K720" s="64">
        <v>0.5</v>
      </c>
      <c r="L720" s="59">
        <f t="shared" si="112"/>
        <v>111.11</v>
      </c>
    </row>
    <row r="721" ht="15.0" customHeight="1">
      <c r="B721" s="53">
        <v>6.0</v>
      </c>
      <c r="C721" s="88" t="s">
        <v>124</v>
      </c>
      <c r="D721" s="55" t="str">
        <f>+IF(ISERROR(VLOOKUP($C721,Insumos!$C:$G,3,FALSE)),"",VLOOKUP($C721,Insumos!$C:$G,3,FALSE))</f>
        <v>GRAMOS</v>
      </c>
      <c r="E721" s="56">
        <f>+IF(ISERROR(VLOOKUP($C721,Insumos!$C:$G,2,FALSE)),"",VLOOKUP($C721,Insumos!$C:$G,2,FALSE))</f>
        <v>3529.411765</v>
      </c>
      <c r="F721" s="57">
        <f>+IF(ISERROR(VLOOKUP($C721,Insumos!$C:$G,5,FALSE)),"",VLOOKUP($C721,Insumos!$C:$G,5,FALSE))</f>
        <v>1000</v>
      </c>
      <c r="G721" s="55" t="str">
        <f>+IF(ISERROR(VLOOKUP($C721,Insumos!$C:$G,4,FALSE)),"",VLOOKUP($C721,Insumos!$C:$G,4,FALSE))</f>
        <v>GRAMOS</v>
      </c>
      <c r="H721" s="64">
        <v>55.0</v>
      </c>
      <c r="I721" s="56">
        <f t="shared" si="111"/>
        <v>194.12</v>
      </c>
      <c r="J721" s="39"/>
      <c r="K721" s="64">
        <v>55.0</v>
      </c>
      <c r="L721" s="59">
        <f t="shared" si="112"/>
        <v>194.12</v>
      </c>
    </row>
    <row r="722" ht="15.0" customHeight="1">
      <c r="B722" s="53">
        <v>7.0</v>
      </c>
      <c r="C722" s="103"/>
      <c r="D722" s="55" t="str">
        <f>+IF(ISERROR(VLOOKUP($C722,Insumos!$C:$G,3,FALSE)),"",VLOOKUP($C722,Insumos!$C:$G,3,FALSE))</f>
        <v/>
      </c>
      <c r="E722" s="56" t="str">
        <f>+IF(ISERROR(VLOOKUP($C722,Insumos!$C:$G,2,FALSE)),"",VLOOKUP($C722,Insumos!$C:$G,2,FALSE))</f>
        <v/>
      </c>
      <c r="F722" s="57" t="str">
        <f>+IF(ISERROR(VLOOKUP($C722,Insumos!$C:$G,5,FALSE)),"",VLOOKUP($C722,Insumos!$C:$G,5,FALSE))</f>
        <v/>
      </c>
      <c r="G722" s="55" t="str">
        <f>+IF(ISERROR(VLOOKUP($C722,Insumos!$C:$G,4,FALSE)),"",VLOOKUP($C722,Insumos!$C:$G,4,FALSE))</f>
        <v/>
      </c>
      <c r="H722" s="64"/>
      <c r="I722" s="56">
        <f t="shared" si="111"/>
        <v>0</v>
      </c>
      <c r="J722" s="39"/>
      <c r="K722" s="104"/>
      <c r="L722" s="59">
        <f t="shared" si="112"/>
        <v>0</v>
      </c>
    </row>
    <row r="723" ht="15.0" customHeight="1">
      <c r="B723" s="53">
        <v>8.0</v>
      </c>
      <c r="C723" s="105"/>
      <c r="D723" s="55" t="str">
        <f>+IF(ISERROR(VLOOKUP($C723,Insumos!$C:$G,3,FALSE)),"",VLOOKUP($C723,Insumos!$C:$G,3,FALSE))</f>
        <v/>
      </c>
      <c r="E723" s="56" t="str">
        <f>+IF(ISERROR(VLOOKUP($C723,Insumos!$C:$G,2,FALSE)),"",VLOOKUP($C723,Insumos!$C:$G,2,FALSE))</f>
        <v/>
      </c>
      <c r="F723" s="57" t="str">
        <f>+IF(ISERROR(VLOOKUP($C723,Insumos!$C:$G,5,FALSE)),"",VLOOKUP($C723,Insumos!$C:$G,5,FALSE))</f>
        <v/>
      </c>
      <c r="G723" s="55" t="str">
        <f>+IF(ISERROR(VLOOKUP($C723,Insumos!$C:$G,4,FALSE)),"",VLOOKUP($C723,Insumos!$C:$G,4,FALSE))</f>
        <v/>
      </c>
      <c r="H723" s="64"/>
      <c r="I723" s="56">
        <f t="shared" si="111"/>
        <v>0</v>
      </c>
      <c r="J723" s="39"/>
      <c r="K723" s="104"/>
      <c r="L723" s="59">
        <f t="shared" si="112"/>
        <v>0</v>
      </c>
    </row>
    <row r="724" ht="15.0" customHeight="1">
      <c r="B724" s="53">
        <v>9.0</v>
      </c>
      <c r="C724" s="105"/>
      <c r="D724" s="55" t="str">
        <f>+IF(ISERROR(VLOOKUP($C724,Insumos!$C:$G,3,FALSE)),"",VLOOKUP($C724,Insumos!$C:$G,3,FALSE))</f>
        <v/>
      </c>
      <c r="E724" s="56" t="str">
        <f>+IF(ISERROR(VLOOKUP($C724,Insumos!$C:$G,2,FALSE)),"",VLOOKUP($C724,Insumos!$C:$G,2,FALSE))</f>
        <v/>
      </c>
      <c r="F724" s="57" t="str">
        <f>+IF(ISERROR(VLOOKUP($C724,Insumos!$C:$G,5,FALSE)),"",VLOOKUP($C724,Insumos!$C:$G,5,FALSE))</f>
        <v/>
      </c>
      <c r="G724" s="55" t="str">
        <f>+IF(ISERROR(VLOOKUP($C724,Insumos!$C:$G,4,FALSE)),"",VLOOKUP($C724,Insumos!$C:$G,4,FALSE))</f>
        <v/>
      </c>
      <c r="H724" s="64"/>
      <c r="I724" s="56">
        <f t="shared" si="111"/>
        <v>0</v>
      </c>
      <c r="J724" s="39"/>
      <c r="K724" s="104"/>
      <c r="L724" s="59">
        <f t="shared" si="112"/>
        <v>0</v>
      </c>
    </row>
    <row r="725" ht="15.0" customHeight="1">
      <c r="B725" s="53">
        <v>10.0</v>
      </c>
      <c r="C725" s="73"/>
      <c r="D725" s="55" t="str">
        <f>+IF(ISERROR(VLOOKUP($C725,Insumos!$C:$G,3,FALSE)),"",VLOOKUP($C725,Insumos!$C:$G,3,FALSE))</f>
        <v/>
      </c>
      <c r="E725" s="56" t="str">
        <f>+IF(ISERROR(VLOOKUP($C725,Insumos!$C:$G,2,FALSE)),"",VLOOKUP($C725,Insumos!$C:$G,2,FALSE))</f>
        <v/>
      </c>
      <c r="F725" s="57" t="str">
        <f>+IF(ISERROR(VLOOKUP($C725,Insumos!$C:$G,5,FALSE)),"",VLOOKUP($C725,Insumos!$C:$G,5,FALSE))</f>
        <v/>
      </c>
      <c r="G725" s="55" t="str">
        <f>+IF(ISERROR(VLOOKUP($C725,Insumos!$C:$G,4,FALSE)),"",VLOOKUP($C725,Insumos!$C:$G,4,FALSE))</f>
        <v/>
      </c>
      <c r="H725" s="64"/>
      <c r="I725" s="56">
        <f t="shared" si="111"/>
        <v>0</v>
      </c>
      <c r="J725" s="39"/>
      <c r="K725" s="77"/>
      <c r="L725" s="59">
        <f t="shared" si="112"/>
        <v>0</v>
      </c>
    </row>
    <row r="726" ht="15.0" customHeight="1">
      <c r="B726" s="53">
        <v>11.0</v>
      </c>
      <c r="C726" s="63"/>
      <c r="D726" s="55" t="str">
        <f>+IF(ISERROR(VLOOKUP($C726,Insumos!$C:$G,3,FALSE)),"",VLOOKUP($C726,Insumos!$C:$G,3,FALSE))</f>
        <v/>
      </c>
      <c r="E726" s="56" t="str">
        <f>+IF(ISERROR(VLOOKUP($C726,Insumos!$C:$G,2,FALSE)),"",VLOOKUP($C726,Insumos!$C:$G,2,FALSE))</f>
        <v/>
      </c>
      <c r="F726" s="57" t="str">
        <f>+IF(ISERROR(VLOOKUP($C726,Insumos!$C:$G,5,FALSE)),"",VLOOKUP($C726,Insumos!$C:$G,5,FALSE))</f>
        <v/>
      </c>
      <c r="G726" s="55" t="str">
        <f>+IF(ISERROR(VLOOKUP($C726,Insumos!$C:$G,4,FALSE)),"",VLOOKUP($C726,Insumos!$C:$G,4,FALSE))</f>
        <v/>
      </c>
      <c r="H726" s="64"/>
      <c r="I726" s="56">
        <f t="shared" si="111"/>
        <v>0</v>
      </c>
      <c r="J726" s="39"/>
      <c r="K726" s="77"/>
      <c r="L726" s="59">
        <f t="shared" si="112"/>
        <v>0</v>
      </c>
    </row>
    <row r="727" ht="15.0" customHeight="1">
      <c r="H727" s="67" t="s">
        <v>483</v>
      </c>
      <c r="I727" s="68">
        <f>SUM(I716:I726)</f>
        <v>998.73</v>
      </c>
      <c r="J727" s="39"/>
      <c r="K727" s="69"/>
      <c r="L727" s="70">
        <f>SUM(L716:L726)</f>
        <v>998.73</v>
      </c>
    </row>
    <row r="728">
      <c r="H728" s="31"/>
    </row>
    <row r="729">
      <c r="H729" s="31"/>
    </row>
    <row r="730" ht="15.0" customHeight="1">
      <c r="B730" s="33"/>
      <c r="C730" s="10" t="s">
        <v>184</v>
      </c>
      <c r="D730" s="34" t="s">
        <v>484</v>
      </c>
      <c r="E730" s="35"/>
      <c r="F730" s="36"/>
      <c r="G730" s="37"/>
      <c r="H730" s="38"/>
      <c r="I730" s="35"/>
      <c r="J730" s="39"/>
      <c r="K730" s="40" t="s">
        <v>474</v>
      </c>
      <c r="L730" s="41" t="s">
        <v>515</v>
      </c>
    </row>
    <row r="731" ht="15.0" customHeight="1">
      <c r="B731" s="42"/>
      <c r="C731" s="43"/>
      <c r="D731" s="42"/>
      <c r="E731" s="44"/>
      <c r="F731" s="45"/>
      <c r="G731" s="42"/>
      <c r="H731" s="46"/>
      <c r="I731" s="44"/>
      <c r="J731" s="39"/>
      <c r="K731" s="47"/>
      <c r="L731" s="41"/>
    </row>
    <row r="732" ht="15.0" customHeight="1">
      <c r="B732" s="48" t="s">
        <v>476</v>
      </c>
      <c r="C732" s="48" t="s">
        <v>477</v>
      </c>
      <c r="D732" s="48" t="s">
        <v>478</v>
      </c>
      <c r="E732" s="49" t="s">
        <v>479</v>
      </c>
      <c r="F732" s="50" t="s">
        <v>10</v>
      </c>
      <c r="G732" s="48" t="s">
        <v>480</v>
      </c>
      <c r="H732" s="51" t="s">
        <v>481</v>
      </c>
      <c r="I732" s="49" t="s">
        <v>482</v>
      </c>
      <c r="J732" s="39"/>
      <c r="K732" s="52"/>
      <c r="L732" s="48" t="s">
        <v>482</v>
      </c>
    </row>
    <row r="733" ht="15.0" customHeight="1">
      <c r="B733" s="53">
        <v>1.0</v>
      </c>
      <c r="C733" s="99" t="s">
        <v>69</v>
      </c>
      <c r="D733" s="55" t="str">
        <f>+IF(ISERROR(VLOOKUP($C733,Insumos!$C:$G,3,FALSE)),"",VLOOKUP($C733,Insumos!$C:$G,3,FALSE))</f>
        <v>GRAMOS</v>
      </c>
      <c r="E733" s="56">
        <f>+IF(ISERROR(VLOOKUP($C733,Insumos!$C:$G,2,FALSE)),"",VLOOKUP($C733,Insumos!$C:$G,2,FALSE))</f>
        <v>2777.79</v>
      </c>
      <c r="F733" s="57">
        <f>+IF(ISERROR(VLOOKUP($C733,Insumos!$C:$G,5,FALSE)),"",VLOOKUP($C733,Insumos!$C:$G,5,FALSE))</f>
        <v>5700</v>
      </c>
      <c r="G733" s="55" t="str">
        <f>+IF(ISERROR(VLOOKUP($C733,Insumos!$C:$G,4,FALSE)),"",VLOOKUP($C733,Insumos!$C:$G,4,FALSE))</f>
        <v>GRAMOS</v>
      </c>
      <c r="H733" s="64">
        <v>150.0</v>
      </c>
      <c r="I733" s="56">
        <f t="shared" ref="I733:I743" si="113">IF(ISERROR(ROUND(+E733/F733*H733,2)),0,ROUND(+E733/F733*H733,2))</f>
        <v>73.1</v>
      </c>
      <c r="J733" s="39"/>
      <c r="K733" s="64">
        <v>150.0</v>
      </c>
      <c r="L733" s="59">
        <f t="shared" ref="L733:L743" si="114">IF(ISERROR(ROUND(+E733/F733*K733,2)),0,ROUND(+E733/F733*K733,2))</f>
        <v>73.1</v>
      </c>
    </row>
    <row r="734" ht="15.0" customHeight="1">
      <c r="B734" s="53">
        <v>2.0</v>
      </c>
      <c r="C734" s="99" t="s">
        <v>52</v>
      </c>
      <c r="D734" s="55" t="str">
        <f>+IF(ISERROR(VLOOKUP($C734,Insumos!$C:$G,3,FALSE)),"",VLOOKUP($C734,Insumos!$C:$G,3,FALSE))</f>
        <v>UNIDAD</v>
      </c>
      <c r="E734" s="56">
        <f>+IF(ISERROR(VLOOKUP($C734,Insumos!$C:$G,2,FALSE)),"",VLOOKUP($C734,Insumos!$C:$G,2,FALSE))</f>
        <v>5000</v>
      </c>
      <c r="F734" s="57">
        <f>+IF(ISERROR(VLOOKUP($C734,Insumos!$C:$G,5,FALSE)),"",VLOOKUP($C734,Insumos!$C:$G,5,FALSE))</f>
        <v>100</v>
      </c>
      <c r="G734" s="55" t="str">
        <f>+IF(ISERROR(VLOOKUP($C734,Insumos!$C:$G,4,FALSE)),"",VLOOKUP($C734,Insumos!$C:$G,4,FALSE))</f>
        <v>UNIDAD</v>
      </c>
      <c r="H734" s="64">
        <v>0.5</v>
      </c>
      <c r="I734" s="56">
        <f t="shared" si="113"/>
        <v>25</v>
      </c>
      <c r="J734" s="39"/>
      <c r="K734" s="64">
        <v>0.5</v>
      </c>
      <c r="L734" s="59">
        <f t="shared" si="114"/>
        <v>25</v>
      </c>
    </row>
    <row r="735" ht="15.0" customHeight="1">
      <c r="B735" s="53">
        <v>3.0</v>
      </c>
      <c r="C735" s="73" t="s">
        <v>33</v>
      </c>
      <c r="D735" s="55" t="str">
        <f>+IF(ISERROR(VLOOKUP($C735,Insumos!$C:$G,3,FALSE)),"",VLOOKUP($C735,Insumos!$C:$G,3,FALSE))</f>
        <v>GRAMOS</v>
      </c>
      <c r="E735" s="56">
        <f>+IF(ISERROR(VLOOKUP($C735,Insumos!$C:$G,2,FALSE)),"",VLOOKUP($C735,Insumos!$C:$G,2,FALSE))</f>
        <v>6945</v>
      </c>
      <c r="F735" s="57">
        <f>+IF(ISERROR(VLOOKUP($C735,Insumos!$C:$G,5,FALSE)),"",VLOOKUP($C735,Insumos!$C:$G,5,FALSE))</f>
        <v>1360</v>
      </c>
      <c r="G735" s="55" t="str">
        <f>+IF(ISERROR(VLOOKUP($C735,Insumos!$C:$G,4,FALSE)),"",VLOOKUP($C735,Insumos!$C:$G,4,FALSE))</f>
        <v>GRAMOS</v>
      </c>
      <c r="H735" s="64">
        <v>35.0</v>
      </c>
      <c r="I735" s="56">
        <f t="shared" si="113"/>
        <v>178.73</v>
      </c>
      <c r="J735" s="39"/>
      <c r="K735" s="64">
        <v>35.0</v>
      </c>
      <c r="L735" s="59">
        <f t="shared" si="114"/>
        <v>178.73</v>
      </c>
    </row>
    <row r="736" ht="15.0" customHeight="1">
      <c r="B736" s="53">
        <v>4.0</v>
      </c>
      <c r="C736" s="73" t="s">
        <v>232</v>
      </c>
      <c r="D736" s="55" t="str">
        <f>+IF(ISERROR(VLOOKUP($C736,Insumos!$C:$G,3,FALSE)),"",VLOOKUP($C736,Insumos!$C:$G,3,FALSE))</f>
        <v>GRAMOS</v>
      </c>
      <c r="E736" s="56">
        <f>+IF(ISERROR(VLOOKUP($C736,Insumos!$C:$G,2,FALSE)),"",VLOOKUP($C736,Insumos!$C:$G,2,FALSE))</f>
        <v>3529.411765</v>
      </c>
      <c r="F736" s="57">
        <f>+IF(ISERROR(VLOOKUP($C736,Insumos!$C:$G,5,FALSE)),"",VLOOKUP($C736,Insumos!$C:$G,5,FALSE))</f>
        <v>1000</v>
      </c>
      <c r="G736" s="55" t="str">
        <f>+IF(ISERROR(VLOOKUP($C736,Insumos!$C:$G,4,FALSE)),"",VLOOKUP($C736,Insumos!$C:$G,4,FALSE))</f>
        <v>GRAMOS</v>
      </c>
      <c r="H736" s="64">
        <v>50.0</v>
      </c>
      <c r="I736" s="56">
        <f t="shared" si="113"/>
        <v>176.47</v>
      </c>
      <c r="J736" s="39"/>
      <c r="K736" s="64">
        <v>50.0</v>
      </c>
      <c r="L736" s="59">
        <f t="shared" si="114"/>
        <v>176.47</v>
      </c>
    </row>
    <row r="737" ht="15.0" customHeight="1">
      <c r="B737" s="53">
        <v>5.0</v>
      </c>
      <c r="C737" s="73" t="s">
        <v>54</v>
      </c>
      <c r="D737" s="55" t="str">
        <f>+IF(ISERROR(VLOOKUP($C737,Insumos!$C:$G,3,FALSE)),"",VLOOKUP($C737,Insumos!$C:$G,3,FALSE))</f>
        <v>UNIDAD</v>
      </c>
      <c r="E737" s="56">
        <f>+IF(ISERROR(VLOOKUP($C737,Insumos!$C:$G,2,FALSE)),"",VLOOKUP($C737,Insumos!$C:$G,2,FALSE))</f>
        <v>8000</v>
      </c>
      <c r="F737" s="57">
        <f>+IF(ISERROR(VLOOKUP($C737,Insumos!$C:$G,5,FALSE)),"",VLOOKUP($C737,Insumos!$C:$G,5,FALSE))</f>
        <v>36</v>
      </c>
      <c r="G737" s="55" t="str">
        <f>+IF(ISERROR(VLOOKUP($C737,Insumos!$C:$G,4,FALSE)),"",VLOOKUP($C737,Insumos!$C:$G,4,FALSE))</f>
        <v>UNIDAD</v>
      </c>
      <c r="H737" s="64">
        <v>0.5</v>
      </c>
      <c r="I737" s="56">
        <f t="shared" si="113"/>
        <v>111.11</v>
      </c>
      <c r="J737" s="39"/>
      <c r="K737" s="64">
        <v>0.5</v>
      </c>
      <c r="L737" s="59">
        <f t="shared" si="114"/>
        <v>111.11</v>
      </c>
    </row>
    <row r="738" ht="15.0" customHeight="1">
      <c r="B738" s="53">
        <v>6.0</v>
      </c>
      <c r="C738" s="73" t="s">
        <v>129</v>
      </c>
      <c r="D738" s="55" t="str">
        <f>+IF(ISERROR(VLOOKUP($C738,Insumos!$C:$G,3,FALSE)),"",VLOOKUP($C738,Insumos!$C:$G,3,FALSE))</f>
        <v>GRAMOS</v>
      </c>
      <c r="E738" s="56">
        <f>+IF(ISERROR(VLOOKUP($C738,Insumos!$C:$G,2,FALSE)),"",VLOOKUP($C738,Insumos!$C:$G,2,FALSE))</f>
        <v>13944.82759</v>
      </c>
      <c r="F738" s="57">
        <f>+IF(ISERROR(VLOOKUP($C738,Insumos!$C:$G,5,FALSE)),"",VLOOKUP($C738,Insumos!$C:$G,5,FALSE))</f>
        <v>1000</v>
      </c>
      <c r="G738" s="55" t="str">
        <f>+IF(ISERROR(VLOOKUP($C738,Insumos!$C:$G,4,FALSE)),"",VLOOKUP($C738,Insumos!$C:$G,4,FALSE))</f>
        <v>GRAMOS</v>
      </c>
      <c r="H738" s="64">
        <v>50.0</v>
      </c>
      <c r="I738" s="56">
        <f t="shared" si="113"/>
        <v>697.24</v>
      </c>
      <c r="J738" s="39"/>
      <c r="K738" s="64">
        <v>50.0</v>
      </c>
      <c r="L738" s="59">
        <f t="shared" si="114"/>
        <v>697.24</v>
      </c>
    </row>
    <row r="739" ht="15.0" customHeight="1">
      <c r="B739" s="53">
        <v>7.0</v>
      </c>
      <c r="C739" s="63"/>
      <c r="D739" s="55" t="str">
        <f>+IF(ISERROR(VLOOKUP($C739,Insumos!$C:$G,3,FALSE)),"",VLOOKUP($C739,Insumos!$C:$G,3,FALSE))</f>
        <v/>
      </c>
      <c r="E739" s="56" t="str">
        <f>+IF(ISERROR(VLOOKUP($C739,Insumos!$C:$G,2,FALSE)),"",VLOOKUP($C739,Insumos!$C:$G,2,FALSE))</f>
        <v/>
      </c>
      <c r="F739" s="57" t="str">
        <f>+IF(ISERROR(VLOOKUP($C739,Insumos!$C:$G,5,FALSE)),"",VLOOKUP($C739,Insumos!$C:$G,5,FALSE))</f>
        <v/>
      </c>
      <c r="G739" s="55" t="str">
        <f>+IF(ISERROR(VLOOKUP($C739,Insumos!$C:$G,4,FALSE)),"",VLOOKUP($C739,Insumos!$C:$G,4,FALSE))</f>
        <v/>
      </c>
      <c r="H739" s="64" t="str">
        <f t="shared" ref="H739:H743" si="115">IFERROR(ROUND(K739/L$730,4),"")</f>
        <v/>
      </c>
      <c r="I739" s="56">
        <f t="shared" si="113"/>
        <v>0</v>
      </c>
      <c r="J739" s="39"/>
      <c r="K739" s="80"/>
      <c r="L739" s="59">
        <f t="shared" si="114"/>
        <v>0</v>
      </c>
    </row>
    <row r="740" ht="15.0" customHeight="1">
      <c r="B740" s="53">
        <v>8.0</v>
      </c>
      <c r="C740" s="63"/>
      <c r="D740" s="55" t="str">
        <f>+IF(ISERROR(VLOOKUP($C740,Insumos!$C:$G,3,FALSE)),"",VLOOKUP($C740,Insumos!$C:$G,3,FALSE))</f>
        <v/>
      </c>
      <c r="E740" s="56" t="str">
        <f>+IF(ISERROR(VLOOKUP($C740,Insumos!$C:$G,2,FALSE)),"",VLOOKUP($C740,Insumos!$C:$G,2,FALSE))</f>
        <v/>
      </c>
      <c r="F740" s="57" t="str">
        <f>+IF(ISERROR(VLOOKUP($C740,Insumos!$C:$G,5,FALSE)),"",VLOOKUP($C740,Insumos!$C:$G,5,FALSE))</f>
        <v/>
      </c>
      <c r="G740" s="55" t="str">
        <f>+IF(ISERROR(VLOOKUP($C740,Insumos!$C:$G,4,FALSE)),"",VLOOKUP($C740,Insumos!$C:$G,4,FALSE))</f>
        <v/>
      </c>
      <c r="H740" s="64" t="str">
        <f t="shared" si="115"/>
        <v/>
      </c>
      <c r="I740" s="56">
        <f t="shared" si="113"/>
        <v>0</v>
      </c>
      <c r="J740" s="39"/>
      <c r="K740" s="66"/>
      <c r="L740" s="59">
        <f t="shared" si="114"/>
        <v>0</v>
      </c>
    </row>
    <row r="741" ht="15.0" customHeight="1">
      <c r="B741" s="53">
        <v>9.0</v>
      </c>
      <c r="C741" s="74"/>
      <c r="D741" s="55" t="str">
        <f>+IF(ISERROR(VLOOKUP($C741,Insumos!$C:$G,3,FALSE)),"",VLOOKUP($C741,Insumos!$C:$G,3,FALSE))</f>
        <v/>
      </c>
      <c r="E741" s="56" t="str">
        <f>+IF(ISERROR(VLOOKUP($C741,Insumos!$C:$G,2,FALSE)),"",VLOOKUP($C741,Insumos!$C:$G,2,FALSE))</f>
        <v/>
      </c>
      <c r="F741" s="57" t="str">
        <f>+IF(ISERROR(VLOOKUP($C741,Insumos!$C:$G,5,FALSE)),"",VLOOKUP($C741,Insumos!$C:$G,5,FALSE))</f>
        <v/>
      </c>
      <c r="G741" s="55" t="str">
        <f>+IF(ISERROR(VLOOKUP($C741,Insumos!$C:$G,4,FALSE)),"",VLOOKUP($C741,Insumos!$C:$G,4,FALSE))</f>
        <v/>
      </c>
      <c r="H741" s="64" t="str">
        <f t="shared" si="115"/>
        <v/>
      </c>
      <c r="I741" s="56">
        <f t="shared" si="113"/>
        <v>0</v>
      </c>
      <c r="J741" s="39"/>
      <c r="K741" s="76"/>
      <c r="L741" s="59">
        <f t="shared" si="114"/>
        <v>0</v>
      </c>
    </row>
    <row r="742" ht="15.0" customHeight="1">
      <c r="B742" s="53">
        <v>10.0</v>
      </c>
      <c r="C742" s="73"/>
      <c r="D742" s="55" t="str">
        <f>+IF(ISERROR(VLOOKUP($C742,Insumos!$C:$G,3,FALSE)),"",VLOOKUP($C742,Insumos!$C:$G,3,FALSE))</f>
        <v/>
      </c>
      <c r="E742" s="56" t="str">
        <f>+IF(ISERROR(VLOOKUP($C742,Insumos!$C:$G,2,FALSE)),"",VLOOKUP($C742,Insumos!$C:$G,2,FALSE))</f>
        <v/>
      </c>
      <c r="F742" s="57" t="str">
        <f>+IF(ISERROR(VLOOKUP($C742,Insumos!$C:$G,5,FALSE)),"",VLOOKUP($C742,Insumos!$C:$G,5,FALSE))</f>
        <v/>
      </c>
      <c r="G742" s="55" t="str">
        <f>+IF(ISERROR(VLOOKUP($C742,Insumos!$C:$G,4,FALSE)),"",VLOOKUP($C742,Insumos!$C:$G,4,FALSE))</f>
        <v/>
      </c>
      <c r="H742" s="64" t="str">
        <f t="shared" si="115"/>
        <v/>
      </c>
      <c r="I742" s="56">
        <f t="shared" si="113"/>
        <v>0</v>
      </c>
      <c r="J742" s="39"/>
      <c r="K742" s="77"/>
      <c r="L742" s="59">
        <f t="shared" si="114"/>
        <v>0</v>
      </c>
    </row>
    <row r="743" ht="15.0" customHeight="1">
      <c r="B743" s="53">
        <v>11.0</v>
      </c>
      <c r="C743" s="63"/>
      <c r="D743" s="55" t="str">
        <f>+IF(ISERROR(VLOOKUP($C743,Insumos!$C:$G,3,FALSE)),"",VLOOKUP($C743,Insumos!$C:$G,3,FALSE))</f>
        <v/>
      </c>
      <c r="E743" s="56" t="str">
        <f>+IF(ISERROR(VLOOKUP($C743,Insumos!$C:$G,2,FALSE)),"",VLOOKUP($C743,Insumos!$C:$G,2,FALSE))</f>
        <v/>
      </c>
      <c r="F743" s="57" t="str">
        <f>+IF(ISERROR(VLOOKUP($C743,Insumos!$C:$G,5,FALSE)),"",VLOOKUP($C743,Insumos!$C:$G,5,FALSE))</f>
        <v/>
      </c>
      <c r="G743" s="55" t="str">
        <f>+IF(ISERROR(VLOOKUP($C743,Insumos!$C:$G,4,FALSE)),"",VLOOKUP($C743,Insumos!$C:$G,4,FALSE))</f>
        <v/>
      </c>
      <c r="H743" s="64" t="str">
        <f t="shared" si="115"/>
        <v/>
      </c>
      <c r="I743" s="56">
        <f t="shared" si="113"/>
        <v>0</v>
      </c>
      <c r="J743" s="39"/>
      <c r="K743" s="77"/>
      <c r="L743" s="59">
        <f t="shared" si="114"/>
        <v>0</v>
      </c>
    </row>
    <row r="744" ht="15.0" customHeight="1">
      <c r="H744" s="67" t="s">
        <v>483</v>
      </c>
      <c r="I744" s="68">
        <f>SUM(I733:I743)</f>
        <v>1261.65</v>
      </c>
      <c r="J744" s="39"/>
      <c r="K744" s="69"/>
      <c r="L744" s="70">
        <f>SUM(L733:L743)</f>
        <v>1261.65</v>
      </c>
    </row>
    <row r="745">
      <c r="H745" s="31"/>
    </row>
    <row r="746">
      <c r="H746" s="31"/>
    </row>
    <row r="747" ht="15.0" customHeight="1">
      <c r="B747" s="33"/>
      <c r="C747" s="106" t="s">
        <v>319</v>
      </c>
      <c r="D747" s="34" t="s">
        <v>484</v>
      </c>
      <c r="E747" s="35"/>
      <c r="F747" s="36"/>
      <c r="G747" s="37"/>
      <c r="H747" s="38"/>
      <c r="I747" s="35"/>
      <c r="J747" s="39"/>
      <c r="K747" s="40" t="s">
        <v>474</v>
      </c>
      <c r="L747" s="41" t="s">
        <v>516</v>
      </c>
    </row>
    <row r="748" ht="15.0" customHeight="1">
      <c r="B748" s="42"/>
      <c r="C748" s="43"/>
      <c r="D748" s="42"/>
      <c r="E748" s="44"/>
      <c r="F748" s="45"/>
      <c r="G748" s="42"/>
      <c r="H748" s="46"/>
      <c r="I748" s="44"/>
      <c r="J748" s="39"/>
      <c r="K748" s="47"/>
      <c r="L748" s="41"/>
    </row>
    <row r="749" ht="15.0" customHeight="1">
      <c r="B749" s="48" t="s">
        <v>476</v>
      </c>
      <c r="C749" s="48" t="s">
        <v>477</v>
      </c>
      <c r="D749" s="48" t="s">
        <v>478</v>
      </c>
      <c r="E749" s="49" t="s">
        <v>479</v>
      </c>
      <c r="F749" s="50" t="s">
        <v>10</v>
      </c>
      <c r="G749" s="48" t="s">
        <v>480</v>
      </c>
      <c r="H749" s="51" t="s">
        <v>481</v>
      </c>
      <c r="I749" s="49" t="s">
        <v>482</v>
      </c>
      <c r="J749" s="39"/>
      <c r="K749" s="52"/>
      <c r="L749" s="48" t="s">
        <v>482</v>
      </c>
    </row>
    <row r="750" ht="15.0" customHeight="1">
      <c r="B750" s="53">
        <v>1.0</v>
      </c>
      <c r="C750" s="99" t="s">
        <v>54</v>
      </c>
      <c r="D750" s="55" t="str">
        <f>+IF(ISERROR(VLOOKUP($C750,Insumos!$C:$G,3,FALSE)),"",VLOOKUP($C750,Insumos!$C:$G,3,FALSE))</f>
        <v>UNIDAD</v>
      </c>
      <c r="E750" s="56">
        <f>+IF(ISERROR(VLOOKUP($C750,Insumos!$C:$G,2,FALSE)),"",VLOOKUP($C750,Insumos!$C:$G,2,FALSE))</f>
        <v>8000</v>
      </c>
      <c r="F750" s="57">
        <f>+IF(ISERROR(VLOOKUP($C750,Insumos!$C:$G,5,FALSE)),"",VLOOKUP($C750,Insumos!$C:$G,5,FALSE))</f>
        <v>36</v>
      </c>
      <c r="G750" s="55" t="str">
        <f>+IF(ISERROR(VLOOKUP($C750,Insumos!$C:$G,4,FALSE)),"",VLOOKUP($C750,Insumos!$C:$G,4,FALSE))</f>
        <v>UNIDAD</v>
      </c>
      <c r="H750" s="64">
        <v>2.0</v>
      </c>
      <c r="I750" s="56">
        <f t="shared" ref="I750:I760" si="116">IF(ISERROR(ROUND(+E750/F750*H750,2)),0,ROUND(+E750/F750*H750,2))</f>
        <v>444.44</v>
      </c>
      <c r="J750" s="39"/>
      <c r="K750" s="64">
        <v>2.0</v>
      </c>
      <c r="L750" s="59">
        <f t="shared" ref="L750:L760" si="117">IF(ISERROR(ROUND(+E750/F750*K750,2)),0,ROUND(+E750/F750*K750,2))</f>
        <v>444.44</v>
      </c>
    </row>
    <row r="751" ht="15.0" customHeight="1">
      <c r="B751" s="53">
        <v>2.0</v>
      </c>
      <c r="C751" s="99" t="s">
        <v>66</v>
      </c>
      <c r="D751" s="55" t="str">
        <f>+IF(ISERROR(VLOOKUP($C751,Insumos!$C:$G,3,FALSE)),"",VLOOKUP($C751,Insumos!$C:$G,3,FALSE))</f>
        <v>GRAMOS</v>
      </c>
      <c r="E751" s="56">
        <f>+IF(ISERROR(VLOOKUP($C751,Insumos!$C:$G,2,FALSE)),"",VLOOKUP($C751,Insumos!$C:$G,2,FALSE))</f>
        <v>2101</v>
      </c>
      <c r="F751" s="57">
        <f>+IF(ISERROR(VLOOKUP($C751,Insumos!$C:$G,5,FALSE)),"",VLOOKUP($C751,Insumos!$C:$G,5,FALSE))</f>
        <v>1000</v>
      </c>
      <c r="G751" s="55" t="str">
        <f>+IF(ISERROR(VLOOKUP($C751,Insumos!$C:$G,4,FALSE)),"",VLOOKUP($C751,Insumos!$C:$G,4,FALSE))</f>
        <v>GRAMOS</v>
      </c>
      <c r="H751" s="64">
        <v>20.0</v>
      </c>
      <c r="I751" s="56">
        <f t="shared" si="116"/>
        <v>42.02</v>
      </c>
      <c r="J751" s="39"/>
      <c r="K751" s="64">
        <v>20.0</v>
      </c>
      <c r="L751" s="59">
        <f t="shared" si="117"/>
        <v>42.02</v>
      </c>
    </row>
    <row r="752" ht="15.0" customHeight="1">
      <c r="B752" s="53">
        <v>3.0</v>
      </c>
      <c r="C752" s="73" t="s">
        <v>71</v>
      </c>
      <c r="D752" s="55" t="str">
        <f>+IF(ISERROR(VLOOKUP($C752,Insumos!$C:$G,3,FALSE)),"",VLOOKUP($C752,Insumos!$C:$G,3,FALSE))</f>
        <v>GRAMOS</v>
      </c>
      <c r="E752" s="56">
        <f>+IF(ISERROR(VLOOKUP($C752,Insumos!$C:$G,2,FALSE)),"",VLOOKUP($C752,Insumos!$C:$G,2,FALSE))</f>
        <v>2521</v>
      </c>
      <c r="F752" s="57">
        <f>+IF(ISERROR(VLOOKUP($C752,Insumos!$C:$G,5,FALSE)),"",VLOOKUP($C752,Insumos!$C:$G,5,FALSE))</f>
        <v>1000</v>
      </c>
      <c r="G752" s="55" t="str">
        <f>+IF(ISERROR(VLOOKUP($C752,Insumos!$C:$G,4,FALSE)),"",VLOOKUP($C752,Insumos!$C:$G,4,FALSE))</f>
        <v>GRAMOS</v>
      </c>
      <c r="H752" s="64">
        <v>20.0</v>
      </c>
      <c r="I752" s="56">
        <f t="shared" si="116"/>
        <v>50.42</v>
      </c>
      <c r="J752" s="39"/>
      <c r="K752" s="64">
        <v>20.0</v>
      </c>
      <c r="L752" s="59">
        <f t="shared" si="117"/>
        <v>50.42</v>
      </c>
    </row>
    <row r="753" ht="15.0" customHeight="1">
      <c r="B753" s="53">
        <v>4.0</v>
      </c>
      <c r="C753" s="73" t="s">
        <v>88</v>
      </c>
      <c r="D753" s="55" t="str">
        <f>+IF(ISERROR(VLOOKUP($C753,Insumos!$C:$G,3,FALSE)),"",VLOOKUP($C753,Insumos!$C:$G,3,FALSE))</f>
        <v>MILILITROS</v>
      </c>
      <c r="E753" s="56">
        <f>+IF(ISERROR(VLOOKUP($C753,Insumos!$C:$G,2,FALSE)),"",VLOOKUP($C753,Insumos!$C:$G,2,FALSE))</f>
        <v>1471</v>
      </c>
      <c r="F753" s="57">
        <f>+IF(ISERROR(VLOOKUP($C753,Insumos!$C:$G,5,FALSE)),"",VLOOKUP($C753,Insumos!$C:$G,5,FALSE))</f>
        <v>900</v>
      </c>
      <c r="G753" s="55" t="str">
        <f>+IF(ISERROR(VLOOKUP($C753,Insumos!$C:$G,4,FALSE)),"",VLOOKUP($C753,Insumos!$C:$G,4,FALSE))</f>
        <v>MILILITROS</v>
      </c>
      <c r="H753" s="64">
        <v>150.0</v>
      </c>
      <c r="I753" s="56">
        <f t="shared" si="116"/>
        <v>245.17</v>
      </c>
      <c r="J753" s="39"/>
      <c r="K753" s="64">
        <v>150.0</v>
      </c>
      <c r="L753" s="59">
        <f t="shared" si="117"/>
        <v>245.17</v>
      </c>
    </row>
    <row r="754" ht="15.0" customHeight="1">
      <c r="B754" s="53">
        <v>5.0</v>
      </c>
      <c r="C754" s="73" t="s">
        <v>157</v>
      </c>
      <c r="D754" s="55" t="str">
        <f>+IF(ISERROR(VLOOKUP($C754,Insumos!$C:$G,3,FALSE)),"",VLOOKUP($C754,Insumos!$C:$G,3,FALSE))</f>
        <v>MILILITROS</v>
      </c>
      <c r="E754" s="56">
        <f>+IF(ISERROR(VLOOKUP($C754,Insumos!$C:$G,2,FALSE)),"",VLOOKUP($C754,Insumos!$C:$G,2,FALSE))</f>
        <v>19850</v>
      </c>
      <c r="F754" s="57">
        <f>+IF(ISERROR(VLOOKUP($C754,Insumos!$C:$G,5,FALSE)),"",VLOOKUP($C754,Insumos!$C:$G,5,FALSE))</f>
        <v>1000</v>
      </c>
      <c r="G754" s="55" t="str">
        <f>+IF(ISERROR(VLOOKUP($C754,Insumos!$C:$G,4,FALSE)),"",VLOOKUP($C754,Insumos!$C:$G,4,FALSE))</f>
        <v>MILILITROS</v>
      </c>
      <c r="H754" s="64">
        <v>150.0</v>
      </c>
      <c r="I754" s="56">
        <f t="shared" si="116"/>
        <v>2977.5</v>
      </c>
      <c r="J754" s="39"/>
      <c r="K754" s="64">
        <v>150.0</v>
      </c>
      <c r="L754" s="59">
        <f t="shared" si="117"/>
        <v>2977.5</v>
      </c>
    </row>
    <row r="755" ht="15.0" customHeight="1">
      <c r="B755" s="53">
        <v>6.0</v>
      </c>
      <c r="C755" s="73"/>
      <c r="D755" s="55" t="str">
        <f>+IF(ISERROR(VLOOKUP($C755,Insumos!$C:$G,3,FALSE)),"",VLOOKUP($C755,Insumos!$C:$G,3,FALSE))</f>
        <v/>
      </c>
      <c r="E755" s="56" t="str">
        <f>+IF(ISERROR(VLOOKUP($C755,Insumos!$C:$G,2,FALSE)),"",VLOOKUP($C755,Insumos!$C:$G,2,FALSE))</f>
        <v/>
      </c>
      <c r="F755" s="57" t="str">
        <f>+IF(ISERROR(VLOOKUP($C755,Insumos!$C:$G,5,FALSE)),"",VLOOKUP($C755,Insumos!$C:$G,5,FALSE))</f>
        <v/>
      </c>
      <c r="G755" s="55" t="str">
        <f>+IF(ISERROR(VLOOKUP($C755,Insumos!$C:$G,4,FALSE)),"",VLOOKUP($C755,Insumos!$C:$G,4,FALSE))</f>
        <v/>
      </c>
      <c r="H755" s="64" t="str">
        <f t="shared" ref="H755:H760" si="118">IFERROR(ROUND(K755/L$747,4),"")</f>
        <v/>
      </c>
      <c r="I755" s="56">
        <f t="shared" si="116"/>
        <v>0</v>
      </c>
      <c r="J755" s="39"/>
      <c r="K755" s="64" t="str">
        <f t="shared" ref="K755:K760" si="119">IFERROR(ROUND(N755/O$747,4),"")</f>
        <v/>
      </c>
      <c r="L755" s="59">
        <f t="shared" si="117"/>
        <v>0</v>
      </c>
    </row>
    <row r="756" ht="15.0" customHeight="1">
      <c r="B756" s="53">
        <v>7.0</v>
      </c>
      <c r="C756" s="63"/>
      <c r="D756" s="55" t="str">
        <f>+IF(ISERROR(VLOOKUP($C756,Insumos!$C:$G,3,FALSE)),"",VLOOKUP($C756,Insumos!$C:$G,3,FALSE))</f>
        <v/>
      </c>
      <c r="E756" s="56" t="str">
        <f>+IF(ISERROR(VLOOKUP($C756,Insumos!$C:$G,2,FALSE)),"",VLOOKUP($C756,Insumos!$C:$G,2,FALSE))</f>
        <v/>
      </c>
      <c r="F756" s="57" t="str">
        <f>+IF(ISERROR(VLOOKUP($C756,Insumos!$C:$G,5,FALSE)),"",VLOOKUP($C756,Insumos!$C:$G,5,FALSE))</f>
        <v/>
      </c>
      <c r="G756" s="55" t="str">
        <f>+IF(ISERROR(VLOOKUP($C756,Insumos!$C:$G,4,FALSE)),"",VLOOKUP($C756,Insumos!$C:$G,4,FALSE))</f>
        <v/>
      </c>
      <c r="H756" s="64" t="str">
        <f t="shared" si="118"/>
        <v/>
      </c>
      <c r="I756" s="56">
        <f t="shared" si="116"/>
        <v>0</v>
      </c>
      <c r="J756" s="39"/>
      <c r="K756" s="64" t="str">
        <f t="shared" si="119"/>
        <v/>
      </c>
      <c r="L756" s="59">
        <f t="shared" si="117"/>
        <v>0</v>
      </c>
    </row>
    <row r="757" ht="15.0" customHeight="1">
      <c r="B757" s="53">
        <v>8.0</v>
      </c>
      <c r="C757" s="63"/>
      <c r="D757" s="55" t="str">
        <f>+IF(ISERROR(VLOOKUP($C757,Insumos!$C:$G,3,FALSE)),"",VLOOKUP($C757,Insumos!$C:$G,3,FALSE))</f>
        <v/>
      </c>
      <c r="E757" s="56" t="str">
        <f>+IF(ISERROR(VLOOKUP($C757,Insumos!$C:$G,2,FALSE)),"",VLOOKUP($C757,Insumos!$C:$G,2,FALSE))</f>
        <v/>
      </c>
      <c r="F757" s="57" t="str">
        <f>+IF(ISERROR(VLOOKUP($C757,Insumos!$C:$G,5,FALSE)),"",VLOOKUP($C757,Insumos!$C:$G,5,FALSE))</f>
        <v/>
      </c>
      <c r="G757" s="55" t="str">
        <f>+IF(ISERROR(VLOOKUP($C757,Insumos!$C:$G,4,FALSE)),"",VLOOKUP($C757,Insumos!$C:$G,4,FALSE))</f>
        <v/>
      </c>
      <c r="H757" s="64" t="str">
        <f t="shared" si="118"/>
        <v/>
      </c>
      <c r="I757" s="56">
        <f t="shared" si="116"/>
        <v>0</v>
      </c>
      <c r="J757" s="39"/>
      <c r="K757" s="64" t="str">
        <f t="shared" si="119"/>
        <v/>
      </c>
      <c r="L757" s="59">
        <f t="shared" si="117"/>
        <v>0</v>
      </c>
    </row>
    <row r="758" ht="15.0" customHeight="1">
      <c r="B758" s="53">
        <v>9.0</v>
      </c>
      <c r="C758" s="74"/>
      <c r="D758" s="55" t="str">
        <f>+IF(ISERROR(VLOOKUP($C758,Insumos!$C:$G,3,FALSE)),"",VLOOKUP($C758,Insumos!$C:$G,3,FALSE))</f>
        <v/>
      </c>
      <c r="E758" s="56" t="str">
        <f>+IF(ISERROR(VLOOKUP($C758,Insumos!$C:$G,2,FALSE)),"",VLOOKUP($C758,Insumos!$C:$G,2,FALSE))</f>
        <v/>
      </c>
      <c r="F758" s="57" t="str">
        <f>+IF(ISERROR(VLOOKUP($C758,Insumos!$C:$G,5,FALSE)),"",VLOOKUP($C758,Insumos!$C:$G,5,FALSE))</f>
        <v/>
      </c>
      <c r="G758" s="55" t="str">
        <f>+IF(ISERROR(VLOOKUP($C758,Insumos!$C:$G,4,FALSE)),"",VLOOKUP($C758,Insumos!$C:$G,4,FALSE))</f>
        <v/>
      </c>
      <c r="H758" s="64" t="str">
        <f t="shared" si="118"/>
        <v/>
      </c>
      <c r="I758" s="56">
        <f t="shared" si="116"/>
        <v>0</v>
      </c>
      <c r="J758" s="39"/>
      <c r="K758" s="64" t="str">
        <f t="shared" si="119"/>
        <v/>
      </c>
      <c r="L758" s="59">
        <f t="shared" si="117"/>
        <v>0</v>
      </c>
    </row>
    <row r="759" ht="15.0" customHeight="1">
      <c r="B759" s="53">
        <v>10.0</v>
      </c>
      <c r="C759" s="73"/>
      <c r="D759" s="55" t="str">
        <f>+IF(ISERROR(VLOOKUP($C759,Insumos!$C:$G,3,FALSE)),"",VLOOKUP($C759,Insumos!$C:$G,3,FALSE))</f>
        <v/>
      </c>
      <c r="E759" s="56" t="str">
        <f>+IF(ISERROR(VLOOKUP($C759,Insumos!$C:$G,2,FALSE)),"",VLOOKUP($C759,Insumos!$C:$G,2,FALSE))</f>
        <v/>
      </c>
      <c r="F759" s="57" t="str">
        <f>+IF(ISERROR(VLOOKUP($C759,Insumos!$C:$G,5,FALSE)),"",VLOOKUP($C759,Insumos!$C:$G,5,FALSE))</f>
        <v/>
      </c>
      <c r="G759" s="55" t="str">
        <f>+IF(ISERROR(VLOOKUP($C759,Insumos!$C:$G,4,FALSE)),"",VLOOKUP($C759,Insumos!$C:$G,4,FALSE))</f>
        <v/>
      </c>
      <c r="H759" s="64" t="str">
        <f t="shared" si="118"/>
        <v/>
      </c>
      <c r="I759" s="56">
        <f t="shared" si="116"/>
        <v>0</v>
      </c>
      <c r="J759" s="39"/>
      <c r="K759" s="64" t="str">
        <f t="shared" si="119"/>
        <v/>
      </c>
      <c r="L759" s="59">
        <f t="shared" si="117"/>
        <v>0</v>
      </c>
    </row>
    <row r="760" ht="15.0" customHeight="1">
      <c r="B760" s="53">
        <v>11.0</v>
      </c>
      <c r="C760" s="63"/>
      <c r="D760" s="55" t="str">
        <f>+IF(ISERROR(VLOOKUP($C760,Insumos!$C:$G,3,FALSE)),"",VLOOKUP($C760,Insumos!$C:$G,3,FALSE))</f>
        <v/>
      </c>
      <c r="E760" s="56" t="str">
        <f>+IF(ISERROR(VLOOKUP($C760,Insumos!$C:$G,2,FALSE)),"",VLOOKUP($C760,Insumos!$C:$G,2,FALSE))</f>
        <v/>
      </c>
      <c r="F760" s="57" t="str">
        <f>+IF(ISERROR(VLOOKUP($C760,Insumos!$C:$G,5,FALSE)),"",VLOOKUP($C760,Insumos!$C:$G,5,FALSE))</f>
        <v/>
      </c>
      <c r="G760" s="55" t="str">
        <f>+IF(ISERROR(VLOOKUP($C760,Insumos!$C:$G,4,FALSE)),"",VLOOKUP($C760,Insumos!$C:$G,4,FALSE))</f>
        <v/>
      </c>
      <c r="H760" s="64" t="str">
        <f t="shared" si="118"/>
        <v/>
      </c>
      <c r="I760" s="56">
        <f t="shared" si="116"/>
        <v>0</v>
      </c>
      <c r="J760" s="39"/>
      <c r="K760" s="64" t="str">
        <f t="shared" si="119"/>
        <v/>
      </c>
      <c r="L760" s="59">
        <f t="shared" si="117"/>
        <v>0</v>
      </c>
    </row>
    <row r="761" ht="15.0" customHeight="1">
      <c r="H761" s="67" t="s">
        <v>483</v>
      </c>
      <c r="I761" s="68">
        <f>SUM(I750:I760)</f>
        <v>3759.55</v>
      </c>
      <c r="J761" s="39"/>
      <c r="K761" s="69"/>
      <c r="L761" s="70">
        <f>SUM(L750:L760)</f>
        <v>3759.55</v>
      </c>
    </row>
    <row r="762">
      <c r="H762" s="31"/>
    </row>
    <row r="763">
      <c r="H763" s="31"/>
    </row>
    <row r="764" ht="15.0" customHeight="1">
      <c r="B764" s="33"/>
      <c r="C764" s="106" t="s">
        <v>320</v>
      </c>
      <c r="D764" s="34" t="s">
        <v>484</v>
      </c>
      <c r="E764" s="35"/>
      <c r="F764" s="36"/>
      <c r="G764" s="37"/>
      <c r="H764" s="38"/>
      <c r="I764" s="35"/>
      <c r="J764" s="39"/>
      <c r="K764" s="40" t="s">
        <v>474</v>
      </c>
      <c r="L764" s="41" t="s">
        <v>517</v>
      </c>
    </row>
    <row r="765" ht="15.0" customHeight="1">
      <c r="B765" s="42"/>
      <c r="C765" s="43"/>
      <c r="D765" s="42"/>
      <c r="E765" s="44"/>
      <c r="F765" s="45"/>
      <c r="G765" s="42"/>
      <c r="H765" s="46"/>
      <c r="I765" s="44"/>
      <c r="J765" s="39"/>
      <c r="K765" s="47"/>
      <c r="L765" s="41"/>
    </row>
    <row r="766" ht="15.0" customHeight="1">
      <c r="B766" s="48" t="s">
        <v>476</v>
      </c>
      <c r="C766" s="48" t="s">
        <v>477</v>
      </c>
      <c r="D766" s="48" t="s">
        <v>478</v>
      </c>
      <c r="E766" s="49" t="s">
        <v>479</v>
      </c>
      <c r="F766" s="50" t="s">
        <v>10</v>
      </c>
      <c r="G766" s="48" t="s">
        <v>480</v>
      </c>
      <c r="H766" s="51" t="s">
        <v>481</v>
      </c>
      <c r="I766" s="49" t="s">
        <v>482</v>
      </c>
      <c r="J766" s="39"/>
      <c r="K766" s="52"/>
      <c r="L766" s="48" t="s">
        <v>482</v>
      </c>
    </row>
    <row r="767" ht="15.0" customHeight="1">
      <c r="B767" s="53">
        <v>1.0</v>
      </c>
      <c r="C767" s="99" t="s">
        <v>234</v>
      </c>
      <c r="D767" s="55" t="str">
        <f>+IF(ISERROR(VLOOKUP($C767,Insumos!$C:$G,3,FALSE)),"",VLOOKUP($C767,Insumos!$C:$G,3,FALSE))</f>
        <v>GRAMOS</v>
      </c>
      <c r="E767" s="56">
        <f>+IF(ISERROR(VLOOKUP($C767,Insumos!$C:$G,2,FALSE)),"",VLOOKUP($C767,Insumos!$C:$G,2,FALSE))</f>
        <v>878.8888889</v>
      </c>
      <c r="F767" s="57">
        <f>+IF(ISERROR(VLOOKUP($C767,Insumos!$C:$G,5,FALSE)),"",VLOOKUP($C767,Insumos!$C:$G,5,FALSE))</f>
        <v>1000</v>
      </c>
      <c r="G767" s="55" t="str">
        <f>+IF(ISERROR(VLOOKUP($C767,Insumos!$C:$G,4,FALSE)),"",VLOOKUP($C767,Insumos!$C:$G,4,FALSE))</f>
        <v>GRAMOS</v>
      </c>
      <c r="H767" s="64">
        <v>100.0</v>
      </c>
      <c r="I767" s="56">
        <f t="shared" ref="I767:I777" si="120">IF(ISERROR(ROUND(+E767/F767*H767,2)),0,ROUND(+E767/F767*H767,2))</f>
        <v>87.89</v>
      </c>
      <c r="J767" s="39"/>
      <c r="K767" s="64">
        <v>100.0</v>
      </c>
      <c r="L767" s="59">
        <f t="shared" ref="L767:L777" si="121">IF(ISERROR(ROUND(+E767/F767*K767,2)),0,ROUND(+E767/F767*K767,2))</f>
        <v>87.89</v>
      </c>
    </row>
    <row r="768" ht="15.0" customHeight="1">
      <c r="B768" s="53">
        <v>2.0</v>
      </c>
      <c r="C768" s="99" t="s">
        <v>72</v>
      </c>
      <c r="D768" s="55" t="str">
        <f>+IF(ISERROR(VLOOKUP($C768,Insumos!$C:$G,3,FALSE)),"",VLOOKUP($C768,Insumos!$C:$G,3,FALSE))</f>
        <v>GRAMOS</v>
      </c>
      <c r="E768" s="56">
        <f>+IF(ISERROR(VLOOKUP($C768,Insumos!$C:$G,2,FALSE)),"",VLOOKUP($C768,Insumos!$C:$G,2,FALSE))</f>
        <v>4202</v>
      </c>
      <c r="F768" s="57">
        <f>+IF(ISERROR(VLOOKUP($C768,Insumos!$C:$G,5,FALSE)),"",VLOOKUP($C768,Insumos!$C:$G,5,FALSE))</f>
        <v>1000</v>
      </c>
      <c r="G768" s="55" t="str">
        <f>+IF(ISERROR(VLOOKUP($C768,Insumos!$C:$G,4,FALSE)),"",VLOOKUP($C768,Insumos!$C:$G,4,FALSE))</f>
        <v>GRAMOS</v>
      </c>
      <c r="H768" s="64">
        <v>5.0</v>
      </c>
      <c r="I768" s="56">
        <f t="shared" si="120"/>
        <v>21.01</v>
      </c>
      <c r="J768" s="39"/>
      <c r="K768" s="64">
        <v>5.0</v>
      </c>
      <c r="L768" s="59">
        <f t="shared" si="121"/>
        <v>21.01</v>
      </c>
    </row>
    <row r="769" ht="15.0" customHeight="1">
      <c r="B769" s="53">
        <v>3.0</v>
      </c>
      <c r="C769" s="100" t="s">
        <v>233</v>
      </c>
      <c r="D769" s="55" t="str">
        <f>+IF(ISERROR(VLOOKUP($C769,Insumos!$C:$G,3,FALSE)),"",VLOOKUP($C769,Insumos!$C:$G,3,FALSE))</f>
        <v>GRAMOS</v>
      </c>
      <c r="E769" s="56">
        <f>+IF(ISERROR(VLOOKUP($C769,Insumos!$C:$G,2,FALSE)),"",VLOOKUP($C769,Insumos!$C:$G,2,FALSE))</f>
        <v>6623.529412</v>
      </c>
      <c r="F769" s="57">
        <f>+IF(ISERROR(VLOOKUP($C769,Insumos!$C:$G,5,FALSE)),"",VLOOKUP($C769,Insumos!$C:$G,5,FALSE))</f>
        <v>1000</v>
      </c>
      <c r="G769" s="55" t="str">
        <f>+IF(ISERROR(VLOOKUP($C769,Insumos!$C:$G,4,FALSE)),"",VLOOKUP($C769,Insumos!$C:$G,4,FALSE))</f>
        <v>GRAMOS</v>
      </c>
      <c r="H769" s="64">
        <v>5.0</v>
      </c>
      <c r="I769" s="56">
        <f t="shared" si="120"/>
        <v>33.12</v>
      </c>
      <c r="J769" s="39"/>
      <c r="K769" s="64">
        <v>5.0</v>
      </c>
      <c r="L769" s="59">
        <f t="shared" si="121"/>
        <v>33.12</v>
      </c>
    </row>
    <row r="770" ht="15.0" customHeight="1">
      <c r="B770" s="53">
        <v>4.0</v>
      </c>
      <c r="C770" s="100" t="s">
        <v>157</v>
      </c>
      <c r="D770" s="55" t="str">
        <f>+IF(ISERROR(VLOOKUP($C770,Insumos!$C:$G,3,FALSE)),"",VLOOKUP($C770,Insumos!$C:$G,3,FALSE))</f>
        <v>MILILITROS</v>
      </c>
      <c r="E770" s="56">
        <f>+IF(ISERROR(VLOOKUP($C770,Insumos!$C:$G,2,FALSE)),"",VLOOKUP($C770,Insumos!$C:$G,2,FALSE))</f>
        <v>19850</v>
      </c>
      <c r="F770" s="57">
        <f>+IF(ISERROR(VLOOKUP($C770,Insumos!$C:$G,5,FALSE)),"",VLOOKUP($C770,Insumos!$C:$G,5,FALSE))</f>
        <v>1000</v>
      </c>
      <c r="G770" s="55" t="str">
        <f>+IF(ISERROR(VLOOKUP($C770,Insumos!$C:$G,4,FALSE)),"",VLOOKUP($C770,Insumos!$C:$G,4,FALSE))</f>
        <v>MILILITROS</v>
      </c>
      <c r="H770" s="64">
        <v>1.0</v>
      </c>
      <c r="I770" s="56">
        <f t="shared" si="120"/>
        <v>19.85</v>
      </c>
      <c r="J770" s="39"/>
      <c r="K770" s="64">
        <v>1.0</v>
      </c>
      <c r="L770" s="59">
        <f t="shared" si="121"/>
        <v>19.85</v>
      </c>
    </row>
    <row r="771" ht="15.0" customHeight="1">
      <c r="B771" s="53">
        <v>5.0</v>
      </c>
      <c r="C771" s="73" t="s">
        <v>140</v>
      </c>
      <c r="D771" s="55" t="str">
        <f>+IF(ISERROR(VLOOKUP($C771,Insumos!$C:$G,3,FALSE)),"",VLOOKUP($C771,Insumos!$C:$G,3,FALSE))</f>
        <v>MILILITROS</v>
      </c>
      <c r="E771" s="56">
        <f>+IF(ISERROR(VLOOKUP($C771,Insumos!$C:$G,2,FALSE)),"",VLOOKUP($C771,Insumos!$C:$G,2,FALSE))</f>
        <v>18000</v>
      </c>
      <c r="F771" s="57">
        <f>+IF(ISERROR(VLOOKUP($C771,Insumos!$C:$G,5,FALSE)),"",VLOOKUP($C771,Insumos!$C:$G,5,FALSE))</f>
        <v>3000</v>
      </c>
      <c r="G771" s="55" t="str">
        <f>+IF(ISERROR(VLOOKUP($C771,Insumos!$C:$G,4,FALSE)),"",VLOOKUP($C771,Insumos!$C:$G,4,FALSE))</f>
        <v>MILILITROS</v>
      </c>
      <c r="H771" s="64">
        <v>5.0</v>
      </c>
      <c r="I771" s="56">
        <f t="shared" si="120"/>
        <v>30</v>
      </c>
      <c r="J771" s="39"/>
      <c r="K771" s="64">
        <v>5.0</v>
      </c>
      <c r="L771" s="59">
        <f t="shared" si="121"/>
        <v>30</v>
      </c>
    </row>
    <row r="772" ht="15.0" customHeight="1">
      <c r="B772" s="53">
        <v>6.0</v>
      </c>
      <c r="C772" s="73"/>
      <c r="D772" s="55" t="str">
        <f>+IF(ISERROR(VLOOKUP($C772,Insumos!$C:$G,3,FALSE)),"",VLOOKUP($C772,Insumos!$C:$G,3,FALSE))</f>
        <v/>
      </c>
      <c r="E772" s="56" t="str">
        <f>+IF(ISERROR(VLOOKUP($C772,Insumos!$C:$G,2,FALSE)),"",VLOOKUP($C772,Insumos!$C:$G,2,FALSE))</f>
        <v/>
      </c>
      <c r="F772" s="57" t="str">
        <f>+IF(ISERROR(VLOOKUP($C772,Insumos!$C:$G,5,FALSE)),"",VLOOKUP($C772,Insumos!$C:$G,5,FALSE))</f>
        <v/>
      </c>
      <c r="G772" s="55" t="str">
        <f>+IF(ISERROR(VLOOKUP($C772,Insumos!$C:$G,4,FALSE)),"",VLOOKUP($C772,Insumos!$C:$G,4,FALSE))</f>
        <v/>
      </c>
      <c r="H772" s="64"/>
      <c r="I772" s="56">
        <f t="shared" si="120"/>
        <v>0</v>
      </c>
      <c r="J772" s="39"/>
      <c r="K772" s="64"/>
      <c r="L772" s="59">
        <f t="shared" si="121"/>
        <v>0</v>
      </c>
    </row>
    <row r="773" ht="15.0" customHeight="1">
      <c r="B773" s="53">
        <v>7.0</v>
      </c>
      <c r="C773" s="63"/>
      <c r="D773" s="55" t="str">
        <f>+IF(ISERROR(VLOOKUP($C773,Insumos!$C:$G,3,FALSE)),"",VLOOKUP($C773,Insumos!$C:$G,3,FALSE))</f>
        <v/>
      </c>
      <c r="E773" s="56" t="str">
        <f>+IF(ISERROR(VLOOKUP($C773,Insumos!$C:$G,2,FALSE)),"",VLOOKUP($C773,Insumos!$C:$G,2,FALSE))</f>
        <v/>
      </c>
      <c r="F773" s="57" t="str">
        <f>+IF(ISERROR(VLOOKUP($C773,Insumos!$C:$G,5,FALSE)),"",VLOOKUP($C773,Insumos!$C:$G,5,FALSE))</f>
        <v/>
      </c>
      <c r="G773" s="55" t="str">
        <f>+IF(ISERROR(VLOOKUP($C773,Insumos!$C:$G,4,FALSE)),"",VLOOKUP($C773,Insumos!$C:$G,4,FALSE))</f>
        <v/>
      </c>
      <c r="H773" s="64"/>
      <c r="I773" s="56">
        <f t="shared" si="120"/>
        <v>0</v>
      </c>
      <c r="J773" s="39"/>
      <c r="K773" s="64"/>
      <c r="L773" s="59">
        <f t="shared" si="121"/>
        <v>0</v>
      </c>
    </row>
    <row r="774" ht="15.0" customHeight="1">
      <c r="B774" s="53">
        <v>8.0</v>
      </c>
      <c r="C774" s="63"/>
      <c r="D774" s="55" t="str">
        <f>+IF(ISERROR(VLOOKUP($C774,Insumos!$C:$G,3,FALSE)),"",VLOOKUP($C774,Insumos!$C:$G,3,FALSE))</f>
        <v/>
      </c>
      <c r="E774" s="56" t="str">
        <f>+IF(ISERROR(VLOOKUP($C774,Insumos!$C:$G,2,FALSE)),"",VLOOKUP($C774,Insumos!$C:$G,2,FALSE))</f>
        <v/>
      </c>
      <c r="F774" s="57" t="str">
        <f>+IF(ISERROR(VLOOKUP($C774,Insumos!$C:$G,5,FALSE)),"",VLOOKUP($C774,Insumos!$C:$G,5,FALSE))</f>
        <v/>
      </c>
      <c r="G774" s="55" t="str">
        <f>+IF(ISERROR(VLOOKUP($C774,Insumos!$C:$G,4,FALSE)),"",VLOOKUP($C774,Insumos!$C:$G,4,FALSE))</f>
        <v/>
      </c>
      <c r="H774" s="64"/>
      <c r="I774" s="56">
        <f t="shared" si="120"/>
        <v>0</v>
      </c>
      <c r="J774" s="39"/>
      <c r="K774" s="64"/>
      <c r="L774" s="59">
        <f t="shared" si="121"/>
        <v>0</v>
      </c>
    </row>
    <row r="775" ht="15.0" customHeight="1">
      <c r="B775" s="53">
        <v>9.0</v>
      </c>
      <c r="C775" s="74"/>
      <c r="D775" s="55" t="str">
        <f>+IF(ISERROR(VLOOKUP($C775,Insumos!$C:$G,3,FALSE)),"",VLOOKUP($C775,Insumos!$C:$G,3,FALSE))</f>
        <v/>
      </c>
      <c r="E775" s="56" t="str">
        <f>+IF(ISERROR(VLOOKUP($C775,Insumos!$C:$G,2,FALSE)),"",VLOOKUP($C775,Insumos!$C:$G,2,FALSE))</f>
        <v/>
      </c>
      <c r="F775" s="57" t="str">
        <f>+IF(ISERROR(VLOOKUP($C775,Insumos!$C:$G,5,FALSE)),"",VLOOKUP($C775,Insumos!$C:$G,5,FALSE))</f>
        <v/>
      </c>
      <c r="G775" s="55" t="str">
        <f>+IF(ISERROR(VLOOKUP($C775,Insumos!$C:$G,4,FALSE)),"",VLOOKUP($C775,Insumos!$C:$G,4,FALSE))</f>
        <v/>
      </c>
      <c r="H775" s="64"/>
      <c r="I775" s="56">
        <f t="shared" si="120"/>
        <v>0</v>
      </c>
      <c r="J775" s="39"/>
      <c r="K775" s="64"/>
      <c r="L775" s="59">
        <f t="shared" si="121"/>
        <v>0</v>
      </c>
    </row>
    <row r="776" ht="15.0" customHeight="1">
      <c r="B776" s="53">
        <v>10.0</v>
      </c>
      <c r="C776" s="73"/>
      <c r="D776" s="55" t="str">
        <f>+IF(ISERROR(VLOOKUP($C776,Insumos!$C:$G,3,FALSE)),"",VLOOKUP($C776,Insumos!$C:$G,3,FALSE))</f>
        <v/>
      </c>
      <c r="E776" s="56" t="str">
        <f>+IF(ISERROR(VLOOKUP($C776,Insumos!$C:$G,2,FALSE)),"",VLOOKUP($C776,Insumos!$C:$G,2,FALSE))</f>
        <v/>
      </c>
      <c r="F776" s="57" t="str">
        <f>+IF(ISERROR(VLOOKUP($C776,Insumos!$C:$G,5,FALSE)),"",VLOOKUP($C776,Insumos!$C:$G,5,FALSE))</f>
        <v/>
      </c>
      <c r="G776" s="55" t="str">
        <f>+IF(ISERROR(VLOOKUP($C776,Insumos!$C:$G,4,FALSE)),"",VLOOKUP($C776,Insumos!$C:$G,4,FALSE))</f>
        <v/>
      </c>
      <c r="H776" s="64"/>
      <c r="I776" s="56">
        <f t="shared" si="120"/>
        <v>0</v>
      </c>
      <c r="J776" s="39"/>
      <c r="K776" s="64"/>
      <c r="L776" s="59">
        <f t="shared" si="121"/>
        <v>0</v>
      </c>
    </row>
    <row r="777" ht="15.0" customHeight="1">
      <c r="B777" s="53">
        <v>11.0</v>
      </c>
      <c r="C777" s="63"/>
      <c r="D777" s="55" t="str">
        <f>+IF(ISERROR(VLOOKUP($C777,Insumos!$C:$G,3,FALSE)),"",VLOOKUP($C777,Insumos!$C:$G,3,FALSE))</f>
        <v/>
      </c>
      <c r="E777" s="56" t="str">
        <f>+IF(ISERROR(VLOOKUP($C777,Insumos!$C:$G,2,FALSE)),"",VLOOKUP($C777,Insumos!$C:$G,2,FALSE))</f>
        <v/>
      </c>
      <c r="F777" s="57" t="str">
        <f>+IF(ISERROR(VLOOKUP($C777,Insumos!$C:$G,5,FALSE)),"",VLOOKUP($C777,Insumos!$C:$G,5,FALSE))</f>
        <v/>
      </c>
      <c r="G777" s="55" t="str">
        <f>+IF(ISERROR(VLOOKUP($C777,Insumos!$C:$G,4,FALSE)),"",VLOOKUP($C777,Insumos!$C:$G,4,FALSE))</f>
        <v/>
      </c>
      <c r="H777" s="64"/>
      <c r="I777" s="56">
        <f t="shared" si="120"/>
        <v>0</v>
      </c>
      <c r="J777" s="39"/>
      <c r="K777" s="64"/>
      <c r="L777" s="59">
        <f t="shared" si="121"/>
        <v>0</v>
      </c>
    </row>
    <row r="778" ht="15.0" customHeight="1">
      <c r="H778" s="67" t="s">
        <v>483</v>
      </c>
      <c r="I778" s="68">
        <f>SUM(I767:I777)</f>
        <v>191.87</v>
      </c>
      <c r="J778" s="39"/>
      <c r="K778" s="69"/>
      <c r="L778" s="70">
        <f>SUM(L767:L777)</f>
        <v>191.87</v>
      </c>
    </row>
    <row r="779">
      <c r="H779" s="31"/>
    </row>
    <row r="780">
      <c r="H780" s="31"/>
    </row>
    <row r="781" ht="15.0" customHeight="1">
      <c r="B781" s="33"/>
      <c r="C781" s="102" t="s">
        <v>323</v>
      </c>
      <c r="D781" s="34"/>
      <c r="E781" s="35"/>
      <c r="F781" s="36"/>
      <c r="G781" s="37"/>
      <c r="H781" s="38"/>
      <c r="I781" s="35"/>
      <c r="J781" s="39"/>
      <c r="K781" s="40" t="s">
        <v>474</v>
      </c>
      <c r="L781" s="41" t="s">
        <v>518</v>
      </c>
    </row>
    <row r="782" ht="15.0" customHeight="1">
      <c r="B782" s="42"/>
      <c r="C782" s="43"/>
      <c r="D782" s="42"/>
      <c r="E782" s="44"/>
      <c r="F782" s="45"/>
      <c r="G782" s="42"/>
      <c r="H782" s="46"/>
      <c r="I782" s="44"/>
      <c r="J782" s="39"/>
      <c r="K782" s="47"/>
      <c r="L782" s="41"/>
    </row>
    <row r="783" ht="15.0" customHeight="1">
      <c r="B783" s="48" t="s">
        <v>476</v>
      </c>
      <c r="C783" s="48" t="s">
        <v>477</v>
      </c>
      <c r="D783" s="48" t="s">
        <v>478</v>
      </c>
      <c r="E783" s="49" t="s">
        <v>479</v>
      </c>
      <c r="F783" s="50" t="s">
        <v>10</v>
      </c>
      <c r="G783" s="48" t="s">
        <v>480</v>
      </c>
      <c r="H783" s="51" t="s">
        <v>481</v>
      </c>
      <c r="I783" s="49" t="s">
        <v>482</v>
      </c>
      <c r="J783" s="39"/>
      <c r="K783" s="52"/>
      <c r="L783" s="48" t="s">
        <v>482</v>
      </c>
    </row>
    <row r="784" ht="15.0" customHeight="1">
      <c r="B784" s="53">
        <v>1.0</v>
      </c>
      <c r="C784" s="54" t="s">
        <v>322</v>
      </c>
      <c r="D784" s="55" t="str">
        <f>+IF(ISERROR(VLOOKUP($C784,Insumos!$C:$G,3,FALSE)),"",VLOOKUP($C784,Insumos!$C:$G,3,FALSE))</f>
        <v>GRAMOS</v>
      </c>
      <c r="E784" s="56">
        <f>+IF(ISERROR(VLOOKUP($C784,Insumos!$C:$G,2,FALSE)),"",VLOOKUP($C784,Insumos!$C:$G,2,FALSE))</f>
        <v>7690</v>
      </c>
      <c r="F784" s="57">
        <f>+IF(ISERROR(VLOOKUP($C784,Insumos!$C:$G,5,FALSE)),"",VLOOKUP($C784,Insumos!$C:$G,5,FALSE))</f>
        <v>1000</v>
      </c>
      <c r="G784" s="55" t="str">
        <f>+IF(ISERROR(VLOOKUP($C784,Insumos!$C:$G,4,FALSE)),"",VLOOKUP($C784,Insumos!$C:$G,4,FALSE))</f>
        <v>GRAMOS</v>
      </c>
      <c r="H784" s="64">
        <v>500.0</v>
      </c>
      <c r="I784" s="56">
        <f t="shared" ref="I784:I794" si="122">IF(ISERROR(ROUND(+E784/F784*H784,2)),0,ROUND(+E784/F784*H784,2))</f>
        <v>3845</v>
      </c>
      <c r="J784" s="39"/>
      <c r="K784" s="64">
        <v>500.0</v>
      </c>
      <c r="L784" s="59">
        <f t="shared" ref="L784:L794" si="123">IF(ISERROR(ROUND(+E784/F784*K784,2)),0,ROUND(+E784/F784*K784,2))</f>
        <v>3845</v>
      </c>
    </row>
    <row r="785" ht="15.0" customHeight="1">
      <c r="B785" s="53">
        <v>2.0</v>
      </c>
      <c r="C785" s="54" t="s">
        <v>144</v>
      </c>
      <c r="D785" s="55" t="str">
        <f>+IF(ISERROR(VLOOKUP($C785,Insumos!$C:$G,3,FALSE)),"",VLOOKUP($C785,Insumos!$C:$G,3,FALSE))</f>
        <v>GRAMOS</v>
      </c>
      <c r="E785" s="56">
        <f>+IF(ISERROR(VLOOKUP($C785,Insumos!$C:$G,2,FALSE)),"",VLOOKUP($C785,Insumos!$C:$G,2,FALSE))</f>
        <v>12500</v>
      </c>
      <c r="F785" s="57">
        <f>+IF(ISERROR(VLOOKUP($C785,Insumos!$C:$G,5,FALSE)),"",VLOOKUP($C785,Insumos!$C:$G,5,FALSE))</f>
        <v>1000</v>
      </c>
      <c r="G785" s="55" t="str">
        <f>+IF(ISERROR(VLOOKUP($C785,Insumos!$C:$G,4,FALSE)),"",VLOOKUP($C785,Insumos!$C:$G,4,FALSE))</f>
        <v>GRAMOS</v>
      </c>
      <c r="H785" s="64">
        <v>1.0</v>
      </c>
      <c r="I785" s="56">
        <f t="shared" si="122"/>
        <v>12.5</v>
      </c>
      <c r="J785" s="39"/>
      <c r="K785" s="64">
        <v>1.0</v>
      </c>
      <c r="L785" s="59">
        <f t="shared" si="123"/>
        <v>12.5</v>
      </c>
    </row>
    <row r="786" ht="15.0" customHeight="1">
      <c r="B786" s="53">
        <v>3.0</v>
      </c>
      <c r="C786" s="54" t="s">
        <v>76</v>
      </c>
      <c r="D786" s="55" t="str">
        <f>+IF(ISERROR(VLOOKUP($C786,Insumos!$C:$G,3,FALSE)),"",VLOOKUP($C786,Insumos!$C:$G,3,FALSE))</f>
        <v>GRAMOS</v>
      </c>
      <c r="E786" s="56">
        <f>+IF(ISERROR(VLOOKUP($C786,Insumos!$C:$G,2,FALSE)),"",VLOOKUP($C786,Insumos!$C:$G,2,FALSE))</f>
        <v>840</v>
      </c>
      <c r="F786" s="57">
        <f>+IF(ISERROR(VLOOKUP($C786,Insumos!$C:$G,5,FALSE)),"",VLOOKUP($C786,Insumos!$C:$G,5,FALSE))</f>
        <v>1000</v>
      </c>
      <c r="G786" s="55" t="str">
        <f>+IF(ISERROR(VLOOKUP($C786,Insumos!$C:$G,4,FALSE)),"",VLOOKUP($C786,Insumos!$C:$G,4,FALSE))</f>
        <v>GRAMOS</v>
      </c>
      <c r="H786" s="64">
        <v>1.0</v>
      </c>
      <c r="I786" s="56">
        <f t="shared" si="122"/>
        <v>0.84</v>
      </c>
      <c r="J786" s="39"/>
      <c r="K786" s="64">
        <v>1.0</v>
      </c>
      <c r="L786" s="59">
        <f t="shared" si="123"/>
        <v>0.84</v>
      </c>
    </row>
    <row r="787" ht="15.0" customHeight="1">
      <c r="B787" s="53">
        <v>4.0</v>
      </c>
      <c r="C787" s="54" t="s">
        <v>140</v>
      </c>
      <c r="D787" s="55" t="str">
        <f>+IF(ISERROR(VLOOKUP($C787,Insumos!$C:$G,3,FALSE)),"",VLOOKUP($C787,Insumos!$C:$G,3,FALSE))</f>
        <v>MILILITROS</v>
      </c>
      <c r="E787" s="56">
        <f>+IF(ISERROR(VLOOKUP($C787,Insumos!$C:$G,2,FALSE)),"",VLOOKUP($C787,Insumos!$C:$G,2,FALSE))</f>
        <v>18000</v>
      </c>
      <c r="F787" s="57">
        <f>+IF(ISERROR(VLOOKUP($C787,Insumos!$C:$G,5,FALSE)),"",VLOOKUP($C787,Insumos!$C:$G,5,FALSE))</f>
        <v>3000</v>
      </c>
      <c r="G787" s="55" t="str">
        <f>+IF(ISERROR(VLOOKUP($C787,Insumos!$C:$G,4,FALSE)),"",VLOOKUP($C787,Insumos!$C:$G,4,FALSE))</f>
        <v>MILILITROS</v>
      </c>
      <c r="H787" s="64">
        <v>5.0</v>
      </c>
      <c r="I787" s="56">
        <f t="shared" si="122"/>
        <v>30</v>
      </c>
      <c r="J787" s="39"/>
      <c r="K787" s="64">
        <v>5.0</v>
      </c>
      <c r="L787" s="59">
        <f t="shared" si="123"/>
        <v>30</v>
      </c>
    </row>
    <row r="788" ht="15.0" customHeight="1">
      <c r="B788" s="53">
        <v>5.0</v>
      </c>
      <c r="C788" s="54" t="s">
        <v>107</v>
      </c>
      <c r="D788" s="55" t="str">
        <f>+IF(ISERROR(VLOOKUP($C788,Insumos!$C:$G,3,FALSE)),"",VLOOKUP($C788,Insumos!$C:$G,3,FALSE))</f>
        <v>GRAMOS</v>
      </c>
      <c r="E788" s="56">
        <f>+IF(ISERROR(VLOOKUP($C788,Insumos!$C:$G,2,FALSE)),"",VLOOKUP($C788,Insumos!$C:$G,2,FALSE))</f>
        <v>6302.521</v>
      </c>
      <c r="F788" s="57">
        <f>+IF(ISERROR(VLOOKUP($C788,Insumos!$C:$G,5,FALSE)),"",VLOOKUP($C788,Insumos!$C:$G,5,FALSE))</f>
        <v>300</v>
      </c>
      <c r="G788" s="55" t="str">
        <f>+IF(ISERROR(VLOOKUP($C788,Insumos!$C:$G,4,FALSE)),"",VLOOKUP($C788,Insumos!$C:$G,4,FALSE))</f>
        <v>GRAMOS</v>
      </c>
      <c r="H788" s="64">
        <v>1.0</v>
      </c>
      <c r="I788" s="56">
        <f t="shared" si="122"/>
        <v>21.01</v>
      </c>
      <c r="J788" s="39"/>
      <c r="K788" s="64">
        <v>1.0</v>
      </c>
      <c r="L788" s="59">
        <f t="shared" si="123"/>
        <v>21.01</v>
      </c>
    </row>
    <row r="789" ht="15.0" customHeight="1">
      <c r="B789" s="53">
        <v>6.0</v>
      </c>
      <c r="C789" s="54" t="s">
        <v>67</v>
      </c>
      <c r="D789" s="55" t="str">
        <f>+IF(ISERROR(VLOOKUP($C789,Insumos!$C:$G,3,FALSE)),"",VLOOKUP($C789,Insumos!$C:$G,3,FALSE))</f>
        <v>GRAMOS</v>
      </c>
      <c r="E789" s="56">
        <f>+IF(ISERROR(VLOOKUP($C789,Insumos!$C:$G,2,FALSE)),"",VLOOKUP($C789,Insumos!$C:$G,2,FALSE))</f>
        <v>294.1176471</v>
      </c>
      <c r="F789" s="57">
        <f>+IF(ISERROR(VLOOKUP($C789,Insumos!$C:$G,5,FALSE)),"",VLOOKUP($C789,Insumos!$C:$G,5,FALSE))</f>
        <v>1000</v>
      </c>
      <c r="G789" s="55" t="str">
        <f>+IF(ISERROR(VLOOKUP($C789,Insumos!$C:$G,4,FALSE)),"",VLOOKUP($C789,Insumos!$C:$G,4,FALSE))</f>
        <v>GRAMOS</v>
      </c>
      <c r="H789" s="64">
        <v>1.0</v>
      </c>
      <c r="I789" s="56">
        <f t="shared" si="122"/>
        <v>0.29</v>
      </c>
      <c r="J789" s="39"/>
      <c r="K789" s="64">
        <v>1.0</v>
      </c>
      <c r="L789" s="59">
        <f t="shared" si="123"/>
        <v>0.29</v>
      </c>
    </row>
    <row r="790" ht="15.0" customHeight="1">
      <c r="B790" s="53">
        <v>7.0</v>
      </c>
      <c r="C790" s="88" t="s">
        <v>66</v>
      </c>
      <c r="D790" s="55" t="str">
        <f>+IF(ISERROR(VLOOKUP($C790,Insumos!$C:$G,3,FALSE)),"",VLOOKUP($C790,Insumos!$C:$G,3,FALSE))</f>
        <v>GRAMOS</v>
      </c>
      <c r="E790" s="56">
        <f>+IF(ISERROR(VLOOKUP($C790,Insumos!$C:$G,2,FALSE)),"",VLOOKUP($C790,Insumos!$C:$G,2,FALSE))</f>
        <v>2101</v>
      </c>
      <c r="F790" s="57">
        <f>+IF(ISERROR(VLOOKUP($C790,Insumos!$C:$G,5,FALSE)),"",VLOOKUP($C790,Insumos!$C:$G,5,FALSE))</f>
        <v>1000</v>
      </c>
      <c r="G790" s="55" t="str">
        <f>+IF(ISERROR(VLOOKUP($C790,Insumos!$C:$G,4,FALSE)),"",VLOOKUP($C790,Insumos!$C:$G,4,FALSE))</f>
        <v>GRAMOS</v>
      </c>
      <c r="H790" s="64">
        <v>3.0</v>
      </c>
      <c r="I790" s="56">
        <f t="shared" si="122"/>
        <v>6.3</v>
      </c>
      <c r="J790" s="39"/>
      <c r="K790" s="64">
        <v>3.0</v>
      </c>
      <c r="L790" s="59">
        <f t="shared" si="123"/>
        <v>6.3</v>
      </c>
    </row>
    <row r="791" ht="15.0" customHeight="1">
      <c r="B791" s="53">
        <v>8.0</v>
      </c>
      <c r="C791" s="63"/>
      <c r="D791" s="55" t="str">
        <f>+IF(ISERROR(VLOOKUP($C791,Insumos!$C:$G,3,FALSE)),"",VLOOKUP($C791,Insumos!$C:$G,3,FALSE))</f>
        <v/>
      </c>
      <c r="E791" s="56" t="str">
        <f>+IF(ISERROR(VLOOKUP($C791,Insumos!$C:$G,2,FALSE)),"",VLOOKUP($C791,Insumos!$C:$G,2,FALSE))</f>
        <v/>
      </c>
      <c r="F791" s="57" t="str">
        <f>+IF(ISERROR(VLOOKUP($C791,Insumos!$C:$G,5,FALSE)),"",VLOOKUP($C791,Insumos!$C:$G,5,FALSE))</f>
        <v/>
      </c>
      <c r="G791" s="55" t="str">
        <f>+IF(ISERROR(VLOOKUP($C791,Insumos!$C:$G,4,FALSE)),"",VLOOKUP($C791,Insumos!$C:$G,4,FALSE))</f>
        <v/>
      </c>
      <c r="H791" s="64"/>
      <c r="I791" s="56">
        <f t="shared" si="122"/>
        <v>0</v>
      </c>
      <c r="J791" s="39"/>
      <c r="K791" s="66"/>
      <c r="L791" s="59">
        <f t="shared" si="123"/>
        <v>0</v>
      </c>
    </row>
    <row r="792" ht="15.0" customHeight="1">
      <c r="B792" s="53">
        <v>9.0</v>
      </c>
      <c r="C792" s="74"/>
      <c r="D792" s="55" t="str">
        <f>+IF(ISERROR(VLOOKUP($C792,Insumos!$C:$G,3,FALSE)),"",VLOOKUP($C792,Insumos!$C:$G,3,FALSE))</f>
        <v/>
      </c>
      <c r="E792" s="56" t="str">
        <f>+IF(ISERROR(VLOOKUP($C792,Insumos!$C:$G,2,FALSE)),"",VLOOKUP($C792,Insumos!$C:$G,2,FALSE))</f>
        <v/>
      </c>
      <c r="F792" s="57" t="str">
        <f>+IF(ISERROR(VLOOKUP($C792,Insumos!$C:$G,5,FALSE)),"",VLOOKUP($C792,Insumos!$C:$G,5,FALSE))</f>
        <v/>
      </c>
      <c r="G792" s="55" t="str">
        <f>+IF(ISERROR(VLOOKUP($C792,Insumos!$C:$G,4,FALSE)),"",VLOOKUP($C792,Insumos!$C:$G,4,FALSE))</f>
        <v/>
      </c>
      <c r="H792" s="64"/>
      <c r="I792" s="56">
        <f t="shared" si="122"/>
        <v>0</v>
      </c>
      <c r="J792" s="39"/>
      <c r="K792" s="76"/>
      <c r="L792" s="59">
        <f t="shared" si="123"/>
        <v>0</v>
      </c>
    </row>
    <row r="793" ht="15.0" customHeight="1">
      <c r="B793" s="53">
        <v>10.0</v>
      </c>
      <c r="C793" s="73"/>
      <c r="D793" s="55" t="str">
        <f>+IF(ISERROR(VLOOKUP($C793,Insumos!$C:$G,3,FALSE)),"",VLOOKUP($C793,Insumos!$C:$G,3,FALSE))</f>
        <v/>
      </c>
      <c r="E793" s="56" t="str">
        <f>+IF(ISERROR(VLOOKUP($C793,Insumos!$C:$G,2,FALSE)),"",VLOOKUP($C793,Insumos!$C:$G,2,FALSE))</f>
        <v/>
      </c>
      <c r="F793" s="57" t="str">
        <f>+IF(ISERROR(VLOOKUP($C793,Insumos!$C:$G,5,FALSE)),"",VLOOKUP($C793,Insumos!$C:$G,5,FALSE))</f>
        <v/>
      </c>
      <c r="G793" s="55" t="str">
        <f>+IF(ISERROR(VLOOKUP($C793,Insumos!$C:$G,4,FALSE)),"",VLOOKUP($C793,Insumos!$C:$G,4,FALSE))</f>
        <v/>
      </c>
      <c r="H793" s="64"/>
      <c r="I793" s="56">
        <f t="shared" si="122"/>
        <v>0</v>
      </c>
      <c r="J793" s="39"/>
      <c r="K793" s="77"/>
      <c r="L793" s="59">
        <f t="shared" si="123"/>
        <v>0</v>
      </c>
    </row>
    <row r="794" ht="15.0" customHeight="1">
      <c r="B794" s="53">
        <v>11.0</v>
      </c>
      <c r="C794" s="63"/>
      <c r="D794" s="55" t="str">
        <f>+IF(ISERROR(VLOOKUP($C794,Insumos!$C:$G,3,FALSE)),"",VLOOKUP($C794,Insumos!$C:$G,3,FALSE))</f>
        <v/>
      </c>
      <c r="E794" s="56" t="str">
        <f>+IF(ISERROR(VLOOKUP($C794,Insumos!$C:$G,2,FALSE)),"",VLOOKUP($C794,Insumos!$C:$G,2,FALSE))</f>
        <v/>
      </c>
      <c r="F794" s="57" t="str">
        <f>+IF(ISERROR(VLOOKUP($C794,Insumos!$C:$G,5,FALSE)),"",VLOOKUP($C794,Insumos!$C:$G,5,FALSE))</f>
        <v/>
      </c>
      <c r="G794" s="55" t="str">
        <f>+IF(ISERROR(VLOOKUP($C794,Insumos!$C:$G,4,FALSE)),"",VLOOKUP($C794,Insumos!$C:$G,4,FALSE))</f>
        <v/>
      </c>
      <c r="H794" s="64"/>
      <c r="I794" s="56">
        <f t="shared" si="122"/>
        <v>0</v>
      </c>
      <c r="J794" s="39"/>
      <c r="K794" s="77"/>
      <c r="L794" s="59">
        <f t="shared" si="123"/>
        <v>0</v>
      </c>
    </row>
    <row r="795" ht="15.0" customHeight="1">
      <c r="H795" s="67" t="s">
        <v>483</v>
      </c>
      <c r="I795" s="68">
        <f>SUM(I784:I794)</f>
        <v>3915.94</v>
      </c>
      <c r="J795" s="39"/>
      <c r="K795" s="69"/>
      <c r="L795" s="70">
        <f>SUM(L784:L794)</f>
        <v>3915.94</v>
      </c>
    </row>
    <row r="796" ht="15.0" customHeight="1">
      <c r="H796" s="67"/>
      <c r="I796" s="107"/>
      <c r="J796" s="39"/>
      <c r="K796" s="69"/>
      <c r="L796" s="108"/>
    </row>
    <row r="797">
      <c r="H797" s="31"/>
    </row>
    <row r="798">
      <c r="C798" s="109" t="s">
        <v>357</v>
      </c>
      <c r="H798" s="31"/>
    </row>
    <row r="799">
      <c r="H799" s="31"/>
    </row>
    <row r="800" ht="15.0" customHeight="1">
      <c r="B800" s="33"/>
      <c r="C800" s="110" t="s">
        <v>361</v>
      </c>
      <c r="D800" s="34"/>
      <c r="E800" s="35"/>
      <c r="F800" s="36"/>
      <c r="G800" s="37"/>
      <c r="H800" s="38"/>
      <c r="I800" s="35"/>
      <c r="J800" s="39"/>
      <c r="K800" s="40" t="s">
        <v>474</v>
      </c>
      <c r="L800" s="41" t="s">
        <v>519</v>
      </c>
    </row>
    <row r="801" ht="15.0" customHeight="1">
      <c r="B801" s="42"/>
      <c r="C801" s="43"/>
      <c r="D801" s="42"/>
      <c r="E801" s="44"/>
      <c r="F801" s="45"/>
      <c r="G801" s="42"/>
      <c r="H801" s="46"/>
      <c r="I801" s="44"/>
      <c r="J801" s="39"/>
      <c r="K801" s="47"/>
      <c r="L801" s="41"/>
    </row>
    <row r="802" ht="15.0" customHeight="1">
      <c r="B802" s="48" t="s">
        <v>476</v>
      </c>
      <c r="C802" s="48" t="s">
        <v>477</v>
      </c>
      <c r="D802" s="48" t="s">
        <v>478</v>
      </c>
      <c r="E802" s="49" t="s">
        <v>479</v>
      </c>
      <c r="F802" s="50" t="s">
        <v>10</v>
      </c>
      <c r="G802" s="48" t="s">
        <v>480</v>
      </c>
      <c r="H802" s="51" t="s">
        <v>481</v>
      </c>
      <c r="I802" s="49" t="s">
        <v>482</v>
      </c>
      <c r="J802" s="39"/>
      <c r="K802" s="52"/>
      <c r="L802" s="48" t="s">
        <v>482</v>
      </c>
    </row>
    <row r="803" ht="15.0" customHeight="1">
      <c r="B803" s="53">
        <v>1.0</v>
      </c>
      <c r="C803" s="54" t="s">
        <v>358</v>
      </c>
      <c r="D803" s="55" t="str">
        <f>+IF(ISERROR(VLOOKUP($C803,Insumos!$C:$G,3,FALSE)),"",VLOOKUP($C803,Insumos!$C:$G,3,FALSE))</f>
        <v>UNIDAD</v>
      </c>
      <c r="E803" s="56">
        <f>+IF(ISERROR(VLOOKUP($C803,Insumos!$C:$G,2,FALSE)),"",VLOOKUP($C803,Insumos!$C:$G,2,FALSE))</f>
        <v>105</v>
      </c>
      <c r="F803" s="57">
        <f>+IF(ISERROR(VLOOKUP($C803,Insumos!$C:$G,5,FALSE)),"",VLOOKUP($C803,Insumos!$C:$G,5,FALSE))</f>
        <v>1</v>
      </c>
      <c r="G803" s="55" t="str">
        <f>+IF(ISERROR(VLOOKUP($C803,Insumos!$C:$G,4,FALSE)),"",VLOOKUP($C803,Insumos!$C:$G,4,FALSE))</f>
        <v>UNIDAD</v>
      </c>
      <c r="H803" s="64">
        <v>30.0</v>
      </c>
      <c r="I803" s="56">
        <f t="shared" ref="I803:I816" si="124">IF(ISERROR(ROUND(+E803/F803*H803,2)),0,ROUND(+E803/F803*H803,2))</f>
        <v>3150</v>
      </c>
      <c r="J803" s="39"/>
      <c r="K803" s="64">
        <v>30.0</v>
      </c>
      <c r="L803" s="59">
        <f t="shared" ref="L803:L816" si="125">IF(ISERROR(ROUND(+E803/F803*K803,2)),0,ROUND(+E803/F803*K803,2))</f>
        <v>3150</v>
      </c>
    </row>
    <row r="804" ht="15.0" customHeight="1">
      <c r="B804" s="53">
        <v>2.0</v>
      </c>
      <c r="C804" s="54" t="s">
        <v>70</v>
      </c>
      <c r="D804" s="55" t="str">
        <f>+IF(ISERROR(VLOOKUP($C804,Insumos!$C:$G,3,FALSE)),"",VLOOKUP($C804,Insumos!$C:$G,3,FALSE))</f>
        <v>MILILITROS</v>
      </c>
      <c r="E804" s="56">
        <f>+IF(ISERROR(VLOOKUP($C804,Insumos!$C:$G,2,FALSE)),"",VLOOKUP($C804,Insumos!$C:$G,2,FALSE))</f>
        <v>840.333</v>
      </c>
      <c r="F804" s="57">
        <f>+IF(ISERROR(VLOOKUP($C804,Insumos!$C:$G,5,FALSE)),"",VLOOKUP($C804,Insumos!$C:$G,5,FALSE))</f>
        <v>1000</v>
      </c>
      <c r="G804" s="55" t="str">
        <f>+IF(ISERROR(VLOOKUP($C804,Insumos!$C:$G,4,FALSE)),"",VLOOKUP($C804,Insumos!$C:$G,4,FALSE))</f>
        <v>MILILITROS</v>
      </c>
      <c r="H804" s="64">
        <v>1000.0</v>
      </c>
      <c r="I804" s="56">
        <f t="shared" si="124"/>
        <v>840.33</v>
      </c>
      <c r="J804" s="39"/>
      <c r="K804" s="64">
        <v>1000.0</v>
      </c>
      <c r="L804" s="59">
        <f t="shared" si="125"/>
        <v>840.33</v>
      </c>
    </row>
    <row r="805" ht="15.0" customHeight="1">
      <c r="B805" s="53">
        <v>3.0</v>
      </c>
      <c r="C805" s="54" t="s">
        <v>86</v>
      </c>
      <c r="D805" s="55" t="str">
        <f>+IF(ISERROR(VLOOKUP($C805,Insumos!$C:$G,3,FALSE)),"",VLOOKUP($C805,Insumos!$C:$G,3,FALSE))</f>
        <v>MILILITROS</v>
      </c>
      <c r="E805" s="56">
        <f>+IF(ISERROR(VLOOKUP($C805,Insumos!$C:$G,2,FALSE)),"",VLOOKUP($C805,Insumos!$C:$G,2,FALSE))</f>
        <v>0</v>
      </c>
      <c r="F805" s="57">
        <f>+IF(ISERROR(VLOOKUP($C805,Insumos!$C:$G,5,FALSE)),"",VLOOKUP($C805,Insumos!$C:$G,5,FALSE))</f>
        <v>0</v>
      </c>
      <c r="G805" s="55" t="str">
        <f>+IF(ISERROR(VLOOKUP($C805,Insumos!$C:$G,4,FALSE)),"",VLOOKUP($C805,Insumos!$C:$G,4,FALSE))</f>
        <v>MILILITROS</v>
      </c>
      <c r="H805" s="64">
        <v>1000.0</v>
      </c>
      <c r="I805" s="56">
        <f t="shared" si="124"/>
        <v>0</v>
      </c>
      <c r="J805" s="39"/>
      <c r="K805" s="64">
        <v>1000.0</v>
      </c>
      <c r="L805" s="59">
        <f t="shared" si="125"/>
        <v>0</v>
      </c>
    </row>
    <row r="806" ht="15.0" customHeight="1">
      <c r="B806" s="53">
        <v>4.0</v>
      </c>
      <c r="C806" s="54" t="s">
        <v>153</v>
      </c>
      <c r="D806" s="55" t="str">
        <f>+IF(ISERROR(VLOOKUP($C806,Insumos!$C:$G,3,FALSE)),"",VLOOKUP($C806,Insumos!$C:$G,3,FALSE))</f>
        <v>GRAMOS</v>
      </c>
      <c r="E806" s="56">
        <f>+IF(ISERROR(VLOOKUP($C806,Insumos!$C:$G,2,FALSE)),"",VLOOKUP($C806,Insumos!$C:$G,2,FALSE))</f>
        <v>1706</v>
      </c>
      <c r="F806" s="57">
        <f>+IF(ISERROR(VLOOKUP($C806,Insumos!$C:$G,5,FALSE)),"",VLOOKUP($C806,Insumos!$C:$G,5,FALSE))</f>
        <v>1000</v>
      </c>
      <c r="G806" s="55" t="str">
        <f>+IF(ISERROR(VLOOKUP($C806,Insumos!$C:$G,4,FALSE)),"",VLOOKUP($C806,Insumos!$C:$G,4,FALSE))</f>
        <v>GRAMOS</v>
      </c>
      <c r="H806" s="64">
        <v>100.0</v>
      </c>
      <c r="I806" s="56">
        <f t="shared" si="124"/>
        <v>170.6</v>
      </c>
      <c r="J806" s="39"/>
      <c r="K806" s="64">
        <v>100.0</v>
      </c>
      <c r="L806" s="59">
        <f t="shared" si="125"/>
        <v>170.6</v>
      </c>
    </row>
    <row r="807" ht="15.0" customHeight="1">
      <c r="B807" s="53">
        <v>5.0</v>
      </c>
      <c r="C807" s="54" t="s">
        <v>82</v>
      </c>
      <c r="D807" s="55" t="str">
        <f>+IF(ISERROR(VLOOKUP($C807,Insumos!$C:$G,3,FALSE)),"",VLOOKUP($C807,Insumos!$C:$G,3,FALSE))</f>
        <v>GRAMOS</v>
      </c>
      <c r="E807" s="56">
        <f>+IF(ISERROR(VLOOKUP($C807,Insumos!$C:$G,2,FALSE)),"",VLOOKUP($C807,Insumos!$C:$G,2,FALSE))</f>
        <v>1681</v>
      </c>
      <c r="F807" s="57">
        <f>+IF(ISERROR(VLOOKUP($C807,Insumos!$C:$G,5,FALSE)),"",VLOOKUP($C807,Insumos!$C:$G,5,FALSE))</f>
        <v>1000</v>
      </c>
      <c r="G807" s="55" t="str">
        <f>+IF(ISERROR(VLOOKUP($C807,Insumos!$C:$G,4,FALSE)),"",VLOOKUP($C807,Insumos!$C:$G,4,FALSE))</f>
        <v>GRAMOS</v>
      </c>
      <c r="H807" s="64">
        <v>40.0</v>
      </c>
      <c r="I807" s="56">
        <f t="shared" si="124"/>
        <v>67.24</v>
      </c>
      <c r="J807" s="39"/>
      <c r="K807" s="64">
        <v>40.0</v>
      </c>
      <c r="L807" s="59">
        <f t="shared" si="125"/>
        <v>67.24</v>
      </c>
    </row>
    <row r="808" ht="15.0" customHeight="1">
      <c r="B808" s="53">
        <v>6.0</v>
      </c>
      <c r="C808" s="54" t="s">
        <v>67</v>
      </c>
      <c r="D808" s="55" t="str">
        <f>+IF(ISERROR(VLOOKUP($C808,Insumos!$C:$G,3,FALSE)),"",VLOOKUP($C808,Insumos!$C:$G,3,FALSE))</f>
        <v>GRAMOS</v>
      </c>
      <c r="E808" s="56">
        <f>+IF(ISERROR(VLOOKUP($C808,Insumos!$C:$G,2,FALSE)),"",VLOOKUP($C808,Insumos!$C:$G,2,FALSE))</f>
        <v>294.1176471</v>
      </c>
      <c r="F808" s="57">
        <f>+IF(ISERROR(VLOOKUP($C808,Insumos!$C:$G,5,FALSE)),"",VLOOKUP($C808,Insumos!$C:$G,5,FALSE))</f>
        <v>1000</v>
      </c>
      <c r="G808" s="55" t="str">
        <f>+IF(ISERROR(VLOOKUP($C808,Insumos!$C:$G,4,FALSE)),"",VLOOKUP($C808,Insumos!$C:$G,4,FALSE))</f>
        <v>GRAMOS</v>
      </c>
      <c r="H808" s="64">
        <v>30.0</v>
      </c>
      <c r="I808" s="56">
        <f t="shared" si="124"/>
        <v>8.82</v>
      </c>
      <c r="J808" s="39"/>
      <c r="K808" s="64">
        <v>30.0</v>
      </c>
      <c r="L808" s="59">
        <f t="shared" si="125"/>
        <v>8.82</v>
      </c>
    </row>
    <row r="809" ht="15.0" customHeight="1">
      <c r="B809" s="53">
        <v>7.0</v>
      </c>
      <c r="C809" s="54" t="s">
        <v>75</v>
      </c>
      <c r="D809" s="55" t="str">
        <f>+IF(ISERROR(VLOOKUP($C809,Insumos!$C:$G,3,FALSE)),"",VLOOKUP($C809,Insumos!$C:$G,3,FALSE))</f>
        <v>GRAMOS</v>
      </c>
      <c r="E809" s="56">
        <f>+IF(ISERROR(VLOOKUP($C809,Insumos!$C:$G,2,FALSE)),"",VLOOKUP($C809,Insumos!$C:$G,2,FALSE))</f>
        <v>3361</v>
      </c>
      <c r="F809" s="57">
        <f>+IF(ISERROR(VLOOKUP($C809,Insumos!$C:$G,5,FALSE)),"",VLOOKUP($C809,Insumos!$C:$G,5,FALSE))</f>
        <v>1000</v>
      </c>
      <c r="G809" s="55" t="str">
        <f>+IF(ISERROR(VLOOKUP($C809,Insumos!$C:$G,4,FALSE)),"",VLOOKUP($C809,Insumos!$C:$G,4,FALSE))</f>
        <v>GRAMOS</v>
      </c>
      <c r="H809" s="64">
        <v>15.0</v>
      </c>
      <c r="I809" s="56">
        <f t="shared" si="124"/>
        <v>50.42</v>
      </c>
      <c r="J809" s="39"/>
      <c r="K809" s="64">
        <v>15.0</v>
      </c>
      <c r="L809" s="59">
        <f t="shared" si="125"/>
        <v>50.42</v>
      </c>
    </row>
    <row r="810" ht="15.0" customHeight="1">
      <c r="B810" s="53">
        <v>8.0</v>
      </c>
      <c r="C810" s="54" t="s">
        <v>359</v>
      </c>
      <c r="D810" s="55" t="str">
        <f>+IF(ISERROR(VLOOKUP($C810,Insumos!$C:$G,3,FALSE)),"",VLOOKUP($C810,Insumos!$C:$G,3,FALSE))</f>
        <v>GRAMOS</v>
      </c>
      <c r="E810" s="56">
        <f>+IF(ISERROR(VLOOKUP($C810,Insumos!$C:$G,2,FALSE)),"",VLOOKUP($C810,Insumos!$C:$G,2,FALSE))</f>
        <v>840</v>
      </c>
      <c r="F810" s="57">
        <f>+IF(ISERROR(VLOOKUP($C810,Insumos!$C:$G,5,FALSE)),"",VLOOKUP($C810,Insumos!$C:$G,5,FALSE))</f>
        <v>100</v>
      </c>
      <c r="G810" s="55" t="str">
        <f>+IF(ISERROR(VLOOKUP($C810,Insumos!$C:$G,4,FALSE)),"",VLOOKUP($C810,Insumos!$C:$G,4,FALSE))</f>
        <v>GRAMOS</v>
      </c>
      <c r="H810" s="64">
        <v>10.0</v>
      </c>
      <c r="I810" s="56">
        <f t="shared" si="124"/>
        <v>84</v>
      </c>
      <c r="J810" s="39"/>
      <c r="K810" s="64">
        <v>10.0</v>
      </c>
      <c r="L810" s="59">
        <f t="shared" si="125"/>
        <v>84</v>
      </c>
    </row>
    <row r="811" ht="15.0" customHeight="1">
      <c r="B811" s="53">
        <v>9.0</v>
      </c>
      <c r="C811" s="54" t="s">
        <v>56</v>
      </c>
      <c r="D811" s="55" t="str">
        <f>+IF(ISERROR(VLOOKUP($C811,Insumos!$C:$G,3,FALSE)),"",VLOOKUP($C811,Insumos!$C:$G,3,FALSE))</f>
        <v>GRAMOS</v>
      </c>
      <c r="E811" s="56">
        <f>+IF(ISERROR(VLOOKUP($C811,Insumos!$C:$G,2,FALSE)),"",VLOOKUP($C811,Insumos!$C:$G,2,FALSE))</f>
        <v>1690</v>
      </c>
      <c r="F811" s="57">
        <f>+IF(ISERROR(VLOOKUP($C811,Insumos!$C:$G,5,FALSE)),"",VLOOKUP($C811,Insumos!$C:$G,5,FALSE))</f>
        <v>1000</v>
      </c>
      <c r="G811" s="55" t="str">
        <f>+IF(ISERROR(VLOOKUP($C811,Insumos!$C:$G,4,FALSE)),"",VLOOKUP($C811,Insumos!$C:$G,4,FALSE))</f>
        <v>GRAMOS</v>
      </c>
      <c r="H811" s="64">
        <v>3000.0</v>
      </c>
      <c r="I811" s="56">
        <f t="shared" si="124"/>
        <v>5070</v>
      </c>
      <c r="J811" s="39"/>
      <c r="K811" s="64">
        <v>3000.0</v>
      </c>
      <c r="L811" s="59">
        <f t="shared" si="125"/>
        <v>5070</v>
      </c>
    </row>
    <row r="812" ht="15.0" customHeight="1">
      <c r="B812" s="53">
        <v>10.0</v>
      </c>
      <c r="C812" s="88" t="s">
        <v>360</v>
      </c>
      <c r="D812" s="55" t="str">
        <f>+IF(ISERROR(VLOOKUP($C812,Insumos!$C:$G,3,FALSE)),"",VLOOKUP($C812,Insumos!$C:$G,3,FALSE))</f>
        <v>GRAMOS</v>
      </c>
      <c r="E812" s="56">
        <f>+IF(ISERROR(VLOOKUP($C812,Insumos!$C:$G,2,FALSE)),"",VLOOKUP($C812,Insumos!$C:$G,2,FALSE))</f>
        <v>1261</v>
      </c>
      <c r="F812" s="57">
        <f>+IF(ISERROR(VLOOKUP($C812,Insumos!$C:$G,5,FALSE)),"",VLOOKUP($C812,Insumos!$C:$G,5,FALSE))</f>
        <v>1000</v>
      </c>
      <c r="G812" s="55" t="str">
        <f>+IF(ISERROR(VLOOKUP($C812,Insumos!$C:$G,4,FALSE)),"",VLOOKUP($C812,Insumos!$C:$G,4,FALSE))</f>
        <v>GRAMOS</v>
      </c>
      <c r="H812" s="64">
        <v>1800.0</v>
      </c>
      <c r="I812" s="56">
        <f t="shared" si="124"/>
        <v>2269.8</v>
      </c>
      <c r="J812" s="39"/>
      <c r="K812" s="64">
        <v>1800.0</v>
      </c>
      <c r="L812" s="59">
        <f t="shared" si="125"/>
        <v>2269.8</v>
      </c>
    </row>
    <row r="813" ht="15.0" customHeight="1">
      <c r="B813" s="53">
        <v>11.0</v>
      </c>
      <c r="C813" s="91" t="s">
        <v>115</v>
      </c>
      <c r="D813" s="55" t="str">
        <f>+IF(ISERROR(VLOOKUP($C813,Insumos!$C:$G,3,FALSE)),"",VLOOKUP($C813,Insumos!$C:$G,3,FALSE))</f>
        <v>GRAMOS</v>
      </c>
      <c r="E813" s="56">
        <f>+IF(ISERROR(VLOOKUP($C813,Insumos!$C:$G,2,FALSE)),"",VLOOKUP($C813,Insumos!$C:$G,2,FALSE))</f>
        <v>2941.176471</v>
      </c>
      <c r="F813" s="57">
        <f>+IF(ISERROR(VLOOKUP($C813,Insumos!$C:$G,5,FALSE)),"",VLOOKUP($C813,Insumos!$C:$G,5,FALSE))</f>
        <v>500</v>
      </c>
      <c r="G813" s="55" t="str">
        <f>+IF(ISERROR(VLOOKUP($C813,Insumos!$C:$G,4,FALSE)),"",VLOOKUP($C813,Insumos!$C:$G,4,FALSE))</f>
        <v>GRAMOS</v>
      </c>
      <c r="H813" s="64">
        <v>90.0</v>
      </c>
      <c r="I813" s="56">
        <f t="shared" si="124"/>
        <v>529.41</v>
      </c>
      <c r="J813" s="39"/>
      <c r="K813" s="64">
        <v>90.0</v>
      </c>
      <c r="L813" s="59">
        <f t="shared" si="125"/>
        <v>529.41</v>
      </c>
    </row>
    <row r="814" ht="15.0" customHeight="1">
      <c r="B814" s="53">
        <v>12.0</v>
      </c>
      <c r="C814" s="78" t="s">
        <v>49</v>
      </c>
      <c r="D814" s="55" t="str">
        <f>+IF(ISERROR(VLOOKUP($C814,Insumos!$C:$G,3,FALSE)),"",VLOOKUP($C814,Insumos!$C:$G,3,FALSE))</f>
        <v>GRAMOS</v>
      </c>
      <c r="E814" s="56">
        <f>+IF(ISERROR(VLOOKUP($C814,Insumos!$C:$G,2,FALSE)),"",VLOOKUP($C814,Insumos!$C:$G,2,FALSE))</f>
        <v>3290</v>
      </c>
      <c r="F814" s="57">
        <f>+IF(ISERROR(VLOOKUP($C814,Insumos!$C:$G,5,FALSE)),"",VLOOKUP($C814,Insumos!$C:$G,5,FALSE))</f>
        <v>1000</v>
      </c>
      <c r="G814" s="55" t="str">
        <f>+IF(ISERROR(VLOOKUP($C814,Insumos!$C:$G,4,FALSE)),"",VLOOKUP($C814,Insumos!$C:$G,4,FALSE))</f>
        <v>GRAMOS</v>
      </c>
      <c r="H814" s="64">
        <v>10000.0</v>
      </c>
      <c r="I814" s="56">
        <f t="shared" si="124"/>
        <v>32900</v>
      </c>
      <c r="J814" s="39"/>
      <c r="K814" s="64">
        <v>10000.0</v>
      </c>
      <c r="L814" s="59">
        <f t="shared" si="125"/>
        <v>32900</v>
      </c>
    </row>
    <row r="815" ht="15.0" customHeight="1">
      <c r="B815" s="53">
        <v>13.0</v>
      </c>
      <c r="C815" s="73"/>
      <c r="D815" s="55" t="str">
        <f>+IF(ISERROR(VLOOKUP($C815,Insumos!$C:$G,3,FALSE)),"",VLOOKUP($C815,Insumos!$C:$G,3,FALSE))</f>
        <v/>
      </c>
      <c r="E815" s="56" t="str">
        <f>+IF(ISERROR(VLOOKUP($C815,Insumos!$C:$G,2,FALSE)),"",VLOOKUP($C815,Insumos!$C:$G,2,FALSE))</f>
        <v/>
      </c>
      <c r="F815" s="57" t="str">
        <f>+IF(ISERROR(VLOOKUP($C815,Insumos!$C:$G,5,FALSE)),"",VLOOKUP($C815,Insumos!$C:$G,5,FALSE))</f>
        <v/>
      </c>
      <c r="G815" s="55" t="str">
        <f>+IF(ISERROR(VLOOKUP($C815,Insumos!$C:$G,4,FALSE)),"",VLOOKUP($C815,Insumos!$C:$G,4,FALSE))</f>
        <v/>
      </c>
      <c r="H815" s="64"/>
      <c r="I815" s="56">
        <f t="shared" si="124"/>
        <v>0</v>
      </c>
      <c r="J815" s="39"/>
      <c r="K815" s="77"/>
      <c r="L815" s="59">
        <f t="shared" si="125"/>
        <v>0</v>
      </c>
    </row>
    <row r="816" ht="15.0" customHeight="1">
      <c r="B816" s="53">
        <v>14.0</v>
      </c>
      <c r="C816" s="63"/>
      <c r="D816" s="55" t="str">
        <f>+IF(ISERROR(VLOOKUP($C816,Insumos!$C:$G,3,FALSE)),"",VLOOKUP($C816,Insumos!$C:$G,3,FALSE))</f>
        <v/>
      </c>
      <c r="E816" s="56" t="str">
        <f>+IF(ISERROR(VLOOKUP($C816,Insumos!$C:$G,2,FALSE)),"",VLOOKUP($C816,Insumos!$C:$G,2,FALSE))</f>
        <v/>
      </c>
      <c r="F816" s="57" t="str">
        <f>+IF(ISERROR(VLOOKUP($C816,Insumos!$C:$G,5,FALSE)),"",VLOOKUP($C816,Insumos!$C:$G,5,FALSE))</f>
        <v/>
      </c>
      <c r="G816" s="55" t="str">
        <f>+IF(ISERROR(VLOOKUP($C816,Insumos!$C:$G,4,FALSE)),"",VLOOKUP($C816,Insumos!$C:$G,4,FALSE))</f>
        <v/>
      </c>
      <c r="H816" s="64"/>
      <c r="I816" s="56">
        <f t="shared" si="124"/>
        <v>0</v>
      </c>
      <c r="J816" s="39"/>
      <c r="K816" s="77"/>
      <c r="L816" s="59">
        <f t="shared" si="125"/>
        <v>0</v>
      </c>
    </row>
    <row r="817" ht="15.0" customHeight="1">
      <c r="H817" s="67" t="s">
        <v>483</v>
      </c>
      <c r="I817" s="68">
        <f>SUM(I803:I816)</f>
        <v>45140.62</v>
      </c>
      <c r="J817" s="39"/>
      <c r="K817" s="69"/>
      <c r="L817" s="70">
        <f>SUM(L803:L816)</f>
        <v>45140.62</v>
      </c>
    </row>
    <row r="818">
      <c r="H818" s="31"/>
    </row>
    <row r="819" ht="15.0" customHeight="1">
      <c r="E819" s="4"/>
      <c r="H819" s="31"/>
    </row>
    <row r="820" ht="15.0" customHeight="1">
      <c r="B820" s="33"/>
      <c r="C820" s="10"/>
      <c r="D820" s="111"/>
      <c r="E820" s="35"/>
      <c r="F820" s="36"/>
      <c r="G820" s="37"/>
      <c r="H820" s="38"/>
      <c r="I820" s="35"/>
      <c r="J820" s="39"/>
      <c r="K820" s="40" t="s">
        <v>474</v>
      </c>
      <c r="L820" s="41" t="s">
        <v>520</v>
      </c>
    </row>
    <row r="821" ht="15.0" customHeight="1">
      <c r="B821" s="42"/>
      <c r="C821" s="43"/>
      <c r="D821" s="42"/>
      <c r="E821" s="44"/>
      <c r="F821" s="45"/>
      <c r="G821" s="42"/>
      <c r="H821" s="46"/>
      <c r="I821" s="44"/>
      <c r="J821" s="39"/>
      <c r="K821" s="47"/>
      <c r="L821" s="41"/>
    </row>
    <row r="822" ht="15.0" customHeight="1">
      <c r="B822" s="48" t="s">
        <v>476</v>
      </c>
      <c r="C822" s="48" t="s">
        <v>477</v>
      </c>
      <c r="D822" s="48" t="s">
        <v>478</v>
      </c>
      <c r="E822" s="49" t="s">
        <v>479</v>
      </c>
      <c r="F822" s="50" t="s">
        <v>10</v>
      </c>
      <c r="G822" s="48" t="s">
        <v>480</v>
      </c>
      <c r="H822" s="51" t="s">
        <v>481</v>
      </c>
      <c r="I822" s="49" t="s">
        <v>482</v>
      </c>
      <c r="J822" s="39"/>
      <c r="K822" s="52"/>
      <c r="L822" s="48" t="s">
        <v>482</v>
      </c>
    </row>
    <row r="823" ht="15.0" customHeight="1">
      <c r="B823" s="53">
        <v>1.0</v>
      </c>
      <c r="C823" s="54" t="s">
        <v>358</v>
      </c>
      <c r="D823" s="55" t="str">
        <f>+IF(ISERROR(VLOOKUP($C823,Insumos!$C:$G,3,FALSE)),"",VLOOKUP($C823,Insumos!$C:$G,3,FALSE))</f>
        <v>UNIDAD</v>
      </c>
      <c r="E823" s="56">
        <f>+IF(ISERROR(VLOOKUP($C823,Insumos!$C:$G,2,FALSE)),"",VLOOKUP($C823,Insumos!$C:$G,2,FALSE))</f>
        <v>105</v>
      </c>
      <c r="F823" s="57">
        <f>+IF(ISERROR(VLOOKUP($C823,Insumos!$C:$G,5,FALSE)),"",VLOOKUP($C823,Insumos!$C:$G,5,FALSE))</f>
        <v>1</v>
      </c>
      <c r="G823" s="55" t="str">
        <f>+IF(ISERROR(VLOOKUP($C823,Insumos!$C:$G,4,FALSE)),"",VLOOKUP($C823,Insumos!$C:$G,4,FALSE))</f>
        <v>UNIDAD</v>
      </c>
      <c r="H823" s="64">
        <v>30.0</v>
      </c>
      <c r="I823" s="56">
        <f t="shared" ref="I823:I837" si="126">IF(ISERROR(ROUND(+E823/F823*H823,2)),0,ROUND(+E823/F823*H823,2))</f>
        <v>3150</v>
      </c>
      <c r="J823" s="39"/>
      <c r="K823" s="64">
        <v>30.0</v>
      </c>
      <c r="L823" s="59">
        <f t="shared" ref="L823:L837" si="127">IF(ISERROR(ROUND(+E823/F823*K823,2)),0,ROUND(+E823/F823*K823,2))</f>
        <v>3150</v>
      </c>
    </row>
    <row r="824" ht="15.0" customHeight="1">
      <c r="B824" s="53">
        <v>2.0</v>
      </c>
      <c r="C824" s="54" t="s">
        <v>70</v>
      </c>
      <c r="D824" s="55" t="str">
        <f>+IF(ISERROR(VLOOKUP($C824,Insumos!$C:$G,3,FALSE)),"",VLOOKUP($C824,Insumos!$C:$G,3,FALSE))</f>
        <v>MILILITROS</v>
      </c>
      <c r="E824" s="56">
        <f>+IF(ISERROR(VLOOKUP($C824,Insumos!$C:$G,2,FALSE)),"",VLOOKUP($C824,Insumos!$C:$G,2,FALSE))</f>
        <v>840.333</v>
      </c>
      <c r="F824" s="57">
        <f>+IF(ISERROR(VLOOKUP($C824,Insumos!$C:$G,5,FALSE)),"",VLOOKUP($C824,Insumos!$C:$G,5,FALSE))</f>
        <v>1000</v>
      </c>
      <c r="G824" s="55" t="str">
        <f>+IF(ISERROR(VLOOKUP($C824,Insumos!$C:$G,4,FALSE)),"",VLOOKUP($C824,Insumos!$C:$G,4,FALSE))</f>
        <v>MILILITROS</v>
      </c>
      <c r="H824" s="64">
        <v>1000.0</v>
      </c>
      <c r="I824" s="56">
        <f t="shared" si="126"/>
        <v>840.33</v>
      </c>
      <c r="J824" s="39"/>
      <c r="K824" s="64">
        <v>1000.0</v>
      </c>
      <c r="L824" s="59">
        <f t="shared" si="127"/>
        <v>840.33</v>
      </c>
    </row>
    <row r="825" ht="15.0" customHeight="1">
      <c r="B825" s="53">
        <v>3.0</v>
      </c>
      <c r="C825" s="54" t="s">
        <v>86</v>
      </c>
      <c r="D825" s="55" t="str">
        <f>+IF(ISERROR(VLOOKUP($C825,Insumos!$C:$G,3,FALSE)),"",VLOOKUP($C825,Insumos!$C:$G,3,FALSE))</f>
        <v>MILILITROS</v>
      </c>
      <c r="E825" s="56">
        <f>+IF(ISERROR(VLOOKUP($C825,Insumos!$C:$G,2,FALSE)),"",VLOOKUP($C825,Insumos!$C:$G,2,FALSE))</f>
        <v>0</v>
      </c>
      <c r="F825" s="57">
        <f>+IF(ISERROR(VLOOKUP($C825,Insumos!$C:$G,5,FALSE)),"",VLOOKUP($C825,Insumos!$C:$G,5,FALSE))</f>
        <v>0</v>
      </c>
      <c r="G825" s="55" t="str">
        <f>+IF(ISERROR(VLOOKUP($C825,Insumos!$C:$G,4,FALSE)),"",VLOOKUP($C825,Insumos!$C:$G,4,FALSE))</f>
        <v>MILILITROS</v>
      </c>
      <c r="H825" s="64">
        <v>1000.0</v>
      </c>
      <c r="I825" s="56">
        <f t="shared" si="126"/>
        <v>0</v>
      </c>
      <c r="J825" s="39"/>
      <c r="K825" s="64">
        <v>1000.0</v>
      </c>
      <c r="L825" s="59">
        <f t="shared" si="127"/>
        <v>0</v>
      </c>
    </row>
    <row r="826" ht="15.0" customHeight="1">
      <c r="B826" s="53">
        <v>4.0</v>
      </c>
      <c r="C826" s="54" t="s">
        <v>153</v>
      </c>
      <c r="D826" s="55" t="str">
        <f>+IF(ISERROR(VLOOKUP($C826,Insumos!$C:$G,3,FALSE)),"",VLOOKUP($C826,Insumos!$C:$G,3,FALSE))</f>
        <v>GRAMOS</v>
      </c>
      <c r="E826" s="56">
        <f>+IF(ISERROR(VLOOKUP($C826,Insumos!$C:$G,2,FALSE)),"",VLOOKUP($C826,Insumos!$C:$G,2,FALSE))</f>
        <v>1706</v>
      </c>
      <c r="F826" s="57">
        <f>+IF(ISERROR(VLOOKUP($C826,Insumos!$C:$G,5,FALSE)),"",VLOOKUP($C826,Insumos!$C:$G,5,FALSE))</f>
        <v>1000</v>
      </c>
      <c r="G826" s="55" t="str">
        <f>+IF(ISERROR(VLOOKUP($C826,Insumos!$C:$G,4,FALSE)),"",VLOOKUP($C826,Insumos!$C:$G,4,FALSE))</f>
        <v>GRAMOS</v>
      </c>
      <c r="H826" s="64">
        <v>100.0</v>
      </c>
      <c r="I826" s="56">
        <f t="shared" si="126"/>
        <v>170.6</v>
      </c>
      <c r="J826" s="39"/>
      <c r="K826" s="64">
        <v>100.0</v>
      </c>
      <c r="L826" s="59">
        <f t="shared" si="127"/>
        <v>170.6</v>
      </c>
    </row>
    <row r="827" ht="15.0" customHeight="1">
      <c r="B827" s="53">
        <v>5.0</v>
      </c>
      <c r="C827" s="54" t="s">
        <v>82</v>
      </c>
      <c r="D827" s="55" t="str">
        <f>+IF(ISERROR(VLOOKUP($C827,Insumos!$C:$G,3,FALSE)),"",VLOOKUP($C827,Insumos!$C:$G,3,FALSE))</f>
        <v>GRAMOS</v>
      </c>
      <c r="E827" s="56">
        <f>+IF(ISERROR(VLOOKUP($C827,Insumos!$C:$G,2,FALSE)),"",VLOOKUP($C827,Insumos!$C:$G,2,FALSE))</f>
        <v>1681</v>
      </c>
      <c r="F827" s="57">
        <f>+IF(ISERROR(VLOOKUP($C827,Insumos!$C:$G,5,FALSE)),"",VLOOKUP($C827,Insumos!$C:$G,5,FALSE))</f>
        <v>1000</v>
      </c>
      <c r="G827" s="55" t="str">
        <f>+IF(ISERROR(VLOOKUP($C827,Insumos!$C:$G,4,FALSE)),"",VLOOKUP($C827,Insumos!$C:$G,4,FALSE))</f>
        <v>GRAMOS</v>
      </c>
      <c r="H827" s="64">
        <v>40.0</v>
      </c>
      <c r="I827" s="56">
        <f t="shared" si="126"/>
        <v>67.24</v>
      </c>
      <c r="J827" s="39"/>
      <c r="K827" s="64">
        <v>40.0</v>
      </c>
      <c r="L827" s="59">
        <f t="shared" si="127"/>
        <v>67.24</v>
      </c>
    </row>
    <row r="828" ht="15.0" customHeight="1">
      <c r="B828" s="53">
        <v>6.0</v>
      </c>
      <c r="C828" s="54" t="s">
        <v>67</v>
      </c>
      <c r="D828" s="55" t="str">
        <f>+IF(ISERROR(VLOOKUP($C828,Insumos!$C:$G,3,FALSE)),"",VLOOKUP($C828,Insumos!$C:$G,3,FALSE))</f>
        <v>GRAMOS</v>
      </c>
      <c r="E828" s="56">
        <f>+IF(ISERROR(VLOOKUP($C828,Insumos!$C:$G,2,FALSE)),"",VLOOKUP($C828,Insumos!$C:$G,2,FALSE))</f>
        <v>294.1176471</v>
      </c>
      <c r="F828" s="57">
        <f>+IF(ISERROR(VLOOKUP($C828,Insumos!$C:$G,5,FALSE)),"",VLOOKUP($C828,Insumos!$C:$G,5,FALSE))</f>
        <v>1000</v>
      </c>
      <c r="G828" s="55" t="str">
        <f>+IF(ISERROR(VLOOKUP($C828,Insumos!$C:$G,4,FALSE)),"",VLOOKUP($C828,Insumos!$C:$G,4,FALSE))</f>
        <v>GRAMOS</v>
      </c>
      <c r="H828" s="64">
        <v>30.0</v>
      </c>
      <c r="I828" s="56">
        <f t="shared" si="126"/>
        <v>8.82</v>
      </c>
      <c r="J828" s="39"/>
      <c r="K828" s="64">
        <v>30.0</v>
      </c>
      <c r="L828" s="59">
        <f t="shared" si="127"/>
        <v>8.82</v>
      </c>
    </row>
    <row r="829" ht="15.0" customHeight="1">
      <c r="B829" s="53">
        <v>7.0</v>
      </c>
      <c r="C829" s="54" t="s">
        <v>75</v>
      </c>
      <c r="D829" s="55" t="str">
        <f>+IF(ISERROR(VLOOKUP($C829,Insumos!$C:$G,3,FALSE)),"",VLOOKUP($C829,Insumos!$C:$G,3,FALSE))</f>
        <v>GRAMOS</v>
      </c>
      <c r="E829" s="56">
        <f>+IF(ISERROR(VLOOKUP($C829,Insumos!$C:$G,2,FALSE)),"",VLOOKUP($C829,Insumos!$C:$G,2,FALSE))</f>
        <v>3361</v>
      </c>
      <c r="F829" s="57">
        <f>+IF(ISERROR(VLOOKUP($C829,Insumos!$C:$G,5,FALSE)),"",VLOOKUP($C829,Insumos!$C:$G,5,FALSE))</f>
        <v>1000</v>
      </c>
      <c r="G829" s="55" t="str">
        <f>+IF(ISERROR(VLOOKUP($C829,Insumos!$C:$G,4,FALSE)),"",VLOOKUP($C829,Insumos!$C:$G,4,FALSE))</f>
        <v>GRAMOS</v>
      </c>
      <c r="H829" s="64">
        <v>15.0</v>
      </c>
      <c r="I829" s="56">
        <f t="shared" si="126"/>
        <v>50.42</v>
      </c>
      <c r="J829" s="39"/>
      <c r="K829" s="64">
        <v>15.0</v>
      </c>
      <c r="L829" s="59">
        <f t="shared" si="127"/>
        <v>50.42</v>
      </c>
    </row>
    <row r="830" ht="15.0" customHeight="1">
      <c r="B830" s="53">
        <v>8.0</v>
      </c>
      <c r="C830" s="54" t="s">
        <v>359</v>
      </c>
      <c r="D830" s="55" t="str">
        <f>+IF(ISERROR(VLOOKUP($C830,Insumos!$C:$G,3,FALSE)),"",VLOOKUP($C830,Insumos!$C:$G,3,FALSE))</f>
        <v>GRAMOS</v>
      </c>
      <c r="E830" s="56">
        <f>+IF(ISERROR(VLOOKUP($C830,Insumos!$C:$G,2,FALSE)),"",VLOOKUP($C830,Insumos!$C:$G,2,FALSE))</f>
        <v>840</v>
      </c>
      <c r="F830" s="57">
        <f>+IF(ISERROR(VLOOKUP($C830,Insumos!$C:$G,5,FALSE)),"",VLOOKUP($C830,Insumos!$C:$G,5,FALSE))</f>
        <v>100</v>
      </c>
      <c r="G830" s="55" t="str">
        <f>+IF(ISERROR(VLOOKUP($C830,Insumos!$C:$G,4,FALSE)),"",VLOOKUP($C830,Insumos!$C:$G,4,FALSE))</f>
        <v>GRAMOS</v>
      </c>
      <c r="H830" s="64">
        <v>10.0</v>
      </c>
      <c r="I830" s="56">
        <f t="shared" si="126"/>
        <v>84</v>
      </c>
      <c r="J830" s="39"/>
      <c r="K830" s="64">
        <v>10.0</v>
      </c>
      <c r="L830" s="59">
        <f t="shared" si="127"/>
        <v>84</v>
      </c>
    </row>
    <row r="831" ht="15.0" customHeight="1">
      <c r="B831" s="53">
        <v>9.0</v>
      </c>
      <c r="C831" s="54" t="s">
        <v>56</v>
      </c>
      <c r="D831" s="55" t="str">
        <f>+IF(ISERROR(VLOOKUP($C831,Insumos!$C:$G,3,FALSE)),"",VLOOKUP($C831,Insumos!$C:$G,3,FALSE))</f>
        <v>GRAMOS</v>
      </c>
      <c r="E831" s="56">
        <f>+IF(ISERROR(VLOOKUP($C831,Insumos!$C:$G,2,FALSE)),"",VLOOKUP($C831,Insumos!$C:$G,2,FALSE))</f>
        <v>1690</v>
      </c>
      <c r="F831" s="57">
        <f>+IF(ISERROR(VLOOKUP($C831,Insumos!$C:$G,5,FALSE)),"",VLOOKUP($C831,Insumos!$C:$G,5,FALSE))</f>
        <v>1000</v>
      </c>
      <c r="G831" s="55" t="str">
        <f>+IF(ISERROR(VLOOKUP($C831,Insumos!$C:$G,4,FALSE)),"",VLOOKUP($C831,Insumos!$C:$G,4,FALSE))</f>
        <v>GRAMOS</v>
      </c>
      <c r="H831" s="64">
        <v>3000.0</v>
      </c>
      <c r="I831" s="56">
        <f t="shared" si="126"/>
        <v>5070</v>
      </c>
      <c r="J831" s="39"/>
      <c r="K831" s="64">
        <v>3000.0</v>
      </c>
      <c r="L831" s="59">
        <f t="shared" si="127"/>
        <v>5070</v>
      </c>
    </row>
    <row r="832" ht="15.0" customHeight="1">
      <c r="B832" s="53">
        <v>10.0</v>
      </c>
      <c r="C832" s="88" t="s">
        <v>360</v>
      </c>
      <c r="D832" s="55" t="str">
        <f>+IF(ISERROR(VLOOKUP($C832,Insumos!$C:$G,3,FALSE)),"",VLOOKUP($C832,Insumos!$C:$G,3,FALSE))</f>
        <v>GRAMOS</v>
      </c>
      <c r="E832" s="56">
        <f>+IF(ISERROR(VLOOKUP($C832,Insumos!$C:$G,2,FALSE)),"",VLOOKUP($C832,Insumos!$C:$G,2,FALSE))</f>
        <v>1261</v>
      </c>
      <c r="F832" s="57">
        <f>+IF(ISERROR(VLOOKUP($C832,Insumos!$C:$G,5,FALSE)),"",VLOOKUP($C832,Insumos!$C:$G,5,FALSE))</f>
        <v>1000</v>
      </c>
      <c r="G832" s="55" t="str">
        <f>+IF(ISERROR(VLOOKUP($C832,Insumos!$C:$G,4,FALSE)),"",VLOOKUP($C832,Insumos!$C:$G,4,FALSE))</f>
        <v>GRAMOS</v>
      </c>
      <c r="H832" s="64">
        <v>1800.0</v>
      </c>
      <c r="I832" s="56">
        <f t="shared" si="126"/>
        <v>2269.8</v>
      </c>
      <c r="J832" s="39"/>
      <c r="K832" s="64">
        <v>1800.0</v>
      </c>
      <c r="L832" s="59">
        <f t="shared" si="127"/>
        <v>2269.8</v>
      </c>
    </row>
    <row r="833" ht="15.0" customHeight="1">
      <c r="B833" s="53">
        <v>11.0</v>
      </c>
      <c r="C833" s="91" t="s">
        <v>115</v>
      </c>
      <c r="D833" s="55" t="str">
        <f>+IF(ISERROR(VLOOKUP($C833,Insumos!$C:$G,3,FALSE)),"",VLOOKUP($C833,Insumos!$C:$G,3,FALSE))</f>
        <v>GRAMOS</v>
      </c>
      <c r="E833" s="56">
        <f>+IF(ISERROR(VLOOKUP($C833,Insumos!$C:$G,2,FALSE)),"",VLOOKUP($C833,Insumos!$C:$G,2,FALSE))</f>
        <v>2941.176471</v>
      </c>
      <c r="F833" s="57">
        <f>+IF(ISERROR(VLOOKUP($C833,Insumos!$C:$G,5,FALSE)),"",VLOOKUP($C833,Insumos!$C:$G,5,FALSE))</f>
        <v>500</v>
      </c>
      <c r="G833" s="55" t="str">
        <f>+IF(ISERROR(VLOOKUP($C833,Insumos!$C:$G,4,FALSE)),"",VLOOKUP($C833,Insumos!$C:$G,4,FALSE))</f>
        <v>GRAMOS</v>
      </c>
      <c r="H833" s="64">
        <v>90.0</v>
      </c>
      <c r="I833" s="56">
        <f t="shared" si="126"/>
        <v>529.41</v>
      </c>
      <c r="J833" s="39"/>
      <c r="K833" s="64">
        <v>90.0</v>
      </c>
      <c r="L833" s="59">
        <f t="shared" si="127"/>
        <v>529.41</v>
      </c>
    </row>
    <row r="834" ht="15.0" customHeight="1">
      <c r="B834" s="53">
        <v>12.0</v>
      </c>
      <c r="C834" s="78" t="s">
        <v>362</v>
      </c>
      <c r="D834" s="55" t="str">
        <f>+IF(ISERROR(VLOOKUP($C834,Insumos!$C:$G,3,FALSE)),"",VLOOKUP($C834,Insumos!$C:$G,3,FALSE))</f>
        <v>GRAMOS</v>
      </c>
      <c r="E834" s="56">
        <f>+IF(ISERROR(VLOOKUP($C834,Insumos!$C:$G,2,FALSE)),"",VLOOKUP($C834,Insumos!$C:$G,2,FALSE))</f>
        <v>8084</v>
      </c>
      <c r="F834" s="57">
        <f>+IF(ISERROR(VLOOKUP($C834,Insumos!$C:$G,5,FALSE)),"",VLOOKUP($C834,Insumos!$C:$G,5,FALSE))</f>
        <v>1000</v>
      </c>
      <c r="G834" s="55" t="str">
        <f>+IF(ISERROR(VLOOKUP($C834,Insumos!$C:$G,4,FALSE)),"",VLOOKUP($C834,Insumos!$C:$G,4,FALSE))</f>
        <v>GRAMOS</v>
      </c>
      <c r="H834" s="64">
        <v>10000.0</v>
      </c>
      <c r="I834" s="56">
        <f t="shared" si="126"/>
        <v>80840</v>
      </c>
      <c r="J834" s="39"/>
      <c r="K834" s="64">
        <v>10000.0</v>
      </c>
      <c r="L834" s="59">
        <f t="shared" si="127"/>
        <v>80840</v>
      </c>
    </row>
    <row r="835" ht="15.0" customHeight="1">
      <c r="B835" s="53">
        <v>13.0</v>
      </c>
      <c r="C835" s="78"/>
      <c r="D835" s="55" t="str">
        <f>+IF(ISERROR(VLOOKUP($C835,Insumos!$C:$G,3,FALSE)),"",VLOOKUP($C835,Insumos!$C:$G,3,FALSE))</f>
        <v/>
      </c>
      <c r="E835" s="56" t="str">
        <f>+IF(ISERROR(VLOOKUP($C835,Insumos!$C:$G,2,FALSE)),"",VLOOKUP($C835,Insumos!$C:$G,2,FALSE))</f>
        <v/>
      </c>
      <c r="F835" s="57" t="str">
        <f>+IF(ISERROR(VLOOKUP($C835,Insumos!$C:$G,5,FALSE)),"",VLOOKUP($C835,Insumos!$C:$G,5,FALSE))</f>
        <v/>
      </c>
      <c r="G835" s="55" t="str">
        <f>+IF(ISERROR(VLOOKUP($C835,Insumos!$C:$G,4,FALSE)),"",VLOOKUP($C835,Insumos!$C:$G,4,FALSE))</f>
        <v/>
      </c>
      <c r="H835" s="64"/>
      <c r="I835" s="56">
        <f t="shared" si="126"/>
        <v>0</v>
      </c>
      <c r="J835" s="39"/>
      <c r="K835" s="79"/>
      <c r="L835" s="59">
        <f t="shared" si="127"/>
        <v>0</v>
      </c>
    </row>
    <row r="836" ht="15.0" customHeight="1">
      <c r="B836" s="53">
        <v>14.0</v>
      </c>
      <c r="C836" s="73"/>
      <c r="D836" s="55" t="str">
        <f>+IF(ISERROR(VLOOKUP($C836,Insumos!$C:$G,3,FALSE)),"",VLOOKUP($C836,Insumos!$C:$G,3,FALSE))</f>
        <v/>
      </c>
      <c r="E836" s="56" t="str">
        <f>+IF(ISERROR(VLOOKUP($C836,Insumos!$C:$G,2,FALSE)),"",VLOOKUP($C836,Insumos!$C:$G,2,FALSE))</f>
        <v/>
      </c>
      <c r="F836" s="57" t="str">
        <f>+IF(ISERROR(VLOOKUP($C836,Insumos!$C:$G,5,FALSE)),"",VLOOKUP($C836,Insumos!$C:$G,5,FALSE))</f>
        <v/>
      </c>
      <c r="G836" s="55" t="str">
        <f>+IF(ISERROR(VLOOKUP($C836,Insumos!$C:$G,4,FALSE)),"",VLOOKUP($C836,Insumos!$C:$G,4,FALSE))</f>
        <v/>
      </c>
      <c r="H836" s="64"/>
      <c r="I836" s="56">
        <f t="shared" si="126"/>
        <v>0</v>
      </c>
      <c r="J836" s="39"/>
      <c r="K836" s="77"/>
      <c r="L836" s="59">
        <f t="shared" si="127"/>
        <v>0</v>
      </c>
    </row>
    <row r="837" ht="15.0" customHeight="1">
      <c r="B837" s="53">
        <v>15.0</v>
      </c>
      <c r="C837" s="63"/>
      <c r="D837" s="55" t="str">
        <f>+IF(ISERROR(VLOOKUP($C837,Insumos!$C:$G,3,FALSE)),"",VLOOKUP($C837,Insumos!$C:$G,3,FALSE))</f>
        <v/>
      </c>
      <c r="E837" s="56" t="str">
        <f>+IF(ISERROR(VLOOKUP($C837,Insumos!$C:$G,2,FALSE)),"",VLOOKUP($C837,Insumos!$C:$G,2,FALSE))</f>
        <v/>
      </c>
      <c r="F837" s="57" t="str">
        <f>+IF(ISERROR(VLOOKUP($C837,Insumos!$C:$G,5,FALSE)),"",VLOOKUP($C837,Insumos!$C:$G,5,FALSE))</f>
        <v/>
      </c>
      <c r="G837" s="55" t="str">
        <f>+IF(ISERROR(VLOOKUP($C837,Insumos!$C:$G,4,FALSE)),"",VLOOKUP($C837,Insumos!$C:$G,4,FALSE))</f>
        <v/>
      </c>
      <c r="H837" s="64"/>
      <c r="I837" s="56">
        <f t="shared" si="126"/>
        <v>0</v>
      </c>
      <c r="J837" s="39"/>
      <c r="K837" s="77"/>
      <c r="L837" s="59">
        <f t="shared" si="127"/>
        <v>0</v>
      </c>
    </row>
    <row r="838" ht="15.0" customHeight="1">
      <c r="H838" s="67" t="s">
        <v>483</v>
      </c>
      <c r="I838" s="68">
        <f>SUM(I823:I837)</f>
        <v>93080.62</v>
      </c>
      <c r="J838" s="39"/>
      <c r="K838" s="69"/>
      <c r="L838" s="70">
        <f>SUM(L823:L837)</f>
        <v>93080.62</v>
      </c>
    </row>
    <row r="839">
      <c r="H839" s="31"/>
    </row>
    <row r="840">
      <c r="H840" s="31"/>
    </row>
    <row r="841">
      <c r="H841" s="31"/>
    </row>
    <row r="842">
      <c r="H842" s="31"/>
    </row>
    <row r="843">
      <c r="B843" s="33"/>
      <c r="C843" s="110" t="s">
        <v>368</v>
      </c>
      <c r="D843" s="34"/>
      <c r="E843" s="35"/>
      <c r="F843" s="36"/>
      <c r="G843" s="37"/>
      <c r="H843" s="38"/>
      <c r="I843" s="35"/>
      <c r="J843" s="39"/>
      <c r="K843" s="40" t="s">
        <v>474</v>
      </c>
      <c r="L843" s="41" t="s">
        <v>489</v>
      </c>
    </row>
    <row r="844">
      <c r="B844" s="42"/>
      <c r="C844" s="43"/>
      <c r="D844" s="42"/>
      <c r="E844" s="44"/>
      <c r="F844" s="45"/>
      <c r="G844" s="42"/>
      <c r="H844" s="46"/>
      <c r="I844" s="44"/>
      <c r="J844" s="39"/>
      <c r="K844" s="47"/>
      <c r="L844" s="41"/>
    </row>
    <row r="845">
      <c r="B845" s="48" t="s">
        <v>476</v>
      </c>
      <c r="C845" s="48" t="s">
        <v>477</v>
      </c>
      <c r="D845" s="48" t="s">
        <v>478</v>
      </c>
      <c r="E845" s="49" t="s">
        <v>479</v>
      </c>
      <c r="F845" s="50" t="s">
        <v>10</v>
      </c>
      <c r="G845" s="48" t="s">
        <v>480</v>
      </c>
      <c r="H845" s="51" t="s">
        <v>481</v>
      </c>
      <c r="I845" s="49" t="s">
        <v>482</v>
      </c>
      <c r="J845" s="39"/>
      <c r="K845" s="52"/>
      <c r="L845" s="48" t="s">
        <v>482</v>
      </c>
    </row>
    <row r="846">
      <c r="B846" s="53">
        <v>1.0</v>
      </c>
      <c r="C846" s="54" t="s">
        <v>70</v>
      </c>
      <c r="D846" s="55" t="str">
        <f>+IF(ISERROR(VLOOKUP($C846,Insumos!$C:$G,3,FALSE)),"",VLOOKUP($C846,Insumos!$C:$G,3,FALSE))</f>
        <v>MILILITROS</v>
      </c>
      <c r="E846" s="56">
        <f>+IF(ISERROR(VLOOKUP($C846,Insumos!$C:$G,2,FALSE)),"",VLOOKUP($C846,Insumos!$C:$G,2,FALSE))</f>
        <v>840.333</v>
      </c>
      <c r="F846" s="57">
        <f>+IF(ISERROR(VLOOKUP($C846,Insumos!$C:$G,5,FALSE)),"",VLOOKUP($C846,Insumos!$C:$G,5,FALSE))</f>
        <v>1000</v>
      </c>
      <c r="G846" s="55" t="str">
        <f>+IF(ISERROR(VLOOKUP($C846,Insumos!$C:$G,4,FALSE)),"",VLOOKUP($C846,Insumos!$C:$G,4,FALSE))</f>
        <v>MILILITROS</v>
      </c>
      <c r="H846" s="64">
        <v>60.0</v>
      </c>
      <c r="I846" s="56">
        <f t="shared" ref="I846:I856" si="128">IF(ISERROR(ROUND(+E846/F846*H846,2)),0,ROUND(+E846/F846*H846,2))</f>
        <v>50.42</v>
      </c>
      <c r="J846" s="39"/>
      <c r="K846" s="64">
        <v>60.0</v>
      </c>
      <c r="L846" s="59">
        <f t="shared" ref="L846:L856" si="129">IF(ISERROR(ROUND(+E846/F846*K846,2)),0,ROUND(+E846/F846*K846,2))</f>
        <v>50.42</v>
      </c>
    </row>
    <row r="847">
      <c r="B847" s="53">
        <v>2.0</v>
      </c>
      <c r="C847" s="54" t="s">
        <v>73</v>
      </c>
      <c r="D847" s="55" t="str">
        <f>+IF(ISERROR(VLOOKUP($C847,Insumos!$C:$G,3,FALSE)),"",VLOOKUP($C847,Insumos!$C:$G,3,FALSE))</f>
        <v>GRAMOS</v>
      </c>
      <c r="E847" s="56">
        <f>+IF(ISERROR(VLOOKUP($C847,Insumos!$C:$G,2,FALSE)),"",VLOOKUP($C847,Insumos!$C:$G,2,FALSE))</f>
        <v>6722</v>
      </c>
      <c r="F847" s="57">
        <f>+IF(ISERROR(VLOOKUP($C847,Insumos!$C:$G,5,FALSE)),"",VLOOKUP($C847,Insumos!$C:$G,5,FALSE))</f>
        <v>1000</v>
      </c>
      <c r="G847" s="55" t="str">
        <f>+IF(ISERROR(VLOOKUP($C847,Insumos!$C:$G,4,FALSE)),"",VLOOKUP($C847,Insumos!$C:$G,4,FALSE))</f>
        <v>GRAMOS</v>
      </c>
      <c r="H847" s="64">
        <v>0.5</v>
      </c>
      <c r="I847" s="56">
        <f t="shared" si="128"/>
        <v>3.36</v>
      </c>
      <c r="J847" s="39"/>
      <c r="K847" s="64">
        <v>0.5</v>
      </c>
      <c r="L847" s="59">
        <f t="shared" si="129"/>
        <v>3.36</v>
      </c>
    </row>
    <row r="848">
      <c r="B848" s="53">
        <v>3.0</v>
      </c>
      <c r="C848" s="54" t="s">
        <v>67</v>
      </c>
      <c r="D848" s="55" t="str">
        <f>+IF(ISERROR(VLOOKUP($C848,Insumos!$C:$G,3,FALSE)),"",VLOOKUP($C848,Insumos!$C:$G,3,FALSE))</f>
        <v>GRAMOS</v>
      </c>
      <c r="E848" s="56">
        <f>+IF(ISERROR(VLOOKUP($C848,Insumos!$C:$G,2,FALSE)),"",VLOOKUP($C848,Insumos!$C:$G,2,FALSE))</f>
        <v>294.1176471</v>
      </c>
      <c r="F848" s="57">
        <f>+IF(ISERROR(VLOOKUP($C848,Insumos!$C:$G,5,FALSE)),"",VLOOKUP($C848,Insumos!$C:$G,5,FALSE))</f>
        <v>1000</v>
      </c>
      <c r="G848" s="55" t="str">
        <f>+IF(ISERROR(VLOOKUP($C848,Insumos!$C:$G,4,FALSE)),"",VLOOKUP($C848,Insumos!$C:$G,4,FALSE))</f>
        <v>GRAMOS</v>
      </c>
      <c r="H848" s="64">
        <v>0.5</v>
      </c>
      <c r="I848" s="56">
        <f t="shared" si="128"/>
        <v>0.15</v>
      </c>
      <c r="J848" s="39"/>
      <c r="K848" s="64">
        <v>0.5</v>
      </c>
      <c r="L848" s="59">
        <f t="shared" si="129"/>
        <v>0.15</v>
      </c>
    </row>
    <row r="849">
      <c r="B849" s="53">
        <v>4.0</v>
      </c>
      <c r="C849" s="54" t="s">
        <v>75</v>
      </c>
      <c r="D849" s="55" t="str">
        <f>+IF(ISERROR(VLOOKUP($C849,Insumos!$C:$G,3,FALSE)),"",VLOOKUP($C849,Insumos!$C:$G,3,FALSE))</f>
        <v>GRAMOS</v>
      </c>
      <c r="E849" s="56">
        <f>+IF(ISERROR(VLOOKUP($C849,Insumos!$C:$G,2,FALSE)),"",VLOOKUP($C849,Insumos!$C:$G,2,FALSE))</f>
        <v>3361</v>
      </c>
      <c r="F849" s="57">
        <f>+IF(ISERROR(VLOOKUP($C849,Insumos!$C:$G,5,FALSE)),"",VLOOKUP($C849,Insumos!$C:$G,5,FALSE))</f>
        <v>1000</v>
      </c>
      <c r="G849" s="55" t="str">
        <f>+IF(ISERROR(VLOOKUP($C849,Insumos!$C:$G,4,FALSE)),"",VLOOKUP($C849,Insumos!$C:$G,4,FALSE))</f>
        <v>GRAMOS</v>
      </c>
      <c r="H849" s="64">
        <v>0.5</v>
      </c>
      <c r="I849" s="56">
        <f t="shared" si="128"/>
        <v>1.68</v>
      </c>
      <c r="J849" s="39"/>
      <c r="K849" s="64">
        <v>0.5</v>
      </c>
      <c r="L849" s="59">
        <f t="shared" si="129"/>
        <v>1.68</v>
      </c>
    </row>
    <row r="850">
      <c r="B850" s="53">
        <v>5.0</v>
      </c>
      <c r="C850" s="54" t="s">
        <v>324</v>
      </c>
      <c r="D850" s="55" t="str">
        <f>+IF(ISERROR(VLOOKUP($C850,Insumos!$C:$G,3,FALSE)),"",VLOOKUP($C850,Insumos!$C:$G,3,FALSE))</f>
        <v>GRAMOS</v>
      </c>
      <c r="E850" s="56">
        <f>+IF(ISERROR(VLOOKUP($C850,Insumos!$C:$G,2,FALSE)),"",VLOOKUP($C850,Insumos!$C:$G,2,FALSE))</f>
        <v>1134.5</v>
      </c>
      <c r="F850" s="57">
        <f>+IF(ISERROR(VLOOKUP($C850,Insumos!$C:$G,5,FALSE)),"",VLOOKUP($C850,Insumos!$C:$G,5,FALSE))</f>
        <v>1000</v>
      </c>
      <c r="G850" s="55" t="str">
        <f>+IF(ISERROR(VLOOKUP($C850,Insumos!$C:$G,4,FALSE)),"",VLOOKUP($C850,Insumos!$C:$G,4,FALSE))</f>
        <v>GRAMOS</v>
      </c>
      <c r="H850" s="64">
        <v>1.0</v>
      </c>
      <c r="I850" s="56">
        <f t="shared" si="128"/>
        <v>1.13</v>
      </c>
      <c r="J850" s="39"/>
      <c r="K850" s="64"/>
      <c r="L850" s="59">
        <f t="shared" si="129"/>
        <v>0</v>
      </c>
    </row>
    <row r="851">
      <c r="B851" s="53">
        <v>6.0</v>
      </c>
      <c r="C851" s="54"/>
      <c r="D851" s="55" t="str">
        <f>+IF(ISERROR(VLOOKUP($C851,Insumos!$C:$G,3,FALSE)),"",VLOOKUP($C851,Insumos!$C:$G,3,FALSE))</f>
        <v/>
      </c>
      <c r="E851" s="56" t="str">
        <f>+IF(ISERROR(VLOOKUP($C851,Insumos!$C:$G,2,FALSE)),"",VLOOKUP($C851,Insumos!$C:$G,2,FALSE))</f>
        <v/>
      </c>
      <c r="F851" s="57" t="str">
        <f>+IF(ISERROR(VLOOKUP($C851,Insumos!$C:$G,5,FALSE)),"",VLOOKUP($C851,Insumos!$C:$G,5,FALSE))</f>
        <v/>
      </c>
      <c r="G851" s="55" t="str">
        <f>+IF(ISERROR(VLOOKUP($C851,Insumos!$C:$G,4,FALSE)),"",VLOOKUP($C851,Insumos!$C:$G,4,FALSE))</f>
        <v/>
      </c>
      <c r="H851" s="64"/>
      <c r="I851" s="56">
        <f t="shared" si="128"/>
        <v>0</v>
      </c>
      <c r="J851" s="39"/>
      <c r="K851" s="92"/>
      <c r="L851" s="59">
        <f t="shared" si="129"/>
        <v>0</v>
      </c>
    </row>
    <row r="852">
      <c r="B852" s="53">
        <v>7.0</v>
      </c>
      <c r="C852" s="88"/>
      <c r="D852" s="55" t="str">
        <f>+IF(ISERROR(VLOOKUP($C852,Insumos!$C:$G,3,FALSE)),"",VLOOKUP($C852,Insumos!$C:$G,3,FALSE))</f>
        <v/>
      </c>
      <c r="E852" s="56" t="str">
        <f>+IF(ISERROR(VLOOKUP($C852,Insumos!$C:$G,2,FALSE)),"",VLOOKUP($C852,Insumos!$C:$G,2,FALSE))</f>
        <v/>
      </c>
      <c r="F852" s="57" t="str">
        <f>+IF(ISERROR(VLOOKUP($C852,Insumos!$C:$G,5,FALSE)),"",VLOOKUP($C852,Insumos!$C:$G,5,FALSE))</f>
        <v/>
      </c>
      <c r="G852" s="55" t="str">
        <f>+IF(ISERROR(VLOOKUP($C852,Insumos!$C:$G,4,FALSE)),"",VLOOKUP($C852,Insumos!$C:$G,4,FALSE))</f>
        <v/>
      </c>
      <c r="H852" s="64"/>
      <c r="I852" s="56">
        <f t="shared" si="128"/>
        <v>0</v>
      </c>
      <c r="J852" s="39"/>
      <c r="K852" s="112"/>
      <c r="L852" s="59">
        <f t="shared" si="129"/>
        <v>0</v>
      </c>
    </row>
    <row r="853">
      <c r="B853" s="53">
        <v>8.0</v>
      </c>
      <c r="C853" s="91"/>
      <c r="D853" s="55" t="str">
        <f>+IF(ISERROR(VLOOKUP($C853,Insumos!$C:$G,3,FALSE)),"",VLOOKUP($C853,Insumos!$C:$G,3,FALSE))</f>
        <v/>
      </c>
      <c r="E853" s="56" t="str">
        <f>+IF(ISERROR(VLOOKUP($C853,Insumos!$C:$G,2,FALSE)),"",VLOOKUP($C853,Insumos!$C:$G,2,FALSE))</f>
        <v/>
      </c>
      <c r="F853" s="57" t="str">
        <f>+IF(ISERROR(VLOOKUP($C853,Insumos!$C:$G,5,FALSE)),"",VLOOKUP($C853,Insumos!$C:$G,5,FALSE))</f>
        <v/>
      </c>
      <c r="G853" s="55" t="str">
        <f>+IF(ISERROR(VLOOKUP($C853,Insumos!$C:$G,4,FALSE)),"",VLOOKUP($C853,Insumos!$C:$G,4,FALSE))</f>
        <v/>
      </c>
      <c r="H853" s="64"/>
      <c r="I853" s="56">
        <f t="shared" si="128"/>
        <v>0</v>
      </c>
      <c r="J853" s="39"/>
      <c r="K853" s="113"/>
      <c r="L853" s="59">
        <f t="shared" si="129"/>
        <v>0</v>
      </c>
    </row>
    <row r="854" ht="15.0" customHeight="1">
      <c r="B854" s="53">
        <v>9.0</v>
      </c>
      <c r="C854" s="78"/>
      <c r="D854" s="55" t="str">
        <f>+IF(ISERROR(VLOOKUP($C854,Insumos!$C:$G,3,FALSE)),"",VLOOKUP($C854,Insumos!$C:$G,3,FALSE))</f>
        <v/>
      </c>
      <c r="E854" s="56" t="str">
        <f>+IF(ISERROR(VLOOKUP($C854,Insumos!$C:$G,2,FALSE)),"",VLOOKUP($C854,Insumos!$C:$G,2,FALSE))</f>
        <v/>
      </c>
      <c r="F854" s="57" t="str">
        <f>+IF(ISERROR(VLOOKUP($C854,Insumos!$C:$G,5,FALSE)),"",VLOOKUP($C854,Insumos!$C:$G,5,FALSE))</f>
        <v/>
      </c>
      <c r="G854" s="55" t="str">
        <f>+IF(ISERROR(VLOOKUP($C854,Insumos!$C:$G,4,FALSE)),"",VLOOKUP($C854,Insumos!$C:$G,4,FALSE))</f>
        <v/>
      </c>
      <c r="H854" s="64"/>
      <c r="I854" s="56">
        <f t="shared" si="128"/>
        <v>0</v>
      </c>
      <c r="J854" s="39"/>
      <c r="K854" s="79"/>
      <c r="L854" s="59">
        <f t="shared" si="129"/>
        <v>0</v>
      </c>
    </row>
    <row r="855" ht="15.0" customHeight="1">
      <c r="B855" s="53">
        <v>10.0</v>
      </c>
      <c r="C855" s="73"/>
      <c r="D855" s="55" t="str">
        <f>+IF(ISERROR(VLOOKUP($C855,Insumos!$C:$G,3,FALSE)),"",VLOOKUP($C855,Insumos!$C:$G,3,FALSE))</f>
        <v/>
      </c>
      <c r="E855" s="56" t="str">
        <f>+IF(ISERROR(VLOOKUP($C855,Insumos!$C:$G,2,FALSE)),"",VLOOKUP($C855,Insumos!$C:$G,2,FALSE))</f>
        <v/>
      </c>
      <c r="F855" s="57" t="str">
        <f>+IF(ISERROR(VLOOKUP($C855,Insumos!$C:$G,5,FALSE)),"",VLOOKUP($C855,Insumos!$C:$G,5,FALSE))</f>
        <v/>
      </c>
      <c r="G855" s="55" t="str">
        <f>+IF(ISERROR(VLOOKUP($C855,Insumos!$C:$G,4,FALSE)),"",VLOOKUP($C855,Insumos!$C:$G,4,FALSE))</f>
        <v/>
      </c>
      <c r="H855" s="64"/>
      <c r="I855" s="56">
        <f t="shared" si="128"/>
        <v>0</v>
      </c>
      <c r="J855" s="39"/>
      <c r="K855" s="77"/>
      <c r="L855" s="59">
        <f t="shared" si="129"/>
        <v>0</v>
      </c>
    </row>
    <row r="856" ht="15.0" customHeight="1">
      <c r="B856" s="53">
        <v>11.0</v>
      </c>
      <c r="C856" s="63"/>
      <c r="D856" s="55" t="str">
        <f>+IF(ISERROR(VLOOKUP($C856,Insumos!$C:$G,3,FALSE)),"",VLOOKUP($C856,Insumos!$C:$G,3,FALSE))</f>
        <v/>
      </c>
      <c r="E856" s="56" t="str">
        <f>+IF(ISERROR(VLOOKUP($C856,Insumos!$C:$G,2,FALSE)),"",VLOOKUP($C856,Insumos!$C:$G,2,FALSE))</f>
        <v/>
      </c>
      <c r="F856" s="57" t="str">
        <f>+IF(ISERROR(VLOOKUP($C856,Insumos!$C:$G,5,FALSE)),"",VLOOKUP($C856,Insumos!$C:$G,5,FALSE))</f>
        <v/>
      </c>
      <c r="G856" s="55" t="str">
        <f>+IF(ISERROR(VLOOKUP($C856,Insumos!$C:$G,4,FALSE)),"",VLOOKUP($C856,Insumos!$C:$G,4,FALSE))</f>
        <v/>
      </c>
      <c r="H856" s="64"/>
      <c r="I856" s="56">
        <f t="shared" si="128"/>
        <v>0</v>
      </c>
      <c r="J856" s="39"/>
      <c r="K856" s="77"/>
      <c r="L856" s="59">
        <f t="shared" si="129"/>
        <v>0</v>
      </c>
    </row>
    <row r="857" ht="15.0" customHeight="1">
      <c r="H857" s="67" t="s">
        <v>483</v>
      </c>
      <c r="I857" s="68">
        <f>SUM(I846:I856)</f>
        <v>56.74</v>
      </c>
      <c r="J857" s="39"/>
      <c r="K857" s="69"/>
      <c r="L857" s="70">
        <f>SUM(L846:L856)</f>
        <v>55.61</v>
      </c>
    </row>
    <row r="858" ht="15.0" customHeight="1">
      <c r="H858" s="31"/>
    </row>
    <row r="859" ht="15.0" customHeight="1">
      <c r="E859" s="4"/>
      <c r="H859" s="31"/>
    </row>
    <row r="860" ht="15.0" customHeight="1">
      <c r="B860" s="33"/>
      <c r="C860" s="10" t="s">
        <v>370</v>
      </c>
      <c r="D860" s="111"/>
      <c r="E860" s="35"/>
      <c r="F860" s="36"/>
      <c r="G860" s="37"/>
      <c r="H860" s="38"/>
      <c r="I860" s="35"/>
      <c r="J860" s="39"/>
      <c r="K860" s="40" t="s">
        <v>474</v>
      </c>
      <c r="L860" s="41" t="s">
        <v>521</v>
      </c>
    </row>
    <row r="861" ht="15.0" customHeight="1">
      <c r="B861" s="42"/>
      <c r="C861" s="43"/>
      <c r="D861" s="42"/>
      <c r="E861" s="44"/>
      <c r="F861" s="45"/>
      <c r="G861" s="42"/>
      <c r="H861" s="46"/>
      <c r="I861" s="44"/>
      <c r="J861" s="39"/>
      <c r="K861" s="47"/>
      <c r="L861" s="41"/>
    </row>
    <row r="862" ht="15.0" customHeight="1">
      <c r="B862" s="48" t="s">
        <v>476</v>
      </c>
      <c r="C862" s="48" t="s">
        <v>477</v>
      </c>
      <c r="D862" s="48" t="s">
        <v>478</v>
      </c>
      <c r="E862" s="49" t="s">
        <v>479</v>
      </c>
      <c r="F862" s="50" t="s">
        <v>10</v>
      </c>
      <c r="G862" s="48" t="s">
        <v>480</v>
      </c>
      <c r="H862" s="51" t="s">
        <v>481</v>
      </c>
      <c r="I862" s="49" t="s">
        <v>482</v>
      </c>
      <c r="J862" s="39"/>
      <c r="K862" s="52"/>
      <c r="L862" s="48" t="s">
        <v>482</v>
      </c>
    </row>
    <row r="863" ht="15.0" customHeight="1">
      <c r="B863" s="53">
        <v>1.0</v>
      </c>
      <c r="C863" s="114" t="s">
        <v>326</v>
      </c>
      <c r="D863" s="55" t="str">
        <f>+IF(ISERROR(VLOOKUP($C863,Insumos!$C:$G,3,FALSE)),"",VLOOKUP($C863,Insumos!$C:$G,3,FALSE))</f>
        <v>GRAMOS</v>
      </c>
      <c r="E863" s="56">
        <f>+IF(ISERROR(VLOOKUP($C863,Insumos!$C:$G,2,FALSE)),"",VLOOKUP($C863,Insumos!$C:$G,2,FALSE))</f>
        <v>1120</v>
      </c>
      <c r="F863" s="57">
        <f>+IF(ISERROR(VLOOKUP($C863,Insumos!$C:$G,5,FALSE)),"",VLOOKUP($C863,Insumos!$C:$G,5,FALSE))</f>
        <v>1000</v>
      </c>
      <c r="G863" s="55" t="str">
        <f>+IF(ISERROR(VLOOKUP($C863,Insumos!$C:$G,4,FALSE)),"",VLOOKUP($C863,Insumos!$C:$G,4,FALSE))</f>
        <v>GRAMOS</v>
      </c>
      <c r="H863" s="72">
        <v>1000.0</v>
      </c>
      <c r="I863" s="56">
        <f t="shared" ref="I863:I869" si="130">IF(ISERROR(ROUND(+E863/F863*H863,2)),0,ROUND(+E863/F863*H863,2))</f>
        <v>1120</v>
      </c>
      <c r="J863" s="39"/>
      <c r="K863" s="115"/>
      <c r="L863" s="59">
        <f t="shared" ref="L863:L869" si="131">IF(ISERROR(ROUND(+E863/F863*K863,2)),0,ROUND(+E863/F863*K863,2))</f>
        <v>0</v>
      </c>
    </row>
    <row r="864" ht="15.0" customHeight="1">
      <c r="B864" s="53">
        <v>2.0</v>
      </c>
      <c r="C864" s="86" t="s">
        <v>70</v>
      </c>
      <c r="D864" s="55" t="str">
        <f>+IF(ISERROR(VLOOKUP($C864,Insumos!$C:$G,3,FALSE)),"",VLOOKUP($C864,Insumos!$C:$G,3,FALSE))</f>
        <v>MILILITROS</v>
      </c>
      <c r="E864" s="56">
        <f>+IF(ISERROR(VLOOKUP($C864,Insumos!$C:$G,2,FALSE)),"",VLOOKUP($C864,Insumos!$C:$G,2,FALSE))</f>
        <v>840.333</v>
      </c>
      <c r="F864" s="57">
        <f>+IF(ISERROR(VLOOKUP($C864,Insumos!$C:$G,5,FALSE)),"",VLOOKUP($C864,Insumos!$C:$G,5,FALSE))</f>
        <v>1000</v>
      </c>
      <c r="G864" s="55" t="str">
        <f>+IF(ISERROR(VLOOKUP($C864,Insumos!$C:$G,4,FALSE)),"",VLOOKUP($C864,Insumos!$C:$G,4,FALSE))</f>
        <v>MILILITROS</v>
      </c>
      <c r="H864" s="61">
        <v>400.0</v>
      </c>
      <c r="I864" s="56">
        <f t="shared" si="130"/>
        <v>336.13</v>
      </c>
      <c r="J864" s="39"/>
      <c r="K864" s="116"/>
      <c r="L864" s="59">
        <f t="shared" si="131"/>
        <v>0</v>
      </c>
    </row>
    <row r="865" ht="15.0" customHeight="1">
      <c r="B865" s="53">
        <v>3.0</v>
      </c>
      <c r="C865" s="86" t="s">
        <v>322</v>
      </c>
      <c r="D865" s="55" t="str">
        <f>+IF(ISERROR(VLOOKUP($C865,Insumos!$C:$G,3,FALSE)),"",VLOOKUP($C865,Insumos!$C:$G,3,FALSE))</f>
        <v>GRAMOS</v>
      </c>
      <c r="E865" s="56">
        <f>+IF(ISERROR(VLOOKUP($C865,Insumos!$C:$G,2,FALSE)),"",VLOOKUP($C865,Insumos!$C:$G,2,FALSE))</f>
        <v>7690</v>
      </c>
      <c r="F865" s="57">
        <f>+IF(ISERROR(VLOOKUP($C865,Insumos!$C:$G,5,FALSE)),"",VLOOKUP($C865,Insumos!$C:$G,5,FALSE))</f>
        <v>1000</v>
      </c>
      <c r="G865" s="55" t="str">
        <f>+IF(ISERROR(VLOOKUP($C865,Insumos!$C:$G,4,FALSE)),"",VLOOKUP($C865,Insumos!$C:$G,4,FALSE))</f>
        <v>GRAMOS</v>
      </c>
      <c r="H865" s="61">
        <v>40.0</v>
      </c>
      <c r="I865" s="56">
        <f t="shared" si="130"/>
        <v>307.6</v>
      </c>
      <c r="J865" s="39"/>
      <c r="K865" s="92"/>
      <c r="L865" s="59">
        <f t="shared" si="131"/>
        <v>0</v>
      </c>
    </row>
    <row r="866" ht="15.0" customHeight="1">
      <c r="B866" s="53">
        <v>4.0</v>
      </c>
      <c r="C866" s="86" t="s">
        <v>369</v>
      </c>
      <c r="D866" s="55" t="str">
        <f>+IF(ISERROR(VLOOKUP($C866,Insumos!$C:$G,3,FALSE)),"",VLOOKUP($C866,Insumos!$C:$G,3,FALSE))</f>
        <v>GRAMOS</v>
      </c>
      <c r="E866" s="56">
        <f>+IF(ISERROR(VLOOKUP($C866,Insumos!$C:$G,2,FALSE)),"",VLOOKUP($C866,Insumos!$C:$G,2,FALSE))</f>
        <v>840</v>
      </c>
      <c r="F866" s="57">
        <f>+IF(ISERROR(VLOOKUP($C866,Insumos!$C:$G,5,FALSE)),"",VLOOKUP($C866,Insumos!$C:$G,5,FALSE))</f>
        <v>100</v>
      </c>
      <c r="G866" s="55" t="str">
        <f>+IF(ISERROR(VLOOKUP($C866,Insumos!$C:$G,4,FALSE)),"",VLOOKUP($C866,Insumos!$C:$G,4,FALSE))</f>
        <v>GRAMOS</v>
      </c>
      <c r="H866" s="61">
        <v>3.0</v>
      </c>
      <c r="I866" s="56">
        <f t="shared" si="130"/>
        <v>25.2</v>
      </c>
      <c r="J866" s="39"/>
      <c r="K866" s="92"/>
      <c r="L866" s="59">
        <f t="shared" si="131"/>
        <v>0</v>
      </c>
    </row>
    <row r="867" ht="15.0" customHeight="1">
      <c r="B867" s="53">
        <v>5.0</v>
      </c>
      <c r="C867" s="87" t="s">
        <v>67</v>
      </c>
      <c r="D867" s="55" t="str">
        <f>+IF(ISERROR(VLOOKUP($C867,Insumos!$C:$G,3,FALSE)),"",VLOOKUP($C867,Insumos!$C:$G,3,FALSE))</f>
        <v>GRAMOS</v>
      </c>
      <c r="E867" s="56">
        <f>+IF(ISERROR(VLOOKUP($C867,Insumos!$C:$G,2,FALSE)),"",VLOOKUP($C867,Insumos!$C:$G,2,FALSE))</f>
        <v>294.1176471</v>
      </c>
      <c r="F867" s="57">
        <f>+IF(ISERROR(VLOOKUP($C867,Insumos!$C:$G,5,FALSE)),"",VLOOKUP($C867,Insumos!$C:$G,5,FALSE))</f>
        <v>1000</v>
      </c>
      <c r="G867" s="55" t="str">
        <f>+IF(ISERROR(VLOOKUP($C867,Insumos!$C:$G,4,FALSE)),"",VLOOKUP($C867,Insumos!$C:$G,4,FALSE))</f>
        <v>GRAMOS</v>
      </c>
      <c r="H867" s="65">
        <v>15.0</v>
      </c>
      <c r="I867" s="56">
        <f t="shared" si="130"/>
        <v>4.41</v>
      </c>
      <c r="J867" s="39"/>
      <c r="K867" s="92"/>
      <c r="L867" s="59">
        <f t="shared" si="131"/>
        <v>0</v>
      </c>
    </row>
    <row r="868" ht="15.0" customHeight="1">
      <c r="B868" s="53">
        <v>6.0</v>
      </c>
      <c r="C868" s="54"/>
      <c r="D868" s="55" t="str">
        <f>+IF(ISERROR(VLOOKUP($C868,Insumos!$C:$G,3,FALSE)),"",VLOOKUP($C868,Insumos!$C:$G,3,FALSE))</f>
        <v/>
      </c>
      <c r="E868" s="56" t="str">
        <f>+IF(ISERROR(VLOOKUP($C868,Insumos!$C:$G,2,FALSE)),"",VLOOKUP($C868,Insumos!$C:$G,2,FALSE))</f>
        <v/>
      </c>
      <c r="F868" s="57" t="str">
        <f>+IF(ISERROR(VLOOKUP($C868,Insumos!$C:$G,5,FALSE)),"",VLOOKUP($C868,Insumos!$C:$G,5,FALSE))</f>
        <v/>
      </c>
      <c r="G868" s="55" t="str">
        <f>+IF(ISERROR(VLOOKUP($C868,Insumos!$C:$G,4,FALSE)),"",VLOOKUP($C868,Insumos!$C:$G,4,FALSE))</f>
        <v/>
      </c>
      <c r="H868" s="64"/>
      <c r="I868" s="56">
        <f t="shared" si="130"/>
        <v>0</v>
      </c>
      <c r="J868" s="39"/>
      <c r="K868" s="92"/>
      <c r="L868" s="59">
        <f t="shared" si="131"/>
        <v>0</v>
      </c>
    </row>
    <row r="869" ht="15.0" customHeight="1">
      <c r="B869" s="53">
        <v>7.0</v>
      </c>
      <c r="C869" s="88"/>
      <c r="D869" s="55" t="str">
        <f>+IF(ISERROR(VLOOKUP($C869,Insumos!$C:$G,3,FALSE)),"",VLOOKUP($C869,Insumos!$C:$G,3,FALSE))</f>
        <v/>
      </c>
      <c r="E869" s="56" t="str">
        <f>+IF(ISERROR(VLOOKUP($C869,Insumos!$C:$G,2,FALSE)),"",VLOOKUP($C869,Insumos!$C:$G,2,FALSE))</f>
        <v/>
      </c>
      <c r="F869" s="57" t="str">
        <f>+IF(ISERROR(VLOOKUP($C869,Insumos!$C:$G,5,FALSE)),"",VLOOKUP($C869,Insumos!$C:$G,5,FALSE))</f>
        <v/>
      </c>
      <c r="G869" s="55" t="str">
        <f>+IF(ISERROR(VLOOKUP($C869,Insumos!$C:$G,4,FALSE)),"",VLOOKUP($C869,Insumos!$C:$G,4,FALSE))</f>
        <v/>
      </c>
      <c r="H869" s="64"/>
      <c r="I869" s="56">
        <f t="shared" si="130"/>
        <v>0</v>
      </c>
      <c r="J869" s="39"/>
      <c r="K869" s="112"/>
      <c r="L869" s="59">
        <f t="shared" si="131"/>
        <v>0</v>
      </c>
    </row>
    <row r="870" ht="15.0" customHeight="1">
      <c r="H870" s="67" t="s">
        <v>483</v>
      </c>
      <c r="I870" s="68">
        <f>SUM(I863:I869)</f>
        <v>1793.34</v>
      </c>
      <c r="J870" s="39"/>
      <c r="K870" s="69"/>
      <c r="L870" s="70">
        <f>SUM(L863:L869)</f>
        <v>0</v>
      </c>
    </row>
    <row r="874" ht="15.0" customHeight="1">
      <c r="B874" s="33"/>
      <c r="C874" s="110" t="s">
        <v>372</v>
      </c>
      <c r="D874" s="34"/>
      <c r="E874" s="35"/>
      <c r="F874" s="36"/>
      <c r="G874" s="37"/>
      <c r="H874" s="38"/>
      <c r="I874" s="35"/>
      <c r="J874" s="39"/>
      <c r="K874" s="40" t="s">
        <v>474</v>
      </c>
      <c r="L874" s="41" t="s">
        <v>489</v>
      </c>
    </row>
    <row r="875" ht="15.0" customHeight="1">
      <c r="B875" s="42"/>
      <c r="C875" s="43"/>
      <c r="D875" s="42"/>
      <c r="E875" s="44"/>
      <c r="F875" s="45"/>
      <c r="G875" s="42"/>
      <c r="H875" s="46"/>
      <c r="I875" s="44"/>
      <c r="J875" s="39"/>
      <c r="K875" s="47"/>
      <c r="L875" s="41"/>
    </row>
    <row r="876" ht="15.0" customHeight="1">
      <c r="B876" s="48" t="s">
        <v>476</v>
      </c>
      <c r="C876" s="48" t="s">
        <v>477</v>
      </c>
      <c r="D876" s="48" t="s">
        <v>478</v>
      </c>
      <c r="E876" s="49" t="s">
        <v>479</v>
      </c>
      <c r="F876" s="50" t="s">
        <v>10</v>
      </c>
      <c r="G876" s="48" t="s">
        <v>480</v>
      </c>
      <c r="H876" s="51" t="s">
        <v>481</v>
      </c>
      <c r="I876" s="49" t="s">
        <v>482</v>
      </c>
      <c r="J876" s="39"/>
      <c r="K876" s="52"/>
      <c r="L876" s="48" t="s">
        <v>482</v>
      </c>
    </row>
    <row r="877" ht="15.0" customHeight="1">
      <c r="B877" s="53">
        <v>1.0</v>
      </c>
      <c r="C877" s="114" t="s">
        <v>371</v>
      </c>
      <c r="D877" s="55" t="str">
        <f>+IF(ISERROR(VLOOKUP($C877,Insumos!$C:$G,3,FALSE)),"",VLOOKUP($C877,Insumos!$C:$G,3,FALSE))</f>
        <v>GRAMOS</v>
      </c>
      <c r="E877" s="56">
        <f>+IF(ISERROR(VLOOKUP($C877,Insumos!$C:$G,2,FALSE)),"",VLOOKUP($C877,Insumos!$C:$G,2,FALSE))</f>
        <v>1098.823529</v>
      </c>
      <c r="F877" s="57">
        <f>+IF(ISERROR(VLOOKUP($C877,Insumos!$C:$G,5,FALSE)),"",VLOOKUP($C877,Insumos!$C:$G,5,FALSE))</f>
        <v>1000</v>
      </c>
      <c r="G877" s="55" t="str">
        <f>+IF(ISERROR(VLOOKUP($C877,Insumos!$C:$G,4,FALSE)),"",VLOOKUP($C877,Insumos!$C:$G,4,FALSE))</f>
        <v>GRAMOS</v>
      </c>
      <c r="H877" s="64">
        <v>60.0</v>
      </c>
      <c r="I877" s="56">
        <f t="shared" ref="I877:I887" si="132">IF(ISERROR(ROUND(+E877/F877*H877,2)),0,ROUND(+E877/F877*H877,2))</f>
        <v>65.93</v>
      </c>
      <c r="J877" s="39"/>
      <c r="K877" s="64">
        <v>60.0</v>
      </c>
      <c r="L877" s="59">
        <f t="shared" ref="L877:L887" si="133">IF(ISERROR(ROUND(+E877/F877*K877,2)),0,ROUND(+E877/F877*K877,2))</f>
        <v>65.93</v>
      </c>
    </row>
    <row r="878" ht="15.0" customHeight="1">
      <c r="B878" s="53">
        <v>2.0</v>
      </c>
      <c r="C878" s="86" t="s">
        <v>179</v>
      </c>
      <c r="D878" s="55" t="str">
        <f>+IF(ISERROR(VLOOKUP($C878,Insumos!$C:$G,3,FALSE)),"",VLOOKUP($C878,Insumos!$C:$G,3,FALSE))</f>
        <v>GRAMOS</v>
      </c>
      <c r="E878" s="56">
        <f>+IF(ISERROR(VLOOKUP($C878,Insumos!$C:$G,2,FALSE)),"",VLOOKUP($C878,Insumos!$C:$G,2,FALSE))</f>
        <v>840</v>
      </c>
      <c r="F878" s="57">
        <f>+IF(ISERROR(VLOOKUP($C878,Insumos!$C:$G,5,FALSE)),"",VLOOKUP($C878,Insumos!$C:$G,5,FALSE))</f>
        <v>800</v>
      </c>
      <c r="G878" s="55" t="str">
        <f>+IF(ISERROR(VLOOKUP($C878,Insumos!$C:$G,4,FALSE)),"",VLOOKUP($C878,Insumos!$C:$G,4,FALSE))</f>
        <v>GRAMOS</v>
      </c>
      <c r="H878" s="64">
        <v>20.0</v>
      </c>
      <c r="I878" s="56">
        <f t="shared" si="132"/>
        <v>21</v>
      </c>
      <c r="J878" s="39"/>
      <c r="K878" s="64">
        <v>20.0</v>
      </c>
      <c r="L878" s="59">
        <f t="shared" si="133"/>
        <v>21</v>
      </c>
    </row>
    <row r="879" ht="15.0" customHeight="1">
      <c r="B879" s="53">
        <v>3.0</v>
      </c>
      <c r="C879" s="86" t="s">
        <v>232</v>
      </c>
      <c r="D879" s="55" t="str">
        <f>+IF(ISERROR(VLOOKUP($C879,Insumos!$C:$G,3,FALSE)),"",VLOOKUP($C879,Insumos!$C:$G,3,FALSE))</f>
        <v>GRAMOS</v>
      </c>
      <c r="E879" s="56">
        <f>+IF(ISERROR(VLOOKUP($C879,Insumos!$C:$G,2,FALSE)),"",VLOOKUP($C879,Insumos!$C:$G,2,FALSE))</f>
        <v>3529.411765</v>
      </c>
      <c r="F879" s="57">
        <f>+IF(ISERROR(VLOOKUP($C879,Insumos!$C:$G,5,FALSE)),"",VLOOKUP($C879,Insumos!$C:$G,5,FALSE))</f>
        <v>1000</v>
      </c>
      <c r="G879" s="55" t="str">
        <f>+IF(ISERROR(VLOOKUP($C879,Insumos!$C:$G,4,FALSE)),"",VLOOKUP($C879,Insumos!$C:$G,4,FALSE))</f>
        <v>GRAMOS</v>
      </c>
      <c r="H879" s="64">
        <v>80.0</v>
      </c>
      <c r="I879" s="56">
        <f t="shared" si="132"/>
        <v>282.35</v>
      </c>
      <c r="J879" s="39"/>
      <c r="K879" s="64">
        <v>80.0</v>
      </c>
      <c r="L879" s="59">
        <f t="shared" si="133"/>
        <v>282.35</v>
      </c>
    </row>
    <row r="880" ht="15.0" customHeight="1">
      <c r="B880" s="53">
        <v>4.0</v>
      </c>
      <c r="C880" s="87" t="s">
        <v>187</v>
      </c>
      <c r="D880" s="55" t="str">
        <f>+IF(ISERROR(VLOOKUP($C880,Insumos!$C:$G,3,FALSE)),"",VLOOKUP($C880,Insumos!$C:$G,3,FALSE))</f>
        <v>GRAMOS</v>
      </c>
      <c r="E880" s="56">
        <f>+IF(ISERROR(VLOOKUP($C880,Insumos!$C:$G,2,FALSE)),"",VLOOKUP($C880,Insumos!$C:$G,2,FALSE))</f>
        <v>3645</v>
      </c>
      <c r="F880" s="57">
        <f>+IF(ISERROR(VLOOKUP($C880,Insumos!$C:$G,5,FALSE)),"",VLOOKUP($C880,Insumos!$C:$G,5,FALSE))</f>
        <v>1000</v>
      </c>
      <c r="G880" s="55" t="str">
        <f>+IF(ISERROR(VLOOKUP($C880,Insumos!$C:$G,4,FALSE)),"",VLOOKUP($C880,Insumos!$C:$G,4,FALSE))</f>
        <v>GRAMOS</v>
      </c>
      <c r="H880" s="64">
        <v>2.0</v>
      </c>
      <c r="I880" s="56">
        <f t="shared" si="132"/>
        <v>7.29</v>
      </c>
      <c r="J880" s="39"/>
      <c r="K880" s="64">
        <v>2.0</v>
      </c>
      <c r="L880" s="59">
        <f t="shared" si="133"/>
        <v>7.29</v>
      </c>
    </row>
    <row r="881" ht="15.0" customHeight="1">
      <c r="B881" s="53">
        <v>5.0</v>
      </c>
      <c r="C881" s="54"/>
      <c r="D881" s="55" t="str">
        <f>+IF(ISERROR(VLOOKUP($C881,Insumos!$C:$G,3,FALSE)),"",VLOOKUP($C881,Insumos!$C:$G,3,FALSE))</f>
        <v/>
      </c>
      <c r="E881" s="56" t="str">
        <f>+IF(ISERROR(VLOOKUP($C881,Insumos!$C:$G,2,FALSE)),"",VLOOKUP($C881,Insumos!$C:$G,2,FALSE))</f>
        <v/>
      </c>
      <c r="F881" s="57" t="str">
        <f>+IF(ISERROR(VLOOKUP($C881,Insumos!$C:$G,5,FALSE)),"",VLOOKUP($C881,Insumos!$C:$G,5,FALSE))</f>
        <v/>
      </c>
      <c r="G881" s="55" t="str">
        <f>+IF(ISERROR(VLOOKUP($C881,Insumos!$C:$G,4,FALSE)),"",VLOOKUP($C881,Insumos!$C:$G,4,FALSE))</f>
        <v/>
      </c>
      <c r="H881" s="64"/>
      <c r="I881" s="56">
        <f t="shared" si="132"/>
        <v>0</v>
      </c>
      <c r="J881" s="39"/>
      <c r="K881" s="92"/>
      <c r="L881" s="59">
        <f t="shared" si="133"/>
        <v>0</v>
      </c>
    </row>
    <row r="882" ht="15.0" customHeight="1">
      <c r="B882" s="53">
        <v>6.0</v>
      </c>
      <c r="C882" s="54"/>
      <c r="D882" s="55" t="str">
        <f>+IF(ISERROR(VLOOKUP($C882,Insumos!$C:$G,3,FALSE)),"",VLOOKUP($C882,Insumos!$C:$G,3,FALSE))</f>
        <v/>
      </c>
      <c r="E882" s="56" t="str">
        <f>+IF(ISERROR(VLOOKUP($C882,Insumos!$C:$G,2,FALSE)),"",VLOOKUP($C882,Insumos!$C:$G,2,FALSE))</f>
        <v/>
      </c>
      <c r="F882" s="57" t="str">
        <f>+IF(ISERROR(VLOOKUP($C882,Insumos!$C:$G,5,FALSE)),"",VLOOKUP($C882,Insumos!$C:$G,5,FALSE))</f>
        <v/>
      </c>
      <c r="G882" s="55" t="str">
        <f>+IF(ISERROR(VLOOKUP($C882,Insumos!$C:$G,4,FALSE)),"",VLOOKUP($C882,Insumos!$C:$G,4,FALSE))</f>
        <v/>
      </c>
      <c r="H882" s="64"/>
      <c r="I882" s="56">
        <f t="shared" si="132"/>
        <v>0</v>
      </c>
      <c r="J882" s="39"/>
      <c r="K882" s="92"/>
      <c r="L882" s="59">
        <f t="shared" si="133"/>
        <v>0</v>
      </c>
    </row>
    <row r="883" ht="15.0" customHeight="1">
      <c r="B883" s="53">
        <v>7.0</v>
      </c>
      <c r="C883" s="88"/>
      <c r="D883" s="55" t="str">
        <f>+IF(ISERROR(VLOOKUP($C883,Insumos!$C:$G,3,FALSE)),"",VLOOKUP($C883,Insumos!$C:$G,3,FALSE))</f>
        <v/>
      </c>
      <c r="E883" s="56" t="str">
        <f>+IF(ISERROR(VLOOKUP($C883,Insumos!$C:$G,2,FALSE)),"",VLOOKUP($C883,Insumos!$C:$G,2,FALSE))</f>
        <v/>
      </c>
      <c r="F883" s="57" t="str">
        <f>+IF(ISERROR(VLOOKUP($C883,Insumos!$C:$G,5,FALSE)),"",VLOOKUP($C883,Insumos!$C:$G,5,FALSE))</f>
        <v/>
      </c>
      <c r="G883" s="55" t="str">
        <f>+IF(ISERROR(VLOOKUP($C883,Insumos!$C:$G,4,FALSE)),"",VLOOKUP($C883,Insumos!$C:$G,4,FALSE))</f>
        <v/>
      </c>
      <c r="H883" s="64"/>
      <c r="I883" s="56">
        <f t="shared" si="132"/>
        <v>0</v>
      </c>
      <c r="J883" s="39"/>
      <c r="K883" s="112"/>
      <c r="L883" s="59">
        <f t="shared" si="133"/>
        <v>0</v>
      </c>
    </row>
    <row r="884" ht="15.0" customHeight="1">
      <c r="B884" s="53">
        <v>8.0</v>
      </c>
      <c r="C884" s="91"/>
      <c r="D884" s="55" t="str">
        <f>+IF(ISERROR(VLOOKUP($C884,Insumos!$C:$G,3,FALSE)),"",VLOOKUP($C884,Insumos!$C:$G,3,FALSE))</f>
        <v/>
      </c>
      <c r="E884" s="56" t="str">
        <f>+IF(ISERROR(VLOOKUP($C884,Insumos!$C:$G,2,FALSE)),"",VLOOKUP($C884,Insumos!$C:$G,2,FALSE))</f>
        <v/>
      </c>
      <c r="F884" s="57" t="str">
        <f>+IF(ISERROR(VLOOKUP($C884,Insumos!$C:$G,5,FALSE)),"",VLOOKUP($C884,Insumos!$C:$G,5,FALSE))</f>
        <v/>
      </c>
      <c r="G884" s="55" t="str">
        <f>+IF(ISERROR(VLOOKUP($C884,Insumos!$C:$G,4,FALSE)),"",VLOOKUP($C884,Insumos!$C:$G,4,FALSE))</f>
        <v/>
      </c>
      <c r="H884" s="64"/>
      <c r="I884" s="56">
        <f t="shared" si="132"/>
        <v>0</v>
      </c>
      <c r="J884" s="39"/>
      <c r="K884" s="113"/>
      <c r="L884" s="59">
        <f t="shared" si="133"/>
        <v>0</v>
      </c>
    </row>
    <row r="885" ht="15.0" customHeight="1">
      <c r="B885" s="53">
        <v>9.0</v>
      </c>
      <c r="C885" s="78"/>
      <c r="D885" s="55" t="str">
        <f>+IF(ISERROR(VLOOKUP($C885,Insumos!$C:$G,3,FALSE)),"",VLOOKUP($C885,Insumos!$C:$G,3,FALSE))</f>
        <v/>
      </c>
      <c r="E885" s="56" t="str">
        <f>+IF(ISERROR(VLOOKUP($C885,Insumos!$C:$G,2,FALSE)),"",VLOOKUP($C885,Insumos!$C:$G,2,FALSE))</f>
        <v/>
      </c>
      <c r="F885" s="57" t="str">
        <f>+IF(ISERROR(VLOOKUP($C885,Insumos!$C:$G,5,FALSE)),"",VLOOKUP($C885,Insumos!$C:$G,5,FALSE))</f>
        <v/>
      </c>
      <c r="G885" s="55" t="str">
        <f>+IF(ISERROR(VLOOKUP($C885,Insumos!$C:$G,4,FALSE)),"",VLOOKUP($C885,Insumos!$C:$G,4,FALSE))</f>
        <v/>
      </c>
      <c r="H885" s="64"/>
      <c r="I885" s="56">
        <f t="shared" si="132"/>
        <v>0</v>
      </c>
      <c r="J885" s="39"/>
      <c r="K885" s="79"/>
      <c r="L885" s="59">
        <f t="shared" si="133"/>
        <v>0</v>
      </c>
    </row>
    <row r="886" ht="15.0" customHeight="1">
      <c r="B886" s="53">
        <v>10.0</v>
      </c>
      <c r="C886" s="73"/>
      <c r="D886" s="55" t="str">
        <f>+IF(ISERROR(VLOOKUP($C886,Insumos!$C:$G,3,FALSE)),"",VLOOKUP($C886,Insumos!$C:$G,3,FALSE))</f>
        <v/>
      </c>
      <c r="E886" s="56" t="str">
        <f>+IF(ISERROR(VLOOKUP($C886,Insumos!$C:$G,2,FALSE)),"",VLOOKUP($C886,Insumos!$C:$G,2,FALSE))</f>
        <v/>
      </c>
      <c r="F886" s="57" t="str">
        <f>+IF(ISERROR(VLOOKUP($C886,Insumos!$C:$G,5,FALSE)),"",VLOOKUP($C886,Insumos!$C:$G,5,FALSE))</f>
        <v/>
      </c>
      <c r="G886" s="55" t="str">
        <f>+IF(ISERROR(VLOOKUP($C886,Insumos!$C:$G,4,FALSE)),"",VLOOKUP($C886,Insumos!$C:$G,4,FALSE))</f>
        <v/>
      </c>
      <c r="H886" s="64"/>
      <c r="I886" s="56">
        <f t="shared" si="132"/>
        <v>0</v>
      </c>
      <c r="J886" s="39"/>
      <c r="K886" s="77"/>
      <c r="L886" s="59">
        <f t="shared" si="133"/>
        <v>0</v>
      </c>
    </row>
    <row r="887" ht="15.0" customHeight="1">
      <c r="B887" s="53">
        <v>11.0</v>
      </c>
      <c r="C887" s="63"/>
      <c r="D887" s="55" t="str">
        <f>+IF(ISERROR(VLOOKUP($C887,Insumos!$C:$G,3,FALSE)),"",VLOOKUP($C887,Insumos!$C:$G,3,FALSE))</f>
        <v/>
      </c>
      <c r="E887" s="56" t="str">
        <f>+IF(ISERROR(VLOOKUP($C887,Insumos!$C:$G,2,FALSE)),"",VLOOKUP($C887,Insumos!$C:$G,2,FALSE))</f>
        <v/>
      </c>
      <c r="F887" s="57" t="str">
        <f>+IF(ISERROR(VLOOKUP($C887,Insumos!$C:$G,5,FALSE)),"",VLOOKUP($C887,Insumos!$C:$G,5,FALSE))</f>
        <v/>
      </c>
      <c r="G887" s="55" t="str">
        <f>+IF(ISERROR(VLOOKUP($C887,Insumos!$C:$G,4,FALSE)),"",VLOOKUP($C887,Insumos!$C:$G,4,FALSE))</f>
        <v/>
      </c>
      <c r="H887" s="64"/>
      <c r="I887" s="56">
        <f t="shared" si="132"/>
        <v>0</v>
      </c>
      <c r="J887" s="39"/>
      <c r="K887" s="77"/>
      <c r="L887" s="59">
        <f t="shared" si="133"/>
        <v>0</v>
      </c>
    </row>
    <row r="888" ht="15.0" customHeight="1">
      <c r="H888" s="67" t="s">
        <v>483</v>
      </c>
      <c r="I888" s="68">
        <f>SUM(I877:I887)</f>
        <v>376.57</v>
      </c>
      <c r="J888" s="39"/>
      <c r="K888" s="69"/>
      <c r="L888" s="70">
        <f>SUM(L877:L887)</f>
        <v>376.57</v>
      </c>
    </row>
    <row r="889" ht="15.0" customHeight="1">
      <c r="H889" s="31"/>
    </row>
    <row r="890" ht="15.0" customHeight="1">
      <c r="E890" s="4"/>
      <c r="H890" s="31"/>
    </row>
    <row r="891" ht="15.0" customHeight="1">
      <c r="B891" s="33"/>
      <c r="C891" s="10" t="s">
        <v>373</v>
      </c>
      <c r="D891" s="111"/>
      <c r="E891" s="35"/>
      <c r="F891" s="36"/>
      <c r="G891" s="37"/>
      <c r="H891" s="38"/>
      <c r="I891" s="35"/>
      <c r="J891" s="39"/>
      <c r="K891" s="40" t="s">
        <v>474</v>
      </c>
      <c r="L891" s="41" t="s">
        <v>489</v>
      </c>
    </row>
    <row r="892" ht="15.0" customHeight="1">
      <c r="B892" s="42"/>
      <c r="C892" s="43"/>
      <c r="D892" s="42"/>
      <c r="E892" s="44"/>
      <c r="F892" s="45"/>
      <c r="G892" s="42"/>
      <c r="H892" s="46"/>
      <c r="I892" s="44"/>
      <c r="J892" s="39"/>
      <c r="K892" s="47"/>
      <c r="L892" s="41"/>
    </row>
    <row r="893" ht="15.0" customHeight="1">
      <c r="B893" s="48" t="s">
        <v>476</v>
      </c>
      <c r="C893" s="48" t="s">
        <v>477</v>
      </c>
      <c r="D893" s="48" t="s">
        <v>478</v>
      </c>
      <c r="E893" s="49" t="s">
        <v>479</v>
      </c>
      <c r="F893" s="50" t="s">
        <v>10</v>
      </c>
      <c r="G893" s="48" t="s">
        <v>480</v>
      </c>
      <c r="H893" s="51" t="s">
        <v>481</v>
      </c>
      <c r="I893" s="49" t="s">
        <v>482</v>
      </c>
      <c r="J893" s="39"/>
      <c r="K893" s="52"/>
      <c r="L893" s="48" t="s">
        <v>482</v>
      </c>
    </row>
    <row r="894" ht="15.0" customHeight="1">
      <c r="B894" s="53">
        <v>1.0</v>
      </c>
      <c r="C894" s="114" t="s">
        <v>60</v>
      </c>
      <c r="D894" s="55" t="str">
        <f>+IF(ISERROR(VLOOKUP($C894,Insumos!$C:$G,3,FALSE)),"",VLOOKUP($C894,Insumos!$C:$G,3,FALSE))</f>
        <v>GRAMOS</v>
      </c>
      <c r="E894" s="56">
        <f>+IF(ISERROR(VLOOKUP($C894,Insumos!$C:$G,2,FALSE)),"",VLOOKUP($C894,Insumos!$C:$G,2,FALSE))</f>
        <v>1770</v>
      </c>
      <c r="F894" s="57">
        <f>+IF(ISERROR(VLOOKUP($C894,Insumos!$C:$G,5,FALSE)),"",VLOOKUP($C894,Insumos!$C:$G,5,FALSE))</f>
        <v>400</v>
      </c>
      <c r="G894" s="55" t="str">
        <f>+IF(ISERROR(VLOOKUP($C894,Insumos!$C:$G,4,FALSE)),"",VLOOKUP($C894,Insumos!$C:$G,4,FALSE))</f>
        <v>GRAMOS</v>
      </c>
      <c r="H894" s="64">
        <v>140.0</v>
      </c>
      <c r="I894" s="56">
        <f t="shared" ref="I894:I904" si="134">IF(ISERROR(ROUND(+E894/F894*H894,2)),0,ROUND(+E894/F894*H894,2))</f>
        <v>619.5</v>
      </c>
      <c r="J894" s="39"/>
      <c r="K894" s="64">
        <v>140.0</v>
      </c>
      <c r="L894" s="59">
        <f t="shared" ref="L894:L904" si="135">IF(ISERROR(ROUND(+E894/F894*K894,2)),0,ROUND(+E894/F894*K894,2))</f>
        <v>619.5</v>
      </c>
    </row>
    <row r="895" ht="15.0" customHeight="1">
      <c r="B895" s="53">
        <v>2.0</v>
      </c>
      <c r="C895" s="86" t="s">
        <v>232</v>
      </c>
      <c r="D895" s="55" t="str">
        <f>+IF(ISERROR(VLOOKUP($C895,Insumos!$C:$G,3,FALSE)),"",VLOOKUP($C895,Insumos!$C:$G,3,FALSE))</f>
        <v>GRAMOS</v>
      </c>
      <c r="E895" s="56">
        <f>+IF(ISERROR(VLOOKUP($C895,Insumos!$C:$G,2,FALSE)),"",VLOOKUP($C895,Insumos!$C:$G,2,FALSE))</f>
        <v>3529.411765</v>
      </c>
      <c r="F895" s="57">
        <f>+IF(ISERROR(VLOOKUP($C895,Insumos!$C:$G,5,FALSE)),"",VLOOKUP($C895,Insumos!$C:$G,5,FALSE))</f>
        <v>1000</v>
      </c>
      <c r="G895" s="55" t="str">
        <f>+IF(ISERROR(VLOOKUP($C895,Insumos!$C:$G,4,FALSE)),"",VLOOKUP($C895,Insumos!$C:$G,4,FALSE))</f>
        <v>GRAMOS</v>
      </c>
      <c r="H895" s="64">
        <v>80.0</v>
      </c>
      <c r="I895" s="56">
        <f t="shared" si="134"/>
        <v>282.35</v>
      </c>
      <c r="J895" s="39"/>
      <c r="K895" s="64">
        <v>80.0</v>
      </c>
      <c r="L895" s="59">
        <f t="shared" si="135"/>
        <v>282.35</v>
      </c>
    </row>
    <row r="896" ht="15.0" customHeight="1">
      <c r="B896" s="53">
        <v>3.0</v>
      </c>
      <c r="C896" s="87" t="s">
        <v>187</v>
      </c>
      <c r="D896" s="55" t="str">
        <f>+IF(ISERROR(VLOOKUP($C896,Insumos!$C:$G,3,FALSE)),"",VLOOKUP($C896,Insumos!$C:$G,3,FALSE))</f>
        <v>GRAMOS</v>
      </c>
      <c r="E896" s="56">
        <f>+IF(ISERROR(VLOOKUP($C896,Insumos!$C:$G,2,FALSE)),"",VLOOKUP($C896,Insumos!$C:$G,2,FALSE))</f>
        <v>3645</v>
      </c>
      <c r="F896" s="57">
        <f>+IF(ISERROR(VLOOKUP($C896,Insumos!$C:$G,5,FALSE)),"",VLOOKUP($C896,Insumos!$C:$G,5,FALSE))</f>
        <v>1000</v>
      </c>
      <c r="G896" s="55" t="str">
        <f>+IF(ISERROR(VLOOKUP($C896,Insumos!$C:$G,4,FALSE)),"",VLOOKUP($C896,Insumos!$C:$G,4,FALSE))</f>
        <v>GRAMOS</v>
      </c>
      <c r="H896" s="64">
        <v>2.0</v>
      </c>
      <c r="I896" s="56">
        <f t="shared" si="134"/>
        <v>7.29</v>
      </c>
      <c r="J896" s="39"/>
      <c r="K896" s="64">
        <v>2.0</v>
      </c>
      <c r="L896" s="59">
        <f t="shared" si="135"/>
        <v>7.29</v>
      </c>
    </row>
    <row r="897" ht="15.0" customHeight="1">
      <c r="B897" s="53">
        <v>4.0</v>
      </c>
      <c r="C897" s="54"/>
      <c r="D897" s="55" t="str">
        <f>+IF(ISERROR(VLOOKUP($C897,Insumos!$C:$G,3,FALSE)),"",VLOOKUP($C897,Insumos!$C:$G,3,FALSE))</f>
        <v/>
      </c>
      <c r="E897" s="56" t="str">
        <f>+IF(ISERROR(VLOOKUP($C897,Insumos!$C:$G,2,FALSE)),"",VLOOKUP($C897,Insumos!$C:$G,2,FALSE))</f>
        <v/>
      </c>
      <c r="F897" s="57" t="str">
        <f>+IF(ISERROR(VLOOKUP($C897,Insumos!$C:$G,5,FALSE)),"",VLOOKUP($C897,Insumos!$C:$G,5,FALSE))</f>
        <v/>
      </c>
      <c r="G897" s="55" t="str">
        <f>+IF(ISERROR(VLOOKUP($C897,Insumos!$C:$G,4,FALSE)),"",VLOOKUP($C897,Insumos!$C:$G,4,FALSE))</f>
        <v/>
      </c>
      <c r="H897" s="64"/>
      <c r="I897" s="56">
        <f t="shared" si="134"/>
        <v>0</v>
      </c>
      <c r="J897" s="39"/>
      <c r="K897" s="92"/>
      <c r="L897" s="59">
        <f t="shared" si="135"/>
        <v>0</v>
      </c>
    </row>
    <row r="898" ht="15.0" customHeight="1">
      <c r="B898" s="53">
        <v>5.0</v>
      </c>
      <c r="C898" s="54"/>
      <c r="D898" s="55" t="str">
        <f>+IF(ISERROR(VLOOKUP($C898,Insumos!$C:$G,3,FALSE)),"",VLOOKUP($C898,Insumos!$C:$G,3,FALSE))</f>
        <v/>
      </c>
      <c r="E898" s="56" t="str">
        <f>+IF(ISERROR(VLOOKUP($C898,Insumos!$C:$G,2,FALSE)),"",VLOOKUP($C898,Insumos!$C:$G,2,FALSE))</f>
        <v/>
      </c>
      <c r="F898" s="57" t="str">
        <f>+IF(ISERROR(VLOOKUP($C898,Insumos!$C:$G,5,FALSE)),"",VLOOKUP($C898,Insumos!$C:$G,5,FALSE))</f>
        <v/>
      </c>
      <c r="G898" s="55" t="str">
        <f>+IF(ISERROR(VLOOKUP($C898,Insumos!$C:$G,4,FALSE)),"",VLOOKUP($C898,Insumos!$C:$G,4,FALSE))</f>
        <v/>
      </c>
      <c r="H898" s="64"/>
      <c r="I898" s="56">
        <f t="shared" si="134"/>
        <v>0</v>
      </c>
      <c r="J898" s="39"/>
      <c r="K898" s="92"/>
      <c r="L898" s="59">
        <f t="shared" si="135"/>
        <v>0</v>
      </c>
    </row>
    <row r="899" ht="15.0" customHeight="1">
      <c r="B899" s="53">
        <v>6.0</v>
      </c>
      <c r="C899" s="54"/>
      <c r="D899" s="55" t="str">
        <f>+IF(ISERROR(VLOOKUP($C899,Insumos!$C:$G,3,FALSE)),"",VLOOKUP($C899,Insumos!$C:$G,3,FALSE))</f>
        <v/>
      </c>
      <c r="E899" s="56" t="str">
        <f>+IF(ISERROR(VLOOKUP($C899,Insumos!$C:$G,2,FALSE)),"",VLOOKUP($C899,Insumos!$C:$G,2,FALSE))</f>
        <v/>
      </c>
      <c r="F899" s="57" t="str">
        <f>+IF(ISERROR(VLOOKUP($C899,Insumos!$C:$G,5,FALSE)),"",VLOOKUP($C899,Insumos!$C:$G,5,FALSE))</f>
        <v/>
      </c>
      <c r="G899" s="55" t="str">
        <f>+IF(ISERROR(VLOOKUP($C899,Insumos!$C:$G,4,FALSE)),"",VLOOKUP($C899,Insumos!$C:$G,4,FALSE))</f>
        <v/>
      </c>
      <c r="H899" s="64"/>
      <c r="I899" s="56">
        <f t="shared" si="134"/>
        <v>0</v>
      </c>
      <c r="J899" s="39"/>
      <c r="K899" s="92"/>
      <c r="L899" s="59">
        <f t="shared" si="135"/>
        <v>0</v>
      </c>
    </row>
    <row r="900" ht="15.0" customHeight="1">
      <c r="B900" s="53">
        <v>7.0</v>
      </c>
      <c r="C900" s="88"/>
      <c r="D900" s="55" t="str">
        <f>+IF(ISERROR(VLOOKUP($C900,Insumos!$C:$G,3,FALSE)),"",VLOOKUP($C900,Insumos!$C:$G,3,FALSE))</f>
        <v/>
      </c>
      <c r="E900" s="56" t="str">
        <f>+IF(ISERROR(VLOOKUP($C900,Insumos!$C:$G,2,FALSE)),"",VLOOKUP($C900,Insumos!$C:$G,2,FALSE))</f>
        <v/>
      </c>
      <c r="F900" s="57" t="str">
        <f>+IF(ISERROR(VLOOKUP($C900,Insumos!$C:$G,5,FALSE)),"",VLOOKUP($C900,Insumos!$C:$G,5,FALSE))</f>
        <v/>
      </c>
      <c r="G900" s="55" t="str">
        <f>+IF(ISERROR(VLOOKUP($C900,Insumos!$C:$G,4,FALSE)),"",VLOOKUP($C900,Insumos!$C:$G,4,FALSE))</f>
        <v/>
      </c>
      <c r="H900" s="64"/>
      <c r="I900" s="56">
        <f t="shared" si="134"/>
        <v>0</v>
      </c>
      <c r="J900" s="39"/>
      <c r="K900" s="112"/>
      <c r="L900" s="59">
        <f t="shared" si="135"/>
        <v>0</v>
      </c>
    </row>
    <row r="901" ht="15.0" customHeight="1">
      <c r="B901" s="53">
        <v>8.0</v>
      </c>
      <c r="C901" s="91"/>
      <c r="D901" s="55" t="str">
        <f>+IF(ISERROR(VLOOKUP($C901,Insumos!$C:$G,3,FALSE)),"",VLOOKUP($C901,Insumos!$C:$G,3,FALSE))</f>
        <v/>
      </c>
      <c r="E901" s="56" t="str">
        <f>+IF(ISERROR(VLOOKUP($C901,Insumos!$C:$G,2,FALSE)),"",VLOOKUP($C901,Insumos!$C:$G,2,FALSE))</f>
        <v/>
      </c>
      <c r="F901" s="57" t="str">
        <f>+IF(ISERROR(VLOOKUP($C901,Insumos!$C:$G,5,FALSE)),"",VLOOKUP($C901,Insumos!$C:$G,5,FALSE))</f>
        <v/>
      </c>
      <c r="G901" s="55" t="str">
        <f>+IF(ISERROR(VLOOKUP($C901,Insumos!$C:$G,4,FALSE)),"",VLOOKUP($C901,Insumos!$C:$G,4,FALSE))</f>
        <v/>
      </c>
      <c r="H901" s="64"/>
      <c r="I901" s="56">
        <f t="shared" si="134"/>
        <v>0</v>
      </c>
      <c r="J901" s="39"/>
      <c r="K901" s="113"/>
      <c r="L901" s="59">
        <f t="shared" si="135"/>
        <v>0</v>
      </c>
    </row>
    <row r="902" ht="15.0" customHeight="1">
      <c r="B902" s="53">
        <v>9.0</v>
      </c>
      <c r="C902" s="78"/>
      <c r="D902" s="55" t="str">
        <f>+IF(ISERROR(VLOOKUP($C902,Insumos!$C:$G,3,FALSE)),"",VLOOKUP($C902,Insumos!$C:$G,3,FALSE))</f>
        <v/>
      </c>
      <c r="E902" s="56" t="str">
        <f>+IF(ISERROR(VLOOKUP($C902,Insumos!$C:$G,2,FALSE)),"",VLOOKUP($C902,Insumos!$C:$G,2,FALSE))</f>
        <v/>
      </c>
      <c r="F902" s="57" t="str">
        <f>+IF(ISERROR(VLOOKUP($C902,Insumos!$C:$G,5,FALSE)),"",VLOOKUP($C902,Insumos!$C:$G,5,FALSE))</f>
        <v/>
      </c>
      <c r="G902" s="55" t="str">
        <f>+IF(ISERROR(VLOOKUP($C902,Insumos!$C:$G,4,FALSE)),"",VLOOKUP($C902,Insumos!$C:$G,4,FALSE))</f>
        <v/>
      </c>
      <c r="H902" s="64"/>
      <c r="I902" s="56">
        <f t="shared" si="134"/>
        <v>0</v>
      </c>
      <c r="J902" s="39"/>
      <c r="K902" s="79"/>
      <c r="L902" s="59">
        <f t="shared" si="135"/>
        <v>0</v>
      </c>
    </row>
    <row r="903" ht="15.0" customHeight="1">
      <c r="B903" s="53">
        <v>10.0</v>
      </c>
      <c r="C903" s="73"/>
      <c r="D903" s="55" t="str">
        <f>+IF(ISERROR(VLOOKUP($C903,Insumos!$C:$G,3,FALSE)),"",VLOOKUP($C903,Insumos!$C:$G,3,FALSE))</f>
        <v/>
      </c>
      <c r="E903" s="56" t="str">
        <f>+IF(ISERROR(VLOOKUP($C903,Insumos!$C:$G,2,FALSE)),"",VLOOKUP($C903,Insumos!$C:$G,2,FALSE))</f>
        <v/>
      </c>
      <c r="F903" s="57" t="str">
        <f>+IF(ISERROR(VLOOKUP($C903,Insumos!$C:$G,5,FALSE)),"",VLOOKUP($C903,Insumos!$C:$G,5,FALSE))</f>
        <v/>
      </c>
      <c r="G903" s="55" t="str">
        <f>+IF(ISERROR(VLOOKUP($C903,Insumos!$C:$G,4,FALSE)),"",VLOOKUP($C903,Insumos!$C:$G,4,FALSE))</f>
        <v/>
      </c>
      <c r="H903" s="64"/>
      <c r="I903" s="56">
        <f t="shared" si="134"/>
        <v>0</v>
      </c>
      <c r="J903" s="39"/>
      <c r="K903" s="77"/>
      <c r="L903" s="59">
        <f t="shared" si="135"/>
        <v>0</v>
      </c>
    </row>
    <row r="904" ht="15.0" customHeight="1">
      <c r="B904" s="53">
        <v>11.0</v>
      </c>
      <c r="C904" s="63"/>
      <c r="D904" s="55" t="str">
        <f>+IF(ISERROR(VLOOKUP($C904,Insumos!$C:$G,3,FALSE)),"",VLOOKUP($C904,Insumos!$C:$G,3,FALSE))</f>
        <v/>
      </c>
      <c r="E904" s="56" t="str">
        <f>+IF(ISERROR(VLOOKUP($C904,Insumos!$C:$G,2,FALSE)),"",VLOOKUP($C904,Insumos!$C:$G,2,FALSE))</f>
        <v/>
      </c>
      <c r="F904" s="57" t="str">
        <f>+IF(ISERROR(VLOOKUP($C904,Insumos!$C:$G,5,FALSE)),"",VLOOKUP($C904,Insumos!$C:$G,5,FALSE))</f>
        <v/>
      </c>
      <c r="G904" s="55" t="str">
        <f>+IF(ISERROR(VLOOKUP($C904,Insumos!$C:$G,4,FALSE)),"",VLOOKUP($C904,Insumos!$C:$G,4,FALSE))</f>
        <v/>
      </c>
      <c r="H904" s="64"/>
      <c r="I904" s="56">
        <f t="shared" si="134"/>
        <v>0</v>
      </c>
      <c r="J904" s="39"/>
      <c r="K904" s="77"/>
      <c r="L904" s="59">
        <f t="shared" si="135"/>
        <v>0</v>
      </c>
    </row>
    <row r="905" ht="15.0" customHeight="1">
      <c r="H905" s="67" t="s">
        <v>483</v>
      </c>
      <c r="I905" s="68">
        <f>SUM(I894:I904)</f>
        <v>909.14</v>
      </c>
      <c r="J905" s="39"/>
      <c r="K905" s="69"/>
      <c r="L905" s="70">
        <f>SUM(L894:L904)</f>
        <v>909.14</v>
      </c>
    </row>
    <row r="909" ht="15.0" customHeight="1">
      <c r="B909" s="33"/>
      <c r="C909" s="110" t="s">
        <v>375</v>
      </c>
      <c r="D909" s="34"/>
      <c r="E909" s="35"/>
      <c r="F909" s="36"/>
      <c r="G909" s="37"/>
      <c r="H909" s="38"/>
      <c r="I909" s="35"/>
      <c r="J909" s="39"/>
      <c r="K909" s="40" t="s">
        <v>474</v>
      </c>
      <c r="L909" s="41" t="s">
        <v>522</v>
      </c>
    </row>
    <row r="910" ht="15.0" customHeight="1">
      <c r="B910" s="42"/>
      <c r="C910" s="43"/>
      <c r="D910" s="42"/>
      <c r="E910" s="44"/>
      <c r="F910" s="45"/>
      <c r="G910" s="42"/>
      <c r="H910" s="46"/>
      <c r="I910" s="44"/>
      <c r="J910" s="39"/>
      <c r="K910" s="47"/>
      <c r="L910" s="41"/>
    </row>
    <row r="911" ht="15.0" customHeight="1">
      <c r="B911" s="48" t="s">
        <v>476</v>
      </c>
      <c r="C911" s="48" t="s">
        <v>477</v>
      </c>
      <c r="D911" s="48" t="s">
        <v>478</v>
      </c>
      <c r="E911" s="49" t="s">
        <v>479</v>
      </c>
      <c r="F911" s="50" t="s">
        <v>10</v>
      </c>
      <c r="G911" s="48" t="s">
        <v>480</v>
      </c>
      <c r="H911" s="51" t="s">
        <v>481</v>
      </c>
      <c r="I911" s="49" t="s">
        <v>482</v>
      </c>
      <c r="J911" s="39"/>
      <c r="K911" s="52"/>
      <c r="L911" s="48" t="s">
        <v>482</v>
      </c>
    </row>
    <row r="912" ht="15.0" customHeight="1">
      <c r="B912" s="53">
        <v>1.0</v>
      </c>
      <c r="C912" s="117" t="s">
        <v>374</v>
      </c>
      <c r="D912" s="55" t="str">
        <f>+IF(ISERROR(VLOOKUP($C912,Insumos!$C:$G,3,FALSE)),"",VLOOKUP($C912,Insumos!$C:$G,3,FALSE))</f>
        <v>GRAMOS</v>
      </c>
      <c r="E912" s="56">
        <f>+IF(ISERROR(VLOOKUP($C912,Insumos!$C:$G,2,FALSE)),"",VLOOKUP($C912,Insumos!$C:$G,2,FALSE))</f>
        <v>17555</v>
      </c>
      <c r="F912" s="57">
        <f>+IF(ISERROR(VLOOKUP($C912,Insumos!$C:$G,5,FALSE)),"",VLOOKUP($C912,Insumos!$C:$G,5,FALSE))</f>
        <v>10000</v>
      </c>
      <c r="G912" s="55" t="str">
        <f>+IF(ISERROR(VLOOKUP($C912,Insumos!$C:$G,4,FALSE)),"",VLOOKUP($C912,Insumos!$C:$G,4,FALSE))</f>
        <v>GRAMOS</v>
      </c>
      <c r="H912" s="64">
        <v>10000.0</v>
      </c>
      <c r="I912" s="56">
        <f t="shared" ref="I912:I922" si="136">IF(ISERROR(ROUND(+E912/F912*H912,2)),0,ROUND(+E912/F912*H912,2))</f>
        <v>17555</v>
      </c>
      <c r="J912" s="39"/>
      <c r="K912" s="64">
        <v>10000.0</v>
      </c>
      <c r="L912" s="59">
        <f t="shared" ref="L912:L922" si="137">IF(ISERROR(ROUND(+E912/F912*K912,2)),0,ROUND(+E912/F912*K912,2))</f>
        <v>17555</v>
      </c>
    </row>
    <row r="913" ht="15.0" customHeight="1">
      <c r="B913" s="53">
        <v>2.0</v>
      </c>
      <c r="C913" s="118" t="s">
        <v>67</v>
      </c>
      <c r="D913" s="55" t="str">
        <f>+IF(ISERROR(VLOOKUP($C913,Insumos!$C:$G,3,FALSE)),"",VLOOKUP($C913,Insumos!$C:$G,3,FALSE))</f>
        <v>GRAMOS</v>
      </c>
      <c r="E913" s="56">
        <f>+IF(ISERROR(VLOOKUP($C913,Insumos!$C:$G,2,FALSE)),"",VLOOKUP($C913,Insumos!$C:$G,2,FALSE))</f>
        <v>294.1176471</v>
      </c>
      <c r="F913" s="57">
        <f>+IF(ISERROR(VLOOKUP($C913,Insumos!$C:$G,5,FALSE)),"",VLOOKUP($C913,Insumos!$C:$G,5,FALSE))</f>
        <v>1000</v>
      </c>
      <c r="G913" s="55" t="str">
        <f>+IF(ISERROR(VLOOKUP($C913,Insumos!$C:$G,4,FALSE)),"",VLOOKUP($C913,Insumos!$C:$G,4,FALSE))</f>
        <v>GRAMOS</v>
      </c>
      <c r="H913" s="64">
        <v>1000.0</v>
      </c>
      <c r="I913" s="56">
        <f t="shared" si="136"/>
        <v>294.12</v>
      </c>
      <c r="J913" s="39"/>
      <c r="K913" s="64">
        <v>1000.0</v>
      </c>
      <c r="L913" s="59">
        <f t="shared" si="137"/>
        <v>294.12</v>
      </c>
    </row>
    <row r="914" ht="15.0" customHeight="1">
      <c r="B914" s="53">
        <v>3.0</v>
      </c>
      <c r="C914" s="54"/>
      <c r="D914" s="55" t="str">
        <f>+IF(ISERROR(VLOOKUP($C914,Insumos!$C:$G,3,FALSE)),"",VLOOKUP($C914,Insumos!$C:$G,3,FALSE))</f>
        <v/>
      </c>
      <c r="E914" s="56" t="str">
        <f>+IF(ISERROR(VLOOKUP($C914,Insumos!$C:$G,2,FALSE)),"",VLOOKUP($C914,Insumos!$C:$G,2,FALSE))</f>
        <v/>
      </c>
      <c r="F914" s="57" t="str">
        <f>+IF(ISERROR(VLOOKUP($C914,Insumos!$C:$G,5,FALSE)),"",VLOOKUP($C914,Insumos!$C:$G,5,FALSE))</f>
        <v/>
      </c>
      <c r="G914" s="55" t="str">
        <f>+IF(ISERROR(VLOOKUP($C914,Insumos!$C:$G,4,FALSE)),"",VLOOKUP($C914,Insumos!$C:$G,4,FALSE))</f>
        <v/>
      </c>
      <c r="H914" s="64"/>
      <c r="I914" s="56">
        <f t="shared" si="136"/>
        <v>0</v>
      </c>
      <c r="J914" s="39"/>
      <c r="K914" s="92"/>
      <c r="L914" s="59">
        <f t="shared" si="137"/>
        <v>0</v>
      </c>
    </row>
    <row r="915" ht="15.0" customHeight="1">
      <c r="B915" s="53">
        <v>4.0</v>
      </c>
      <c r="C915" s="54"/>
      <c r="D915" s="55" t="str">
        <f>+IF(ISERROR(VLOOKUP($C915,Insumos!$C:$G,3,FALSE)),"",VLOOKUP($C915,Insumos!$C:$G,3,FALSE))</f>
        <v/>
      </c>
      <c r="E915" s="56" t="str">
        <f>+IF(ISERROR(VLOOKUP($C915,Insumos!$C:$G,2,FALSE)),"",VLOOKUP($C915,Insumos!$C:$G,2,FALSE))</f>
        <v/>
      </c>
      <c r="F915" s="57" t="str">
        <f>+IF(ISERROR(VLOOKUP($C915,Insumos!$C:$G,5,FALSE)),"",VLOOKUP($C915,Insumos!$C:$G,5,FALSE))</f>
        <v/>
      </c>
      <c r="G915" s="55" t="str">
        <f>+IF(ISERROR(VLOOKUP($C915,Insumos!$C:$G,4,FALSE)),"",VLOOKUP($C915,Insumos!$C:$G,4,FALSE))</f>
        <v/>
      </c>
      <c r="H915" s="64"/>
      <c r="I915" s="56">
        <f t="shared" si="136"/>
        <v>0</v>
      </c>
      <c r="J915" s="39"/>
      <c r="K915" s="92"/>
      <c r="L915" s="59">
        <f t="shared" si="137"/>
        <v>0</v>
      </c>
    </row>
    <row r="916" ht="15.0" customHeight="1">
      <c r="B916" s="53">
        <v>5.0</v>
      </c>
      <c r="C916" s="54"/>
      <c r="D916" s="55" t="str">
        <f>+IF(ISERROR(VLOOKUP($C916,Insumos!$C:$G,3,FALSE)),"",VLOOKUP($C916,Insumos!$C:$G,3,FALSE))</f>
        <v/>
      </c>
      <c r="E916" s="56" t="str">
        <f>+IF(ISERROR(VLOOKUP($C916,Insumos!$C:$G,2,FALSE)),"",VLOOKUP($C916,Insumos!$C:$G,2,FALSE))</f>
        <v/>
      </c>
      <c r="F916" s="57" t="str">
        <f>+IF(ISERROR(VLOOKUP($C916,Insumos!$C:$G,5,FALSE)),"",VLOOKUP($C916,Insumos!$C:$G,5,FALSE))</f>
        <v/>
      </c>
      <c r="G916" s="55" t="str">
        <f>+IF(ISERROR(VLOOKUP($C916,Insumos!$C:$G,4,FALSE)),"",VLOOKUP($C916,Insumos!$C:$G,4,FALSE))</f>
        <v/>
      </c>
      <c r="H916" s="64"/>
      <c r="I916" s="56">
        <f t="shared" si="136"/>
        <v>0</v>
      </c>
      <c r="J916" s="39"/>
      <c r="K916" s="92"/>
      <c r="L916" s="59">
        <f t="shared" si="137"/>
        <v>0</v>
      </c>
    </row>
    <row r="917" ht="15.0" customHeight="1">
      <c r="B917" s="53">
        <v>6.0</v>
      </c>
      <c r="C917" s="54"/>
      <c r="D917" s="55" t="str">
        <f>+IF(ISERROR(VLOOKUP($C917,Insumos!$C:$G,3,FALSE)),"",VLOOKUP($C917,Insumos!$C:$G,3,FALSE))</f>
        <v/>
      </c>
      <c r="E917" s="56" t="str">
        <f>+IF(ISERROR(VLOOKUP($C917,Insumos!$C:$G,2,FALSE)),"",VLOOKUP($C917,Insumos!$C:$G,2,FALSE))</f>
        <v/>
      </c>
      <c r="F917" s="57" t="str">
        <f>+IF(ISERROR(VLOOKUP($C917,Insumos!$C:$G,5,FALSE)),"",VLOOKUP($C917,Insumos!$C:$G,5,FALSE))</f>
        <v/>
      </c>
      <c r="G917" s="55" t="str">
        <f>+IF(ISERROR(VLOOKUP($C917,Insumos!$C:$G,4,FALSE)),"",VLOOKUP($C917,Insumos!$C:$G,4,FALSE))</f>
        <v/>
      </c>
      <c r="H917" s="64"/>
      <c r="I917" s="56">
        <f t="shared" si="136"/>
        <v>0</v>
      </c>
      <c r="J917" s="39"/>
      <c r="K917" s="92"/>
      <c r="L917" s="59">
        <f t="shared" si="137"/>
        <v>0</v>
      </c>
    </row>
    <row r="918" ht="15.0" customHeight="1">
      <c r="B918" s="53">
        <v>7.0</v>
      </c>
      <c r="C918" s="88"/>
      <c r="D918" s="55" t="str">
        <f>+IF(ISERROR(VLOOKUP($C918,Insumos!$C:$G,3,FALSE)),"",VLOOKUP($C918,Insumos!$C:$G,3,FALSE))</f>
        <v/>
      </c>
      <c r="E918" s="56" t="str">
        <f>+IF(ISERROR(VLOOKUP($C918,Insumos!$C:$G,2,FALSE)),"",VLOOKUP($C918,Insumos!$C:$G,2,FALSE))</f>
        <v/>
      </c>
      <c r="F918" s="57" t="str">
        <f>+IF(ISERROR(VLOOKUP($C918,Insumos!$C:$G,5,FALSE)),"",VLOOKUP($C918,Insumos!$C:$G,5,FALSE))</f>
        <v/>
      </c>
      <c r="G918" s="55" t="str">
        <f>+IF(ISERROR(VLOOKUP($C918,Insumos!$C:$G,4,FALSE)),"",VLOOKUP($C918,Insumos!$C:$G,4,FALSE))</f>
        <v/>
      </c>
      <c r="H918" s="64"/>
      <c r="I918" s="56">
        <f t="shared" si="136"/>
        <v>0</v>
      </c>
      <c r="J918" s="39"/>
      <c r="K918" s="112"/>
      <c r="L918" s="59">
        <f t="shared" si="137"/>
        <v>0</v>
      </c>
    </row>
    <row r="919" ht="15.0" customHeight="1">
      <c r="B919" s="53">
        <v>8.0</v>
      </c>
      <c r="C919" s="91"/>
      <c r="D919" s="55" t="str">
        <f>+IF(ISERROR(VLOOKUP($C919,Insumos!$C:$G,3,FALSE)),"",VLOOKUP($C919,Insumos!$C:$G,3,FALSE))</f>
        <v/>
      </c>
      <c r="E919" s="56" t="str">
        <f>+IF(ISERROR(VLOOKUP($C919,Insumos!$C:$G,2,FALSE)),"",VLOOKUP($C919,Insumos!$C:$G,2,FALSE))</f>
        <v/>
      </c>
      <c r="F919" s="57" t="str">
        <f>+IF(ISERROR(VLOOKUP($C919,Insumos!$C:$G,5,FALSE)),"",VLOOKUP($C919,Insumos!$C:$G,5,FALSE))</f>
        <v/>
      </c>
      <c r="G919" s="55" t="str">
        <f>+IF(ISERROR(VLOOKUP($C919,Insumos!$C:$G,4,FALSE)),"",VLOOKUP($C919,Insumos!$C:$G,4,FALSE))</f>
        <v/>
      </c>
      <c r="H919" s="64"/>
      <c r="I919" s="56">
        <f t="shared" si="136"/>
        <v>0</v>
      </c>
      <c r="J919" s="39"/>
      <c r="K919" s="113"/>
      <c r="L919" s="59">
        <f t="shared" si="137"/>
        <v>0</v>
      </c>
    </row>
    <row r="920" ht="15.0" customHeight="1">
      <c r="B920" s="53">
        <v>9.0</v>
      </c>
      <c r="C920" s="78"/>
      <c r="D920" s="55" t="str">
        <f>+IF(ISERROR(VLOOKUP($C920,Insumos!$C:$G,3,FALSE)),"",VLOOKUP($C920,Insumos!$C:$G,3,FALSE))</f>
        <v/>
      </c>
      <c r="E920" s="56" t="str">
        <f>+IF(ISERROR(VLOOKUP($C920,Insumos!$C:$G,2,FALSE)),"",VLOOKUP($C920,Insumos!$C:$G,2,FALSE))</f>
        <v/>
      </c>
      <c r="F920" s="57" t="str">
        <f>+IF(ISERROR(VLOOKUP($C920,Insumos!$C:$G,5,FALSE)),"",VLOOKUP($C920,Insumos!$C:$G,5,FALSE))</f>
        <v/>
      </c>
      <c r="G920" s="55" t="str">
        <f>+IF(ISERROR(VLOOKUP($C920,Insumos!$C:$G,4,FALSE)),"",VLOOKUP($C920,Insumos!$C:$G,4,FALSE))</f>
        <v/>
      </c>
      <c r="H920" s="64"/>
      <c r="I920" s="56">
        <f t="shared" si="136"/>
        <v>0</v>
      </c>
      <c r="J920" s="39"/>
      <c r="K920" s="79"/>
      <c r="L920" s="59">
        <f t="shared" si="137"/>
        <v>0</v>
      </c>
    </row>
    <row r="921" ht="15.0" customHeight="1">
      <c r="B921" s="53">
        <v>10.0</v>
      </c>
      <c r="C921" s="73"/>
      <c r="D921" s="55" t="str">
        <f>+IF(ISERROR(VLOOKUP($C921,Insumos!$C:$G,3,FALSE)),"",VLOOKUP($C921,Insumos!$C:$G,3,FALSE))</f>
        <v/>
      </c>
      <c r="E921" s="56" t="str">
        <f>+IF(ISERROR(VLOOKUP($C921,Insumos!$C:$G,2,FALSE)),"",VLOOKUP($C921,Insumos!$C:$G,2,FALSE))</f>
        <v/>
      </c>
      <c r="F921" s="57" t="str">
        <f>+IF(ISERROR(VLOOKUP($C921,Insumos!$C:$G,5,FALSE)),"",VLOOKUP($C921,Insumos!$C:$G,5,FALSE))</f>
        <v/>
      </c>
      <c r="G921" s="55" t="str">
        <f>+IF(ISERROR(VLOOKUP($C921,Insumos!$C:$G,4,FALSE)),"",VLOOKUP($C921,Insumos!$C:$G,4,FALSE))</f>
        <v/>
      </c>
      <c r="H921" s="64"/>
      <c r="I921" s="56">
        <f t="shared" si="136"/>
        <v>0</v>
      </c>
      <c r="J921" s="39"/>
      <c r="K921" s="77"/>
      <c r="L921" s="59">
        <f t="shared" si="137"/>
        <v>0</v>
      </c>
    </row>
    <row r="922" ht="15.0" customHeight="1">
      <c r="B922" s="53">
        <v>11.0</v>
      </c>
      <c r="C922" s="63"/>
      <c r="D922" s="55" t="str">
        <f>+IF(ISERROR(VLOOKUP($C922,Insumos!$C:$G,3,FALSE)),"",VLOOKUP($C922,Insumos!$C:$G,3,FALSE))</f>
        <v/>
      </c>
      <c r="E922" s="56" t="str">
        <f>+IF(ISERROR(VLOOKUP($C922,Insumos!$C:$G,2,FALSE)),"",VLOOKUP($C922,Insumos!$C:$G,2,FALSE))</f>
        <v/>
      </c>
      <c r="F922" s="57" t="str">
        <f>+IF(ISERROR(VLOOKUP($C922,Insumos!$C:$G,5,FALSE)),"",VLOOKUP($C922,Insumos!$C:$G,5,FALSE))</f>
        <v/>
      </c>
      <c r="G922" s="55" t="str">
        <f>+IF(ISERROR(VLOOKUP($C922,Insumos!$C:$G,4,FALSE)),"",VLOOKUP($C922,Insumos!$C:$G,4,FALSE))</f>
        <v/>
      </c>
      <c r="H922" s="64"/>
      <c r="I922" s="56">
        <f t="shared" si="136"/>
        <v>0</v>
      </c>
      <c r="J922" s="39"/>
      <c r="K922" s="77"/>
      <c r="L922" s="59">
        <f t="shared" si="137"/>
        <v>0</v>
      </c>
    </row>
    <row r="923" ht="15.0" customHeight="1">
      <c r="H923" s="67" t="s">
        <v>483</v>
      </c>
      <c r="I923" s="68">
        <f>SUM(I912:I922)</f>
        <v>17849.12</v>
      </c>
      <c r="J923" s="39"/>
      <c r="K923" s="69"/>
      <c r="L923" s="70">
        <f>SUM(L912:L922)</f>
        <v>17849.12</v>
      </c>
    </row>
    <row r="924" ht="15.0" customHeight="1">
      <c r="H924" s="31"/>
    </row>
    <row r="925" ht="15.0" customHeight="1">
      <c r="E925" s="4"/>
      <c r="H925" s="31"/>
    </row>
    <row r="926" ht="15.0" customHeight="1">
      <c r="B926" s="33"/>
      <c r="C926" s="10" t="s">
        <v>398</v>
      </c>
      <c r="D926" s="111"/>
      <c r="E926" s="35"/>
      <c r="F926" s="36"/>
      <c r="G926" s="37"/>
      <c r="H926" s="38"/>
      <c r="I926" s="35"/>
      <c r="J926" s="39"/>
      <c r="K926" s="40" t="s">
        <v>474</v>
      </c>
      <c r="L926" s="41">
        <v>2.515</v>
      </c>
    </row>
    <row r="927" ht="15.0" customHeight="1">
      <c r="B927" s="42"/>
      <c r="C927" s="43"/>
      <c r="D927" s="42"/>
      <c r="E927" s="44"/>
      <c r="F927" s="45"/>
      <c r="G927" s="42"/>
      <c r="H927" s="46"/>
      <c r="I927" s="44"/>
      <c r="J927" s="39"/>
      <c r="K927" s="47"/>
      <c r="L927" s="41"/>
    </row>
    <row r="928" ht="15.0" customHeight="1">
      <c r="B928" s="48" t="s">
        <v>476</v>
      </c>
      <c r="C928" s="48" t="s">
        <v>477</v>
      </c>
      <c r="D928" s="48" t="s">
        <v>478</v>
      </c>
      <c r="E928" s="49" t="s">
        <v>479</v>
      </c>
      <c r="F928" s="50" t="s">
        <v>10</v>
      </c>
      <c r="G928" s="48" t="s">
        <v>480</v>
      </c>
      <c r="H928" s="51" t="s">
        <v>481</v>
      </c>
      <c r="I928" s="49" t="s">
        <v>482</v>
      </c>
      <c r="J928" s="39"/>
      <c r="K928" s="52"/>
      <c r="L928" s="48" t="s">
        <v>482</v>
      </c>
    </row>
    <row r="929" ht="15.0" customHeight="1">
      <c r="B929" s="53">
        <v>1.0</v>
      </c>
      <c r="C929" s="54" t="s">
        <v>153</v>
      </c>
      <c r="D929" s="55" t="str">
        <f>+IF(ISERROR(VLOOKUP($C929,Insumos!$C:$G,3,FALSE)),"",VLOOKUP($C929,Insumos!$C:$G,3,FALSE))</f>
        <v>GRAMOS</v>
      </c>
      <c r="E929" s="56">
        <f>+IF(ISERROR(VLOOKUP($C929,Insumos!$C:$G,2,FALSE)),"",VLOOKUP($C929,Insumos!$C:$G,2,FALSE))</f>
        <v>1706</v>
      </c>
      <c r="F929" s="57">
        <f>+IF(ISERROR(VLOOKUP($C929,Insumos!$C:$G,5,FALSE)),"",VLOOKUP($C929,Insumos!$C:$G,5,FALSE))</f>
        <v>1000</v>
      </c>
      <c r="G929" s="55" t="str">
        <f>+IF(ISERROR(VLOOKUP($C929,Insumos!$C:$G,4,FALSE)),"",VLOOKUP($C929,Insumos!$C:$G,4,FALSE))</f>
        <v>GRAMOS</v>
      </c>
      <c r="H929" s="64">
        <v>900.0</v>
      </c>
      <c r="I929" s="56">
        <f t="shared" ref="I929:I939" si="138">IF(ISERROR(ROUND(+E929/F929*H929,2)),0,ROUND(+E929/F929*H929,2))</f>
        <v>1535.4</v>
      </c>
      <c r="J929" s="39"/>
      <c r="K929" s="64">
        <v>900.0</v>
      </c>
      <c r="L929" s="59">
        <f t="shared" ref="L929:L939" si="139">IF(ISERROR(ROUND(+E929/F929*K929,2)),0,ROUND(+E929/F929*K929,2))</f>
        <v>1535.4</v>
      </c>
    </row>
    <row r="930" ht="15.0" customHeight="1">
      <c r="B930" s="53">
        <v>2.0</v>
      </c>
      <c r="C930" s="54" t="s">
        <v>62</v>
      </c>
      <c r="D930" s="55" t="str">
        <f>+IF(ISERROR(VLOOKUP($C930,Insumos!$C:$G,3,FALSE)),"",VLOOKUP($C930,Insumos!$C:$G,3,FALSE))</f>
        <v>MILILITROS</v>
      </c>
      <c r="E930" s="56">
        <f>+IF(ISERROR(VLOOKUP($C930,Insumos!$C:$G,2,FALSE)),"",VLOOKUP($C930,Insumos!$C:$G,2,FALSE))</f>
        <v>2521</v>
      </c>
      <c r="F930" s="57">
        <f>+IF(ISERROR(VLOOKUP($C930,Insumos!$C:$G,5,FALSE)),"",VLOOKUP($C930,Insumos!$C:$G,5,FALSE))</f>
        <v>5000</v>
      </c>
      <c r="G930" s="55" t="str">
        <f>+IF(ISERROR(VLOOKUP($C930,Insumos!$C:$G,4,FALSE)),"",VLOOKUP($C930,Insumos!$C:$G,4,FALSE))</f>
        <v>MILILITROS</v>
      </c>
      <c r="H930" s="64">
        <v>500.0</v>
      </c>
      <c r="I930" s="56">
        <f t="shared" si="138"/>
        <v>252.1</v>
      </c>
      <c r="J930" s="39"/>
      <c r="K930" s="64">
        <v>500.0</v>
      </c>
      <c r="L930" s="59">
        <f t="shared" si="139"/>
        <v>252.1</v>
      </c>
    </row>
    <row r="931" ht="15.0" customHeight="1">
      <c r="B931" s="53">
        <v>3.0</v>
      </c>
      <c r="C931" s="54" t="s">
        <v>397</v>
      </c>
      <c r="D931" s="55" t="str">
        <f>+IF(ISERROR(VLOOKUP($C931,Insumos!$C:$G,3,FALSE)),"",VLOOKUP($C931,Insumos!$C:$G,3,FALSE))</f>
        <v>GRAMOS</v>
      </c>
      <c r="E931" s="56">
        <f>+IF(ISERROR(VLOOKUP($C931,Insumos!$C:$G,2,FALSE)),"",VLOOKUP($C931,Insumos!$C:$G,2,FALSE))</f>
        <v>4500</v>
      </c>
      <c r="F931" s="57">
        <f>+IF(ISERROR(VLOOKUP($C931,Insumos!$C:$G,5,FALSE)),"",VLOOKUP($C931,Insumos!$C:$G,5,FALSE))</f>
        <v>1000</v>
      </c>
      <c r="G931" s="55" t="str">
        <f>+IF(ISERROR(VLOOKUP($C931,Insumos!$C:$G,4,FALSE)),"",VLOOKUP($C931,Insumos!$C:$G,4,FALSE))</f>
        <v>GRAMOS</v>
      </c>
      <c r="H931" s="64">
        <v>50.0</v>
      </c>
      <c r="I931" s="56">
        <f t="shared" si="138"/>
        <v>225</v>
      </c>
      <c r="J931" s="39"/>
      <c r="K931" s="64">
        <v>50.0</v>
      </c>
      <c r="L931" s="59">
        <f t="shared" si="139"/>
        <v>225</v>
      </c>
    </row>
    <row r="932" ht="15.0" customHeight="1">
      <c r="B932" s="53">
        <v>4.0</v>
      </c>
      <c r="C932" s="54" t="s">
        <v>140</v>
      </c>
      <c r="D932" s="55" t="str">
        <f>+IF(ISERROR(VLOOKUP($C932,Insumos!$C:$G,3,FALSE)),"",VLOOKUP($C932,Insumos!$C:$G,3,FALSE))</f>
        <v>MILILITROS</v>
      </c>
      <c r="E932" s="56">
        <f>+IF(ISERROR(VLOOKUP($C932,Insumos!$C:$G,2,FALSE)),"",VLOOKUP($C932,Insumos!$C:$G,2,FALSE))</f>
        <v>18000</v>
      </c>
      <c r="F932" s="57">
        <f>+IF(ISERROR(VLOOKUP($C932,Insumos!$C:$G,5,FALSE)),"",VLOOKUP($C932,Insumos!$C:$G,5,FALSE))</f>
        <v>3000</v>
      </c>
      <c r="G932" s="55" t="str">
        <f>+IF(ISERROR(VLOOKUP($C932,Insumos!$C:$G,4,FALSE)),"",VLOOKUP($C932,Insumos!$C:$G,4,FALSE))</f>
        <v>MILILITROS</v>
      </c>
      <c r="H932" s="64">
        <v>150.0</v>
      </c>
      <c r="I932" s="56">
        <f t="shared" si="138"/>
        <v>900</v>
      </c>
      <c r="J932" s="39"/>
      <c r="K932" s="64">
        <v>150.0</v>
      </c>
      <c r="L932" s="59">
        <f t="shared" si="139"/>
        <v>900</v>
      </c>
    </row>
    <row r="933" ht="15.0" customHeight="1">
      <c r="B933" s="53">
        <v>5.0</v>
      </c>
      <c r="C933" s="54" t="s">
        <v>88</v>
      </c>
      <c r="D933" s="55" t="str">
        <f>+IF(ISERROR(VLOOKUP($C933,Insumos!$C:$G,3,FALSE)),"",VLOOKUP($C933,Insumos!$C:$G,3,FALSE))</f>
        <v>MILILITROS</v>
      </c>
      <c r="E933" s="56">
        <f>+IF(ISERROR(VLOOKUP($C933,Insumos!$C:$G,2,FALSE)),"",VLOOKUP($C933,Insumos!$C:$G,2,FALSE))</f>
        <v>1471</v>
      </c>
      <c r="F933" s="57">
        <f>+IF(ISERROR(VLOOKUP($C933,Insumos!$C:$G,5,FALSE)),"",VLOOKUP($C933,Insumos!$C:$G,5,FALSE))</f>
        <v>900</v>
      </c>
      <c r="G933" s="55" t="str">
        <f>+IF(ISERROR(VLOOKUP($C933,Insumos!$C:$G,4,FALSE)),"",VLOOKUP($C933,Insumos!$C:$G,4,FALSE))</f>
        <v>MILILITROS</v>
      </c>
      <c r="H933" s="64">
        <v>50.0</v>
      </c>
      <c r="I933" s="56">
        <f t="shared" si="138"/>
        <v>81.72</v>
      </c>
      <c r="J933" s="39"/>
      <c r="K933" s="64">
        <v>50.0</v>
      </c>
      <c r="L933" s="59">
        <f t="shared" si="139"/>
        <v>81.72</v>
      </c>
    </row>
    <row r="934" ht="15.0" customHeight="1">
      <c r="B934" s="53">
        <v>6.0</v>
      </c>
      <c r="C934" s="54" t="s">
        <v>73</v>
      </c>
      <c r="D934" s="55" t="str">
        <f>+IF(ISERROR(VLOOKUP($C934,Insumos!$C:$G,3,FALSE)),"",VLOOKUP($C934,Insumos!$C:$G,3,FALSE))</f>
        <v>GRAMOS</v>
      </c>
      <c r="E934" s="56">
        <f>+IF(ISERROR(VLOOKUP($C934,Insumos!$C:$G,2,FALSE)),"",VLOOKUP($C934,Insumos!$C:$G,2,FALSE))</f>
        <v>6722</v>
      </c>
      <c r="F934" s="57">
        <f>+IF(ISERROR(VLOOKUP($C934,Insumos!$C:$G,5,FALSE)),"",VLOOKUP($C934,Insumos!$C:$G,5,FALSE))</f>
        <v>1000</v>
      </c>
      <c r="G934" s="55" t="str">
        <f>+IF(ISERROR(VLOOKUP($C934,Insumos!$C:$G,4,FALSE)),"",VLOOKUP($C934,Insumos!$C:$G,4,FALSE))</f>
        <v>GRAMOS</v>
      </c>
      <c r="H934" s="64">
        <v>5.0</v>
      </c>
      <c r="I934" s="56">
        <f t="shared" si="138"/>
        <v>33.61</v>
      </c>
      <c r="J934" s="39"/>
      <c r="K934" s="64">
        <v>5.0</v>
      </c>
      <c r="L934" s="59">
        <f t="shared" si="139"/>
        <v>33.61</v>
      </c>
    </row>
    <row r="935" ht="15.0" customHeight="1">
      <c r="B935" s="53">
        <v>7.0</v>
      </c>
      <c r="C935" s="88" t="s">
        <v>67</v>
      </c>
      <c r="D935" s="55" t="str">
        <f>+IF(ISERROR(VLOOKUP($C935,Insumos!$C:$G,3,FALSE)),"",VLOOKUP($C935,Insumos!$C:$G,3,FALSE))</f>
        <v>GRAMOS</v>
      </c>
      <c r="E935" s="56">
        <f>+IF(ISERROR(VLOOKUP($C935,Insumos!$C:$G,2,FALSE)),"",VLOOKUP($C935,Insumos!$C:$G,2,FALSE))</f>
        <v>294.1176471</v>
      </c>
      <c r="F935" s="57">
        <f>+IF(ISERROR(VLOOKUP($C935,Insumos!$C:$G,5,FALSE)),"",VLOOKUP($C935,Insumos!$C:$G,5,FALSE))</f>
        <v>1000</v>
      </c>
      <c r="G935" s="55" t="str">
        <f>+IF(ISERROR(VLOOKUP($C935,Insumos!$C:$G,4,FALSE)),"",VLOOKUP($C935,Insumos!$C:$G,4,FALSE))</f>
        <v>GRAMOS</v>
      </c>
      <c r="H935" s="64">
        <v>5.0</v>
      </c>
      <c r="I935" s="56">
        <f t="shared" si="138"/>
        <v>1.47</v>
      </c>
      <c r="J935" s="39"/>
      <c r="K935" s="64">
        <v>5.0</v>
      </c>
      <c r="L935" s="59">
        <f t="shared" si="139"/>
        <v>1.47</v>
      </c>
    </row>
    <row r="936" ht="15.0" customHeight="1">
      <c r="B936" s="53">
        <v>8.0</v>
      </c>
      <c r="C936" s="91" t="s">
        <v>75</v>
      </c>
      <c r="D936" s="55" t="str">
        <f>+IF(ISERROR(VLOOKUP($C936,Insumos!$C:$G,3,FALSE)),"",VLOOKUP($C936,Insumos!$C:$G,3,FALSE))</f>
        <v>GRAMOS</v>
      </c>
      <c r="E936" s="56">
        <f>+IF(ISERROR(VLOOKUP($C936,Insumos!$C:$G,2,FALSE)),"",VLOOKUP($C936,Insumos!$C:$G,2,FALSE))</f>
        <v>3361</v>
      </c>
      <c r="F936" s="57">
        <f>+IF(ISERROR(VLOOKUP($C936,Insumos!$C:$G,5,FALSE)),"",VLOOKUP($C936,Insumos!$C:$G,5,FALSE))</f>
        <v>1000</v>
      </c>
      <c r="G936" s="55" t="str">
        <f>+IF(ISERROR(VLOOKUP($C936,Insumos!$C:$G,4,FALSE)),"",VLOOKUP($C936,Insumos!$C:$G,4,FALSE))</f>
        <v>GRAMOS</v>
      </c>
      <c r="H936" s="64">
        <v>5.0</v>
      </c>
      <c r="I936" s="56">
        <f t="shared" si="138"/>
        <v>16.81</v>
      </c>
      <c r="J936" s="39"/>
      <c r="K936" s="64">
        <v>5.0</v>
      </c>
      <c r="L936" s="59">
        <f t="shared" si="139"/>
        <v>16.81</v>
      </c>
    </row>
    <row r="937" ht="15.0" customHeight="1">
      <c r="B937" s="53">
        <v>9.0</v>
      </c>
      <c r="C937" s="78" t="s">
        <v>86</v>
      </c>
      <c r="D937" s="55" t="str">
        <f>+IF(ISERROR(VLOOKUP($C937,Insumos!$C:$G,3,FALSE)),"",VLOOKUP($C937,Insumos!$C:$G,3,FALSE))</f>
        <v>MILILITROS</v>
      </c>
      <c r="E937" s="56">
        <f>+IF(ISERROR(VLOOKUP($C937,Insumos!$C:$G,2,FALSE)),"",VLOOKUP($C937,Insumos!$C:$G,2,FALSE))</f>
        <v>0</v>
      </c>
      <c r="F937" s="57">
        <f>+IF(ISERROR(VLOOKUP($C937,Insumos!$C:$G,5,FALSE)),"",VLOOKUP($C937,Insumos!$C:$G,5,FALSE))</f>
        <v>0</v>
      </c>
      <c r="G937" s="55" t="str">
        <f>+IF(ISERROR(VLOOKUP($C937,Insumos!$C:$G,4,FALSE)),"",VLOOKUP($C937,Insumos!$C:$G,4,FALSE))</f>
        <v>MILILITROS</v>
      </c>
      <c r="H937" s="64">
        <v>800.0</v>
      </c>
      <c r="I937" s="56">
        <f t="shared" si="138"/>
        <v>0</v>
      </c>
      <c r="J937" s="39"/>
      <c r="K937" s="64">
        <v>800.0</v>
      </c>
      <c r="L937" s="59">
        <f t="shared" si="139"/>
        <v>0</v>
      </c>
    </row>
    <row r="938" ht="15.0" customHeight="1">
      <c r="B938" s="53">
        <v>10.0</v>
      </c>
      <c r="C938" s="73" t="s">
        <v>61</v>
      </c>
      <c r="D938" s="55" t="str">
        <f>+IF(ISERROR(VLOOKUP($C938,Insumos!$C:$G,3,FALSE)),"",VLOOKUP($C938,Insumos!$C:$G,3,FALSE))</f>
        <v>GRAMOS</v>
      </c>
      <c r="E938" s="56">
        <f>+IF(ISERROR(VLOOKUP($C938,Insumos!$C:$G,2,FALSE)),"",VLOOKUP($C938,Insumos!$C:$G,2,FALSE))</f>
        <v>798</v>
      </c>
      <c r="F938" s="57">
        <f>+IF(ISERROR(VLOOKUP($C938,Insumos!$C:$G,5,FALSE)),"",VLOOKUP($C938,Insumos!$C:$G,5,FALSE))</f>
        <v>1000</v>
      </c>
      <c r="G938" s="55" t="str">
        <f>+IF(ISERROR(VLOOKUP($C938,Insumos!$C:$G,4,FALSE)),"",VLOOKUP($C938,Insumos!$C:$G,4,FALSE))</f>
        <v>GRAMOS</v>
      </c>
      <c r="H938" s="64">
        <v>50.0</v>
      </c>
      <c r="I938" s="56">
        <f t="shared" si="138"/>
        <v>39.9</v>
      </c>
      <c r="J938" s="39"/>
      <c r="K938" s="64">
        <v>50.0</v>
      </c>
      <c r="L938" s="59">
        <f t="shared" si="139"/>
        <v>39.9</v>
      </c>
    </row>
    <row r="939" ht="15.0" customHeight="1">
      <c r="B939" s="53">
        <v>11.0</v>
      </c>
      <c r="C939" s="63"/>
      <c r="D939" s="55" t="str">
        <f>+IF(ISERROR(VLOOKUP($C939,Insumos!$C:$G,3,FALSE)),"",VLOOKUP($C939,Insumos!$C:$G,3,FALSE))</f>
        <v/>
      </c>
      <c r="E939" s="56" t="str">
        <f>+IF(ISERROR(VLOOKUP($C939,Insumos!$C:$G,2,FALSE)),"",VLOOKUP($C939,Insumos!$C:$G,2,FALSE))</f>
        <v/>
      </c>
      <c r="F939" s="57" t="str">
        <f>+IF(ISERROR(VLOOKUP($C939,Insumos!$C:$G,5,FALSE)),"",VLOOKUP($C939,Insumos!$C:$G,5,FALSE))</f>
        <v/>
      </c>
      <c r="G939" s="55" t="str">
        <f>+IF(ISERROR(VLOOKUP($C939,Insumos!$C:$G,4,FALSE)),"",VLOOKUP($C939,Insumos!$C:$G,4,FALSE))</f>
        <v/>
      </c>
      <c r="H939" s="64"/>
      <c r="I939" s="56">
        <f t="shared" si="138"/>
        <v>0</v>
      </c>
      <c r="J939" s="39"/>
      <c r="K939" s="77"/>
      <c r="L939" s="59">
        <f t="shared" si="139"/>
        <v>0</v>
      </c>
    </row>
    <row r="940" ht="15.0" customHeight="1">
      <c r="H940" s="67" t="s">
        <v>483</v>
      </c>
      <c r="I940" s="68">
        <f>SUM(I929:I939)</f>
        <v>3086.01</v>
      </c>
      <c r="J940" s="39"/>
      <c r="K940" s="69"/>
      <c r="L940" s="70">
        <f>SUM(L929:L939)</f>
        <v>3086.01</v>
      </c>
    </row>
    <row r="944" ht="15.0" customHeight="1">
      <c r="B944" s="33"/>
      <c r="C944" s="110" t="s">
        <v>399</v>
      </c>
      <c r="D944" s="34"/>
      <c r="E944" s="35"/>
      <c r="F944" s="36"/>
      <c r="G944" s="37"/>
      <c r="H944" s="38"/>
      <c r="I944" s="35"/>
      <c r="J944" s="39"/>
      <c r="K944" s="40" t="s">
        <v>474</v>
      </c>
      <c r="L944" s="41">
        <v>1.0</v>
      </c>
    </row>
    <row r="945" ht="15.0" customHeight="1">
      <c r="B945" s="42"/>
      <c r="C945" s="43"/>
      <c r="D945" s="42"/>
      <c r="E945" s="44"/>
      <c r="F945" s="45"/>
      <c r="G945" s="42"/>
      <c r="H945" s="46"/>
      <c r="I945" s="44"/>
      <c r="J945" s="39"/>
      <c r="K945" s="47"/>
      <c r="L945" s="41"/>
    </row>
    <row r="946" ht="15.0" customHeight="1">
      <c r="B946" s="48" t="s">
        <v>476</v>
      </c>
      <c r="C946" s="48" t="s">
        <v>477</v>
      </c>
      <c r="D946" s="48" t="s">
        <v>478</v>
      </c>
      <c r="E946" s="49" t="s">
        <v>479</v>
      </c>
      <c r="F946" s="50" t="s">
        <v>10</v>
      </c>
      <c r="G946" s="48" t="s">
        <v>480</v>
      </c>
      <c r="H946" s="51" t="s">
        <v>481</v>
      </c>
      <c r="I946" s="49" t="s">
        <v>482</v>
      </c>
      <c r="J946" s="39"/>
      <c r="K946" s="52"/>
      <c r="L946" s="48" t="s">
        <v>482</v>
      </c>
    </row>
    <row r="947" ht="15.0" customHeight="1">
      <c r="B947" s="53">
        <v>1.0</v>
      </c>
      <c r="C947" s="54" t="s">
        <v>398</v>
      </c>
      <c r="D947" s="55" t="str">
        <f>+IF(ISERROR(VLOOKUP($C947,Insumos!$C:$G,3,FALSE)),"",VLOOKUP($C947,Insumos!$C:$G,3,FALSE))</f>
        <v>MILILITROS</v>
      </c>
      <c r="E947" s="56">
        <f>+IF(ISERROR(VLOOKUP($C947,Insumos!$C:$G,2,FALSE)),"",VLOOKUP($C947,Insumos!$C:$G,2,FALSE))</f>
        <v>3086.01</v>
      </c>
      <c r="F947" s="57">
        <f>+IF(ISERROR(VLOOKUP($C947,Insumos!$C:$G,5,FALSE)),"",VLOOKUP($C947,Insumos!$C:$G,5,FALSE))</f>
        <v>2515</v>
      </c>
      <c r="G947" s="55" t="str">
        <f>+IF(ISERROR(VLOOKUP($C947,Insumos!$C:$G,4,FALSE)),"",VLOOKUP($C947,Insumos!$C:$G,4,FALSE))</f>
        <v>MILILITROS</v>
      </c>
      <c r="H947" s="64">
        <v>30.0</v>
      </c>
      <c r="I947" s="56">
        <f t="shared" ref="I947:I957" si="140">IF(ISERROR(ROUND(+E947/F947*H947,2)),0,ROUND(+E947/F947*H947,2))</f>
        <v>36.81</v>
      </c>
      <c r="J947" s="39"/>
      <c r="K947" s="115"/>
      <c r="L947" s="59">
        <f t="shared" ref="L947:L957" si="141">IF(ISERROR(ROUND(+E947/F947*K947,2)),0,ROUND(+E947/F947*K947,2))</f>
        <v>0</v>
      </c>
    </row>
    <row r="948" ht="15.0" customHeight="1">
      <c r="B948" s="53">
        <v>2.0</v>
      </c>
      <c r="C948" s="54" t="s">
        <v>303</v>
      </c>
      <c r="D948" s="55" t="str">
        <f>+IF(ISERROR(VLOOKUP($C948,Insumos!$C:$G,3,FALSE)),"",VLOOKUP($C948,Insumos!$C:$G,3,FALSE))</f>
        <v>UNIDAD</v>
      </c>
      <c r="E948" s="56">
        <f>+IF(ISERROR(VLOOKUP($C948,Insumos!$C:$G,2,FALSE)),"",VLOOKUP($C948,Insumos!$C:$G,2,FALSE))</f>
        <v>10</v>
      </c>
      <c r="F948" s="57">
        <f>+IF(ISERROR(VLOOKUP($C948,Insumos!$C:$G,5,FALSE)),"",VLOOKUP($C948,Insumos!$C:$G,5,FALSE))</f>
        <v>1</v>
      </c>
      <c r="G948" s="55" t="str">
        <f>+IF(ISERROR(VLOOKUP($C948,Insumos!$C:$G,4,FALSE)),"",VLOOKUP($C948,Insumos!$C:$G,4,FALSE))</f>
        <v>UNIDAD</v>
      </c>
      <c r="H948" s="64">
        <v>1.0</v>
      </c>
      <c r="I948" s="56">
        <f t="shared" si="140"/>
        <v>10</v>
      </c>
      <c r="J948" s="39"/>
      <c r="K948" s="116"/>
      <c r="L948" s="59">
        <f t="shared" si="141"/>
        <v>0</v>
      </c>
    </row>
    <row r="949" ht="15.0" customHeight="1">
      <c r="B949" s="53">
        <v>3.0</v>
      </c>
      <c r="C949" s="54" t="s">
        <v>304</v>
      </c>
      <c r="D949" s="55" t="str">
        <f>+IF(ISERROR(VLOOKUP($C949,Insumos!$C:$G,3,FALSE)),"",VLOOKUP($C949,Insumos!$C:$G,3,FALSE))</f>
        <v>UNIDAD</v>
      </c>
      <c r="E949" s="56">
        <f>+IF(ISERROR(VLOOKUP($C949,Insumos!$C:$G,2,FALSE)),"",VLOOKUP($C949,Insumos!$C:$G,2,FALSE))</f>
        <v>9</v>
      </c>
      <c r="F949" s="57">
        <f>+IF(ISERROR(VLOOKUP($C949,Insumos!$C:$G,5,FALSE)),"",VLOOKUP($C949,Insumos!$C:$G,5,FALSE))</f>
        <v>1</v>
      </c>
      <c r="G949" s="55" t="str">
        <f>+IF(ISERROR(VLOOKUP($C949,Insumos!$C:$G,4,FALSE)),"",VLOOKUP($C949,Insumos!$C:$G,4,FALSE))</f>
        <v>UNIDAD</v>
      </c>
      <c r="H949" s="64">
        <v>1.0</v>
      </c>
      <c r="I949" s="56">
        <f t="shared" si="140"/>
        <v>9</v>
      </c>
      <c r="J949" s="39"/>
      <c r="K949" s="92"/>
      <c r="L949" s="59">
        <f t="shared" si="141"/>
        <v>0</v>
      </c>
    </row>
    <row r="950" ht="15.0" customHeight="1">
      <c r="B950" s="53">
        <v>4.0</v>
      </c>
      <c r="C950" s="54"/>
      <c r="D950" s="55" t="str">
        <f>+IF(ISERROR(VLOOKUP($C950,Insumos!$C:$G,3,FALSE)),"",VLOOKUP($C950,Insumos!$C:$G,3,FALSE))</f>
        <v/>
      </c>
      <c r="E950" s="56" t="str">
        <f>+IF(ISERROR(VLOOKUP($C950,Insumos!$C:$G,2,FALSE)),"",VLOOKUP($C950,Insumos!$C:$G,2,FALSE))</f>
        <v/>
      </c>
      <c r="F950" s="57" t="str">
        <f>+IF(ISERROR(VLOOKUP($C950,Insumos!$C:$G,5,FALSE)),"",VLOOKUP($C950,Insumos!$C:$G,5,FALSE))</f>
        <v/>
      </c>
      <c r="G950" s="55" t="str">
        <f>+IF(ISERROR(VLOOKUP($C950,Insumos!$C:$G,4,FALSE)),"",VLOOKUP($C950,Insumos!$C:$G,4,FALSE))</f>
        <v/>
      </c>
      <c r="H950" s="64"/>
      <c r="I950" s="56">
        <f t="shared" si="140"/>
        <v>0</v>
      </c>
      <c r="J950" s="39"/>
      <c r="K950" s="92"/>
      <c r="L950" s="59">
        <f t="shared" si="141"/>
        <v>0</v>
      </c>
    </row>
    <row r="951" ht="15.0" customHeight="1">
      <c r="B951" s="53">
        <v>5.0</v>
      </c>
      <c r="C951" s="54"/>
      <c r="D951" s="55" t="str">
        <f>+IF(ISERROR(VLOOKUP($C951,Insumos!$C:$G,3,FALSE)),"",VLOOKUP($C951,Insumos!$C:$G,3,FALSE))</f>
        <v/>
      </c>
      <c r="E951" s="56" t="str">
        <f>+IF(ISERROR(VLOOKUP($C951,Insumos!$C:$G,2,FALSE)),"",VLOOKUP($C951,Insumos!$C:$G,2,FALSE))</f>
        <v/>
      </c>
      <c r="F951" s="57" t="str">
        <f>+IF(ISERROR(VLOOKUP($C951,Insumos!$C:$G,5,FALSE)),"",VLOOKUP($C951,Insumos!$C:$G,5,FALSE))</f>
        <v/>
      </c>
      <c r="G951" s="55" t="str">
        <f>+IF(ISERROR(VLOOKUP($C951,Insumos!$C:$G,4,FALSE)),"",VLOOKUP($C951,Insumos!$C:$G,4,FALSE))</f>
        <v/>
      </c>
      <c r="H951" s="64"/>
      <c r="I951" s="56">
        <f t="shared" si="140"/>
        <v>0</v>
      </c>
      <c r="J951" s="39"/>
      <c r="K951" s="92"/>
      <c r="L951" s="59">
        <f t="shared" si="141"/>
        <v>0</v>
      </c>
    </row>
    <row r="952" ht="15.0" customHeight="1">
      <c r="B952" s="53">
        <v>6.0</v>
      </c>
      <c r="C952" s="54"/>
      <c r="D952" s="55" t="str">
        <f>+IF(ISERROR(VLOOKUP($C952,Insumos!$C:$G,3,FALSE)),"",VLOOKUP($C952,Insumos!$C:$G,3,FALSE))</f>
        <v/>
      </c>
      <c r="E952" s="56" t="str">
        <f>+IF(ISERROR(VLOOKUP($C952,Insumos!$C:$G,2,FALSE)),"",VLOOKUP($C952,Insumos!$C:$G,2,FALSE))</f>
        <v/>
      </c>
      <c r="F952" s="57" t="str">
        <f>+IF(ISERROR(VLOOKUP($C952,Insumos!$C:$G,5,FALSE)),"",VLOOKUP($C952,Insumos!$C:$G,5,FALSE))</f>
        <v/>
      </c>
      <c r="G952" s="55" t="str">
        <f>+IF(ISERROR(VLOOKUP($C952,Insumos!$C:$G,4,FALSE)),"",VLOOKUP($C952,Insumos!$C:$G,4,FALSE))</f>
        <v/>
      </c>
      <c r="H952" s="64"/>
      <c r="I952" s="56">
        <f t="shared" si="140"/>
        <v>0</v>
      </c>
      <c r="J952" s="39"/>
      <c r="K952" s="92"/>
      <c r="L952" s="59">
        <f t="shared" si="141"/>
        <v>0</v>
      </c>
    </row>
    <row r="953" ht="15.0" customHeight="1">
      <c r="B953" s="53">
        <v>7.0</v>
      </c>
      <c r="C953" s="88"/>
      <c r="D953" s="55" t="str">
        <f>+IF(ISERROR(VLOOKUP($C953,Insumos!$C:$G,3,FALSE)),"",VLOOKUP($C953,Insumos!$C:$G,3,FALSE))</f>
        <v/>
      </c>
      <c r="E953" s="56" t="str">
        <f>+IF(ISERROR(VLOOKUP($C953,Insumos!$C:$G,2,FALSE)),"",VLOOKUP($C953,Insumos!$C:$G,2,FALSE))</f>
        <v/>
      </c>
      <c r="F953" s="57" t="str">
        <f>+IF(ISERROR(VLOOKUP($C953,Insumos!$C:$G,5,FALSE)),"",VLOOKUP($C953,Insumos!$C:$G,5,FALSE))</f>
        <v/>
      </c>
      <c r="G953" s="55" t="str">
        <f>+IF(ISERROR(VLOOKUP($C953,Insumos!$C:$G,4,FALSE)),"",VLOOKUP($C953,Insumos!$C:$G,4,FALSE))</f>
        <v/>
      </c>
      <c r="H953" s="64"/>
      <c r="I953" s="56">
        <f t="shared" si="140"/>
        <v>0</v>
      </c>
      <c r="J953" s="39"/>
      <c r="K953" s="112"/>
      <c r="L953" s="59">
        <f t="shared" si="141"/>
        <v>0</v>
      </c>
    </row>
    <row r="954" ht="15.0" customHeight="1">
      <c r="B954" s="53">
        <v>8.0</v>
      </c>
      <c r="C954" s="91"/>
      <c r="D954" s="55" t="str">
        <f>+IF(ISERROR(VLOOKUP($C954,Insumos!$C:$G,3,FALSE)),"",VLOOKUP($C954,Insumos!$C:$G,3,FALSE))</f>
        <v/>
      </c>
      <c r="E954" s="56" t="str">
        <f>+IF(ISERROR(VLOOKUP($C954,Insumos!$C:$G,2,FALSE)),"",VLOOKUP($C954,Insumos!$C:$G,2,FALSE))</f>
        <v/>
      </c>
      <c r="F954" s="57" t="str">
        <f>+IF(ISERROR(VLOOKUP($C954,Insumos!$C:$G,5,FALSE)),"",VLOOKUP($C954,Insumos!$C:$G,5,FALSE))</f>
        <v/>
      </c>
      <c r="G954" s="55" t="str">
        <f>+IF(ISERROR(VLOOKUP($C954,Insumos!$C:$G,4,FALSE)),"",VLOOKUP($C954,Insumos!$C:$G,4,FALSE))</f>
        <v/>
      </c>
      <c r="H954" s="64"/>
      <c r="I954" s="56">
        <f t="shared" si="140"/>
        <v>0</v>
      </c>
      <c r="J954" s="39"/>
      <c r="K954" s="113"/>
      <c r="L954" s="59">
        <f t="shared" si="141"/>
        <v>0</v>
      </c>
    </row>
    <row r="955" ht="15.0" customHeight="1">
      <c r="B955" s="53">
        <v>9.0</v>
      </c>
      <c r="C955" s="78"/>
      <c r="D955" s="55" t="str">
        <f>+IF(ISERROR(VLOOKUP($C955,Insumos!$C:$G,3,FALSE)),"",VLOOKUP($C955,Insumos!$C:$G,3,FALSE))</f>
        <v/>
      </c>
      <c r="E955" s="56" t="str">
        <f>+IF(ISERROR(VLOOKUP($C955,Insumos!$C:$G,2,FALSE)),"",VLOOKUP($C955,Insumos!$C:$G,2,FALSE))</f>
        <v/>
      </c>
      <c r="F955" s="57" t="str">
        <f>+IF(ISERROR(VLOOKUP($C955,Insumos!$C:$G,5,FALSE)),"",VLOOKUP($C955,Insumos!$C:$G,5,FALSE))</f>
        <v/>
      </c>
      <c r="G955" s="55" t="str">
        <f>+IF(ISERROR(VLOOKUP($C955,Insumos!$C:$G,4,FALSE)),"",VLOOKUP($C955,Insumos!$C:$G,4,FALSE))</f>
        <v/>
      </c>
      <c r="H955" s="64"/>
      <c r="I955" s="56">
        <f t="shared" si="140"/>
        <v>0</v>
      </c>
      <c r="J955" s="39"/>
      <c r="K955" s="79"/>
      <c r="L955" s="59">
        <f t="shared" si="141"/>
        <v>0</v>
      </c>
    </row>
    <row r="956" ht="15.0" customHeight="1">
      <c r="B956" s="53">
        <v>10.0</v>
      </c>
      <c r="C956" s="73"/>
      <c r="D956" s="55" t="str">
        <f>+IF(ISERROR(VLOOKUP($C956,Insumos!$C:$G,3,FALSE)),"",VLOOKUP($C956,Insumos!$C:$G,3,FALSE))</f>
        <v/>
      </c>
      <c r="E956" s="56" t="str">
        <f>+IF(ISERROR(VLOOKUP($C956,Insumos!$C:$G,2,FALSE)),"",VLOOKUP($C956,Insumos!$C:$G,2,FALSE))</f>
        <v/>
      </c>
      <c r="F956" s="57" t="str">
        <f>+IF(ISERROR(VLOOKUP($C956,Insumos!$C:$G,5,FALSE)),"",VLOOKUP($C956,Insumos!$C:$G,5,FALSE))</f>
        <v/>
      </c>
      <c r="G956" s="55" t="str">
        <f>+IF(ISERROR(VLOOKUP($C956,Insumos!$C:$G,4,FALSE)),"",VLOOKUP($C956,Insumos!$C:$G,4,FALSE))</f>
        <v/>
      </c>
      <c r="H956" s="64"/>
      <c r="I956" s="56">
        <f t="shared" si="140"/>
        <v>0</v>
      </c>
      <c r="J956" s="39"/>
      <c r="K956" s="77"/>
      <c r="L956" s="59">
        <f t="shared" si="141"/>
        <v>0</v>
      </c>
    </row>
    <row r="957" ht="15.0" customHeight="1">
      <c r="B957" s="53">
        <v>11.0</v>
      </c>
      <c r="C957" s="63"/>
      <c r="D957" s="55" t="str">
        <f>+IF(ISERROR(VLOOKUP($C957,Insumos!$C:$G,3,FALSE)),"",VLOOKUP($C957,Insumos!$C:$G,3,FALSE))</f>
        <v/>
      </c>
      <c r="E957" s="56" t="str">
        <f>+IF(ISERROR(VLOOKUP($C957,Insumos!$C:$G,2,FALSE)),"",VLOOKUP($C957,Insumos!$C:$G,2,FALSE))</f>
        <v/>
      </c>
      <c r="F957" s="57" t="str">
        <f>+IF(ISERROR(VLOOKUP($C957,Insumos!$C:$G,5,FALSE)),"",VLOOKUP($C957,Insumos!$C:$G,5,FALSE))</f>
        <v/>
      </c>
      <c r="G957" s="55" t="str">
        <f>+IF(ISERROR(VLOOKUP($C957,Insumos!$C:$G,4,FALSE)),"",VLOOKUP($C957,Insumos!$C:$G,4,FALSE))</f>
        <v/>
      </c>
      <c r="H957" s="64"/>
      <c r="I957" s="56">
        <f t="shared" si="140"/>
        <v>0</v>
      </c>
      <c r="J957" s="39"/>
      <c r="K957" s="77"/>
      <c r="L957" s="59">
        <f t="shared" si="141"/>
        <v>0</v>
      </c>
    </row>
    <row r="958" ht="15.0" customHeight="1">
      <c r="H958" s="67" t="s">
        <v>483</v>
      </c>
      <c r="I958" s="68">
        <f>SUM(I947:I957)</f>
        <v>55.81</v>
      </c>
      <c r="J958" s="39"/>
      <c r="K958" s="69"/>
      <c r="L958" s="70">
        <f>SUM(L947:L957)</f>
        <v>0</v>
      </c>
    </row>
    <row r="959" ht="15.0" customHeight="1">
      <c r="H959" s="31"/>
    </row>
    <row r="960" ht="15.0" customHeight="1">
      <c r="E960" s="4"/>
      <c r="H960" s="31"/>
    </row>
    <row r="961" ht="15.0" customHeight="1">
      <c r="B961" s="33"/>
      <c r="C961" s="10" t="s">
        <v>405</v>
      </c>
      <c r="D961" s="111"/>
      <c r="E961" s="35"/>
      <c r="F961" s="36"/>
      <c r="G961" s="37"/>
      <c r="H961" s="38"/>
      <c r="I961" s="35"/>
      <c r="J961" s="39"/>
      <c r="K961" s="40" t="s">
        <v>474</v>
      </c>
      <c r="L961" s="41" t="s">
        <v>489</v>
      </c>
    </row>
    <row r="962" ht="15.0" customHeight="1">
      <c r="B962" s="42"/>
      <c r="C962" s="43"/>
      <c r="D962" s="42"/>
      <c r="E962" s="44"/>
      <c r="F962" s="45"/>
      <c r="G962" s="42"/>
      <c r="H962" s="46"/>
      <c r="I962" s="44"/>
      <c r="J962" s="39"/>
      <c r="K962" s="47"/>
      <c r="L962" s="41"/>
    </row>
    <row r="963" ht="15.0" customHeight="1">
      <c r="B963" s="48" t="s">
        <v>476</v>
      </c>
      <c r="C963" s="48" t="s">
        <v>477</v>
      </c>
      <c r="D963" s="48" t="s">
        <v>478</v>
      </c>
      <c r="E963" s="49" t="s">
        <v>479</v>
      </c>
      <c r="F963" s="50" t="s">
        <v>10</v>
      </c>
      <c r="G963" s="48" t="s">
        <v>480</v>
      </c>
      <c r="H963" s="51" t="s">
        <v>481</v>
      </c>
      <c r="I963" s="49" t="s">
        <v>482</v>
      </c>
      <c r="J963" s="39"/>
      <c r="K963" s="52"/>
      <c r="L963" s="48" t="s">
        <v>482</v>
      </c>
    </row>
    <row r="964" ht="15.0" customHeight="1">
      <c r="B964" s="53">
        <v>1.0</v>
      </c>
      <c r="C964" s="54" t="s">
        <v>402</v>
      </c>
      <c r="D964" s="55" t="str">
        <f>+IF(ISERROR(VLOOKUP($C964,Insumos!$C:$G,3,FALSE)),"",VLOOKUP($C964,Insumos!$C:$G,3,FALSE))</f>
        <v>GRAMOS</v>
      </c>
      <c r="E964" s="56">
        <f>+IF(ISERROR(VLOOKUP($C964,Insumos!$C:$G,2,FALSE)),"",VLOOKUP($C964,Insumos!$C:$G,2,FALSE))</f>
        <v>1704.545455</v>
      </c>
      <c r="F964" s="57">
        <f>+IF(ISERROR(VLOOKUP($C964,Insumos!$C:$G,5,FALSE)),"",VLOOKUP($C964,Insumos!$C:$G,5,FALSE))</f>
        <v>1000</v>
      </c>
      <c r="G964" s="55" t="str">
        <f>+IF(ISERROR(VLOOKUP($C964,Insumos!$C:$G,4,FALSE)),"",VLOOKUP($C964,Insumos!$C:$G,4,FALSE))</f>
        <v>GRAMOS</v>
      </c>
      <c r="H964" s="64">
        <v>180.0</v>
      </c>
      <c r="I964" s="56">
        <f t="shared" ref="I964:I974" si="142">IF(ISERROR(ROUND(+E964/F964*H964,2)),0,ROUND(+E964/F964*H964,2))</f>
        <v>306.82</v>
      </c>
      <c r="J964" s="39"/>
      <c r="K964" s="64">
        <v>180.0</v>
      </c>
      <c r="L964" s="59">
        <f t="shared" ref="L964:L974" si="143">IF(ISERROR(ROUND(+E964/F964*K964,2)),0,ROUND(+E964/F964*K964,2))</f>
        <v>306.82</v>
      </c>
    </row>
    <row r="965" ht="15.0" customHeight="1">
      <c r="B965" s="53">
        <v>2.0</v>
      </c>
      <c r="C965" s="54" t="s">
        <v>360</v>
      </c>
      <c r="D965" s="55" t="str">
        <f>+IF(ISERROR(VLOOKUP($C965,Insumos!$C:$G,3,FALSE)),"",VLOOKUP($C965,Insumos!$C:$G,3,FALSE))</f>
        <v>GRAMOS</v>
      </c>
      <c r="E965" s="56">
        <f>+IF(ISERROR(VLOOKUP($C965,Insumos!$C:$G,2,FALSE)),"",VLOOKUP($C965,Insumos!$C:$G,2,FALSE))</f>
        <v>1261</v>
      </c>
      <c r="F965" s="57">
        <f>+IF(ISERROR(VLOOKUP($C965,Insumos!$C:$G,5,FALSE)),"",VLOOKUP($C965,Insumos!$C:$G,5,FALSE))</f>
        <v>1000</v>
      </c>
      <c r="G965" s="55" t="str">
        <f>+IF(ISERROR(VLOOKUP($C965,Insumos!$C:$G,4,FALSE)),"",VLOOKUP($C965,Insumos!$C:$G,4,FALSE))</f>
        <v>GRAMOS</v>
      </c>
      <c r="H965" s="64">
        <v>50.0</v>
      </c>
      <c r="I965" s="56">
        <f t="shared" si="142"/>
        <v>63.05</v>
      </c>
      <c r="J965" s="39"/>
      <c r="K965" s="64">
        <v>50.0</v>
      </c>
      <c r="L965" s="59">
        <f t="shared" si="143"/>
        <v>63.05</v>
      </c>
    </row>
    <row r="966" ht="15.0" customHeight="1">
      <c r="B966" s="53">
        <v>3.0</v>
      </c>
      <c r="C966" s="54" t="s">
        <v>404</v>
      </c>
      <c r="D966" s="55" t="str">
        <f>+IF(ISERROR(VLOOKUP($C966,Insumos!$C:$G,3,FALSE)),"",VLOOKUP($C966,Insumos!$C:$G,3,FALSE))</f>
        <v>MILILITROS</v>
      </c>
      <c r="E966" s="56">
        <f>+IF(ISERROR(VLOOKUP($C966,Insumos!$C:$G,2,FALSE)),"",VLOOKUP($C966,Insumos!$C:$G,2,FALSE))</f>
        <v>2900</v>
      </c>
      <c r="F966" s="57">
        <f>+IF(ISERROR(VLOOKUP($C966,Insumos!$C:$G,5,FALSE)),"",VLOOKUP($C966,Insumos!$C:$G,5,FALSE))</f>
        <v>1000</v>
      </c>
      <c r="G966" s="55" t="str">
        <f>+IF(ISERROR(VLOOKUP($C966,Insumos!$C:$G,4,FALSE)),"",VLOOKUP($C966,Insumos!$C:$G,4,FALSE))</f>
        <v>MILILITROS</v>
      </c>
      <c r="H966" s="64">
        <v>80.0</v>
      </c>
      <c r="I966" s="56">
        <f t="shared" si="142"/>
        <v>232</v>
      </c>
      <c r="J966" s="39"/>
      <c r="K966" s="64">
        <v>80.0</v>
      </c>
      <c r="L966" s="59">
        <f t="shared" si="143"/>
        <v>232</v>
      </c>
    </row>
    <row r="967" ht="15.0" customHeight="1">
      <c r="B967" s="53">
        <v>4.0</v>
      </c>
      <c r="C967" s="54"/>
      <c r="D967" s="55" t="str">
        <f>+IF(ISERROR(VLOOKUP($C967,Insumos!$C:$G,3,FALSE)),"",VLOOKUP($C967,Insumos!$C:$G,3,FALSE))</f>
        <v/>
      </c>
      <c r="E967" s="56" t="str">
        <f>+IF(ISERROR(VLOOKUP($C967,Insumos!$C:$G,2,FALSE)),"",VLOOKUP($C967,Insumos!$C:$G,2,FALSE))</f>
        <v/>
      </c>
      <c r="F967" s="57" t="str">
        <f>+IF(ISERROR(VLOOKUP($C967,Insumos!$C:$G,5,FALSE)),"",VLOOKUP($C967,Insumos!$C:$G,5,FALSE))</f>
        <v/>
      </c>
      <c r="G967" s="55" t="str">
        <f>+IF(ISERROR(VLOOKUP($C967,Insumos!$C:$G,4,FALSE)),"",VLOOKUP($C967,Insumos!$C:$G,4,FALSE))</f>
        <v/>
      </c>
      <c r="H967" s="64"/>
      <c r="I967" s="56">
        <f t="shared" si="142"/>
        <v>0</v>
      </c>
      <c r="J967" s="39"/>
      <c r="K967" s="92"/>
      <c r="L967" s="59">
        <f t="shared" si="143"/>
        <v>0</v>
      </c>
    </row>
    <row r="968" ht="15.0" customHeight="1">
      <c r="B968" s="53">
        <v>5.0</v>
      </c>
      <c r="C968" s="54"/>
      <c r="D968" s="55" t="str">
        <f>+IF(ISERROR(VLOOKUP($C968,Insumos!$C:$G,3,FALSE)),"",VLOOKUP($C968,Insumos!$C:$G,3,FALSE))</f>
        <v/>
      </c>
      <c r="E968" s="56" t="str">
        <f>+IF(ISERROR(VLOOKUP($C968,Insumos!$C:$G,2,FALSE)),"",VLOOKUP($C968,Insumos!$C:$G,2,FALSE))</f>
        <v/>
      </c>
      <c r="F968" s="57" t="str">
        <f>+IF(ISERROR(VLOOKUP($C968,Insumos!$C:$G,5,FALSE)),"",VLOOKUP($C968,Insumos!$C:$G,5,FALSE))</f>
        <v/>
      </c>
      <c r="G968" s="55" t="str">
        <f>+IF(ISERROR(VLOOKUP($C968,Insumos!$C:$G,4,FALSE)),"",VLOOKUP($C968,Insumos!$C:$G,4,FALSE))</f>
        <v/>
      </c>
      <c r="H968" s="64"/>
      <c r="I968" s="56">
        <f t="shared" si="142"/>
        <v>0</v>
      </c>
      <c r="J968" s="39"/>
      <c r="K968" s="92"/>
      <c r="L968" s="59">
        <f t="shared" si="143"/>
        <v>0</v>
      </c>
    </row>
    <row r="969" ht="15.0" customHeight="1">
      <c r="B969" s="53">
        <v>6.0</v>
      </c>
      <c r="C969" s="54"/>
      <c r="D969" s="55" t="str">
        <f>+IF(ISERROR(VLOOKUP($C969,Insumos!$C:$G,3,FALSE)),"",VLOOKUP($C969,Insumos!$C:$G,3,FALSE))</f>
        <v/>
      </c>
      <c r="E969" s="56" t="str">
        <f>+IF(ISERROR(VLOOKUP($C969,Insumos!$C:$G,2,FALSE)),"",VLOOKUP($C969,Insumos!$C:$G,2,FALSE))</f>
        <v/>
      </c>
      <c r="F969" s="57" t="str">
        <f>+IF(ISERROR(VLOOKUP($C969,Insumos!$C:$G,5,FALSE)),"",VLOOKUP($C969,Insumos!$C:$G,5,FALSE))</f>
        <v/>
      </c>
      <c r="G969" s="55" t="str">
        <f>+IF(ISERROR(VLOOKUP($C969,Insumos!$C:$G,4,FALSE)),"",VLOOKUP($C969,Insumos!$C:$G,4,FALSE))</f>
        <v/>
      </c>
      <c r="H969" s="64"/>
      <c r="I969" s="56">
        <f t="shared" si="142"/>
        <v>0</v>
      </c>
      <c r="J969" s="39"/>
      <c r="K969" s="92"/>
      <c r="L969" s="59">
        <f t="shared" si="143"/>
        <v>0</v>
      </c>
    </row>
    <row r="970" ht="15.0" customHeight="1">
      <c r="B970" s="53">
        <v>7.0</v>
      </c>
      <c r="C970" s="88"/>
      <c r="D970" s="55" t="str">
        <f>+IF(ISERROR(VLOOKUP($C970,Insumos!$C:$G,3,FALSE)),"",VLOOKUP($C970,Insumos!$C:$G,3,FALSE))</f>
        <v/>
      </c>
      <c r="E970" s="56" t="str">
        <f>+IF(ISERROR(VLOOKUP($C970,Insumos!$C:$G,2,FALSE)),"",VLOOKUP($C970,Insumos!$C:$G,2,FALSE))</f>
        <v/>
      </c>
      <c r="F970" s="57" t="str">
        <f>+IF(ISERROR(VLOOKUP($C970,Insumos!$C:$G,5,FALSE)),"",VLOOKUP($C970,Insumos!$C:$G,5,FALSE))</f>
        <v/>
      </c>
      <c r="G970" s="55" t="str">
        <f>+IF(ISERROR(VLOOKUP($C970,Insumos!$C:$G,4,FALSE)),"",VLOOKUP($C970,Insumos!$C:$G,4,FALSE))</f>
        <v/>
      </c>
      <c r="H970" s="64"/>
      <c r="I970" s="56">
        <f t="shared" si="142"/>
        <v>0</v>
      </c>
      <c r="J970" s="39"/>
      <c r="K970" s="112"/>
      <c r="L970" s="59">
        <f t="shared" si="143"/>
        <v>0</v>
      </c>
    </row>
    <row r="971" ht="15.0" customHeight="1">
      <c r="B971" s="53">
        <v>8.0</v>
      </c>
      <c r="C971" s="91"/>
      <c r="D971" s="55" t="str">
        <f>+IF(ISERROR(VLOOKUP($C971,Insumos!$C:$G,3,FALSE)),"",VLOOKUP($C971,Insumos!$C:$G,3,FALSE))</f>
        <v/>
      </c>
      <c r="E971" s="56" t="str">
        <f>+IF(ISERROR(VLOOKUP($C971,Insumos!$C:$G,2,FALSE)),"",VLOOKUP($C971,Insumos!$C:$G,2,FALSE))</f>
        <v/>
      </c>
      <c r="F971" s="57" t="str">
        <f>+IF(ISERROR(VLOOKUP($C971,Insumos!$C:$G,5,FALSE)),"",VLOOKUP($C971,Insumos!$C:$G,5,FALSE))</f>
        <v/>
      </c>
      <c r="G971" s="55" t="str">
        <f>+IF(ISERROR(VLOOKUP($C971,Insumos!$C:$G,4,FALSE)),"",VLOOKUP($C971,Insumos!$C:$G,4,FALSE))</f>
        <v/>
      </c>
      <c r="H971" s="64"/>
      <c r="I971" s="56">
        <f t="shared" si="142"/>
        <v>0</v>
      </c>
      <c r="J971" s="39"/>
      <c r="K971" s="113"/>
      <c r="L971" s="59">
        <f t="shared" si="143"/>
        <v>0</v>
      </c>
    </row>
    <row r="972" ht="15.0" customHeight="1">
      <c r="B972" s="53">
        <v>9.0</v>
      </c>
      <c r="C972" s="78"/>
      <c r="D972" s="55" t="str">
        <f>+IF(ISERROR(VLOOKUP($C972,Insumos!$C:$G,3,FALSE)),"",VLOOKUP($C972,Insumos!$C:$G,3,FALSE))</f>
        <v/>
      </c>
      <c r="E972" s="56" t="str">
        <f>+IF(ISERROR(VLOOKUP($C972,Insumos!$C:$G,2,FALSE)),"",VLOOKUP($C972,Insumos!$C:$G,2,FALSE))</f>
        <v/>
      </c>
      <c r="F972" s="57" t="str">
        <f>+IF(ISERROR(VLOOKUP($C972,Insumos!$C:$G,5,FALSE)),"",VLOOKUP($C972,Insumos!$C:$G,5,FALSE))</f>
        <v/>
      </c>
      <c r="G972" s="55" t="str">
        <f>+IF(ISERROR(VLOOKUP($C972,Insumos!$C:$G,4,FALSE)),"",VLOOKUP($C972,Insumos!$C:$G,4,FALSE))</f>
        <v/>
      </c>
      <c r="H972" s="64"/>
      <c r="I972" s="56">
        <f t="shared" si="142"/>
        <v>0</v>
      </c>
      <c r="J972" s="39"/>
      <c r="K972" s="79"/>
      <c r="L972" s="59">
        <f t="shared" si="143"/>
        <v>0</v>
      </c>
    </row>
    <row r="973" ht="15.0" customHeight="1">
      <c r="B973" s="53">
        <v>10.0</v>
      </c>
      <c r="C973" s="73"/>
      <c r="D973" s="55" t="str">
        <f>+IF(ISERROR(VLOOKUP($C973,Insumos!$C:$G,3,FALSE)),"",VLOOKUP($C973,Insumos!$C:$G,3,FALSE))</f>
        <v/>
      </c>
      <c r="E973" s="56" t="str">
        <f>+IF(ISERROR(VLOOKUP($C973,Insumos!$C:$G,2,FALSE)),"",VLOOKUP($C973,Insumos!$C:$G,2,FALSE))</f>
        <v/>
      </c>
      <c r="F973" s="57" t="str">
        <f>+IF(ISERROR(VLOOKUP($C973,Insumos!$C:$G,5,FALSE)),"",VLOOKUP($C973,Insumos!$C:$G,5,FALSE))</f>
        <v/>
      </c>
      <c r="G973" s="55" t="str">
        <f>+IF(ISERROR(VLOOKUP($C973,Insumos!$C:$G,4,FALSE)),"",VLOOKUP($C973,Insumos!$C:$G,4,FALSE))</f>
        <v/>
      </c>
      <c r="H973" s="64"/>
      <c r="I973" s="56">
        <f t="shared" si="142"/>
        <v>0</v>
      </c>
      <c r="J973" s="39"/>
      <c r="K973" s="77"/>
      <c r="L973" s="59">
        <f t="shared" si="143"/>
        <v>0</v>
      </c>
    </row>
    <row r="974" ht="15.0" customHeight="1">
      <c r="B974" s="53">
        <v>11.0</v>
      </c>
      <c r="C974" s="63"/>
      <c r="D974" s="55" t="str">
        <f>+IF(ISERROR(VLOOKUP($C974,Insumos!$C:$G,3,FALSE)),"",VLOOKUP($C974,Insumos!$C:$G,3,FALSE))</f>
        <v/>
      </c>
      <c r="E974" s="56" t="str">
        <f>+IF(ISERROR(VLOOKUP($C974,Insumos!$C:$G,2,FALSE)),"",VLOOKUP($C974,Insumos!$C:$G,2,FALSE))</f>
        <v/>
      </c>
      <c r="F974" s="57" t="str">
        <f>+IF(ISERROR(VLOOKUP($C974,Insumos!$C:$G,5,FALSE)),"",VLOOKUP($C974,Insumos!$C:$G,5,FALSE))</f>
        <v/>
      </c>
      <c r="G974" s="55" t="str">
        <f>+IF(ISERROR(VLOOKUP($C974,Insumos!$C:$G,4,FALSE)),"",VLOOKUP($C974,Insumos!$C:$G,4,FALSE))</f>
        <v/>
      </c>
      <c r="H974" s="64"/>
      <c r="I974" s="56">
        <f t="shared" si="142"/>
        <v>0</v>
      </c>
      <c r="J974" s="39"/>
      <c r="K974" s="77"/>
      <c r="L974" s="59">
        <f t="shared" si="143"/>
        <v>0</v>
      </c>
    </row>
    <row r="975" ht="15.0" customHeight="1">
      <c r="H975" s="67" t="s">
        <v>483</v>
      </c>
      <c r="I975" s="68">
        <f>SUM(I964:I974)</f>
        <v>601.87</v>
      </c>
      <c r="J975" s="39"/>
      <c r="K975" s="69"/>
      <c r="L975" s="70">
        <f>SUM(L964:L974)</f>
        <v>601.87</v>
      </c>
    </row>
    <row r="979" ht="15.0" customHeight="1">
      <c r="B979" s="33"/>
      <c r="C979" s="10" t="s">
        <v>406</v>
      </c>
      <c r="D979" s="111"/>
      <c r="E979" s="35"/>
      <c r="F979" s="36"/>
      <c r="G979" s="37"/>
      <c r="H979" s="38"/>
      <c r="I979" s="35"/>
      <c r="J979" s="39"/>
      <c r="K979" s="40" t="s">
        <v>474</v>
      </c>
      <c r="L979" s="41"/>
    </row>
    <row r="980" ht="15.0" customHeight="1">
      <c r="B980" s="42"/>
      <c r="C980" s="43"/>
      <c r="D980" s="42"/>
      <c r="E980" s="44"/>
      <c r="F980" s="45"/>
      <c r="G980" s="42"/>
      <c r="H980" s="46"/>
      <c r="I980" s="44"/>
      <c r="J980" s="39"/>
      <c r="K980" s="47"/>
      <c r="L980" s="41"/>
    </row>
    <row r="981" ht="15.0" customHeight="1">
      <c r="B981" s="48" t="s">
        <v>476</v>
      </c>
      <c r="C981" s="48" t="s">
        <v>477</v>
      </c>
      <c r="D981" s="48" t="s">
        <v>478</v>
      </c>
      <c r="E981" s="49" t="s">
        <v>479</v>
      </c>
      <c r="F981" s="50" t="s">
        <v>10</v>
      </c>
      <c r="G981" s="48" t="s">
        <v>480</v>
      </c>
      <c r="H981" s="51" t="s">
        <v>481</v>
      </c>
      <c r="I981" s="49" t="s">
        <v>482</v>
      </c>
      <c r="J981" s="39"/>
      <c r="K981" s="52"/>
      <c r="L981" s="48" t="s">
        <v>482</v>
      </c>
    </row>
    <row r="982" ht="15.0" customHeight="1">
      <c r="B982" s="53">
        <v>1.0</v>
      </c>
      <c r="C982" s="54" t="s">
        <v>403</v>
      </c>
      <c r="D982" s="55" t="str">
        <f>+IF(ISERROR(VLOOKUP($C982,Insumos!$C:$G,3,FALSE)),"",VLOOKUP($C982,Insumos!$C:$G,3,FALSE))</f>
        <v>GRAMOS</v>
      </c>
      <c r="E982" s="56">
        <f>+IF(ISERROR(VLOOKUP($C982,Insumos!$C:$G,2,FALSE)),"",VLOOKUP($C982,Insumos!$C:$G,2,FALSE))</f>
        <v>2272.727273</v>
      </c>
      <c r="F982" s="57">
        <f>+IF(ISERROR(VLOOKUP($C982,Insumos!$C:$G,5,FALSE)),"",VLOOKUP($C982,Insumos!$C:$G,5,FALSE))</f>
        <v>1000</v>
      </c>
      <c r="G982" s="55" t="str">
        <f>+IF(ISERROR(VLOOKUP($C982,Insumos!$C:$G,4,FALSE)),"",VLOOKUP($C982,Insumos!$C:$G,4,FALSE))</f>
        <v>GRAMOS</v>
      </c>
      <c r="H982" s="64">
        <v>180.0</v>
      </c>
      <c r="I982" s="56">
        <f t="shared" ref="I982:I992" si="144">IF(ISERROR(ROUND(+E982/F982*H982,2)),0,ROUND(+E982/F982*H982,2))</f>
        <v>409.09</v>
      </c>
      <c r="J982" s="39"/>
      <c r="K982" s="64">
        <v>180.0</v>
      </c>
      <c r="L982" s="59">
        <f t="shared" ref="L982:L992" si="145">IF(ISERROR(ROUND(+E982/F982*K982,2)),0,ROUND(+E982/F982*K982,2))</f>
        <v>409.09</v>
      </c>
    </row>
    <row r="983" ht="15.0" customHeight="1">
      <c r="B983" s="53">
        <v>2.0</v>
      </c>
      <c r="C983" s="54" t="s">
        <v>360</v>
      </c>
      <c r="D983" s="55" t="str">
        <f>+IF(ISERROR(VLOOKUP($C983,Insumos!$C:$G,3,FALSE)),"",VLOOKUP($C983,Insumos!$C:$G,3,FALSE))</f>
        <v>GRAMOS</v>
      </c>
      <c r="E983" s="56">
        <f>+IF(ISERROR(VLOOKUP($C983,Insumos!$C:$G,2,FALSE)),"",VLOOKUP($C983,Insumos!$C:$G,2,FALSE))</f>
        <v>1261</v>
      </c>
      <c r="F983" s="57">
        <f>+IF(ISERROR(VLOOKUP($C983,Insumos!$C:$G,5,FALSE)),"",VLOOKUP($C983,Insumos!$C:$G,5,FALSE))</f>
        <v>1000</v>
      </c>
      <c r="G983" s="55" t="str">
        <f>+IF(ISERROR(VLOOKUP($C983,Insumos!$C:$G,4,FALSE)),"",VLOOKUP($C983,Insumos!$C:$G,4,FALSE))</f>
        <v>GRAMOS</v>
      </c>
      <c r="H983" s="64">
        <v>50.0</v>
      </c>
      <c r="I983" s="56">
        <f t="shared" si="144"/>
        <v>63.05</v>
      </c>
      <c r="J983" s="39"/>
      <c r="K983" s="64">
        <v>50.0</v>
      </c>
      <c r="L983" s="59">
        <f t="shared" si="145"/>
        <v>63.05</v>
      </c>
    </row>
    <row r="984" ht="15.0" customHeight="1">
      <c r="B984" s="53">
        <v>3.0</v>
      </c>
      <c r="C984" s="54" t="s">
        <v>404</v>
      </c>
      <c r="D984" s="55" t="str">
        <f>+IF(ISERROR(VLOOKUP($C984,Insumos!$C:$G,3,FALSE)),"",VLOOKUP($C984,Insumos!$C:$G,3,FALSE))</f>
        <v>MILILITROS</v>
      </c>
      <c r="E984" s="56">
        <f>+IF(ISERROR(VLOOKUP($C984,Insumos!$C:$G,2,FALSE)),"",VLOOKUP($C984,Insumos!$C:$G,2,FALSE))</f>
        <v>2900</v>
      </c>
      <c r="F984" s="57">
        <f>+IF(ISERROR(VLOOKUP($C984,Insumos!$C:$G,5,FALSE)),"",VLOOKUP($C984,Insumos!$C:$G,5,FALSE))</f>
        <v>1000</v>
      </c>
      <c r="G984" s="55" t="str">
        <f>+IF(ISERROR(VLOOKUP($C984,Insumos!$C:$G,4,FALSE)),"",VLOOKUP($C984,Insumos!$C:$G,4,FALSE))</f>
        <v>MILILITROS</v>
      </c>
      <c r="H984" s="64">
        <v>80.0</v>
      </c>
      <c r="I984" s="56">
        <f t="shared" si="144"/>
        <v>232</v>
      </c>
      <c r="J984" s="39"/>
      <c r="K984" s="64">
        <v>80.0</v>
      </c>
      <c r="L984" s="59">
        <f t="shared" si="145"/>
        <v>232</v>
      </c>
    </row>
    <row r="985" ht="15.0" customHeight="1">
      <c r="B985" s="53">
        <v>4.0</v>
      </c>
      <c r="C985" s="54"/>
      <c r="D985" s="55" t="str">
        <f>+IF(ISERROR(VLOOKUP($C985,Insumos!$C:$G,3,FALSE)),"",VLOOKUP($C985,Insumos!$C:$G,3,FALSE))</f>
        <v/>
      </c>
      <c r="E985" s="56" t="str">
        <f>+IF(ISERROR(VLOOKUP($C985,Insumos!$C:$G,2,FALSE)),"",VLOOKUP($C985,Insumos!$C:$G,2,FALSE))</f>
        <v/>
      </c>
      <c r="F985" s="57" t="str">
        <f>+IF(ISERROR(VLOOKUP($C985,Insumos!$C:$G,5,FALSE)),"",VLOOKUP($C985,Insumos!$C:$G,5,FALSE))</f>
        <v/>
      </c>
      <c r="G985" s="55" t="str">
        <f>+IF(ISERROR(VLOOKUP($C985,Insumos!$C:$G,4,FALSE)),"",VLOOKUP($C985,Insumos!$C:$G,4,FALSE))</f>
        <v/>
      </c>
      <c r="H985" s="64"/>
      <c r="I985" s="56">
        <f t="shared" si="144"/>
        <v>0</v>
      </c>
      <c r="J985" s="39"/>
      <c r="K985" s="92"/>
      <c r="L985" s="59">
        <f t="shared" si="145"/>
        <v>0</v>
      </c>
    </row>
    <row r="986" ht="15.0" customHeight="1">
      <c r="B986" s="53">
        <v>5.0</v>
      </c>
      <c r="C986" s="54"/>
      <c r="D986" s="55" t="str">
        <f>+IF(ISERROR(VLOOKUP($C986,Insumos!$C:$G,3,FALSE)),"",VLOOKUP($C986,Insumos!$C:$G,3,FALSE))</f>
        <v/>
      </c>
      <c r="E986" s="56" t="str">
        <f>+IF(ISERROR(VLOOKUP($C986,Insumos!$C:$G,2,FALSE)),"",VLOOKUP($C986,Insumos!$C:$G,2,FALSE))</f>
        <v/>
      </c>
      <c r="F986" s="57" t="str">
        <f>+IF(ISERROR(VLOOKUP($C986,Insumos!$C:$G,5,FALSE)),"",VLOOKUP($C986,Insumos!$C:$G,5,FALSE))</f>
        <v/>
      </c>
      <c r="G986" s="55" t="str">
        <f>+IF(ISERROR(VLOOKUP($C986,Insumos!$C:$G,4,FALSE)),"",VLOOKUP($C986,Insumos!$C:$G,4,FALSE))</f>
        <v/>
      </c>
      <c r="H986" s="64"/>
      <c r="I986" s="56">
        <f t="shared" si="144"/>
        <v>0</v>
      </c>
      <c r="J986" s="39"/>
      <c r="K986" s="92"/>
      <c r="L986" s="59">
        <f t="shared" si="145"/>
        <v>0</v>
      </c>
    </row>
    <row r="987" ht="15.0" customHeight="1">
      <c r="B987" s="53">
        <v>6.0</v>
      </c>
      <c r="C987" s="54"/>
      <c r="D987" s="55" t="str">
        <f>+IF(ISERROR(VLOOKUP($C987,Insumos!$C:$G,3,FALSE)),"",VLOOKUP($C987,Insumos!$C:$G,3,FALSE))</f>
        <v/>
      </c>
      <c r="E987" s="56" t="str">
        <f>+IF(ISERROR(VLOOKUP($C987,Insumos!$C:$G,2,FALSE)),"",VLOOKUP($C987,Insumos!$C:$G,2,FALSE))</f>
        <v/>
      </c>
      <c r="F987" s="57" t="str">
        <f>+IF(ISERROR(VLOOKUP($C987,Insumos!$C:$G,5,FALSE)),"",VLOOKUP($C987,Insumos!$C:$G,5,FALSE))</f>
        <v/>
      </c>
      <c r="G987" s="55" t="str">
        <f>+IF(ISERROR(VLOOKUP($C987,Insumos!$C:$G,4,FALSE)),"",VLOOKUP($C987,Insumos!$C:$G,4,FALSE))</f>
        <v/>
      </c>
      <c r="H987" s="64"/>
      <c r="I987" s="56">
        <f t="shared" si="144"/>
        <v>0</v>
      </c>
      <c r="J987" s="39"/>
      <c r="K987" s="92"/>
      <c r="L987" s="59">
        <f t="shared" si="145"/>
        <v>0</v>
      </c>
    </row>
    <row r="988" ht="15.0" customHeight="1">
      <c r="B988" s="53">
        <v>7.0</v>
      </c>
      <c r="C988" s="88"/>
      <c r="D988" s="55" t="str">
        <f>+IF(ISERROR(VLOOKUP($C988,Insumos!$C:$G,3,FALSE)),"",VLOOKUP($C988,Insumos!$C:$G,3,FALSE))</f>
        <v/>
      </c>
      <c r="E988" s="56" t="str">
        <f>+IF(ISERROR(VLOOKUP($C988,Insumos!$C:$G,2,FALSE)),"",VLOOKUP($C988,Insumos!$C:$G,2,FALSE))</f>
        <v/>
      </c>
      <c r="F988" s="57" t="str">
        <f>+IF(ISERROR(VLOOKUP($C988,Insumos!$C:$G,5,FALSE)),"",VLOOKUP($C988,Insumos!$C:$G,5,FALSE))</f>
        <v/>
      </c>
      <c r="G988" s="55" t="str">
        <f>+IF(ISERROR(VLOOKUP($C988,Insumos!$C:$G,4,FALSE)),"",VLOOKUP($C988,Insumos!$C:$G,4,FALSE))</f>
        <v/>
      </c>
      <c r="H988" s="64"/>
      <c r="I988" s="56">
        <f t="shared" si="144"/>
        <v>0</v>
      </c>
      <c r="J988" s="39"/>
      <c r="K988" s="112"/>
      <c r="L988" s="59">
        <f t="shared" si="145"/>
        <v>0</v>
      </c>
    </row>
    <row r="989" ht="15.0" customHeight="1">
      <c r="B989" s="53">
        <v>8.0</v>
      </c>
      <c r="C989" s="91"/>
      <c r="D989" s="55" t="str">
        <f>+IF(ISERROR(VLOOKUP($C989,Insumos!$C:$G,3,FALSE)),"",VLOOKUP($C989,Insumos!$C:$G,3,FALSE))</f>
        <v/>
      </c>
      <c r="E989" s="56" t="str">
        <f>+IF(ISERROR(VLOOKUP($C989,Insumos!$C:$G,2,FALSE)),"",VLOOKUP($C989,Insumos!$C:$G,2,FALSE))</f>
        <v/>
      </c>
      <c r="F989" s="57" t="str">
        <f>+IF(ISERROR(VLOOKUP($C989,Insumos!$C:$G,5,FALSE)),"",VLOOKUP($C989,Insumos!$C:$G,5,FALSE))</f>
        <v/>
      </c>
      <c r="G989" s="55" t="str">
        <f>+IF(ISERROR(VLOOKUP($C989,Insumos!$C:$G,4,FALSE)),"",VLOOKUP($C989,Insumos!$C:$G,4,FALSE))</f>
        <v/>
      </c>
      <c r="H989" s="64"/>
      <c r="I989" s="56">
        <f t="shared" si="144"/>
        <v>0</v>
      </c>
      <c r="J989" s="39"/>
      <c r="K989" s="113"/>
      <c r="L989" s="59">
        <f t="shared" si="145"/>
        <v>0</v>
      </c>
    </row>
    <row r="990" ht="15.0" customHeight="1">
      <c r="B990" s="53">
        <v>9.0</v>
      </c>
      <c r="C990" s="78"/>
      <c r="D990" s="55" t="str">
        <f>+IF(ISERROR(VLOOKUP($C990,Insumos!$C:$G,3,FALSE)),"",VLOOKUP($C990,Insumos!$C:$G,3,FALSE))</f>
        <v/>
      </c>
      <c r="E990" s="56" t="str">
        <f>+IF(ISERROR(VLOOKUP($C990,Insumos!$C:$G,2,FALSE)),"",VLOOKUP($C990,Insumos!$C:$G,2,FALSE))</f>
        <v/>
      </c>
      <c r="F990" s="57" t="str">
        <f>+IF(ISERROR(VLOOKUP($C990,Insumos!$C:$G,5,FALSE)),"",VLOOKUP($C990,Insumos!$C:$G,5,FALSE))</f>
        <v/>
      </c>
      <c r="G990" s="55" t="str">
        <f>+IF(ISERROR(VLOOKUP($C990,Insumos!$C:$G,4,FALSE)),"",VLOOKUP($C990,Insumos!$C:$G,4,FALSE))</f>
        <v/>
      </c>
      <c r="H990" s="64"/>
      <c r="I990" s="56">
        <f t="shared" si="144"/>
        <v>0</v>
      </c>
      <c r="J990" s="39"/>
      <c r="K990" s="79"/>
      <c r="L990" s="59">
        <f t="shared" si="145"/>
        <v>0</v>
      </c>
    </row>
    <row r="991" ht="15.0" customHeight="1">
      <c r="B991" s="53">
        <v>10.0</v>
      </c>
      <c r="C991" s="73"/>
      <c r="D991" s="55" t="str">
        <f>+IF(ISERROR(VLOOKUP($C991,Insumos!$C:$G,3,FALSE)),"",VLOOKUP($C991,Insumos!$C:$G,3,FALSE))</f>
        <v/>
      </c>
      <c r="E991" s="56" t="str">
        <f>+IF(ISERROR(VLOOKUP($C991,Insumos!$C:$G,2,FALSE)),"",VLOOKUP($C991,Insumos!$C:$G,2,FALSE))</f>
        <v/>
      </c>
      <c r="F991" s="57" t="str">
        <f>+IF(ISERROR(VLOOKUP($C991,Insumos!$C:$G,5,FALSE)),"",VLOOKUP($C991,Insumos!$C:$G,5,FALSE))</f>
        <v/>
      </c>
      <c r="G991" s="55" t="str">
        <f>+IF(ISERROR(VLOOKUP($C991,Insumos!$C:$G,4,FALSE)),"",VLOOKUP($C991,Insumos!$C:$G,4,FALSE))</f>
        <v/>
      </c>
      <c r="H991" s="64"/>
      <c r="I991" s="56">
        <f t="shared" si="144"/>
        <v>0</v>
      </c>
      <c r="J991" s="39"/>
      <c r="K991" s="77"/>
      <c r="L991" s="59">
        <f t="shared" si="145"/>
        <v>0</v>
      </c>
    </row>
    <row r="992" ht="15.0" customHeight="1">
      <c r="B992" s="53">
        <v>11.0</v>
      </c>
      <c r="C992" s="63"/>
      <c r="D992" s="55" t="str">
        <f>+IF(ISERROR(VLOOKUP($C992,Insumos!$C:$G,3,FALSE)),"",VLOOKUP($C992,Insumos!$C:$G,3,FALSE))</f>
        <v/>
      </c>
      <c r="E992" s="56" t="str">
        <f>+IF(ISERROR(VLOOKUP($C992,Insumos!$C:$G,2,FALSE)),"",VLOOKUP($C992,Insumos!$C:$G,2,FALSE))</f>
        <v/>
      </c>
      <c r="F992" s="57" t="str">
        <f>+IF(ISERROR(VLOOKUP($C992,Insumos!$C:$G,5,FALSE)),"",VLOOKUP($C992,Insumos!$C:$G,5,FALSE))</f>
        <v/>
      </c>
      <c r="G992" s="55" t="str">
        <f>+IF(ISERROR(VLOOKUP($C992,Insumos!$C:$G,4,FALSE)),"",VLOOKUP($C992,Insumos!$C:$G,4,FALSE))</f>
        <v/>
      </c>
      <c r="H992" s="64"/>
      <c r="I992" s="56">
        <f t="shared" si="144"/>
        <v>0</v>
      </c>
      <c r="J992" s="39"/>
      <c r="K992" s="77"/>
      <c r="L992" s="59">
        <f t="shared" si="145"/>
        <v>0</v>
      </c>
    </row>
    <row r="993" ht="15.0" customHeight="1">
      <c r="H993" s="67" t="s">
        <v>483</v>
      </c>
      <c r="I993" s="68">
        <f>SUM(I982:I992)</f>
        <v>704.14</v>
      </c>
      <c r="J993" s="39"/>
      <c r="K993" s="69"/>
      <c r="L993" s="70">
        <f>SUM(L982:L992)</f>
        <v>704.14</v>
      </c>
    </row>
    <row r="996" ht="15.0" customHeight="1">
      <c r="B996" s="33"/>
      <c r="C996" s="10" t="s">
        <v>408</v>
      </c>
      <c r="D996" s="111"/>
      <c r="E996" s="35"/>
      <c r="F996" s="36"/>
      <c r="G996" s="37"/>
      <c r="H996" s="38"/>
      <c r="I996" s="35"/>
      <c r="J996" s="39"/>
      <c r="K996" s="40" t="s">
        <v>474</v>
      </c>
      <c r="L996" s="41" t="s">
        <v>523</v>
      </c>
    </row>
    <row r="997" ht="15.0" customHeight="1">
      <c r="B997" s="42"/>
      <c r="C997" s="43"/>
      <c r="D997" s="42"/>
      <c r="E997" s="44"/>
      <c r="F997" s="45"/>
      <c r="G997" s="42"/>
      <c r="H997" s="46"/>
      <c r="I997" s="44"/>
      <c r="J997" s="39"/>
      <c r="K997" s="47"/>
      <c r="L997" s="41"/>
    </row>
    <row r="998" ht="15.0" customHeight="1">
      <c r="B998" s="48" t="s">
        <v>476</v>
      </c>
      <c r="C998" s="48" t="s">
        <v>477</v>
      </c>
      <c r="D998" s="48" t="s">
        <v>478</v>
      </c>
      <c r="E998" s="49" t="s">
        <v>479</v>
      </c>
      <c r="F998" s="50" t="s">
        <v>10</v>
      </c>
      <c r="G998" s="48" t="s">
        <v>480</v>
      </c>
      <c r="H998" s="51" t="s">
        <v>481</v>
      </c>
      <c r="I998" s="49" t="s">
        <v>482</v>
      </c>
      <c r="J998" s="39"/>
      <c r="K998" s="52"/>
      <c r="L998" s="48" t="s">
        <v>482</v>
      </c>
    </row>
    <row r="999" ht="15.0" customHeight="1">
      <c r="B999" s="53">
        <v>1.0</v>
      </c>
      <c r="C999" s="54" t="s">
        <v>407</v>
      </c>
      <c r="D999" s="55" t="str">
        <f>+IF(ISERROR(VLOOKUP($C999,Insumos!$C:$G,3,FALSE)),"",VLOOKUP($C999,Insumos!$C:$G,3,FALSE))</f>
        <v>GRAMOS</v>
      </c>
      <c r="E999" s="56">
        <f>+IF(ISERROR(VLOOKUP($C999,Insumos!$C:$G,2,FALSE)),"",VLOOKUP($C999,Insumos!$C:$G,2,FALSE))</f>
        <v>890</v>
      </c>
      <c r="F999" s="57">
        <f>+IF(ISERROR(VLOOKUP($C999,Insumos!$C:$G,5,FALSE)),"",VLOOKUP($C999,Insumos!$C:$G,5,FALSE))</f>
        <v>1000</v>
      </c>
      <c r="G999" s="55" t="str">
        <f>+IF(ISERROR(VLOOKUP($C999,Insumos!$C:$G,4,FALSE)),"",VLOOKUP($C999,Insumos!$C:$G,4,FALSE))</f>
        <v>GRAMOS</v>
      </c>
      <c r="H999" s="64">
        <v>1000.0</v>
      </c>
      <c r="I999" s="56">
        <f t="shared" ref="I999:I1009" si="146">IF(ISERROR(ROUND(+E999/F999*H999,2)),0,ROUND(+E999/F999*H999,2))</f>
        <v>890</v>
      </c>
      <c r="J999" s="39"/>
      <c r="K999" s="64">
        <v>1000.0</v>
      </c>
      <c r="L999" s="59">
        <f t="shared" ref="L999:L1009" si="147">IF(ISERROR(ROUND(+E999/F999*K999,2)),0,ROUND(+E999/F999*K999,2))</f>
        <v>890</v>
      </c>
    </row>
    <row r="1000" ht="15.0" customHeight="1">
      <c r="B1000" s="53">
        <v>2.0</v>
      </c>
      <c r="C1000" s="54" t="s">
        <v>61</v>
      </c>
      <c r="D1000" s="55" t="str">
        <f>+IF(ISERROR(VLOOKUP($C1000,Insumos!$C:$G,3,FALSE)),"",VLOOKUP($C1000,Insumos!$C:$G,3,FALSE))</f>
        <v>GRAMOS</v>
      </c>
      <c r="E1000" s="56">
        <f>+IF(ISERROR(VLOOKUP($C1000,Insumos!$C:$G,2,FALSE)),"",VLOOKUP($C1000,Insumos!$C:$G,2,FALSE))</f>
        <v>798</v>
      </c>
      <c r="F1000" s="57">
        <f>+IF(ISERROR(VLOOKUP($C1000,Insumos!$C:$G,5,FALSE)),"",VLOOKUP($C1000,Insumos!$C:$G,5,FALSE))</f>
        <v>1000</v>
      </c>
      <c r="G1000" s="55" t="str">
        <f>+IF(ISERROR(VLOOKUP($C1000,Insumos!$C:$G,4,FALSE)),"",VLOOKUP($C1000,Insumos!$C:$G,4,FALSE))</f>
        <v>GRAMOS</v>
      </c>
      <c r="H1000" s="64">
        <v>100.0</v>
      </c>
      <c r="I1000" s="56">
        <f t="shared" si="146"/>
        <v>79.8</v>
      </c>
      <c r="J1000" s="39"/>
      <c r="K1000" s="64">
        <v>100.0</v>
      </c>
      <c r="L1000" s="59">
        <f t="shared" si="147"/>
        <v>79.8</v>
      </c>
    </row>
    <row r="1001" ht="15.0" customHeight="1">
      <c r="B1001" s="53">
        <v>3.0</v>
      </c>
      <c r="C1001" s="54" t="s">
        <v>86</v>
      </c>
      <c r="D1001" s="55" t="str">
        <f>+IF(ISERROR(VLOOKUP($C1001,Insumos!$C:$G,3,FALSE)),"",VLOOKUP($C1001,Insumos!$C:$G,3,FALSE))</f>
        <v>MILILITROS</v>
      </c>
      <c r="E1001" s="56">
        <f>+IF(ISERROR(VLOOKUP($C1001,Insumos!$C:$G,2,FALSE)),"",VLOOKUP($C1001,Insumos!$C:$G,2,FALSE))</f>
        <v>0</v>
      </c>
      <c r="F1001" s="57">
        <f>+IF(ISERROR(VLOOKUP($C1001,Insumos!$C:$G,5,FALSE)),"",VLOOKUP($C1001,Insumos!$C:$G,5,FALSE))</f>
        <v>0</v>
      </c>
      <c r="G1001" s="55" t="str">
        <f>+IF(ISERROR(VLOOKUP($C1001,Insumos!$C:$G,4,FALSE)),"",VLOOKUP($C1001,Insumos!$C:$G,4,FALSE))</f>
        <v>MILILITROS</v>
      </c>
      <c r="H1001" s="64">
        <v>100.0</v>
      </c>
      <c r="I1001" s="56">
        <f t="shared" si="146"/>
        <v>0</v>
      </c>
      <c r="J1001" s="39"/>
      <c r="K1001" s="92"/>
      <c r="L1001" s="59">
        <f t="shared" si="147"/>
        <v>0</v>
      </c>
    </row>
    <row r="1002" ht="15.0" customHeight="1">
      <c r="B1002" s="53">
        <v>4.0</v>
      </c>
      <c r="C1002" s="54"/>
      <c r="D1002" s="55" t="str">
        <f>+IF(ISERROR(VLOOKUP($C1002,Insumos!$C:$G,3,FALSE)),"",VLOOKUP($C1002,Insumos!$C:$G,3,FALSE))</f>
        <v/>
      </c>
      <c r="E1002" s="56" t="str">
        <f>+IF(ISERROR(VLOOKUP($C1002,Insumos!$C:$G,2,FALSE)),"",VLOOKUP($C1002,Insumos!$C:$G,2,FALSE))</f>
        <v/>
      </c>
      <c r="F1002" s="57" t="str">
        <f>+IF(ISERROR(VLOOKUP($C1002,Insumos!$C:$G,5,FALSE)),"",VLOOKUP($C1002,Insumos!$C:$G,5,FALSE))</f>
        <v/>
      </c>
      <c r="G1002" s="55" t="str">
        <f>+IF(ISERROR(VLOOKUP($C1002,Insumos!$C:$G,4,FALSE)),"",VLOOKUP($C1002,Insumos!$C:$G,4,FALSE))</f>
        <v/>
      </c>
      <c r="H1002" s="64"/>
      <c r="I1002" s="56">
        <f t="shared" si="146"/>
        <v>0</v>
      </c>
      <c r="J1002" s="39"/>
      <c r="K1002" s="92"/>
      <c r="L1002" s="59">
        <f t="shared" si="147"/>
        <v>0</v>
      </c>
    </row>
    <row r="1003" ht="15.0" customHeight="1">
      <c r="B1003" s="53">
        <v>5.0</v>
      </c>
      <c r="C1003" s="54"/>
      <c r="D1003" s="55" t="str">
        <f>+IF(ISERROR(VLOOKUP($C1003,Insumos!$C:$G,3,FALSE)),"",VLOOKUP($C1003,Insumos!$C:$G,3,FALSE))</f>
        <v/>
      </c>
      <c r="E1003" s="56" t="str">
        <f>+IF(ISERROR(VLOOKUP($C1003,Insumos!$C:$G,2,FALSE)),"",VLOOKUP($C1003,Insumos!$C:$G,2,FALSE))</f>
        <v/>
      </c>
      <c r="F1003" s="57" t="str">
        <f>+IF(ISERROR(VLOOKUP($C1003,Insumos!$C:$G,5,FALSE)),"",VLOOKUP($C1003,Insumos!$C:$G,5,FALSE))</f>
        <v/>
      </c>
      <c r="G1003" s="55" t="str">
        <f>+IF(ISERROR(VLOOKUP($C1003,Insumos!$C:$G,4,FALSE)),"",VLOOKUP($C1003,Insumos!$C:$G,4,FALSE))</f>
        <v/>
      </c>
      <c r="H1003" s="64"/>
      <c r="I1003" s="56">
        <f t="shared" si="146"/>
        <v>0</v>
      </c>
      <c r="J1003" s="39"/>
      <c r="K1003" s="92"/>
      <c r="L1003" s="59">
        <f t="shared" si="147"/>
        <v>0</v>
      </c>
    </row>
    <row r="1004" ht="15.0" customHeight="1">
      <c r="B1004" s="53">
        <v>6.0</v>
      </c>
      <c r="C1004" s="54"/>
      <c r="D1004" s="55" t="str">
        <f>+IF(ISERROR(VLOOKUP($C1004,Insumos!$C:$G,3,FALSE)),"",VLOOKUP($C1004,Insumos!$C:$G,3,FALSE))</f>
        <v/>
      </c>
      <c r="E1004" s="56" t="str">
        <f>+IF(ISERROR(VLOOKUP($C1004,Insumos!$C:$G,2,FALSE)),"",VLOOKUP($C1004,Insumos!$C:$G,2,FALSE))</f>
        <v/>
      </c>
      <c r="F1004" s="57" t="str">
        <f>+IF(ISERROR(VLOOKUP($C1004,Insumos!$C:$G,5,FALSE)),"",VLOOKUP($C1004,Insumos!$C:$G,5,FALSE))</f>
        <v/>
      </c>
      <c r="G1004" s="55" t="str">
        <f>+IF(ISERROR(VLOOKUP($C1004,Insumos!$C:$G,4,FALSE)),"",VLOOKUP($C1004,Insumos!$C:$G,4,FALSE))</f>
        <v/>
      </c>
      <c r="H1004" s="64"/>
      <c r="I1004" s="56">
        <f t="shared" si="146"/>
        <v>0</v>
      </c>
      <c r="J1004" s="39"/>
      <c r="K1004" s="92"/>
      <c r="L1004" s="59">
        <f t="shared" si="147"/>
        <v>0</v>
      </c>
    </row>
    <row r="1005" ht="15.0" customHeight="1">
      <c r="B1005" s="53">
        <v>7.0</v>
      </c>
      <c r="C1005" s="88"/>
      <c r="D1005" s="55" t="str">
        <f>+IF(ISERROR(VLOOKUP($C1005,Insumos!$C:$G,3,FALSE)),"",VLOOKUP($C1005,Insumos!$C:$G,3,FALSE))</f>
        <v/>
      </c>
      <c r="E1005" s="56" t="str">
        <f>+IF(ISERROR(VLOOKUP($C1005,Insumos!$C:$G,2,FALSE)),"",VLOOKUP($C1005,Insumos!$C:$G,2,FALSE))</f>
        <v/>
      </c>
      <c r="F1005" s="57" t="str">
        <f>+IF(ISERROR(VLOOKUP($C1005,Insumos!$C:$G,5,FALSE)),"",VLOOKUP($C1005,Insumos!$C:$G,5,FALSE))</f>
        <v/>
      </c>
      <c r="G1005" s="55" t="str">
        <f>+IF(ISERROR(VLOOKUP($C1005,Insumos!$C:$G,4,FALSE)),"",VLOOKUP($C1005,Insumos!$C:$G,4,FALSE))</f>
        <v/>
      </c>
      <c r="H1005" s="64"/>
      <c r="I1005" s="56">
        <f t="shared" si="146"/>
        <v>0</v>
      </c>
      <c r="J1005" s="39"/>
      <c r="K1005" s="112"/>
      <c r="L1005" s="59">
        <f t="shared" si="147"/>
        <v>0</v>
      </c>
    </row>
    <row r="1006" ht="15.0" customHeight="1">
      <c r="B1006" s="53">
        <v>8.0</v>
      </c>
      <c r="C1006" s="91"/>
      <c r="D1006" s="55" t="str">
        <f>+IF(ISERROR(VLOOKUP($C1006,Insumos!$C:$G,3,FALSE)),"",VLOOKUP($C1006,Insumos!$C:$G,3,FALSE))</f>
        <v/>
      </c>
      <c r="E1006" s="56" t="str">
        <f>+IF(ISERROR(VLOOKUP($C1006,Insumos!$C:$G,2,FALSE)),"",VLOOKUP($C1006,Insumos!$C:$G,2,FALSE))</f>
        <v/>
      </c>
      <c r="F1006" s="57" t="str">
        <f>+IF(ISERROR(VLOOKUP($C1006,Insumos!$C:$G,5,FALSE)),"",VLOOKUP($C1006,Insumos!$C:$G,5,FALSE))</f>
        <v/>
      </c>
      <c r="G1006" s="55" t="str">
        <f>+IF(ISERROR(VLOOKUP($C1006,Insumos!$C:$G,4,FALSE)),"",VLOOKUP($C1006,Insumos!$C:$G,4,FALSE))</f>
        <v/>
      </c>
      <c r="H1006" s="64"/>
      <c r="I1006" s="56">
        <f t="shared" si="146"/>
        <v>0</v>
      </c>
      <c r="J1006" s="39"/>
      <c r="K1006" s="113"/>
      <c r="L1006" s="59">
        <f t="shared" si="147"/>
        <v>0</v>
      </c>
    </row>
    <row r="1007" ht="15.0" customHeight="1">
      <c r="B1007" s="53">
        <v>9.0</v>
      </c>
      <c r="C1007" s="78"/>
      <c r="D1007" s="55" t="str">
        <f>+IF(ISERROR(VLOOKUP($C1007,Insumos!$C:$G,3,FALSE)),"",VLOOKUP($C1007,Insumos!$C:$G,3,FALSE))</f>
        <v/>
      </c>
      <c r="E1007" s="56" t="str">
        <f>+IF(ISERROR(VLOOKUP($C1007,Insumos!$C:$G,2,FALSE)),"",VLOOKUP($C1007,Insumos!$C:$G,2,FALSE))</f>
        <v/>
      </c>
      <c r="F1007" s="57" t="str">
        <f>+IF(ISERROR(VLOOKUP($C1007,Insumos!$C:$G,5,FALSE)),"",VLOOKUP($C1007,Insumos!$C:$G,5,FALSE))</f>
        <v/>
      </c>
      <c r="G1007" s="55" t="str">
        <f>+IF(ISERROR(VLOOKUP($C1007,Insumos!$C:$G,4,FALSE)),"",VLOOKUP($C1007,Insumos!$C:$G,4,FALSE))</f>
        <v/>
      </c>
      <c r="H1007" s="64"/>
      <c r="I1007" s="56">
        <f t="shared" si="146"/>
        <v>0</v>
      </c>
      <c r="J1007" s="39"/>
      <c r="K1007" s="79"/>
      <c r="L1007" s="59">
        <f t="shared" si="147"/>
        <v>0</v>
      </c>
    </row>
    <row r="1008" ht="15.0" customHeight="1">
      <c r="B1008" s="53">
        <v>10.0</v>
      </c>
      <c r="C1008" s="73"/>
      <c r="D1008" s="55" t="str">
        <f>+IF(ISERROR(VLOOKUP($C1008,Insumos!$C:$G,3,FALSE)),"",VLOOKUP($C1008,Insumos!$C:$G,3,FALSE))</f>
        <v/>
      </c>
      <c r="E1008" s="56" t="str">
        <f>+IF(ISERROR(VLOOKUP($C1008,Insumos!$C:$G,2,FALSE)),"",VLOOKUP($C1008,Insumos!$C:$G,2,FALSE))</f>
        <v/>
      </c>
      <c r="F1008" s="57" t="str">
        <f>+IF(ISERROR(VLOOKUP($C1008,Insumos!$C:$G,5,FALSE)),"",VLOOKUP($C1008,Insumos!$C:$G,5,FALSE))</f>
        <v/>
      </c>
      <c r="G1008" s="55" t="str">
        <f>+IF(ISERROR(VLOOKUP($C1008,Insumos!$C:$G,4,FALSE)),"",VLOOKUP($C1008,Insumos!$C:$G,4,FALSE))</f>
        <v/>
      </c>
      <c r="H1008" s="64"/>
      <c r="I1008" s="56">
        <f t="shared" si="146"/>
        <v>0</v>
      </c>
      <c r="J1008" s="39"/>
      <c r="K1008" s="77"/>
      <c r="L1008" s="59">
        <f t="shared" si="147"/>
        <v>0</v>
      </c>
    </row>
    <row r="1009" ht="15.0" customHeight="1">
      <c r="B1009" s="53">
        <v>11.0</v>
      </c>
      <c r="C1009" s="63"/>
      <c r="D1009" s="55" t="str">
        <f>+IF(ISERROR(VLOOKUP($C1009,Insumos!$C:$G,3,FALSE)),"",VLOOKUP($C1009,Insumos!$C:$G,3,FALSE))</f>
        <v/>
      </c>
      <c r="E1009" s="56" t="str">
        <f>+IF(ISERROR(VLOOKUP($C1009,Insumos!$C:$G,2,FALSE)),"",VLOOKUP($C1009,Insumos!$C:$G,2,FALSE))</f>
        <v/>
      </c>
      <c r="F1009" s="57" t="str">
        <f>+IF(ISERROR(VLOOKUP($C1009,Insumos!$C:$G,5,FALSE)),"",VLOOKUP($C1009,Insumos!$C:$G,5,FALSE))</f>
        <v/>
      </c>
      <c r="G1009" s="55" t="str">
        <f>+IF(ISERROR(VLOOKUP($C1009,Insumos!$C:$G,4,FALSE)),"",VLOOKUP($C1009,Insumos!$C:$G,4,FALSE))</f>
        <v/>
      </c>
      <c r="H1009" s="64"/>
      <c r="I1009" s="56">
        <f t="shared" si="146"/>
        <v>0</v>
      </c>
      <c r="J1009" s="39"/>
      <c r="K1009" s="77"/>
      <c r="L1009" s="59">
        <f t="shared" si="147"/>
        <v>0</v>
      </c>
    </row>
    <row r="1010" ht="15.0" customHeight="1">
      <c r="H1010" s="67" t="s">
        <v>483</v>
      </c>
      <c r="I1010" s="68">
        <f>SUM(I999:I1009)</f>
        <v>969.8</v>
      </c>
      <c r="J1010" s="39"/>
      <c r="K1010" s="69"/>
      <c r="L1010" s="70">
        <f>SUM(L999:L1009)</f>
        <v>969.8</v>
      </c>
    </row>
    <row r="1014" ht="15.0" customHeight="1">
      <c r="B1014" s="33"/>
      <c r="C1014" s="10" t="s">
        <v>413</v>
      </c>
      <c r="D1014" s="111" t="s">
        <v>524</v>
      </c>
      <c r="E1014" s="35"/>
      <c r="F1014" s="36"/>
      <c r="G1014" s="37"/>
      <c r="H1014" s="38"/>
      <c r="I1014" s="35"/>
      <c r="J1014" s="39"/>
      <c r="K1014" s="40" t="s">
        <v>474</v>
      </c>
      <c r="L1014" s="41" t="s">
        <v>525</v>
      </c>
    </row>
    <row r="1015" ht="15.0" customHeight="1">
      <c r="B1015" s="42"/>
      <c r="C1015" s="43"/>
      <c r="D1015" s="42"/>
      <c r="E1015" s="44"/>
      <c r="F1015" s="45"/>
      <c r="G1015" s="42"/>
      <c r="H1015" s="46"/>
      <c r="I1015" s="44"/>
      <c r="J1015" s="39"/>
      <c r="K1015" s="47"/>
      <c r="L1015" s="41"/>
    </row>
    <row r="1016" ht="15.0" customHeight="1">
      <c r="B1016" s="48" t="s">
        <v>476</v>
      </c>
      <c r="C1016" s="48" t="s">
        <v>477</v>
      </c>
      <c r="D1016" s="48" t="s">
        <v>478</v>
      </c>
      <c r="E1016" s="49" t="s">
        <v>479</v>
      </c>
      <c r="F1016" s="50" t="s">
        <v>10</v>
      </c>
      <c r="G1016" s="48" t="s">
        <v>480</v>
      </c>
      <c r="H1016" s="51" t="s">
        <v>481</v>
      </c>
      <c r="I1016" s="49" t="s">
        <v>482</v>
      </c>
      <c r="J1016" s="39"/>
      <c r="K1016" s="52"/>
      <c r="L1016" s="48" t="s">
        <v>482</v>
      </c>
    </row>
    <row r="1017" ht="15.0" customHeight="1">
      <c r="B1017" s="53">
        <v>1.0</v>
      </c>
      <c r="C1017" s="54" t="s">
        <v>412</v>
      </c>
      <c r="D1017" s="55" t="str">
        <f>+IF(ISERROR(VLOOKUP($C1017,Insumos!$C:$G,3,FALSE)),"",VLOOKUP($C1017,Insumos!$C:$G,3,FALSE))</f>
        <v>GRAMOS</v>
      </c>
      <c r="E1017" s="56">
        <f>+IF(ISERROR(VLOOKUP($C1017,Insumos!$C:$G,2,FALSE)),"",VLOOKUP($C1017,Insumos!$C:$G,2,FALSE))</f>
        <v>2966.48</v>
      </c>
      <c r="F1017" s="57">
        <f>+IF(ISERROR(VLOOKUP($C1017,Insumos!$C:$G,5,FALSE)),"",VLOOKUP($C1017,Insumos!$C:$G,5,FALSE))</f>
        <v>1000</v>
      </c>
      <c r="G1017" s="55" t="str">
        <f>+IF(ISERROR(VLOOKUP($C1017,Insumos!$C:$G,4,FALSE)),"",VLOOKUP($C1017,Insumos!$C:$G,4,FALSE))</f>
        <v>GRAMOS</v>
      </c>
      <c r="H1017" s="64">
        <v>300.0</v>
      </c>
      <c r="I1017" s="56">
        <f t="shared" ref="I1017:I1027" si="148">IF(ISERROR(ROUND(+E1017/F1017*H1017,2)),0,ROUND(+E1017/F1017*H1017,2))</f>
        <v>889.94</v>
      </c>
      <c r="J1017" s="39"/>
      <c r="K1017" s="64">
        <v>300.0</v>
      </c>
      <c r="L1017" s="59">
        <f t="shared" ref="L1017:L1027" si="149">IF(ISERROR(ROUND(+E1017/F1017*K1017,2)),0,ROUND(+E1017/F1017*K1017,2))</f>
        <v>889.94</v>
      </c>
    </row>
    <row r="1018" ht="15.0" customHeight="1">
      <c r="B1018" s="53">
        <v>2.0</v>
      </c>
      <c r="C1018" s="54" t="s">
        <v>404</v>
      </c>
      <c r="D1018" s="55" t="str">
        <f>+IF(ISERROR(VLOOKUP($C1018,Insumos!$C:$G,3,FALSE)),"",VLOOKUP($C1018,Insumos!$C:$G,3,FALSE))</f>
        <v>MILILITROS</v>
      </c>
      <c r="E1018" s="56">
        <f>+IF(ISERROR(VLOOKUP($C1018,Insumos!$C:$G,2,FALSE)),"",VLOOKUP($C1018,Insumos!$C:$G,2,FALSE))</f>
        <v>2900</v>
      </c>
      <c r="F1018" s="57">
        <f>+IF(ISERROR(VLOOKUP($C1018,Insumos!$C:$G,5,FALSE)),"",VLOOKUP($C1018,Insumos!$C:$G,5,FALSE))</f>
        <v>1000</v>
      </c>
      <c r="G1018" s="55" t="str">
        <f>+IF(ISERROR(VLOOKUP($C1018,Insumos!$C:$G,4,FALSE)),"",VLOOKUP($C1018,Insumos!$C:$G,4,FALSE))</f>
        <v>MILILITROS</v>
      </c>
      <c r="H1018" s="64">
        <v>200.0</v>
      </c>
      <c r="I1018" s="56">
        <f t="shared" si="148"/>
        <v>580</v>
      </c>
      <c r="J1018" s="39"/>
      <c r="K1018" s="64">
        <v>200.0</v>
      </c>
      <c r="L1018" s="59">
        <f t="shared" si="149"/>
        <v>580</v>
      </c>
    </row>
    <row r="1019" ht="15.0" customHeight="1">
      <c r="B1019" s="53">
        <v>3.0</v>
      </c>
      <c r="C1019" s="54" t="s">
        <v>153</v>
      </c>
      <c r="D1019" s="55" t="str">
        <f>+IF(ISERROR(VLOOKUP($C1019,Insumos!$C:$G,3,FALSE)),"",VLOOKUP($C1019,Insumos!$C:$G,3,FALSE))</f>
        <v>GRAMOS</v>
      </c>
      <c r="E1019" s="56">
        <f>+IF(ISERROR(VLOOKUP($C1019,Insumos!$C:$G,2,FALSE)),"",VLOOKUP($C1019,Insumos!$C:$G,2,FALSE))</f>
        <v>1706</v>
      </c>
      <c r="F1019" s="57">
        <f>+IF(ISERROR(VLOOKUP($C1019,Insumos!$C:$G,5,FALSE)),"",VLOOKUP($C1019,Insumos!$C:$G,5,FALSE))</f>
        <v>1000</v>
      </c>
      <c r="G1019" s="55" t="str">
        <f>+IF(ISERROR(VLOOKUP($C1019,Insumos!$C:$G,4,FALSE)),"",VLOOKUP($C1019,Insumos!$C:$G,4,FALSE))</f>
        <v>GRAMOS</v>
      </c>
      <c r="H1019" s="64">
        <v>100.0</v>
      </c>
      <c r="I1019" s="56">
        <f t="shared" si="148"/>
        <v>170.6</v>
      </c>
      <c r="J1019" s="39"/>
      <c r="K1019" s="64">
        <v>100.0</v>
      </c>
      <c r="L1019" s="59">
        <f t="shared" si="149"/>
        <v>170.6</v>
      </c>
    </row>
    <row r="1020" ht="15.0" customHeight="1">
      <c r="B1020" s="53">
        <v>4.0</v>
      </c>
      <c r="C1020" s="54" t="s">
        <v>86</v>
      </c>
      <c r="D1020" s="55" t="str">
        <f>+IF(ISERROR(VLOOKUP($C1020,Insumos!$C:$G,3,FALSE)),"",VLOOKUP($C1020,Insumos!$C:$G,3,FALSE))</f>
        <v>MILILITROS</v>
      </c>
      <c r="E1020" s="56">
        <f>+IF(ISERROR(VLOOKUP($C1020,Insumos!$C:$G,2,FALSE)),"",VLOOKUP($C1020,Insumos!$C:$G,2,FALSE))</f>
        <v>0</v>
      </c>
      <c r="F1020" s="57">
        <f>+IF(ISERROR(VLOOKUP($C1020,Insumos!$C:$G,5,FALSE)),"",VLOOKUP($C1020,Insumos!$C:$G,5,FALSE))</f>
        <v>0</v>
      </c>
      <c r="G1020" s="55" t="str">
        <f>+IF(ISERROR(VLOOKUP($C1020,Insumos!$C:$G,4,FALSE)),"",VLOOKUP($C1020,Insumos!$C:$G,4,FALSE))</f>
        <v>MILILITROS</v>
      </c>
      <c r="H1020" s="64">
        <v>100.0</v>
      </c>
      <c r="I1020" s="56">
        <f t="shared" si="148"/>
        <v>0</v>
      </c>
      <c r="J1020" s="39"/>
      <c r="K1020" s="64">
        <v>100.0</v>
      </c>
      <c r="L1020" s="59">
        <f t="shared" si="149"/>
        <v>0</v>
      </c>
    </row>
    <row r="1021" ht="15.0" customHeight="1">
      <c r="B1021" s="53">
        <v>5.0</v>
      </c>
      <c r="C1021" s="54"/>
      <c r="D1021" s="55" t="str">
        <f>+IF(ISERROR(VLOOKUP($C1021,Insumos!$C:$G,3,FALSE)),"",VLOOKUP($C1021,Insumos!$C:$G,3,FALSE))</f>
        <v/>
      </c>
      <c r="E1021" s="56" t="str">
        <f>+IF(ISERROR(VLOOKUP($C1021,Insumos!$C:$G,2,FALSE)),"",VLOOKUP($C1021,Insumos!$C:$G,2,FALSE))</f>
        <v/>
      </c>
      <c r="F1021" s="57" t="str">
        <f>+IF(ISERROR(VLOOKUP($C1021,Insumos!$C:$G,5,FALSE)),"",VLOOKUP($C1021,Insumos!$C:$G,5,FALSE))</f>
        <v/>
      </c>
      <c r="G1021" s="55" t="str">
        <f>+IF(ISERROR(VLOOKUP($C1021,Insumos!$C:$G,4,FALSE)),"",VLOOKUP($C1021,Insumos!$C:$G,4,FALSE))</f>
        <v/>
      </c>
      <c r="H1021" s="64"/>
      <c r="I1021" s="56">
        <f t="shared" si="148"/>
        <v>0</v>
      </c>
      <c r="J1021" s="39"/>
      <c r="K1021" s="92"/>
      <c r="L1021" s="59">
        <f t="shared" si="149"/>
        <v>0</v>
      </c>
    </row>
    <row r="1022" ht="15.0" customHeight="1">
      <c r="B1022" s="53">
        <v>6.0</v>
      </c>
      <c r="C1022" s="54"/>
      <c r="D1022" s="55" t="str">
        <f>+IF(ISERROR(VLOOKUP($C1022,Insumos!$C:$G,3,FALSE)),"",VLOOKUP($C1022,Insumos!$C:$G,3,FALSE))</f>
        <v/>
      </c>
      <c r="E1022" s="56" t="str">
        <f>+IF(ISERROR(VLOOKUP($C1022,Insumos!$C:$G,2,FALSE)),"",VLOOKUP($C1022,Insumos!$C:$G,2,FALSE))</f>
        <v/>
      </c>
      <c r="F1022" s="57" t="str">
        <f>+IF(ISERROR(VLOOKUP($C1022,Insumos!$C:$G,5,FALSE)),"",VLOOKUP($C1022,Insumos!$C:$G,5,FALSE))</f>
        <v/>
      </c>
      <c r="G1022" s="55" t="str">
        <f>+IF(ISERROR(VLOOKUP($C1022,Insumos!$C:$G,4,FALSE)),"",VLOOKUP($C1022,Insumos!$C:$G,4,FALSE))</f>
        <v/>
      </c>
      <c r="H1022" s="64"/>
      <c r="I1022" s="56">
        <f t="shared" si="148"/>
        <v>0</v>
      </c>
      <c r="J1022" s="39"/>
      <c r="K1022" s="92"/>
      <c r="L1022" s="59">
        <f t="shared" si="149"/>
        <v>0</v>
      </c>
    </row>
    <row r="1023" ht="15.0" customHeight="1">
      <c r="B1023" s="53">
        <v>7.0</v>
      </c>
      <c r="C1023" s="88"/>
      <c r="D1023" s="55" t="str">
        <f>+IF(ISERROR(VLOOKUP($C1023,Insumos!$C:$G,3,FALSE)),"",VLOOKUP($C1023,Insumos!$C:$G,3,FALSE))</f>
        <v/>
      </c>
      <c r="E1023" s="56" t="str">
        <f>+IF(ISERROR(VLOOKUP($C1023,Insumos!$C:$G,2,FALSE)),"",VLOOKUP($C1023,Insumos!$C:$G,2,FALSE))</f>
        <v/>
      </c>
      <c r="F1023" s="57" t="str">
        <f>+IF(ISERROR(VLOOKUP($C1023,Insumos!$C:$G,5,FALSE)),"",VLOOKUP($C1023,Insumos!$C:$G,5,FALSE))</f>
        <v/>
      </c>
      <c r="G1023" s="55" t="str">
        <f>+IF(ISERROR(VLOOKUP($C1023,Insumos!$C:$G,4,FALSE)),"",VLOOKUP($C1023,Insumos!$C:$G,4,FALSE))</f>
        <v/>
      </c>
      <c r="H1023" s="64"/>
      <c r="I1023" s="56">
        <f t="shared" si="148"/>
        <v>0</v>
      </c>
      <c r="J1023" s="39"/>
      <c r="K1023" s="112"/>
      <c r="L1023" s="59">
        <f t="shared" si="149"/>
        <v>0</v>
      </c>
    </row>
    <row r="1024" ht="15.0" customHeight="1">
      <c r="B1024" s="53">
        <v>8.0</v>
      </c>
      <c r="C1024" s="91"/>
      <c r="D1024" s="55" t="str">
        <f>+IF(ISERROR(VLOOKUP($C1024,Insumos!$C:$G,3,FALSE)),"",VLOOKUP($C1024,Insumos!$C:$G,3,FALSE))</f>
        <v/>
      </c>
      <c r="E1024" s="56" t="str">
        <f>+IF(ISERROR(VLOOKUP($C1024,Insumos!$C:$G,2,FALSE)),"",VLOOKUP($C1024,Insumos!$C:$G,2,FALSE))</f>
        <v/>
      </c>
      <c r="F1024" s="57" t="str">
        <f>+IF(ISERROR(VLOOKUP($C1024,Insumos!$C:$G,5,FALSE)),"",VLOOKUP($C1024,Insumos!$C:$G,5,FALSE))</f>
        <v/>
      </c>
      <c r="G1024" s="55" t="str">
        <f>+IF(ISERROR(VLOOKUP($C1024,Insumos!$C:$G,4,FALSE)),"",VLOOKUP($C1024,Insumos!$C:$G,4,FALSE))</f>
        <v/>
      </c>
      <c r="H1024" s="64"/>
      <c r="I1024" s="56">
        <f t="shared" si="148"/>
        <v>0</v>
      </c>
      <c r="J1024" s="39"/>
      <c r="K1024" s="113"/>
      <c r="L1024" s="59">
        <f t="shared" si="149"/>
        <v>0</v>
      </c>
    </row>
    <row r="1025" ht="15.0" customHeight="1">
      <c r="B1025" s="53">
        <v>9.0</v>
      </c>
      <c r="C1025" s="78"/>
      <c r="D1025" s="55" t="str">
        <f>+IF(ISERROR(VLOOKUP($C1025,Insumos!$C:$G,3,FALSE)),"",VLOOKUP($C1025,Insumos!$C:$G,3,FALSE))</f>
        <v/>
      </c>
      <c r="E1025" s="56" t="str">
        <f>+IF(ISERROR(VLOOKUP($C1025,Insumos!$C:$G,2,FALSE)),"",VLOOKUP($C1025,Insumos!$C:$G,2,FALSE))</f>
        <v/>
      </c>
      <c r="F1025" s="57" t="str">
        <f>+IF(ISERROR(VLOOKUP($C1025,Insumos!$C:$G,5,FALSE)),"",VLOOKUP($C1025,Insumos!$C:$G,5,FALSE))</f>
        <v/>
      </c>
      <c r="G1025" s="55" t="str">
        <f>+IF(ISERROR(VLOOKUP($C1025,Insumos!$C:$G,4,FALSE)),"",VLOOKUP($C1025,Insumos!$C:$G,4,FALSE))</f>
        <v/>
      </c>
      <c r="H1025" s="64"/>
      <c r="I1025" s="56">
        <f t="shared" si="148"/>
        <v>0</v>
      </c>
      <c r="J1025" s="39"/>
      <c r="K1025" s="79"/>
      <c r="L1025" s="59">
        <f t="shared" si="149"/>
        <v>0</v>
      </c>
    </row>
    <row r="1026" ht="15.0" customHeight="1">
      <c r="B1026" s="53">
        <v>10.0</v>
      </c>
      <c r="C1026" s="73"/>
      <c r="D1026" s="55" t="str">
        <f>+IF(ISERROR(VLOOKUP($C1026,Insumos!$C:$G,3,FALSE)),"",VLOOKUP($C1026,Insumos!$C:$G,3,FALSE))</f>
        <v/>
      </c>
      <c r="E1026" s="56" t="str">
        <f>+IF(ISERROR(VLOOKUP($C1026,Insumos!$C:$G,2,FALSE)),"",VLOOKUP($C1026,Insumos!$C:$G,2,FALSE))</f>
        <v/>
      </c>
      <c r="F1026" s="57" t="str">
        <f>+IF(ISERROR(VLOOKUP($C1026,Insumos!$C:$G,5,FALSE)),"",VLOOKUP($C1026,Insumos!$C:$G,5,FALSE))</f>
        <v/>
      </c>
      <c r="G1026" s="55" t="str">
        <f>+IF(ISERROR(VLOOKUP($C1026,Insumos!$C:$G,4,FALSE)),"",VLOOKUP($C1026,Insumos!$C:$G,4,FALSE))</f>
        <v/>
      </c>
      <c r="H1026" s="64"/>
      <c r="I1026" s="56">
        <f t="shared" si="148"/>
        <v>0</v>
      </c>
      <c r="J1026" s="39"/>
      <c r="K1026" s="77"/>
      <c r="L1026" s="59">
        <f t="shared" si="149"/>
        <v>0</v>
      </c>
    </row>
    <row r="1027" ht="15.0" customHeight="1">
      <c r="B1027" s="53">
        <v>11.0</v>
      </c>
      <c r="C1027" s="63"/>
      <c r="D1027" s="55" t="str">
        <f>+IF(ISERROR(VLOOKUP($C1027,Insumos!$C:$G,3,FALSE)),"",VLOOKUP($C1027,Insumos!$C:$G,3,FALSE))</f>
        <v/>
      </c>
      <c r="E1027" s="56" t="str">
        <f>+IF(ISERROR(VLOOKUP($C1027,Insumos!$C:$G,2,FALSE)),"",VLOOKUP($C1027,Insumos!$C:$G,2,FALSE))</f>
        <v/>
      </c>
      <c r="F1027" s="57" t="str">
        <f>+IF(ISERROR(VLOOKUP($C1027,Insumos!$C:$G,5,FALSE)),"",VLOOKUP($C1027,Insumos!$C:$G,5,FALSE))</f>
        <v/>
      </c>
      <c r="G1027" s="55" t="str">
        <f>+IF(ISERROR(VLOOKUP($C1027,Insumos!$C:$G,4,FALSE)),"",VLOOKUP($C1027,Insumos!$C:$G,4,FALSE))</f>
        <v/>
      </c>
      <c r="H1027" s="64"/>
      <c r="I1027" s="56">
        <f t="shared" si="148"/>
        <v>0</v>
      </c>
      <c r="J1027" s="39"/>
      <c r="K1027" s="77"/>
      <c r="L1027" s="59">
        <f t="shared" si="149"/>
        <v>0</v>
      </c>
    </row>
    <row r="1028" ht="15.0" customHeight="1">
      <c r="H1028" s="67" t="s">
        <v>483</v>
      </c>
      <c r="I1028" s="68">
        <f>SUM(I1017:I1027)</f>
        <v>1640.54</v>
      </c>
      <c r="J1028" s="39"/>
      <c r="K1028" s="69"/>
      <c r="L1028" s="70">
        <f>SUM(L1017:L1027)</f>
        <v>1640.54</v>
      </c>
    </row>
    <row r="1031" ht="15.0" customHeight="1">
      <c r="B1031" s="33"/>
      <c r="C1031" s="10" t="s">
        <v>419</v>
      </c>
      <c r="D1031" s="111"/>
      <c r="E1031" s="35"/>
      <c r="F1031" s="36"/>
      <c r="G1031" s="37"/>
      <c r="H1031" s="38"/>
      <c r="I1031" s="35"/>
      <c r="J1031" s="39"/>
      <c r="K1031" s="40" t="s">
        <v>474</v>
      </c>
      <c r="L1031" s="41" t="s">
        <v>526</v>
      </c>
    </row>
    <row r="1032" ht="15.0" customHeight="1">
      <c r="B1032" s="42"/>
      <c r="C1032" s="43"/>
      <c r="D1032" s="42"/>
      <c r="E1032" s="44"/>
      <c r="F1032" s="45"/>
      <c r="G1032" s="42"/>
      <c r="H1032" s="46"/>
      <c r="I1032" s="44"/>
      <c r="J1032" s="39"/>
      <c r="K1032" s="47"/>
      <c r="L1032" s="41"/>
    </row>
    <row r="1033" ht="15.0" customHeight="1">
      <c r="B1033" s="48" t="s">
        <v>476</v>
      </c>
      <c r="C1033" s="48" t="s">
        <v>477</v>
      </c>
      <c r="D1033" s="48" t="s">
        <v>478</v>
      </c>
      <c r="E1033" s="49" t="s">
        <v>479</v>
      </c>
      <c r="F1033" s="50" t="s">
        <v>10</v>
      </c>
      <c r="G1033" s="48" t="s">
        <v>480</v>
      </c>
      <c r="H1033" s="51" t="s">
        <v>481</v>
      </c>
      <c r="I1033" s="49" t="s">
        <v>482</v>
      </c>
      <c r="J1033" s="39"/>
      <c r="K1033" s="52"/>
      <c r="L1033" s="48" t="s">
        <v>482</v>
      </c>
    </row>
    <row r="1034" ht="15.0" customHeight="1">
      <c r="B1034" s="53">
        <v>1.0</v>
      </c>
      <c r="C1034" s="54" t="s">
        <v>418</v>
      </c>
      <c r="D1034" s="55" t="str">
        <f>+IF(ISERROR(VLOOKUP($C1034,Insumos!$C:$G,3,FALSE)),"",VLOOKUP($C1034,Insumos!$C:$G,3,FALSE))</f>
        <v>GRAMOS</v>
      </c>
      <c r="E1034" s="56">
        <f>+IF(ISERROR(VLOOKUP($C1034,Insumos!$C:$G,2,FALSE)),"",VLOOKUP($C1034,Insumos!$C:$G,2,FALSE))</f>
        <v>3900</v>
      </c>
      <c r="F1034" s="57">
        <f>+IF(ISERROR(VLOOKUP($C1034,Insumos!$C:$G,5,FALSE)),"",VLOOKUP($C1034,Insumos!$C:$G,5,FALSE))</f>
        <v>1000</v>
      </c>
      <c r="G1034" s="55" t="str">
        <f>+IF(ISERROR(VLOOKUP($C1034,Insumos!$C:$G,4,FALSE)),"",VLOOKUP($C1034,Insumos!$C:$G,4,FALSE))</f>
        <v>GRAMOS</v>
      </c>
      <c r="H1034" s="64">
        <v>300.0</v>
      </c>
      <c r="I1034" s="56">
        <f t="shared" ref="I1034:I1044" si="150">IF(ISERROR(ROUND(+E1034/F1034*H1034,2)),0,ROUND(+E1034/F1034*H1034,2))</f>
        <v>1170</v>
      </c>
      <c r="J1034" s="39"/>
      <c r="K1034" s="64">
        <v>300.0</v>
      </c>
      <c r="L1034" s="59">
        <f t="shared" ref="L1034:L1044" si="151">IF(ISERROR(ROUND(+E1034/F1034*K1034,2)),0,ROUND(+E1034/F1034*K1034,2))</f>
        <v>1170</v>
      </c>
    </row>
    <row r="1035" ht="15.0" customHeight="1">
      <c r="B1035" s="53">
        <v>2.0</v>
      </c>
      <c r="C1035" s="54" t="s">
        <v>86</v>
      </c>
      <c r="D1035" s="55" t="str">
        <f>+IF(ISERROR(VLOOKUP($C1035,Insumos!$C:$G,3,FALSE)),"",VLOOKUP($C1035,Insumos!$C:$G,3,FALSE))</f>
        <v>MILILITROS</v>
      </c>
      <c r="E1035" s="56">
        <f>+IF(ISERROR(VLOOKUP($C1035,Insumos!$C:$G,2,FALSE)),"",VLOOKUP($C1035,Insumos!$C:$G,2,FALSE))</f>
        <v>0</v>
      </c>
      <c r="F1035" s="57">
        <f>+IF(ISERROR(VLOOKUP($C1035,Insumos!$C:$G,5,FALSE)),"",VLOOKUP($C1035,Insumos!$C:$G,5,FALSE))</f>
        <v>0</v>
      </c>
      <c r="G1035" s="55" t="str">
        <f>+IF(ISERROR(VLOOKUP($C1035,Insumos!$C:$G,4,FALSE)),"",VLOOKUP($C1035,Insumos!$C:$G,4,FALSE))</f>
        <v>MILILITROS</v>
      </c>
      <c r="H1035" s="64">
        <v>90.0</v>
      </c>
      <c r="I1035" s="56">
        <f t="shared" si="150"/>
        <v>0</v>
      </c>
      <c r="J1035" s="39"/>
      <c r="K1035" s="64">
        <v>90.0</v>
      </c>
      <c r="L1035" s="59">
        <f t="shared" si="151"/>
        <v>0</v>
      </c>
    </row>
    <row r="1036" ht="15.0" customHeight="1">
      <c r="B1036" s="53">
        <v>3.0</v>
      </c>
      <c r="C1036" s="54" t="s">
        <v>67</v>
      </c>
      <c r="D1036" s="55" t="str">
        <f>+IF(ISERROR(VLOOKUP($C1036,Insumos!$C:$G,3,FALSE)),"",VLOOKUP($C1036,Insumos!$C:$G,3,FALSE))</f>
        <v>GRAMOS</v>
      </c>
      <c r="E1036" s="56">
        <f>+IF(ISERROR(VLOOKUP($C1036,Insumos!$C:$G,2,FALSE)),"",VLOOKUP($C1036,Insumos!$C:$G,2,FALSE))</f>
        <v>294.1176471</v>
      </c>
      <c r="F1036" s="57">
        <f>+IF(ISERROR(VLOOKUP($C1036,Insumos!$C:$G,5,FALSE)),"",VLOOKUP($C1036,Insumos!$C:$G,5,FALSE))</f>
        <v>1000</v>
      </c>
      <c r="G1036" s="55" t="str">
        <f>+IF(ISERROR(VLOOKUP($C1036,Insumos!$C:$G,4,FALSE)),"",VLOOKUP($C1036,Insumos!$C:$G,4,FALSE))</f>
        <v>GRAMOS</v>
      </c>
      <c r="H1036" s="64">
        <v>7.0</v>
      </c>
      <c r="I1036" s="56">
        <f t="shared" si="150"/>
        <v>2.06</v>
      </c>
      <c r="J1036" s="39"/>
      <c r="K1036" s="64">
        <v>7.0</v>
      </c>
      <c r="L1036" s="59">
        <f t="shared" si="151"/>
        <v>2.06</v>
      </c>
    </row>
    <row r="1037" ht="15.0" customHeight="1">
      <c r="B1037" s="53">
        <v>4.0</v>
      </c>
      <c r="C1037" s="54" t="s">
        <v>140</v>
      </c>
      <c r="D1037" s="55" t="str">
        <f>+IF(ISERROR(VLOOKUP($C1037,Insumos!$C:$G,3,FALSE)),"",VLOOKUP($C1037,Insumos!$C:$G,3,FALSE))</f>
        <v>MILILITROS</v>
      </c>
      <c r="E1037" s="56">
        <f>+IF(ISERROR(VLOOKUP($C1037,Insumos!$C:$G,2,FALSE)),"",VLOOKUP($C1037,Insumos!$C:$G,2,FALSE))</f>
        <v>18000</v>
      </c>
      <c r="F1037" s="57">
        <f>+IF(ISERROR(VLOOKUP($C1037,Insumos!$C:$G,5,FALSE)),"",VLOOKUP($C1037,Insumos!$C:$G,5,FALSE))</f>
        <v>3000</v>
      </c>
      <c r="G1037" s="55" t="str">
        <f>+IF(ISERROR(VLOOKUP($C1037,Insumos!$C:$G,4,FALSE)),"",VLOOKUP($C1037,Insumos!$C:$G,4,FALSE))</f>
        <v>MILILITROS</v>
      </c>
      <c r="H1037" s="64">
        <v>70.0</v>
      </c>
      <c r="I1037" s="56">
        <f t="shared" si="150"/>
        <v>420</v>
      </c>
      <c r="J1037" s="39"/>
      <c r="K1037" s="64">
        <v>70.0</v>
      </c>
      <c r="L1037" s="59">
        <f t="shared" si="151"/>
        <v>420</v>
      </c>
    </row>
    <row r="1038" ht="15.0" customHeight="1">
      <c r="B1038" s="53">
        <v>5.0</v>
      </c>
      <c r="C1038" s="54" t="s">
        <v>75</v>
      </c>
      <c r="D1038" s="55" t="str">
        <f>+IF(ISERROR(VLOOKUP($C1038,Insumos!$C:$G,3,FALSE)),"",VLOOKUP($C1038,Insumos!$C:$G,3,FALSE))</f>
        <v>GRAMOS</v>
      </c>
      <c r="E1038" s="56">
        <f>+IF(ISERROR(VLOOKUP($C1038,Insumos!$C:$G,2,FALSE)),"",VLOOKUP($C1038,Insumos!$C:$G,2,FALSE))</f>
        <v>3361</v>
      </c>
      <c r="F1038" s="57">
        <f>+IF(ISERROR(VLOOKUP($C1038,Insumos!$C:$G,5,FALSE)),"",VLOOKUP($C1038,Insumos!$C:$G,5,FALSE))</f>
        <v>1000</v>
      </c>
      <c r="G1038" s="55" t="str">
        <f>+IF(ISERROR(VLOOKUP($C1038,Insumos!$C:$G,4,FALSE)),"",VLOOKUP($C1038,Insumos!$C:$G,4,FALSE))</f>
        <v>GRAMOS</v>
      </c>
      <c r="H1038" s="64">
        <v>7.0</v>
      </c>
      <c r="I1038" s="56">
        <f t="shared" si="150"/>
        <v>23.53</v>
      </c>
      <c r="J1038" s="39"/>
      <c r="K1038" s="64">
        <v>7.0</v>
      </c>
      <c r="L1038" s="59">
        <f t="shared" si="151"/>
        <v>23.53</v>
      </c>
    </row>
    <row r="1039" ht="15.0" customHeight="1">
      <c r="B1039" s="53">
        <v>6.0</v>
      </c>
      <c r="C1039" s="54" t="s">
        <v>136</v>
      </c>
      <c r="D1039" s="55" t="str">
        <f>+IF(ISERROR(VLOOKUP($C1039,Insumos!$C:$G,3,FALSE)),"",VLOOKUP($C1039,Insumos!$C:$G,3,FALSE))</f>
        <v>PAQUETE</v>
      </c>
      <c r="E1039" s="56">
        <f>+IF(ISERROR(VLOOKUP($C1039,Insumos!$C:$G,2,FALSE)),"",VLOOKUP($C1039,Insumos!$C:$G,2,FALSE))</f>
        <v>1300</v>
      </c>
      <c r="F1039" s="57">
        <f>+IF(ISERROR(VLOOKUP($C1039,Insumos!$C:$G,5,FALSE)),"",VLOOKUP($C1039,Insumos!$C:$G,5,FALSE))</f>
        <v>1500</v>
      </c>
      <c r="G1039" s="55" t="str">
        <f>+IF(ISERROR(VLOOKUP($C1039,Insumos!$C:$G,4,FALSE)),"",VLOOKUP($C1039,Insumos!$C:$G,4,FALSE))</f>
        <v>PAQUETE</v>
      </c>
      <c r="H1039" s="64">
        <v>10.0</v>
      </c>
      <c r="I1039" s="56">
        <f t="shared" si="150"/>
        <v>8.67</v>
      </c>
      <c r="J1039" s="39"/>
      <c r="K1039" s="64">
        <v>10.0</v>
      </c>
      <c r="L1039" s="59">
        <f t="shared" si="151"/>
        <v>8.67</v>
      </c>
    </row>
    <row r="1040" ht="15.0" customHeight="1">
      <c r="B1040" s="53">
        <v>7.0</v>
      </c>
      <c r="C1040" s="88" t="s">
        <v>71</v>
      </c>
      <c r="D1040" s="55" t="str">
        <f>+IF(ISERROR(VLOOKUP($C1040,Insumos!$C:$G,3,FALSE)),"",VLOOKUP($C1040,Insumos!$C:$G,3,FALSE))</f>
        <v>GRAMOS</v>
      </c>
      <c r="E1040" s="56">
        <f>+IF(ISERROR(VLOOKUP($C1040,Insumos!$C:$G,2,FALSE)),"",VLOOKUP($C1040,Insumos!$C:$G,2,FALSE))</f>
        <v>2521</v>
      </c>
      <c r="F1040" s="57">
        <f>+IF(ISERROR(VLOOKUP($C1040,Insumos!$C:$G,5,FALSE)),"",VLOOKUP($C1040,Insumos!$C:$G,5,FALSE))</f>
        <v>1000</v>
      </c>
      <c r="G1040" s="55" t="str">
        <f>+IF(ISERROR(VLOOKUP($C1040,Insumos!$C:$G,4,FALSE)),"",VLOOKUP($C1040,Insumos!$C:$G,4,FALSE))</f>
        <v>GRAMOS</v>
      </c>
      <c r="H1040" s="64">
        <v>2.0</v>
      </c>
      <c r="I1040" s="56">
        <f t="shared" si="150"/>
        <v>5.04</v>
      </c>
      <c r="J1040" s="39"/>
      <c r="K1040" s="64">
        <v>2.0</v>
      </c>
      <c r="L1040" s="59">
        <f t="shared" si="151"/>
        <v>5.04</v>
      </c>
    </row>
    <row r="1041" ht="15.0" customHeight="1">
      <c r="B1041" s="53">
        <v>8.0</v>
      </c>
      <c r="C1041" s="91" t="s">
        <v>66</v>
      </c>
      <c r="D1041" s="55" t="str">
        <f>+IF(ISERROR(VLOOKUP($C1041,Insumos!$C:$G,3,FALSE)),"",VLOOKUP($C1041,Insumos!$C:$G,3,FALSE))</f>
        <v>GRAMOS</v>
      </c>
      <c r="E1041" s="56">
        <f>+IF(ISERROR(VLOOKUP($C1041,Insumos!$C:$G,2,FALSE)),"",VLOOKUP($C1041,Insumos!$C:$G,2,FALSE))</f>
        <v>2101</v>
      </c>
      <c r="F1041" s="57">
        <f>+IF(ISERROR(VLOOKUP($C1041,Insumos!$C:$G,5,FALSE)),"",VLOOKUP($C1041,Insumos!$C:$G,5,FALSE))</f>
        <v>1000</v>
      </c>
      <c r="G1041" s="55" t="str">
        <f>+IF(ISERROR(VLOOKUP($C1041,Insumos!$C:$G,4,FALSE)),"",VLOOKUP($C1041,Insumos!$C:$G,4,FALSE))</f>
        <v>GRAMOS</v>
      </c>
      <c r="H1041" s="64">
        <v>2.0</v>
      </c>
      <c r="I1041" s="56">
        <f t="shared" si="150"/>
        <v>4.2</v>
      </c>
      <c r="J1041" s="39"/>
      <c r="K1041" s="64">
        <v>2.0</v>
      </c>
      <c r="L1041" s="59">
        <f t="shared" si="151"/>
        <v>4.2</v>
      </c>
    </row>
    <row r="1042" ht="15.0" customHeight="1">
      <c r="B1042" s="53">
        <v>9.0</v>
      </c>
      <c r="C1042" s="78" t="s">
        <v>72</v>
      </c>
      <c r="D1042" s="55" t="str">
        <f>+IF(ISERROR(VLOOKUP($C1042,Insumos!$C:$G,3,FALSE)),"",VLOOKUP($C1042,Insumos!$C:$G,3,FALSE))</f>
        <v>GRAMOS</v>
      </c>
      <c r="E1042" s="56">
        <f>+IF(ISERROR(VLOOKUP($C1042,Insumos!$C:$G,2,FALSE)),"",VLOOKUP($C1042,Insumos!$C:$G,2,FALSE))</f>
        <v>4202</v>
      </c>
      <c r="F1042" s="57">
        <f>+IF(ISERROR(VLOOKUP($C1042,Insumos!$C:$G,5,FALSE)),"",VLOOKUP($C1042,Insumos!$C:$G,5,FALSE))</f>
        <v>1000</v>
      </c>
      <c r="G1042" s="55" t="str">
        <f>+IF(ISERROR(VLOOKUP($C1042,Insumos!$C:$G,4,FALSE)),"",VLOOKUP($C1042,Insumos!$C:$G,4,FALSE))</f>
        <v>GRAMOS</v>
      </c>
      <c r="H1042" s="64">
        <v>2.0</v>
      </c>
      <c r="I1042" s="56">
        <f t="shared" si="150"/>
        <v>8.4</v>
      </c>
      <c r="J1042" s="39"/>
      <c r="K1042" s="64">
        <v>2.0</v>
      </c>
      <c r="L1042" s="59">
        <f t="shared" si="151"/>
        <v>8.4</v>
      </c>
    </row>
    <row r="1043" ht="15.0" customHeight="1">
      <c r="B1043" s="53">
        <v>10.0</v>
      </c>
      <c r="C1043" s="73"/>
      <c r="D1043" s="55" t="str">
        <f>+IF(ISERROR(VLOOKUP($C1043,Insumos!$C:$G,3,FALSE)),"",VLOOKUP($C1043,Insumos!$C:$G,3,FALSE))</f>
        <v/>
      </c>
      <c r="E1043" s="56" t="str">
        <f>+IF(ISERROR(VLOOKUP($C1043,Insumos!$C:$G,2,FALSE)),"",VLOOKUP($C1043,Insumos!$C:$G,2,FALSE))</f>
        <v/>
      </c>
      <c r="F1043" s="57" t="str">
        <f>+IF(ISERROR(VLOOKUP($C1043,Insumos!$C:$G,5,FALSE)),"",VLOOKUP($C1043,Insumos!$C:$G,5,FALSE))</f>
        <v/>
      </c>
      <c r="G1043" s="55" t="str">
        <f>+IF(ISERROR(VLOOKUP($C1043,Insumos!$C:$G,4,FALSE)),"",VLOOKUP($C1043,Insumos!$C:$G,4,FALSE))</f>
        <v/>
      </c>
      <c r="H1043" s="64"/>
      <c r="I1043" s="56">
        <f t="shared" si="150"/>
        <v>0</v>
      </c>
      <c r="J1043" s="39"/>
      <c r="K1043" s="77"/>
      <c r="L1043" s="59">
        <f t="shared" si="151"/>
        <v>0</v>
      </c>
    </row>
    <row r="1044" ht="15.0" customHeight="1">
      <c r="B1044" s="53">
        <v>11.0</v>
      </c>
      <c r="C1044" s="63"/>
      <c r="D1044" s="55" t="str">
        <f>+IF(ISERROR(VLOOKUP($C1044,Insumos!$C:$G,3,FALSE)),"",VLOOKUP($C1044,Insumos!$C:$G,3,FALSE))</f>
        <v/>
      </c>
      <c r="E1044" s="56" t="str">
        <f>+IF(ISERROR(VLOOKUP($C1044,Insumos!$C:$G,2,FALSE)),"",VLOOKUP($C1044,Insumos!$C:$G,2,FALSE))</f>
        <v/>
      </c>
      <c r="F1044" s="57" t="str">
        <f>+IF(ISERROR(VLOOKUP($C1044,Insumos!$C:$G,5,FALSE)),"",VLOOKUP($C1044,Insumos!$C:$G,5,FALSE))</f>
        <v/>
      </c>
      <c r="G1044" s="55" t="str">
        <f>+IF(ISERROR(VLOOKUP($C1044,Insumos!$C:$G,4,FALSE)),"",VLOOKUP($C1044,Insumos!$C:$G,4,FALSE))</f>
        <v/>
      </c>
      <c r="H1044" s="64"/>
      <c r="I1044" s="56">
        <f t="shared" si="150"/>
        <v>0</v>
      </c>
      <c r="J1044" s="39"/>
      <c r="K1044" s="77"/>
      <c r="L1044" s="59">
        <f t="shared" si="151"/>
        <v>0</v>
      </c>
    </row>
    <row r="1045" ht="15.0" customHeight="1">
      <c r="H1045" s="67" t="s">
        <v>483</v>
      </c>
      <c r="I1045" s="68">
        <f>SUM(I1034:I1044)</f>
        <v>1641.9</v>
      </c>
      <c r="J1045" s="39"/>
      <c r="K1045" s="69"/>
      <c r="L1045" s="70">
        <f>SUM(L1034:L1044)</f>
        <v>1641.9</v>
      </c>
    </row>
    <row r="1049" ht="15.0" customHeight="1">
      <c r="B1049" s="33"/>
      <c r="C1049" s="10" t="s">
        <v>421</v>
      </c>
      <c r="D1049" s="111"/>
      <c r="E1049" s="35"/>
      <c r="F1049" s="36"/>
      <c r="G1049" s="37"/>
      <c r="H1049" s="38"/>
      <c r="I1049" s="35"/>
      <c r="J1049" s="39"/>
      <c r="K1049" s="40" t="s">
        <v>474</v>
      </c>
      <c r="L1049" s="41" t="s">
        <v>489</v>
      </c>
    </row>
    <row r="1050" ht="15.0" customHeight="1">
      <c r="B1050" s="42"/>
      <c r="C1050" s="43"/>
      <c r="D1050" s="42"/>
      <c r="E1050" s="44"/>
      <c r="F1050" s="45"/>
      <c r="G1050" s="42"/>
      <c r="H1050" s="46"/>
      <c r="I1050" s="44"/>
      <c r="J1050" s="39"/>
      <c r="K1050" s="47"/>
      <c r="L1050" s="41"/>
    </row>
    <row r="1051" ht="15.0" customHeight="1">
      <c r="B1051" s="48" t="s">
        <v>476</v>
      </c>
      <c r="C1051" s="48" t="s">
        <v>477</v>
      </c>
      <c r="D1051" s="48" t="s">
        <v>478</v>
      </c>
      <c r="E1051" s="49" t="s">
        <v>479</v>
      </c>
      <c r="F1051" s="50" t="s">
        <v>10</v>
      </c>
      <c r="G1051" s="48" t="s">
        <v>480</v>
      </c>
      <c r="H1051" s="51" t="s">
        <v>481</v>
      </c>
      <c r="I1051" s="49" t="s">
        <v>482</v>
      </c>
      <c r="J1051" s="39"/>
      <c r="K1051" s="52"/>
      <c r="L1051" s="48" t="s">
        <v>482</v>
      </c>
    </row>
    <row r="1052" ht="15.0" customHeight="1">
      <c r="B1052" s="53">
        <v>1.0</v>
      </c>
      <c r="C1052" s="54" t="s">
        <v>98</v>
      </c>
      <c r="D1052" s="55" t="str">
        <f>+IF(ISERROR(VLOOKUP($C1052,Insumos!$C:$G,3,FALSE)),"",VLOOKUP($C1052,Insumos!$C:$G,3,FALSE))</f>
        <v>GRAMOS</v>
      </c>
      <c r="E1052" s="56">
        <f>+IF(ISERROR(VLOOKUP($C1052,Insumos!$C:$G,2,FALSE)),"",VLOOKUP($C1052,Insumos!$C:$G,2,FALSE))</f>
        <v>3361</v>
      </c>
      <c r="F1052" s="57">
        <f>+IF(ISERROR(VLOOKUP($C1052,Insumos!$C:$G,5,FALSE)),"",VLOOKUP($C1052,Insumos!$C:$G,5,FALSE))</f>
        <v>1000</v>
      </c>
      <c r="G1052" s="55" t="str">
        <f>+IF(ISERROR(VLOOKUP($C1052,Insumos!$C:$G,4,FALSE)),"",VLOOKUP($C1052,Insumos!$C:$G,4,FALSE))</f>
        <v>GRAMOS</v>
      </c>
      <c r="H1052" s="64">
        <v>40.0</v>
      </c>
      <c r="I1052" s="56">
        <f t="shared" ref="I1052:I1062" si="152">IF(ISERROR(ROUND(+E1052/F1052*H1052,2)),0,ROUND(+E1052/F1052*H1052,2))</f>
        <v>134.44</v>
      </c>
      <c r="J1052" s="39"/>
      <c r="K1052" s="64">
        <v>40.0</v>
      </c>
      <c r="L1052" s="59">
        <f t="shared" ref="L1052:L1062" si="153">IF(ISERROR(ROUND(+E1052/F1052*K1052,2)),0,ROUND(+E1052/F1052*K1052,2))</f>
        <v>134.44</v>
      </c>
    </row>
    <row r="1053" ht="15.0" customHeight="1">
      <c r="B1053" s="53">
        <v>2.0</v>
      </c>
      <c r="C1053" s="54" t="s">
        <v>67</v>
      </c>
      <c r="D1053" s="55" t="str">
        <f>+IF(ISERROR(VLOOKUP($C1053,Insumos!$C:$G,3,FALSE)),"",VLOOKUP($C1053,Insumos!$C:$G,3,FALSE))</f>
        <v>GRAMOS</v>
      </c>
      <c r="E1053" s="56">
        <f>+IF(ISERROR(VLOOKUP($C1053,Insumos!$C:$G,2,FALSE)),"",VLOOKUP($C1053,Insumos!$C:$G,2,FALSE))</f>
        <v>294.1176471</v>
      </c>
      <c r="F1053" s="57">
        <f>+IF(ISERROR(VLOOKUP($C1053,Insumos!$C:$G,5,FALSE)),"",VLOOKUP($C1053,Insumos!$C:$G,5,FALSE))</f>
        <v>1000</v>
      </c>
      <c r="G1053" s="55" t="str">
        <f>+IF(ISERROR(VLOOKUP($C1053,Insumos!$C:$G,4,FALSE)),"",VLOOKUP($C1053,Insumos!$C:$G,4,FALSE))</f>
        <v>GRAMOS</v>
      </c>
      <c r="H1053" s="64">
        <v>1.0</v>
      </c>
      <c r="I1053" s="56">
        <f t="shared" si="152"/>
        <v>0.29</v>
      </c>
      <c r="J1053" s="39"/>
      <c r="K1053" s="64">
        <v>1.0</v>
      </c>
      <c r="L1053" s="59">
        <f t="shared" si="153"/>
        <v>0.29</v>
      </c>
    </row>
    <row r="1054" ht="15.0" customHeight="1">
      <c r="B1054" s="53">
        <v>3.0</v>
      </c>
      <c r="C1054" s="54" t="s">
        <v>140</v>
      </c>
      <c r="D1054" s="55" t="str">
        <f>+IF(ISERROR(VLOOKUP($C1054,Insumos!$C:$G,3,FALSE)),"",VLOOKUP($C1054,Insumos!$C:$G,3,FALSE))</f>
        <v>MILILITROS</v>
      </c>
      <c r="E1054" s="56">
        <f>+IF(ISERROR(VLOOKUP($C1054,Insumos!$C:$G,2,FALSE)),"",VLOOKUP($C1054,Insumos!$C:$G,2,FALSE))</f>
        <v>18000</v>
      </c>
      <c r="F1054" s="57">
        <f>+IF(ISERROR(VLOOKUP($C1054,Insumos!$C:$G,5,FALSE)),"",VLOOKUP($C1054,Insumos!$C:$G,5,FALSE))</f>
        <v>3000</v>
      </c>
      <c r="G1054" s="55" t="str">
        <f>+IF(ISERROR(VLOOKUP($C1054,Insumos!$C:$G,4,FALSE)),"",VLOOKUP($C1054,Insumos!$C:$G,4,FALSE))</f>
        <v>MILILITROS</v>
      </c>
      <c r="H1054" s="64">
        <v>35.0</v>
      </c>
      <c r="I1054" s="56">
        <f t="shared" si="152"/>
        <v>210</v>
      </c>
      <c r="J1054" s="39"/>
      <c r="K1054" s="64">
        <v>35.0</v>
      </c>
      <c r="L1054" s="59">
        <f t="shared" si="153"/>
        <v>210</v>
      </c>
    </row>
    <row r="1055" ht="15.0" customHeight="1">
      <c r="B1055" s="53">
        <v>4.0</v>
      </c>
      <c r="C1055" s="54" t="s">
        <v>75</v>
      </c>
      <c r="D1055" s="55" t="str">
        <f>+IF(ISERROR(VLOOKUP($C1055,Insumos!$C:$G,3,FALSE)),"",VLOOKUP($C1055,Insumos!$C:$G,3,FALSE))</f>
        <v>GRAMOS</v>
      </c>
      <c r="E1055" s="56">
        <f>+IF(ISERROR(VLOOKUP($C1055,Insumos!$C:$G,2,FALSE)),"",VLOOKUP($C1055,Insumos!$C:$G,2,FALSE))</f>
        <v>3361</v>
      </c>
      <c r="F1055" s="57">
        <f>+IF(ISERROR(VLOOKUP($C1055,Insumos!$C:$G,5,FALSE)),"",VLOOKUP($C1055,Insumos!$C:$G,5,FALSE))</f>
        <v>1000</v>
      </c>
      <c r="G1055" s="55" t="str">
        <f>+IF(ISERROR(VLOOKUP($C1055,Insumos!$C:$G,4,FALSE)),"",VLOOKUP($C1055,Insumos!$C:$G,4,FALSE))</f>
        <v>GRAMOS</v>
      </c>
      <c r="H1055" s="64">
        <v>1.0</v>
      </c>
      <c r="I1055" s="56">
        <f t="shared" si="152"/>
        <v>3.36</v>
      </c>
      <c r="J1055" s="39"/>
      <c r="K1055" s="64">
        <v>1.0</v>
      </c>
      <c r="L1055" s="59">
        <f t="shared" si="153"/>
        <v>3.36</v>
      </c>
    </row>
    <row r="1056" ht="15.0" customHeight="1">
      <c r="B1056" s="53">
        <v>5.0</v>
      </c>
      <c r="C1056" s="54" t="s">
        <v>73</v>
      </c>
      <c r="D1056" s="55" t="str">
        <f>+IF(ISERROR(VLOOKUP($C1056,Insumos!$C:$G,3,FALSE)),"",VLOOKUP($C1056,Insumos!$C:$G,3,FALSE))</f>
        <v>GRAMOS</v>
      </c>
      <c r="E1056" s="56">
        <f>+IF(ISERROR(VLOOKUP($C1056,Insumos!$C:$G,2,FALSE)),"",VLOOKUP($C1056,Insumos!$C:$G,2,FALSE))</f>
        <v>6722</v>
      </c>
      <c r="F1056" s="57">
        <f>+IF(ISERROR(VLOOKUP($C1056,Insumos!$C:$G,5,FALSE)),"",VLOOKUP($C1056,Insumos!$C:$G,5,FALSE))</f>
        <v>1000</v>
      </c>
      <c r="G1056" s="55" t="str">
        <f>+IF(ISERROR(VLOOKUP($C1056,Insumos!$C:$G,4,FALSE)),"",VLOOKUP($C1056,Insumos!$C:$G,4,FALSE))</f>
        <v>GRAMOS</v>
      </c>
      <c r="H1056" s="64">
        <v>1.0</v>
      </c>
      <c r="I1056" s="56">
        <f t="shared" si="152"/>
        <v>6.72</v>
      </c>
      <c r="J1056" s="39"/>
      <c r="K1056" s="64">
        <v>1.0</v>
      </c>
      <c r="L1056" s="59">
        <f t="shared" si="153"/>
        <v>6.72</v>
      </c>
    </row>
    <row r="1057" ht="15.0" customHeight="1">
      <c r="B1057" s="53">
        <v>6.0</v>
      </c>
      <c r="C1057" s="54" t="s">
        <v>234</v>
      </c>
      <c r="D1057" s="55" t="str">
        <f>+IF(ISERROR(VLOOKUP($C1057,Insumos!$C:$G,3,FALSE)),"",VLOOKUP($C1057,Insumos!$C:$G,3,FALSE))</f>
        <v>GRAMOS</v>
      </c>
      <c r="E1057" s="56">
        <f>+IF(ISERROR(VLOOKUP($C1057,Insumos!$C:$G,2,FALSE)),"",VLOOKUP($C1057,Insumos!$C:$G,2,FALSE))</f>
        <v>878.8888889</v>
      </c>
      <c r="F1057" s="57">
        <f>+IF(ISERROR(VLOOKUP($C1057,Insumos!$C:$G,5,FALSE)),"",VLOOKUP($C1057,Insumos!$C:$G,5,FALSE))</f>
        <v>1000</v>
      </c>
      <c r="G1057" s="55" t="str">
        <f>+IF(ISERROR(VLOOKUP($C1057,Insumos!$C:$G,4,FALSE)),"",VLOOKUP($C1057,Insumos!$C:$G,4,FALSE))</f>
        <v>GRAMOS</v>
      </c>
      <c r="H1057" s="64">
        <v>2.0</v>
      </c>
      <c r="I1057" s="56">
        <f t="shared" si="152"/>
        <v>1.76</v>
      </c>
      <c r="J1057" s="39"/>
      <c r="K1057" s="64">
        <v>2.0</v>
      </c>
      <c r="L1057" s="59">
        <f t="shared" si="153"/>
        <v>1.76</v>
      </c>
    </row>
    <row r="1058" ht="15.0" customHeight="1">
      <c r="B1058" s="53">
        <v>7.0</v>
      </c>
      <c r="C1058" s="88" t="s">
        <v>404</v>
      </c>
      <c r="D1058" s="55" t="str">
        <f>+IF(ISERROR(VLOOKUP($C1058,Insumos!$C:$G,3,FALSE)),"",VLOOKUP($C1058,Insumos!$C:$G,3,FALSE))</f>
        <v>MILILITROS</v>
      </c>
      <c r="E1058" s="56">
        <f>+IF(ISERROR(VLOOKUP($C1058,Insumos!$C:$G,2,FALSE)),"",VLOOKUP($C1058,Insumos!$C:$G,2,FALSE))</f>
        <v>2900</v>
      </c>
      <c r="F1058" s="57">
        <f>+IF(ISERROR(VLOOKUP($C1058,Insumos!$C:$G,5,FALSE)),"",VLOOKUP($C1058,Insumos!$C:$G,5,FALSE))</f>
        <v>1000</v>
      </c>
      <c r="G1058" s="55" t="str">
        <f>+IF(ISERROR(VLOOKUP($C1058,Insumos!$C:$G,4,FALSE)),"",VLOOKUP($C1058,Insumos!$C:$G,4,FALSE))</f>
        <v>MILILITROS</v>
      </c>
      <c r="H1058" s="64">
        <v>2.0</v>
      </c>
      <c r="I1058" s="56">
        <f t="shared" si="152"/>
        <v>5.8</v>
      </c>
      <c r="J1058" s="39"/>
      <c r="K1058" s="64">
        <v>2.0</v>
      </c>
      <c r="L1058" s="59">
        <f t="shared" si="153"/>
        <v>5.8</v>
      </c>
    </row>
    <row r="1059" ht="15.0" customHeight="1">
      <c r="B1059" s="53">
        <v>8.0</v>
      </c>
      <c r="C1059" s="91"/>
      <c r="D1059" s="55" t="str">
        <f>+IF(ISERROR(VLOOKUP($C1059,Insumos!$C:$G,3,FALSE)),"",VLOOKUP($C1059,Insumos!$C:$G,3,FALSE))</f>
        <v/>
      </c>
      <c r="E1059" s="56" t="str">
        <f>+IF(ISERROR(VLOOKUP($C1059,Insumos!$C:$G,2,FALSE)),"",VLOOKUP($C1059,Insumos!$C:$G,2,FALSE))</f>
        <v/>
      </c>
      <c r="F1059" s="57" t="str">
        <f>+IF(ISERROR(VLOOKUP($C1059,Insumos!$C:$G,5,FALSE)),"",VLOOKUP($C1059,Insumos!$C:$G,5,FALSE))</f>
        <v/>
      </c>
      <c r="G1059" s="55" t="str">
        <f>+IF(ISERROR(VLOOKUP($C1059,Insumos!$C:$G,4,FALSE)),"",VLOOKUP($C1059,Insumos!$C:$G,4,FALSE))</f>
        <v/>
      </c>
      <c r="H1059" s="64"/>
      <c r="I1059" s="56">
        <f t="shared" si="152"/>
        <v>0</v>
      </c>
      <c r="J1059" s="39"/>
      <c r="K1059" s="113"/>
      <c r="L1059" s="59">
        <f t="shared" si="153"/>
        <v>0</v>
      </c>
    </row>
    <row r="1060" ht="15.0" customHeight="1">
      <c r="B1060" s="53">
        <v>9.0</v>
      </c>
      <c r="C1060" s="78"/>
      <c r="D1060" s="55" t="str">
        <f>+IF(ISERROR(VLOOKUP($C1060,Insumos!$C:$G,3,FALSE)),"",VLOOKUP($C1060,Insumos!$C:$G,3,FALSE))</f>
        <v/>
      </c>
      <c r="E1060" s="56" t="str">
        <f>+IF(ISERROR(VLOOKUP($C1060,Insumos!$C:$G,2,FALSE)),"",VLOOKUP($C1060,Insumos!$C:$G,2,FALSE))</f>
        <v/>
      </c>
      <c r="F1060" s="57" t="str">
        <f>+IF(ISERROR(VLOOKUP($C1060,Insumos!$C:$G,5,FALSE)),"",VLOOKUP($C1060,Insumos!$C:$G,5,FALSE))</f>
        <v/>
      </c>
      <c r="G1060" s="55" t="str">
        <f>+IF(ISERROR(VLOOKUP($C1060,Insumos!$C:$G,4,FALSE)),"",VLOOKUP($C1060,Insumos!$C:$G,4,FALSE))</f>
        <v/>
      </c>
      <c r="H1060" s="64"/>
      <c r="I1060" s="56">
        <f t="shared" si="152"/>
        <v>0</v>
      </c>
      <c r="J1060" s="39"/>
      <c r="K1060" s="79"/>
      <c r="L1060" s="59">
        <f t="shared" si="153"/>
        <v>0</v>
      </c>
    </row>
    <row r="1061" ht="15.0" customHeight="1">
      <c r="B1061" s="53">
        <v>10.0</v>
      </c>
      <c r="C1061" s="73"/>
      <c r="D1061" s="55" t="str">
        <f>+IF(ISERROR(VLOOKUP($C1061,Insumos!$C:$G,3,FALSE)),"",VLOOKUP($C1061,Insumos!$C:$G,3,FALSE))</f>
        <v/>
      </c>
      <c r="E1061" s="56" t="str">
        <f>+IF(ISERROR(VLOOKUP($C1061,Insumos!$C:$G,2,FALSE)),"",VLOOKUP($C1061,Insumos!$C:$G,2,FALSE))</f>
        <v/>
      </c>
      <c r="F1061" s="57" t="str">
        <f>+IF(ISERROR(VLOOKUP($C1061,Insumos!$C:$G,5,FALSE)),"",VLOOKUP($C1061,Insumos!$C:$G,5,FALSE))</f>
        <v/>
      </c>
      <c r="G1061" s="55" t="str">
        <f>+IF(ISERROR(VLOOKUP($C1061,Insumos!$C:$G,4,FALSE)),"",VLOOKUP($C1061,Insumos!$C:$G,4,FALSE))</f>
        <v/>
      </c>
      <c r="H1061" s="64"/>
      <c r="I1061" s="56">
        <f t="shared" si="152"/>
        <v>0</v>
      </c>
      <c r="J1061" s="39"/>
      <c r="K1061" s="77"/>
      <c r="L1061" s="59">
        <f t="shared" si="153"/>
        <v>0</v>
      </c>
    </row>
    <row r="1062" ht="15.0" customHeight="1">
      <c r="B1062" s="53">
        <v>11.0</v>
      </c>
      <c r="C1062" s="63"/>
      <c r="D1062" s="55" t="str">
        <f>+IF(ISERROR(VLOOKUP($C1062,Insumos!$C:$G,3,FALSE)),"",VLOOKUP($C1062,Insumos!$C:$G,3,FALSE))</f>
        <v/>
      </c>
      <c r="E1062" s="56" t="str">
        <f>+IF(ISERROR(VLOOKUP($C1062,Insumos!$C:$G,2,FALSE)),"",VLOOKUP($C1062,Insumos!$C:$G,2,FALSE))</f>
        <v/>
      </c>
      <c r="F1062" s="57" t="str">
        <f>+IF(ISERROR(VLOOKUP($C1062,Insumos!$C:$G,5,FALSE)),"",VLOOKUP($C1062,Insumos!$C:$G,5,FALSE))</f>
        <v/>
      </c>
      <c r="G1062" s="55" t="str">
        <f>+IF(ISERROR(VLOOKUP($C1062,Insumos!$C:$G,4,FALSE)),"",VLOOKUP($C1062,Insumos!$C:$G,4,FALSE))</f>
        <v/>
      </c>
      <c r="H1062" s="64"/>
      <c r="I1062" s="56">
        <f t="shared" si="152"/>
        <v>0</v>
      </c>
      <c r="J1062" s="39"/>
      <c r="K1062" s="77"/>
      <c r="L1062" s="59">
        <f t="shared" si="153"/>
        <v>0</v>
      </c>
    </row>
    <row r="1063" ht="15.0" customHeight="1">
      <c r="H1063" s="67" t="s">
        <v>483</v>
      </c>
      <c r="I1063" s="68">
        <f>SUM(I1052:I1062)</f>
        <v>362.37</v>
      </c>
      <c r="J1063" s="39"/>
      <c r="K1063" s="69"/>
      <c r="L1063" s="70">
        <f>SUM(L1052:L1062)</f>
        <v>362.37</v>
      </c>
    </row>
    <row r="1067" ht="15.0" customHeight="1">
      <c r="B1067" s="33"/>
      <c r="C1067" s="10" t="s">
        <v>423</v>
      </c>
      <c r="D1067" s="111"/>
      <c r="E1067" s="35"/>
      <c r="F1067" s="36"/>
      <c r="G1067" s="37"/>
      <c r="H1067" s="38"/>
      <c r="I1067" s="35"/>
      <c r="J1067" s="39"/>
      <c r="K1067" s="40" t="s">
        <v>474</v>
      </c>
      <c r="L1067" s="41" t="s">
        <v>527</v>
      </c>
    </row>
    <row r="1068" ht="15.0" customHeight="1">
      <c r="B1068" s="42"/>
      <c r="C1068" s="43"/>
      <c r="D1068" s="42"/>
      <c r="E1068" s="44"/>
      <c r="F1068" s="45"/>
      <c r="G1068" s="42"/>
      <c r="H1068" s="46"/>
      <c r="I1068" s="44"/>
      <c r="J1068" s="39"/>
      <c r="K1068" s="47"/>
      <c r="L1068" s="41"/>
    </row>
    <row r="1069" ht="15.0" customHeight="1">
      <c r="B1069" s="48" t="s">
        <v>476</v>
      </c>
      <c r="C1069" s="48" t="s">
        <v>477</v>
      </c>
      <c r="D1069" s="48" t="s">
        <v>478</v>
      </c>
      <c r="E1069" s="49" t="s">
        <v>479</v>
      </c>
      <c r="F1069" s="50" t="s">
        <v>10</v>
      </c>
      <c r="G1069" s="48" t="s">
        <v>480</v>
      </c>
      <c r="H1069" s="51" t="s">
        <v>481</v>
      </c>
      <c r="I1069" s="49" t="s">
        <v>482</v>
      </c>
      <c r="J1069" s="39"/>
      <c r="K1069" s="52"/>
      <c r="L1069" s="48" t="s">
        <v>482</v>
      </c>
    </row>
    <row r="1070" ht="15.0" customHeight="1">
      <c r="B1070" s="53">
        <v>1.0</v>
      </c>
      <c r="C1070" s="54" t="s">
        <v>422</v>
      </c>
      <c r="D1070" s="55" t="str">
        <f>+IF(ISERROR(VLOOKUP($C1070,Insumos!$C:$G,3,FALSE)),"",VLOOKUP($C1070,Insumos!$C:$G,3,FALSE))</f>
        <v>GRAMOS</v>
      </c>
      <c r="E1070" s="56">
        <f>+IF(ISERROR(VLOOKUP($C1070,Insumos!$C:$G,2,FALSE)),"",VLOOKUP($C1070,Insumos!$C:$G,2,FALSE))</f>
        <v>1250</v>
      </c>
      <c r="F1070" s="57">
        <f>+IF(ISERROR(VLOOKUP($C1070,Insumos!$C:$G,5,FALSE)),"",VLOOKUP($C1070,Insumos!$C:$G,5,FALSE))</f>
        <v>380</v>
      </c>
      <c r="G1070" s="55" t="str">
        <f>+IF(ISERROR(VLOOKUP($C1070,Insumos!$C:$G,4,FALSE)),"",VLOOKUP($C1070,Insumos!$C:$G,4,FALSE))</f>
        <v>GRAMOS</v>
      </c>
      <c r="H1070" s="64">
        <v>760.0</v>
      </c>
      <c r="I1070" s="56">
        <f t="shared" ref="I1070:I1080" si="154">IF(ISERROR(ROUND(+E1070/F1070*H1070,2)),0,ROUND(+E1070/F1070*H1070,2))</f>
        <v>2500</v>
      </c>
      <c r="J1070" s="39"/>
      <c r="K1070" s="64">
        <v>760.0</v>
      </c>
      <c r="L1070" s="59">
        <f t="shared" ref="L1070:L1080" si="155">IF(ISERROR(ROUND(+E1070/F1070*K1070,2)),0,ROUND(+E1070/F1070*K1070,2))</f>
        <v>2500</v>
      </c>
    </row>
    <row r="1071" ht="15.0" customHeight="1">
      <c r="B1071" s="53">
        <v>2.0</v>
      </c>
      <c r="C1071" s="54" t="s">
        <v>67</v>
      </c>
      <c r="D1071" s="55" t="str">
        <f>+IF(ISERROR(VLOOKUP($C1071,Insumos!$C:$G,3,FALSE)),"",VLOOKUP($C1071,Insumos!$C:$G,3,FALSE))</f>
        <v>GRAMOS</v>
      </c>
      <c r="E1071" s="56">
        <f>+IF(ISERROR(VLOOKUP($C1071,Insumos!$C:$G,2,FALSE)),"",VLOOKUP($C1071,Insumos!$C:$G,2,FALSE))</f>
        <v>294.1176471</v>
      </c>
      <c r="F1071" s="57">
        <f>+IF(ISERROR(VLOOKUP($C1071,Insumos!$C:$G,5,FALSE)),"",VLOOKUP($C1071,Insumos!$C:$G,5,FALSE))</f>
        <v>1000</v>
      </c>
      <c r="G1071" s="55" t="str">
        <f>+IF(ISERROR(VLOOKUP($C1071,Insumos!$C:$G,4,FALSE)),"",VLOOKUP($C1071,Insumos!$C:$G,4,FALSE))</f>
        <v>GRAMOS</v>
      </c>
      <c r="H1071" s="64">
        <v>1.0</v>
      </c>
      <c r="I1071" s="56">
        <f t="shared" si="154"/>
        <v>0.29</v>
      </c>
      <c r="J1071" s="39"/>
      <c r="K1071" s="64">
        <v>1.0</v>
      </c>
      <c r="L1071" s="59">
        <f t="shared" si="155"/>
        <v>0.29</v>
      </c>
    </row>
    <row r="1072" ht="15.0" customHeight="1">
      <c r="B1072" s="53">
        <v>3.0</v>
      </c>
      <c r="C1072" s="54" t="s">
        <v>105</v>
      </c>
      <c r="D1072" s="55" t="str">
        <f>+IF(ISERROR(VLOOKUP($C1072,Insumos!$C:$G,3,FALSE)),"",VLOOKUP($C1072,Insumos!$C:$G,3,FALSE))</f>
        <v>GRAMOS</v>
      </c>
      <c r="E1072" s="56">
        <f>+IF(ISERROR(VLOOKUP($C1072,Insumos!$C:$G,2,FALSE)),"",VLOOKUP($C1072,Insumos!$C:$G,2,FALSE))</f>
        <v>840.3361345</v>
      </c>
      <c r="F1072" s="57">
        <f>+IF(ISERROR(VLOOKUP($C1072,Insumos!$C:$G,5,FALSE)),"",VLOOKUP($C1072,Insumos!$C:$G,5,FALSE))</f>
        <v>100</v>
      </c>
      <c r="G1072" s="55" t="str">
        <f>+IF(ISERROR(VLOOKUP($C1072,Insumos!$C:$G,4,FALSE)),"",VLOOKUP($C1072,Insumos!$C:$G,4,FALSE))</f>
        <v>GRAMOS</v>
      </c>
      <c r="H1072" s="64">
        <v>1.0</v>
      </c>
      <c r="I1072" s="56">
        <f t="shared" si="154"/>
        <v>8.4</v>
      </c>
      <c r="J1072" s="39"/>
      <c r="K1072" s="64">
        <v>1.0</v>
      </c>
      <c r="L1072" s="59">
        <f t="shared" si="155"/>
        <v>8.4</v>
      </c>
    </row>
    <row r="1073" ht="15.0" customHeight="1">
      <c r="B1073" s="53">
        <v>4.0</v>
      </c>
      <c r="C1073" s="54" t="s">
        <v>157</v>
      </c>
      <c r="D1073" s="55" t="str">
        <f>+IF(ISERROR(VLOOKUP($C1073,Insumos!$C:$G,3,FALSE)),"",VLOOKUP($C1073,Insumos!$C:$G,3,FALSE))</f>
        <v>MILILITROS</v>
      </c>
      <c r="E1073" s="56">
        <f>+IF(ISERROR(VLOOKUP($C1073,Insumos!$C:$G,2,FALSE)),"",VLOOKUP($C1073,Insumos!$C:$G,2,FALSE))</f>
        <v>19850</v>
      </c>
      <c r="F1073" s="57">
        <f>+IF(ISERROR(VLOOKUP($C1073,Insumos!$C:$G,5,FALSE)),"",VLOOKUP($C1073,Insumos!$C:$G,5,FALSE))</f>
        <v>1000</v>
      </c>
      <c r="G1073" s="55" t="str">
        <f>+IF(ISERROR(VLOOKUP($C1073,Insumos!$C:$G,4,FALSE)),"",VLOOKUP($C1073,Insumos!$C:$G,4,FALSE))</f>
        <v>MILILITROS</v>
      </c>
      <c r="H1073" s="64">
        <v>1.0</v>
      </c>
      <c r="I1073" s="56">
        <f t="shared" si="154"/>
        <v>19.85</v>
      </c>
      <c r="J1073" s="39"/>
      <c r="K1073" s="64">
        <v>1.0</v>
      </c>
      <c r="L1073" s="59">
        <f t="shared" si="155"/>
        <v>19.85</v>
      </c>
    </row>
    <row r="1074" ht="15.0" customHeight="1">
      <c r="B1074" s="53">
        <v>5.0</v>
      </c>
      <c r="C1074" s="54"/>
      <c r="D1074" s="55" t="str">
        <f>+IF(ISERROR(VLOOKUP($C1074,Insumos!$C:$G,3,FALSE)),"",VLOOKUP($C1074,Insumos!$C:$G,3,FALSE))</f>
        <v/>
      </c>
      <c r="E1074" s="56" t="str">
        <f>+IF(ISERROR(VLOOKUP($C1074,Insumos!$C:$G,2,FALSE)),"",VLOOKUP($C1074,Insumos!$C:$G,2,FALSE))</f>
        <v/>
      </c>
      <c r="F1074" s="57" t="str">
        <f>+IF(ISERROR(VLOOKUP($C1074,Insumos!$C:$G,5,FALSE)),"",VLOOKUP($C1074,Insumos!$C:$G,5,FALSE))</f>
        <v/>
      </c>
      <c r="G1074" s="55" t="str">
        <f>+IF(ISERROR(VLOOKUP($C1074,Insumos!$C:$G,4,FALSE)),"",VLOOKUP($C1074,Insumos!$C:$G,4,FALSE))</f>
        <v/>
      </c>
      <c r="H1074" s="64"/>
      <c r="I1074" s="56">
        <f t="shared" si="154"/>
        <v>0</v>
      </c>
      <c r="J1074" s="39"/>
      <c r="K1074" s="92"/>
      <c r="L1074" s="59">
        <f t="shared" si="155"/>
        <v>0</v>
      </c>
    </row>
    <row r="1075" ht="15.0" customHeight="1">
      <c r="B1075" s="53">
        <v>6.0</v>
      </c>
      <c r="C1075" s="54"/>
      <c r="D1075" s="55" t="str">
        <f>+IF(ISERROR(VLOOKUP($C1075,Insumos!$C:$G,3,FALSE)),"",VLOOKUP($C1075,Insumos!$C:$G,3,FALSE))</f>
        <v/>
      </c>
      <c r="E1075" s="56" t="str">
        <f>+IF(ISERROR(VLOOKUP($C1075,Insumos!$C:$G,2,FALSE)),"",VLOOKUP($C1075,Insumos!$C:$G,2,FALSE))</f>
        <v/>
      </c>
      <c r="F1075" s="57" t="str">
        <f>+IF(ISERROR(VLOOKUP($C1075,Insumos!$C:$G,5,FALSE)),"",VLOOKUP($C1075,Insumos!$C:$G,5,FALSE))</f>
        <v/>
      </c>
      <c r="G1075" s="55" t="str">
        <f>+IF(ISERROR(VLOOKUP($C1075,Insumos!$C:$G,4,FALSE)),"",VLOOKUP($C1075,Insumos!$C:$G,4,FALSE))</f>
        <v/>
      </c>
      <c r="H1075" s="64"/>
      <c r="I1075" s="56">
        <f t="shared" si="154"/>
        <v>0</v>
      </c>
      <c r="J1075" s="39"/>
      <c r="K1075" s="92"/>
      <c r="L1075" s="59">
        <f t="shared" si="155"/>
        <v>0</v>
      </c>
    </row>
    <row r="1076" ht="15.0" customHeight="1">
      <c r="B1076" s="53">
        <v>7.0</v>
      </c>
      <c r="C1076" s="88"/>
      <c r="D1076" s="55" t="str">
        <f>+IF(ISERROR(VLOOKUP($C1076,Insumos!$C:$G,3,FALSE)),"",VLOOKUP($C1076,Insumos!$C:$G,3,FALSE))</f>
        <v/>
      </c>
      <c r="E1076" s="56" t="str">
        <f>+IF(ISERROR(VLOOKUP($C1076,Insumos!$C:$G,2,FALSE)),"",VLOOKUP($C1076,Insumos!$C:$G,2,FALSE))</f>
        <v/>
      </c>
      <c r="F1076" s="57" t="str">
        <f>+IF(ISERROR(VLOOKUP($C1076,Insumos!$C:$G,5,FALSE)),"",VLOOKUP($C1076,Insumos!$C:$G,5,FALSE))</f>
        <v/>
      </c>
      <c r="G1076" s="55" t="str">
        <f>+IF(ISERROR(VLOOKUP($C1076,Insumos!$C:$G,4,FALSE)),"",VLOOKUP($C1076,Insumos!$C:$G,4,FALSE))</f>
        <v/>
      </c>
      <c r="H1076" s="64"/>
      <c r="I1076" s="56">
        <f t="shared" si="154"/>
        <v>0</v>
      </c>
      <c r="J1076" s="39"/>
      <c r="K1076" s="112"/>
      <c r="L1076" s="59">
        <f t="shared" si="155"/>
        <v>0</v>
      </c>
    </row>
    <row r="1077" ht="15.0" customHeight="1">
      <c r="B1077" s="53">
        <v>8.0</v>
      </c>
      <c r="C1077" s="91"/>
      <c r="D1077" s="55" t="str">
        <f>+IF(ISERROR(VLOOKUP($C1077,Insumos!$C:$G,3,FALSE)),"",VLOOKUP($C1077,Insumos!$C:$G,3,FALSE))</f>
        <v/>
      </c>
      <c r="E1077" s="56" t="str">
        <f>+IF(ISERROR(VLOOKUP($C1077,Insumos!$C:$G,2,FALSE)),"",VLOOKUP($C1077,Insumos!$C:$G,2,FALSE))</f>
        <v/>
      </c>
      <c r="F1077" s="57" t="str">
        <f>+IF(ISERROR(VLOOKUP($C1077,Insumos!$C:$G,5,FALSE)),"",VLOOKUP($C1077,Insumos!$C:$G,5,FALSE))</f>
        <v/>
      </c>
      <c r="G1077" s="55" t="str">
        <f>+IF(ISERROR(VLOOKUP($C1077,Insumos!$C:$G,4,FALSE)),"",VLOOKUP($C1077,Insumos!$C:$G,4,FALSE))</f>
        <v/>
      </c>
      <c r="H1077" s="64"/>
      <c r="I1077" s="56">
        <f t="shared" si="154"/>
        <v>0</v>
      </c>
      <c r="J1077" s="39"/>
      <c r="K1077" s="113"/>
      <c r="L1077" s="59">
        <f t="shared" si="155"/>
        <v>0</v>
      </c>
    </row>
    <row r="1078" ht="15.0" customHeight="1">
      <c r="B1078" s="53">
        <v>9.0</v>
      </c>
      <c r="C1078" s="78"/>
      <c r="D1078" s="55" t="str">
        <f>+IF(ISERROR(VLOOKUP($C1078,Insumos!$C:$G,3,FALSE)),"",VLOOKUP($C1078,Insumos!$C:$G,3,FALSE))</f>
        <v/>
      </c>
      <c r="E1078" s="56" t="str">
        <f>+IF(ISERROR(VLOOKUP($C1078,Insumos!$C:$G,2,FALSE)),"",VLOOKUP($C1078,Insumos!$C:$G,2,FALSE))</f>
        <v/>
      </c>
      <c r="F1078" s="57" t="str">
        <f>+IF(ISERROR(VLOOKUP($C1078,Insumos!$C:$G,5,FALSE)),"",VLOOKUP($C1078,Insumos!$C:$G,5,FALSE))</f>
        <v/>
      </c>
      <c r="G1078" s="55" t="str">
        <f>+IF(ISERROR(VLOOKUP($C1078,Insumos!$C:$G,4,FALSE)),"",VLOOKUP($C1078,Insumos!$C:$G,4,FALSE))</f>
        <v/>
      </c>
      <c r="H1078" s="64"/>
      <c r="I1078" s="56">
        <f t="shared" si="154"/>
        <v>0</v>
      </c>
      <c r="J1078" s="39"/>
      <c r="K1078" s="79"/>
      <c r="L1078" s="59">
        <f t="shared" si="155"/>
        <v>0</v>
      </c>
    </row>
    <row r="1079" ht="15.0" customHeight="1">
      <c r="B1079" s="53">
        <v>10.0</v>
      </c>
      <c r="C1079" s="73"/>
      <c r="D1079" s="55" t="str">
        <f>+IF(ISERROR(VLOOKUP($C1079,Insumos!$C:$G,3,FALSE)),"",VLOOKUP($C1079,Insumos!$C:$G,3,FALSE))</f>
        <v/>
      </c>
      <c r="E1079" s="56" t="str">
        <f>+IF(ISERROR(VLOOKUP($C1079,Insumos!$C:$G,2,FALSE)),"",VLOOKUP($C1079,Insumos!$C:$G,2,FALSE))</f>
        <v/>
      </c>
      <c r="F1079" s="57" t="str">
        <f>+IF(ISERROR(VLOOKUP($C1079,Insumos!$C:$G,5,FALSE)),"",VLOOKUP($C1079,Insumos!$C:$G,5,FALSE))</f>
        <v/>
      </c>
      <c r="G1079" s="55" t="str">
        <f>+IF(ISERROR(VLOOKUP($C1079,Insumos!$C:$G,4,FALSE)),"",VLOOKUP($C1079,Insumos!$C:$G,4,FALSE))</f>
        <v/>
      </c>
      <c r="H1079" s="64"/>
      <c r="I1079" s="56">
        <f t="shared" si="154"/>
        <v>0</v>
      </c>
      <c r="J1079" s="39"/>
      <c r="K1079" s="77"/>
      <c r="L1079" s="59">
        <f t="shared" si="155"/>
        <v>0</v>
      </c>
    </row>
    <row r="1080" ht="15.0" customHeight="1">
      <c r="B1080" s="53">
        <v>11.0</v>
      </c>
      <c r="C1080" s="63"/>
      <c r="D1080" s="55" t="str">
        <f>+IF(ISERROR(VLOOKUP($C1080,Insumos!$C:$G,3,FALSE)),"",VLOOKUP($C1080,Insumos!$C:$G,3,FALSE))</f>
        <v/>
      </c>
      <c r="E1080" s="56" t="str">
        <f>+IF(ISERROR(VLOOKUP($C1080,Insumos!$C:$G,2,FALSE)),"",VLOOKUP($C1080,Insumos!$C:$G,2,FALSE))</f>
        <v/>
      </c>
      <c r="F1080" s="57" t="str">
        <f>+IF(ISERROR(VLOOKUP($C1080,Insumos!$C:$G,5,FALSE)),"",VLOOKUP($C1080,Insumos!$C:$G,5,FALSE))</f>
        <v/>
      </c>
      <c r="G1080" s="55" t="str">
        <f>+IF(ISERROR(VLOOKUP($C1080,Insumos!$C:$G,4,FALSE)),"",VLOOKUP($C1080,Insumos!$C:$G,4,FALSE))</f>
        <v/>
      </c>
      <c r="H1080" s="64"/>
      <c r="I1080" s="56">
        <f t="shared" si="154"/>
        <v>0</v>
      </c>
      <c r="J1080" s="39"/>
      <c r="K1080" s="77"/>
      <c r="L1080" s="59">
        <f t="shared" si="155"/>
        <v>0</v>
      </c>
    </row>
    <row r="1081" ht="15.0" customHeight="1">
      <c r="H1081" s="67" t="s">
        <v>483</v>
      </c>
      <c r="I1081" s="68">
        <f>SUM(I1070:I1080)</f>
        <v>2528.54</v>
      </c>
      <c r="J1081" s="39"/>
      <c r="K1081" s="69"/>
      <c r="L1081" s="70">
        <f>SUM(L1070:L1080)</f>
        <v>2528.54</v>
      </c>
    </row>
    <row r="1084" ht="15.0" customHeight="1">
      <c r="B1084" s="33"/>
      <c r="C1084" s="10" t="s">
        <v>466</v>
      </c>
      <c r="D1084" s="111"/>
      <c r="E1084" s="35"/>
      <c r="F1084" s="36"/>
      <c r="G1084" s="37"/>
      <c r="H1084" s="38"/>
      <c r="I1084" s="35"/>
      <c r="J1084" s="39"/>
      <c r="K1084" s="40" t="s">
        <v>474</v>
      </c>
      <c r="L1084" s="41" t="s">
        <v>528</v>
      </c>
    </row>
    <row r="1085" ht="15.0" customHeight="1">
      <c r="B1085" s="42"/>
      <c r="C1085" s="43"/>
      <c r="D1085" s="42"/>
      <c r="E1085" s="44"/>
      <c r="F1085" s="45"/>
      <c r="G1085" s="42"/>
      <c r="H1085" s="46"/>
      <c r="I1085" s="44"/>
      <c r="J1085" s="39"/>
      <c r="K1085" s="47"/>
      <c r="L1085" s="41"/>
    </row>
    <row r="1086" ht="15.0" customHeight="1">
      <c r="B1086" s="48" t="s">
        <v>476</v>
      </c>
      <c r="C1086" s="48" t="s">
        <v>477</v>
      </c>
      <c r="D1086" s="48" t="s">
        <v>478</v>
      </c>
      <c r="E1086" s="49" t="s">
        <v>479</v>
      </c>
      <c r="F1086" s="50" t="s">
        <v>10</v>
      </c>
      <c r="G1086" s="48" t="s">
        <v>480</v>
      </c>
      <c r="H1086" s="51" t="s">
        <v>481</v>
      </c>
      <c r="I1086" s="49" t="s">
        <v>482</v>
      </c>
      <c r="J1086" s="39"/>
      <c r="K1086" s="52"/>
      <c r="L1086" s="48" t="s">
        <v>482</v>
      </c>
    </row>
    <row r="1087" ht="15.0" customHeight="1">
      <c r="B1087" s="53">
        <v>1.0</v>
      </c>
      <c r="C1087" s="54" t="s">
        <v>62</v>
      </c>
      <c r="D1087" s="55" t="str">
        <f>+IF(ISERROR(VLOOKUP($C1087,Insumos!$C:$G,3,FALSE)),"",VLOOKUP($C1087,Insumos!$C:$G,3,FALSE))</f>
        <v>MILILITROS</v>
      </c>
      <c r="E1087" s="56">
        <f>+IF(ISERROR(VLOOKUP($C1087,Insumos!$C:$G,2,FALSE)),"",VLOOKUP($C1087,Insumos!$C:$G,2,FALSE))</f>
        <v>2521</v>
      </c>
      <c r="F1087" s="57">
        <f>+IF(ISERROR(VLOOKUP($C1087,Insumos!$C:$G,5,FALSE)),"",VLOOKUP($C1087,Insumos!$C:$G,5,FALSE))</f>
        <v>5000</v>
      </c>
      <c r="G1087" s="55" t="str">
        <f>+IF(ISERROR(VLOOKUP($C1087,Insumos!$C:$G,4,FALSE)),"",VLOOKUP($C1087,Insumos!$C:$G,4,FALSE))</f>
        <v>MILILITROS</v>
      </c>
      <c r="H1087" s="64">
        <v>10000.0</v>
      </c>
      <c r="I1087" s="56">
        <f t="shared" ref="I1087:I1097" si="156">IF(ISERROR(ROUND(+E1087/F1087*H1087,2)),0,ROUND(+E1087/F1087*H1087,2))</f>
        <v>5042</v>
      </c>
      <c r="J1087" s="39"/>
      <c r="K1087" s="64">
        <v>10000.0</v>
      </c>
      <c r="L1087" s="59">
        <f t="shared" ref="L1087:L1097" si="157">IF(ISERROR(ROUND(+E1087/F1087*K1087,2)),0,ROUND(+E1087/F1087*K1087,2))</f>
        <v>5042</v>
      </c>
    </row>
    <row r="1088" ht="15.0" customHeight="1">
      <c r="B1088" s="53">
        <v>2.0</v>
      </c>
      <c r="C1088" s="54" t="s">
        <v>61</v>
      </c>
      <c r="D1088" s="55" t="str">
        <f>+IF(ISERROR(VLOOKUP($C1088,Insumos!$C:$G,3,FALSE)),"",VLOOKUP($C1088,Insumos!$C:$G,3,FALSE))</f>
        <v>GRAMOS</v>
      </c>
      <c r="E1088" s="56">
        <f>+IF(ISERROR(VLOOKUP($C1088,Insumos!$C:$G,2,FALSE)),"",VLOOKUP($C1088,Insumos!$C:$G,2,FALSE))</f>
        <v>798</v>
      </c>
      <c r="F1088" s="57">
        <f>+IF(ISERROR(VLOOKUP($C1088,Insumos!$C:$G,5,FALSE)),"",VLOOKUP($C1088,Insumos!$C:$G,5,FALSE))</f>
        <v>1000</v>
      </c>
      <c r="G1088" s="55" t="str">
        <f>+IF(ISERROR(VLOOKUP($C1088,Insumos!$C:$G,4,FALSE)),"",VLOOKUP($C1088,Insumos!$C:$G,4,FALSE))</f>
        <v>GRAMOS</v>
      </c>
      <c r="H1088" s="64">
        <v>10000.0</v>
      </c>
      <c r="I1088" s="56">
        <f t="shared" si="156"/>
        <v>7980</v>
      </c>
      <c r="J1088" s="39"/>
      <c r="K1088" s="64">
        <v>10000.0</v>
      </c>
      <c r="L1088" s="59">
        <f t="shared" si="157"/>
        <v>7980</v>
      </c>
    </row>
    <row r="1089" ht="15.0" customHeight="1">
      <c r="B1089" s="53">
        <v>3.0</v>
      </c>
      <c r="C1089" s="54" t="s">
        <v>67</v>
      </c>
      <c r="D1089" s="55" t="str">
        <f>+IF(ISERROR(VLOOKUP($C1089,Insumos!$C:$G,3,FALSE)),"",VLOOKUP($C1089,Insumos!$C:$G,3,FALSE))</f>
        <v>GRAMOS</v>
      </c>
      <c r="E1089" s="56">
        <f>+IF(ISERROR(VLOOKUP($C1089,Insumos!$C:$G,2,FALSE)),"",VLOOKUP($C1089,Insumos!$C:$G,2,FALSE))</f>
        <v>294.1176471</v>
      </c>
      <c r="F1089" s="57">
        <f>+IF(ISERROR(VLOOKUP($C1089,Insumos!$C:$G,5,FALSE)),"",VLOOKUP($C1089,Insumos!$C:$G,5,FALSE))</f>
        <v>1000</v>
      </c>
      <c r="G1089" s="55" t="str">
        <f>+IF(ISERROR(VLOOKUP($C1089,Insumos!$C:$G,4,FALSE)),"",VLOOKUP($C1089,Insumos!$C:$G,4,FALSE))</f>
        <v>GRAMOS</v>
      </c>
      <c r="H1089" s="64">
        <v>400.0</v>
      </c>
      <c r="I1089" s="56">
        <f t="shared" si="156"/>
        <v>117.65</v>
      </c>
      <c r="J1089" s="39"/>
      <c r="K1089" s="64">
        <v>400.0</v>
      </c>
      <c r="L1089" s="59">
        <f t="shared" si="157"/>
        <v>117.65</v>
      </c>
    </row>
    <row r="1090" ht="15.0" customHeight="1">
      <c r="B1090" s="53">
        <v>4.0</v>
      </c>
      <c r="C1090" s="54" t="s">
        <v>101</v>
      </c>
      <c r="D1090" s="55" t="str">
        <f>+IF(ISERROR(VLOOKUP($C1090,Insumos!$C:$G,3,FALSE)),"",VLOOKUP($C1090,Insumos!$C:$G,3,FALSE))</f>
        <v>GRAMOS</v>
      </c>
      <c r="E1090" s="56">
        <f>+IF(ISERROR(VLOOKUP($C1090,Insumos!$C:$G,2,FALSE)),"",VLOOKUP($C1090,Insumos!$C:$G,2,FALSE))</f>
        <v>1513</v>
      </c>
      <c r="F1090" s="57">
        <f>+IF(ISERROR(VLOOKUP($C1090,Insumos!$C:$G,5,FALSE)),"",VLOOKUP($C1090,Insumos!$C:$G,5,FALSE))</f>
        <v>1000</v>
      </c>
      <c r="G1090" s="55" t="str">
        <f>+IF(ISERROR(VLOOKUP($C1090,Insumos!$C:$G,4,FALSE)),"",VLOOKUP($C1090,Insumos!$C:$G,4,FALSE))</f>
        <v>GRAMOS</v>
      </c>
      <c r="H1090" s="64">
        <v>400.0</v>
      </c>
      <c r="I1090" s="56">
        <f t="shared" si="156"/>
        <v>605.2</v>
      </c>
      <c r="J1090" s="39"/>
      <c r="K1090" s="64">
        <v>400.0</v>
      </c>
      <c r="L1090" s="59">
        <f t="shared" si="157"/>
        <v>605.2</v>
      </c>
    </row>
    <row r="1091" ht="15.0" customHeight="1">
      <c r="B1091" s="53">
        <v>5.0</v>
      </c>
      <c r="C1091" s="54" t="s">
        <v>65</v>
      </c>
      <c r="D1091" s="55" t="str">
        <f>+IF(ISERROR(VLOOKUP($C1091,Insumos!$C:$G,3,FALSE)),"",VLOOKUP($C1091,Insumos!$C:$G,3,FALSE))</f>
        <v>GRAMOS</v>
      </c>
      <c r="E1091" s="56">
        <f>+IF(ISERROR(VLOOKUP($C1091,Insumos!$C:$G,2,FALSE)),"",VLOOKUP($C1091,Insumos!$C:$G,2,FALSE))</f>
        <v>790</v>
      </c>
      <c r="F1091" s="57">
        <f>+IF(ISERROR(VLOOKUP($C1091,Insumos!$C:$G,5,FALSE)),"",VLOOKUP($C1091,Insumos!$C:$G,5,FALSE))</f>
        <v>1000</v>
      </c>
      <c r="G1091" s="55" t="str">
        <f>+IF(ISERROR(VLOOKUP($C1091,Insumos!$C:$G,4,FALSE)),"",VLOOKUP($C1091,Insumos!$C:$G,4,FALSE))</f>
        <v>GRAMOS</v>
      </c>
      <c r="H1091" s="64">
        <v>200.0</v>
      </c>
      <c r="I1091" s="56">
        <f t="shared" si="156"/>
        <v>158</v>
      </c>
      <c r="J1091" s="39"/>
      <c r="K1091" s="64">
        <v>200.0</v>
      </c>
      <c r="L1091" s="59">
        <f t="shared" si="157"/>
        <v>158</v>
      </c>
    </row>
    <row r="1092" ht="15.0" customHeight="1">
      <c r="B1092" s="53">
        <v>6.0</v>
      </c>
      <c r="C1092" s="54"/>
      <c r="D1092" s="55" t="str">
        <f>+IF(ISERROR(VLOOKUP($C1092,Insumos!$C:$G,3,FALSE)),"",VLOOKUP($C1092,Insumos!$C:$G,3,FALSE))</f>
        <v/>
      </c>
      <c r="E1092" s="56" t="str">
        <f>+IF(ISERROR(VLOOKUP($C1092,Insumos!$C:$G,2,FALSE)),"",VLOOKUP($C1092,Insumos!$C:$G,2,FALSE))</f>
        <v/>
      </c>
      <c r="F1092" s="57" t="str">
        <f>+IF(ISERROR(VLOOKUP($C1092,Insumos!$C:$G,5,FALSE)),"",VLOOKUP($C1092,Insumos!$C:$G,5,FALSE))</f>
        <v/>
      </c>
      <c r="G1092" s="55" t="str">
        <f>+IF(ISERROR(VLOOKUP($C1092,Insumos!$C:$G,4,FALSE)),"",VLOOKUP($C1092,Insumos!$C:$G,4,FALSE))</f>
        <v/>
      </c>
      <c r="H1092" s="64"/>
      <c r="I1092" s="56">
        <f t="shared" si="156"/>
        <v>0</v>
      </c>
      <c r="J1092" s="39"/>
      <c r="K1092" s="92"/>
      <c r="L1092" s="59">
        <f t="shared" si="157"/>
        <v>0</v>
      </c>
    </row>
    <row r="1093" ht="15.0" customHeight="1">
      <c r="B1093" s="53">
        <v>7.0</v>
      </c>
      <c r="C1093" s="88"/>
      <c r="D1093" s="55" t="str">
        <f>+IF(ISERROR(VLOOKUP($C1093,Insumos!$C:$G,3,FALSE)),"",VLOOKUP($C1093,Insumos!$C:$G,3,FALSE))</f>
        <v/>
      </c>
      <c r="E1093" s="56" t="str">
        <f>+IF(ISERROR(VLOOKUP($C1093,Insumos!$C:$G,2,FALSE)),"",VLOOKUP($C1093,Insumos!$C:$G,2,FALSE))</f>
        <v/>
      </c>
      <c r="F1093" s="57" t="str">
        <f>+IF(ISERROR(VLOOKUP($C1093,Insumos!$C:$G,5,FALSE)),"",VLOOKUP($C1093,Insumos!$C:$G,5,FALSE))</f>
        <v/>
      </c>
      <c r="G1093" s="55" t="str">
        <f>+IF(ISERROR(VLOOKUP($C1093,Insumos!$C:$G,4,FALSE)),"",VLOOKUP($C1093,Insumos!$C:$G,4,FALSE))</f>
        <v/>
      </c>
      <c r="H1093" s="64"/>
      <c r="I1093" s="56">
        <f t="shared" si="156"/>
        <v>0</v>
      </c>
      <c r="J1093" s="39"/>
      <c r="K1093" s="112"/>
      <c r="L1093" s="59">
        <f t="shared" si="157"/>
        <v>0</v>
      </c>
    </row>
    <row r="1094" ht="15.0" customHeight="1">
      <c r="B1094" s="53">
        <v>8.0</v>
      </c>
      <c r="C1094" s="91"/>
      <c r="D1094" s="55" t="str">
        <f>+IF(ISERROR(VLOOKUP($C1094,Insumos!$C:$G,3,FALSE)),"",VLOOKUP($C1094,Insumos!$C:$G,3,FALSE))</f>
        <v/>
      </c>
      <c r="E1094" s="56" t="str">
        <f>+IF(ISERROR(VLOOKUP($C1094,Insumos!$C:$G,2,FALSE)),"",VLOOKUP($C1094,Insumos!$C:$G,2,FALSE))</f>
        <v/>
      </c>
      <c r="F1094" s="57" t="str">
        <f>+IF(ISERROR(VLOOKUP($C1094,Insumos!$C:$G,5,FALSE)),"",VLOOKUP($C1094,Insumos!$C:$G,5,FALSE))</f>
        <v/>
      </c>
      <c r="G1094" s="55" t="str">
        <f>+IF(ISERROR(VLOOKUP($C1094,Insumos!$C:$G,4,FALSE)),"",VLOOKUP($C1094,Insumos!$C:$G,4,FALSE))</f>
        <v/>
      </c>
      <c r="H1094" s="64"/>
      <c r="I1094" s="56">
        <f t="shared" si="156"/>
        <v>0</v>
      </c>
      <c r="J1094" s="39"/>
      <c r="K1094" s="113"/>
      <c r="L1094" s="59">
        <f t="shared" si="157"/>
        <v>0</v>
      </c>
    </row>
    <row r="1095" ht="15.0" customHeight="1">
      <c r="B1095" s="53">
        <v>9.0</v>
      </c>
      <c r="C1095" s="78"/>
      <c r="D1095" s="55" t="str">
        <f>+IF(ISERROR(VLOOKUP($C1095,Insumos!$C:$G,3,FALSE)),"",VLOOKUP($C1095,Insumos!$C:$G,3,FALSE))</f>
        <v/>
      </c>
      <c r="E1095" s="56" t="str">
        <f>+IF(ISERROR(VLOOKUP($C1095,Insumos!$C:$G,2,FALSE)),"",VLOOKUP($C1095,Insumos!$C:$G,2,FALSE))</f>
        <v/>
      </c>
      <c r="F1095" s="57" t="str">
        <f>+IF(ISERROR(VLOOKUP($C1095,Insumos!$C:$G,5,FALSE)),"",VLOOKUP($C1095,Insumos!$C:$G,5,FALSE))</f>
        <v/>
      </c>
      <c r="G1095" s="55" t="str">
        <f>+IF(ISERROR(VLOOKUP($C1095,Insumos!$C:$G,4,FALSE)),"",VLOOKUP($C1095,Insumos!$C:$G,4,FALSE))</f>
        <v/>
      </c>
      <c r="H1095" s="64"/>
      <c r="I1095" s="56">
        <f t="shared" si="156"/>
        <v>0</v>
      </c>
      <c r="J1095" s="39"/>
      <c r="K1095" s="79"/>
      <c r="L1095" s="59">
        <f t="shared" si="157"/>
        <v>0</v>
      </c>
    </row>
    <row r="1096" ht="15.0" customHeight="1">
      <c r="B1096" s="53">
        <v>10.0</v>
      </c>
      <c r="C1096" s="73"/>
      <c r="D1096" s="55" t="str">
        <f>+IF(ISERROR(VLOOKUP($C1096,Insumos!$C:$G,3,FALSE)),"",VLOOKUP($C1096,Insumos!$C:$G,3,FALSE))</f>
        <v/>
      </c>
      <c r="E1096" s="56" t="str">
        <f>+IF(ISERROR(VLOOKUP($C1096,Insumos!$C:$G,2,FALSE)),"",VLOOKUP($C1096,Insumos!$C:$G,2,FALSE))</f>
        <v/>
      </c>
      <c r="F1096" s="57" t="str">
        <f>+IF(ISERROR(VLOOKUP($C1096,Insumos!$C:$G,5,FALSE)),"",VLOOKUP($C1096,Insumos!$C:$G,5,FALSE))</f>
        <v/>
      </c>
      <c r="G1096" s="55" t="str">
        <f>+IF(ISERROR(VLOOKUP($C1096,Insumos!$C:$G,4,FALSE)),"",VLOOKUP($C1096,Insumos!$C:$G,4,FALSE))</f>
        <v/>
      </c>
      <c r="H1096" s="64"/>
      <c r="I1096" s="56">
        <f t="shared" si="156"/>
        <v>0</v>
      </c>
      <c r="J1096" s="39"/>
      <c r="K1096" s="77"/>
      <c r="L1096" s="59">
        <f t="shared" si="157"/>
        <v>0</v>
      </c>
    </row>
    <row r="1097" ht="15.0" customHeight="1">
      <c r="B1097" s="53">
        <v>11.0</v>
      </c>
      <c r="C1097" s="63"/>
      <c r="D1097" s="55" t="str">
        <f>+IF(ISERROR(VLOOKUP($C1097,Insumos!$C:$G,3,FALSE)),"",VLOOKUP($C1097,Insumos!$C:$G,3,FALSE))</f>
        <v/>
      </c>
      <c r="E1097" s="56" t="str">
        <f>+IF(ISERROR(VLOOKUP($C1097,Insumos!$C:$G,2,FALSE)),"",VLOOKUP($C1097,Insumos!$C:$G,2,FALSE))</f>
        <v/>
      </c>
      <c r="F1097" s="57" t="str">
        <f>+IF(ISERROR(VLOOKUP($C1097,Insumos!$C:$G,5,FALSE)),"",VLOOKUP($C1097,Insumos!$C:$G,5,FALSE))</f>
        <v/>
      </c>
      <c r="G1097" s="55" t="str">
        <f>+IF(ISERROR(VLOOKUP($C1097,Insumos!$C:$G,4,FALSE)),"",VLOOKUP($C1097,Insumos!$C:$G,4,FALSE))</f>
        <v/>
      </c>
      <c r="H1097" s="64"/>
      <c r="I1097" s="56">
        <f t="shared" si="156"/>
        <v>0</v>
      </c>
      <c r="J1097" s="39"/>
      <c r="K1097" s="77"/>
      <c r="L1097" s="59">
        <f t="shared" si="157"/>
        <v>0</v>
      </c>
    </row>
    <row r="1098" ht="15.0" customHeight="1">
      <c r="H1098" s="67" t="s">
        <v>483</v>
      </c>
      <c r="I1098" s="68">
        <f>SUM(I1087:I1097)</f>
        <v>13902.85</v>
      </c>
      <c r="J1098" s="39"/>
      <c r="K1098" s="69"/>
      <c r="L1098" s="70">
        <f>SUM(L1087:L1097)</f>
        <v>13902.85</v>
      </c>
    </row>
    <row r="1101" ht="15.0" customHeight="1">
      <c r="B1101" s="33"/>
      <c r="C1101" s="10" t="s">
        <v>465</v>
      </c>
      <c r="D1101" s="111"/>
      <c r="E1101" s="35"/>
      <c r="F1101" s="36"/>
      <c r="G1101" s="37"/>
      <c r="H1101" s="38"/>
      <c r="I1101" s="35"/>
      <c r="J1101" s="39"/>
      <c r="K1101" s="40" t="s">
        <v>474</v>
      </c>
      <c r="L1101" s="41" t="s">
        <v>529</v>
      </c>
    </row>
    <row r="1102" ht="15.0" customHeight="1">
      <c r="B1102" s="42"/>
      <c r="C1102" s="43"/>
      <c r="D1102" s="42"/>
      <c r="E1102" s="44"/>
      <c r="F1102" s="45"/>
      <c r="G1102" s="42"/>
      <c r="H1102" s="46"/>
      <c r="I1102" s="44"/>
      <c r="J1102" s="39"/>
      <c r="K1102" s="47"/>
      <c r="L1102" s="41"/>
    </row>
    <row r="1103" ht="15.0" customHeight="1">
      <c r="B1103" s="48" t="s">
        <v>476</v>
      </c>
      <c r="C1103" s="48" t="s">
        <v>477</v>
      </c>
      <c r="D1103" s="48" t="s">
        <v>478</v>
      </c>
      <c r="E1103" s="49" t="s">
        <v>479</v>
      </c>
      <c r="F1103" s="50" t="s">
        <v>10</v>
      </c>
      <c r="G1103" s="48" t="s">
        <v>480</v>
      </c>
      <c r="H1103" s="51" t="s">
        <v>481</v>
      </c>
      <c r="I1103" s="49" t="s">
        <v>482</v>
      </c>
      <c r="J1103" s="39"/>
      <c r="K1103" s="52"/>
      <c r="L1103" s="48" t="s">
        <v>482</v>
      </c>
    </row>
    <row r="1104" ht="15.0" customHeight="1">
      <c r="B1104" s="53">
        <v>1.0</v>
      </c>
      <c r="C1104" s="54" t="s">
        <v>51</v>
      </c>
      <c r="D1104" s="55" t="str">
        <f>+IF(ISERROR(VLOOKUP($C1104,Insumos!$C:$G,3,FALSE)),"",VLOOKUP($C1104,Insumos!$C:$G,3,FALSE))</f>
        <v>GRAMOS</v>
      </c>
      <c r="E1104" s="56">
        <f>+IF(ISERROR(VLOOKUP($C1104,Insumos!$C:$G,2,FALSE)),"",VLOOKUP($C1104,Insumos!$C:$G,2,FALSE))</f>
        <v>840</v>
      </c>
      <c r="F1104" s="57">
        <f>+IF(ISERROR(VLOOKUP($C1104,Insumos!$C:$G,5,FALSE)),"",VLOOKUP($C1104,Insumos!$C:$G,5,FALSE))</f>
        <v>1000</v>
      </c>
      <c r="G1104" s="55" t="str">
        <f>+IF(ISERROR(VLOOKUP($C1104,Insumos!$C:$G,4,FALSE)),"",VLOOKUP($C1104,Insumos!$C:$G,4,FALSE))</f>
        <v>GRAMOS</v>
      </c>
      <c r="H1104" s="64">
        <v>6000.0</v>
      </c>
      <c r="I1104" s="56">
        <f t="shared" ref="I1104:I1114" si="158">IF(ISERROR(ROUND(+E1104/F1104*H1104,2)),0,ROUND(+E1104/F1104*H1104,2))</f>
        <v>5040</v>
      </c>
      <c r="J1104" s="39"/>
      <c r="K1104" s="64">
        <v>6000.0</v>
      </c>
      <c r="L1104" s="59">
        <f t="shared" ref="L1104:L1114" si="159">IF(ISERROR(ROUND(+E1104/F1104*K1104,2)),0,ROUND(+E1104/F1104*K1104,2))</f>
        <v>5040</v>
      </c>
    </row>
    <row r="1105" ht="15.0" customHeight="1">
      <c r="B1105" s="53">
        <v>2.0</v>
      </c>
      <c r="C1105" s="54" t="s">
        <v>86</v>
      </c>
      <c r="D1105" s="55" t="str">
        <f>+IF(ISERROR(VLOOKUP($C1105,Insumos!$C:$G,3,FALSE)),"",VLOOKUP($C1105,Insumos!$C:$G,3,FALSE))</f>
        <v>MILILITROS</v>
      </c>
      <c r="E1105" s="56">
        <f>+IF(ISERROR(VLOOKUP($C1105,Insumos!$C:$G,2,FALSE)),"",VLOOKUP($C1105,Insumos!$C:$G,2,FALSE))</f>
        <v>0</v>
      </c>
      <c r="F1105" s="57">
        <f>+IF(ISERROR(VLOOKUP($C1105,Insumos!$C:$G,5,FALSE)),"",VLOOKUP($C1105,Insumos!$C:$G,5,FALSE))</f>
        <v>0</v>
      </c>
      <c r="G1105" s="55" t="str">
        <f>+IF(ISERROR(VLOOKUP($C1105,Insumos!$C:$G,4,FALSE)),"",VLOOKUP($C1105,Insumos!$C:$G,4,FALSE))</f>
        <v>MILILITROS</v>
      </c>
      <c r="H1105" s="64">
        <v>6000.0</v>
      </c>
      <c r="I1105" s="56">
        <f t="shared" si="158"/>
        <v>0</v>
      </c>
      <c r="J1105" s="39"/>
      <c r="K1105" s="64">
        <v>6000.0</v>
      </c>
      <c r="L1105" s="59">
        <f t="shared" si="159"/>
        <v>0</v>
      </c>
    </row>
    <row r="1106" ht="15.0" customHeight="1">
      <c r="B1106" s="53">
        <v>3.0</v>
      </c>
      <c r="C1106" s="54"/>
      <c r="D1106" s="55" t="str">
        <f>+IF(ISERROR(VLOOKUP($C1106,Insumos!$C:$G,3,FALSE)),"",VLOOKUP($C1106,Insumos!$C:$G,3,FALSE))</f>
        <v/>
      </c>
      <c r="E1106" s="56" t="str">
        <f>+IF(ISERROR(VLOOKUP($C1106,Insumos!$C:$G,2,FALSE)),"",VLOOKUP($C1106,Insumos!$C:$G,2,FALSE))</f>
        <v/>
      </c>
      <c r="F1106" s="57" t="str">
        <f>+IF(ISERROR(VLOOKUP($C1106,Insumos!$C:$G,5,FALSE)),"",VLOOKUP($C1106,Insumos!$C:$G,5,FALSE))</f>
        <v/>
      </c>
      <c r="G1106" s="55" t="str">
        <f>+IF(ISERROR(VLOOKUP($C1106,Insumos!$C:$G,4,FALSE)),"",VLOOKUP($C1106,Insumos!$C:$G,4,FALSE))</f>
        <v/>
      </c>
      <c r="H1106" s="64"/>
      <c r="I1106" s="56">
        <f t="shared" si="158"/>
        <v>0</v>
      </c>
      <c r="J1106" s="39"/>
      <c r="K1106" s="92"/>
      <c r="L1106" s="59">
        <f t="shared" si="159"/>
        <v>0</v>
      </c>
    </row>
    <row r="1107" ht="15.0" customHeight="1">
      <c r="B1107" s="53">
        <v>4.0</v>
      </c>
      <c r="C1107" s="54"/>
      <c r="D1107" s="55" t="str">
        <f>+IF(ISERROR(VLOOKUP($C1107,Insumos!$C:$G,3,FALSE)),"",VLOOKUP($C1107,Insumos!$C:$G,3,FALSE))</f>
        <v/>
      </c>
      <c r="E1107" s="56" t="str">
        <f>+IF(ISERROR(VLOOKUP($C1107,Insumos!$C:$G,2,FALSE)),"",VLOOKUP($C1107,Insumos!$C:$G,2,FALSE))</f>
        <v/>
      </c>
      <c r="F1107" s="57" t="str">
        <f>+IF(ISERROR(VLOOKUP($C1107,Insumos!$C:$G,5,FALSE)),"",VLOOKUP($C1107,Insumos!$C:$G,5,FALSE))</f>
        <v/>
      </c>
      <c r="G1107" s="55" t="str">
        <f>+IF(ISERROR(VLOOKUP($C1107,Insumos!$C:$G,4,FALSE)),"",VLOOKUP($C1107,Insumos!$C:$G,4,FALSE))</f>
        <v/>
      </c>
      <c r="H1107" s="64"/>
      <c r="I1107" s="56">
        <f t="shared" si="158"/>
        <v>0</v>
      </c>
      <c r="J1107" s="39"/>
      <c r="K1107" s="92"/>
      <c r="L1107" s="59">
        <f t="shared" si="159"/>
        <v>0</v>
      </c>
    </row>
    <row r="1108" ht="15.0" customHeight="1">
      <c r="B1108" s="53">
        <v>5.0</v>
      </c>
      <c r="C1108" s="54"/>
      <c r="D1108" s="55" t="str">
        <f>+IF(ISERROR(VLOOKUP($C1108,Insumos!$C:$G,3,FALSE)),"",VLOOKUP($C1108,Insumos!$C:$G,3,FALSE))</f>
        <v/>
      </c>
      <c r="E1108" s="56" t="str">
        <f>+IF(ISERROR(VLOOKUP($C1108,Insumos!$C:$G,2,FALSE)),"",VLOOKUP($C1108,Insumos!$C:$G,2,FALSE))</f>
        <v/>
      </c>
      <c r="F1108" s="57" t="str">
        <f>+IF(ISERROR(VLOOKUP($C1108,Insumos!$C:$G,5,FALSE)),"",VLOOKUP($C1108,Insumos!$C:$G,5,FALSE))</f>
        <v/>
      </c>
      <c r="G1108" s="55" t="str">
        <f>+IF(ISERROR(VLOOKUP($C1108,Insumos!$C:$G,4,FALSE)),"",VLOOKUP($C1108,Insumos!$C:$G,4,FALSE))</f>
        <v/>
      </c>
      <c r="H1108" s="64"/>
      <c r="I1108" s="56">
        <f t="shared" si="158"/>
        <v>0</v>
      </c>
      <c r="J1108" s="39"/>
      <c r="K1108" s="92"/>
      <c r="L1108" s="59">
        <f t="shared" si="159"/>
        <v>0</v>
      </c>
    </row>
    <row r="1109" ht="15.0" customHeight="1">
      <c r="B1109" s="53">
        <v>6.0</v>
      </c>
      <c r="C1109" s="54"/>
      <c r="D1109" s="55" t="str">
        <f>+IF(ISERROR(VLOOKUP($C1109,Insumos!$C:$G,3,FALSE)),"",VLOOKUP($C1109,Insumos!$C:$G,3,FALSE))</f>
        <v/>
      </c>
      <c r="E1109" s="56" t="str">
        <f>+IF(ISERROR(VLOOKUP($C1109,Insumos!$C:$G,2,FALSE)),"",VLOOKUP($C1109,Insumos!$C:$G,2,FALSE))</f>
        <v/>
      </c>
      <c r="F1109" s="57" t="str">
        <f>+IF(ISERROR(VLOOKUP($C1109,Insumos!$C:$G,5,FALSE)),"",VLOOKUP($C1109,Insumos!$C:$G,5,FALSE))</f>
        <v/>
      </c>
      <c r="G1109" s="55" t="str">
        <f>+IF(ISERROR(VLOOKUP($C1109,Insumos!$C:$G,4,FALSE)),"",VLOOKUP($C1109,Insumos!$C:$G,4,FALSE))</f>
        <v/>
      </c>
      <c r="H1109" s="64"/>
      <c r="I1109" s="56">
        <f t="shared" si="158"/>
        <v>0</v>
      </c>
      <c r="J1109" s="39"/>
      <c r="K1109" s="92"/>
      <c r="L1109" s="59">
        <f t="shared" si="159"/>
        <v>0</v>
      </c>
    </row>
    <row r="1110" ht="15.0" customHeight="1">
      <c r="B1110" s="53">
        <v>7.0</v>
      </c>
      <c r="C1110" s="88"/>
      <c r="D1110" s="55" t="str">
        <f>+IF(ISERROR(VLOOKUP($C1110,Insumos!$C:$G,3,FALSE)),"",VLOOKUP($C1110,Insumos!$C:$G,3,FALSE))</f>
        <v/>
      </c>
      <c r="E1110" s="56" t="str">
        <f>+IF(ISERROR(VLOOKUP($C1110,Insumos!$C:$G,2,FALSE)),"",VLOOKUP($C1110,Insumos!$C:$G,2,FALSE))</f>
        <v/>
      </c>
      <c r="F1110" s="57" t="str">
        <f>+IF(ISERROR(VLOOKUP($C1110,Insumos!$C:$G,5,FALSE)),"",VLOOKUP($C1110,Insumos!$C:$G,5,FALSE))</f>
        <v/>
      </c>
      <c r="G1110" s="55" t="str">
        <f>+IF(ISERROR(VLOOKUP($C1110,Insumos!$C:$G,4,FALSE)),"",VLOOKUP($C1110,Insumos!$C:$G,4,FALSE))</f>
        <v/>
      </c>
      <c r="H1110" s="64"/>
      <c r="I1110" s="56">
        <f t="shared" si="158"/>
        <v>0</v>
      </c>
      <c r="J1110" s="39"/>
      <c r="K1110" s="112"/>
      <c r="L1110" s="59">
        <f t="shared" si="159"/>
        <v>0</v>
      </c>
    </row>
    <row r="1111" ht="15.0" customHeight="1">
      <c r="B1111" s="53">
        <v>8.0</v>
      </c>
      <c r="C1111" s="91"/>
      <c r="D1111" s="55" t="str">
        <f>+IF(ISERROR(VLOOKUP($C1111,Insumos!$C:$G,3,FALSE)),"",VLOOKUP($C1111,Insumos!$C:$G,3,FALSE))</f>
        <v/>
      </c>
      <c r="E1111" s="56" t="str">
        <f>+IF(ISERROR(VLOOKUP($C1111,Insumos!$C:$G,2,FALSE)),"",VLOOKUP($C1111,Insumos!$C:$G,2,FALSE))</f>
        <v/>
      </c>
      <c r="F1111" s="57" t="str">
        <f>+IF(ISERROR(VLOOKUP($C1111,Insumos!$C:$G,5,FALSE)),"",VLOOKUP($C1111,Insumos!$C:$G,5,FALSE))</f>
        <v/>
      </c>
      <c r="G1111" s="55" t="str">
        <f>+IF(ISERROR(VLOOKUP($C1111,Insumos!$C:$G,4,FALSE)),"",VLOOKUP($C1111,Insumos!$C:$G,4,FALSE))</f>
        <v/>
      </c>
      <c r="H1111" s="64"/>
      <c r="I1111" s="56">
        <f t="shared" si="158"/>
        <v>0</v>
      </c>
      <c r="J1111" s="39"/>
      <c r="K1111" s="113"/>
      <c r="L1111" s="59">
        <f t="shared" si="159"/>
        <v>0</v>
      </c>
    </row>
    <row r="1112" ht="15.0" customHeight="1">
      <c r="B1112" s="53">
        <v>9.0</v>
      </c>
      <c r="C1112" s="78"/>
      <c r="D1112" s="55" t="str">
        <f>+IF(ISERROR(VLOOKUP($C1112,Insumos!$C:$G,3,FALSE)),"",VLOOKUP($C1112,Insumos!$C:$G,3,FALSE))</f>
        <v/>
      </c>
      <c r="E1112" s="56" t="str">
        <f>+IF(ISERROR(VLOOKUP($C1112,Insumos!$C:$G,2,FALSE)),"",VLOOKUP($C1112,Insumos!$C:$G,2,FALSE))</f>
        <v/>
      </c>
      <c r="F1112" s="57" t="str">
        <f>+IF(ISERROR(VLOOKUP($C1112,Insumos!$C:$G,5,FALSE)),"",VLOOKUP($C1112,Insumos!$C:$G,5,FALSE))</f>
        <v/>
      </c>
      <c r="G1112" s="55" t="str">
        <f>+IF(ISERROR(VLOOKUP($C1112,Insumos!$C:$G,4,FALSE)),"",VLOOKUP($C1112,Insumos!$C:$G,4,FALSE))</f>
        <v/>
      </c>
      <c r="H1112" s="64"/>
      <c r="I1112" s="56">
        <f t="shared" si="158"/>
        <v>0</v>
      </c>
      <c r="J1112" s="39"/>
      <c r="K1112" s="79"/>
      <c r="L1112" s="59">
        <f t="shared" si="159"/>
        <v>0</v>
      </c>
    </row>
    <row r="1113" ht="15.0" customHeight="1">
      <c r="B1113" s="53">
        <v>10.0</v>
      </c>
      <c r="C1113" s="73"/>
      <c r="D1113" s="55" t="str">
        <f>+IF(ISERROR(VLOOKUP($C1113,Insumos!$C:$G,3,FALSE)),"",VLOOKUP($C1113,Insumos!$C:$G,3,FALSE))</f>
        <v/>
      </c>
      <c r="E1113" s="56" t="str">
        <f>+IF(ISERROR(VLOOKUP($C1113,Insumos!$C:$G,2,FALSE)),"",VLOOKUP($C1113,Insumos!$C:$G,2,FALSE))</f>
        <v/>
      </c>
      <c r="F1113" s="57" t="str">
        <f>+IF(ISERROR(VLOOKUP($C1113,Insumos!$C:$G,5,FALSE)),"",VLOOKUP($C1113,Insumos!$C:$G,5,FALSE))</f>
        <v/>
      </c>
      <c r="G1113" s="55" t="str">
        <f>+IF(ISERROR(VLOOKUP($C1113,Insumos!$C:$G,4,FALSE)),"",VLOOKUP($C1113,Insumos!$C:$G,4,FALSE))</f>
        <v/>
      </c>
      <c r="H1113" s="64"/>
      <c r="I1113" s="56">
        <f t="shared" si="158"/>
        <v>0</v>
      </c>
      <c r="J1113" s="39"/>
      <c r="K1113" s="77"/>
      <c r="L1113" s="59">
        <f t="shared" si="159"/>
        <v>0</v>
      </c>
    </row>
    <row r="1114" ht="15.0" customHeight="1">
      <c r="B1114" s="53">
        <v>11.0</v>
      </c>
      <c r="C1114" s="63"/>
      <c r="D1114" s="55" t="str">
        <f>+IF(ISERROR(VLOOKUP($C1114,Insumos!$C:$G,3,FALSE)),"",VLOOKUP($C1114,Insumos!$C:$G,3,FALSE))</f>
        <v/>
      </c>
      <c r="E1114" s="56" t="str">
        <f>+IF(ISERROR(VLOOKUP($C1114,Insumos!$C:$G,2,FALSE)),"",VLOOKUP($C1114,Insumos!$C:$G,2,FALSE))</f>
        <v/>
      </c>
      <c r="F1114" s="57" t="str">
        <f>+IF(ISERROR(VLOOKUP($C1114,Insumos!$C:$G,5,FALSE)),"",VLOOKUP($C1114,Insumos!$C:$G,5,FALSE))</f>
        <v/>
      </c>
      <c r="G1114" s="55" t="str">
        <f>+IF(ISERROR(VLOOKUP($C1114,Insumos!$C:$G,4,FALSE)),"",VLOOKUP($C1114,Insumos!$C:$G,4,FALSE))</f>
        <v/>
      </c>
      <c r="H1114" s="64"/>
      <c r="I1114" s="56">
        <f t="shared" si="158"/>
        <v>0</v>
      </c>
      <c r="J1114" s="39"/>
      <c r="K1114" s="77"/>
      <c r="L1114" s="59">
        <f t="shared" si="159"/>
        <v>0</v>
      </c>
    </row>
    <row r="1115" ht="15.0" customHeight="1">
      <c r="H1115" s="67" t="s">
        <v>483</v>
      </c>
      <c r="I1115" s="68">
        <f>SUM(I1104:I1114)</f>
        <v>5040</v>
      </c>
      <c r="J1115" s="39"/>
      <c r="K1115" s="69"/>
      <c r="L1115" s="70">
        <f>SUM(L1104:L1114)</f>
        <v>5040</v>
      </c>
    </row>
    <row r="1118" ht="15.0" customHeight="1">
      <c r="B1118" s="33"/>
      <c r="C1118" s="10" t="s">
        <v>530</v>
      </c>
      <c r="D1118" s="111"/>
      <c r="E1118" s="35"/>
      <c r="F1118" s="36"/>
      <c r="G1118" s="37"/>
      <c r="H1118" s="38"/>
      <c r="I1118" s="35"/>
      <c r="J1118" s="39"/>
      <c r="K1118" s="40" t="s">
        <v>474</v>
      </c>
      <c r="L1118" s="41" t="s">
        <v>531</v>
      </c>
    </row>
    <row r="1119" ht="15.0" customHeight="1">
      <c r="B1119" s="42"/>
      <c r="C1119" s="43"/>
      <c r="D1119" s="42"/>
      <c r="E1119" s="44"/>
      <c r="F1119" s="45"/>
      <c r="G1119" s="42"/>
      <c r="H1119" s="46"/>
      <c r="I1119" s="44"/>
      <c r="J1119" s="39"/>
      <c r="K1119" s="47"/>
      <c r="L1119" s="41"/>
    </row>
    <row r="1120" ht="15.0" customHeight="1">
      <c r="B1120" s="48" t="s">
        <v>476</v>
      </c>
      <c r="C1120" s="48" t="s">
        <v>477</v>
      </c>
      <c r="D1120" s="48" t="s">
        <v>478</v>
      </c>
      <c r="E1120" s="49" t="s">
        <v>479</v>
      </c>
      <c r="F1120" s="50" t="s">
        <v>10</v>
      </c>
      <c r="G1120" s="48" t="s">
        <v>480</v>
      </c>
      <c r="H1120" s="51" t="s">
        <v>481</v>
      </c>
      <c r="I1120" s="49" t="s">
        <v>482</v>
      </c>
      <c r="J1120" s="39"/>
      <c r="K1120" s="52"/>
      <c r="L1120" s="48" t="s">
        <v>482</v>
      </c>
    </row>
    <row r="1121" ht="15.0" customHeight="1">
      <c r="B1121" s="53">
        <v>1.0</v>
      </c>
      <c r="C1121" s="54" t="s">
        <v>324</v>
      </c>
      <c r="D1121" s="55" t="str">
        <f>+IF(ISERROR(VLOOKUP($C1121,Insumos!$C:$G,3,FALSE)),"",VLOOKUP($C1121,Insumos!$C:$G,3,FALSE))</f>
        <v>GRAMOS</v>
      </c>
      <c r="E1121" s="56">
        <f>+IF(ISERROR(VLOOKUP($C1121,Insumos!$C:$G,2,FALSE)),"",VLOOKUP($C1121,Insumos!$C:$G,2,FALSE))</f>
        <v>1134.5</v>
      </c>
      <c r="F1121" s="57">
        <f>+IF(ISERROR(VLOOKUP($C1121,Insumos!$C:$G,5,FALSE)),"",VLOOKUP($C1121,Insumos!$C:$G,5,FALSE))</f>
        <v>1000</v>
      </c>
      <c r="G1121" s="55" t="str">
        <f>+IF(ISERROR(VLOOKUP($C1121,Insumos!$C:$G,4,FALSE)),"",VLOOKUP($C1121,Insumos!$C:$G,4,FALSE))</f>
        <v>GRAMOS</v>
      </c>
      <c r="H1121" s="64">
        <v>2000.0</v>
      </c>
      <c r="I1121" s="56">
        <f t="shared" ref="I1121:I1131" si="160">IF(ISERROR(ROUND(+E1121/F1121*H1121,2)),0,ROUND(+E1121/F1121*H1121,2))</f>
        <v>2269</v>
      </c>
      <c r="J1121" s="39"/>
      <c r="K1121" s="64">
        <v>2000.0</v>
      </c>
      <c r="L1121" s="59">
        <f t="shared" ref="L1121:L1131" si="161">IF(ISERROR(ROUND(+E1121/F1121*K1121,2)),0,ROUND(+E1121/F1121*K1121,2))</f>
        <v>2269</v>
      </c>
    </row>
    <row r="1122" ht="15.0" customHeight="1">
      <c r="B1122" s="53">
        <v>2.0</v>
      </c>
      <c r="C1122" s="54" t="s">
        <v>86</v>
      </c>
      <c r="D1122" s="55" t="str">
        <f>+IF(ISERROR(VLOOKUP($C1122,Insumos!$C:$G,3,FALSE)),"",VLOOKUP($C1122,Insumos!$C:$G,3,FALSE))</f>
        <v>MILILITROS</v>
      </c>
      <c r="E1122" s="56">
        <f>+IF(ISERROR(VLOOKUP($C1122,Insumos!$C:$G,2,FALSE)),"",VLOOKUP($C1122,Insumos!$C:$G,2,FALSE))</f>
        <v>0</v>
      </c>
      <c r="F1122" s="57">
        <f>+IF(ISERROR(VLOOKUP($C1122,Insumos!$C:$G,5,FALSE)),"",VLOOKUP($C1122,Insumos!$C:$G,5,FALSE))</f>
        <v>0</v>
      </c>
      <c r="G1122" s="55" t="str">
        <f>+IF(ISERROR(VLOOKUP($C1122,Insumos!$C:$G,4,FALSE)),"",VLOOKUP($C1122,Insumos!$C:$G,4,FALSE))</f>
        <v>MILILITROS</v>
      </c>
      <c r="H1122" s="64">
        <v>3500.0</v>
      </c>
      <c r="I1122" s="56">
        <f t="shared" si="160"/>
        <v>0</v>
      </c>
      <c r="J1122" s="39"/>
      <c r="K1122" s="64">
        <v>3500.0</v>
      </c>
      <c r="L1122" s="59">
        <f t="shared" si="161"/>
        <v>0</v>
      </c>
    </row>
    <row r="1123" ht="15.0" customHeight="1">
      <c r="B1123" s="53">
        <v>3.0</v>
      </c>
      <c r="C1123" s="54" t="s">
        <v>87</v>
      </c>
      <c r="D1123" s="55" t="str">
        <f>+IF(ISERROR(VLOOKUP($C1123,Insumos!$C:$G,3,FALSE)),"",VLOOKUP($C1123,Insumos!$C:$G,3,FALSE))</f>
        <v>GRAMOS</v>
      </c>
      <c r="E1123" s="56">
        <f>+IF(ISERROR(VLOOKUP($C1123,Insumos!$C:$G,2,FALSE)),"",VLOOKUP($C1123,Insumos!$C:$G,2,FALSE))</f>
        <v>3795</v>
      </c>
      <c r="F1123" s="57">
        <f>+IF(ISERROR(VLOOKUP($C1123,Insumos!$C:$G,5,FALSE)),"",VLOOKUP($C1123,Insumos!$C:$G,5,FALSE))</f>
        <v>500</v>
      </c>
      <c r="G1123" s="55" t="str">
        <f>+IF(ISERROR(VLOOKUP($C1123,Insumos!$C:$G,4,FALSE)),"",VLOOKUP($C1123,Insumos!$C:$G,4,FALSE))</f>
        <v>GRAMOS</v>
      </c>
      <c r="H1123" s="64">
        <v>150.0</v>
      </c>
      <c r="I1123" s="56">
        <f t="shared" si="160"/>
        <v>1138.5</v>
      </c>
      <c r="J1123" s="39"/>
      <c r="K1123" s="64">
        <v>150.0</v>
      </c>
      <c r="L1123" s="59">
        <f t="shared" si="161"/>
        <v>1138.5</v>
      </c>
    </row>
    <row r="1124" ht="15.0" customHeight="1">
      <c r="B1124" s="53">
        <v>4.0</v>
      </c>
      <c r="C1124" s="54" t="s">
        <v>236</v>
      </c>
      <c r="D1124" s="55" t="str">
        <f>+IF(ISERROR(VLOOKUP($C1124,Insumos!$C:$G,3,FALSE)),"",VLOOKUP($C1124,Insumos!$C:$G,3,FALSE))</f>
        <v>GRAMOS</v>
      </c>
      <c r="E1124" s="56">
        <f>+IF(ISERROR(VLOOKUP($C1124,Insumos!$C:$G,2,FALSE)),"",VLOOKUP($C1124,Insumos!$C:$G,2,FALSE))</f>
        <v>8753.846154</v>
      </c>
      <c r="F1124" s="57">
        <f>+IF(ISERROR(VLOOKUP($C1124,Insumos!$C:$G,5,FALSE)),"",VLOOKUP($C1124,Insumos!$C:$G,5,FALSE))</f>
        <v>1000</v>
      </c>
      <c r="G1124" s="55" t="str">
        <f>+IF(ISERROR(VLOOKUP($C1124,Insumos!$C:$G,4,FALSE)),"",VLOOKUP($C1124,Insumos!$C:$G,4,FALSE))</f>
        <v>GRAMOS</v>
      </c>
      <c r="H1124" s="64">
        <v>4000.0</v>
      </c>
      <c r="I1124" s="56">
        <f t="shared" si="160"/>
        <v>35015.38</v>
      </c>
      <c r="J1124" s="39"/>
      <c r="K1124" s="64">
        <v>4000.0</v>
      </c>
      <c r="L1124" s="59">
        <f t="shared" si="161"/>
        <v>35015.38</v>
      </c>
    </row>
    <row r="1125" ht="15.0" customHeight="1">
      <c r="B1125" s="53">
        <v>5.0</v>
      </c>
      <c r="C1125" s="54"/>
      <c r="D1125" s="55" t="str">
        <f>+IF(ISERROR(VLOOKUP($C1125,Insumos!$C:$G,3,FALSE)),"",VLOOKUP($C1125,Insumos!$C:$G,3,FALSE))</f>
        <v/>
      </c>
      <c r="E1125" s="56" t="str">
        <f>+IF(ISERROR(VLOOKUP($C1125,Insumos!$C:$G,2,FALSE)),"",VLOOKUP($C1125,Insumos!$C:$G,2,FALSE))</f>
        <v/>
      </c>
      <c r="F1125" s="57" t="str">
        <f>+IF(ISERROR(VLOOKUP($C1125,Insumos!$C:$G,5,FALSE)),"",VLOOKUP($C1125,Insumos!$C:$G,5,FALSE))</f>
        <v/>
      </c>
      <c r="G1125" s="55" t="str">
        <f>+IF(ISERROR(VLOOKUP($C1125,Insumos!$C:$G,4,FALSE)),"",VLOOKUP($C1125,Insumos!$C:$G,4,FALSE))</f>
        <v/>
      </c>
      <c r="H1125" s="64"/>
      <c r="I1125" s="56">
        <f t="shared" si="160"/>
        <v>0</v>
      </c>
      <c r="J1125" s="39"/>
      <c r="K1125" s="92"/>
      <c r="L1125" s="59">
        <f t="shared" si="161"/>
        <v>0</v>
      </c>
    </row>
    <row r="1126" ht="15.0" customHeight="1">
      <c r="B1126" s="53">
        <v>6.0</v>
      </c>
      <c r="C1126" s="54"/>
      <c r="D1126" s="55" t="str">
        <f>+IF(ISERROR(VLOOKUP($C1126,Insumos!$C:$G,3,FALSE)),"",VLOOKUP($C1126,Insumos!$C:$G,3,FALSE))</f>
        <v/>
      </c>
      <c r="E1126" s="56" t="str">
        <f>+IF(ISERROR(VLOOKUP($C1126,Insumos!$C:$G,2,FALSE)),"",VLOOKUP($C1126,Insumos!$C:$G,2,FALSE))</f>
        <v/>
      </c>
      <c r="F1126" s="57" t="str">
        <f>+IF(ISERROR(VLOOKUP($C1126,Insumos!$C:$G,5,FALSE)),"",VLOOKUP($C1126,Insumos!$C:$G,5,FALSE))</f>
        <v/>
      </c>
      <c r="G1126" s="55" t="str">
        <f>+IF(ISERROR(VLOOKUP($C1126,Insumos!$C:$G,4,FALSE)),"",VLOOKUP($C1126,Insumos!$C:$G,4,FALSE))</f>
        <v/>
      </c>
      <c r="H1126" s="64"/>
      <c r="I1126" s="56">
        <f t="shared" si="160"/>
        <v>0</v>
      </c>
      <c r="J1126" s="39"/>
      <c r="K1126" s="92"/>
      <c r="L1126" s="59">
        <f t="shared" si="161"/>
        <v>0</v>
      </c>
    </row>
    <row r="1127" ht="15.0" customHeight="1">
      <c r="B1127" s="53">
        <v>7.0</v>
      </c>
      <c r="C1127" s="88"/>
      <c r="D1127" s="55" t="str">
        <f>+IF(ISERROR(VLOOKUP($C1127,Insumos!$C:$G,3,FALSE)),"",VLOOKUP($C1127,Insumos!$C:$G,3,FALSE))</f>
        <v/>
      </c>
      <c r="E1127" s="56" t="str">
        <f>+IF(ISERROR(VLOOKUP($C1127,Insumos!$C:$G,2,FALSE)),"",VLOOKUP($C1127,Insumos!$C:$G,2,FALSE))</f>
        <v/>
      </c>
      <c r="F1127" s="57" t="str">
        <f>+IF(ISERROR(VLOOKUP($C1127,Insumos!$C:$G,5,FALSE)),"",VLOOKUP($C1127,Insumos!$C:$G,5,FALSE))</f>
        <v/>
      </c>
      <c r="G1127" s="55" t="str">
        <f>+IF(ISERROR(VLOOKUP($C1127,Insumos!$C:$G,4,FALSE)),"",VLOOKUP($C1127,Insumos!$C:$G,4,FALSE))</f>
        <v/>
      </c>
      <c r="H1127" s="64"/>
      <c r="I1127" s="56">
        <f t="shared" si="160"/>
        <v>0</v>
      </c>
      <c r="J1127" s="39"/>
      <c r="K1127" s="112"/>
      <c r="L1127" s="59">
        <f t="shared" si="161"/>
        <v>0</v>
      </c>
    </row>
    <row r="1128" ht="15.0" customHeight="1">
      <c r="B1128" s="53">
        <v>8.0</v>
      </c>
      <c r="C1128" s="91"/>
      <c r="D1128" s="55" t="str">
        <f>+IF(ISERROR(VLOOKUP($C1128,Insumos!$C:$G,3,FALSE)),"",VLOOKUP($C1128,Insumos!$C:$G,3,FALSE))</f>
        <v/>
      </c>
      <c r="E1128" s="56" t="str">
        <f>+IF(ISERROR(VLOOKUP($C1128,Insumos!$C:$G,2,FALSE)),"",VLOOKUP($C1128,Insumos!$C:$G,2,FALSE))</f>
        <v/>
      </c>
      <c r="F1128" s="57" t="str">
        <f>+IF(ISERROR(VLOOKUP($C1128,Insumos!$C:$G,5,FALSE)),"",VLOOKUP($C1128,Insumos!$C:$G,5,FALSE))</f>
        <v/>
      </c>
      <c r="G1128" s="55" t="str">
        <f>+IF(ISERROR(VLOOKUP($C1128,Insumos!$C:$G,4,FALSE)),"",VLOOKUP($C1128,Insumos!$C:$G,4,FALSE))</f>
        <v/>
      </c>
      <c r="H1128" s="64"/>
      <c r="I1128" s="56">
        <f t="shared" si="160"/>
        <v>0</v>
      </c>
      <c r="J1128" s="39"/>
      <c r="K1128" s="113"/>
      <c r="L1128" s="59">
        <f t="shared" si="161"/>
        <v>0</v>
      </c>
    </row>
    <row r="1129" ht="15.0" customHeight="1">
      <c r="B1129" s="53">
        <v>9.0</v>
      </c>
      <c r="C1129" s="78"/>
      <c r="D1129" s="55" t="str">
        <f>+IF(ISERROR(VLOOKUP($C1129,Insumos!$C:$G,3,FALSE)),"",VLOOKUP($C1129,Insumos!$C:$G,3,FALSE))</f>
        <v/>
      </c>
      <c r="E1129" s="56" t="str">
        <f>+IF(ISERROR(VLOOKUP($C1129,Insumos!$C:$G,2,FALSE)),"",VLOOKUP($C1129,Insumos!$C:$G,2,FALSE))</f>
        <v/>
      </c>
      <c r="F1129" s="57" t="str">
        <f>+IF(ISERROR(VLOOKUP($C1129,Insumos!$C:$G,5,FALSE)),"",VLOOKUP($C1129,Insumos!$C:$G,5,FALSE))</f>
        <v/>
      </c>
      <c r="G1129" s="55" t="str">
        <f>+IF(ISERROR(VLOOKUP($C1129,Insumos!$C:$G,4,FALSE)),"",VLOOKUP($C1129,Insumos!$C:$G,4,FALSE))</f>
        <v/>
      </c>
      <c r="H1129" s="64"/>
      <c r="I1129" s="56">
        <f t="shared" si="160"/>
        <v>0</v>
      </c>
      <c r="J1129" s="39"/>
      <c r="K1129" s="79"/>
      <c r="L1129" s="59">
        <f t="shared" si="161"/>
        <v>0</v>
      </c>
    </row>
    <row r="1130" ht="15.0" customHeight="1">
      <c r="B1130" s="53">
        <v>10.0</v>
      </c>
      <c r="C1130" s="73"/>
      <c r="D1130" s="55" t="str">
        <f>+IF(ISERROR(VLOOKUP($C1130,Insumos!$C:$G,3,FALSE)),"",VLOOKUP($C1130,Insumos!$C:$G,3,FALSE))</f>
        <v/>
      </c>
      <c r="E1130" s="56" t="str">
        <f>+IF(ISERROR(VLOOKUP($C1130,Insumos!$C:$G,2,FALSE)),"",VLOOKUP($C1130,Insumos!$C:$G,2,FALSE))</f>
        <v/>
      </c>
      <c r="F1130" s="57" t="str">
        <f>+IF(ISERROR(VLOOKUP($C1130,Insumos!$C:$G,5,FALSE)),"",VLOOKUP($C1130,Insumos!$C:$G,5,FALSE))</f>
        <v/>
      </c>
      <c r="G1130" s="55" t="str">
        <f>+IF(ISERROR(VLOOKUP($C1130,Insumos!$C:$G,4,FALSE)),"",VLOOKUP($C1130,Insumos!$C:$G,4,FALSE))</f>
        <v/>
      </c>
      <c r="H1130" s="64"/>
      <c r="I1130" s="56">
        <f t="shared" si="160"/>
        <v>0</v>
      </c>
      <c r="J1130" s="39"/>
      <c r="K1130" s="77"/>
      <c r="L1130" s="59">
        <f t="shared" si="161"/>
        <v>0</v>
      </c>
    </row>
    <row r="1131" ht="15.0" customHeight="1">
      <c r="B1131" s="53">
        <v>11.0</v>
      </c>
      <c r="C1131" s="63"/>
      <c r="D1131" s="55" t="str">
        <f>+IF(ISERROR(VLOOKUP($C1131,Insumos!$C:$G,3,FALSE)),"",VLOOKUP($C1131,Insumos!$C:$G,3,FALSE))</f>
        <v/>
      </c>
      <c r="E1131" s="56" t="str">
        <f>+IF(ISERROR(VLOOKUP($C1131,Insumos!$C:$G,2,FALSE)),"",VLOOKUP($C1131,Insumos!$C:$G,2,FALSE))</f>
        <v/>
      </c>
      <c r="F1131" s="57" t="str">
        <f>+IF(ISERROR(VLOOKUP($C1131,Insumos!$C:$G,5,FALSE)),"",VLOOKUP($C1131,Insumos!$C:$G,5,FALSE))</f>
        <v/>
      </c>
      <c r="G1131" s="55" t="str">
        <f>+IF(ISERROR(VLOOKUP($C1131,Insumos!$C:$G,4,FALSE)),"",VLOOKUP($C1131,Insumos!$C:$G,4,FALSE))</f>
        <v/>
      </c>
      <c r="H1131" s="64"/>
      <c r="I1131" s="56">
        <f t="shared" si="160"/>
        <v>0</v>
      </c>
      <c r="J1131" s="39"/>
      <c r="K1131" s="77"/>
      <c r="L1131" s="59">
        <f t="shared" si="161"/>
        <v>0</v>
      </c>
    </row>
    <row r="1132" ht="15.0" customHeight="1">
      <c r="H1132" s="67" t="s">
        <v>483</v>
      </c>
      <c r="I1132" s="68">
        <f>SUM(I1121:I1131)</f>
        <v>38422.88</v>
      </c>
      <c r="J1132" s="39"/>
      <c r="K1132" s="69"/>
      <c r="L1132" s="70">
        <f>SUM(L1121:L1131)</f>
        <v>38422.88</v>
      </c>
    </row>
    <row r="1135" ht="15.0" customHeight="1">
      <c r="B1135" s="33"/>
      <c r="C1135" s="10" t="s">
        <v>532</v>
      </c>
      <c r="D1135" s="111"/>
      <c r="E1135" s="35"/>
      <c r="F1135" s="36"/>
      <c r="G1135" s="37"/>
      <c r="H1135" s="38"/>
      <c r="I1135" s="35"/>
      <c r="J1135" s="39"/>
      <c r="K1135" s="40" t="s">
        <v>474</v>
      </c>
      <c r="L1135" s="41" t="s">
        <v>533</v>
      </c>
    </row>
    <row r="1136" ht="15.0" customHeight="1">
      <c r="B1136" s="42"/>
      <c r="C1136" s="43"/>
      <c r="D1136" s="42"/>
      <c r="E1136" s="44"/>
      <c r="F1136" s="45"/>
      <c r="G1136" s="42"/>
      <c r="H1136" s="46"/>
      <c r="I1136" s="44"/>
      <c r="J1136" s="39"/>
      <c r="K1136" s="47"/>
      <c r="L1136" s="41"/>
    </row>
    <row r="1137" ht="15.0" customHeight="1">
      <c r="B1137" s="48" t="s">
        <v>476</v>
      </c>
      <c r="C1137" s="48" t="s">
        <v>477</v>
      </c>
      <c r="D1137" s="48" t="s">
        <v>478</v>
      </c>
      <c r="E1137" s="49" t="s">
        <v>479</v>
      </c>
      <c r="F1137" s="50" t="s">
        <v>10</v>
      </c>
      <c r="G1137" s="48" t="s">
        <v>480</v>
      </c>
      <c r="H1137" s="51" t="s">
        <v>481</v>
      </c>
      <c r="I1137" s="49" t="s">
        <v>482</v>
      </c>
      <c r="J1137" s="39"/>
      <c r="K1137" s="52"/>
      <c r="L1137" s="48" t="s">
        <v>482</v>
      </c>
    </row>
    <row r="1138" ht="15.0" customHeight="1">
      <c r="B1138" s="53">
        <v>1.0</v>
      </c>
      <c r="C1138" s="54" t="s">
        <v>324</v>
      </c>
      <c r="D1138" s="55" t="str">
        <f>+IF(ISERROR(VLOOKUP($C1138,Insumos!$C:$G,3,FALSE)),"",VLOOKUP($C1138,Insumos!$C:$G,3,FALSE))</f>
        <v>GRAMOS</v>
      </c>
      <c r="E1138" s="56">
        <f>+IF(ISERROR(VLOOKUP($C1138,Insumos!$C:$G,2,FALSE)),"",VLOOKUP($C1138,Insumos!$C:$G,2,FALSE))</f>
        <v>1134.5</v>
      </c>
      <c r="F1138" s="57">
        <f>+IF(ISERROR(VLOOKUP($C1138,Insumos!$C:$G,5,FALSE)),"",VLOOKUP($C1138,Insumos!$C:$G,5,FALSE))</f>
        <v>1000</v>
      </c>
      <c r="G1138" s="55" t="str">
        <f>+IF(ISERROR(VLOOKUP($C1138,Insumos!$C:$G,4,FALSE)),"",VLOOKUP($C1138,Insumos!$C:$G,4,FALSE))</f>
        <v>GRAMOS</v>
      </c>
      <c r="H1138" s="64">
        <v>2000.0</v>
      </c>
      <c r="I1138" s="56">
        <f t="shared" ref="I1138:I1148" si="162">IF(ISERROR(ROUND(+E1138/F1138*H1138,2)),0,ROUND(+E1138/F1138*H1138,2))</f>
        <v>2269</v>
      </c>
      <c r="J1138" s="39"/>
      <c r="K1138" s="64">
        <v>2000.0</v>
      </c>
      <c r="L1138" s="59">
        <f t="shared" ref="L1138:L1148" si="163">IF(ISERROR(ROUND(+E1138/F1138*K1138,2)),0,ROUND(+E1138/F1138*K1138,2))</f>
        <v>2269</v>
      </c>
    </row>
    <row r="1139" ht="15.0" customHeight="1">
      <c r="B1139" s="53">
        <v>2.0</v>
      </c>
      <c r="C1139" s="54" t="s">
        <v>86</v>
      </c>
      <c r="D1139" s="55" t="str">
        <f>+IF(ISERROR(VLOOKUP($C1139,Insumos!$C:$G,3,FALSE)),"",VLOOKUP($C1139,Insumos!$C:$G,3,FALSE))</f>
        <v>MILILITROS</v>
      </c>
      <c r="E1139" s="56">
        <f>+IF(ISERROR(VLOOKUP($C1139,Insumos!$C:$G,2,FALSE)),"",VLOOKUP($C1139,Insumos!$C:$G,2,FALSE))</f>
        <v>0</v>
      </c>
      <c r="F1139" s="57">
        <f>+IF(ISERROR(VLOOKUP($C1139,Insumos!$C:$G,5,FALSE)),"",VLOOKUP($C1139,Insumos!$C:$G,5,FALSE))</f>
        <v>0</v>
      </c>
      <c r="G1139" s="55" t="str">
        <f>+IF(ISERROR(VLOOKUP($C1139,Insumos!$C:$G,4,FALSE)),"",VLOOKUP($C1139,Insumos!$C:$G,4,FALSE))</f>
        <v>MILILITROS</v>
      </c>
      <c r="H1139" s="64">
        <v>3500.0</v>
      </c>
      <c r="I1139" s="56">
        <f t="shared" si="162"/>
        <v>0</v>
      </c>
      <c r="J1139" s="39"/>
      <c r="K1139" s="64">
        <v>3500.0</v>
      </c>
      <c r="L1139" s="59">
        <f t="shared" si="163"/>
        <v>0</v>
      </c>
    </row>
    <row r="1140" ht="15.0" customHeight="1">
      <c r="B1140" s="53">
        <v>3.0</v>
      </c>
      <c r="C1140" s="54" t="s">
        <v>87</v>
      </c>
      <c r="D1140" s="55" t="str">
        <f>+IF(ISERROR(VLOOKUP($C1140,Insumos!$C:$G,3,FALSE)),"",VLOOKUP($C1140,Insumos!$C:$G,3,FALSE))</f>
        <v>GRAMOS</v>
      </c>
      <c r="E1140" s="56">
        <f>+IF(ISERROR(VLOOKUP($C1140,Insumos!$C:$G,2,FALSE)),"",VLOOKUP($C1140,Insumos!$C:$G,2,FALSE))</f>
        <v>3795</v>
      </c>
      <c r="F1140" s="57">
        <f>+IF(ISERROR(VLOOKUP($C1140,Insumos!$C:$G,5,FALSE)),"",VLOOKUP($C1140,Insumos!$C:$G,5,FALSE))</f>
        <v>500</v>
      </c>
      <c r="G1140" s="55" t="str">
        <f>+IF(ISERROR(VLOOKUP($C1140,Insumos!$C:$G,4,FALSE)),"",VLOOKUP($C1140,Insumos!$C:$G,4,FALSE))</f>
        <v>GRAMOS</v>
      </c>
      <c r="H1140" s="64">
        <v>75.0</v>
      </c>
      <c r="I1140" s="56">
        <f t="shared" si="162"/>
        <v>569.25</v>
      </c>
      <c r="J1140" s="39"/>
      <c r="K1140" s="64">
        <v>75.0</v>
      </c>
      <c r="L1140" s="59">
        <f t="shared" si="163"/>
        <v>569.25</v>
      </c>
    </row>
    <row r="1141" ht="15.0" customHeight="1">
      <c r="B1141" s="53">
        <v>4.0</v>
      </c>
      <c r="C1141" s="54" t="s">
        <v>56</v>
      </c>
      <c r="D1141" s="55" t="str">
        <f>+IF(ISERROR(VLOOKUP($C1141,Insumos!$C:$G,3,FALSE)),"",VLOOKUP($C1141,Insumos!$C:$G,3,FALSE))</f>
        <v>GRAMOS</v>
      </c>
      <c r="E1141" s="56">
        <f>+IF(ISERROR(VLOOKUP($C1141,Insumos!$C:$G,2,FALSE)),"",VLOOKUP($C1141,Insumos!$C:$G,2,FALSE))</f>
        <v>1690</v>
      </c>
      <c r="F1141" s="57">
        <f>+IF(ISERROR(VLOOKUP($C1141,Insumos!$C:$G,5,FALSE)),"",VLOOKUP($C1141,Insumos!$C:$G,5,FALSE))</f>
        <v>1000</v>
      </c>
      <c r="G1141" s="55" t="str">
        <f>+IF(ISERROR(VLOOKUP($C1141,Insumos!$C:$G,4,FALSE)),"",VLOOKUP($C1141,Insumos!$C:$G,4,FALSE))</f>
        <v>GRAMOS</v>
      </c>
      <c r="H1141" s="64">
        <v>1000.0</v>
      </c>
      <c r="I1141" s="56">
        <f t="shared" si="162"/>
        <v>1690</v>
      </c>
      <c r="J1141" s="39"/>
      <c r="K1141" s="64">
        <v>1000.0</v>
      </c>
      <c r="L1141" s="59">
        <f t="shared" si="163"/>
        <v>1690</v>
      </c>
    </row>
    <row r="1142" ht="15.0" customHeight="1">
      <c r="B1142" s="53">
        <v>5.0</v>
      </c>
      <c r="C1142" s="54" t="s">
        <v>49</v>
      </c>
      <c r="D1142" s="55" t="str">
        <f>+IF(ISERROR(VLOOKUP($C1142,Insumos!$C:$G,3,FALSE)),"",VLOOKUP($C1142,Insumos!$C:$G,3,FALSE))</f>
        <v>GRAMOS</v>
      </c>
      <c r="E1142" s="56">
        <f>+IF(ISERROR(VLOOKUP($C1142,Insumos!$C:$G,2,FALSE)),"",VLOOKUP($C1142,Insumos!$C:$G,2,FALSE))</f>
        <v>3290</v>
      </c>
      <c r="F1142" s="57">
        <f>+IF(ISERROR(VLOOKUP($C1142,Insumos!$C:$G,5,FALSE)),"",VLOOKUP($C1142,Insumos!$C:$G,5,FALSE))</f>
        <v>1000</v>
      </c>
      <c r="G1142" s="55" t="str">
        <f>+IF(ISERROR(VLOOKUP($C1142,Insumos!$C:$G,4,FALSE)),"",VLOOKUP($C1142,Insumos!$C:$G,4,FALSE))</f>
        <v>GRAMOS</v>
      </c>
      <c r="H1142" s="64">
        <v>5000.0</v>
      </c>
      <c r="I1142" s="56">
        <f t="shared" si="162"/>
        <v>16450</v>
      </c>
      <c r="J1142" s="39"/>
      <c r="K1142" s="64">
        <v>5000.0</v>
      </c>
      <c r="L1142" s="59">
        <f t="shared" si="163"/>
        <v>16450</v>
      </c>
    </row>
    <row r="1143" ht="15.0" customHeight="1">
      <c r="B1143" s="53">
        <v>6.0</v>
      </c>
      <c r="C1143" s="54"/>
      <c r="D1143" s="55" t="str">
        <f>+IF(ISERROR(VLOOKUP($C1143,Insumos!$C:$G,3,FALSE)),"",VLOOKUP($C1143,Insumos!$C:$G,3,FALSE))</f>
        <v/>
      </c>
      <c r="E1143" s="56" t="str">
        <f>+IF(ISERROR(VLOOKUP($C1143,Insumos!$C:$G,2,FALSE)),"",VLOOKUP($C1143,Insumos!$C:$G,2,FALSE))</f>
        <v/>
      </c>
      <c r="F1143" s="57" t="str">
        <f>+IF(ISERROR(VLOOKUP($C1143,Insumos!$C:$G,5,FALSE)),"",VLOOKUP($C1143,Insumos!$C:$G,5,FALSE))</f>
        <v/>
      </c>
      <c r="G1143" s="55" t="str">
        <f>+IF(ISERROR(VLOOKUP($C1143,Insumos!$C:$G,4,FALSE)),"",VLOOKUP($C1143,Insumos!$C:$G,4,FALSE))</f>
        <v/>
      </c>
      <c r="H1143" s="64"/>
      <c r="I1143" s="56">
        <f t="shared" si="162"/>
        <v>0</v>
      </c>
      <c r="J1143" s="39"/>
      <c r="K1143" s="92"/>
      <c r="L1143" s="59">
        <f t="shared" si="163"/>
        <v>0</v>
      </c>
    </row>
    <row r="1144" ht="15.0" customHeight="1">
      <c r="B1144" s="53">
        <v>7.0</v>
      </c>
      <c r="C1144" s="88"/>
      <c r="D1144" s="55" t="str">
        <f>+IF(ISERROR(VLOOKUP($C1144,Insumos!$C:$G,3,FALSE)),"",VLOOKUP($C1144,Insumos!$C:$G,3,FALSE))</f>
        <v/>
      </c>
      <c r="E1144" s="56" t="str">
        <f>+IF(ISERROR(VLOOKUP($C1144,Insumos!$C:$G,2,FALSE)),"",VLOOKUP($C1144,Insumos!$C:$G,2,FALSE))</f>
        <v/>
      </c>
      <c r="F1144" s="57" t="str">
        <f>+IF(ISERROR(VLOOKUP($C1144,Insumos!$C:$G,5,FALSE)),"",VLOOKUP($C1144,Insumos!$C:$G,5,FALSE))</f>
        <v/>
      </c>
      <c r="G1144" s="55" t="str">
        <f>+IF(ISERROR(VLOOKUP($C1144,Insumos!$C:$G,4,FALSE)),"",VLOOKUP($C1144,Insumos!$C:$G,4,FALSE))</f>
        <v/>
      </c>
      <c r="H1144" s="64"/>
      <c r="I1144" s="56">
        <f t="shared" si="162"/>
        <v>0</v>
      </c>
      <c r="J1144" s="39"/>
      <c r="K1144" s="112"/>
      <c r="L1144" s="59">
        <f t="shared" si="163"/>
        <v>0</v>
      </c>
    </row>
    <row r="1145" ht="15.0" customHeight="1">
      <c r="B1145" s="53">
        <v>8.0</v>
      </c>
      <c r="C1145" s="91"/>
      <c r="D1145" s="55" t="str">
        <f>+IF(ISERROR(VLOOKUP($C1145,Insumos!$C:$G,3,FALSE)),"",VLOOKUP($C1145,Insumos!$C:$G,3,FALSE))</f>
        <v/>
      </c>
      <c r="E1145" s="56" t="str">
        <f>+IF(ISERROR(VLOOKUP($C1145,Insumos!$C:$G,2,FALSE)),"",VLOOKUP($C1145,Insumos!$C:$G,2,FALSE))</f>
        <v/>
      </c>
      <c r="F1145" s="57" t="str">
        <f>+IF(ISERROR(VLOOKUP($C1145,Insumos!$C:$G,5,FALSE)),"",VLOOKUP($C1145,Insumos!$C:$G,5,FALSE))</f>
        <v/>
      </c>
      <c r="G1145" s="55" t="str">
        <f>+IF(ISERROR(VLOOKUP($C1145,Insumos!$C:$G,4,FALSE)),"",VLOOKUP($C1145,Insumos!$C:$G,4,FALSE))</f>
        <v/>
      </c>
      <c r="H1145" s="64"/>
      <c r="I1145" s="56">
        <f t="shared" si="162"/>
        <v>0</v>
      </c>
      <c r="J1145" s="39"/>
      <c r="K1145" s="113"/>
      <c r="L1145" s="59">
        <f t="shared" si="163"/>
        <v>0</v>
      </c>
    </row>
    <row r="1146" ht="15.0" customHeight="1">
      <c r="B1146" s="53">
        <v>9.0</v>
      </c>
      <c r="C1146" s="78"/>
      <c r="D1146" s="55" t="str">
        <f>+IF(ISERROR(VLOOKUP($C1146,Insumos!$C:$G,3,FALSE)),"",VLOOKUP($C1146,Insumos!$C:$G,3,FALSE))</f>
        <v/>
      </c>
      <c r="E1146" s="56" t="str">
        <f>+IF(ISERROR(VLOOKUP($C1146,Insumos!$C:$G,2,FALSE)),"",VLOOKUP($C1146,Insumos!$C:$G,2,FALSE))</f>
        <v/>
      </c>
      <c r="F1146" s="57" t="str">
        <f>+IF(ISERROR(VLOOKUP($C1146,Insumos!$C:$G,5,FALSE)),"",VLOOKUP($C1146,Insumos!$C:$G,5,FALSE))</f>
        <v/>
      </c>
      <c r="G1146" s="55" t="str">
        <f>+IF(ISERROR(VLOOKUP($C1146,Insumos!$C:$G,4,FALSE)),"",VLOOKUP($C1146,Insumos!$C:$G,4,FALSE))</f>
        <v/>
      </c>
      <c r="H1146" s="64"/>
      <c r="I1146" s="56">
        <f t="shared" si="162"/>
        <v>0</v>
      </c>
      <c r="J1146" s="39"/>
      <c r="K1146" s="79"/>
      <c r="L1146" s="59">
        <f t="shared" si="163"/>
        <v>0</v>
      </c>
    </row>
    <row r="1147" ht="15.0" customHeight="1">
      <c r="B1147" s="53">
        <v>10.0</v>
      </c>
      <c r="C1147" s="73"/>
      <c r="D1147" s="55" t="str">
        <f>+IF(ISERROR(VLOOKUP($C1147,Insumos!$C:$G,3,FALSE)),"",VLOOKUP($C1147,Insumos!$C:$G,3,FALSE))</f>
        <v/>
      </c>
      <c r="E1147" s="56" t="str">
        <f>+IF(ISERROR(VLOOKUP($C1147,Insumos!$C:$G,2,FALSE)),"",VLOOKUP($C1147,Insumos!$C:$G,2,FALSE))</f>
        <v/>
      </c>
      <c r="F1147" s="57" t="str">
        <f>+IF(ISERROR(VLOOKUP($C1147,Insumos!$C:$G,5,FALSE)),"",VLOOKUP($C1147,Insumos!$C:$G,5,FALSE))</f>
        <v/>
      </c>
      <c r="G1147" s="55" t="str">
        <f>+IF(ISERROR(VLOOKUP($C1147,Insumos!$C:$G,4,FALSE)),"",VLOOKUP($C1147,Insumos!$C:$G,4,FALSE))</f>
        <v/>
      </c>
      <c r="H1147" s="64"/>
      <c r="I1147" s="56">
        <f t="shared" si="162"/>
        <v>0</v>
      </c>
      <c r="J1147" s="39"/>
      <c r="K1147" s="77"/>
      <c r="L1147" s="59">
        <f t="shared" si="163"/>
        <v>0</v>
      </c>
    </row>
    <row r="1148" ht="15.0" customHeight="1">
      <c r="B1148" s="53">
        <v>11.0</v>
      </c>
      <c r="C1148" s="63"/>
      <c r="D1148" s="55" t="str">
        <f>+IF(ISERROR(VLOOKUP($C1148,Insumos!$C:$G,3,FALSE)),"",VLOOKUP($C1148,Insumos!$C:$G,3,FALSE))</f>
        <v/>
      </c>
      <c r="E1148" s="56" t="str">
        <f>+IF(ISERROR(VLOOKUP($C1148,Insumos!$C:$G,2,FALSE)),"",VLOOKUP($C1148,Insumos!$C:$G,2,FALSE))</f>
        <v/>
      </c>
      <c r="F1148" s="57" t="str">
        <f>+IF(ISERROR(VLOOKUP($C1148,Insumos!$C:$G,5,FALSE)),"",VLOOKUP($C1148,Insumos!$C:$G,5,FALSE))</f>
        <v/>
      </c>
      <c r="G1148" s="55" t="str">
        <f>+IF(ISERROR(VLOOKUP($C1148,Insumos!$C:$G,4,FALSE)),"",VLOOKUP($C1148,Insumos!$C:$G,4,FALSE))</f>
        <v/>
      </c>
      <c r="H1148" s="64"/>
      <c r="I1148" s="56">
        <f t="shared" si="162"/>
        <v>0</v>
      </c>
      <c r="J1148" s="39"/>
      <c r="K1148" s="77"/>
      <c r="L1148" s="59">
        <f t="shared" si="163"/>
        <v>0</v>
      </c>
    </row>
    <row r="1149" ht="15.0" customHeight="1">
      <c r="H1149" s="67" t="s">
        <v>483</v>
      </c>
      <c r="I1149" s="68">
        <f>SUM(I1138:I1148)</f>
        <v>20978.25</v>
      </c>
      <c r="J1149" s="39"/>
      <c r="K1149" s="69"/>
      <c r="L1149" s="70">
        <f>SUM(L1138:L1148)</f>
        <v>20978.25</v>
      </c>
    </row>
    <row r="1152" ht="15.0" customHeight="1">
      <c r="B1152" s="33"/>
      <c r="C1152" s="10" t="s">
        <v>534</v>
      </c>
      <c r="D1152" s="111"/>
      <c r="E1152" s="35"/>
      <c r="F1152" s="36"/>
      <c r="G1152" s="37"/>
      <c r="H1152" s="38"/>
      <c r="I1152" s="35"/>
      <c r="J1152" s="39"/>
      <c r="K1152" s="40" t="s">
        <v>474</v>
      </c>
      <c r="L1152" s="41" t="s">
        <v>533</v>
      </c>
    </row>
    <row r="1153" ht="15.0" customHeight="1">
      <c r="B1153" s="42"/>
      <c r="C1153" s="43"/>
      <c r="D1153" s="42"/>
      <c r="E1153" s="44"/>
      <c r="F1153" s="45"/>
      <c r="G1153" s="42"/>
      <c r="H1153" s="46"/>
      <c r="I1153" s="44"/>
      <c r="J1153" s="39"/>
      <c r="K1153" s="47"/>
      <c r="L1153" s="41"/>
    </row>
    <row r="1154" ht="15.0" customHeight="1">
      <c r="B1154" s="48" t="s">
        <v>476</v>
      </c>
      <c r="C1154" s="48" t="s">
        <v>477</v>
      </c>
      <c r="D1154" s="48" t="s">
        <v>478</v>
      </c>
      <c r="E1154" s="49" t="s">
        <v>479</v>
      </c>
      <c r="F1154" s="50" t="s">
        <v>10</v>
      </c>
      <c r="G1154" s="48" t="s">
        <v>480</v>
      </c>
      <c r="H1154" s="51" t="s">
        <v>481</v>
      </c>
      <c r="I1154" s="49" t="s">
        <v>482</v>
      </c>
      <c r="J1154" s="39"/>
      <c r="K1154" s="52"/>
      <c r="L1154" s="48" t="s">
        <v>482</v>
      </c>
    </row>
    <row r="1155" ht="15.0" customHeight="1">
      <c r="B1155" s="53">
        <v>1.0</v>
      </c>
      <c r="C1155" s="54" t="s">
        <v>324</v>
      </c>
      <c r="D1155" s="55" t="str">
        <f>+IF(ISERROR(VLOOKUP($C1155,Insumos!$C:$G,3,FALSE)),"",VLOOKUP($C1155,Insumos!$C:$G,3,FALSE))</f>
        <v>GRAMOS</v>
      </c>
      <c r="E1155" s="56">
        <f>+IF(ISERROR(VLOOKUP($C1155,Insumos!$C:$G,2,FALSE)),"",VLOOKUP($C1155,Insumos!$C:$G,2,FALSE))</f>
        <v>1134.5</v>
      </c>
      <c r="F1155" s="57">
        <f>+IF(ISERROR(VLOOKUP($C1155,Insumos!$C:$G,5,FALSE)),"",VLOOKUP($C1155,Insumos!$C:$G,5,FALSE))</f>
        <v>1000</v>
      </c>
      <c r="G1155" s="55" t="str">
        <f>+IF(ISERROR(VLOOKUP($C1155,Insumos!$C:$G,4,FALSE)),"",VLOOKUP($C1155,Insumos!$C:$G,4,FALSE))</f>
        <v>GRAMOS</v>
      </c>
      <c r="H1155" s="64">
        <v>2000.0</v>
      </c>
      <c r="I1155" s="56">
        <f t="shared" ref="I1155:I1165" si="164">IF(ISERROR(ROUND(+E1155/F1155*H1155,2)),0,ROUND(+E1155/F1155*H1155,2))</f>
        <v>2269</v>
      </c>
      <c r="J1155" s="39"/>
      <c r="K1155" s="64">
        <v>2000.0</v>
      </c>
      <c r="L1155" s="59">
        <f t="shared" ref="L1155:L1165" si="165">IF(ISERROR(ROUND(+E1155/F1155*K1155,2)),0,ROUND(+E1155/F1155*K1155,2))</f>
        <v>2269</v>
      </c>
    </row>
    <row r="1156" ht="15.0" customHeight="1">
      <c r="B1156" s="53">
        <v>2.0</v>
      </c>
      <c r="C1156" s="54" t="s">
        <v>86</v>
      </c>
      <c r="D1156" s="55" t="str">
        <f>+IF(ISERROR(VLOOKUP($C1156,Insumos!$C:$G,3,FALSE)),"",VLOOKUP($C1156,Insumos!$C:$G,3,FALSE))</f>
        <v>MILILITROS</v>
      </c>
      <c r="E1156" s="56">
        <f>+IF(ISERROR(VLOOKUP($C1156,Insumos!$C:$G,2,FALSE)),"",VLOOKUP($C1156,Insumos!$C:$G,2,FALSE))</f>
        <v>0</v>
      </c>
      <c r="F1156" s="57">
        <f>+IF(ISERROR(VLOOKUP($C1156,Insumos!$C:$G,5,FALSE)),"",VLOOKUP($C1156,Insumos!$C:$G,5,FALSE))</f>
        <v>0</v>
      </c>
      <c r="G1156" s="55" t="str">
        <f>+IF(ISERROR(VLOOKUP($C1156,Insumos!$C:$G,4,FALSE)),"",VLOOKUP($C1156,Insumos!$C:$G,4,FALSE))</f>
        <v>MILILITROS</v>
      </c>
      <c r="H1156" s="64">
        <v>3500.0</v>
      </c>
      <c r="I1156" s="56">
        <f t="shared" si="164"/>
        <v>0</v>
      </c>
      <c r="J1156" s="39"/>
      <c r="K1156" s="64">
        <v>3500.0</v>
      </c>
      <c r="L1156" s="59">
        <f t="shared" si="165"/>
        <v>0</v>
      </c>
    </row>
    <row r="1157" ht="15.0" customHeight="1">
      <c r="B1157" s="53">
        <v>3.0</v>
      </c>
      <c r="C1157" s="54" t="s">
        <v>87</v>
      </c>
      <c r="D1157" s="55" t="str">
        <f>+IF(ISERROR(VLOOKUP($C1157,Insumos!$C:$G,3,FALSE)),"",VLOOKUP($C1157,Insumos!$C:$G,3,FALSE))</f>
        <v>GRAMOS</v>
      </c>
      <c r="E1157" s="56">
        <f>+IF(ISERROR(VLOOKUP($C1157,Insumos!$C:$G,2,FALSE)),"",VLOOKUP($C1157,Insumos!$C:$G,2,FALSE))</f>
        <v>3795</v>
      </c>
      <c r="F1157" s="57">
        <f>+IF(ISERROR(VLOOKUP($C1157,Insumos!$C:$G,5,FALSE)),"",VLOOKUP($C1157,Insumos!$C:$G,5,FALSE))</f>
        <v>500</v>
      </c>
      <c r="G1157" s="55" t="str">
        <f>+IF(ISERROR(VLOOKUP($C1157,Insumos!$C:$G,4,FALSE)),"",VLOOKUP($C1157,Insumos!$C:$G,4,FALSE))</f>
        <v>GRAMOS</v>
      </c>
      <c r="H1157" s="64">
        <v>75.0</v>
      </c>
      <c r="I1157" s="56">
        <f t="shared" si="164"/>
        <v>569.25</v>
      </c>
      <c r="J1157" s="39"/>
      <c r="K1157" s="64">
        <v>75.0</v>
      </c>
      <c r="L1157" s="59">
        <f t="shared" si="165"/>
        <v>569.25</v>
      </c>
    </row>
    <row r="1158" ht="15.0" customHeight="1">
      <c r="B1158" s="53">
        <v>4.0</v>
      </c>
      <c r="C1158" s="54" t="s">
        <v>56</v>
      </c>
      <c r="D1158" s="55" t="str">
        <f>+IF(ISERROR(VLOOKUP($C1158,Insumos!$C:$G,3,FALSE)),"",VLOOKUP($C1158,Insumos!$C:$G,3,FALSE))</f>
        <v>GRAMOS</v>
      </c>
      <c r="E1158" s="56">
        <f>+IF(ISERROR(VLOOKUP($C1158,Insumos!$C:$G,2,FALSE)),"",VLOOKUP($C1158,Insumos!$C:$G,2,FALSE))</f>
        <v>1690</v>
      </c>
      <c r="F1158" s="57">
        <f>+IF(ISERROR(VLOOKUP($C1158,Insumos!$C:$G,5,FALSE)),"",VLOOKUP($C1158,Insumos!$C:$G,5,FALSE))</f>
        <v>1000</v>
      </c>
      <c r="G1158" s="55" t="str">
        <f>+IF(ISERROR(VLOOKUP($C1158,Insumos!$C:$G,4,FALSE)),"",VLOOKUP($C1158,Insumos!$C:$G,4,FALSE))</f>
        <v>GRAMOS</v>
      </c>
      <c r="H1158" s="64">
        <v>1000.0</v>
      </c>
      <c r="I1158" s="56">
        <f t="shared" si="164"/>
        <v>1690</v>
      </c>
      <c r="J1158" s="39"/>
      <c r="K1158" s="64">
        <v>1000.0</v>
      </c>
      <c r="L1158" s="59">
        <f t="shared" si="165"/>
        <v>1690</v>
      </c>
    </row>
    <row r="1159" ht="15.0" customHeight="1">
      <c r="B1159" s="53">
        <v>5.0</v>
      </c>
      <c r="C1159" s="54" t="s">
        <v>44</v>
      </c>
      <c r="D1159" s="55" t="str">
        <f>+IF(ISERROR(VLOOKUP($C1159,Insumos!$C:$G,3,FALSE)),"",VLOOKUP($C1159,Insumos!$C:$G,3,FALSE))</f>
        <v>GRAMOS</v>
      </c>
      <c r="E1159" s="56">
        <f>+IF(ISERROR(VLOOKUP($C1159,Insumos!$C:$G,2,FALSE)),"",VLOOKUP($C1159,Insumos!$C:$G,2,FALSE))</f>
        <v>5780</v>
      </c>
      <c r="F1159" s="57">
        <f>+IF(ISERROR(VLOOKUP($C1159,Insumos!$C:$G,5,FALSE)),"",VLOOKUP($C1159,Insumos!$C:$G,5,FALSE))</f>
        <v>1000</v>
      </c>
      <c r="G1159" s="55" t="str">
        <f>+IF(ISERROR(VLOOKUP($C1159,Insumos!$C:$G,4,FALSE)),"",VLOOKUP($C1159,Insumos!$C:$G,4,FALSE))</f>
        <v>GRAMOS</v>
      </c>
      <c r="H1159" s="64">
        <v>5000.0</v>
      </c>
      <c r="I1159" s="56">
        <f t="shared" si="164"/>
        <v>28900</v>
      </c>
      <c r="J1159" s="39"/>
      <c r="K1159" s="64">
        <v>5000.0</v>
      </c>
      <c r="L1159" s="59">
        <f t="shared" si="165"/>
        <v>28900</v>
      </c>
    </row>
    <row r="1160" ht="15.0" customHeight="1">
      <c r="B1160" s="53">
        <v>6.0</v>
      </c>
      <c r="C1160" s="54"/>
      <c r="D1160" s="55" t="str">
        <f>+IF(ISERROR(VLOOKUP($C1160,Insumos!$C:$G,3,FALSE)),"",VLOOKUP($C1160,Insumos!$C:$G,3,FALSE))</f>
        <v/>
      </c>
      <c r="E1160" s="56" t="str">
        <f>+IF(ISERROR(VLOOKUP($C1160,Insumos!$C:$G,2,FALSE)),"",VLOOKUP($C1160,Insumos!$C:$G,2,FALSE))</f>
        <v/>
      </c>
      <c r="F1160" s="57" t="str">
        <f>+IF(ISERROR(VLOOKUP($C1160,Insumos!$C:$G,5,FALSE)),"",VLOOKUP($C1160,Insumos!$C:$G,5,FALSE))</f>
        <v/>
      </c>
      <c r="G1160" s="55" t="str">
        <f>+IF(ISERROR(VLOOKUP($C1160,Insumos!$C:$G,4,FALSE)),"",VLOOKUP($C1160,Insumos!$C:$G,4,FALSE))</f>
        <v/>
      </c>
      <c r="H1160" s="64"/>
      <c r="I1160" s="56">
        <f t="shared" si="164"/>
        <v>0</v>
      </c>
      <c r="J1160" s="39"/>
      <c r="K1160" s="92"/>
      <c r="L1160" s="59">
        <f t="shared" si="165"/>
        <v>0</v>
      </c>
    </row>
    <row r="1161" ht="15.0" customHeight="1">
      <c r="B1161" s="53">
        <v>7.0</v>
      </c>
      <c r="C1161" s="88"/>
      <c r="D1161" s="55" t="str">
        <f>+IF(ISERROR(VLOOKUP($C1161,Insumos!$C:$G,3,FALSE)),"",VLOOKUP($C1161,Insumos!$C:$G,3,FALSE))</f>
        <v/>
      </c>
      <c r="E1161" s="56" t="str">
        <f>+IF(ISERROR(VLOOKUP($C1161,Insumos!$C:$G,2,FALSE)),"",VLOOKUP($C1161,Insumos!$C:$G,2,FALSE))</f>
        <v/>
      </c>
      <c r="F1161" s="57" t="str">
        <f>+IF(ISERROR(VLOOKUP($C1161,Insumos!$C:$G,5,FALSE)),"",VLOOKUP($C1161,Insumos!$C:$G,5,FALSE))</f>
        <v/>
      </c>
      <c r="G1161" s="55" t="str">
        <f>+IF(ISERROR(VLOOKUP($C1161,Insumos!$C:$G,4,FALSE)),"",VLOOKUP($C1161,Insumos!$C:$G,4,FALSE))</f>
        <v/>
      </c>
      <c r="H1161" s="64"/>
      <c r="I1161" s="56">
        <f t="shared" si="164"/>
        <v>0</v>
      </c>
      <c r="J1161" s="39"/>
      <c r="K1161" s="112"/>
      <c r="L1161" s="59">
        <f t="shared" si="165"/>
        <v>0</v>
      </c>
    </row>
    <row r="1162" ht="15.0" customHeight="1">
      <c r="B1162" s="53">
        <v>8.0</v>
      </c>
      <c r="C1162" s="91"/>
      <c r="D1162" s="55" t="str">
        <f>+IF(ISERROR(VLOOKUP($C1162,Insumos!$C:$G,3,FALSE)),"",VLOOKUP($C1162,Insumos!$C:$G,3,FALSE))</f>
        <v/>
      </c>
      <c r="E1162" s="56" t="str">
        <f>+IF(ISERROR(VLOOKUP($C1162,Insumos!$C:$G,2,FALSE)),"",VLOOKUP($C1162,Insumos!$C:$G,2,FALSE))</f>
        <v/>
      </c>
      <c r="F1162" s="57" t="str">
        <f>+IF(ISERROR(VLOOKUP($C1162,Insumos!$C:$G,5,FALSE)),"",VLOOKUP($C1162,Insumos!$C:$G,5,FALSE))</f>
        <v/>
      </c>
      <c r="G1162" s="55" t="str">
        <f>+IF(ISERROR(VLOOKUP($C1162,Insumos!$C:$G,4,FALSE)),"",VLOOKUP($C1162,Insumos!$C:$G,4,FALSE))</f>
        <v/>
      </c>
      <c r="H1162" s="64"/>
      <c r="I1162" s="56">
        <f t="shared" si="164"/>
        <v>0</v>
      </c>
      <c r="J1162" s="39"/>
      <c r="K1162" s="113"/>
      <c r="L1162" s="59">
        <f t="shared" si="165"/>
        <v>0</v>
      </c>
    </row>
    <row r="1163" ht="15.0" customHeight="1">
      <c r="B1163" s="53">
        <v>9.0</v>
      </c>
      <c r="C1163" s="78"/>
      <c r="D1163" s="55" t="str">
        <f>+IF(ISERROR(VLOOKUP($C1163,Insumos!$C:$G,3,FALSE)),"",VLOOKUP($C1163,Insumos!$C:$G,3,FALSE))</f>
        <v/>
      </c>
      <c r="E1163" s="56" t="str">
        <f>+IF(ISERROR(VLOOKUP($C1163,Insumos!$C:$G,2,FALSE)),"",VLOOKUP($C1163,Insumos!$C:$G,2,FALSE))</f>
        <v/>
      </c>
      <c r="F1163" s="57" t="str">
        <f>+IF(ISERROR(VLOOKUP($C1163,Insumos!$C:$G,5,FALSE)),"",VLOOKUP($C1163,Insumos!$C:$G,5,FALSE))</f>
        <v/>
      </c>
      <c r="G1163" s="55" t="str">
        <f>+IF(ISERROR(VLOOKUP($C1163,Insumos!$C:$G,4,FALSE)),"",VLOOKUP($C1163,Insumos!$C:$G,4,FALSE))</f>
        <v/>
      </c>
      <c r="H1163" s="64"/>
      <c r="I1163" s="56">
        <f t="shared" si="164"/>
        <v>0</v>
      </c>
      <c r="J1163" s="39"/>
      <c r="K1163" s="79"/>
      <c r="L1163" s="59">
        <f t="shared" si="165"/>
        <v>0</v>
      </c>
    </row>
    <row r="1164" ht="15.0" customHeight="1">
      <c r="B1164" s="53">
        <v>10.0</v>
      </c>
      <c r="C1164" s="73"/>
      <c r="D1164" s="55" t="str">
        <f>+IF(ISERROR(VLOOKUP($C1164,Insumos!$C:$G,3,FALSE)),"",VLOOKUP($C1164,Insumos!$C:$G,3,FALSE))</f>
        <v/>
      </c>
      <c r="E1164" s="56" t="str">
        <f>+IF(ISERROR(VLOOKUP($C1164,Insumos!$C:$G,2,FALSE)),"",VLOOKUP($C1164,Insumos!$C:$G,2,FALSE))</f>
        <v/>
      </c>
      <c r="F1164" s="57" t="str">
        <f>+IF(ISERROR(VLOOKUP($C1164,Insumos!$C:$G,5,FALSE)),"",VLOOKUP($C1164,Insumos!$C:$G,5,FALSE))</f>
        <v/>
      </c>
      <c r="G1164" s="55" t="str">
        <f>+IF(ISERROR(VLOOKUP($C1164,Insumos!$C:$G,4,FALSE)),"",VLOOKUP($C1164,Insumos!$C:$G,4,FALSE))</f>
        <v/>
      </c>
      <c r="H1164" s="64"/>
      <c r="I1164" s="56">
        <f t="shared" si="164"/>
        <v>0</v>
      </c>
      <c r="J1164" s="39"/>
      <c r="K1164" s="77"/>
      <c r="L1164" s="59">
        <f t="shared" si="165"/>
        <v>0</v>
      </c>
    </row>
    <row r="1165" ht="15.0" customHeight="1">
      <c r="B1165" s="53">
        <v>11.0</v>
      </c>
      <c r="C1165" s="63"/>
      <c r="D1165" s="55" t="str">
        <f>+IF(ISERROR(VLOOKUP($C1165,Insumos!$C:$G,3,FALSE)),"",VLOOKUP($C1165,Insumos!$C:$G,3,FALSE))</f>
        <v/>
      </c>
      <c r="E1165" s="56" t="str">
        <f>+IF(ISERROR(VLOOKUP($C1165,Insumos!$C:$G,2,FALSE)),"",VLOOKUP($C1165,Insumos!$C:$G,2,FALSE))</f>
        <v/>
      </c>
      <c r="F1165" s="57" t="str">
        <f>+IF(ISERROR(VLOOKUP($C1165,Insumos!$C:$G,5,FALSE)),"",VLOOKUP($C1165,Insumos!$C:$G,5,FALSE))</f>
        <v/>
      </c>
      <c r="G1165" s="55" t="str">
        <f>+IF(ISERROR(VLOOKUP($C1165,Insumos!$C:$G,4,FALSE)),"",VLOOKUP($C1165,Insumos!$C:$G,4,FALSE))</f>
        <v/>
      </c>
      <c r="H1165" s="64"/>
      <c r="I1165" s="56">
        <f t="shared" si="164"/>
        <v>0</v>
      </c>
      <c r="J1165" s="39"/>
      <c r="K1165" s="77"/>
      <c r="L1165" s="59">
        <f t="shared" si="165"/>
        <v>0</v>
      </c>
    </row>
    <row r="1166" ht="15.0" customHeight="1">
      <c r="H1166" s="67" t="s">
        <v>483</v>
      </c>
      <c r="I1166" s="68">
        <f>SUM(I1155:I1165)</f>
        <v>33428.25</v>
      </c>
      <c r="J1166" s="39"/>
      <c r="K1166" s="69"/>
      <c r="L1166" s="70">
        <f>SUM(L1155:L1165)</f>
        <v>33428.25</v>
      </c>
    </row>
    <row r="1169" ht="15.0" customHeight="1">
      <c r="B1169" s="33"/>
      <c r="C1169" s="10" t="s">
        <v>535</v>
      </c>
      <c r="D1169" s="111"/>
      <c r="E1169" s="35"/>
      <c r="F1169" s="36"/>
      <c r="G1169" s="37"/>
      <c r="H1169" s="38"/>
      <c r="I1169" s="35"/>
      <c r="J1169" s="39"/>
      <c r="K1169" s="40" t="s">
        <v>474</v>
      </c>
      <c r="L1169" s="41" t="s">
        <v>533</v>
      </c>
    </row>
    <row r="1170" ht="15.0" customHeight="1">
      <c r="B1170" s="42"/>
      <c r="C1170" s="43"/>
      <c r="D1170" s="42"/>
      <c r="E1170" s="44"/>
      <c r="F1170" s="45"/>
      <c r="G1170" s="42"/>
      <c r="H1170" s="46"/>
      <c r="I1170" s="44"/>
      <c r="J1170" s="39"/>
      <c r="K1170" s="47"/>
      <c r="L1170" s="41"/>
    </row>
    <row r="1171" ht="15.0" customHeight="1">
      <c r="B1171" s="48" t="s">
        <v>476</v>
      </c>
      <c r="C1171" s="48" t="s">
        <v>477</v>
      </c>
      <c r="D1171" s="48" t="s">
        <v>478</v>
      </c>
      <c r="E1171" s="49" t="s">
        <v>479</v>
      </c>
      <c r="F1171" s="50" t="s">
        <v>10</v>
      </c>
      <c r="G1171" s="48" t="s">
        <v>480</v>
      </c>
      <c r="H1171" s="51" t="s">
        <v>481</v>
      </c>
      <c r="I1171" s="49" t="s">
        <v>482</v>
      </c>
      <c r="J1171" s="39"/>
      <c r="K1171" s="52"/>
      <c r="L1171" s="48" t="s">
        <v>482</v>
      </c>
    </row>
    <row r="1172" ht="15.0" customHeight="1">
      <c r="B1172" s="53">
        <v>1.0</v>
      </c>
      <c r="C1172" s="54" t="s">
        <v>324</v>
      </c>
      <c r="D1172" s="55" t="str">
        <f>+IF(ISERROR(VLOOKUP($C1172,Insumos!$C:$G,3,FALSE)),"",VLOOKUP($C1172,Insumos!$C:$G,3,FALSE))</f>
        <v>GRAMOS</v>
      </c>
      <c r="E1172" s="56">
        <f>+IF(ISERROR(VLOOKUP($C1172,Insumos!$C:$G,2,FALSE)),"",VLOOKUP($C1172,Insumos!$C:$G,2,FALSE))</f>
        <v>1134.5</v>
      </c>
      <c r="F1172" s="57">
        <f>+IF(ISERROR(VLOOKUP($C1172,Insumos!$C:$G,5,FALSE)),"",VLOOKUP($C1172,Insumos!$C:$G,5,FALSE))</f>
        <v>1000</v>
      </c>
      <c r="G1172" s="55" t="str">
        <f>+IF(ISERROR(VLOOKUP($C1172,Insumos!$C:$G,4,FALSE)),"",VLOOKUP($C1172,Insumos!$C:$G,4,FALSE))</f>
        <v>GRAMOS</v>
      </c>
      <c r="H1172" s="64">
        <v>2000.0</v>
      </c>
      <c r="I1172" s="56">
        <f t="shared" ref="I1172:I1182" si="166">IF(ISERROR(ROUND(+E1172/F1172*H1172,2)),0,ROUND(+E1172/F1172*H1172,2))</f>
        <v>2269</v>
      </c>
      <c r="J1172" s="39"/>
      <c r="K1172" s="64">
        <v>2000.0</v>
      </c>
      <c r="L1172" s="59">
        <f t="shared" ref="L1172:L1182" si="167">IF(ISERROR(ROUND(+E1172/F1172*K1172,2)),0,ROUND(+E1172/F1172*K1172,2))</f>
        <v>2269</v>
      </c>
    </row>
    <row r="1173" ht="15.0" customHeight="1">
      <c r="B1173" s="53">
        <v>2.0</v>
      </c>
      <c r="C1173" s="54" t="s">
        <v>86</v>
      </c>
      <c r="D1173" s="55" t="str">
        <f>+IF(ISERROR(VLOOKUP($C1173,Insumos!$C:$G,3,FALSE)),"",VLOOKUP($C1173,Insumos!$C:$G,3,FALSE))</f>
        <v>MILILITROS</v>
      </c>
      <c r="E1173" s="56">
        <f>+IF(ISERROR(VLOOKUP($C1173,Insumos!$C:$G,2,FALSE)),"",VLOOKUP($C1173,Insumos!$C:$G,2,FALSE))</f>
        <v>0</v>
      </c>
      <c r="F1173" s="57">
        <f>+IF(ISERROR(VLOOKUP($C1173,Insumos!$C:$G,5,FALSE)),"",VLOOKUP($C1173,Insumos!$C:$G,5,FALSE))</f>
        <v>0</v>
      </c>
      <c r="G1173" s="55" t="str">
        <f>+IF(ISERROR(VLOOKUP($C1173,Insumos!$C:$G,4,FALSE)),"",VLOOKUP($C1173,Insumos!$C:$G,4,FALSE))</f>
        <v>MILILITROS</v>
      </c>
      <c r="H1173" s="64">
        <v>3500.0</v>
      </c>
      <c r="I1173" s="56">
        <f t="shared" si="166"/>
        <v>0</v>
      </c>
      <c r="J1173" s="39"/>
      <c r="K1173" s="64">
        <v>3500.0</v>
      </c>
      <c r="L1173" s="59">
        <f t="shared" si="167"/>
        <v>0</v>
      </c>
    </row>
    <row r="1174" ht="15.0" customHeight="1">
      <c r="B1174" s="53">
        <v>3.0</v>
      </c>
      <c r="C1174" s="54" t="s">
        <v>87</v>
      </c>
      <c r="D1174" s="55" t="str">
        <f>+IF(ISERROR(VLOOKUP($C1174,Insumos!$C:$G,3,FALSE)),"",VLOOKUP($C1174,Insumos!$C:$G,3,FALSE))</f>
        <v>GRAMOS</v>
      </c>
      <c r="E1174" s="56">
        <f>+IF(ISERROR(VLOOKUP($C1174,Insumos!$C:$G,2,FALSE)),"",VLOOKUP($C1174,Insumos!$C:$G,2,FALSE))</f>
        <v>3795</v>
      </c>
      <c r="F1174" s="57">
        <f>+IF(ISERROR(VLOOKUP($C1174,Insumos!$C:$G,5,FALSE)),"",VLOOKUP($C1174,Insumos!$C:$G,5,FALSE))</f>
        <v>500</v>
      </c>
      <c r="G1174" s="55" t="str">
        <f>+IF(ISERROR(VLOOKUP($C1174,Insumos!$C:$G,4,FALSE)),"",VLOOKUP($C1174,Insumos!$C:$G,4,FALSE))</f>
        <v>GRAMOS</v>
      </c>
      <c r="H1174" s="64">
        <v>75.0</v>
      </c>
      <c r="I1174" s="56">
        <f t="shared" si="166"/>
        <v>569.25</v>
      </c>
      <c r="J1174" s="39"/>
      <c r="K1174" s="64">
        <v>75.0</v>
      </c>
      <c r="L1174" s="59">
        <f t="shared" si="167"/>
        <v>569.25</v>
      </c>
    </row>
    <row r="1175" ht="15.0" customHeight="1">
      <c r="B1175" s="53">
        <v>4.0</v>
      </c>
      <c r="C1175" s="54" t="s">
        <v>56</v>
      </c>
      <c r="D1175" s="55" t="str">
        <f>+IF(ISERROR(VLOOKUP($C1175,Insumos!$C:$G,3,FALSE)),"",VLOOKUP($C1175,Insumos!$C:$G,3,FALSE))</f>
        <v>GRAMOS</v>
      </c>
      <c r="E1175" s="56">
        <f>+IF(ISERROR(VLOOKUP($C1175,Insumos!$C:$G,2,FALSE)),"",VLOOKUP($C1175,Insumos!$C:$G,2,FALSE))</f>
        <v>1690</v>
      </c>
      <c r="F1175" s="57">
        <f>+IF(ISERROR(VLOOKUP($C1175,Insumos!$C:$G,5,FALSE)),"",VLOOKUP($C1175,Insumos!$C:$G,5,FALSE))</f>
        <v>1000</v>
      </c>
      <c r="G1175" s="55" t="str">
        <f>+IF(ISERROR(VLOOKUP($C1175,Insumos!$C:$G,4,FALSE)),"",VLOOKUP($C1175,Insumos!$C:$G,4,FALSE))</f>
        <v>GRAMOS</v>
      </c>
      <c r="H1175" s="64">
        <v>1000.0</v>
      </c>
      <c r="I1175" s="56">
        <f t="shared" si="166"/>
        <v>1690</v>
      </c>
      <c r="J1175" s="39"/>
      <c r="K1175" s="64">
        <v>1000.0</v>
      </c>
      <c r="L1175" s="59">
        <f t="shared" si="167"/>
        <v>1690</v>
      </c>
    </row>
    <row r="1176" ht="15.0" customHeight="1">
      <c r="B1176" s="53">
        <v>5.0</v>
      </c>
      <c r="C1176" s="54" t="s">
        <v>235</v>
      </c>
      <c r="D1176" s="55" t="str">
        <f>+IF(ISERROR(VLOOKUP($C1176,Insumos!$C:$G,3,FALSE)),"",VLOOKUP($C1176,Insumos!$C:$G,3,FALSE))</f>
        <v>GRAMOS</v>
      </c>
      <c r="E1176" s="56">
        <f>+IF(ISERROR(VLOOKUP($C1176,Insumos!$C:$G,2,FALSE)),"",VLOOKUP($C1176,Insumos!$C:$G,2,FALSE))</f>
        <v>13944.82759</v>
      </c>
      <c r="F1176" s="57">
        <f>+IF(ISERROR(VLOOKUP($C1176,Insumos!$C:$G,5,FALSE)),"",VLOOKUP($C1176,Insumos!$C:$G,5,FALSE))</f>
        <v>1000</v>
      </c>
      <c r="G1176" s="55" t="str">
        <f>+IF(ISERROR(VLOOKUP($C1176,Insumos!$C:$G,4,FALSE)),"",VLOOKUP($C1176,Insumos!$C:$G,4,FALSE))</f>
        <v>GRAMOS</v>
      </c>
      <c r="H1176" s="64">
        <v>5000.0</v>
      </c>
      <c r="I1176" s="56">
        <f t="shared" si="166"/>
        <v>69724.14</v>
      </c>
      <c r="J1176" s="39"/>
      <c r="K1176" s="64">
        <v>5000.0</v>
      </c>
      <c r="L1176" s="59">
        <f t="shared" si="167"/>
        <v>69724.14</v>
      </c>
    </row>
    <row r="1177" ht="15.0" customHeight="1">
      <c r="B1177" s="53">
        <v>6.0</v>
      </c>
      <c r="C1177" s="54"/>
      <c r="D1177" s="55" t="str">
        <f>+IF(ISERROR(VLOOKUP($C1177,Insumos!$C:$G,3,FALSE)),"",VLOOKUP($C1177,Insumos!$C:$G,3,FALSE))</f>
        <v/>
      </c>
      <c r="E1177" s="56" t="str">
        <f>+IF(ISERROR(VLOOKUP($C1177,Insumos!$C:$G,2,FALSE)),"",VLOOKUP($C1177,Insumos!$C:$G,2,FALSE))</f>
        <v/>
      </c>
      <c r="F1177" s="57" t="str">
        <f>+IF(ISERROR(VLOOKUP($C1177,Insumos!$C:$G,5,FALSE)),"",VLOOKUP($C1177,Insumos!$C:$G,5,FALSE))</f>
        <v/>
      </c>
      <c r="G1177" s="55" t="str">
        <f>+IF(ISERROR(VLOOKUP($C1177,Insumos!$C:$G,4,FALSE)),"",VLOOKUP($C1177,Insumos!$C:$G,4,FALSE))</f>
        <v/>
      </c>
      <c r="H1177" s="64"/>
      <c r="I1177" s="56">
        <f t="shared" si="166"/>
        <v>0</v>
      </c>
      <c r="J1177" s="39"/>
      <c r="K1177" s="92"/>
      <c r="L1177" s="59">
        <f t="shared" si="167"/>
        <v>0</v>
      </c>
    </row>
    <row r="1178" ht="15.0" customHeight="1">
      <c r="B1178" s="53">
        <v>7.0</v>
      </c>
      <c r="C1178" s="88"/>
      <c r="D1178" s="55" t="str">
        <f>+IF(ISERROR(VLOOKUP($C1178,Insumos!$C:$G,3,FALSE)),"",VLOOKUP($C1178,Insumos!$C:$G,3,FALSE))</f>
        <v/>
      </c>
      <c r="E1178" s="56" t="str">
        <f>+IF(ISERROR(VLOOKUP($C1178,Insumos!$C:$G,2,FALSE)),"",VLOOKUP($C1178,Insumos!$C:$G,2,FALSE))</f>
        <v/>
      </c>
      <c r="F1178" s="57" t="str">
        <f>+IF(ISERROR(VLOOKUP($C1178,Insumos!$C:$G,5,FALSE)),"",VLOOKUP($C1178,Insumos!$C:$G,5,FALSE))</f>
        <v/>
      </c>
      <c r="G1178" s="55" t="str">
        <f>+IF(ISERROR(VLOOKUP($C1178,Insumos!$C:$G,4,FALSE)),"",VLOOKUP($C1178,Insumos!$C:$G,4,FALSE))</f>
        <v/>
      </c>
      <c r="H1178" s="64"/>
      <c r="I1178" s="56">
        <f t="shared" si="166"/>
        <v>0</v>
      </c>
      <c r="J1178" s="39"/>
      <c r="K1178" s="112"/>
      <c r="L1178" s="59">
        <f t="shared" si="167"/>
        <v>0</v>
      </c>
    </row>
    <row r="1179" ht="15.0" customHeight="1">
      <c r="B1179" s="53">
        <v>8.0</v>
      </c>
      <c r="C1179" s="91"/>
      <c r="D1179" s="55" t="str">
        <f>+IF(ISERROR(VLOOKUP($C1179,Insumos!$C:$G,3,FALSE)),"",VLOOKUP($C1179,Insumos!$C:$G,3,FALSE))</f>
        <v/>
      </c>
      <c r="E1179" s="56" t="str">
        <f>+IF(ISERROR(VLOOKUP($C1179,Insumos!$C:$G,2,FALSE)),"",VLOOKUP($C1179,Insumos!$C:$G,2,FALSE))</f>
        <v/>
      </c>
      <c r="F1179" s="57" t="str">
        <f>+IF(ISERROR(VLOOKUP($C1179,Insumos!$C:$G,5,FALSE)),"",VLOOKUP($C1179,Insumos!$C:$G,5,FALSE))</f>
        <v/>
      </c>
      <c r="G1179" s="55" t="str">
        <f>+IF(ISERROR(VLOOKUP($C1179,Insumos!$C:$G,4,FALSE)),"",VLOOKUP($C1179,Insumos!$C:$G,4,FALSE))</f>
        <v/>
      </c>
      <c r="H1179" s="64"/>
      <c r="I1179" s="56">
        <f t="shared" si="166"/>
        <v>0</v>
      </c>
      <c r="J1179" s="39"/>
      <c r="K1179" s="113"/>
      <c r="L1179" s="59">
        <f t="shared" si="167"/>
        <v>0</v>
      </c>
    </row>
    <row r="1180" ht="15.0" customHeight="1">
      <c r="B1180" s="53">
        <v>9.0</v>
      </c>
      <c r="C1180" s="78"/>
      <c r="D1180" s="55" t="str">
        <f>+IF(ISERROR(VLOOKUP($C1180,Insumos!$C:$G,3,FALSE)),"",VLOOKUP($C1180,Insumos!$C:$G,3,FALSE))</f>
        <v/>
      </c>
      <c r="E1180" s="56" t="str">
        <f>+IF(ISERROR(VLOOKUP($C1180,Insumos!$C:$G,2,FALSE)),"",VLOOKUP($C1180,Insumos!$C:$G,2,FALSE))</f>
        <v/>
      </c>
      <c r="F1180" s="57" t="str">
        <f>+IF(ISERROR(VLOOKUP($C1180,Insumos!$C:$G,5,FALSE)),"",VLOOKUP($C1180,Insumos!$C:$G,5,FALSE))</f>
        <v/>
      </c>
      <c r="G1180" s="55" t="str">
        <f>+IF(ISERROR(VLOOKUP($C1180,Insumos!$C:$G,4,FALSE)),"",VLOOKUP($C1180,Insumos!$C:$G,4,FALSE))</f>
        <v/>
      </c>
      <c r="H1180" s="64"/>
      <c r="I1180" s="56">
        <f t="shared" si="166"/>
        <v>0</v>
      </c>
      <c r="J1180" s="39"/>
      <c r="K1180" s="79"/>
      <c r="L1180" s="59">
        <f t="shared" si="167"/>
        <v>0</v>
      </c>
    </row>
    <row r="1181" ht="15.0" customHeight="1">
      <c r="B1181" s="53">
        <v>10.0</v>
      </c>
      <c r="C1181" s="73"/>
      <c r="D1181" s="55" t="str">
        <f>+IF(ISERROR(VLOOKUP($C1181,Insumos!$C:$G,3,FALSE)),"",VLOOKUP($C1181,Insumos!$C:$G,3,FALSE))</f>
        <v/>
      </c>
      <c r="E1181" s="56" t="str">
        <f>+IF(ISERROR(VLOOKUP($C1181,Insumos!$C:$G,2,FALSE)),"",VLOOKUP($C1181,Insumos!$C:$G,2,FALSE))</f>
        <v/>
      </c>
      <c r="F1181" s="57" t="str">
        <f>+IF(ISERROR(VLOOKUP($C1181,Insumos!$C:$G,5,FALSE)),"",VLOOKUP($C1181,Insumos!$C:$G,5,FALSE))</f>
        <v/>
      </c>
      <c r="G1181" s="55" t="str">
        <f>+IF(ISERROR(VLOOKUP($C1181,Insumos!$C:$G,4,FALSE)),"",VLOOKUP($C1181,Insumos!$C:$G,4,FALSE))</f>
        <v/>
      </c>
      <c r="H1181" s="64"/>
      <c r="I1181" s="56">
        <f t="shared" si="166"/>
        <v>0</v>
      </c>
      <c r="J1181" s="39"/>
      <c r="K1181" s="77"/>
      <c r="L1181" s="59">
        <f t="shared" si="167"/>
        <v>0</v>
      </c>
    </row>
    <row r="1182" ht="15.0" customHeight="1">
      <c r="B1182" s="53">
        <v>11.0</v>
      </c>
      <c r="C1182" s="63"/>
      <c r="D1182" s="55" t="str">
        <f>+IF(ISERROR(VLOOKUP($C1182,Insumos!$C:$G,3,FALSE)),"",VLOOKUP($C1182,Insumos!$C:$G,3,FALSE))</f>
        <v/>
      </c>
      <c r="E1182" s="56" t="str">
        <f>+IF(ISERROR(VLOOKUP($C1182,Insumos!$C:$G,2,FALSE)),"",VLOOKUP($C1182,Insumos!$C:$G,2,FALSE))</f>
        <v/>
      </c>
      <c r="F1182" s="57" t="str">
        <f>+IF(ISERROR(VLOOKUP($C1182,Insumos!$C:$G,5,FALSE)),"",VLOOKUP($C1182,Insumos!$C:$G,5,FALSE))</f>
        <v/>
      </c>
      <c r="G1182" s="55" t="str">
        <f>+IF(ISERROR(VLOOKUP($C1182,Insumos!$C:$G,4,FALSE)),"",VLOOKUP($C1182,Insumos!$C:$G,4,FALSE))</f>
        <v/>
      </c>
      <c r="H1182" s="64"/>
      <c r="I1182" s="56">
        <f t="shared" si="166"/>
        <v>0</v>
      </c>
      <c r="J1182" s="39"/>
      <c r="K1182" s="77"/>
      <c r="L1182" s="59">
        <f t="shared" si="167"/>
        <v>0</v>
      </c>
    </row>
    <row r="1183" ht="15.0" customHeight="1">
      <c r="H1183" s="67" t="s">
        <v>483</v>
      </c>
      <c r="I1183" s="68">
        <f>SUM(I1172:I1182)</f>
        <v>74252.39</v>
      </c>
      <c r="J1183" s="39"/>
      <c r="K1183" s="69"/>
      <c r="L1183" s="70">
        <f>SUM(L1172:L1182)</f>
        <v>74252.39</v>
      </c>
    </row>
    <row r="1186" ht="15.0" customHeight="1">
      <c r="B1186" s="33"/>
      <c r="C1186" s="10" t="s">
        <v>536</v>
      </c>
      <c r="D1186" s="111"/>
      <c r="E1186" s="35"/>
      <c r="F1186" s="36"/>
      <c r="G1186" s="37"/>
      <c r="H1186" s="38"/>
      <c r="I1186" s="35"/>
      <c r="J1186" s="39"/>
      <c r="K1186" s="40" t="s">
        <v>474</v>
      </c>
      <c r="L1186" s="41" t="s">
        <v>537</v>
      </c>
    </row>
    <row r="1187" ht="15.0" customHeight="1">
      <c r="B1187" s="42"/>
      <c r="C1187" s="43"/>
      <c r="D1187" s="42"/>
      <c r="E1187" s="44"/>
      <c r="F1187" s="45"/>
      <c r="G1187" s="42"/>
      <c r="H1187" s="46"/>
      <c r="I1187" s="44"/>
      <c r="J1187" s="39"/>
      <c r="K1187" s="47"/>
      <c r="L1187" s="41"/>
    </row>
    <row r="1188" ht="15.0" customHeight="1">
      <c r="B1188" s="48" t="s">
        <v>476</v>
      </c>
      <c r="C1188" s="48" t="s">
        <v>477</v>
      </c>
      <c r="D1188" s="48" t="s">
        <v>478</v>
      </c>
      <c r="E1188" s="49" t="s">
        <v>479</v>
      </c>
      <c r="F1188" s="50" t="s">
        <v>10</v>
      </c>
      <c r="G1188" s="48" t="s">
        <v>480</v>
      </c>
      <c r="H1188" s="51" t="s">
        <v>481</v>
      </c>
      <c r="I1188" s="49" t="s">
        <v>482</v>
      </c>
      <c r="J1188" s="39"/>
      <c r="K1188" s="52"/>
      <c r="L1188" s="48" t="s">
        <v>482</v>
      </c>
    </row>
    <row r="1189" ht="15.0" customHeight="1">
      <c r="B1189" s="53">
        <v>1.0</v>
      </c>
      <c r="C1189" s="54" t="s">
        <v>324</v>
      </c>
      <c r="D1189" s="55" t="str">
        <f>+IF(ISERROR(VLOOKUP($C1189,Insumos!$C:$G,3,FALSE)),"",VLOOKUP($C1189,Insumos!$C:$G,3,FALSE))</f>
        <v>GRAMOS</v>
      </c>
      <c r="E1189" s="56">
        <f>+IF(ISERROR(VLOOKUP($C1189,Insumos!$C:$G,2,FALSE)),"",VLOOKUP($C1189,Insumos!$C:$G,2,FALSE))</f>
        <v>1134.5</v>
      </c>
      <c r="F1189" s="57">
        <f>+IF(ISERROR(VLOOKUP($C1189,Insumos!$C:$G,5,FALSE)),"",VLOOKUP($C1189,Insumos!$C:$G,5,FALSE))</f>
        <v>1000</v>
      </c>
      <c r="G1189" s="55" t="str">
        <f>+IF(ISERROR(VLOOKUP($C1189,Insumos!$C:$G,4,FALSE)),"",VLOOKUP($C1189,Insumos!$C:$G,4,FALSE))</f>
        <v>GRAMOS</v>
      </c>
      <c r="H1189" s="64">
        <v>2000.0</v>
      </c>
      <c r="I1189" s="56">
        <f t="shared" ref="I1189:I1199" si="168">IF(ISERROR(ROUND(+E1189/F1189*H1189,2)),0,ROUND(+E1189/F1189*H1189,2))</f>
        <v>2269</v>
      </c>
      <c r="J1189" s="39"/>
      <c r="K1189" s="64">
        <v>2000.0</v>
      </c>
      <c r="L1189" s="59">
        <f t="shared" ref="L1189:L1199" si="169">IF(ISERROR(ROUND(+E1189/F1189*K1189,2)),0,ROUND(+E1189/F1189*K1189,2))</f>
        <v>2269</v>
      </c>
    </row>
    <row r="1190" ht="15.0" customHeight="1">
      <c r="B1190" s="53">
        <v>2.0</v>
      </c>
      <c r="C1190" s="54" t="s">
        <v>86</v>
      </c>
      <c r="D1190" s="55" t="str">
        <f>+IF(ISERROR(VLOOKUP($C1190,Insumos!$C:$G,3,FALSE)),"",VLOOKUP($C1190,Insumos!$C:$G,3,FALSE))</f>
        <v>MILILITROS</v>
      </c>
      <c r="E1190" s="56">
        <f>+IF(ISERROR(VLOOKUP($C1190,Insumos!$C:$G,2,FALSE)),"",VLOOKUP($C1190,Insumos!$C:$G,2,FALSE))</f>
        <v>0</v>
      </c>
      <c r="F1190" s="57">
        <f>+IF(ISERROR(VLOOKUP($C1190,Insumos!$C:$G,5,FALSE)),"",VLOOKUP($C1190,Insumos!$C:$G,5,FALSE))</f>
        <v>0</v>
      </c>
      <c r="G1190" s="55" t="str">
        <f>+IF(ISERROR(VLOOKUP($C1190,Insumos!$C:$G,4,FALSE)),"",VLOOKUP($C1190,Insumos!$C:$G,4,FALSE))</f>
        <v>MILILITROS</v>
      </c>
      <c r="H1190" s="64">
        <v>3500.0</v>
      </c>
      <c r="I1190" s="56">
        <f t="shared" si="168"/>
        <v>0</v>
      </c>
      <c r="J1190" s="39"/>
      <c r="K1190" s="64">
        <v>3500.0</v>
      </c>
      <c r="L1190" s="59">
        <f t="shared" si="169"/>
        <v>0</v>
      </c>
    </row>
    <row r="1191" ht="15.0" customHeight="1">
      <c r="B1191" s="53">
        <v>3.0</v>
      </c>
      <c r="C1191" s="54" t="s">
        <v>87</v>
      </c>
      <c r="D1191" s="55" t="str">
        <f>+IF(ISERROR(VLOOKUP($C1191,Insumos!$C:$G,3,FALSE)),"",VLOOKUP($C1191,Insumos!$C:$G,3,FALSE))</f>
        <v>GRAMOS</v>
      </c>
      <c r="E1191" s="56">
        <f>+IF(ISERROR(VLOOKUP($C1191,Insumos!$C:$G,2,FALSE)),"",VLOOKUP($C1191,Insumos!$C:$G,2,FALSE))</f>
        <v>3795</v>
      </c>
      <c r="F1191" s="57">
        <f>+IF(ISERROR(VLOOKUP($C1191,Insumos!$C:$G,5,FALSE)),"",VLOOKUP($C1191,Insumos!$C:$G,5,FALSE))</f>
        <v>500</v>
      </c>
      <c r="G1191" s="55" t="str">
        <f>+IF(ISERROR(VLOOKUP($C1191,Insumos!$C:$G,4,FALSE)),"",VLOOKUP($C1191,Insumos!$C:$G,4,FALSE))</f>
        <v>GRAMOS</v>
      </c>
      <c r="H1191" s="64">
        <v>75.0</v>
      </c>
      <c r="I1191" s="56">
        <f t="shared" si="168"/>
        <v>569.25</v>
      </c>
      <c r="J1191" s="39"/>
      <c r="K1191" s="64">
        <v>75.0</v>
      </c>
      <c r="L1191" s="59">
        <f t="shared" si="169"/>
        <v>569.25</v>
      </c>
    </row>
    <row r="1192" ht="15.0" customHeight="1">
      <c r="B1192" s="53">
        <v>4.0</v>
      </c>
      <c r="C1192" s="54" t="s">
        <v>56</v>
      </c>
      <c r="D1192" s="55" t="str">
        <f>+IF(ISERROR(VLOOKUP($C1192,Insumos!$C:$G,3,FALSE)),"",VLOOKUP($C1192,Insumos!$C:$G,3,FALSE))</f>
        <v>GRAMOS</v>
      </c>
      <c r="E1192" s="56">
        <f>+IF(ISERROR(VLOOKUP($C1192,Insumos!$C:$G,2,FALSE)),"",VLOOKUP($C1192,Insumos!$C:$G,2,FALSE))</f>
        <v>1690</v>
      </c>
      <c r="F1192" s="57">
        <f>+IF(ISERROR(VLOOKUP($C1192,Insumos!$C:$G,5,FALSE)),"",VLOOKUP($C1192,Insumos!$C:$G,5,FALSE))</f>
        <v>1000</v>
      </c>
      <c r="G1192" s="55" t="str">
        <f>+IF(ISERROR(VLOOKUP($C1192,Insumos!$C:$G,4,FALSE)),"",VLOOKUP($C1192,Insumos!$C:$G,4,FALSE))</f>
        <v>GRAMOS</v>
      </c>
      <c r="H1192" s="64">
        <v>1000.0</v>
      </c>
      <c r="I1192" s="56">
        <f t="shared" si="168"/>
        <v>1690</v>
      </c>
      <c r="J1192" s="39"/>
      <c r="K1192" s="64">
        <v>1000.0</v>
      </c>
      <c r="L1192" s="59">
        <f t="shared" si="169"/>
        <v>1690</v>
      </c>
    </row>
    <row r="1193" ht="15.0" customHeight="1">
      <c r="B1193" s="53">
        <v>5.0</v>
      </c>
      <c r="C1193" s="54" t="s">
        <v>231</v>
      </c>
      <c r="D1193" s="55" t="str">
        <f>+IF(ISERROR(VLOOKUP($C1193,Insumos!$C:$G,3,FALSE)),"",VLOOKUP($C1193,Insumos!$C:$G,3,FALSE))</f>
        <v>GRAMOS</v>
      </c>
      <c r="E1193" s="56">
        <f>+IF(ISERROR(VLOOKUP($C1193,Insumos!$C:$G,2,FALSE)),"",VLOOKUP($C1193,Insumos!$C:$G,2,FALSE))</f>
        <v>1635.294118</v>
      </c>
      <c r="F1193" s="57">
        <f>+IF(ISERROR(VLOOKUP($C1193,Insumos!$C:$G,5,FALSE)),"",VLOOKUP($C1193,Insumos!$C:$G,5,FALSE))</f>
        <v>1000</v>
      </c>
      <c r="G1193" s="55" t="str">
        <f>+IF(ISERROR(VLOOKUP($C1193,Insumos!$C:$G,4,FALSE)),"",VLOOKUP($C1193,Insumos!$C:$G,4,FALSE))</f>
        <v>GRAMOS</v>
      </c>
      <c r="H1193" s="64">
        <v>3000.0</v>
      </c>
      <c r="I1193" s="56">
        <f t="shared" si="168"/>
        <v>4905.88</v>
      </c>
      <c r="J1193" s="39"/>
      <c r="K1193" s="64">
        <v>3000.0</v>
      </c>
      <c r="L1193" s="59">
        <f t="shared" si="169"/>
        <v>4905.88</v>
      </c>
    </row>
    <row r="1194" ht="15.0" customHeight="1">
      <c r="B1194" s="53">
        <v>6.0</v>
      </c>
      <c r="C1194" s="54"/>
      <c r="D1194" s="55" t="str">
        <f>+IF(ISERROR(VLOOKUP($C1194,Insumos!$C:$G,3,FALSE)),"",VLOOKUP($C1194,Insumos!$C:$G,3,FALSE))</f>
        <v/>
      </c>
      <c r="E1194" s="56" t="str">
        <f>+IF(ISERROR(VLOOKUP($C1194,Insumos!$C:$G,2,FALSE)),"",VLOOKUP($C1194,Insumos!$C:$G,2,FALSE))</f>
        <v/>
      </c>
      <c r="F1194" s="57" t="str">
        <f>+IF(ISERROR(VLOOKUP($C1194,Insumos!$C:$G,5,FALSE)),"",VLOOKUP($C1194,Insumos!$C:$G,5,FALSE))</f>
        <v/>
      </c>
      <c r="G1194" s="55" t="str">
        <f>+IF(ISERROR(VLOOKUP($C1194,Insumos!$C:$G,4,FALSE)),"",VLOOKUP($C1194,Insumos!$C:$G,4,FALSE))</f>
        <v/>
      </c>
      <c r="H1194" s="64"/>
      <c r="I1194" s="56">
        <f t="shared" si="168"/>
        <v>0</v>
      </c>
      <c r="J1194" s="39"/>
      <c r="K1194" s="92"/>
      <c r="L1194" s="59">
        <f t="shared" si="169"/>
        <v>0</v>
      </c>
    </row>
    <row r="1195" ht="15.0" customHeight="1">
      <c r="B1195" s="53">
        <v>7.0</v>
      </c>
      <c r="C1195" s="88"/>
      <c r="D1195" s="55" t="str">
        <f>+IF(ISERROR(VLOOKUP($C1195,Insumos!$C:$G,3,FALSE)),"",VLOOKUP($C1195,Insumos!$C:$G,3,FALSE))</f>
        <v/>
      </c>
      <c r="E1195" s="56" t="str">
        <f>+IF(ISERROR(VLOOKUP($C1195,Insumos!$C:$G,2,FALSE)),"",VLOOKUP($C1195,Insumos!$C:$G,2,FALSE))</f>
        <v/>
      </c>
      <c r="F1195" s="57" t="str">
        <f>+IF(ISERROR(VLOOKUP($C1195,Insumos!$C:$G,5,FALSE)),"",VLOOKUP($C1195,Insumos!$C:$G,5,FALSE))</f>
        <v/>
      </c>
      <c r="G1195" s="55" t="str">
        <f>+IF(ISERROR(VLOOKUP($C1195,Insumos!$C:$G,4,FALSE)),"",VLOOKUP($C1195,Insumos!$C:$G,4,FALSE))</f>
        <v/>
      </c>
      <c r="H1195" s="64"/>
      <c r="I1195" s="56">
        <f t="shared" si="168"/>
        <v>0</v>
      </c>
      <c r="J1195" s="39"/>
      <c r="K1195" s="112"/>
      <c r="L1195" s="59">
        <f t="shared" si="169"/>
        <v>0</v>
      </c>
    </row>
    <row r="1196" ht="15.0" customHeight="1">
      <c r="B1196" s="53">
        <v>8.0</v>
      </c>
      <c r="C1196" s="91"/>
      <c r="D1196" s="55" t="str">
        <f>+IF(ISERROR(VLOOKUP($C1196,Insumos!$C:$G,3,FALSE)),"",VLOOKUP($C1196,Insumos!$C:$G,3,FALSE))</f>
        <v/>
      </c>
      <c r="E1196" s="56" t="str">
        <f>+IF(ISERROR(VLOOKUP($C1196,Insumos!$C:$G,2,FALSE)),"",VLOOKUP($C1196,Insumos!$C:$G,2,FALSE))</f>
        <v/>
      </c>
      <c r="F1196" s="57" t="str">
        <f>+IF(ISERROR(VLOOKUP($C1196,Insumos!$C:$G,5,FALSE)),"",VLOOKUP($C1196,Insumos!$C:$G,5,FALSE))</f>
        <v/>
      </c>
      <c r="G1196" s="55" t="str">
        <f>+IF(ISERROR(VLOOKUP($C1196,Insumos!$C:$G,4,FALSE)),"",VLOOKUP($C1196,Insumos!$C:$G,4,FALSE))</f>
        <v/>
      </c>
      <c r="H1196" s="64"/>
      <c r="I1196" s="56">
        <f t="shared" si="168"/>
        <v>0</v>
      </c>
      <c r="J1196" s="39"/>
      <c r="K1196" s="113"/>
      <c r="L1196" s="59">
        <f t="shared" si="169"/>
        <v>0</v>
      </c>
    </row>
    <row r="1197" ht="15.0" customHeight="1">
      <c r="B1197" s="53">
        <v>9.0</v>
      </c>
      <c r="C1197" s="78"/>
      <c r="D1197" s="55" t="str">
        <f>+IF(ISERROR(VLOOKUP($C1197,Insumos!$C:$G,3,FALSE)),"",VLOOKUP($C1197,Insumos!$C:$G,3,FALSE))</f>
        <v/>
      </c>
      <c r="E1197" s="56" t="str">
        <f>+IF(ISERROR(VLOOKUP($C1197,Insumos!$C:$G,2,FALSE)),"",VLOOKUP($C1197,Insumos!$C:$G,2,FALSE))</f>
        <v/>
      </c>
      <c r="F1197" s="57" t="str">
        <f>+IF(ISERROR(VLOOKUP($C1197,Insumos!$C:$G,5,FALSE)),"",VLOOKUP($C1197,Insumos!$C:$G,5,FALSE))</f>
        <v/>
      </c>
      <c r="G1197" s="55" t="str">
        <f>+IF(ISERROR(VLOOKUP($C1197,Insumos!$C:$G,4,FALSE)),"",VLOOKUP($C1197,Insumos!$C:$G,4,FALSE))</f>
        <v/>
      </c>
      <c r="H1197" s="64"/>
      <c r="I1197" s="56">
        <f t="shared" si="168"/>
        <v>0</v>
      </c>
      <c r="J1197" s="39"/>
      <c r="K1197" s="79"/>
      <c r="L1197" s="59">
        <f t="shared" si="169"/>
        <v>0</v>
      </c>
    </row>
    <row r="1198" ht="15.0" customHeight="1">
      <c r="B1198" s="53">
        <v>10.0</v>
      </c>
      <c r="C1198" s="73"/>
      <c r="D1198" s="55" t="str">
        <f>+IF(ISERROR(VLOOKUP($C1198,Insumos!$C:$G,3,FALSE)),"",VLOOKUP($C1198,Insumos!$C:$G,3,FALSE))</f>
        <v/>
      </c>
      <c r="E1198" s="56" t="str">
        <f>+IF(ISERROR(VLOOKUP($C1198,Insumos!$C:$G,2,FALSE)),"",VLOOKUP($C1198,Insumos!$C:$G,2,FALSE))</f>
        <v/>
      </c>
      <c r="F1198" s="57" t="str">
        <f>+IF(ISERROR(VLOOKUP($C1198,Insumos!$C:$G,5,FALSE)),"",VLOOKUP($C1198,Insumos!$C:$G,5,FALSE))</f>
        <v/>
      </c>
      <c r="G1198" s="55" t="str">
        <f>+IF(ISERROR(VLOOKUP($C1198,Insumos!$C:$G,4,FALSE)),"",VLOOKUP($C1198,Insumos!$C:$G,4,FALSE))</f>
        <v/>
      </c>
      <c r="H1198" s="64"/>
      <c r="I1198" s="56">
        <f t="shared" si="168"/>
        <v>0</v>
      </c>
      <c r="J1198" s="39"/>
      <c r="K1198" s="77"/>
      <c r="L1198" s="59">
        <f t="shared" si="169"/>
        <v>0</v>
      </c>
    </row>
    <row r="1199" ht="15.0" customHeight="1">
      <c r="B1199" s="53">
        <v>11.0</v>
      </c>
      <c r="C1199" s="63"/>
      <c r="D1199" s="55" t="str">
        <f>+IF(ISERROR(VLOOKUP($C1199,Insumos!$C:$G,3,FALSE)),"",VLOOKUP($C1199,Insumos!$C:$G,3,FALSE))</f>
        <v/>
      </c>
      <c r="E1199" s="56" t="str">
        <f>+IF(ISERROR(VLOOKUP($C1199,Insumos!$C:$G,2,FALSE)),"",VLOOKUP($C1199,Insumos!$C:$G,2,FALSE))</f>
        <v/>
      </c>
      <c r="F1199" s="57" t="str">
        <f>+IF(ISERROR(VLOOKUP($C1199,Insumos!$C:$G,5,FALSE)),"",VLOOKUP($C1199,Insumos!$C:$G,5,FALSE))</f>
        <v/>
      </c>
      <c r="G1199" s="55" t="str">
        <f>+IF(ISERROR(VLOOKUP($C1199,Insumos!$C:$G,4,FALSE)),"",VLOOKUP($C1199,Insumos!$C:$G,4,FALSE))</f>
        <v/>
      </c>
      <c r="H1199" s="64"/>
      <c r="I1199" s="56">
        <f t="shared" si="168"/>
        <v>0</v>
      </c>
      <c r="J1199" s="39"/>
      <c r="K1199" s="77"/>
      <c r="L1199" s="59">
        <f t="shared" si="169"/>
        <v>0</v>
      </c>
    </row>
    <row r="1200" ht="15.0" customHeight="1">
      <c r="H1200" s="67" t="s">
        <v>483</v>
      </c>
      <c r="I1200" s="68">
        <f>SUM(I1189:I1199)</f>
        <v>9434.13</v>
      </c>
      <c r="J1200" s="39"/>
      <c r="K1200" s="69"/>
      <c r="L1200" s="70">
        <f>SUM(L1189:L1199)</f>
        <v>9434.13</v>
      </c>
    </row>
    <row r="1203" ht="15.0" customHeight="1">
      <c r="B1203" s="33"/>
      <c r="C1203" s="10" t="s">
        <v>538</v>
      </c>
      <c r="D1203" s="111"/>
      <c r="E1203" s="35"/>
      <c r="F1203" s="36"/>
      <c r="G1203" s="37"/>
      <c r="H1203" s="38"/>
      <c r="I1203" s="35"/>
      <c r="J1203" s="39"/>
      <c r="K1203" s="40" t="s">
        <v>474</v>
      </c>
      <c r="L1203" s="41" t="s">
        <v>537</v>
      </c>
    </row>
    <row r="1204" ht="15.0" customHeight="1">
      <c r="B1204" s="42"/>
      <c r="C1204" s="43"/>
      <c r="D1204" s="42"/>
      <c r="E1204" s="44"/>
      <c r="F1204" s="45"/>
      <c r="G1204" s="42"/>
      <c r="H1204" s="46"/>
      <c r="I1204" s="44"/>
      <c r="J1204" s="39"/>
      <c r="K1204" s="47"/>
      <c r="L1204" s="41"/>
    </row>
    <row r="1205" ht="15.0" customHeight="1">
      <c r="B1205" s="48" t="s">
        <v>476</v>
      </c>
      <c r="C1205" s="48" t="s">
        <v>477</v>
      </c>
      <c r="D1205" s="48" t="s">
        <v>478</v>
      </c>
      <c r="E1205" s="49" t="s">
        <v>479</v>
      </c>
      <c r="F1205" s="50" t="s">
        <v>10</v>
      </c>
      <c r="G1205" s="48" t="s">
        <v>480</v>
      </c>
      <c r="H1205" s="51" t="s">
        <v>481</v>
      </c>
      <c r="I1205" s="49" t="s">
        <v>482</v>
      </c>
      <c r="J1205" s="39"/>
      <c r="K1205" s="52"/>
      <c r="L1205" s="48" t="s">
        <v>482</v>
      </c>
    </row>
    <row r="1206" ht="15.0" customHeight="1">
      <c r="B1206" s="53">
        <v>1.0</v>
      </c>
      <c r="C1206" s="54" t="s">
        <v>324</v>
      </c>
      <c r="D1206" s="55" t="str">
        <f>+IF(ISERROR(VLOOKUP($C1206,Insumos!$C:$G,3,FALSE)),"",VLOOKUP($C1206,Insumos!$C:$G,3,FALSE))</f>
        <v>GRAMOS</v>
      </c>
      <c r="E1206" s="56">
        <f>+IF(ISERROR(VLOOKUP($C1206,Insumos!$C:$G,2,FALSE)),"",VLOOKUP($C1206,Insumos!$C:$G,2,FALSE))</f>
        <v>1134.5</v>
      </c>
      <c r="F1206" s="57">
        <f>+IF(ISERROR(VLOOKUP($C1206,Insumos!$C:$G,5,FALSE)),"",VLOOKUP($C1206,Insumos!$C:$G,5,FALSE))</f>
        <v>1000</v>
      </c>
      <c r="G1206" s="55" t="str">
        <f>+IF(ISERROR(VLOOKUP($C1206,Insumos!$C:$G,4,FALSE)),"",VLOOKUP($C1206,Insumos!$C:$G,4,FALSE))</f>
        <v>GRAMOS</v>
      </c>
      <c r="H1206" s="64">
        <v>2000.0</v>
      </c>
      <c r="I1206" s="56">
        <f t="shared" ref="I1206:I1216" si="170">IF(ISERROR(ROUND(+E1206/F1206*H1206,2)),0,ROUND(+E1206/F1206*H1206,2))</f>
        <v>2269</v>
      </c>
      <c r="J1206" s="39"/>
      <c r="K1206" s="64">
        <v>2000.0</v>
      </c>
      <c r="L1206" s="59">
        <f t="shared" ref="L1206:L1216" si="171">IF(ISERROR(ROUND(+E1206/F1206*K1206,2)),0,ROUND(+E1206/F1206*K1206,2))</f>
        <v>2269</v>
      </c>
    </row>
    <row r="1207" ht="15.0" customHeight="1">
      <c r="B1207" s="53">
        <v>2.0</v>
      </c>
      <c r="C1207" s="54" t="s">
        <v>86</v>
      </c>
      <c r="D1207" s="55" t="str">
        <f>+IF(ISERROR(VLOOKUP($C1207,Insumos!$C:$G,3,FALSE)),"",VLOOKUP($C1207,Insumos!$C:$G,3,FALSE))</f>
        <v>MILILITROS</v>
      </c>
      <c r="E1207" s="56">
        <f>+IF(ISERROR(VLOOKUP($C1207,Insumos!$C:$G,2,FALSE)),"",VLOOKUP($C1207,Insumos!$C:$G,2,FALSE))</f>
        <v>0</v>
      </c>
      <c r="F1207" s="57">
        <f>+IF(ISERROR(VLOOKUP($C1207,Insumos!$C:$G,5,FALSE)),"",VLOOKUP($C1207,Insumos!$C:$G,5,FALSE))</f>
        <v>0</v>
      </c>
      <c r="G1207" s="55" t="str">
        <f>+IF(ISERROR(VLOOKUP($C1207,Insumos!$C:$G,4,FALSE)),"",VLOOKUP($C1207,Insumos!$C:$G,4,FALSE))</f>
        <v>MILILITROS</v>
      </c>
      <c r="H1207" s="64">
        <v>3500.0</v>
      </c>
      <c r="I1207" s="56">
        <f t="shared" si="170"/>
        <v>0</v>
      </c>
      <c r="J1207" s="39"/>
      <c r="K1207" s="64">
        <v>3500.0</v>
      </c>
      <c r="L1207" s="59">
        <f t="shared" si="171"/>
        <v>0</v>
      </c>
    </row>
    <row r="1208" ht="15.0" customHeight="1">
      <c r="B1208" s="53">
        <v>3.0</v>
      </c>
      <c r="C1208" s="54" t="s">
        <v>87</v>
      </c>
      <c r="D1208" s="55" t="str">
        <f>+IF(ISERROR(VLOOKUP($C1208,Insumos!$C:$G,3,FALSE)),"",VLOOKUP($C1208,Insumos!$C:$G,3,FALSE))</f>
        <v>GRAMOS</v>
      </c>
      <c r="E1208" s="56">
        <f>+IF(ISERROR(VLOOKUP($C1208,Insumos!$C:$G,2,FALSE)),"",VLOOKUP($C1208,Insumos!$C:$G,2,FALSE))</f>
        <v>3795</v>
      </c>
      <c r="F1208" s="57">
        <f>+IF(ISERROR(VLOOKUP($C1208,Insumos!$C:$G,5,FALSE)),"",VLOOKUP($C1208,Insumos!$C:$G,5,FALSE))</f>
        <v>500</v>
      </c>
      <c r="G1208" s="55" t="str">
        <f>+IF(ISERROR(VLOOKUP($C1208,Insumos!$C:$G,4,FALSE)),"",VLOOKUP($C1208,Insumos!$C:$G,4,FALSE))</f>
        <v>GRAMOS</v>
      </c>
      <c r="H1208" s="64">
        <v>75.0</v>
      </c>
      <c r="I1208" s="56">
        <f t="shared" si="170"/>
        <v>569.25</v>
      </c>
      <c r="J1208" s="39"/>
      <c r="K1208" s="64">
        <v>75.0</v>
      </c>
      <c r="L1208" s="59">
        <f t="shared" si="171"/>
        <v>569.25</v>
      </c>
    </row>
    <row r="1209" ht="15.0" customHeight="1">
      <c r="B1209" s="53">
        <v>4.0</v>
      </c>
      <c r="C1209" s="54" t="s">
        <v>56</v>
      </c>
      <c r="D1209" s="55" t="str">
        <f>+IF(ISERROR(VLOOKUP($C1209,Insumos!$C:$G,3,FALSE)),"",VLOOKUP($C1209,Insumos!$C:$G,3,FALSE))</f>
        <v>GRAMOS</v>
      </c>
      <c r="E1209" s="56">
        <f>+IF(ISERROR(VLOOKUP($C1209,Insumos!$C:$G,2,FALSE)),"",VLOOKUP($C1209,Insumos!$C:$G,2,FALSE))</f>
        <v>1690</v>
      </c>
      <c r="F1209" s="57">
        <f>+IF(ISERROR(VLOOKUP($C1209,Insumos!$C:$G,5,FALSE)),"",VLOOKUP($C1209,Insumos!$C:$G,5,FALSE))</f>
        <v>1000</v>
      </c>
      <c r="G1209" s="55" t="str">
        <f>+IF(ISERROR(VLOOKUP($C1209,Insumos!$C:$G,4,FALSE)),"",VLOOKUP($C1209,Insumos!$C:$G,4,FALSE))</f>
        <v>GRAMOS</v>
      </c>
      <c r="H1209" s="64">
        <v>1000.0</v>
      </c>
      <c r="I1209" s="56">
        <f t="shared" si="170"/>
        <v>1690</v>
      </c>
      <c r="J1209" s="39"/>
      <c r="K1209" s="64">
        <v>1000.0</v>
      </c>
      <c r="L1209" s="59">
        <f t="shared" si="171"/>
        <v>1690</v>
      </c>
    </row>
    <row r="1210" ht="15.0" customHeight="1">
      <c r="B1210" s="53">
        <v>5.0</v>
      </c>
      <c r="C1210" s="54" t="s">
        <v>416</v>
      </c>
      <c r="D1210" s="55" t="str">
        <f>+IF(ISERROR(VLOOKUP($C1210,Insumos!$C:$G,3,FALSE)),"",VLOOKUP($C1210,Insumos!$C:$G,3,FALSE))</f>
        <v>GRAMOS</v>
      </c>
      <c r="E1210" s="56">
        <f>+IF(ISERROR(VLOOKUP($C1210,Insumos!$C:$G,2,FALSE)),"",VLOOKUP($C1210,Insumos!$C:$G,2,FALSE))</f>
        <v>1176.470588</v>
      </c>
      <c r="F1210" s="57">
        <f>+IF(ISERROR(VLOOKUP($C1210,Insumos!$C:$G,5,FALSE)),"",VLOOKUP($C1210,Insumos!$C:$G,5,FALSE))</f>
        <v>1000</v>
      </c>
      <c r="G1210" s="55" t="str">
        <f>+IF(ISERROR(VLOOKUP($C1210,Insumos!$C:$G,4,FALSE)),"",VLOOKUP($C1210,Insumos!$C:$G,4,FALSE))</f>
        <v>GRAMOS</v>
      </c>
      <c r="H1210" s="64">
        <v>3000.0</v>
      </c>
      <c r="I1210" s="56">
        <f t="shared" si="170"/>
        <v>3529.41</v>
      </c>
      <c r="J1210" s="39"/>
      <c r="K1210" s="64">
        <v>3000.0</v>
      </c>
      <c r="L1210" s="59">
        <f t="shared" si="171"/>
        <v>3529.41</v>
      </c>
    </row>
    <row r="1211" ht="15.0" customHeight="1">
      <c r="B1211" s="53">
        <v>6.0</v>
      </c>
      <c r="C1211" s="54"/>
      <c r="D1211" s="55" t="str">
        <f>+IF(ISERROR(VLOOKUP($C1211,Insumos!$C:$G,3,FALSE)),"",VLOOKUP($C1211,Insumos!$C:$G,3,FALSE))</f>
        <v/>
      </c>
      <c r="E1211" s="56" t="str">
        <f>+IF(ISERROR(VLOOKUP($C1211,Insumos!$C:$G,2,FALSE)),"",VLOOKUP($C1211,Insumos!$C:$G,2,FALSE))</f>
        <v/>
      </c>
      <c r="F1211" s="57" t="str">
        <f>+IF(ISERROR(VLOOKUP($C1211,Insumos!$C:$G,5,FALSE)),"",VLOOKUP($C1211,Insumos!$C:$G,5,FALSE))</f>
        <v/>
      </c>
      <c r="G1211" s="55" t="str">
        <f>+IF(ISERROR(VLOOKUP($C1211,Insumos!$C:$G,4,FALSE)),"",VLOOKUP($C1211,Insumos!$C:$G,4,FALSE))</f>
        <v/>
      </c>
      <c r="H1211" s="64"/>
      <c r="I1211" s="56">
        <f t="shared" si="170"/>
        <v>0</v>
      </c>
      <c r="J1211" s="39"/>
      <c r="K1211" s="92"/>
      <c r="L1211" s="59">
        <f t="shared" si="171"/>
        <v>0</v>
      </c>
    </row>
    <row r="1212" ht="15.0" customHeight="1">
      <c r="B1212" s="53">
        <v>7.0</v>
      </c>
      <c r="C1212" s="88"/>
      <c r="D1212" s="55" t="str">
        <f>+IF(ISERROR(VLOOKUP($C1212,Insumos!$C:$G,3,FALSE)),"",VLOOKUP($C1212,Insumos!$C:$G,3,FALSE))</f>
        <v/>
      </c>
      <c r="E1212" s="56" t="str">
        <f>+IF(ISERROR(VLOOKUP($C1212,Insumos!$C:$G,2,FALSE)),"",VLOOKUP($C1212,Insumos!$C:$G,2,FALSE))</f>
        <v/>
      </c>
      <c r="F1212" s="57" t="str">
        <f>+IF(ISERROR(VLOOKUP($C1212,Insumos!$C:$G,5,FALSE)),"",VLOOKUP($C1212,Insumos!$C:$G,5,FALSE))</f>
        <v/>
      </c>
      <c r="G1212" s="55" t="str">
        <f>+IF(ISERROR(VLOOKUP($C1212,Insumos!$C:$G,4,FALSE)),"",VLOOKUP($C1212,Insumos!$C:$G,4,FALSE))</f>
        <v/>
      </c>
      <c r="H1212" s="64"/>
      <c r="I1212" s="56">
        <f t="shared" si="170"/>
        <v>0</v>
      </c>
      <c r="J1212" s="39"/>
      <c r="K1212" s="112"/>
      <c r="L1212" s="59">
        <f t="shared" si="171"/>
        <v>0</v>
      </c>
    </row>
    <row r="1213" ht="15.0" customHeight="1">
      <c r="B1213" s="53">
        <v>8.0</v>
      </c>
      <c r="C1213" s="91"/>
      <c r="D1213" s="55" t="str">
        <f>+IF(ISERROR(VLOOKUP($C1213,Insumos!$C:$G,3,FALSE)),"",VLOOKUP($C1213,Insumos!$C:$G,3,FALSE))</f>
        <v/>
      </c>
      <c r="E1213" s="56" t="str">
        <f>+IF(ISERROR(VLOOKUP($C1213,Insumos!$C:$G,2,FALSE)),"",VLOOKUP($C1213,Insumos!$C:$G,2,FALSE))</f>
        <v/>
      </c>
      <c r="F1213" s="57" t="str">
        <f>+IF(ISERROR(VLOOKUP($C1213,Insumos!$C:$G,5,FALSE)),"",VLOOKUP($C1213,Insumos!$C:$G,5,FALSE))</f>
        <v/>
      </c>
      <c r="G1213" s="55" t="str">
        <f>+IF(ISERROR(VLOOKUP($C1213,Insumos!$C:$G,4,FALSE)),"",VLOOKUP($C1213,Insumos!$C:$G,4,FALSE))</f>
        <v/>
      </c>
      <c r="H1213" s="64"/>
      <c r="I1213" s="56">
        <f t="shared" si="170"/>
        <v>0</v>
      </c>
      <c r="J1213" s="39"/>
      <c r="K1213" s="113"/>
      <c r="L1213" s="59">
        <f t="shared" si="171"/>
        <v>0</v>
      </c>
    </row>
    <row r="1214" ht="15.0" customHeight="1">
      <c r="B1214" s="53">
        <v>9.0</v>
      </c>
      <c r="C1214" s="78"/>
      <c r="D1214" s="55" t="str">
        <f>+IF(ISERROR(VLOOKUP($C1214,Insumos!$C:$G,3,FALSE)),"",VLOOKUP($C1214,Insumos!$C:$G,3,FALSE))</f>
        <v/>
      </c>
      <c r="E1214" s="56" t="str">
        <f>+IF(ISERROR(VLOOKUP($C1214,Insumos!$C:$G,2,FALSE)),"",VLOOKUP($C1214,Insumos!$C:$G,2,FALSE))</f>
        <v/>
      </c>
      <c r="F1214" s="57" t="str">
        <f>+IF(ISERROR(VLOOKUP($C1214,Insumos!$C:$G,5,FALSE)),"",VLOOKUP($C1214,Insumos!$C:$G,5,FALSE))</f>
        <v/>
      </c>
      <c r="G1214" s="55" t="str">
        <f>+IF(ISERROR(VLOOKUP($C1214,Insumos!$C:$G,4,FALSE)),"",VLOOKUP($C1214,Insumos!$C:$G,4,FALSE))</f>
        <v/>
      </c>
      <c r="H1214" s="64"/>
      <c r="I1214" s="56">
        <f t="shared" si="170"/>
        <v>0</v>
      </c>
      <c r="J1214" s="39"/>
      <c r="K1214" s="79"/>
      <c r="L1214" s="59">
        <f t="shared" si="171"/>
        <v>0</v>
      </c>
    </row>
    <row r="1215" ht="15.0" customHeight="1">
      <c r="B1215" s="53">
        <v>10.0</v>
      </c>
      <c r="C1215" s="73"/>
      <c r="D1215" s="55" t="str">
        <f>+IF(ISERROR(VLOOKUP($C1215,Insumos!$C:$G,3,FALSE)),"",VLOOKUP($C1215,Insumos!$C:$G,3,FALSE))</f>
        <v/>
      </c>
      <c r="E1215" s="56" t="str">
        <f>+IF(ISERROR(VLOOKUP($C1215,Insumos!$C:$G,2,FALSE)),"",VLOOKUP($C1215,Insumos!$C:$G,2,FALSE))</f>
        <v/>
      </c>
      <c r="F1215" s="57" t="str">
        <f>+IF(ISERROR(VLOOKUP($C1215,Insumos!$C:$G,5,FALSE)),"",VLOOKUP($C1215,Insumos!$C:$G,5,FALSE))</f>
        <v/>
      </c>
      <c r="G1215" s="55" t="str">
        <f>+IF(ISERROR(VLOOKUP($C1215,Insumos!$C:$G,4,FALSE)),"",VLOOKUP($C1215,Insumos!$C:$G,4,FALSE))</f>
        <v/>
      </c>
      <c r="H1215" s="64"/>
      <c r="I1215" s="56">
        <f t="shared" si="170"/>
        <v>0</v>
      </c>
      <c r="J1215" s="39"/>
      <c r="K1215" s="77"/>
      <c r="L1215" s="59">
        <f t="shared" si="171"/>
        <v>0</v>
      </c>
    </row>
    <row r="1216" ht="15.0" customHeight="1">
      <c r="B1216" s="53">
        <v>11.0</v>
      </c>
      <c r="C1216" s="63"/>
      <c r="D1216" s="55" t="str">
        <f>+IF(ISERROR(VLOOKUP($C1216,Insumos!$C:$G,3,FALSE)),"",VLOOKUP($C1216,Insumos!$C:$G,3,FALSE))</f>
        <v/>
      </c>
      <c r="E1216" s="56" t="str">
        <f>+IF(ISERROR(VLOOKUP($C1216,Insumos!$C:$G,2,FALSE)),"",VLOOKUP($C1216,Insumos!$C:$G,2,FALSE))</f>
        <v/>
      </c>
      <c r="F1216" s="57" t="str">
        <f>+IF(ISERROR(VLOOKUP($C1216,Insumos!$C:$G,5,FALSE)),"",VLOOKUP($C1216,Insumos!$C:$G,5,FALSE))</f>
        <v/>
      </c>
      <c r="G1216" s="55" t="str">
        <f>+IF(ISERROR(VLOOKUP($C1216,Insumos!$C:$G,4,FALSE)),"",VLOOKUP($C1216,Insumos!$C:$G,4,FALSE))</f>
        <v/>
      </c>
      <c r="H1216" s="64"/>
      <c r="I1216" s="56">
        <f t="shared" si="170"/>
        <v>0</v>
      </c>
      <c r="J1216" s="39"/>
      <c r="K1216" s="77"/>
      <c r="L1216" s="59">
        <f t="shared" si="171"/>
        <v>0</v>
      </c>
    </row>
    <row r="1217" ht="15.0" customHeight="1">
      <c r="H1217" s="67" t="s">
        <v>483</v>
      </c>
      <c r="I1217" s="68">
        <f>SUM(I1206:I1216)</f>
        <v>8057.66</v>
      </c>
      <c r="J1217" s="39"/>
      <c r="K1217" s="69"/>
      <c r="L1217" s="70">
        <f>SUM(L1206:L1216)</f>
        <v>8057.66</v>
      </c>
    </row>
    <row r="1220" ht="15.0" customHeight="1">
      <c r="B1220" s="33"/>
      <c r="C1220" s="10" t="s">
        <v>539</v>
      </c>
      <c r="D1220" s="111"/>
      <c r="E1220" s="35"/>
      <c r="F1220" s="36"/>
      <c r="G1220" s="37"/>
      <c r="H1220" s="38"/>
      <c r="I1220" s="35"/>
      <c r="J1220" s="39"/>
      <c r="K1220" s="40" t="s">
        <v>474</v>
      </c>
      <c r="L1220" s="41" t="s">
        <v>537</v>
      </c>
    </row>
    <row r="1221" ht="15.0" customHeight="1">
      <c r="B1221" s="42"/>
      <c r="C1221" s="43"/>
      <c r="D1221" s="42"/>
      <c r="E1221" s="44"/>
      <c r="F1221" s="45"/>
      <c r="G1221" s="42"/>
      <c r="H1221" s="46"/>
      <c r="I1221" s="44"/>
      <c r="J1221" s="39"/>
      <c r="K1221" s="47"/>
      <c r="L1221" s="41"/>
    </row>
    <row r="1222" ht="15.0" customHeight="1">
      <c r="B1222" s="48" t="s">
        <v>476</v>
      </c>
      <c r="C1222" s="48" t="s">
        <v>477</v>
      </c>
      <c r="D1222" s="48" t="s">
        <v>478</v>
      </c>
      <c r="E1222" s="49" t="s">
        <v>479</v>
      </c>
      <c r="F1222" s="50" t="s">
        <v>10</v>
      </c>
      <c r="G1222" s="48" t="s">
        <v>480</v>
      </c>
      <c r="H1222" s="51" t="s">
        <v>481</v>
      </c>
      <c r="I1222" s="49" t="s">
        <v>482</v>
      </c>
      <c r="J1222" s="39"/>
      <c r="K1222" s="52"/>
      <c r="L1222" s="48" t="s">
        <v>482</v>
      </c>
    </row>
    <row r="1223" ht="15.0" customHeight="1">
      <c r="B1223" s="53">
        <v>1.0</v>
      </c>
      <c r="C1223" s="54" t="s">
        <v>324</v>
      </c>
      <c r="D1223" s="55" t="str">
        <f>+IF(ISERROR(VLOOKUP($C1223,Insumos!$C:$G,3,FALSE)),"",VLOOKUP($C1223,Insumos!$C:$G,3,FALSE))</f>
        <v>GRAMOS</v>
      </c>
      <c r="E1223" s="56">
        <f>+IF(ISERROR(VLOOKUP($C1223,Insumos!$C:$G,2,FALSE)),"",VLOOKUP($C1223,Insumos!$C:$G,2,FALSE))</f>
        <v>1134.5</v>
      </c>
      <c r="F1223" s="57">
        <f>+IF(ISERROR(VLOOKUP($C1223,Insumos!$C:$G,5,FALSE)),"",VLOOKUP($C1223,Insumos!$C:$G,5,FALSE))</f>
        <v>1000</v>
      </c>
      <c r="G1223" s="55" t="str">
        <f>+IF(ISERROR(VLOOKUP($C1223,Insumos!$C:$G,4,FALSE)),"",VLOOKUP($C1223,Insumos!$C:$G,4,FALSE))</f>
        <v>GRAMOS</v>
      </c>
      <c r="H1223" s="64">
        <v>2000.0</v>
      </c>
      <c r="I1223" s="56">
        <f t="shared" ref="I1223:I1233" si="172">IF(ISERROR(ROUND(+E1223/F1223*H1223,2)),0,ROUND(+E1223/F1223*H1223,2))</f>
        <v>2269</v>
      </c>
      <c r="J1223" s="39"/>
      <c r="K1223" s="64">
        <v>2000.0</v>
      </c>
      <c r="L1223" s="59">
        <f t="shared" ref="L1223:L1233" si="173">IF(ISERROR(ROUND(+E1223/F1223*K1223,2)),0,ROUND(+E1223/F1223*K1223,2))</f>
        <v>2269</v>
      </c>
    </row>
    <row r="1224" ht="15.0" customHeight="1">
      <c r="B1224" s="53">
        <v>2.0</v>
      </c>
      <c r="C1224" s="54" t="s">
        <v>86</v>
      </c>
      <c r="D1224" s="55" t="str">
        <f>+IF(ISERROR(VLOOKUP($C1224,Insumos!$C:$G,3,FALSE)),"",VLOOKUP($C1224,Insumos!$C:$G,3,FALSE))</f>
        <v>MILILITROS</v>
      </c>
      <c r="E1224" s="56">
        <f>+IF(ISERROR(VLOOKUP($C1224,Insumos!$C:$G,2,FALSE)),"",VLOOKUP($C1224,Insumos!$C:$G,2,FALSE))</f>
        <v>0</v>
      </c>
      <c r="F1224" s="57">
        <f>+IF(ISERROR(VLOOKUP($C1224,Insumos!$C:$G,5,FALSE)),"",VLOOKUP($C1224,Insumos!$C:$G,5,FALSE))</f>
        <v>0</v>
      </c>
      <c r="G1224" s="55" t="str">
        <f>+IF(ISERROR(VLOOKUP($C1224,Insumos!$C:$G,4,FALSE)),"",VLOOKUP($C1224,Insumos!$C:$G,4,FALSE))</f>
        <v>MILILITROS</v>
      </c>
      <c r="H1224" s="64">
        <v>3500.0</v>
      </c>
      <c r="I1224" s="56">
        <f t="shared" si="172"/>
        <v>0</v>
      </c>
      <c r="J1224" s="39"/>
      <c r="K1224" s="64">
        <v>3500.0</v>
      </c>
      <c r="L1224" s="59">
        <f t="shared" si="173"/>
        <v>0</v>
      </c>
    </row>
    <row r="1225" ht="15.0" customHeight="1">
      <c r="B1225" s="53">
        <v>3.0</v>
      </c>
      <c r="C1225" s="54" t="s">
        <v>87</v>
      </c>
      <c r="D1225" s="55" t="str">
        <f>+IF(ISERROR(VLOOKUP($C1225,Insumos!$C:$G,3,FALSE)),"",VLOOKUP($C1225,Insumos!$C:$G,3,FALSE))</f>
        <v>GRAMOS</v>
      </c>
      <c r="E1225" s="56">
        <f>+IF(ISERROR(VLOOKUP($C1225,Insumos!$C:$G,2,FALSE)),"",VLOOKUP($C1225,Insumos!$C:$G,2,FALSE))</f>
        <v>3795</v>
      </c>
      <c r="F1225" s="57">
        <f>+IF(ISERROR(VLOOKUP($C1225,Insumos!$C:$G,5,FALSE)),"",VLOOKUP($C1225,Insumos!$C:$G,5,FALSE))</f>
        <v>500</v>
      </c>
      <c r="G1225" s="55" t="str">
        <f>+IF(ISERROR(VLOOKUP($C1225,Insumos!$C:$G,4,FALSE)),"",VLOOKUP($C1225,Insumos!$C:$G,4,FALSE))</f>
        <v>GRAMOS</v>
      </c>
      <c r="H1225" s="64">
        <v>75.0</v>
      </c>
      <c r="I1225" s="56">
        <f t="shared" si="172"/>
        <v>569.25</v>
      </c>
      <c r="J1225" s="39"/>
      <c r="K1225" s="64">
        <v>75.0</v>
      </c>
      <c r="L1225" s="59">
        <f t="shared" si="173"/>
        <v>569.25</v>
      </c>
    </row>
    <row r="1226" ht="15.0" customHeight="1">
      <c r="B1226" s="53">
        <v>4.0</v>
      </c>
      <c r="C1226" s="54" t="s">
        <v>56</v>
      </c>
      <c r="D1226" s="55" t="str">
        <f>+IF(ISERROR(VLOOKUP($C1226,Insumos!$C:$G,3,FALSE)),"",VLOOKUP($C1226,Insumos!$C:$G,3,FALSE))</f>
        <v>GRAMOS</v>
      </c>
      <c r="E1226" s="56">
        <f>+IF(ISERROR(VLOOKUP($C1226,Insumos!$C:$G,2,FALSE)),"",VLOOKUP($C1226,Insumos!$C:$G,2,FALSE))</f>
        <v>1690</v>
      </c>
      <c r="F1226" s="57">
        <f>+IF(ISERROR(VLOOKUP($C1226,Insumos!$C:$G,5,FALSE)),"",VLOOKUP($C1226,Insumos!$C:$G,5,FALSE))</f>
        <v>1000</v>
      </c>
      <c r="G1226" s="55" t="str">
        <f>+IF(ISERROR(VLOOKUP($C1226,Insumos!$C:$G,4,FALSE)),"",VLOOKUP($C1226,Insumos!$C:$G,4,FALSE))</f>
        <v>GRAMOS</v>
      </c>
      <c r="H1226" s="64">
        <v>1000.0</v>
      </c>
      <c r="I1226" s="56">
        <f t="shared" si="172"/>
        <v>1690</v>
      </c>
      <c r="J1226" s="39"/>
      <c r="K1226" s="64">
        <v>1000.0</v>
      </c>
      <c r="L1226" s="59">
        <f t="shared" si="173"/>
        <v>1690</v>
      </c>
    </row>
    <row r="1227" ht="15.0" customHeight="1">
      <c r="B1227" s="53">
        <v>5.0</v>
      </c>
      <c r="C1227" s="54" t="s">
        <v>403</v>
      </c>
      <c r="D1227" s="55" t="str">
        <f>+IF(ISERROR(VLOOKUP($C1227,Insumos!$C:$G,3,FALSE)),"",VLOOKUP($C1227,Insumos!$C:$G,3,FALSE))</f>
        <v>GRAMOS</v>
      </c>
      <c r="E1227" s="56">
        <f>+IF(ISERROR(VLOOKUP($C1227,Insumos!$C:$G,2,FALSE)),"",VLOOKUP($C1227,Insumos!$C:$G,2,FALSE))</f>
        <v>2272.727273</v>
      </c>
      <c r="F1227" s="57">
        <f>+IF(ISERROR(VLOOKUP($C1227,Insumos!$C:$G,5,FALSE)),"",VLOOKUP($C1227,Insumos!$C:$G,5,FALSE))</f>
        <v>1000</v>
      </c>
      <c r="G1227" s="55" t="str">
        <f>+IF(ISERROR(VLOOKUP($C1227,Insumos!$C:$G,4,FALSE)),"",VLOOKUP($C1227,Insumos!$C:$G,4,FALSE))</f>
        <v>GRAMOS</v>
      </c>
      <c r="H1227" s="64">
        <v>3000.0</v>
      </c>
      <c r="I1227" s="56">
        <f t="shared" si="172"/>
        <v>6818.18</v>
      </c>
      <c r="J1227" s="39"/>
      <c r="K1227" s="64">
        <v>3000.0</v>
      </c>
      <c r="L1227" s="59">
        <f t="shared" si="173"/>
        <v>6818.18</v>
      </c>
    </row>
    <row r="1228" ht="15.0" customHeight="1">
      <c r="B1228" s="53">
        <v>6.0</v>
      </c>
      <c r="C1228" s="54"/>
      <c r="D1228" s="55" t="str">
        <f>+IF(ISERROR(VLOOKUP($C1228,Insumos!$C:$G,3,FALSE)),"",VLOOKUP($C1228,Insumos!$C:$G,3,FALSE))</f>
        <v/>
      </c>
      <c r="E1228" s="56" t="str">
        <f>+IF(ISERROR(VLOOKUP($C1228,Insumos!$C:$G,2,FALSE)),"",VLOOKUP($C1228,Insumos!$C:$G,2,FALSE))</f>
        <v/>
      </c>
      <c r="F1228" s="57" t="str">
        <f>+IF(ISERROR(VLOOKUP($C1228,Insumos!$C:$G,5,FALSE)),"",VLOOKUP($C1228,Insumos!$C:$G,5,FALSE))</f>
        <v/>
      </c>
      <c r="G1228" s="55" t="str">
        <f>+IF(ISERROR(VLOOKUP($C1228,Insumos!$C:$G,4,FALSE)),"",VLOOKUP($C1228,Insumos!$C:$G,4,FALSE))</f>
        <v/>
      </c>
      <c r="H1228" s="64"/>
      <c r="I1228" s="56">
        <f t="shared" si="172"/>
        <v>0</v>
      </c>
      <c r="J1228" s="39"/>
      <c r="K1228" s="92"/>
      <c r="L1228" s="59">
        <f t="shared" si="173"/>
        <v>0</v>
      </c>
    </row>
    <row r="1229" ht="15.0" customHeight="1">
      <c r="B1229" s="53">
        <v>7.0</v>
      </c>
      <c r="C1229" s="88"/>
      <c r="D1229" s="55" t="str">
        <f>+IF(ISERROR(VLOOKUP($C1229,Insumos!$C:$G,3,FALSE)),"",VLOOKUP($C1229,Insumos!$C:$G,3,FALSE))</f>
        <v/>
      </c>
      <c r="E1229" s="56" t="str">
        <f>+IF(ISERROR(VLOOKUP($C1229,Insumos!$C:$G,2,FALSE)),"",VLOOKUP($C1229,Insumos!$C:$G,2,FALSE))</f>
        <v/>
      </c>
      <c r="F1229" s="57" t="str">
        <f>+IF(ISERROR(VLOOKUP($C1229,Insumos!$C:$G,5,FALSE)),"",VLOOKUP($C1229,Insumos!$C:$G,5,FALSE))</f>
        <v/>
      </c>
      <c r="G1229" s="55" t="str">
        <f>+IF(ISERROR(VLOOKUP($C1229,Insumos!$C:$G,4,FALSE)),"",VLOOKUP($C1229,Insumos!$C:$G,4,FALSE))</f>
        <v/>
      </c>
      <c r="H1229" s="64"/>
      <c r="I1229" s="56">
        <f t="shared" si="172"/>
        <v>0</v>
      </c>
      <c r="J1229" s="39"/>
      <c r="K1229" s="112"/>
      <c r="L1229" s="59">
        <f t="shared" si="173"/>
        <v>0</v>
      </c>
    </row>
    <row r="1230" ht="15.0" customHeight="1">
      <c r="B1230" s="53">
        <v>8.0</v>
      </c>
      <c r="C1230" s="91"/>
      <c r="D1230" s="55" t="str">
        <f>+IF(ISERROR(VLOOKUP($C1230,Insumos!$C:$G,3,FALSE)),"",VLOOKUP($C1230,Insumos!$C:$G,3,FALSE))</f>
        <v/>
      </c>
      <c r="E1230" s="56" t="str">
        <f>+IF(ISERROR(VLOOKUP($C1230,Insumos!$C:$G,2,FALSE)),"",VLOOKUP($C1230,Insumos!$C:$G,2,FALSE))</f>
        <v/>
      </c>
      <c r="F1230" s="57" t="str">
        <f>+IF(ISERROR(VLOOKUP($C1230,Insumos!$C:$G,5,FALSE)),"",VLOOKUP($C1230,Insumos!$C:$G,5,FALSE))</f>
        <v/>
      </c>
      <c r="G1230" s="55" t="str">
        <f>+IF(ISERROR(VLOOKUP($C1230,Insumos!$C:$G,4,FALSE)),"",VLOOKUP($C1230,Insumos!$C:$G,4,FALSE))</f>
        <v/>
      </c>
      <c r="H1230" s="64"/>
      <c r="I1230" s="56">
        <f t="shared" si="172"/>
        <v>0</v>
      </c>
      <c r="J1230" s="39"/>
      <c r="K1230" s="113"/>
      <c r="L1230" s="59">
        <f t="shared" si="173"/>
        <v>0</v>
      </c>
    </row>
    <row r="1231" ht="15.0" customHeight="1">
      <c r="B1231" s="53">
        <v>9.0</v>
      </c>
      <c r="C1231" s="78"/>
      <c r="D1231" s="55" t="str">
        <f>+IF(ISERROR(VLOOKUP($C1231,Insumos!$C:$G,3,FALSE)),"",VLOOKUP($C1231,Insumos!$C:$G,3,FALSE))</f>
        <v/>
      </c>
      <c r="E1231" s="56" t="str">
        <f>+IF(ISERROR(VLOOKUP($C1231,Insumos!$C:$G,2,FALSE)),"",VLOOKUP($C1231,Insumos!$C:$G,2,FALSE))</f>
        <v/>
      </c>
      <c r="F1231" s="57" t="str">
        <f>+IF(ISERROR(VLOOKUP($C1231,Insumos!$C:$G,5,FALSE)),"",VLOOKUP($C1231,Insumos!$C:$G,5,FALSE))</f>
        <v/>
      </c>
      <c r="G1231" s="55" t="str">
        <f>+IF(ISERROR(VLOOKUP($C1231,Insumos!$C:$G,4,FALSE)),"",VLOOKUP($C1231,Insumos!$C:$G,4,FALSE))</f>
        <v/>
      </c>
      <c r="H1231" s="64"/>
      <c r="I1231" s="56">
        <f t="shared" si="172"/>
        <v>0</v>
      </c>
      <c r="J1231" s="39"/>
      <c r="K1231" s="79"/>
      <c r="L1231" s="59">
        <f t="shared" si="173"/>
        <v>0</v>
      </c>
    </row>
    <row r="1232" ht="15.0" customHeight="1">
      <c r="B1232" s="53">
        <v>10.0</v>
      </c>
      <c r="C1232" s="73"/>
      <c r="D1232" s="55" t="str">
        <f>+IF(ISERROR(VLOOKUP($C1232,Insumos!$C:$G,3,FALSE)),"",VLOOKUP($C1232,Insumos!$C:$G,3,FALSE))</f>
        <v/>
      </c>
      <c r="E1232" s="56" t="str">
        <f>+IF(ISERROR(VLOOKUP($C1232,Insumos!$C:$G,2,FALSE)),"",VLOOKUP($C1232,Insumos!$C:$G,2,FALSE))</f>
        <v/>
      </c>
      <c r="F1232" s="57" t="str">
        <f>+IF(ISERROR(VLOOKUP($C1232,Insumos!$C:$G,5,FALSE)),"",VLOOKUP($C1232,Insumos!$C:$G,5,FALSE))</f>
        <v/>
      </c>
      <c r="G1232" s="55" t="str">
        <f>+IF(ISERROR(VLOOKUP($C1232,Insumos!$C:$G,4,FALSE)),"",VLOOKUP($C1232,Insumos!$C:$G,4,FALSE))</f>
        <v/>
      </c>
      <c r="H1232" s="64"/>
      <c r="I1232" s="56">
        <f t="shared" si="172"/>
        <v>0</v>
      </c>
      <c r="J1232" s="39"/>
      <c r="K1232" s="77"/>
      <c r="L1232" s="59">
        <f t="shared" si="173"/>
        <v>0</v>
      </c>
    </row>
    <row r="1233" ht="15.0" customHeight="1">
      <c r="B1233" s="53">
        <v>11.0</v>
      </c>
      <c r="C1233" s="63"/>
      <c r="D1233" s="55" t="str">
        <f>+IF(ISERROR(VLOOKUP($C1233,Insumos!$C:$G,3,FALSE)),"",VLOOKUP($C1233,Insumos!$C:$G,3,FALSE))</f>
        <v/>
      </c>
      <c r="E1233" s="56" t="str">
        <f>+IF(ISERROR(VLOOKUP($C1233,Insumos!$C:$G,2,FALSE)),"",VLOOKUP($C1233,Insumos!$C:$G,2,FALSE))</f>
        <v/>
      </c>
      <c r="F1233" s="57" t="str">
        <f>+IF(ISERROR(VLOOKUP($C1233,Insumos!$C:$G,5,FALSE)),"",VLOOKUP($C1233,Insumos!$C:$G,5,FALSE))</f>
        <v/>
      </c>
      <c r="G1233" s="55" t="str">
        <f>+IF(ISERROR(VLOOKUP($C1233,Insumos!$C:$G,4,FALSE)),"",VLOOKUP($C1233,Insumos!$C:$G,4,FALSE))</f>
        <v/>
      </c>
      <c r="H1233" s="64"/>
      <c r="I1233" s="56">
        <f t="shared" si="172"/>
        <v>0</v>
      </c>
      <c r="J1233" s="39"/>
      <c r="K1233" s="77"/>
      <c r="L1233" s="59">
        <f t="shared" si="173"/>
        <v>0</v>
      </c>
    </row>
    <row r="1234" ht="15.0" customHeight="1">
      <c r="H1234" s="67" t="s">
        <v>483</v>
      </c>
      <c r="I1234" s="68">
        <f>SUM(I1223:I1233)</f>
        <v>11346.43</v>
      </c>
      <c r="J1234" s="39"/>
      <c r="K1234" s="69"/>
      <c r="L1234" s="70">
        <f>SUM(L1223:L1233)</f>
        <v>11346.43</v>
      </c>
    </row>
    <row r="1237" ht="15.0" customHeight="1">
      <c r="B1237" s="33"/>
      <c r="C1237" s="10" t="s">
        <v>540</v>
      </c>
      <c r="D1237" s="111"/>
      <c r="E1237" s="35"/>
      <c r="F1237" s="36"/>
      <c r="G1237" s="37"/>
      <c r="H1237" s="38"/>
      <c r="I1237" s="35"/>
      <c r="J1237" s="39"/>
      <c r="K1237" s="40" t="s">
        <v>474</v>
      </c>
      <c r="L1237" s="41" t="s">
        <v>541</v>
      </c>
    </row>
    <row r="1238" ht="15.0" customHeight="1">
      <c r="B1238" s="42"/>
      <c r="C1238" s="43"/>
      <c r="D1238" s="42"/>
      <c r="E1238" s="44"/>
      <c r="F1238" s="45"/>
      <c r="G1238" s="42"/>
      <c r="H1238" s="46"/>
      <c r="I1238" s="44"/>
      <c r="J1238" s="39"/>
      <c r="K1238" s="47"/>
      <c r="L1238" s="41"/>
    </row>
    <row r="1239" ht="15.0" customHeight="1">
      <c r="B1239" s="48" t="s">
        <v>476</v>
      </c>
      <c r="C1239" s="48" t="s">
        <v>477</v>
      </c>
      <c r="D1239" s="48" t="s">
        <v>478</v>
      </c>
      <c r="E1239" s="49" t="s">
        <v>479</v>
      </c>
      <c r="F1239" s="50" t="s">
        <v>10</v>
      </c>
      <c r="G1239" s="48" t="s">
        <v>480</v>
      </c>
      <c r="H1239" s="51" t="s">
        <v>481</v>
      </c>
      <c r="I1239" s="49" t="s">
        <v>482</v>
      </c>
      <c r="J1239" s="39"/>
      <c r="K1239" s="52"/>
      <c r="L1239" s="48" t="s">
        <v>482</v>
      </c>
    </row>
    <row r="1240" ht="15.0" customHeight="1">
      <c r="B1240" s="53">
        <v>1.0</v>
      </c>
      <c r="C1240" s="54" t="s">
        <v>324</v>
      </c>
      <c r="D1240" s="55" t="str">
        <f>+IF(ISERROR(VLOOKUP($C1240,Insumos!$C:$G,3,FALSE)),"",VLOOKUP($C1240,Insumos!$C:$G,3,FALSE))</f>
        <v>GRAMOS</v>
      </c>
      <c r="E1240" s="56">
        <f>+IF(ISERROR(VLOOKUP($C1240,Insumos!$C:$G,2,FALSE)),"",VLOOKUP($C1240,Insumos!$C:$G,2,FALSE))</f>
        <v>1134.5</v>
      </c>
      <c r="F1240" s="57">
        <f>+IF(ISERROR(VLOOKUP($C1240,Insumos!$C:$G,5,FALSE)),"",VLOOKUP($C1240,Insumos!$C:$G,5,FALSE))</f>
        <v>1000</v>
      </c>
      <c r="G1240" s="55" t="str">
        <f>+IF(ISERROR(VLOOKUP($C1240,Insumos!$C:$G,4,FALSE)),"",VLOOKUP($C1240,Insumos!$C:$G,4,FALSE))</f>
        <v>GRAMOS</v>
      </c>
      <c r="H1240" s="64">
        <v>2000.0</v>
      </c>
      <c r="I1240" s="56">
        <f t="shared" ref="I1240:I1250" si="174">IF(ISERROR(ROUND(+E1240/F1240*H1240,2)),0,ROUND(+E1240/F1240*H1240,2))</f>
        <v>2269</v>
      </c>
      <c r="J1240" s="39"/>
      <c r="K1240" s="64">
        <v>2000.0</v>
      </c>
      <c r="L1240" s="59">
        <f t="shared" ref="L1240:L1250" si="175">IF(ISERROR(ROUND(+E1240/F1240*K1240,2)),0,ROUND(+E1240/F1240*K1240,2))</f>
        <v>2269</v>
      </c>
    </row>
    <row r="1241" ht="15.0" customHeight="1">
      <c r="B1241" s="53">
        <v>2.0</v>
      </c>
      <c r="C1241" s="54" t="s">
        <v>86</v>
      </c>
      <c r="D1241" s="55" t="str">
        <f>+IF(ISERROR(VLOOKUP($C1241,Insumos!$C:$G,3,FALSE)),"",VLOOKUP($C1241,Insumos!$C:$G,3,FALSE))</f>
        <v>MILILITROS</v>
      </c>
      <c r="E1241" s="56">
        <f>+IF(ISERROR(VLOOKUP($C1241,Insumos!$C:$G,2,FALSE)),"",VLOOKUP($C1241,Insumos!$C:$G,2,FALSE))</f>
        <v>0</v>
      </c>
      <c r="F1241" s="57">
        <f>+IF(ISERROR(VLOOKUP($C1241,Insumos!$C:$G,5,FALSE)),"",VLOOKUP($C1241,Insumos!$C:$G,5,FALSE))</f>
        <v>0</v>
      </c>
      <c r="G1241" s="55" t="str">
        <f>+IF(ISERROR(VLOOKUP($C1241,Insumos!$C:$G,4,FALSE)),"",VLOOKUP($C1241,Insumos!$C:$G,4,FALSE))</f>
        <v>MILILITROS</v>
      </c>
      <c r="H1241" s="64">
        <v>3500.0</v>
      </c>
      <c r="I1241" s="56">
        <f t="shared" si="174"/>
        <v>0</v>
      </c>
      <c r="J1241" s="39"/>
      <c r="K1241" s="64">
        <v>3500.0</v>
      </c>
      <c r="L1241" s="59">
        <f t="shared" si="175"/>
        <v>0</v>
      </c>
    </row>
    <row r="1242" ht="15.0" customHeight="1">
      <c r="B1242" s="53">
        <v>3.0</v>
      </c>
      <c r="C1242" s="54" t="s">
        <v>87</v>
      </c>
      <c r="D1242" s="55" t="str">
        <f>+IF(ISERROR(VLOOKUP($C1242,Insumos!$C:$G,3,FALSE)),"",VLOOKUP($C1242,Insumos!$C:$G,3,FALSE))</f>
        <v>GRAMOS</v>
      </c>
      <c r="E1242" s="56">
        <f>+IF(ISERROR(VLOOKUP($C1242,Insumos!$C:$G,2,FALSE)),"",VLOOKUP($C1242,Insumos!$C:$G,2,FALSE))</f>
        <v>3795</v>
      </c>
      <c r="F1242" s="57">
        <f>+IF(ISERROR(VLOOKUP($C1242,Insumos!$C:$G,5,FALSE)),"",VLOOKUP($C1242,Insumos!$C:$G,5,FALSE))</f>
        <v>500</v>
      </c>
      <c r="G1242" s="55" t="str">
        <f>+IF(ISERROR(VLOOKUP($C1242,Insumos!$C:$G,4,FALSE)),"",VLOOKUP($C1242,Insumos!$C:$G,4,FALSE))</f>
        <v>GRAMOS</v>
      </c>
      <c r="H1242" s="64">
        <v>150.0</v>
      </c>
      <c r="I1242" s="56">
        <f t="shared" si="174"/>
        <v>1138.5</v>
      </c>
      <c r="J1242" s="39"/>
      <c r="K1242" s="64">
        <v>150.0</v>
      </c>
      <c r="L1242" s="59">
        <f t="shared" si="175"/>
        <v>1138.5</v>
      </c>
    </row>
    <row r="1243" ht="15.0" customHeight="1">
      <c r="B1243" s="53">
        <v>4.0</v>
      </c>
      <c r="C1243" s="54" t="s">
        <v>98</v>
      </c>
      <c r="D1243" s="55" t="str">
        <f>+IF(ISERROR(VLOOKUP($C1243,Insumos!$C:$G,3,FALSE)),"",VLOOKUP($C1243,Insumos!$C:$G,3,FALSE))</f>
        <v>GRAMOS</v>
      </c>
      <c r="E1243" s="56">
        <f>+IF(ISERROR(VLOOKUP($C1243,Insumos!$C:$G,2,FALSE)),"",VLOOKUP($C1243,Insumos!$C:$G,2,FALSE))</f>
        <v>3361</v>
      </c>
      <c r="F1243" s="57">
        <f>+IF(ISERROR(VLOOKUP($C1243,Insumos!$C:$G,5,FALSE)),"",VLOOKUP($C1243,Insumos!$C:$G,5,FALSE))</f>
        <v>1000</v>
      </c>
      <c r="G1243" s="55" t="str">
        <f>+IF(ISERROR(VLOOKUP($C1243,Insumos!$C:$G,4,FALSE)),"",VLOOKUP($C1243,Insumos!$C:$G,4,FALSE))</f>
        <v>GRAMOS</v>
      </c>
      <c r="H1243" s="64">
        <v>5000.0</v>
      </c>
      <c r="I1243" s="56">
        <f t="shared" si="174"/>
        <v>16805</v>
      </c>
      <c r="J1243" s="39"/>
      <c r="K1243" s="64">
        <v>5000.0</v>
      </c>
      <c r="L1243" s="59">
        <f t="shared" si="175"/>
        <v>16805</v>
      </c>
    </row>
    <row r="1244" ht="15.0" customHeight="1">
      <c r="B1244" s="53">
        <v>5.0</v>
      </c>
      <c r="C1244" s="54"/>
      <c r="D1244" s="55" t="str">
        <f>+IF(ISERROR(VLOOKUP($C1244,Insumos!$C:$G,3,FALSE)),"",VLOOKUP($C1244,Insumos!$C:$G,3,FALSE))</f>
        <v/>
      </c>
      <c r="E1244" s="56" t="str">
        <f>+IF(ISERROR(VLOOKUP($C1244,Insumos!$C:$G,2,FALSE)),"",VLOOKUP($C1244,Insumos!$C:$G,2,FALSE))</f>
        <v/>
      </c>
      <c r="F1244" s="57" t="str">
        <f>+IF(ISERROR(VLOOKUP($C1244,Insumos!$C:$G,5,FALSE)),"",VLOOKUP($C1244,Insumos!$C:$G,5,FALSE))</f>
        <v/>
      </c>
      <c r="G1244" s="55" t="str">
        <f>+IF(ISERROR(VLOOKUP($C1244,Insumos!$C:$G,4,FALSE)),"",VLOOKUP($C1244,Insumos!$C:$G,4,FALSE))</f>
        <v/>
      </c>
      <c r="H1244" s="64"/>
      <c r="I1244" s="56">
        <f t="shared" si="174"/>
        <v>0</v>
      </c>
      <c r="J1244" s="39"/>
      <c r="K1244" s="92"/>
      <c r="L1244" s="59">
        <f t="shared" si="175"/>
        <v>0</v>
      </c>
    </row>
    <row r="1245" ht="15.0" customHeight="1">
      <c r="B1245" s="53">
        <v>6.0</v>
      </c>
      <c r="C1245" s="54"/>
      <c r="D1245" s="55" t="str">
        <f>+IF(ISERROR(VLOOKUP($C1245,Insumos!$C:$G,3,FALSE)),"",VLOOKUP($C1245,Insumos!$C:$G,3,FALSE))</f>
        <v/>
      </c>
      <c r="E1245" s="56" t="str">
        <f>+IF(ISERROR(VLOOKUP($C1245,Insumos!$C:$G,2,FALSE)),"",VLOOKUP($C1245,Insumos!$C:$G,2,FALSE))</f>
        <v/>
      </c>
      <c r="F1245" s="57" t="str">
        <f>+IF(ISERROR(VLOOKUP($C1245,Insumos!$C:$G,5,FALSE)),"",VLOOKUP($C1245,Insumos!$C:$G,5,FALSE))</f>
        <v/>
      </c>
      <c r="G1245" s="55" t="str">
        <f>+IF(ISERROR(VLOOKUP($C1245,Insumos!$C:$G,4,FALSE)),"",VLOOKUP($C1245,Insumos!$C:$G,4,FALSE))</f>
        <v/>
      </c>
      <c r="H1245" s="64"/>
      <c r="I1245" s="56">
        <f t="shared" si="174"/>
        <v>0</v>
      </c>
      <c r="J1245" s="39"/>
      <c r="K1245" s="92"/>
      <c r="L1245" s="59">
        <f t="shared" si="175"/>
        <v>0</v>
      </c>
    </row>
    <row r="1246" ht="15.0" customHeight="1">
      <c r="B1246" s="53">
        <v>7.0</v>
      </c>
      <c r="C1246" s="88"/>
      <c r="D1246" s="55" t="str">
        <f>+IF(ISERROR(VLOOKUP($C1246,Insumos!$C:$G,3,FALSE)),"",VLOOKUP($C1246,Insumos!$C:$G,3,FALSE))</f>
        <v/>
      </c>
      <c r="E1246" s="56" t="str">
        <f>+IF(ISERROR(VLOOKUP($C1246,Insumos!$C:$G,2,FALSE)),"",VLOOKUP($C1246,Insumos!$C:$G,2,FALSE))</f>
        <v/>
      </c>
      <c r="F1246" s="57" t="str">
        <f>+IF(ISERROR(VLOOKUP($C1246,Insumos!$C:$G,5,FALSE)),"",VLOOKUP($C1246,Insumos!$C:$G,5,FALSE))</f>
        <v/>
      </c>
      <c r="G1246" s="55" t="str">
        <f>+IF(ISERROR(VLOOKUP($C1246,Insumos!$C:$G,4,FALSE)),"",VLOOKUP($C1246,Insumos!$C:$G,4,FALSE))</f>
        <v/>
      </c>
      <c r="H1246" s="64"/>
      <c r="I1246" s="56">
        <f t="shared" si="174"/>
        <v>0</v>
      </c>
      <c r="J1246" s="39"/>
      <c r="K1246" s="112"/>
      <c r="L1246" s="59">
        <f t="shared" si="175"/>
        <v>0</v>
      </c>
    </row>
    <row r="1247" ht="15.0" customHeight="1">
      <c r="B1247" s="53">
        <v>8.0</v>
      </c>
      <c r="C1247" s="91"/>
      <c r="D1247" s="55" t="str">
        <f>+IF(ISERROR(VLOOKUP($C1247,Insumos!$C:$G,3,FALSE)),"",VLOOKUP($C1247,Insumos!$C:$G,3,FALSE))</f>
        <v/>
      </c>
      <c r="E1247" s="56" t="str">
        <f>+IF(ISERROR(VLOOKUP($C1247,Insumos!$C:$G,2,FALSE)),"",VLOOKUP($C1247,Insumos!$C:$G,2,FALSE))</f>
        <v/>
      </c>
      <c r="F1247" s="57" t="str">
        <f>+IF(ISERROR(VLOOKUP($C1247,Insumos!$C:$G,5,FALSE)),"",VLOOKUP($C1247,Insumos!$C:$G,5,FALSE))</f>
        <v/>
      </c>
      <c r="G1247" s="55" t="str">
        <f>+IF(ISERROR(VLOOKUP($C1247,Insumos!$C:$G,4,FALSE)),"",VLOOKUP($C1247,Insumos!$C:$G,4,FALSE))</f>
        <v/>
      </c>
      <c r="H1247" s="64"/>
      <c r="I1247" s="56">
        <f t="shared" si="174"/>
        <v>0</v>
      </c>
      <c r="J1247" s="39"/>
      <c r="K1247" s="113"/>
      <c r="L1247" s="59">
        <f t="shared" si="175"/>
        <v>0</v>
      </c>
    </row>
    <row r="1248" ht="15.0" customHeight="1">
      <c r="B1248" s="53">
        <v>9.0</v>
      </c>
      <c r="C1248" s="78"/>
      <c r="D1248" s="55" t="str">
        <f>+IF(ISERROR(VLOOKUP($C1248,Insumos!$C:$G,3,FALSE)),"",VLOOKUP($C1248,Insumos!$C:$G,3,FALSE))</f>
        <v/>
      </c>
      <c r="E1248" s="56" t="str">
        <f>+IF(ISERROR(VLOOKUP($C1248,Insumos!$C:$G,2,FALSE)),"",VLOOKUP($C1248,Insumos!$C:$G,2,FALSE))</f>
        <v/>
      </c>
      <c r="F1248" s="57" t="str">
        <f>+IF(ISERROR(VLOOKUP($C1248,Insumos!$C:$G,5,FALSE)),"",VLOOKUP($C1248,Insumos!$C:$G,5,FALSE))</f>
        <v/>
      </c>
      <c r="G1248" s="55" t="str">
        <f>+IF(ISERROR(VLOOKUP($C1248,Insumos!$C:$G,4,FALSE)),"",VLOOKUP($C1248,Insumos!$C:$G,4,FALSE))</f>
        <v/>
      </c>
      <c r="H1248" s="64"/>
      <c r="I1248" s="56">
        <f t="shared" si="174"/>
        <v>0</v>
      </c>
      <c r="J1248" s="39"/>
      <c r="K1248" s="79"/>
      <c r="L1248" s="59">
        <f t="shared" si="175"/>
        <v>0</v>
      </c>
    </row>
    <row r="1249" ht="15.0" customHeight="1">
      <c r="B1249" s="53">
        <v>10.0</v>
      </c>
      <c r="C1249" s="73"/>
      <c r="D1249" s="55" t="str">
        <f>+IF(ISERROR(VLOOKUP($C1249,Insumos!$C:$G,3,FALSE)),"",VLOOKUP($C1249,Insumos!$C:$G,3,FALSE))</f>
        <v/>
      </c>
      <c r="E1249" s="56" t="str">
        <f>+IF(ISERROR(VLOOKUP($C1249,Insumos!$C:$G,2,FALSE)),"",VLOOKUP($C1249,Insumos!$C:$G,2,FALSE))</f>
        <v/>
      </c>
      <c r="F1249" s="57" t="str">
        <f>+IF(ISERROR(VLOOKUP($C1249,Insumos!$C:$G,5,FALSE)),"",VLOOKUP($C1249,Insumos!$C:$G,5,FALSE))</f>
        <v/>
      </c>
      <c r="G1249" s="55" t="str">
        <f>+IF(ISERROR(VLOOKUP($C1249,Insumos!$C:$G,4,FALSE)),"",VLOOKUP($C1249,Insumos!$C:$G,4,FALSE))</f>
        <v/>
      </c>
      <c r="H1249" s="64"/>
      <c r="I1249" s="56">
        <f t="shared" si="174"/>
        <v>0</v>
      </c>
      <c r="J1249" s="39"/>
      <c r="K1249" s="77"/>
      <c r="L1249" s="59">
        <f t="shared" si="175"/>
        <v>0</v>
      </c>
    </row>
    <row r="1250" ht="15.0" customHeight="1">
      <c r="B1250" s="53">
        <v>11.0</v>
      </c>
      <c r="C1250" s="63"/>
      <c r="D1250" s="55" t="str">
        <f>+IF(ISERROR(VLOOKUP($C1250,Insumos!$C:$G,3,FALSE)),"",VLOOKUP($C1250,Insumos!$C:$G,3,FALSE))</f>
        <v/>
      </c>
      <c r="E1250" s="56" t="str">
        <f>+IF(ISERROR(VLOOKUP($C1250,Insumos!$C:$G,2,FALSE)),"",VLOOKUP($C1250,Insumos!$C:$G,2,FALSE))</f>
        <v/>
      </c>
      <c r="F1250" s="57" t="str">
        <f>+IF(ISERROR(VLOOKUP($C1250,Insumos!$C:$G,5,FALSE)),"",VLOOKUP($C1250,Insumos!$C:$G,5,FALSE))</f>
        <v/>
      </c>
      <c r="G1250" s="55" t="str">
        <f>+IF(ISERROR(VLOOKUP($C1250,Insumos!$C:$G,4,FALSE)),"",VLOOKUP($C1250,Insumos!$C:$G,4,FALSE))</f>
        <v/>
      </c>
      <c r="H1250" s="64"/>
      <c r="I1250" s="56">
        <f t="shared" si="174"/>
        <v>0</v>
      </c>
      <c r="J1250" s="39"/>
      <c r="K1250" s="77"/>
      <c r="L1250" s="59">
        <f t="shared" si="175"/>
        <v>0</v>
      </c>
    </row>
    <row r="1251" ht="15.0" customHeight="1">
      <c r="H1251" s="67" t="s">
        <v>483</v>
      </c>
      <c r="I1251" s="68">
        <f>SUM(I1240:I1250)</f>
        <v>20212.5</v>
      </c>
      <c r="J1251" s="39"/>
      <c r="K1251" s="69"/>
      <c r="L1251" s="70">
        <f>SUM(L1240:L1250)</f>
        <v>20212.5</v>
      </c>
    </row>
    <row r="1254" ht="15.0" customHeight="1">
      <c r="B1254" s="33"/>
      <c r="C1254" s="10" t="s">
        <v>542</v>
      </c>
      <c r="D1254" s="111"/>
      <c r="E1254" s="35"/>
      <c r="F1254" s="36"/>
      <c r="G1254" s="37"/>
      <c r="H1254" s="38"/>
      <c r="I1254" s="35"/>
      <c r="J1254" s="39"/>
      <c r="K1254" s="40" t="s">
        <v>474</v>
      </c>
      <c r="L1254" s="41" t="s">
        <v>537</v>
      </c>
    </row>
    <row r="1255" ht="15.0" customHeight="1">
      <c r="B1255" s="42"/>
      <c r="C1255" s="43"/>
      <c r="D1255" s="42"/>
      <c r="E1255" s="44"/>
      <c r="F1255" s="45"/>
      <c r="G1255" s="42"/>
      <c r="H1255" s="46"/>
      <c r="I1255" s="44"/>
      <c r="J1255" s="39"/>
      <c r="K1255" s="47"/>
      <c r="L1255" s="41"/>
    </row>
    <row r="1256" ht="15.0" customHeight="1">
      <c r="B1256" s="48" t="s">
        <v>476</v>
      </c>
      <c r="C1256" s="48" t="s">
        <v>477</v>
      </c>
      <c r="D1256" s="48" t="s">
        <v>478</v>
      </c>
      <c r="E1256" s="49" t="s">
        <v>479</v>
      </c>
      <c r="F1256" s="50" t="s">
        <v>10</v>
      </c>
      <c r="G1256" s="48" t="s">
        <v>480</v>
      </c>
      <c r="H1256" s="51" t="s">
        <v>481</v>
      </c>
      <c r="I1256" s="49" t="s">
        <v>482</v>
      </c>
      <c r="J1256" s="39"/>
      <c r="K1256" s="52"/>
      <c r="L1256" s="48" t="s">
        <v>482</v>
      </c>
    </row>
    <row r="1257" ht="15.0" customHeight="1">
      <c r="B1257" s="53">
        <v>1.0</v>
      </c>
      <c r="C1257" s="54" t="s">
        <v>324</v>
      </c>
      <c r="D1257" s="55" t="str">
        <f>+IF(ISERROR(VLOOKUP($C1257,Insumos!$C:$G,3,FALSE)),"",VLOOKUP($C1257,Insumos!$C:$G,3,FALSE))</f>
        <v>GRAMOS</v>
      </c>
      <c r="E1257" s="56">
        <f>+IF(ISERROR(VLOOKUP($C1257,Insumos!$C:$G,2,FALSE)),"",VLOOKUP($C1257,Insumos!$C:$G,2,FALSE))</f>
        <v>1134.5</v>
      </c>
      <c r="F1257" s="57">
        <f>+IF(ISERROR(VLOOKUP($C1257,Insumos!$C:$G,5,FALSE)),"",VLOOKUP($C1257,Insumos!$C:$G,5,FALSE))</f>
        <v>1000</v>
      </c>
      <c r="G1257" s="55" t="str">
        <f>+IF(ISERROR(VLOOKUP($C1257,Insumos!$C:$G,4,FALSE)),"",VLOOKUP($C1257,Insumos!$C:$G,4,FALSE))</f>
        <v>GRAMOS</v>
      </c>
      <c r="H1257" s="64">
        <v>2000.0</v>
      </c>
      <c r="I1257" s="56">
        <f t="shared" ref="I1257:I1267" si="176">IF(ISERROR(ROUND(+E1257/F1257*H1257,2)),0,ROUND(+E1257/F1257*H1257,2))</f>
        <v>2269</v>
      </c>
      <c r="J1257" s="39"/>
      <c r="K1257" s="115"/>
      <c r="L1257" s="59">
        <f t="shared" ref="L1257:L1267" si="177">IF(ISERROR(ROUND(+E1257/F1257*K1257,2)),0,ROUND(+E1257/F1257*K1257,2))</f>
        <v>0</v>
      </c>
    </row>
    <row r="1258" ht="15.0" customHeight="1">
      <c r="B1258" s="53">
        <v>2.0</v>
      </c>
      <c r="C1258" s="54" t="s">
        <v>86</v>
      </c>
      <c r="D1258" s="55" t="str">
        <f>+IF(ISERROR(VLOOKUP($C1258,Insumos!$C:$G,3,FALSE)),"",VLOOKUP($C1258,Insumos!$C:$G,3,FALSE))</f>
        <v>MILILITROS</v>
      </c>
      <c r="E1258" s="56">
        <f>+IF(ISERROR(VLOOKUP($C1258,Insumos!$C:$G,2,FALSE)),"",VLOOKUP($C1258,Insumos!$C:$G,2,FALSE))</f>
        <v>0</v>
      </c>
      <c r="F1258" s="57">
        <f>+IF(ISERROR(VLOOKUP($C1258,Insumos!$C:$G,5,FALSE)),"",VLOOKUP($C1258,Insumos!$C:$G,5,FALSE))</f>
        <v>0</v>
      </c>
      <c r="G1258" s="55" t="str">
        <f>+IF(ISERROR(VLOOKUP($C1258,Insumos!$C:$G,4,FALSE)),"",VLOOKUP($C1258,Insumos!$C:$G,4,FALSE))</f>
        <v>MILILITROS</v>
      </c>
      <c r="H1258" s="64">
        <v>3500.0</v>
      </c>
      <c r="I1258" s="56">
        <f t="shared" si="176"/>
        <v>0</v>
      </c>
      <c r="J1258" s="39"/>
      <c r="K1258" s="116"/>
      <c r="L1258" s="59">
        <f t="shared" si="177"/>
        <v>0</v>
      </c>
    </row>
    <row r="1259" ht="15.0" customHeight="1">
      <c r="B1259" s="53">
        <v>3.0</v>
      </c>
      <c r="C1259" s="54" t="s">
        <v>87</v>
      </c>
      <c r="D1259" s="55" t="str">
        <f>+IF(ISERROR(VLOOKUP($C1259,Insumos!$C:$G,3,FALSE)),"",VLOOKUP($C1259,Insumos!$C:$G,3,FALSE))</f>
        <v>GRAMOS</v>
      </c>
      <c r="E1259" s="56">
        <f>+IF(ISERROR(VLOOKUP($C1259,Insumos!$C:$G,2,FALSE)),"",VLOOKUP($C1259,Insumos!$C:$G,2,FALSE))</f>
        <v>3795</v>
      </c>
      <c r="F1259" s="57">
        <f>+IF(ISERROR(VLOOKUP($C1259,Insumos!$C:$G,5,FALSE)),"",VLOOKUP($C1259,Insumos!$C:$G,5,FALSE))</f>
        <v>500</v>
      </c>
      <c r="G1259" s="55" t="str">
        <f>+IF(ISERROR(VLOOKUP($C1259,Insumos!$C:$G,4,FALSE)),"",VLOOKUP($C1259,Insumos!$C:$G,4,FALSE))</f>
        <v>GRAMOS</v>
      </c>
      <c r="H1259" s="64">
        <v>75.0</v>
      </c>
      <c r="I1259" s="56">
        <f t="shared" si="176"/>
        <v>569.25</v>
      </c>
      <c r="J1259" s="39"/>
      <c r="K1259" s="92"/>
      <c r="L1259" s="59">
        <f t="shared" si="177"/>
        <v>0</v>
      </c>
    </row>
    <row r="1260" ht="15.0" customHeight="1">
      <c r="B1260" s="53">
        <v>4.0</v>
      </c>
      <c r="C1260" s="54" t="s">
        <v>56</v>
      </c>
      <c r="D1260" s="55" t="str">
        <f>+IF(ISERROR(VLOOKUP($C1260,Insumos!$C:$G,3,FALSE)),"",VLOOKUP($C1260,Insumos!$C:$G,3,FALSE))</f>
        <v>GRAMOS</v>
      </c>
      <c r="E1260" s="56">
        <f>+IF(ISERROR(VLOOKUP($C1260,Insumos!$C:$G,2,FALSE)),"",VLOOKUP($C1260,Insumos!$C:$G,2,FALSE))</f>
        <v>1690</v>
      </c>
      <c r="F1260" s="57">
        <f>+IF(ISERROR(VLOOKUP($C1260,Insumos!$C:$G,5,FALSE)),"",VLOOKUP($C1260,Insumos!$C:$G,5,FALSE))</f>
        <v>1000</v>
      </c>
      <c r="G1260" s="55" t="str">
        <f>+IF(ISERROR(VLOOKUP($C1260,Insumos!$C:$G,4,FALSE)),"",VLOOKUP($C1260,Insumos!$C:$G,4,FALSE))</f>
        <v>GRAMOS</v>
      </c>
      <c r="H1260" s="64">
        <v>1000.0</v>
      </c>
      <c r="I1260" s="56">
        <f t="shared" si="176"/>
        <v>1690</v>
      </c>
      <c r="J1260" s="39"/>
      <c r="K1260" s="92"/>
      <c r="L1260" s="59">
        <f t="shared" si="177"/>
        <v>0</v>
      </c>
    </row>
    <row r="1261" ht="15.0" customHeight="1">
      <c r="B1261" s="53">
        <v>5.0</v>
      </c>
      <c r="C1261" s="54" t="s">
        <v>59</v>
      </c>
      <c r="D1261" s="55" t="str">
        <f>+IF(ISERROR(VLOOKUP($C1261,Insumos!$C:$G,3,FALSE)),"",VLOOKUP($C1261,Insumos!$C:$G,3,FALSE))</f>
        <v>GRAMOS</v>
      </c>
      <c r="E1261" s="56">
        <f>+IF(ISERROR(VLOOKUP($C1261,Insumos!$C:$G,2,FALSE)),"",VLOOKUP($C1261,Insumos!$C:$G,2,FALSE))</f>
        <v>3235</v>
      </c>
      <c r="F1261" s="57">
        <f>+IF(ISERROR(VLOOKUP($C1261,Insumos!$C:$G,5,FALSE)),"",VLOOKUP($C1261,Insumos!$C:$G,5,FALSE))</f>
        <v>500</v>
      </c>
      <c r="G1261" s="55" t="str">
        <f>+IF(ISERROR(VLOOKUP($C1261,Insumos!$C:$G,4,FALSE)),"",VLOOKUP($C1261,Insumos!$C:$G,4,FALSE))</f>
        <v>GRAMOS</v>
      </c>
      <c r="H1261" s="64">
        <v>3000.0</v>
      </c>
      <c r="I1261" s="56">
        <f t="shared" si="176"/>
        <v>19410</v>
      </c>
      <c r="J1261" s="39"/>
      <c r="K1261" s="92"/>
      <c r="L1261" s="59">
        <f t="shared" si="177"/>
        <v>0</v>
      </c>
    </row>
    <row r="1262" ht="15.0" customHeight="1">
      <c r="B1262" s="53">
        <v>6.0</v>
      </c>
      <c r="C1262" s="54"/>
      <c r="D1262" s="55" t="str">
        <f>+IF(ISERROR(VLOOKUP($C1262,Insumos!$C:$G,3,FALSE)),"",VLOOKUP($C1262,Insumos!$C:$G,3,FALSE))</f>
        <v/>
      </c>
      <c r="E1262" s="56" t="str">
        <f>+IF(ISERROR(VLOOKUP($C1262,Insumos!$C:$G,2,FALSE)),"",VLOOKUP($C1262,Insumos!$C:$G,2,FALSE))</f>
        <v/>
      </c>
      <c r="F1262" s="57" t="str">
        <f>+IF(ISERROR(VLOOKUP($C1262,Insumos!$C:$G,5,FALSE)),"",VLOOKUP($C1262,Insumos!$C:$G,5,FALSE))</f>
        <v/>
      </c>
      <c r="G1262" s="55" t="str">
        <f>+IF(ISERROR(VLOOKUP($C1262,Insumos!$C:$G,4,FALSE)),"",VLOOKUP($C1262,Insumos!$C:$G,4,FALSE))</f>
        <v/>
      </c>
      <c r="H1262" s="64"/>
      <c r="I1262" s="56">
        <f t="shared" si="176"/>
        <v>0</v>
      </c>
      <c r="J1262" s="39"/>
      <c r="K1262" s="92"/>
      <c r="L1262" s="59">
        <f t="shared" si="177"/>
        <v>0</v>
      </c>
    </row>
    <row r="1263" ht="15.0" customHeight="1">
      <c r="B1263" s="53">
        <v>7.0</v>
      </c>
      <c r="C1263" s="88"/>
      <c r="D1263" s="55" t="str">
        <f>+IF(ISERROR(VLOOKUP($C1263,Insumos!$C:$G,3,FALSE)),"",VLOOKUP($C1263,Insumos!$C:$G,3,FALSE))</f>
        <v/>
      </c>
      <c r="E1263" s="56" t="str">
        <f>+IF(ISERROR(VLOOKUP($C1263,Insumos!$C:$G,2,FALSE)),"",VLOOKUP($C1263,Insumos!$C:$G,2,FALSE))</f>
        <v/>
      </c>
      <c r="F1263" s="57" t="str">
        <f>+IF(ISERROR(VLOOKUP($C1263,Insumos!$C:$G,5,FALSE)),"",VLOOKUP($C1263,Insumos!$C:$G,5,FALSE))</f>
        <v/>
      </c>
      <c r="G1263" s="55" t="str">
        <f>+IF(ISERROR(VLOOKUP($C1263,Insumos!$C:$G,4,FALSE)),"",VLOOKUP($C1263,Insumos!$C:$G,4,FALSE))</f>
        <v/>
      </c>
      <c r="H1263" s="64"/>
      <c r="I1263" s="56">
        <f t="shared" si="176"/>
        <v>0</v>
      </c>
      <c r="J1263" s="39"/>
      <c r="K1263" s="112"/>
      <c r="L1263" s="59">
        <f t="shared" si="177"/>
        <v>0</v>
      </c>
    </row>
    <row r="1264" ht="15.0" customHeight="1">
      <c r="B1264" s="53">
        <v>8.0</v>
      </c>
      <c r="C1264" s="91"/>
      <c r="D1264" s="55" t="str">
        <f>+IF(ISERROR(VLOOKUP($C1264,Insumos!$C:$G,3,FALSE)),"",VLOOKUP($C1264,Insumos!$C:$G,3,FALSE))</f>
        <v/>
      </c>
      <c r="E1264" s="56" t="str">
        <f>+IF(ISERROR(VLOOKUP($C1264,Insumos!$C:$G,2,FALSE)),"",VLOOKUP($C1264,Insumos!$C:$G,2,FALSE))</f>
        <v/>
      </c>
      <c r="F1264" s="57" t="str">
        <f>+IF(ISERROR(VLOOKUP($C1264,Insumos!$C:$G,5,FALSE)),"",VLOOKUP($C1264,Insumos!$C:$G,5,FALSE))</f>
        <v/>
      </c>
      <c r="G1264" s="55" t="str">
        <f>+IF(ISERROR(VLOOKUP($C1264,Insumos!$C:$G,4,FALSE)),"",VLOOKUP($C1264,Insumos!$C:$G,4,FALSE))</f>
        <v/>
      </c>
      <c r="H1264" s="64"/>
      <c r="I1264" s="56">
        <f t="shared" si="176"/>
        <v>0</v>
      </c>
      <c r="J1264" s="39"/>
      <c r="K1264" s="113"/>
      <c r="L1264" s="59">
        <f t="shared" si="177"/>
        <v>0</v>
      </c>
    </row>
    <row r="1265" ht="15.0" customHeight="1">
      <c r="B1265" s="53">
        <v>9.0</v>
      </c>
      <c r="C1265" s="78"/>
      <c r="D1265" s="55" t="str">
        <f>+IF(ISERROR(VLOOKUP($C1265,Insumos!$C:$G,3,FALSE)),"",VLOOKUP($C1265,Insumos!$C:$G,3,FALSE))</f>
        <v/>
      </c>
      <c r="E1265" s="56" t="str">
        <f>+IF(ISERROR(VLOOKUP($C1265,Insumos!$C:$G,2,FALSE)),"",VLOOKUP($C1265,Insumos!$C:$G,2,FALSE))</f>
        <v/>
      </c>
      <c r="F1265" s="57" t="str">
        <f>+IF(ISERROR(VLOOKUP($C1265,Insumos!$C:$G,5,FALSE)),"",VLOOKUP($C1265,Insumos!$C:$G,5,FALSE))</f>
        <v/>
      </c>
      <c r="G1265" s="55" t="str">
        <f>+IF(ISERROR(VLOOKUP($C1265,Insumos!$C:$G,4,FALSE)),"",VLOOKUP($C1265,Insumos!$C:$G,4,FALSE))</f>
        <v/>
      </c>
      <c r="H1265" s="64"/>
      <c r="I1265" s="56">
        <f t="shared" si="176"/>
        <v>0</v>
      </c>
      <c r="J1265" s="39"/>
      <c r="K1265" s="79"/>
      <c r="L1265" s="59">
        <f t="shared" si="177"/>
        <v>0</v>
      </c>
    </row>
    <row r="1266" ht="15.0" customHeight="1">
      <c r="B1266" s="53">
        <v>10.0</v>
      </c>
      <c r="C1266" s="73"/>
      <c r="D1266" s="55" t="str">
        <f>+IF(ISERROR(VLOOKUP($C1266,Insumos!$C:$G,3,FALSE)),"",VLOOKUP($C1266,Insumos!$C:$G,3,FALSE))</f>
        <v/>
      </c>
      <c r="E1266" s="56" t="str">
        <f>+IF(ISERROR(VLOOKUP($C1266,Insumos!$C:$G,2,FALSE)),"",VLOOKUP($C1266,Insumos!$C:$G,2,FALSE))</f>
        <v/>
      </c>
      <c r="F1266" s="57" t="str">
        <f>+IF(ISERROR(VLOOKUP($C1266,Insumos!$C:$G,5,FALSE)),"",VLOOKUP($C1266,Insumos!$C:$G,5,FALSE))</f>
        <v/>
      </c>
      <c r="G1266" s="55" t="str">
        <f>+IF(ISERROR(VLOOKUP($C1266,Insumos!$C:$G,4,FALSE)),"",VLOOKUP($C1266,Insumos!$C:$G,4,FALSE))</f>
        <v/>
      </c>
      <c r="H1266" s="64"/>
      <c r="I1266" s="56">
        <f t="shared" si="176"/>
        <v>0</v>
      </c>
      <c r="J1266" s="39"/>
      <c r="K1266" s="77"/>
      <c r="L1266" s="59">
        <f t="shared" si="177"/>
        <v>0</v>
      </c>
    </row>
    <row r="1267" ht="15.0" customHeight="1">
      <c r="B1267" s="53">
        <v>11.0</v>
      </c>
      <c r="C1267" s="63"/>
      <c r="D1267" s="55" t="str">
        <f>+IF(ISERROR(VLOOKUP($C1267,Insumos!$C:$G,3,FALSE)),"",VLOOKUP($C1267,Insumos!$C:$G,3,FALSE))</f>
        <v/>
      </c>
      <c r="E1267" s="56" t="str">
        <f>+IF(ISERROR(VLOOKUP($C1267,Insumos!$C:$G,2,FALSE)),"",VLOOKUP($C1267,Insumos!$C:$G,2,FALSE))</f>
        <v/>
      </c>
      <c r="F1267" s="57" t="str">
        <f>+IF(ISERROR(VLOOKUP($C1267,Insumos!$C:$G,5,FALSE)),"",VLOOKUP($C1267,Insumos!$C:$G,5,FALSE))</f>
        <v/>
      </c>
      <c r="G1267" s="55" t="str">
        <f>+IF(ISERROR(VLOOKUP($C1267,Insumos!$C:$G,4,FALSE)),"",VLOOKUP($C1267,Insumos!$C:$G,4,FALSE))</f>
        <v/>
      </c>
      <c r="H1267" s="64"/>
      <c r="I1267" s="56">
        <f t="shared" si="176"/>
        <v>0</v>
      </c>
      <c r="J1267" s="39"/>
      <c r="K1267" s="77"/>
      <c r="L1267" s="59">
        <f t="shared" si="177"/>
        <v>0</v>
      </c>
    </row>
    <row r="1268" ht="15.0" customHeight="1">
      <c r="H1268" s="67" t="s">
        <v>483</v>
      </c>
      <c r="I1268" s="68">
        <f>SUM(I1257:I1267)</f>
        <v>23938.25</v>
      </c>
      <c r="J1268" s="39"/>
      <c r="K1268" s="69"/>
      <c r="L1268" s="70">
        <f>SUM(L1257:L1267)</f>
        <v>0</v>
      </c>
    </row>
    <row r="1271" ht="15.0" customHeight="1">
      <c r="B1271" s="33"/>
      <c r="C1271" s="10" t="s">
        <v>543</v>
      </c>
      <c r="D1271" s="111"/>
      <c r="E1271" s="35"/>
      <c r="F1271" s="36"/>
      <c r="G1271" s="37"/>
      <c r="H1271" s="38"/>
      <c r="I1271" s="35"/>
      <c r="J1271" s="39"/>
      <c r="K1271" s="40" t="s">
        <v>474</v>
      </c>
      <c r="L1271" s="41" t="s">
        <v>544</v>
      </c>
    </row>
    <row r="1272" ht="15.0" customHeight="1">
      <c r="B1272" s="42"/>
      <c r="C1272" s="43"/>
      <c r="D1272" s="42"/>
      <c r="E1272" s="44"/>
      <c r="F1272" s="45"/>
      <c r="G1272" s="42"/>
      <c r="H1272" s="46"/>
      <c r="I1272" s="44"/>
      <c r="J1272" s="39"/>
      <c r="K1272" s="47"/>
      <c r="L1272" s="41"/>
    </row>
    <row r="1273" ht="15.0" customHeight="1">
      <c r="B1273" s="48" t="s">
        <v>476</v>
      </c>
      <c r="C1273" s="48" t="s">
        <v>477</v>
      </c>
      <c r="D1273" s="48" t="s">
        <v>478</v>
      </c>
      <c r="E1273" s="49" t="s">
        <v>479</v>
      </c>
      <c r="F1273" s="50" t="s">
        <v>10</v>
      </c>
      <c r="G1273" s="48" t="s">
        <v>480</v>
      </c>
      <c r="H1273" s="51" t="s">
        <v>481</v>
      </c>
      <c r="I1273" s="49" t="s">
        <v>482</v>
      </c>
      <c r="J1273" s="39"/>
      <c r="K1273" s="52"/>
      <c r="L1273" s="48" t="s">
        <v>482</v>
      </c>
    </row>
    <row r="1274" ht="15.0" customHeight="1">
      <c r="B1274" s="53">
        <v>1.0</v>
      </c>
      <c r="C1274" s="54" t="s">
        <v>324</v>
      </c>
      <c r="D1274" s="55" t="str">
        <f>+IF(ISERROR(VLOOKUP($C1274,Insumos!$C:$G,3,FALSE)),"",VLOOKUP($C1274,Insumos!$C:$G,3,FALSE))</f>
        <v>GRAMOS</v>
      </c>
      <c r="E1274" s="56">
        <f>+IF(ISERROR(VLOOKUP($C1274,Insumos!$C:$G,2,FALSE)),"",VLOOKUP($C1274,Insumos!$C:$G,2,FALSE))</f>
        <v>1134.5</v>
      </c>
      <c r="F1274" s="57">
        <f>+IF(ISERROR(VLOOKUP($C1274,Insumos!$C:$G,5,FALSE)),"",VLOOKUP($C1274,Insumos!$C:$G,5,FALSE))</f>
        <v>1000</v>
      </c>
      <c r="G1274" s="55" t="str">
        <f>+IF(ISERROR(VLOOKUP($C1274,Insumos!$C:$G,4,FALSE)),"",VLOOKUP($C1274,Insumos!$C:$G,4,FALSE))</f>
        <v>GRAMOS</v>
      </c>
      <c r="H1274" s="64">
        <v>2000.0</v>
      </c>
      <c r="I1274" s="56">
        <f t="shared" ref="I1274:I1284" si="178">IF(ISERROR(ROUND(+E1274/F1274*H1274,2)),0,ROUND(+E1274/F1274*H1274,2))</f>
        <v>2269</v>
      </c>
      <c r="J1274" s="39"/>
      <c r="K1274" s="64">
        <v>2000.0</v>
      </c>
      <c r="L1274" s="59">
        <f t="shared" ref="L1274:L1284" si="179">IF(ISERROR(ROUND(+E1274/F1274*K1274,2)),0,ROUND(+E1274/F1274*K1274,2))</f>
        <v>2269</v>
      </c>
    </row>
    <row r="1275" ht="15.0" customHeight="1">
      <c r="B1275" s="53">
        <v>2.0</v>
      </c>
      <c r="C1275" s="54" t="s">
        <v>86</v>
      </c>
      <c r="D1275" s="55" t="str">
        <f>+IF(ISERROR(VLOOKUP($C1275,Insumos!$C:$G,3,FALSE)),"",VLOOKUP($C1275,Insumos!$C:$G,3,FALSE))</f>
        <v>MILILITROS</v>
      </c>
      <c r="E1275" s="56">
        <f>+IF(ISERROR(VLOOKUP($C1275,Insumos!$C:$G,2,FALSE)),"",VLOOKUP($C1275,Insumos!$C:$G,2,FALSE))</f>
        <v>0</v>
      </c>
      <c r="F1275" s="57">
        <f>+IF(ISERROR(VLOOKUP($C1275,Insumos!$C:$G,5,FALSE)),"",VLOOKUP($C1275,Insumos!$C:$G,5,FALSE))</f>
        <v>0</v>
      </c>
      <c r="G1275" s="55" t="str">
        <f>+IF(ISERROR(VLOOKUP($C1275,Insumos!$C:$G,4,FALSE)),"",VLOOKUP($C1275,Insumos!$C:$G,4,FALSE))</f>
        <v>MILILITROS</v>
      </c>
      <c r="H1275" s="64">
        <v>3500.0</v>
      </c>
      <c r="I1275" s="56">
        <f t="shared" si="178"/>
        <v>0</v>
      </c>
      <c r="J1275" s="39"/>
      <c r="K1275" s="64">
        <v>3500.0</v>
      </c>
      <c r="L1275" s="59">
        <f t="shared" si="179"/>
        <v>0</v>
      </c>
    </row>
    <row r="1276" ht="15.0" customHeight="1">
      <c r="B1276" s="53">
        <v>3.0</v>
      </c>
      <c r="C1276" s="54" t="s">
        <v>87</v>
      </c>
      <c r="D1276" s="55" t="str">
        <f>+IF(ISERROR(VLOOKUP($C1276,Insumos!$C:$G,3,FALSE)),"",VLOOKUP($C1276,Insumos!$C:$G,3,FALSE))</f>
        <v>GRAMOS</v>
      </c>
      <c r="E1276" s="56">
        <f>+IF(ISERROR(VLOOKUP($C1276,Insumos!$C:$G,2,FALSE)),"",VLOOKUP($C1276,Insumos!$C:$G,2,FALSE))</f>
        <v>3795</v>
      </c>
      <c r="F1276" s="57">
        <f>+IF(ISERROR(VLOOKUP($C1276,Insumos!$C:$G,5,FALSE)),"",VLOOKUP($C1276,Insumos!$C:$G,5,FALSE))</f>
        <v>500</v>
      </c>
      <c r="G1276" s="55" t="str">
        <f>+IF(ISERROR(VLOOKUP($C1276,Insumos!$C:$G,4,FALSE)),"",VLOOKUP($C1276,Insumos!$C:$G,4,FALSE))</f>
        <v>GRAMOS</v>
      </c>
      <c r="H1276" s="64">
        <v>75.0</v>
      </c>
      <c r="I1276" s="56">
        <f t="shared" si="178"/>
        <v>569.25</v>
      </c>
      <c r="J1276" s="39"/>
      <c r="K1276" s="64">
        <v>75.0</v>
      </c>
      <c r="L1276" s="59">
        <f t="shared" si="179"/>
        <v>569.25</v>
      </c>
    </row>
    <row r="1277" ht="15.0" customHeight="1">
      <c r="B1277" s="53">
        <v>4.0</v>
      </c>
      <c r="C1277" s="54" t="s">
        <v>56</v>
      </c>
      <c r="D1277" s="55" t="str">
        <f>+IF(ISERROR(VLOOKUP($C1277,Insumos!$C:$G,3,FALSE)),"",VLOOKUP($C1277,Insumos!$C:$G,3,FALSE))</f>
        <v>GRAMOS</v>
      </c>
      <c r="E1277" s="56">
        <f>+IF(ISERROR(VLOOKUP($C1277,Insumos!$C:$G,2,FALSE)),"",VLOOKUP($C1277,Insumos!$C:$G,2,FALSE))</f>
        <v>1690</v>
      </c>
      <c r="F1277" s="57">
        <f>+IF(ISERROR(VLOOKUP($C1277,Insumos!$C:$G,5,FALSE)),"",VLOOKUP($C1277,Insumos!$C:$G,5,FALSE))</f>
        <v>1000</v>
      </c>
      <c r="G1277" s="55" t="str">
        <f>+IF(ISERROR(VLOOKUP($C1277,Insumos!$C:$G,4,FALSE)),"",VLOOKUP($C1277,Insumos!$C:$G,4,FALSE))</f>
        <v>GRAMOS</v>
      </c>
      <c r="H1277" s="64">
        <v>1000.0</v>
      </c>
      <c r="I1277" s="56">
        <f t="shared" si="178"/>
        <v>1690</v>
      </c>
      <c r="J1277" s="39"/>
      <c r="K1277" s="64">
        <v>1000.0</v>
      </c>
      <c r="L1277" s="59">
        <f t="shared" si="179"/>
        <v>1690</v>
      </c>
    </row>
    <row r="1278" ht="15.0" customHeight="1">
      <c r="B1278" s="53">
        <v>5.0</v>
      </c>
      <c r="C1278" s="54" t="s">
        <v>59</v>
      </c>
      <c r="D1278" s="55" t="str">
        <f>+IF(ISERROR(VLOOKUP($C1278,Insumos!$C:$G,3,FALSE)),"",VLOOKUP($C1278,Insumos!$C:$G,3,FALSE))</f>
        <v>GRAMOS</v>
      </c>
      <c r="E1278" s="56">
        <f>+IF(ISERROR(VLOOKUP($C1278,Insumos!$C:$G,2,FALSE)),"",VLOOKUP($C1278,Insumos!$C:$G,2,FALSE))</f>
        <v>3235</v>
      </c>
      <c r="F1278" s="57">
        <f>+IF(ISERROR(VLOOKUP($C1278,Insumos!$C:$G,5,FALSE)),"",VLOOKUP($C1278,Insumos!$C:$G,5,FALSE))</f>
        <v>500</v>
      </c>
      <c r="G1278" s="55" t="str">
        <f>+IF(ISERROR(VLOOKUP($C1278,Insumos!$C:$G,4,FALSE)),"",VLOOKUP($C1278,Insumos!$C:$G,4,FALSE))</f>
        <v>GRAMOS</v>
      </c>
      <c r="H1278" s="64">
        <v>4000.0</v>
      </c>
      <c r="I1278" s="56">
        <f t="shared" si="178"/>
        <v>25880</v>
      </c>
      <c r="J1278" s="39"/>
      <c r="K1278" s="64">
        <v>4000.0</v>
      </c>
      <c r="L1278" s="59">
        <f t="shared" si="179"/>
        <v>25880</v>
      </c>
    </row>
    <row r="1279" ht="15.0" customHeight="1">
      <c r="B1279" s="53">
        <v>6.0</v>
      </c>
      <c r="C1279" s="54"/>
      <c r="D1279" s="55" t="str">
        <f>+IF(ISERROR(VLOOKUP($C1279,Insumos!$C:$G,3,FALSE)),"",VLOOKUP($C1279,Insumos!$C:$G,3,FALSE))</f>
        <v/>
      </c>
      <c r="E1279" s="56" t="str">
        <f>+IF(ISERROR(VLOOKUP($C1279,Insumos!$C:$G,2,FALSE)),"",VLOOKUP($C1279,Insumos!$C:$G,2,FALSE))</f>
        <v/>
      </c>
      <c r="F1279" s="57" t="str">
        <f>+IF(ISERROR(VLOOKUP($C1279,Insumos!$C:$G,5,FALSE)),"",VLOOKUP($C1279,Insumos!$C:$G,5,FALSE))</f>
        <v/>
      </c>
      <c r="G1279" s="55" t="str">
        <f>+IF(ISERROR(VLOOKUP($C1279,Insumos!$C:$G,4,FALSE)),"",VLOOKUP($C1279,Insumos!$C:$G,4,FALSE))</f>
        <v/>
      </c>
      <c r="H1279" s="64"/>
      <c r="I1279" s="56">
        <f t="shared" si="178"/>
        <v>0</v>
      </c>
      <c r="J1279" s="39"/>
      <c r="K1279" s="92"/>
      <c r="L1279" s="59">
        <f t="shared" si="179"/>
        <v>0</v>
      </c>
    </row>
    <row r="1280" ht="15.0" customHeight="1">
      <c r="B1280" s="53">
        <v>7.0</v>
      </c>
      <c r="C1280" s="88"/>
      <c r="D1280" s="55" t="str">
        <f>+IF(ISERROR(VLOOKUP($C1280,Insumos!$C:$G,3,FALSE)),"",VLOOKUP($C1280,Insumos!$C:$G,3,FALSE))</f>
        <v/>
      </c>
      <c r="E1280" s="56" t="str">
        <f>+IF(ISERROR(VLOOKUP($C1280,Insumos!$C:$G,2,FALSE)),"",VLOOKUP($C1280,Insumos!$C:$G,2,FALSE))</f>
        <v/>
      </c>
      <c r="F1280" s="57" t="str">
        <f>+IF(ISERROR(VLOOKUP($C1280,Insumos!$C:$G,5,FALSE)),"",VLOOKUP($C1280,Insumos!$C:$G,5,FALSE))</f>
        <v/>
      </c>
      <c r="G1280" s="55" t="str">
        <f>+IF(ISERROR(VLOOKUP($C1280,Insumos!$C:$G,4,FALSE)),"",VLOOKUP($C1280,Insumos!$C:$G,4,FALSE))</f>
        <v/>
      </c>
      <c r="H1280" s="64"/>
      <c r="I1280" s="56">
        <f t="shared" si="178"/>
        <v>0</v>
      </c>
      <c r="J1280" s="39"/>
      <c r="K1280" s="112"/>
      <c r="L1280" s="59">
        <f t="shared" si="179"/>
        <v>0</v>
      </c>
    </row>
    <row r="1281" ht="15.0" customHeight="1">
      <c r="B1281" s="53">
        <v>8.0</v>
      </c>
      <c r="C1281" s="91"/>
      <c r="D1281" s="55" t="str">
        <f>+IF(ISERROR(VLOOKUP($C1281,Insumos!$C:$G,3,FALSE)),"",VLOOKUP($C1281,Insumos!$C:$G,3,FALSE))</f>
        <v/>
      </c>
      <c r="E1281" s="56" t="str">
        <f>+IF(ISERROR(VLOOKUP($C1281,Insumos!$C:$G,2,FALSE)),"",VLOOKUP($C1281,Insumos!$C:$G,2,FALSE))</f>
        <v/>
      </c>
      <c r="F1281" s="57" t="str">
        <f>+IF(ISERROR(VLOOKUP($C1281,Insumos!$C:$G,5,FALSE)),"",VLOOKUP($C1281,Insumos!$C:$G,5,FALSE))</f>
        <v/>
      </c>
      <c r="G1281" s="55" t="str">
        <f>+IF(ISERROR(VLOOKUP($C1281,Insumos!$C:$G,4,FALSE)),"",VLOOKUP($C1281,Insumos!$C:$G,4,FALSE))</f>
        <v/>
      </c>
      <c r="H1281" s="64"/>
      <c r="I1281" s="56">
        <f t="shared" si="178"/>
        <v>0</v>
      </c>
      <c r="J1281" s="39"/>
      <c r="K1281" s="113"/>
      <c r="L1281" s="59">
        <f t="shared" si="179"/>
        <v>0</v>
      </c>
    </row>
    <row r="1282" ht="15.0" customHeight="1">
      <c r="B1282" s="53">
        <v>9.0</v>
      </c>
      <c r="C1282" s="78"/>
      <c r="D1282" s="55" t="str">
        <f>+IF(ISERROR(VLOOKUP($C1282,Insumos!$C:$G,3,FALSE)),"",VLOOKUP($C1282,Insumos!$C:$G,3,FALSE))</f>
        <v/>
      </c>
      <c r="E1282" s="56" t="str">
        <f>+IF(ISERROR(VLOOKUP($C1282,Insumos!$C:$G,2,FALSE)),"",VLOOKUP($C1282,Insumos!$C:$G,2,FALSE))</f>
        <v/>
      </c>
      <c r="F1282" s="57" t="str">
        <f>+IF(ISERROR(VLOOKUP($C1282,Insumos!$C:$G,5,FALSE)),"",VLOOKUP($C1282,Insumos!$C:$G,5,FALSE))</f>
        <v/>
      </c>
      <c r="G1282" s="55" t="str">
        <f>+IF(ISERROR(VLOOKUP($C1282,Insumos!$C:$G,4,FALSE)),"",VLOOKUP($C1282,Insumos!$C:$G,4,FALSE))</f>
        <v/>
      </c>
      <c r="H1282" s="64"/>
      <c r="I1282" s="56">
        <f t="shared" si="178"/>
        <v>0</v>
      </c>
      <c r="J1282" s="39"/>
      <c r="K1282" s="79"/>
      <c r="L1282" s="59">
        <f t="shared" si="179"/>
        <v>0</v>
      </c>
    </row>
    <row r="1283" ht="15.0" customHeight="1">
      <c r="B1283" s="53">
        <v>10.0</v>
      </c>
      <c r="C1283" s="73"/>
      <c r="D1283" s="55" t="str">
        <f>+IF(ISERROR(VLOOKUP($C1283,Insumos!$C:$G,3,FALSE)),"",VLOOKUP($C1283,Insumos!$C:$G,3,FALSE))</f>
        <v/>
      </c>
      <c r="E1283" s="56" t="str">
        <f>+IF(ISERROR(VLOOKUP($C1283,Insumos!$C:$G,2,FALSE)),"",VLOOKUP($C1283,Insumos!$C:$G,2,FALSE))</f>
        <v/>
      </c>
      <c r="F1283" s="57" t="str">
        <f>+IF(ISERROR(VLOOKUP($C1283,Insumos!$C:$G,5,FALSE)),"",VLOOKUP($C1283,Insumos!$C:$G,5,FALSE))</f>
        <v/>
      </c>
      <c r="G1283" s="55" t="str">
        <f>+IF(ISERROR(VLOOKUP($C1283,Insumos!$C:$G,4,FALSE)),"",VLOOKUP($C1283,Insumos!$C:$G,4,FALSE))</f>
        <v/>
      </c>
      <c r="H1283" s="64"/>
      <c r="I1283" s="56">
        <f t="shared" si="178"/>
        <v>0</v>
      </c>
      <c r="J1283" s="39"/>
      <c r="K1283" s="77"/>
      <c r="L1283" s="59">
        <f t="shared" si="179"/>
        <v>0</v>
      </c>
    </row>
    <row r="1284" ht="15.0" customHeight="1">
      <c r="B1284" s="53">
        <v>11.0</v>
      </c>
      <c r="C1284" s="63"/>
      <c r="D1284" s="55" t="str">
        <f>+IF(ISERROR(VLOOKUP($C1284,Insumos!$C:$G,3,FALSE)),"",VLOOKUP($C1284,Insumos!$C:$G,3,FALSE))</f>
        <v/>
      </c>
      <c r="E1284" s="56" t="str">
        <f>+IF(ISERROR(VLOOKUP($C1284,Insumos!$C:$G,2,FALSE)),"",VLOOKUP($C1284,Insumos!$C:$G,2,FALSE))</f>
        <v/>
      </c>
      <c r="F1284" s="57" t="str">
        <f>+IF(ISERROR(VLOOKUP($C1284,Insumos!$C:$G,5,FALSE)),"",VLOOKUP($C1284,Insumos!$C:$G,5,FALSE))</f>
        <v/>
      </c>
      <c r="G1284" s="55" t="str">
        <f>+IF(ISERROR(VLOOKUP($C1284,Insumos!$C:$G,4,FALSE)),"",VLOOKUP($C1284,Insumos!$C:$G,4,FALSE))</f>
        <v/>
      </c>
      <c r="H1284" s="64"/>
      <c r="I1284" s="56">
        <f t="shared" si="178"/>
        <v>0</v>
      </c>
      <c r="J1284" s="39"/>
      <c r="K1284" s="77"/>
      <c r="L1284" s="59">
        <f t="shared" si="179"/>
        <v>0</v>
      </c>
    </row>
    <row r="1285" ht="15.0" customHeight="1">
      <c r="H1285" s="67" t="s">
        <v>483</v>
      </c>
      <c r="I1285" s="68">
        <f>SUM(I1274:I1284)</f>
        <v>30408.25</v>
      </c>
      <c r="J1285" s="39"/>
      <c r="K1285" s="69"/>
      <c r="L1285" s="70">
        <f>SUM(L1274:L1284)</f>
        <v>30408.25</v>
      </c>
    </row>
    <row r="1288" ht="15.0" customHeight="1">
      <c r="B1288" s="33"/>
      <c r="C1288" s="10" t="s">
        <v>545</v>
      </c>
      <c r="D1288" s="111"/>
      <c r="E1288" s="35"/>
      <c r="F1288" s="36"/>
      <c r="G1288" s="37"/>
      <c r="H1288" s="38"/>
      <c r="I1288" s="35"/>
      <c r="J1288" s="39"/>
      <c r="K1288" s="40" t="s">
        <v>474</v>
      </c>
      <c r="L1288" s="41" t="s">
        <v>546</v>
      </c>
    </row>
    <row r="1289" ht="15.0" customHeight="1">
      <c r="B1289" s="42"/>
      <c r="C1289" s="43"/>
      <c r="D1289" s="42"/>
      <c r="E1289" s="44"/>
      <c r="F1289" s="45"/>
      <c r="G1289" s="42"/>
      <c r="H1289" s="46"/>
      <c r="I1289" s="44"/>
      <c r="J1289" s="39"/>
      <c r="K1289" s="47"/>
      <c r="L1289" s="41"/>
    </row>
    <row r="1290" ht="15.0" customHeight="1">
      <c r="B1290" s="48" t="s">
        <v>476</v>
      </c>
      <c r="C1290" s="48" t="s">
        <v>477</v>
      </c>
      <c r="D1290" s="48" t="s">
        <v>478</v>
      </c>
      <c r="E1290" s="49" t="s">
        <v>479</v>
      </c>
      <c r="F1290" s="50" t="s">
        <v>10</v>
      </c>
      <c r="G1290" s="48" t="s">
        <v>480</v>
      </c>
      <c r="H1290" s="51" t="s">
        <v>481</v>
      </c>
      <c r="I1290" s="49" t="s">
        <v>482</v>
      </c>
      <c r="J1290" s="39"/>
      <c r="K1290" s="52"/>
      <c r="L1290" s="48" t="s">
        <v>482</v>
      </c>
    </row>
    <row r="1291" ht="15.0" customHeight="1">
      <c r="B1291" s="53">
        <v>1.0</v>
      </c>
      <c r="C1291" s="54" t="s">
        <v>324</v>
      </c>
      <c r="D1291" s="55" t="str">
        <f>+IF(ISERROR(VLOOKUP($C1291,Insumos!$C:$G,3,FALSE)),"",VLOOKUP($C1291,Insumos!$C:$G,3,FALSE))</f>
        <v>GRAMOS</v>
      </c>
      <c r="E1291" s="56">
        <f>+IF(ISERROR(VLOOKUP($C1291,Insumos!$C:$G,2,FALSE)),"",VLOOKUP($C1291,Insumos!$C:$G,2,FALSE))</f>
        <v>1134.5</v>
      </c>
      <c r="F1291" s="57">
        <f>+IF(ISERROR(VLOOKUP($C1291,Insumos!$C:$G,5,FALSE)),"",VLOOKUP($C1291,Insumos!$C:$G,5,FALSE))</f>
        <v>1000</v>
      </c>
      <c r="G1291" s="55" t="str">
        <f>+IF(ISERROR(VLOOKUP($C1291,Insumos!$C:$G,4,FALSE)),"",VLOOKUP($C1291,Insumos!$C:$G,4,FALSE))</f>
        <v>GRAMOS</v>
      </c>
      <c r="H1291" s="64">
        <v>2000.0</v>
      </c>
      <c r="I1291" s="56">
        <f t="shared" ref="I1291:I1301" si="180">IF(ISERROR(ROUND(+E1291/F1291*H1291,2)),0,ROUND(+E1291/F1291*H1291,2))</f>
        <v>2269</v>
      </c>
      <c r="J1291" s="39"/>
      <c r="K1291" s="64">
        <v>2000.0</v>
      </c>
      <c r="L1291" s="59">
        <f t="shared" ref="L1291:L1301" si="181">IF(ISERROR(ROUND(+E1291/F1291*K1291,2)),0,ROUND(+E1291/F1291*K1291,2))</f>
        <v>2269</v>
      </c>
    </row>
    <row r="1292" ht="15.0" customHeight="1">
      <c r="B1292" s="53">
        <v>2.0</v>
      </c>
      <c r="C1292" s="54" t="s">
        <v>86</v>
      </c>
      <c r="D1292" s="55" t="str">
        <f>+IF(ISERROR(VLOOKUP($C1292,Insumos!$C:$G,3,FALSE)),"",VLOOKUP($C1292,Insumos!$C:$G,3,FALSE))</f>
        <v>MILILITROS</v>
      </c>
      <c r="E1292" s="56">
        <f>+IF(ISERROR(VLOOKUP($C1292,Insumos!$C:$G,2,FALSE)),"",VLOOKUP($C1292,Insumos!$C:$G,2,FALSE))</f>
        <v>0</v>
      </c>
      <c r="F1292" s="57">
        <f>+IF(ISERROR(VLOOKUP($C1292,Insumos!$C:$G,5,FALSE)),"",VLOOKUP($C1292,Insumos!$C:$G,5,FALSE))</f>
        <v>0</v>
      </c>
      <c r="G1292" s="55" t="str">
        <f>+IF(ISERROR(VLOOKUP($C1292,Insumos!$C:$G,4,FALSE)),"",VLOOKUP($C1292,Insumos!$C:$G,4,FALSE))</f>
        <v>MILILITROS</v>
      </c>
      <c r="H1292" s="64">
        <v>3500.0</v>
      </c>
      <c r="I1292" s="56">
        <f t="shared" si="180"/>
        <v>0</v>
      </c>
      <c r="J1292" s="39"/>
      <c r="K1292" s="64">
        <v>3500.0</v>
      </c>
      <c r="L1292" s="59">
        <f t="shared" si="181"/>
        <v>0</v>
      </c>
    </row>
    <row r="1293" ht="15.0" customHeight="1">
      <c r="B1293" s="53">
        <v>3.0</v>
      </c>
      <c r="C1293" s="54" t="s">
        <v>87</v>
      </c>
      <c r="D1293" s="55" t="str">
        <f>+IF(ISERROR(VLOOKUP($C1293,Insumos!$C:$G,3,FALSE)),"",VLOOKUP($C1293,Insumos!$C:$G,3,FALSE))</f>
        <v>GRAMOS</v>
      </c>
      <c r="E1293" s="56">
        <f>+IF(ISERROR(VLOOKUP($C1293,Insumos!$C:$G,2,FALSE)),"",VLOOKUP($C1293,Insumos!$C:$G,2,FALSE))</f>
        <v>3795</v>
      </c>
      <c r="F1293" s="57">
        <f>+IF(ISERROR(VLOOKUP($C1293,Insumos!$C:$G,5,FALSE)),"",VLOOKUP($C1293,Insumos!$C:$G,5,FALSE))</f>
        <v>500</v>
      </c>
      <c r="G1293" s="55" t="str">
        <f>+IF(ISERROR(VLOOKUP($C1293,Insumos!$C:$G,4,FALSE)),"",VLOOKUP($C1293,Insumos!$C:$G,4,FALSE))</f>
        <v>GRAMOS</v>
      </c>
      <c r="H1293" s="64">
        <v>75.0</v>
      </c>
      <c r="I1293" s="56">
        <f t="shared" si="180"/>
        <v>569.25</v>
      </c>
      <c r="J1293" s="39"/>
      <c r="K1293" s="64">
        <v>75.0</v>
      </c>
      <c r="L1293" s="59">
        <f t="shared" si="181"/>
        <v>569.25</v>
      </c>
    </row>
    <row r="1294" ht="15.0" customHeight="1">
      <c r="B1294" s="53">
        <v>4.0</v>
      </c>
      <c r="C1294" s="54" t="s">
        <v>56</v>
      </c>
      <c r="D1294" s="55" t="str">
        <f>+IF(ISERROR(VLOOKUP($C1294,Insumos!$C:$G,3,FALSE)),"",VLOOKUP($C1294,Insumos!$C:$G,3,FALSE))</f>
        <v>GRAMOS</v>
      </c>
      <c r="E1294" s="56">
        <f>+IF(ISERROR(VLOOKUP($C1294,Insumos!$C:$G,2,FALSE)),"",VLOOKUP($C1294,Insumos!$C:$G,2,FALSE))</f>
        <v>1690</v>
      </c>
      <c r="F1294" s="57">
        <f>+IF(ISERROR(VLOOKUP($C1294,Insumos!$C:$G,5,FALSE)),"",VLOOKUP($C1294,Insumos!$C:$G,5,FALSE))</f>
        <v>1000</v>
      </c>
      <c r="G1294" s="55" t="str">
        <f>+IF(ISERROR(VLOOKUP($C1294,Insumos!$C:$G,4,FALSE)),"",VLOOKUP($C1294,Insumos!$C:$G,4,FALSE))</f>
        <v>GRAMOS</v>
      </c>
      <c r="H1294" s="64">
        <v>1000.0</v>
      </c>
      <c r="I1294" s="56">
        <f t="shared" si="180"/>
        <v>1690</v>
      </c>
      <c r="J1294" s="39"/>
      <c r="K1294" s="64">
        <v>1000.0</v>
      </c>
      <c r="L1294" s="59">
        <f t="shared" si="181"/>
        <v>1690</v>
      </c>
    </row>
    <row r="1295" ht="15.0" customHeight="1">
      <c r="B1295" s="53">
        <v>5.0</v>
      </c>
      <c r="C1295" s="54" t="s">
        <v>423</v>
      </c>
      <c r="D1295" s="55" t="str">
        <f>+IF(ISERROR(VLOOKUP($C1295,Insumos!$C:$G,3,FALSE)),"",VLOOKUP($C1295,Insumos!$C:$G,3,FALSE))</f>
        <v>GRAMOS</v>
      </c>
      <c r="E1295" s="56">
        <f>+IF(ISERROR(VLOOKUP($C1295,Insumos!$C:$G,2,FALSE)),"",VLOOKUP($C1295,Insumos!$C:$G,2,FALSE))</f>
        <v>2528.54</v>
      </c>
      <c r="F1295" s="57">
        <f>+IF(ISERROR(VLOOKUP($C1295,Insumos!$C:$G,5,FALSE)),"",VLOOKUP($C1295,Insumos!$C:$G,5,FALSE))</f>
        <v>1000</v>
      </c>
      <c r="G1295" s="55" t="str">
        <f>+IF(ISERROR(VLOOKUP($C1295,Insumos!$C:$G,4,FALSE)),"",VLOOKUP($C1295,Insumos!$C:$G,4,FALSE))</f>
        <v>GRAMOS</v>
      </c>
      <c r="H1295" s="64">
        <v>2000.0</v>
      </c>
      <c r="I1295" s="56">
        <f t="shared" si="180"/>
        <v>5057.08</v>
      </c>
      <c r="J1295" s="39"/>
      <c r="K1295" s="64">
        <v>2000.0</v>
      </c>
      <c r="L1295" s="59">
        <f t="shared" si="181"/>
        <v>5057.08</v>
      </c>
    </row>
    <row r="1296" ht="15.0" customHeight="1">
      <c r="B1296" s="53">
        <v>6.0</v>
      </c>
      <c r="C1296" s="54"/>
      <c r="D1296" s="55" t="str">
        <f>+IF(ISERROR(VLOOKUP($C1296,Insumos!$C:$G,3,FALSE)),"",VLOOKUP($C1296,Insumos!$C:$G,3,FALSE))</f>
        <v/>
      </c>
      <c r="E1296" s="56" t="str">
        <f>+IF(ISERROR(VLOOKUP($C1296,Insumos!$C:$G,2,FALSE)),"",VLOOKUP($C1296,Insumos!$C:$G,2,FALSE))</f>
        <v/>
      </c>
      <c r="F1296" s="57" t="str">
        <f>+IF(ISERROR(VLOOKUP($C1296,Insumos!$C:$G,5,FALSE)),"",VLOOKUP($C1296,Insumos!$C:$G,5,FALSE))</f>
        <v/>
      </c>
      <c r="G1296" s="55" t="str">
        <f>+IF(ISERROR(VLOOKUP($C1296,Insumos!$C:$G,4,FALSE)),"",VLOOKUP($C1296,Insumos!$C:$G,4,FALSE))</f>
        <v/>
      </c>
      <c r="H1296" s="64"/>
      <c r="I1296" s="56">
        <f t="shared" si="180"/>
        <v>0</v>
      </c>
      <c r="J1296" s="39"/>
      <c r="K1296" s="92"/>
      <c r="L1296" s="59">
        <f t="shared" si="181"/>
        <v>0</v>
      </c>
    </row>
    <row r="1297" ht="15.0" customHeight="1">
      <c r="B1297" s="53">
        <v>7.0</v>
      </c>
      <c r="C1297" s="88"/>
      <c r="D1297" s="55" t="str">
        <f>+IF(ISERROR(VLOOKUP($C1297,Insumos!$C:$G,3,FALSE)),"",VLOOKUP($C1297,Insumos!$C:$G,3,FALSE))</f>
        <v/>
      </c>
      <c r="E1297" s="56" t="str">
        <f>+IF(ISERROR(VLOOKUP($C1297,Insumos!$C:$G,2,FALSE)),"",VLOOKUP($C1297,Insumos!$C:$G,2,FALSE))</f>
        <v/>
      </c>
      <c r="F1297" s="57" t="str">
        <f>+IF(ISERROR(VLOOKUP($C1297,Insumos!$C:$G,5,FALSE)),"",VLOOKUP($C1297,Insumos!$C:$G,5,FALSE))</f>
        <v/>
      </c>
      <c r="G1297" s="55" t="str">
        <f>+IF(ISERROR(VLOOKUP($C1297,Insumos!$C:$G,4,FALSE)),"",VLOOKUP($C1297,Insumos!$C:$G,4,FALSE))</f>
        <v/>
      </c>
      <c r="H1297" s="64"/>
      <c r="I1297" s="56">
        <f t="shared" si="180"/>
        <v>0</v>
      </c>
      <c r="J1297" s="39"/>
      <c r="K1297" s="112"/>
      <c r="L1297" s="59">
        <f t="shared" si="181"/>
        <v>0</v>
      </c>
    </row>
    <row r="1298" ht="15.0" customHeight="1">
      <c r="B1298" s="53">
        <v>8.0</v>
      </c>
      <c r="C1298" s="91"/>
      <c r="D1298" s="55" t="str">
        <f>+IF(ISERROR(VLOOKUP($C1298,Insumos!$C:$G,3,FALSE)),"",VLOOKUP($C1298,Insumos!$C:$G,3,FALSE))</f>
        <v/>
      </c>
      <c r="E1298" s="56" t="str">
        <f>+IF(ISERROR(VLOOKUP($C1298,Insumos!$C:$G,2,FALSE)),"",VLOOKUP($C1298,Insumos!$C:$G,2,FALSE))</f>
        <v/>
      </c>
      <c r="F1298" s="57" t="str">
        <f>+IF(ISERROR(VLOOKUP($C1298,Insumos!$C:$G,5,FALSE)),"",VLOOKUP($C1298,Insumos!$C:$G,5,FALSE))</f>
        <v/>
      </c>
      <c r="G1298" s="55" t="str">
        <f>+IF(ISERROR(VLOOKUP($C1298,Insumos!$C:$G,4,FALSE)),"",VLOOKUP($C1298,Insumos!$C:$G,4,FALSE))</f>
        <v/>
      </c>
      <c r="H1298" s="64"/>
      <c r="I1298" s="56">
        <f t="shared" si="180"/>
        <v>0</v>
      </c>
      <c r="J1298" s="39"/>
      <c r="K1298" s="113"/>
      <c r="L1298" s="59">
        <f t="shared" si="181"/>
        <v>0</v>
      </c>
    </row>
    <row r="1299" ht="15.0" customHeight="1">
      <c r="B1299" s="53">
        <v>9.0</v>
      </c>
      <c r="C1299" s="78"/>
      <c r="D1299" s="55" t="str">
        <f>+IF(ISERROR(VLOOKUP($C1299,Insumos!$C:$G,3,FALSE)),"",VLOOKUP($C1299,Insumos!$C:$G,3,FALSE))</f>
        <v/>
      </c>
      <c r="E1299" s="56" t="str">
        <f>+IF(ISERROR(VLOOKUP($C1299,Insumos!$C:$G,2,FALSE)),"",VLOOKUP($C1299,Insumos!$C:$G,2,FALSE))</f>
        <v/>
      </c>
      <c r="F1299" s="57" t="str">
        <f>+IF(ISERROR(VLOOKUP($C1299,Insumos!$C:$G,5,FALSE)),"",VLOOKUP($C1299,Insumos!$C:$G,5,FALSE))</f>
        <v/>
      </c>
      <c r="G1299" s="55" t="str">
        <f>+IF(ISERROR(VLOOKUP($C1299,Insumos!$C:$G,4,FALSE)),"",VLOOKUP($C1299,Insumos!$C:$G,4,FALSE))</f>
        <v/>
      </c>
      <c r="H1299" s="64"/>
      <c r="I1299" s="56">
        <f t="shared" si="180"/>
        <v>0</v>
      </c>
      <c r="J1299" s="39"/>
      <c r="K1299" s="79"/>
      <c r="L1299" s="59">
        <f t="shared" si="181"/>
        <v>0</v>
      </c>
    </row>
    <row r="1300" ht="15.0" customHeight="1">
      <c r="B1300" s="53">
        <v>10.0</v>
      </c>
      <c r="C1300" s="73"/>
      <c r="D1300" s="55" t="str">
        <f>+IF(ISERROR(VLOOKUP($C1300,Insumos!$C:$G,3,FALSE)),"",VLOOKUP($C1300,Insumos!$C:$G,3,FALSE))</f>
        <v/>
      </c>
      <c r="E1300" s="56" t="str">
        <f>+IF(ISERROR(VLOOKUP($C1300,Insumos!$C:$G,2,FALSE)),"",VLOOKUP($C1300,Insumos!$C:$G,2,FALSE))</f>
        <v/>
      </c>
      <c r="F1300" s="57" t="str">
        <f>+IF(ISERROR(VLOOKUP($C1300,Insumos!$C:$G,5,FALSE)),"",VLOOKUP($C1300,Insumos!$C:$G,5,FALSE))</f>
        <v/>
      </c>
      <c r="G1300" s="55" t="str">
        <f>+IF(ISERROR(VLOOKUP($C1300,Insumos!$C:$G,4,FALSE)),"",VLOOKUP($C1300,Insumos!$C:$G,4,FALSE))</f>
        <v/>
      </c>
      <c r="H1300" s="64"/>
      <c r="I1300" s="56">
        <f t="shared" si="180"/>
        <v>0</v>
      </c>
      <c r="J1300" s="39"/>
      <c r="K1300" s="77"/>
      <c r="L1300" s="59">
        <f t="shared" si="181"/>
        <v>0</v>
      </c>
    </row>
    <row r="1301" ht="15.0" customHeight="1">
      <c r="B1301" s="53">
        <v>11.0</v>
      </c>
      <c r="C1301" s="63"/>
      <c r="D1301" s="55" t="str">
        <f>+IF(ISERROR(VLOOKUP($C1301,Insumos!$C:$G,3,FALSE)),"",VLOOKUP($C1301,Insumos!$C:$G,3,FALSE))</f>
        <v/>
      </c>
      <c r="E1301" s="56" t="str">
        <f>+IF(ISERROR(VLOOKUP($C1301,Insumos!$C:$G,2,FALSE)),"",VLOOKUP($C1301,Insumos!$C:$G,2,FALSE))</f>
        <v/>
      </c>
      <c r="F1301" s="57" t="str">
        <f>+IF(ISERROR(VLOOKUP($C1301,Insumos!$C:$G,5,FALSE)),"",VLOOKUP($C1301,Insumos!$C:$G,5,FALSE))</f>
        <v/>
      </c>
      <c r="G1301" s="55" t="str">
        <f>+IF(ISERROR(VLOOKUP($C1301,Insumos!$C:$G,4,FALSE)),"",VLOOKUP($C1301,Insumos!$C:$G,4,FALSE))</f>
        <v/>
      </c>
      <c r="H1301" s="64"/>
      <c r="I1301" s="56">
        <f t="shared" si="180"/>
        <v>0</v>
      </c>
      <c r="J1301" s="39"/>
      <c r="K1301" s="77"/>
      <c r="L1301" s="59">
        <f t="shared" si="181"/>
        <v>0</v>
      </c>
    </row>
    <row r="1302" ht="15.0" customHeight="1">
      <c r="H1302" s="67" t="s">
        <v>483</v>
      </c>
      <c r="I1302" s="68">
        <f>SUM(I1291:I1301)</f>
        <v>9585.33</v>
      </c>
      <c r="J1302" s="39"/>
      <c r="K1302" s="69"/>
      <c r="L1302" s="70">
        <f>SUM(L1291:L1301)</f>
        <v>9585.33</v>
      </c>
    </row>
    <row r="1306" ht="15.0" customHeight="1">
      <c r="B1306" s="33"/>
      <c r="C1306" s="10" t="s">
        <v>547</v>
      </c>
      <c r="D1306" s="111"/>
      <c r="E1306" s="35"/>
      <c r="F1306" s="36"/>
      <c r="G1306" s="37"/>
      <c r="H1306" s="38"/>
      <c r="I1306" s="35"/>
      <c r="J1306" s="39"/>
      <c r="K1306" s="40" t="s">
        <v>474</v>
      </c>
      <c r="L1306" s="41" t="s">
        <v>544</v>
      </c>
    </row>
    <row r="1307" ht="15.0" customHeight="1">
      <c r="B1307" s="42"/>
      <c r="C1307" s="43"/>
      <c r="D1307" s="42"/>
      <c r="E1307" s="44"/>
      <c r="F1307" s="45"/>
      <c r="G1307" s="42"/>
      <c r="H1307" s="46"/>
      <c r="I1307" s="44"/>
      <c r="J1307" s="39"/>
      <c r="K1307" s="47"/>
      <c r="L1307" s="41"/>
    </row>
    <row r="1308" ht="15.0" customHeight="1">
      <c r="B1308" s="48" t="s">
        <v>476</v>
      </c>
      <c r="C1308" s="48" t="s">
        <v>477</v>
      </c>
      <c r="D1308" s="48" t="s">
        <v>478</v>
      </c>
      <c r="E1308" s="49" t="s">
        <v>479</v>
      </c>
      <c r="F1308" s="50" t="s">
        <v>10</v>
      </c>
      <c r="G1308" s="48" t="s">
        <v>480</v>
      </c>
      <c r="H1308" s="51" t="s">
        <v>481</v>
      </c>
      <c r="I1308" s="49" t="s">
        <v>482</v>
      </c>
      <c r="J1308" s="39"/>
      <c r="K1308" s="52"/>
      <c r="L1308" s="48" t="s">
        <v>482</v>
      </c>
    </row>
    <row r="1309" ht="15.0" customHeight="1">
      <c r="B1309" s="53">
        <v>1.0</v>
      </c>
      <c r="C1309" s="54" t="s">
        <v>324</v>
      </c>
      <c r="D1309" s="55" t="str">
        <f>+IF(ISERROR(VLOOKUP($C1309,Insumos!$C:$G,3,FALSE)),"",VLOOKUP($C1309,Insumos!$C:$G,3,FALSE))</f>
        <v>GRAMOS</v>
      </c>
      <c r="E1309" s="56">
        <f>+IF(ISERROR(VLOOKUP($C1309,Insumos!$C:$G,2,FALSE)),"",VLOOKUP($C1309,Insumos!$C:$G,2,FALSE))</f>
        <v>1134.5</v>
      </c>
      <c r="F1309" s="57">
        <f>+IF(ISERROR(VLOOKUP($C1309,Insumos!$C:$G,5,FALSE)),"",VLOOKUP($C1309,Insumos!$C:$G,5,FALSE))</f>
        <v>1000</v>
      </c>
      <c r="G1309" s="55" t="str">
        <f>+IF(ISERROR(VLOOKUP($C1309,Insumos!$C:$G,4,FALSE)),"",VLOOKUP($C1309,Insumos!$C:$G,4,FALSE))</f>
        <v>GRAMOS</v>
      </c>
      <c r="H1309" s="64">
        <v>2000.0</v>
      </c>
      <c r="I1309" s="56">
        <f t="shared" ref="I1309:I1319" si="182">IF(ISERROR(ROUND(+E1309/F1309*H1309,2)),0,ROUND(+E1309/F1309*H1309,2))</f>
        <v>2269</v>
      </c>
      <c r="J1309" s="39"/>
      <c r="K1309" s="64">
        <v>2000.0</v>
      </c>
      <c r="L1309" s="59">
        <f t="shared" ref="L1309:L1319" si="183">IF(ISERROR(ROUND(+E1309/F1309*K1309,2)),0,ROUND(+E1309/F1309*K1309,2))</f>
        <v>2269</v>
      </c>
    </row>
    <row r="1310" ht="15.0" customHeight="1">
      <c r="B1310" s="53">
        <v>2.0</v>
      </c>
      <c r="C1310" s="54" t="s">
        <v>86</v>
      </c>
      <c r="D1310" s="55" t="str">
        <f>+IF(ISERROR(VLOOKUP($C1310,Insumos!$C:$G,3,FALSE)),"",VLOOKUP($C1310,Insumos!$C:$G,3,FALSE))</f>
        <v>MILILITROS</v>
      </c>
      <c r="E1310" s="56">
        <f>+IF(ISERROR(VLOOKUP($C1310,Insumos!$C:$G,2,FALSE)),"",VLOOKUP($C1310,Insumos!$C:$G,2,FALSE))</f>
        <v>0</v>
      </c>
      <c r="F1310" s="57">
        <f>+IF(ISERROR(VLOOKUP($C1310,Insumos!$C:$G,5,FALSE)),"",VLOOKUP($C1310,Insumos!$C:$G,5,FALSE))</f>
        <v>0</v>
      </c>
      <c r="G1310" s="55" t="str">
        <f>+IF(ISERROR(VLOOKUP($C1310,Insumos!$C:$G,4,FALSE)),"",VLOOKUP($C1310,Insumos!$C:$G,4,FALSE))</f>
        <v>MILILITROS</v>
      </c>
      <c r="H1310" s="64">
        <v>3500.0</v>
      </c>
      <c r="I1310" s="56">
        <f t="shared" si="182"/>
        <v>0</v>
      </c>
      <c r="J1310" s="39"/>
      <c r="K1310" s="64">
        <v>3500.0</v>
      </c>
      <c r="L1310" s="59">
        <f t="shared" si="183"/>
        <v>0</v>
      </c>
    </row>
    <row r="1311" ht="15.0" customHeight="1">
      <c r="B1311" s="53">
        <v>3.0</v>
      </c>
      <c r="C1311" s="54" t="s">
        <v>87</v>
      </c>
      <c r="D1311" s="55" t="str">
        <f>+IF(ISERROR(VLOOKUP($C1311,Insumos!$C:$G,3,FALSE)),"",VLOOKUP($C1311,Insumos!$C:$G,3,FALSE))</f>
        <v>GRAMOS</v>
      </c>
      <c r="E1311" s="56">
        <f>+IF(ISERROR(VLOOKUP($C1311,Insumos!$C:$G,2,FALSE)),"",VLOOKUP($C1311,Insumos!$C:$G,2,FALSE))</f>
        <v>3795</v>
      </c>
      <c r="F1311" s="57">
        <f>+IF(ISERROR(VLOOKUP($C1311,Insumos!$C:$G,5,FALSE)),"",VLOOKUP($C1311,Insumos!$C:$G,5,FALSE))</f>
        <v>500</v>
      </c>
      <c r="G1311" s="55" t="str">
        <f>+IF(ISERROR(VLOOKUP($C1311,Insumos!$C:$G,4,FALSE)),"",VLOOKUP($C1311,Insumos!$C:$G,4,FALSE))</f>
        <v>GRAMOS</v>
      </c>
      <c r="H1311" s="64">
        <v>75.0</v>
      </c>
      <c r="I1311" s="56">
        <f t="shared" si="182"/>
        <v>569.25</v>
      </c>
      <c r="J1311" s="39"/>
      <c r="K1311" s="64">
        <v>75.0</v>
      </c>
      <c r="L1311" s="59">
        <f t="shared" si="183"/>
        <v>569.25</v>
      </c>
    </row>
    <row r="1312" ht="15.0" customHeight="1">
      <c r="B1312" s="53">
        <v>4.0</v>
      </c>
      <c r="C1312" s="54" t="s">
        <v>234</v>
      </c>
      <c r="D1312" s="55" t="str">
        <f>+IF(ISERROR(VLOOKUP($C1312,Insumos!$C:$G,3,FALSE)),"",VLOOKUP($C1312,Insumos!$C:$G,3,FALSE))</f>
        <v>GRAMOS</v>
      </c>
      <c r="E1312" s="56">
        <f>+IF(ISERROR(VLOOKUP($C1312,Insumos!$C:$G,2,FALSE)),"",VLOOKUP($C1312,Insumos!$C:$G,2,FALSE))</f>
        <v>878.8888889</v>
      </c>
      <c r="F1312" s="57">
        <f>+IF(ISERROR(VLOOKUP($C1312,Insumos!$C:$G,5,FALSE)),"",VLOOKUP($C1312,Insumos!$C:$G,5,FALSE))</f>
        <v>1000</v>
      </c>
      <c r="G1312" s="55" t="str">
        <f>+IF(ISERROR(VLOOKUP($C1312,Insumos!$C:$G,4,FALSE)),"",VLOOKUP($C1312,Insumos!$C:$G,4,FALSE))</f>
        <v>GRAMOS</v>
      </c>
      <c r="H1312" s="64">
        <v>4000.0</v>
      </c>
      <c r="I1312" s="56">
        <f t="shared" si="182"/>
        <v>3515.56</v>
      </c>
      <c r="J1312" s="39"/>
      <c r="K1312" s="64">
        <v>4000.0</v>
      </c>
      <c r="L1312" s="59">
        <f t="shared" si="183"/>
        <v>3515.56</v>
      </c>
    </row>
    <row r="1313" ht="15.0" customHeight="1">
      <c r="B1313" s="53">
        <v>5.0</v>
      </c>
      <c r="C1313" s="54"/>
      <c r="D1313" s="55" t="str">
        <f>+IF(ISERROR(VLOOKUP($C1313,Insumos!$C:$G,3,FALSE)),"",VLOOKUP($C1313,Insumos!$C:$G,3,FALSE))</f>
        <v/>
      </c>
      <c r="E1313" s="56" t="str">
        <f>+IF(ISERROR(VLOOKUP($C1313,Insumos!$C:$G,2,FALSE)),"",VLOOKUP($C1313,Insumos!$C:$G,2,FALSE))</f>
        <v/>
      </c>
      <c r="F1313" s="57" t="str">
        <f>+IF(ISERROR(VLOOKUP($C1313,Insumos!$C:$G,5,FALSE)),"",VLOOKUP($C1313,Insumos!$C:$G,5,FALSE))</f>
        <v/>
      </c>
      <c r="G1313" s="55" t="str">
        <f>+IF(ISERROR(VLOOKUP($C1313,Insumos!$C:$G,4,FALSE)),"",VLOOKUP($C1313,Insumos!$C:$G,4,FALSE))</f>
        <v/>
      </c>
      <c r="H1313" s="64"/>
      <c r="I1313" s="56">
        <f t="shared" si="182"/>
        <v>0</v>
      </c>
      <c r="J1313" s="39"/>
      <c r="K1313" s="92"/>
      <c r="L1313" s="59">
        <f t="shared" si="183"/>
        <v>0</v>
      </c>
    </row>
    <row r="1314" ht="15.0" customHeight="1">
      <c r="B1314" s="53">
        <v>6.0</v>
      </c>
      <c r="C1314" s="54"/>
      <c r="D1314" s="55" t="str">
        <f>+IF(ISERROR(VLOOKUP($C1314,Insumos!$C:$G,3,FALSE)),"",VLOOKUP($C1314,Insumos!$C:$G,3,FALSE))</f>
        <v/>
      </c>
      <c r="E1314" s="56" t="str">
        <f>+IF(ISERROR(VLOOKUP($C1314,Insumos!$C:$G,2,FALSE)),"",VLOOKUP($C1314,Insumos!$C:$G,2,FALSE))</f>
        <v/>
      </c>
      <c r="F1314" s="57" t="str">
        <f>+IF(ISERROR(VLOOKUP($C1314,Insumos!$C:$G,5,FALSE)),"",VLOOKUP($C1314,Insumos!$C:$G,5,FALSE))</f>
        <v/>
      </c>
      <c r="G1314" s="55" t="str">
        <f>+IF(ISERROR(VLOOKUP($C1314,Insumos!$C:$G,4,FALSE)),"",VLOOKUP($C1314,Insumos!$C:$G,4,FALSE))</f>
        <v/>
      </c>
      <c r="H1314" s="64"/>
      <c r="I1314" s="56">
        <f t="shared" si="182"/>
        <v>0</v>
      </c>
      <c r="J1314" s="39"/>
      <c r="K1314" s="92"/>
      <c r="L1314" s="59">
        <f t="shared" si="183"/>
        <v>0</v>
      </c>
    </row>
    <row r="1315" ht="15.0" customHeight="1">
      <c r="B1315" s="53">
        <v>7.0</v>
      </c>
      <c r="C1315" s="88"/>
      <c r="D1315" s="55" t="str">
        <f>+IF(ISERROR(VLOOKUP($C1315,Insumos!$C:$G,3,FALSE)),"",VLOOKUP($C1315,Insumos!$C:$G,3,FALSE))</f>
        <v/>
      </c>
      <c r="E1315" s="56" t="str">
        <f>+IF(ISERROR(VLOOKUP($C1315,Insumos!$C:$G,2,FALSE)),"",VLOOKUP($C1315,Insumos!$C:$G,2,FALSE))</f>
        <v/>
      </c>
      <c r="F1315" s="57" t="str">
        <f>+IF(ISERROR(VLOOKUP($C1315,Insumos!$C:$G,5,FALSE)),"",VLOOKUP($C1315,Insumos!$C:$G,5,FALSE))</f>
        <v/>
      </c>
      <c r="G1315" s="55" t="str">
        <f>+IF(ISERROR(VLOOKUP($C1315,Insumos!$C:$G,4,FALSE)),"",VLOOKUP($C1315,Insumos!$C:$G,4,FALSE))</f>
        <v/>
      </c>
      <c r="H1315" s="64"/>
      <c r="I1315" s="56">
        <f t="shared" si="182"/>
        <v>0</v>
      </c>
      <c r="J1315" s="39"/>
      <c r="K1315" s="112"/>
      <c r="L1315" s="59">
        <f t="shared" si="183"/>
        <v>0</v>
      </c>
    </row>
    <row r="1316" ht="15.0" customHeight="1">
      <c r="B1316" s="53">
        <v>8.0</v>
      </c>
      <c r="C1316" s="91"/>
      <c r="D1316" s="55" t="str">
        <f>+IF(ISERROR(VLOOKUP($C1316,Insumos!$C:$G,3,FALSE)),"",VLOOKUP($C1316,Insumos!$C:$G,3,FALSE))</f>
        <v/>
      </c>
      <c r="E1316" s="56" t="str">
        <f>+IF(ISERROR(VLOOKUP($C1316,Insumos!$C:$G,2,FALSE)),"",VLOOKUP($C1316,Insumos!$C:$G,2,FALSE))</f>
        <v/>
      </c>
      <c r="F1316" s="57" t="str">
        <f>+IF(ISERROR(VLOOKUP($C1316,Insumos!$C:$G,5,FALSE)),"",VLOOKUP($C1316,Insumos!$C:$G,5,FALSE))</f>
        <v/>
      </c>
      <c r="G1316" s="55" t="str">
        <f>+IF(ISERROR(VLOOKUP($C1316,Insumos!$C:$G,4,FALSE)),"",VLOOKUP($C1316,Insumos!$C:$G,4,FALSE))</f>
        <v/>
      </c>
      <c r="H1316" s="64"/>
      <c r="I1316" s="56">
        <f t="shared" si="182"/>
        <v>0</v>
      </c>
      <c r="J1316" s="39"/>
      <c r="K1316" s="113"/>
      <c r="L1316" s="59">
        <f t="shared" si="183"/>
        <v>0</v>
      </c>
    </row>
    <row r="1317" ht="15.0" customHeight="1">
      <c r="B1317" s="53">
        <v>9.0</v>
      </c>
      <c r="C1317" s="78"/>
      <c r="D1317" s="55" t="str">
        <f>+IF(ISERROR(VLOOKUP($C1317,Insumos!$C:$G,3,FALSE)),"",VLOOKUP($C1317,Insumos!$C:$G,3,FALSE))</f>
        <v/>
      </c>
      <c r="E1317" s="56" t="str">
        <f>+IF(ISERROR(VLOOKUP($C1317,Insumos!$C:$G,2,FALSE)),"",VLOOKUP($C1317,Insumos!$C:$G,2,FALSE))</f>
        <v/>
      </c>
      <c r="F1317" s="57" t="str">
        <f>+IF(ISERROR(VLOOKUP($C1317,Insumos!$C:$G,5,FALSE)),"",VLOOKUP($C1317,Insumos!$C:$G,5,FALSE))</f>
        <v/>
      </c>
      <c r="G1317" s="55" t="str">
        <f>+IF(ISERROR(VLOOKUP($C1317,Insumos!$C:$G,4,FALSE)),"",VLOOKUP($C1317,Insumos!$C:$G,4,FALSE))</f>
        <v/>
      </c>
      <c r="H1317" s="64"/>
      <c r="I1317" s="56">
        <f t="shared" si="182"/>
        <v>0</v>
      </c>
      <c r="J1317" s="39"/>
      <c r="K1317" s="79"/>
      <c r="L1317" s="59">
        <f t="shared" si="183"/>
        <v>0</v>
      </c>
    </row>
    <row r="1318" ht="15.0" customHeight="1">
      <c r="B1318" s="53">
        <v>10.0</v>
      </c>
      <c r="C1318" s="73"/>
      <c r="D1318" s="55" t="str">
        <f>+IF(ISERROR(VLOOKUP($C1318,Insumos!$C:$G,3,FALSE)),"",VLOOKUP($C1318,Insumos!$C:$G,3,FALSE))</f>
        <v/>
      </c>
      <c r="E1318" s="56" t="str">
        <f>+IF(ISERROR(VLOOKUP($C1318,Insumos!$C:$G,2,FALSE)),"",VLOOKUP($C1318,Insumos!$C:$G,2,FALSE))</f>
        <v/>
      </c>
      <c r="F1318" s="57" t="str">
        <f>+IF(ISERROR(VLOOKUP($C1318,Insumos!$C:$G,5,FALSE)),"",VLOOKUP($C1318,Insumos!$C:$G,5,FALSE))</f>
        <v/>
      </c>
      <c r="G1318" s="55" t="str">
        <f>+IF(ISERROR(VLOOKUP($C1318,Insumos!$C:$G,4,FALSE)),"",VLOOKUP($C1318,Insumos!$C:$G,4,FALSE))</f>
        <v/>
      </c>
      <c r="H1318" s="64"/>
      <c r="I1318" s="56">
        <f t="shared" si="182"/>
        <v>0</v>
      </c>
      <c r="J1318" s="39"/>
      <c r="K1318" s="77"/>
      <c r="L1318" s="59">
        <f t="shared" si="183"/>
        <v>0</v>
      </c>
    </row>
    <row r="1319" ht="15.0" customHeight="1">
      <c r="B1319" s="53">
        <v>11.0</v>
      </c>
      <c r="C1319" s="63"/>
      <c r="D1319" s="55" t="str">
        <f>+IF(ISERROR(VLOOKUP($C1319,Insumos!$C:$G,3,FALSE)),"",VLOOKUP($C1319,Insumos!$C:$G,3,FALSE))</f>
        <v/>
      </c>
      <c r="E1319" s="56" t="str">
        <f>+IF(ISERROR(VLOOKUP($C1319,Insumos!$C:$G,2,FALSE)),"",VLOOKUP($C1319,Insumos!$C:$G,2,FALSE))</f>
        <v/>
      </c>
      <c r="F1319" s="57" t="str">
        <f>+IF(ISERROR(VLOOKUP($C1319,Insumos!$C:$G,5,FALSE)),"",VLOOKUP($C1319,Insumos!$C:$G,5,FALSE))</f>
        <v/>
      </c>
      <c r="G1319" s="55" t="str">
        <f>+IF(ISERROR(VLOOKUP($C1319,Insumos!$C:$G,4,FALSE)),"",VLOOKUP($C1319,Insumos!$C:$G,4,FALSE))</f>
        <v/>
      </c>
      <c r="H1319" s="64"/>
      <c r="I1319" s="56">
        <f t="shared" si="182"/>
        <v>0</v>
      </c>
      <c r="J1319" s="39"/>
      <c r="K1319" s="77"/>
      <c r="L1319" s="59">
        <f t="shared" si="183"/>
        <v>0</v>
      </c>
    </row>
    <row r="1320" ht="15.0" customHeight="1">
      <c r="H1320" s="67" t="s">
        <v>483</v>
      </c>
      <c r="I1320" s="68">
        <f>SUM(I1309:I1319)</f>
        <v>6353.81</v>
      </c>
      <c r="J1320" s="39"/>
      <c r="K1320" s="69"/>
      <c r="L1320" s="70">
        <f>SUM(L1309:L1319)</f>
        <v>6353.81</v>
      </c>
    </row>
    <row r="1324" ht="15.0" customHeight="1">
      <c r="B1324" s="33"/>
      <c r="C1324" s="10" t="s">
        <v>548</v>
      </c>
      <c r="D1324" s="111"/>
      <c r="E1324" s="35"/>
      <c r="F1324" s="36"/>
      <c r="G1324" s="37"/>
      <c r="H1324" s="38"/>
      <c r="I1324" s="35"/>
      <c r="J1324" s="39"/>
      <c r="K1324" s="40" t="s">
        <v>474</v>
      </c>
      <c r="L1324" s="41" t="s">
        <v>549</v>
      </c>
    </row>
    <row r="1325" ht="15.0" customHeight="1">
      <c r="B1325" s="42"/>
      <c r="C1325" s="43"/>
      <c r="D1325" s="42"/>
      <c r="E1325" s="44"/>
      <c r="F1325" s="45"/>
      <c r="G1325" s="42"/>
      <c r="H1325" s="46"/>
      <c r="I1325" s="44"/>
      <c r="J1325" s="39"/>
      <c r="K1325" s="47"/>
      <c r="L1325" s="41"/>
    </row>
    <row r="1326" ht="15.0" customHeight="1">
      <c r="B1326" s="48" t="s">
        <v>476</v>
      </c>
      <c r="C1326" s="48" t="s">
        <v>477</v>
      </c>
      <c r="D1326" s="48" t="s">
        <v>478</v>
      </c>
      <c r="E1326" s="49" t="s">
        <v>479</v>
      </c>
      <c r="F1326" s="50" t="s">
        <v>10</v>
      </c>
      <c r="G1326" s="48" t="s">
        <v>480</v>
      </c>
      <c r="H1326" s="51" t="s">
        <v>481</v>
      </c>
      <c r="I1326" s="49" t="s">
        <v>482</v>
      </c>
      <c r="J1326" s="39"/>
      <c r="K1326" s="52"/>
      <c r="L1326" s="48" t="s">
        <v>482</v>
      </c>
    </row>
    <row r="1327" ht="15.0" customHeight="1">
      <c r="B1327" s="53">
        <v>1.0</v>
      </c>
      <c r="C1327" s="54" t="s">
        <v>324</v>
      </c>
      <c r="D1327" s="55" t="str">
        <f>+IF(ISERROR(VLOOKUP($C1327,Insumos!$C:$G,3,FALSE)),"",VLOOKUP($C1327,Insumos!$C:$G,3,FALSE))</f>
        <v>GRAMOS</v>
      </c>
      <c r="E1327" s="56">
        <f>+IF(ISERROR(VLOOKUP($C1327,Insumos!$C:$G,2,FALSE)),"",VLOOKUP($C1327,Insumos!$C:$G,2,FALSE))</f>
        <v>1134.5</v>
      </c>
      <c r="F1327" s="57">
        <f>+IF(ISERROR(VLOOKUP($C1327,Insumos!$C:$G,5,FALSE)),"",VLOOKUP($C1327,Insumos!$C:$G,5,FALSE))</f>
        <v>1000</v>
      </c>
      <c r="G1327" s="55" t="str">
        <f>+IF(ISERROR(VLOOKUP($C1327,Insumos!$C:$G,4,FALSE)),"",VLOOKUP($C1327,Insumos!$C:$G,4,FALSE))</f>
        <v>GRAMOS</v>
      </c>
      <c r="H1327" s="64">
        <v>2000.0</v>
      </c>
      <c r="I1327" s="56">
        <f t="shared" ref="I1327:I1337" si="184">IF(ISERROR(ROUND(+E1327/F1327*H1327,2)),0,ROUND(+E1327/F1327*H1327,2))</f>
        <v>2269</v>
      </c>
      <c r="J1327" s="39"/>
      <c r="K1327" s="64">
        <v>2000.0</v>
      </c>
      <c r="L1327" s="59">
        <f t="shared" ref="L1327:L1337" si="185">IF(ISERROR(ROUND(+E1327/F1327*K1327,2)),0,ROUND(+E1327/F1327*K1327,2))</f>
        <v>2269</v>
      </c>
    </row>
    <row r="1328" ht="15.0" customHeight="1">
      <c r="B1328" s="53">
        <v>2.0</v>
      </c>
      <c r="C1328" s="54" t="s">
        <v>86</v>
      </c>
      <c r="D1328" s="55" t="str">
        <f>+IF(ISERROR(VLOOKUP($C1328,Insumos!$C:$G,3,FALSE)),"",VLOOKUP($C1328,Insumos!$C:$G,3,FALSE))</f>
        <v>MILILITROS</v>
      </c>
      <c r="E1328" s="56">
        <f>+IF(ISERROR(VLOOKUP($C1328,Insumos!$C:$G,2,FALSE)),"",VLOOKUP($C1328,Insumos!$C:$G,2,FALSE))</f>
        <v>0</v>
      </c>
      <c r="F1328" s="57">
        <f>+IF(ISERROR(VLOOKUP($C1328,Insumos!$C:$G,5,FALSE)),"",VLOOKUP($C1328,Insumos!$C:$G,5,FALSE))</f>
        <v>0</v>
      </c>
      <c r="G1328" s="55" t="str">
        <f>+IF(ISERROR(VLOOKUP($C1328,Insumos!$C:$G,4,FALSE)),"",VLOOKUP($C1328,Insumos!$C:$G,4,FALSE))</f>
        <v>MILILITROS</v>
      </c>
      <c r="H1328" s="64">
        <v>3500.0</v>
      </c>
      <c r="I1328" s="56">
        <f t="shared" si="184"/>
        <v>0</v>
      </c>
      <c r="J1328" s="39"/>
      <c r="K1328" s="64">
        <v>3500.0</v>
      </c>
      <c r="L1328" s="59">
        <f t="shared" si="185"/>
        <v>0</v>
      </c>
    </row>
    <row r="1329" ht="15.0" customHeight="1">
      <c r="B1329" s="53">
        <v>3.0</v>
      </c>
      <c r="C1329" s="54" t="s">
        <v>87</v>
      </c>
      <c r="D1329" s="55" t="str">
        <f>+IF(ISERROR(VLOOKUP($C1329,Insumos!$C:$G,3,FALSE)),"",VLOOKUP($C1329,Insumos!$C:$G,3,FALSE))</f>
        <v>GRAMOS</v>
      </c>
      <c r="E1329" s="56">
        <f>+IF(ISERROR(VLOOKUP($C1329,Insumos!$C:$G,2,FALSE)),"",VLOOKUP($C1329,Insumos!$C:$G,2,FALSE))</f>
        <v>3795</v>
      </c>
      <c r="F1329" s="57">
        <f>+IF(ISERROR(VLOOKUP($C1329,Insumos!$C:$G,5,FALSE)),"",VLOOKUP($C1329,Insumos!$C:$G,5,FALSE))</f>
        <v>500</v>
      </c>
      <c r="G1329" s="55" t="str">
        <f>+IF(ISERROR(VLOOKUP($C1329,Insumos!$C:$G,4,FALSE)),"",VLOOKUP($C1329,Insumos!$C:$G,4,FALSE))</f>
        <v>GRAMOS</v>
      </c>
      <c r="H1329" s="64">
        <v>75.0</v>
      </c>
      <c r="I1329" s="56">
        <f t="shared" si="184"/>
        <v>569.25</v>
      </c>
      <c r="J1329" s="39"/>
      <c r="K1329" s="64">
        <v>75.0</v>
      </c>
      <c r="L1329" s="59">
        <f t="shared" si="185"/>
        <v>569.25</v>
      </c>
    </row>
    <row r="1330" ht="15.0" customHeight="1">
      <c r="B1330" s="53">
        <v>4.0</v>
      </c>
      <c r="C1330" s="54"/>
      <c r="D1330" s="55" t="str">
        <f>+IF(ISERROR(VLOOKUP($C1330,Insumos!$C:$G,3,FALSE)),"",VLOOKUP($C1330,Insumos!$C:$G,3,FALSE))</f>
        <v/>
      </c>
      <c r="E1330" s="56" t="str">
        <f>+IF(ISERROR(VLOOKUP($C1330,Insumos!$C:$G,2,FALSE)),"",VLOOKUP($C1330,Insumos!$C:$G,2,FALSE))</f>
        <v/>
      </c>
      <c r="F1330" s="57" t="str">
        <f>+IF(ISERROR(VLOOKUP($C1330,Insumos!$C:$G,5,FALSE)),"",VLOOKUP($C1330,Insumos!$C:$G,5,FALSE))</f>
        <v/>
      </c>
      <c r="G1330" s="55" t="str">
        <f>+IF(ISERROR(VLOOKUP($C1330,Insumos!$C:$G,4,FALSE)),"",VLOOKUP($C1330,Insumos!$C:$G,4,FALSE))</f>
        <v/>
      </c>
      <c r="H1330" s="64"/>
      <c r="I1330" s="56">
        <f t="shared" si="184"/>
        <v>0</v>
      </c>
      <c r="J1330" s="39"/>
      <c r="K1330" s="64"/>
      <c r="L1330" s="59">
        <f t="shared" si="185"/>
        <v>0</v>
      </c>
    </row>
    <row r="1331" ht="15.0" customHeight="1">
      <c r="B1331" s="53">
        <v>5.0</v>
      </c>
      <c r="C1331" s="54"/>
      <c r="D1331" s="55" t="str">
        <f>+IF(ISERROR(VLOOKUP($C1331,Insumos!$C:$G,3,FALSE)),"",VLOOKUP($C1331,Insumos!$C:$G,3,FALSE))</f>
        <v/>
      </c>
      <c r="E1331" s="56" t="str">
        <f>+IF(ISERROR(VLOOKUP($C1331,Insumos!$C:$G,2,FALSE)),"",VLOOKUP($C1331,Insumos!$C:$G,2,FALSE))</f>
        <v/>
      </c>
      <c r="F1331" s="57" t="str">
        <f>+IF(ISERROR(VLOOKUP($C1331,Insumos!$C:$G,5,FALSE)),"",VLOOKUP($C1331,Insumos!$C:$G,5,FALSE))</f>
        <v/>
      </c>
      <c r="G1331" s="55" t="str">
        <f>+IF(ISERROR(VLOOKUP($C1331,Insumos!$C:$G,4,FALSE)),"",VLOOKUP($C1331,Insumos!$C:$G,4,FALSE))</f>
        <v/>
      </c>
      <c r="H1331" s="64"/>
      <c r="I1331" s="56">
        <f t="shared" si="184"/>
        <v>0</v>
      </c>
      <c r="J1331" s="39"/>
      <c r="K1331" s="92"/>
      <c r="L1331" s="59">
        <f t="shared" si="185"/>
        <v>0</v>
      </c>
    </row>
    <row r="1332" ht="15.0" customHeight="1">
      <c r="B1332" s="53">
        <v>6.0</v>
      </c>
      <c r="C1332" s="54"/>
      <c r="D1332" s="55" t="str">
        <f>+IF(ISERROR(VLOOKUP($C1332,Insumos!$C:$G,3,FALSE)),"",VLOOKUP($C1332,Insumos!$C:$G,3,FALSE))</f>
        <v/>
      </c>
      <c r="E1332" s="56" t="str">
        <f>+IF(ISERROR(VLOOKUP($C1332,Insumos!$C:$G,2,FALSE)),"",VLOOKUP($C1332,Insumos!$C:$G,2,FALSE))</f>
        <v/>
      </c>
      <c r="F1332" s="57" t="str">
        <f>+IF(ISERROR(VLOOKUP($C1332,Insumos!$C:$G,5,FALSE)),"",VLOOKUP($C1332,Insumos!$C:$G,5,FALSE))</f>
        <v/>
      </c>
      <c r="G1332" s="55" t="str">
        <f>+IF(ISERROR(VLOOKUP($C1332,Insumos!$C:$G,4,FALSE)),"",VLOOKUP($C1332,Insumos!$C:$G,4,FALSE))</f>
        <v/>
      </c>
      <c r="H1332" s="64"/>
      <c r="I1332" s="56">
        <f t="shared" si="184"/>
        <v>0</v>
      </c>
      <c r="J1332" s="39"/>
      <c r="K1332" s="92"/>
      <c r="L1332" s="59">
        <f t="shared" si="185"/>
        <v>0</v>
      </c>
    </row>
    <row r="1333" ht="15.0" customHeight="1">
      <c r="B1333" s="53">
        <v>7.0</v>
      </c>
      <c r="C1333" s="88"/>
      <c r="D1333" s="55" t="str">
        <f>+IF(ISERROR(VLOOKUP($C1333,Insumos!$C:$G,3,FALSE)),"",VLOOKUP($C1333,Insumos!$C:$G,3,FALSE))</f>
        <v/>
      </c>
      <c r="E1333" s="56" t="str">
        <f>+IF(ISERROR(VLOOKUP($C1333,Insumos!$C:$G,2,FALSE)),"",VLOOKUP($C1333,Insumos!$C:$G,2,FALSE))</f>
        <v/>
      </c>
      <c r="F1333" s="57" t="str">
        <f>+IF(ISERROR(VLOOKUP($C1333,Insumos!$C:$G,5,FALSE)),"",VLOOKUP($C1333,Insumos!$C:$G,5,FALSE))</f>
        <v/>
      </c>
      <c r="G1333" s="55" t="str">
        <f>+IF(ISERROR(VLOOKUP($C1333,Insumos!$C:$G,4,FALSE)),"",VLOOKUP($C1333,Insumos!$C:$G,4,FALSE))</f>
        <v/>
      </c>
      <c r="H1333" s="64"/>
      <c r="I1333" s="56">
        <f t="shared" si="184"/>
        <v>0</v>
      </c>
      <c r="J1333" s="39"/>
      <c r="K1333" s="112"/>
      <c r="L1333" s="59">
        <f t="shared" si="185"/>
        <v>0</v>
      </c>
    </row>
    <row r="1334" ht="15.0" customHeight="1">
      <c r="B1334" s="53">
        <v>8.0</v>
      </c>
      <c r="C1334" s="91"/>
      <c r="D1334" s="55" t="str">
        <f>+IF(ISERROR(VLOOKUP($C1334,Insumos!$C:$G,3,FALSE)),"",VLOOKUP($C1334,Insumos!$C:$G,3,FALSE))</f>
        <v/>
      </c>
      <c r="E1334" s="56" t="str">
        <f>+IF(ISERROR(VLOOKUP($C1334,Insumos!$C:$G,2,FALSE)),"",VLOOKUP($C1334,Insumos!$C:$G,2,FALSE))</f>
        <v/>
      </c>
      <c r="F1334" s="57" t="str">
        <f>+IF(ISERROR(VLOOKUP($C1334,Insumos!$C:$G,5,FALSE)),"",VLOOKUP($C1334,Insumos!$C:$G,5,FALSE))</f>
        <v/>
      </c>
      <c r="G1334" s="55" t="str">
        <f>+IF(ISERROR(VLOOKUP($C1334,Insumos!$C:$G,4,FALSE)),"",VLOOKUP($C1334,Insumos!$C:$G,4,FALSE))</f>
        <v/>
      </c>
      <c r="H1334" s="64"/>
      <c r="I1334" s="56">
        <f t="shared" si="184"/>
        <v>0</v>
      </c>
      <c r="J1334" s="39"/>
      <c r="K1334" s="113"/>
      <c r="L1334" s="59">
        <f t="shared" si="185"/>
        <v>0</v>
      </c>
    </row>
    <row r="1335" ht="15.0" customHeight="1">
      <c r="B1335" s="53">
        <v>9.0</v>
      </c>
      <c r="C1335" s="78"/>
      <c r="D1335" s="55" t="str">
        <f>+IF(ISERROR(VLOOKUP($C1335,Insumos!$C:$G,3,FALSE)),"",VLOOKUP($C1335,Insumos!$C:$G,3,FALSE))</f>
        <v/>
      </c>
      <c r="E1335" s="56" t="str">
        <f>+IF(ISERROR(VLOOKUP($C1335,Insumos!$C:$G,2,FALSE)),"",VLOOKUP($C1335,Insumos!$C:$G,2,FALSE))</f>
        <v/>
      </c>
      <c r="F1335" s="57" t="str">
        <f>+IF(ISERROR(VLOOKUP($C1335,Insumos!$C:$G,5,FALSE)),"",VLOOKUP($C1335,Insumos!$C:$G,5,FALSE))</f>
        <v/>
      </c>
      <c r="G1335" s="55" t="str">
        <f>+IF(ISERROR(VLOOKUP($C1335,Insumos!$C:$G,4,FALSE)),"",VLOOKUP($C1335,Insumos!$C:$G,4,FALSE))</f>
        <v/>
      </c>
      <c r="H1335" s="64"/>
      <c r="I1335" s="56">
        <f t="shared" si="184"/>
        <v>0</v>
      </c>
      <c r="J1335" s="39"/>
      <c r="K1335" s="79"/>
      <c r="L1335" s="59">
        <f t="shared" si="185"/>
        <v>0</v>
      </c>
    </row>
    <row r="1336" ht="15.0" customHeight="1">
      <c r="B1336" s="53">
        <v>10.0</v>
      </c>
      <c r="C1336" s="73"/>
      <c r="D1336" s="55" t="str">
        <f>+IF(ISERROR(VLOOKUP($C1336,Insumos!$C:$G,3,FALSE)),"",VLOOKUP($C1336,Insumos!$C:$G,3,FALSE))</f>
        <v/>
      </c>
      <c r="E1336" s="56" t="str">
        <f>+IF(ISERROR(VLOOKUP($C1336,Insumos!$C:$G,2,FALSE)),"",VLOOKUP($C1336,Insumos!$C:$G,2,FALSE))</f>
        <v/>
      </c>
      <c r="F1336" s="57" t="str">
        <f>+IF(ISERROR(VLOOKUP($C1336,Insumos!$C:$G,5,FALSE)),"",VLOOKUP($C1336,Insumos!$C:$G,5,FALSE))</f>
        <v/>
      </c>
      <c r="G1336" s="55" t="str">
        <f>+IF(ISERROR(VLOOKUP($C1336,Insumos!$C:$G,4,FALSE)),"",VLOOKUP($C1336,Insumos!$C:$G,4,FALSE))</f>
        <v/>
      </c>
      <c r="H1336" s="64"/>
      <c r="I1336" s="56">
        <f t="shared" si="184"/>
        <v>0</v>
      </c>
      <c r="J1336" s="39"/>
      <c r="K1336" s="77"/>
      <c r="L1336" s="59">
        <f t="shared" si="185"/>
        <v>0</v>
      </c>
    </row>
    <row r="1337" ht="15.0" customHeight="1">
      <c r="B1337" s="53">
        <v>11.0</v>
      </c>
      <c r="C1337" s="63"/>
      <c r="D1337" s="55" t="str">
        <f>+IF(ISERROR(VLOOKUP($C1337,Insumos!$C:$G,3,FALSE)),"",VLOOKUP($C1337,Insumos!$C:$G,3,FALSE))</f>
        <v/>
      </c>
      <c r="E1337" s="56" t="str">
        <f>+IF(ISERROR(VLOOKUP($C1337,Insumos!$C:$G,2,FALSE)),"",VLOOKUP($C1337,Insumos!$C:$G,2,FALSE))</f>
        <v/>
      </c>
      <c r="F1337" s="57" t="str">
        <f>+IF(ISERROR(VLOOKUP($C1337,Insumos!$C:$G,5,FALSE)),"",VLOOKUP($C1337,Insumos!$C:$G,5,FALSE))</f>
        <v/>
      </c>
      <c r="G1337" s="55" t="str">
        <f>+IF(ISERROR(VLOOKUP($C1337,Insumos!$C:$G,4,FALSE)),"",VLOOKUP($C1337,Insumos!$C:$G,4,FALSE))</f>
        <v/>
      </c>
      <c r="H1337" s="64"/>
      <c r="I1337" s="56">
        <f t="shared" si="184"/>
        <v>0</v>
      </c>
      <c r="J1337" s="39"/>
      <c r="K1337" s="77"/>
      <c r="L1337" s="59">
        <f t="shared" si="185"/>
        <v>0</v>
      </c>
    </row>
    <row r="1338" ht="15.0" customHeight="1">
      <c r="H1338" s="67" t="s">
        <v>483</v>
      </c>
      <c r="I1338" s="68">
        <f>SUM(I1327:I1337)</f>
        <v>2838.25</v>
      </c>
      <c r="J1338" s="39"/>
      <c r="K1338" s="69"/>
      <c r="L1338" s="70">
        <f>SUM(L1327:L1337)</f>
        <v>2838.25</v>
      </c>
    </row>
    <row r="1342" ht="15.0" customHeight="1">
      <c r="B1342" s="33"/>
      <c r="C1342" s="10" t="s">
        <v>550</v>
      </c>
      <c r="D1342" s="111"/>
      <c r="E1342" s="35"/>
      <c r="F1342" s="36"/>
      <c r="G1342" s="37"/>
      <c r="H1342" s="38"/>
      <c r="I1342" s="35"/>
      <c r="J1342" s="39"/>
      <c r="K1342" s="40" t="s">
        <v>474</v>
      </c>
      <c r="L1342" s="41" t="s">
        <v>549</v>
      </c>
    </row>
    <row r="1343" ht="15.0" customHeight="1">
      <c r="B1343" s="42"/>
      <c r="C1343" s="43"/>
      <c r="D1343" s="42"/>
      <c r="E1343" s="44"/>
      <c r="F1343" s="45"/>
      <c r="G1343" s="42"/>
      <c r="H1343" s="46"/>
      <c r="I1343" s="44"/>
      <c r="J1343" s="39"/>
      <c r="K1343" s="47"/>
      <c r="L1343" s="41"/>
    </row>
    <row r="1344" ht="15.0" customHeight="1">
      <c r="B1344" s="48" t="s">
        <v>476</v>
      </c>
      <c r="C1344" s="48" t="s">
        <v>477</v>
      </c>
      <c r="D1344" s="48" t="s">
        <v>478</v>
      </c>
      <c r="E1344" s="49" t="s">
        <v>479</v>
      </c>
      <c r="F1344" s="50" t="s">
        <v>10</v>
      </c>
      <c r="G1344" s="48" t="s">
        <v>480</v>
      </c>
      <c r="H1344" s="51" t="s">
        <v>481</v>
      </c>
      <c r="I1344" s="49" t="s">
        <v>482</v>
      </c>
      <c r="J1344" s="39"/>
      <c r="K1344" s="52"/>
      <c r="L1344" s="48" t="s">
        <v>482</v>
      </c>
    </row>
    <row r="1345" ht="15.0" customHeight="1">
      <c r="B1345" s="53">
        <v>1.0</v>
      </c>
      <c r="C1345" s="54" t="s">
        <v>324</v>
      </c>
      <c r="D1345" s="55" t="str">
        <f>+IF(ISERROR(VLOOKUP($C1345,Insumos!$C:$G,3,FALSE)),"",VLOOKUP($C1345,Insumos!$C:$G,3,FALSE))</f>
        <v>GRAMOS</v>
      </c>
      <c r="E1345" s="56">
        <f>+IF(ISERROR(VLOOKUP($C1345,Insumos!$C:$G,2,FALSE)),"",VLOOKUP($C1345,Insumos!$C:$G,2,FALSE))</f>
        <v>1134.5</v>
      </c>
      <c r="F1345" s="57">
        <f>+IF(ISERROR(VLOOKUP($C1345,Insumos!$C:$G,5,FALSE)),"",VLOOKUP($C1345,Insumos!$C:$G,5,FALSE))</f>
        <v>1000</v>
      </c>
      <c r="G1345" s="55" t="str">
        <f>+IF(ISERROR(VLOOKUP($C1345,Insumos!$C:$G,4,FALSE)),"",VLOOKUP($C1345,Insumos!$C:$G,4,FALSE))</f>
        <v>GRAMOS</v>
      </c>
      <c r="H1345" s="64">
        <v>2000.0</v>
      </c>
      <c r="I1345" s="56">
        <f t="shared" ref="I1345:I1355" si="186">IF(ISERROR(ROUND(+E1345/F1345*H1345,2)),0,ROUND(+E1345/F1345*H1345,2))</f>
        <v>2269</v>
      </c>
      <c r="J1345" s="39"/>
      <c r="K1345" s="64">
        <v>2000.0</v>
      </c>
      <c r="L1345" s="59">
        <f t="shared" ref="L1345:L1355" si="187">IF(ISERROR(ROUND(+E1345/F1345*K1345,2)),0,ROUND(+E1345/F1345*K1345,2))</f>
        <v>2269</v>
      </c>
    </row>
    <row r="1346" ht="15.0" customHeight="1">
      <c r="B1346" s="53">
        <v>2.0</v>
      </c>
      <c r="C1346" s="54" t="s">
        <v>86</v>
      </c>
      <c r="D1346" s="55" t="str">
        <f>+IF(ISERROR(VLOOKUP($C1346,Insumos!$C:$G,3,FALSE)),"",VLOOKUP($C1346,Insumos!$C:$G,3,FALSE))</f>
        <v>MILILITROS</v>
      </c>
      <c r="E1346" s="56">
        <f>+IF(ISERROR(VLOOKUP($C1346,Insumos!$C:$G,2,FALSE)),"",VLOOKUP($C1346,Insumos!$C:$G,2,FALSE))</f>
        <v>0</v>
      </c>
      <c r="F1346" s="57">
        <f>+IF(ISERROR(VLOOKUP($C1346,Insumos!$C:$G,5,FALSE)),"",VLOOKUP($C1346,Insumos!$C:$G,5,FALSE))</f>
        <v>0</v>
      </c>
      <c r="G1346" s="55" t="str">
        <f>+IF(ISERROR(VLOOKUP($C1346,Insumos!$C:$G,4,FALSE)),"",VLOOKUP($C1346,Insumos!$C:$G,4,FALSE))</f>
        <v>MILILITROS</v>
      </c>
      <c r="H1346" s="64">
        <v>3500.0</v>
      </c>
      <c r="I1346" s="56">
        <f t="shared" si="186"/>
        <v>0</v>
      </c>
      <c r="J1346" s="39"/>
      <c r="K1346" s="64">
        <v>3500.0</v>
      </c>
      <c r="L1346" s="59">
        <f t="shared" si="187"/>
        <v>0</v>
      </c>
    </row>
    <row r="1347" ht="15.0" customHeight="1">
      <c r="B1347" s="53">
        <v>3.0</v>
      </c>
      <c r="C1347" s="54" t="s">
        <v>87</v>
      </c>
      <c r="D1347" s="55" t="str">
        <f>+IF(ISERROR(VLOOKUP($C1347,Insumos!$C:$G,3,FALSE)),"",VLOOKUP($C1347,Insumos!$C:$G,3,FALSE))</f>
        <v>GRAMOS</v>
      </c>
      <c r="E1347" s="56">
        <f>+IF(ISERROR(VLOOKUP($C1347,Insumos!$C:$G,2,FALSE)),"",VLOOKUP($C1347,Insumos!$C:$G,2,FALSE))</f>
        <v>3795</v>
      </c>
      <c r="F1347" s="57">
        <f>+IF(ISERROR(VLOOKUP($C1347,Insumos!$C:$G,5,FALSE)),"",VLOOKUP($C1347,Insumos!$C:$G,5,FALSE))</f>
        <v>500</v>
      </c>
      <c r="G1347" s="55" t="str">
        <f>+IF(ISERROR(VLOOKUP($C1347,Insumos!$C:$G,4,FALSE)),"",VLOOKUP($C1347,Insumos!$C:$G,4,FALSE))</f>
        <v>GRAMOS</v>
      </c>
      <c r="H1347" s="64">
        <v>75.0</v>
      </c>
      <c r="I1347" s="56">
        <f t="shared" si="186"/>
        <v>569.25</v>
      </c>
      <c r="J1347" s="39"/>
      <c r="K1347" s="64">
        <v>75.0</v>
      </c>
      <c r="L1347" s="59">
        <f t="shared" si="187"/>
        <v>569.25</v>
      </c>
    </row>
    <row r="1348" ht="15.0" customHeight="1">
      <c r="B1348" s="53">
        <v>4.0</v>
      </c>
      <c r="C1348" s="54" t="s">
        <v>56</v>
      </c>
      <c r="D1348" s="55" t="str">
        <f>+IF(ISERROR(VLOOKUP($C1348,Insumos!$C:$G,3,FALSE)),"",VLOOKUP($C1348,Insumos!$C:$G,3,FALSE))</f>
        <v>GRAMOS</v>
      </c>
      <c r="E1348" s="56">
        <f>+IF(ISERROR(VLOOKUP($C1348,Insumos!$C:$G,2,FALSE)),"",VLOOKUP($C1348,Insumos!$C:$G,2,FALSE))</f>
        <v>1690</v>
      </c>
      <c r="F1348" s="57">
        <f>+IF(ISERROR(VLOOKUP($C1348,Insumos!$C:$G,5,FALSE)),"",VLOOKUP($C1348,Insumos!$C:$G,5,FALSE))</f>
        <v>1000</v>
      </c>
      <c r="G1348" s="55" t="str">
        <f>+IF(ISERROR(VLOOKUP($C1348,Insumos!$C:$G,4,FALSE)),"",VLOOKUP($C1348,Insumos!$C:$G,4,FALSE))</f>
        <v>GRAMOS</v>
      </c>
      <c r="H1348" s="64">
        <v>1000.0</v>
      </c>
      <c r="I1348" s="56">
        <f t="shared" si="186"/>
        <v>1690</v>
      </c>
      <c r="J1348" s="39"/>
      <c r="K1348" s="64">
        <v>1000.0</v>
      </c>
      <c r="L1348" s="59">
        <f t="shared" si="187"/>
        <v>1690</v>
      </c>
    </row>
    <row r="1349" ht="15.0" customHeight="1">
      <c r="B1349" s="53">
        <v>5.0</v>
      </c>
      <c r="C1349" s="54"/>
      <c r="D1349" s="55" t="str">
        <f>+IF(ISERROR(VLOOKUP($C1349,Insumos!$C:$G,3,FALSE)),"",VLOOKUP($C1349,Insumos!$C:$G,3,FALSE))</f>
        <v/>
      </c>
      <c r="E1349" s="56" t="str">
        <f>+IF(ISERROR(VLOOKUP($C1349,Insumos!$C:$G,2,FALSE)),"",VLOOKUP($C1349,Insumos!$C:$G,2,FALSE))</f>
        <v/>
      </c>
      <c r="F1349" s="57" t="str">
        <f>+IF(ISERROR(VLOOKUP($C1349,Insumos!$C:$G,5,FALSE)),"",VLOOKUP($C1349,Insumos!$C:$G,5,FALSE))</f>
        <v/>
      </c>
      <c r="G1349" s="55" t="str">
        <f>+IF(ISERROR(VLOOKUP($C1349,Insumos!$C:$G,4,FALSE)),"",VLOOKUP($C1349,Insumos!$C:$G,4,FALSE))</f>
        <v/>
      </c>
      <c r="H1349" s="64"/>
      <c r="I1349" s="56">
        <f t="shared" si="186"/>
        <v>0</v>
      </c>
      <c r="J1349" s="39"/>
      <c r="K1349" s="92"/>
      <c r="L1349" s="59">
        <f t="shared" si="187"/>
        <v>0</v>
      </c>
    </row>
    <row r="1350" ht="15.0" customHeight="1">
      <c r="B1350" s="53">
        <v>6.0</v>
      </c>
      <c r="C1350" s="54"/>
      <c r="D1350" s="55" t="str">
        <f>+IF(ISERROR(VLOOKUP($C1350,Insumos!$C:$G,3,FALSE)),"",VLOOKUP($C1350,Insumos!$C:$G,3,FALSE))</f>
        <v/>
      </c>
      <c r="E1350" s="56" t="str">
        <f>+IF(ISERROR(VLOOKUP($C1350,Insumos!$C:$G,2,FALSE)),"",VLOOKUP($C1350,Insumos!$C:$G,2,FALSE))</f>
        <v/>
      </c>
      <c r="F1350" s="57" t="str">
        <f>+IF(ISERROR(VLOOKUP($C1350,Insumos!$C:$G,5,FALSE)),"",VLOOKUP($C1350,Insumos!$C:$G,5,FALSE))</f>
        <v/>
      </c>
      <c r="G1350" s="55" t="str">
        <f>+IF(ISERROR(VLOOKUP($C1350,Insumos!$C:$G,4,FALSE)),"",VLOOKUP($C1350,Insumos!$C:$G,4,FALSE))</f>
        <v/>
      </c>
      <c r="H1350" s="64"/>
      <c r="I1350" s="56">
        <f t="shared" si="186"/>
        <v>0</v>
      </c>
      <c r="J1350" s="39"/>
      <c r="K1350" s="92"/>
      <c r="L1350" s="59">
        <f t="shared" si="187"/>
        <v>0</v>
      </c>
    </row>
    <row r="1351" ht="15.0" customHeight="1">
      <c r="B1351" s="53">
        <v>7.0</v>
      </c>
      <c r="C1351" s="88"/>
      <c r="D1351" s="55" t="str">
        <f>+IF(ISERROR(VLOOKUP($C1351,Insumos!$C:$G,3,FALSE)),"",VLOOKUP($C1351,Insumos!$C:$G,3,FALSE))</f>
        <v/>
      </c>
      <c r="E1351" s="56" t="str">
        <f>+IF(ISERROR(VLOOKUP($C1351,Insumos!$C:$G,2,FALSE)),"",VLOOKUP($C1351,Insumos!$C:$G,2,FALSE))</f>
        <v/>
      </c>
      <c r="F1351" s="57" t="str">
        <f>+IF(ISERROR(VLOOKUP($C1351,Insumos!$C:$G,5,FALSE)),"",VLOOKUP($C1351,Insumos!$C:$G,5,FALSE))</f>
        <v/>
      </c>
      <c r="G1351" s="55" t="str">
        <f>+IF(ISERROR(VLOOKUP($C1351,Insumos!$C:$G,4,FALSE)),"",VLOOKUP($C1351,Insumos!$C:$G,4,FALSE))</f>
        <v/>
      </c>
      <c r="H1351" s="64"/>
      <c r="I1351" s="56">
        <f t="shared" si="186"/>
        <v>0</v>
      </c>
      <c r="J1351" s="39"/>
      <c r="K1351" s="112"/>
      <c r="L1351" s="59">
        <f t="shared" si="187"/>
        <v>0</v>
      </c>
    </row>
    <row r="1352" ht="15.0" customHeight="1">
      <c r="B1352" s="53">
        <v>8.0</v>
      </c>
      <c r="C1352" s="91"/>
      <c r="D1352" s="55" t="str">
        <f>+IF(ISERROR(VLOOKUP($C1352,Insumos!$C:$G,3,FALSE)),"",VLOOKUP($C1352,Insumos!$C:$G,3,FALSE))</f>
        <v/>
      </c>
      <c r="E1352" s="56" t="str">
        <f>+IF(ISERROR(VLOOKUP($C1352,Insumos!$C:$G,2,FALSE)),"",VLOOKUP($C1352,Insumos!$C:$G,2,FALSE))</f>
        <v/>
      </c>
      <c r="F1352" s="57" t="str">
        <f>+IF(ISERROR(VLOOKUP($C1352,Insumos!$C:$G,5,FALSE)),"",VLOOKUP($C1352,Insumos!$C:$G,5,FALSE))</f>
        <v/>
      </c>
      <c r="G1352" s="55" t="str">
        <f>+IF(ISERROR(VLOOKUP($C1352,Insumos!$C:$G,4,FALSE)),"",VLOOKUP($C1352,Insumos!$C:$G,4,FALSE))</f>
        <v/>
      </c>
      <c r="H1352" s="64"/>
      <c r="I1352" s="56">
        <f t="shared" si="186"/>
        <v>0</v>
      </c>
      <c r="J1352" s="39"/>
      <c r="K1352" s="113"/>
      <c r="L1352" s="59">
        <f t="shared" si="187"/>
        <v>0</v>
      </c>
    </row>
    <row r="1353" ht="15.0" customHeight="1">
      <c r="B1353" s="53">
        <v>9.0</v>
      </c>
      <c r="C1353" s="78"/>
      <c r="D1353" s="55" t="str">
        <f>+IF(ISERROR(VLOOKUP($C1353,Insumos!$C:$G,3,FALSE)),"",VLOOKUP($C1353,Insumos!$C:$G,3,FALSE))</f>
        <v/>
      </c>
      <c r="E1353" s="56" t="str">
        <f>+IF(ISERROR(VLOOKUP($C1353,Insumos!$C:$G,2,FALSE)),"",VLOOKUP($C1353,Insumos!$C:$G,2,FALSE))</f>
        <v/>
      </c>
      <c r="F1353" s="57" t="str">
        <f>+IF(ISERROR(VLOOKUP($C1353,Insumos!$C:$G,5,FALSE)),"",VLOOKUP($C1353,Insumos!$C:$G,5,FALSE))</f>
        <v/>
      </c>
      <c r="G1353" s="55" t="str">
        <f>+IF(ISERROR(VLOOKUP($C1353,Insumos!$C:$G,4,FALSE)),"",VLOOKUP($C1353,Insumos!$C:$G,4,FALSE))</f>
        <v/>
      </c>
      <c r="H1353" s="64"/>
      <c r="I1353" s="56">
        <f t="shared" si="186"/>
        <v>0</v>
      </c>
      <c r="J1353" s="39"/>
      <c r="K1353" s="79"/>
      <c r="L1353" s="59">
        <f t="shared" si="187"/>
        <v>0</v>
      </c>
    </row>
    <row r="1354" ht="15.0" customHeight="1">
      <c r="B1354" s="53">
        <v>10.0</v>
      </c>
      <c r="C1354" s="73"/>
      <c r="D1354" s="55" t="str">
        <f>+IF(ISERROR(VLOOKUP($C1354,Insumos!$C:$G,3,FALSE)),"",VLOOKUP($C1354,Insumos!$C:$G,3,FALSE))</f>
        <v/>
      </c>
      <c r="E1354" s="56" t="str">
        <f>+IF(ISERROR(VLOOKUP($C1354,Insumos!$C:$G,2,FALSE)),"",VLOOKUP($C1354,Insumos!$C:$G,2,FALSE))</f>
        <v/>
      </c>
      <c r="F1354" s="57" t="str">
        <f>+IF(ISERROR(VLOOKUP($C1354,Insumos!$C:$G,5,FALSE)),"",VLOOKUP($C1354,Insumos!$C:$G,5,FALSE))</f>
        <v/>
      </c>
      <c r="G1354" s="55" t="str">
        <f>+IF(ISERROR(VLOOKUP($C1354,Insumos!$C:$G,4,FALSE)),"",VLOOKUP($C1354,Insumos!$C:$G,4,FALSE))</f>
        <v/>
      </c>
      <c r="H1354" s="64"/>
      <c r="I1354" s="56">
        <f t="shared" si="186"/>
        <v>0</v>
      </c>
      <c r="J1354" s="39"/>
      <c r="K1354" s="77"/>
      <c r="L1354" s="59">
        <f t="shared" si="187"/>
        <v>0</v>
      </c>
    </row>
    <row r="1355" ht="15.0" customHeight="1">
      <c r="B1355" s="53">
        <v>11.0</v>
      </c>
      <c r="C1355" s="63"/>
      <c r="D1355" s="55" t="str">
        <f>+IF(ISERROR(VLOOKUP($C1355,Insumos!$C:$G,3,FALSE)),"",VLOOKUP($C1355,Insumos!$C:$G,3,FALSE))</f>
        <v/>
      </c>
      <c r="E1355" s="56" t="str">
        <f>+IF(ISERROR(VLOOKUP($C1355,Insumos!$C:$G,2,FALSE)),"",VLOOKUP($C1355,Insumos!$C:$G,2,FALSE))</f>
        <v/>
      </c>
      <c r="F1355" s="57" t="str">
        <f>+IF(ISERROR(VLOOKUP($C1355,Insumos!$C:$G,5,FALSE)),"",VLOOKUP($C1355,Insumos!$C:$G,5,FALSE))</f>
        <v/>
      </c>
      <c r="G1355" s="55" t="str">
        <f>+IF(ISERROR(VLOOKUP($C1355,Insumos!$C:$G,4,FALSE)),"",VLOOKUP($C1355,Insumos!$C:$G,4,FALSE))</f>
        <v/>
      </c>
      <c r="H1355" s="64"/>
      <c r="I1355" s="56">
        <f t="shared" si="186"/>
        <v>0</v>
      </c>
      <c r="J1355" s="39"/>
      <c r="K1355" s="77"/>
      <c r="L1355" s="59">
        <f t="shared" si="187"/>
        <v>0</v>
      </c>
    </row>
    <row r="1356" ht="15.0" customHeight="1">
      <c r="H1356" s="67" t="s">
        <v>483</v>
      </c>
      <c r="I1356" s="68">
        <f>SUM(I1345:I1355)</f>
        <v>4528.25</v>
      </c>
      <c r="J1356" s="39"/>
      <c r="K1356" s="69"/>
      <c r="L1356" s="70">
        <f>SUM(L1345:L1355)</f>
        <v>4528.25</v>
      </c>
    </row>
    <row r="1359" ht="15.0" customHeight="1">
      <c r="B1359" s="33"/>
      <c r="C1359" s="10"/>
      <c r="D1359" s="111"/>
      <c r="E1359" s="35"/>
      <c r="F1359" s="36"/>
      <c r="G1359" s="37"/>
      <c r="H1359" s="38"/>
      <c r="I1359" s="35"/>
      <c r="J1359" s="39"/>
      <c r="K1359" s="40" t="s">
        <v>474</v>
      </c>
      <c r="L1359" s="41"/>
    </row>
    <row r="1360" ht="15.0" customHeight="1">
      <c r="B1360" s="42"/>
      <c r="C1360" s="43"/>
      <c r="D1360" s="42"/>
      <c r="E1360" s="44"/>
      <c r="F1360" s="45"/>
      <c r="G1360" s="42"/>
      <c r="H1360" s="46"/>
      <c r="I1360" s="44"/>
      <c r="J1360" s="39"/>
      <c r="K1360" s="47"/>
      <c r="L1360" s="41"/>
    </row>
    <row r="1361" ht="15.0" customHeight="1">
      <c r="B1361" s="48" t="s">
        <v>476</v>
      </c>
      <c r="C1361" s="48" t="s">
        <v>477</v>
      </c>
      <c r="D1361" s="48" t="s">
        <v>478</v>
      </c>
      <c r="E1361" s="49" t="s">
        <v>479</v>
      </c>
      <c r="F1361" s="50" t="s">
        <v>10</v>
      </c>
      <c r="G1361" s="48" t="s">
        <v>480</v>
      </c>
      <c r="H1361" s="51" t="s">
        <v>481</v>
      </c>
      <c r="I1361" s="49" t="s">
        <v>482</v>
      </c>
      <c r="J1361" s="39"/>
      <c r="K1361" s="52"/>
      <c r="L1361" s="48" t="s">
        <v>482</v>
      </c>
    </row>
    <row r="1362" ht="15.0" customHeight="1">
      <c r="B1362" s="53">
        <v>1.0</v>
      </c>
      <c r="C1362" s="54"/>
      <c r="D1362" s="55" t="str">
        <f>+IF(ISERROR(VLOOKUP($C1362,Insumos!$C:$G,3,FALSE)),"",VLOOKUP($C1362,Insumos!$C:$G,3,FALSE))</f>
        <v/>
      </c>
      <c r="E1362" s="56" t="str">
        <f>+IF(ISERROR(VLOOKUP($C1362,Insumos!$C:$G,2,FALSE)),"",VLOOKUP($C1362,Insumos!$C:$G,2,FALSE))</f>
        <v/>
      </c>
      <c r="F1362" s="57" t="str">
        <f>+IF(ISERROR(VLOOKUP($C1362,Insumos!$C:$G,5,FALSE)),"",VLOOKUP($C1362,Insumos!$C:$G,5,FALSE))</f>
        <v/>
      </c>
      <c r="G1362" s="55" t="str">
        <f>+IF(ISERROR(VLOOKUP($C1362,Insumos!$C:$G,4,FALSE)),"",VLOOKUP($C1362,Insumos!$C:$G,4,FALSE))</f>
        <v/>
      </c>
      <c r="H1362" s="64"/>
      <c r="I1362" s="56">
        <f t="shared" ref="I1362:I1372" si="188">IF(ISERROR(ROUND(+E1362/F1362*H1362,2)),0,ROUND(+E1362/F1362*H1362,2))</f>
        <v>0</v>
      </c>
      <c r="J1362" s="39"/>
      <c r="K1362" s="64"/>
      <c r="L1362" s="59">
        <f t="shared" ref="L1362:L1372" si="189">IF(ISERROR(ROUND(+E1362/F1362*K1362,2)),0,ROUND(+E1362/F1362*K1362,2))</f>
        <v>0</v>
      </c>
    </row>
    <row r="1363" ht="15.0" customHeight="1">
      <c r="B1363" s="53">
        <v>2.0</v>
      </c>
      <c r="C1363" s="54"/>
      <c r="D1363" s="55" t="str">
        <f>+IF(ISERROR(VLOOKUP($C1363,Insumos!$C:$G,3,FALSE)),"",VLOOKUP($C1363,Insumos!$C:$G,3,FALSE))</f>
        <v/>
      </c>
      <c r="E1363" s="56" t="str">
        <f>+IF(ISERROR(VLOOKUP($C1363,Insumos!$C:$G,2,FALSE)),"",VLOOKUP($C1363,Insumos!$C:$G,2,FALSE))</f>
        <v/>
      </c>
      <c r="F1363" s="57" t="str">
        <f>+IF(ISERROR(VLOOKUP($C1363,Insumos!$C:$G,5,FALSE)),"",VLOOKUP($C1363,Insumos!$C:$G,5,FALSE))</f>
        <v/>
      </c>
      <c r="G1363" s="55" t="str">
        <f>+IF(ISERROR(VLOOKUP($C1363,Insumos!$C:$G,4,FALSE)),"",VLOOKUP($C1363,Insumos!$C:$G,4,FALSE))</f>
        <v/>
      </c>
      <c r="H1363" s="64"/>
      <c r="I1363" s="56">
        <f t="shared" si="188"/>
        <v>0</v>
      </c>
      <c r="J1363" s="39"/>
      <c r="K1363" s="64"/>
      <c r="L1363" s="59">
        <f t="shared" si="189"/>
        <v>0</v>
      </c>
    </row>
    <row r="1364" ht="15.0" customHeight="1">
      <c r="B1364" s="53">
        <v>3.0</v>
      </c>
      <c r="C1364" s="54"/>
      <c r="D1364" s="55" t="str">
        <f>+IF(ISERROR(VLOOKUP($C1364,Insumos!$C:$G,3,FALSE)),"",VLOOKUP($C1364,Insumos!$C:$G,3,FALSE))</f>
        <v/>
      </c>
      <c r="E1364" s="56" t="str">
        <f>+IF(ISERROR(VLOOKUP($C1364,Insumos!$C:$G,2,FALSE)),"",VLOOKUP($C1364,Insumos!$C:$G,2,FALSE))</f>
        <v/>
      </c>
      <c r="F1364" s="57" t="str">
        <f>+IF(ISERROR(VLOOKUP($C1364,Insumos!$C:$G,5,FALSE)),"",VLOOKUP($C1364,Insumos!$C:$G,5,FALSE))</f>
        <v/>
      </c>
      <c r="G1364" s="55" t="str">
        <f>+IF(ISERROR(VLOOKUP($C1364,Insumos!$C:$G,4,FALSE)),"",VLOOKUP($C1364,Insumos!$C:$G,4,FALSE))</f>
        <v/>
      </c>
      <c r="H1364" s="64"/>
      <c r="I1364" s="56">
        <f t="shared" si="188"/>
        <v>0</v>
      </c>
      <c r="J1364" s="39"/>
      <c r="K1364" s="64"/>
      <c r="L1364" s="59">
        <f t="shared" si="189"/>
        <v>0</v>
      </c>
    </row>
    <row r="1365" ht="15.0" customHeight="1">
      <c r="B1365" s="53">
        <v>4.0</v>
      </c>
      <c r="C1365" s="54"/>
      <c r="D1365" s="55" t="str">
        <f>+IF(ISERROR(VLOOKUP($C1365,Insumos!$C:$G,3,FALSE)),"",VLOOKUP($C1365,Insumos!$C:$G,3,FALSE))</f>
        <v/>
      </c>
      <c r="E1365" s="56" t="str">
        <f>+IF(ISERROR(VLOOKUP($C1365,Insumos!$C:$G,2,FALSE)),"",VLOOKUP($C1365,Insumos!$C:$G,2,FALSE))</f>
        <v/>
      </c>
      <c r="F1365" s="57" t="str">
        <f>+IF(ISERROR(VLOOKUP($C1365,Insumos!$C:$G,5,FALSE)),"",VLOOKUP($C1365,Insumos!$C:$G,5,FALSE))</f>
        <v/>
      </c>
      <c r="G1365" s="55" t="str">
        <f>+IF(ISERROR(VLOOKUP($C1365,Insumos!$C:$G,4,FALSE)),"",VLOOKUP($C1365,Insumos!$C:$G,4,FALSE))</f>
        <v/>
      </c>
      <c r="H1365" s="64"/>
      <c r="I1365" s="56">
        <f t="shared" si="188"/>
        <v>0</v>
      </c>
      <c r="J1365" s="39"/>
      <c r="K1365" s="64"/>
      <c r="L1365" s="59">
        <f t="shared" si="189"/>
        <v>0</v>
      </c>
    </row>
    <row r="1366" ht="15.0" customHeight="1">
      <c r="B1366" s="53">
        <v>5.0</v>
      </c>
      <c r="C1366" s="54"/>
      <c r="D1366" s="55" t="str">
        <f>+IF(ISERROR(VLOOKUP($C1366,Insumos!$C:$G,3,FALSE)),"",VLOOKUP($C1366,Insumos!$C:$G,3,FALSE))</f>
        <v/>
      </c>
      <c r="E1366" s="56" t="str">
        <f>+IF(ISERROR(VLOOKUP($C1366,Insumos!$C:$G,2,FALSE)),"",VLOOKUP($C1366,Insumos!$C:$G,2,FALSE))</f>
        <v/>
      </c>
      <c r="F1366" s="57" t="str">
        <f>+IF(ISERROR(VLOOKUP($C1366,Insumos!$C:$G,5,FALSE)),"",VLOOKUP($C1366,Insumos!$C:$G,5,FALSE))</f>
        <v/>
      </c>
      <c r="G1366" s="55" t="str">
        <f>+IF(ISERROR(VLOOKUP($C1366,Insumos!$C:$G,4,FALSE)),"",VLOOKUP($C1366,Insumos!$C:$G,4,FALSE))</f>
        <v/>
      </c>
      <c r="H1366" s="64"/>
      <c r="I1366" s="56">
        <f t="shared" si="188"/>
        <v>0</v>
      </c>
      <c r="J1366" s="39"/>
      <c r="K1366" s="92"/>
      <c r="L1366" s="59">
        <f t="shared" si="189"/>
        <v>0</v>
      </c>
    </row>
    <row r="1367" ht="15.0" customHeight="1">
      <c r="B1367" s="53">
        <v>6.0</v>
      </c>
      <c r="C1367" s="54"/>
      <c r="D1367" s="55" t="str">
        <f>+IF(ISERROR(VLOOKUP($C1367,Insumos!$C:$G,3,FALSE)),"",VLOOKUP($C1367,Insumos!$C:$G,3,FALSE))</f>
        <v/>
      </c>
      <c r="E1367" s="56" t="str">
        <f>+IF(ISERROR(VLOOKUP($C1367,Insumos!$C:$G,2,FALSE)),"",VLOOKUP($C1367,Insumos!$C:$G,2,FALSE))</f>
        <v/>
      </c>
      <c r="F1367" s="57" t="str">
        <f>+IF(ISERROR(VLOOKUP($C1367,Insumos!$C:$G,5,FALSE)),"",VLOOKUP($C1367,Insumos!$C:$G,5,FALSE))</f>
        <v/>
      </c>
      <c r="G1367" s="55" t="str">
        <f>+IF(ISERROR(VLOOKUP($C1367,Insumos!$C:$G,4,FALSE)),"",VLOOKUP($C1367,Insumos!$C:$G,4,FALSE))</f>
        <v/>
      </c>
      <c r="H1367" s="64"/>
      <c r="I1367" s="56">
        <f t="shared" si="188"/>
        <v>0</v>
      </c>
      <c r="J1367" s="39"/>
      <c r="K1367" s="92"/>
      <c r="L1367" s="59">
        <f t="shared" si="189"/>
        <v>0</v>
      </c>
    </row>
    <row r="1368" ht="15.0" customHeight="1">
      <c r="B1368" s="53">
        <v>7.0</v>
      </c>
      <c r="C1368" s="88"/>
      <c r="D1368" s="55" t="str">
        <f>+IF(ISERROR(VLOOKUP($C1368,Insumos!$C:$G,3,FALSE)),"",VLOOKUP($C1368,Insumos!$C:$G,3,FALSE))</f>
        <v/>
      </c>
      <c r="E1368" s="56" t="str">
        <f>+IF(ISERROR(VLOOKUP($C1368,Insumos!$C:$G,2,FALSE)),"",VLOOKUP($C1368,Insumos!$C:$G,2,FALSE))</f>
        <v/>
      </c>
      <c r="F1368" s="57" t="str">
        <f>+IF(ISERROR(VLOOKUP($C1368,Insumos!$C:$G,5,FALSE)),"",VLOOKUP($C1368,Insumos!$C:$G,5,FALSE))</f>
        <v/>
      </c>
      <c r="G1368" s="55" t="str">
        <f>+IF(ISERROR(VLOOKUP($C1368,Insumos!$C:$G,4,FALSE)),"",VLOOKUP($C1368,Insumos!$C:$G,4,FALSE))</f>
        <v/>
      </c>
      <c r="H1368" s="64"/>
      <c r="I1368" s="56">
        <f t="shared" si="188"/>
        <v>0</v>
      </c>
      <c r="J1368" s="39"/>
      <c r="K1368" s="112"/>
      <c r="L1368" s="59">
        <f t="shared" si="189"/>
        <v>0</v>
      </c>
    </row>
    <row r="1369" ht="15.0" customHeight="1">
      <c r="B1369" s="53">
        <v>8.0</v>
      </c>
      <c r="C1369" s="91"/>
      <c r="D1369" s="55" t="str">
        <f>+IF(ISERROR(VLOOKUP($C1369,Insumos!$C:$G,3,FALSE)),"",VLOOKUP($C1369,Insumos!$C:$G,3,FALSE))</f>
        <v/>
      </c>
      <c r="E1369" s="56" t="str">
        <f>+IF(ISERROR(VLOOKUP($C1369,Insumos!$C:$G,2,FALSE)),"",VLOOKUP($C1369,Insumos!$C:$G,2,FALSE))</f>
        <v/>
      </c>
      <c r="F1369" s="57" t="str">
        <f>+IF(ISERROR(VLOOKUP($C1369,Insumos!$C:$G,5,FALSE)),"",VLOOKUP($C1369,Insumos!$C:$G,5,FALSE))</f>
        <v/>
      </c>
      <c r="G1369" s="55" t="str">
        <f>+IF(ISERROR(VLOOKUP($C1369,Insumos!$C:$G,4,FALSE)),"",VLOOKUP($C1369,Insumos!$C:$G,4,FALSE))</f>
        <v/>
      </c>
      <c r="H1369" s="64"/>
      <c r="I1369" s="56">
        <f t="shared" si="188"/>
        <v>0</v>
      </c>
      <c r="J1369" s="39"/>
      <c r="K1369" s="113"/>
      <c r="L1369" s="59">
        <f t="shared" si="189"/>
        <v>0</v>
      </c>
    </row>
    <row r="1370" ht="15.0" customHeight="1">
      <c r="B1370" s="53">
        <v>9.0</v>
      </c>
      <c r="C1370" s="78"/>
      <c r="D1370" s="55" t="str">
        <f>+IF(ISERROR(VLOOKUP($C1370,Insumos!$C:$G,3,FALSE)),"",VLOOKUP($C1370,Insumos!$C:$G,3,FALSE))</f>
        <v/>
      </c>
      <c r="E1370" s="56" t="str">
        <f>+IF(ISERROR(VLOOKUP($C1370,Insumos!$C:$G,2,FALSE)),"",VLOOKUP($C1370,Insumos!$C:$G,2,FALSE))</f>
        <v/>
      </c>
      <c r="F1370" s="57" t="str">
        <f>+IF(ISERROR(VLOOKUP($C1370,Insumos!$C:$G,5,FALSE)),"",VLOOKUP($C1370,Insumos!$C:$G,5,FALSE))</f>
        <v/>
      </c>
      <c r="G1370" s="55" t="str">
        <f>+IF(ISERROR(VLOOKUP($C1370,Insumos!$C:$G,4,FALSE)),"",VLOOKUP($C1370,Insumos!$C:$G,4,FALSE))</f>
        <v/>
      </c>
      <c r="H1370" s="64"/>
      <c r="I1370" s="56">
        <f t="shared" si="188"/>
        <v>0</v>
      </c>
      <c r="J1370" s="39"/>
      <c r="K1370" s="79"/>
      <c r="L1370" s="59">
        <f t="shared" si="189"/>
        <v>0</v>
      </c>
    </row>
    <row r="1371" ht="15.0" customHeight="1">
      <c r="B1371" s="53">
        <v>10.0</v>
      </c>
      <c r="C1371" s="73"/>
      <c r="D1371" s="55" t="str">
        <f>+IF(ISERROR(VLOOKUP($C1371,Insumos!$C:$G,3,FALSE)),"",VLOOKUP($C1371,Insumos!$C:$G,3,FALSE))</f>
        <v/>
      </c>
      <c r="E1371" s="56" t="str">
        <f>+IF(ISERROR(VLOOKUP($C1371,Insumos!$C:$G,2,FALSE)),"",VLOOKUP($C1371,Insumos!$C:$G,2,FALSE))</f>
        <v/>
      </c>
      <c r="F1371" s="57" t="str">
        <f>+IF(ISERROR(VLOOKUP($C1371,Insumos!$C:$G,5,FALSE)),"",VLOOKUP($C1371,Insumos!$C:$G,5,FALSE))</f>
        <v/>
      </c>
      <c r="G1371" s="55" t="str">
        <f>+IF(ISERROR(VLOOKUP($C1371,Insumos!$C:$G,4,FALSE)),"",VLOOKUP($C1371,Insumos!$C:$G,4,FALSE))</f>
        <v/>
      </c>
      <c r="H1371" s="64"/>
      <c r="I1371" s="56">
        <f t="shared" si="188"/>
        <v>0</v>
      </c>
      <c r="J1371" s="39"/>
      <c r="K1371" s="77"/>
      <c r="L1371" s="59">
        <f t="shared" si="189"/>
        <v>0</v>
      </c>
    </row>
    <row r="1372" ht="15.0" customHeight="1">
      <c r="B1372" s="53">
        <v>11.0</v>
      </c>
      <c r="C1372" s="63"/>
      <c r="D1372" s="55" t="str">
        <f>+IF(ISERROR(VLOOKUP($C1372,Insumos!$C:$G,3,FALSE)),"",VLOOKUP($C1372,Insumos!$C:$G,3,FALSE))</f>
        <v/>
      </c>
      <c r="E1372" s="56" t="str">
        <f>+IF(ISERROR(VLOOKUP($C1372,Insumos!$C:$G,2,FALSE)),"",VLOOKUP($C1372,Insumos!$C:$G,2,FALSE))</f>
        <v/>
      </c>
      <c r="F1372" s="57" t="str">
        <f>+IF(ISERROR(VLOOKUP($C1372,Insumos!$C:$G,5,FALSE)),"",VLOOKUP($C1372,Insumos!$C:$G,5,FALSE))</f>
        <v/>
      </c>
      <c r="G1372" s="55" t="str">
        <f>+IF(ISERROR(VLOOKUP($C1372,Insumos!$C:$G,4,FALSE)),"",VLOOKUP($C1372,Insumos!$C:$G,4,FALSE))</f>
        <v/>
      </c>
      <c r="H1372" s="64"/>
      <c r="I1372" s="56">
        <f t="shared" si="188"/>
        <v>0</v>
      </c>
      <c r="J1372" s="39"/>
      <c r="K1372" s="77"/>
      <c r="L1372" s="59">
        <f t="shared" si="189"/>
        <v>0</v>
      </c>
    </row>
    <row r="1373" ht="15.0" customHeight="1">
      <c r="H1373" s="67" t="s">
        <v>483</v>
      </c>
      <c r="I1373" s="68">
        <f>SUM(I1362:I1372)</f>
        <v>0</v>
      </c>
      <c r="J1373" s="39"/>
      <c r="K1373" s="69"/>
      <c r="L1373" s="70">
        <f>SUM(L1362:L1372)</f>
        <v>0</v>
      </c>
    </row>
    <row r="1376" ht="15.0" customHeight="1">
      <c r="B1376" s="33"/>
      <c r="C1376" s="10"/>
      <c r="D1376" s="111"/>
      <c r="E1376" s="35"/>
      <c r="F1376" s="36"/>
      <c r="G1376" s="37"/>
      <c r="H1376" s="38"/>
      <c r="I1376" s="35"/>
      <c r="J1376" s="39"/>
      <c r="K1376" s="40" t="s">
        <v>474</v>
      </c>
      <c r="L1376" s="41"/>
    </row>
    <row r="1377" ht="15.0" customHeight="1">
      <c r="B1377" s="42"/>
      <c r="C1377" s="43"/>
      <c r="D1377" s="42"/>
      <c r="E1377" s="44"/>
      <c r="F1377" s="45"/>
      <c r="G1377" s="42"/>
      <c r="H1377" s="46"/>
      <c r="I1377" s="44"/>
      <c r="J1377" s="39"/>
      <c r="K1377" s="47"/>
      <c r="L1377" s="41"/>
    </row>
    <row r="1378" ht="15.0" customHeight="1">
      <c r="B1378" s="48" t="s">
        <v>476</v>
      </c>
      <c r="C1378" s="48" t="s">
        <v>477</v>
      </c>
      <c r="D1378" s="48" t="s">
        <v>478</v>
      </c>
      <c r="E1378" s="49" t="s">
        <v>479</v>
      </c>
      <c r="F1378" s="50" t="s">
        <v>10</v>
      </c>
      <c r="G1378" s="48" t="s">
        <v>480</v>
      </c>
      <c r="H1378" s="51" t="s">
        <v>481</v>
      </c>
      <c r="I1378" s="49" t="s">
        <v>482</v>
      </c>
      <c r="J1378" s="39"/>
      <c r="K1378" s="52"/>
      <c r="L1378" s="48" t="s">
        <v>482</v>
      </c>
    </row>
    <row r="1379" ht="15.0" customHeight="1">
      <c r="B1379" s="53">
        <v>1.0</v>
      </c>
      <c r="C1379" s="54"/>
      <c r="D1379" s="55" t="str">
        <f>+IF(ISERROR(VLOOKUP($C1379,Insumos!$C:$G,3,FALSE)),"",VLOOKUP($C1379,Insumos!$C:$G,3,FALSE))</f>
        <v/>
      </c>
      <c r="E1379" s="56" t="str">
        <f>+IF(ISERROR(VLOOKUP($C1379,Insumos!$C:$G,2,FALSE)),"",VLOOKUP($C1379,Insumos!$C:$G,2,FALSE))</f>
        <v/>
      </c>
      <c r="F1379" s="57" t="str">
        <f>+IF(ISERROR(VLOOKUP($C1379,Insumos!$C:$G,5,FALSE)),"",VLOOKUP($C1379,Insumos!$C:$G,5,FALSE))</f>
        <v/>
      </c>
      <c r="G1379" s="55" t="str">
        <f>+IF(ISERROR(VLOOKUP($C1379,Insumos!$C:$G,4,FALSE)),"",VLOOKUP($C1379,Insumos!$C:$G,4,FALSE))</f>
        <v/>
      </c>
      <c r="H1379" s="64"/>
      <c r="I1379" s="56">
        <f t="shared" ref="I1379:I1389" si="190">IF(ISERROR(ROUND(+E1379/F1379*H1379,2)),0,ROUND(+E1379/F1379*H1379,2))</f>
        <v>0</v>
      </c>
      <c r="J1379" s="39"/>
      <c r="K1379" s="64"/>
      <c r="L1379" s="59">
        <f t="shared" ref="L1379:L1389" si="191">IF(ISERROR(ROUND(+E1379/F1379*K1379,2)),0,ROUND(+E1379/F1379*K1379,2))</f>
        <v>0</v>
      </c>
    </row>
    <row r="1380" ht="15.0" customHeight="1">
      <c r="B1380" s="53">
        <v>2.0</v>
      </c>
      <c r="C1380" s="54"/>
      <c r="D1380" s="55" t="str">
        <f>+IF(ISERROR(VLOOKUP($C1380,Insumos!$C:$G,3,FALSE)),"",VLOOKUP($C1380,Insumos!$C:$G,3,FALSE))</f>
        <v/>
      </c>
      <c r="E1380" s="56" t="str">
        <f>+IF(ISERROR(VLOOKUP($C1380,Insumos!$C:$G,2,FALSE)),"",VLOOKUP($C1380,Insumos!$C:$G,2,FALSE))</f>
        <v/>
      </c>
      <c r="F1380" s="57" t="str">
        <f>+IF(ISERROR(VLOOKUP($C1380,Insumos!$C:$G,5,FALSE)),"",VLOOKUP($C1380,Insumos!$C:$G,5,FALSE))</f>
        <v/>
      </c>
      <c r="G1380" s="55" t="str">
        <f>+IF(ISERROR(VLOOKUP($C1380,Insumos!$C:$G,4,FALSE)),"",VLOOKUP($C1380,Insumos!$C:$G,4,FALSE))</f>
        <v/>
      </c>
      <c r="H1380" s="64"/>
      <c r="I1380" s="56">
        <f t="shared" si="190"/>
        <v>0</v>
      </c>
      <c r="J1380" s="39"/>
      <c r="K1380" s="64"/>
      <c r="L1380" s="59">
        <f t="shared" si="191"/>
        <v>0</v>
      </c>
    </row>
    <row r="1381" ht="15.0" customHeight="1">
      <c r="B1381" s="53">
        <v>3.0</v>
      </c>
      <c r="C1381" s="54"/>
      <c r="D1381" s="55" t="str">
        <f>+IF(ISERROR(VLOOKUP($C1381,Insumos!$C:$G,3,FALSE)),"",VLOOKUP($C1381,Insumos!$C:$G,3,FALSE))</f>
        <v/>
      </c>
      <c r="E1381" s="56" t="str">
        <f>+IF(ISERROR(VLOOKUP($C1381,Insumos!$C:$G,2,FALSE)),"",VLOOKUP($C1381,Insumos!$C:$G,2,FALSE))</f>
        <v/>
      </c>
      <c r="F1381" s="57" t="str">
        <f>+IF(ISERROR(VLOOKUP($C1381,Insumos!$C:$G,5,FALSE)),"",VLOOKUP($C1381,Insumos!$C:$G,5,FALSE))</f>
        <v/>
      </c>
      <c r="G1381" s="55" t="str">
        <f>+IF(ISERROR(VLOOKUP($C1381,Insumos!$C:$G,4,FALSE)),"",VLOOKUP($C1381,Insumos!$C:$G,4,FALSE))</f>
        <v/>
      </c>
      <c r="H1381" s="64"/>
      <c r="I1381" s="56">
        <f t="shared" si="190"/>
        <v>0</v>
      </c>
      <c r="J1381" s="39"/>
      <c r="K1381" s="64"/>
      <c r="L1381" s="59">
        <f t="shared" si="191"/>
        <v>0</v>
      </c>
    </row>
    <row r="1382" ht="15.0" customHeight="1">
      <c r="B1382" s="53">
        <v>4.0</v>
      </c>
      <c r="C1382" s="54"/>
      <c r="D1382" s="55" t="str">
        <f>+IF(ISERROR(VLOOKUP($C1382,Insumos!$C:$G,3,FALSE)),"",VLOOKUP($C1382,Insumos!$C:$G,3,FALSE))</f>
        <v/>
      </c>
      <c r="E1382" s="56" t="str">
        <f>+IF(ISERROR(VLOOKUP($C1382,Insumos!$C:$G,2,FALSE)),"",VLOOKUP($C1382,Insumos!$C:$G,2,FALSE))</f>
        <v/>
      </c>
      <c r="F1382" s="57" t="str">
        <f>+IF(ISERROR(VLOOKUP($C1382,Insumos!$C:$G,5,FALSE)),"",VLOOKUP($C1382,Insumos!$C:$G,5,FALSE))</f>
        <v/>
      </c>
      <c r="G1382" s="55" t="str">
        <f>+IF(ISERROR(VLOOKUP($C1382,Insumos!$C:$G,4,FALSE)),"",VLOOKUP($C1382,Insumos!$C:$G,4,FALSE))</f>
        <v/>
      </c>
      <c r="H1382" s="64"/>
      <c r="I1382" s="56">
        <f t="shared" si="190"/>
        <v>0</v>
      </c>
      <c r="J1382" s="39"/>
      <c r="K1382" s="64"/>
      <c r="L1382" s="59">
        <f t="shared" si="191"/>
        <v>0</v>
      </c>
    </row>
    <row r="1383" ht="15.0" customHeight="1">
      <c r="B1383" s="53">
        <v>5.0</v>
      </c>
      <c r="C1383" s="54"/>
      <c r="D1383" s="55" t="str">
        <f>+IF(ISERROR(VLOOKUP($C1383,Insumos!$C:$G,3,FALSE)),"",VLOOKUP($C1383,Insumos!$C:$G,3,FALSE))</f>
        <v/>
      </c>
      <c r="E1383" s="56" t="str">
        <f>+IF(ISERROR(VLOOKUP($C1383,Insumos!$C:$G,2,FALSE)),"",VLOOKUP($C1383,Insumos!$C:$G,2,FALSE))</f>
        <v/>
      </c>
      <c r="F1383" s="57" t="str">
        <f>+IF(ISERROR(VLOOKUP($C1383,Insumos!$C:$G,5,FALSE)),"",VLOOKUP($C1383,Insumos!$C:$G,5,FALSE))</f>
        <v/>
      </c>
      <c r="G1383" s="55" t="str">
        <f>+IF(ISERROR(VLOOKUP($C1383,Insumos!$C:$G,4,FALSE)),"",VLOOKUP($C1383,Insumos!$C:$G,4,FALSE))</f>
        <v/>
      </c>
      <c r="H1383" s="64"/>
      <c r="I1383" s="56">
        <f t="shared" si="190"/>
        <v>0</v>
      </c>
      <c r="J1383" s="39"/>
      <c r="K1383" s="92"/>
      <c r="L1383" s="59">
        <f t="shared" si="191"/>
        <v>0</v>
      </c>
    </row>
    <row r="1384" ht="15.0" customHeight="1">
      <c r="B1384" s="53">
        <v>6.0</v>
      </c>
      <c r="C1384" s="54"/>
      <c r="D1384" s="55" t="str">
        <f>+IF(ISERROR(VLOOKUP($C1384,Insumos!$C:$G,3,FALSE)),"",VLOOKUP($C1384,Insumos!$C:$G,3,FALSE))</f>
        <v/>
      </c>
      <c r="E1384" s="56" t="str">
        <f>+IF(ISERROR(VLOOKUP($C1384,Insumos!$C:$G,2,FALSE)),"",VLOOKUP($C1384,Insumos!$C:$G,2,FALSE))</f>
        <v/>
      </c>
      <c r="F1384" s="57" t="str">
        <f>+IF(ISERROR(VLOOKUP($C1384,Insumos!$C:$G,5,FALSE)),"",VLOOKUP($C1384,Insumos!$C:$G,5,FALSE))</f>
        <v/>
      </c>
      <c r="G1384" s="55" t="str">
        <f>+IF(ISERROR(VLOOKUP($C1384,Insumos!$C:$G,4,FALSE)),"",VLOOKUP($C1384,Insumos!$C:$G,4,FALSE))</f>
        <v/>
      </c>
      <c r="H1384" s="64"/>
      <c r="I1384" s="56">
        <f t="shared" si="190"/>
        <v>0</v>
      </c>
      <c r="J1384" s="39"/>
      <c r="K1384" s="92"/>
      <c r="L1384" s="59">
        <f t="shared" si="191"/>
        <v>0</v>
      </c>
    </row>
    <row r="1385" ht="15.0" customHeight="1">
      <c r="B1385" s="53">
        <v>7.0</v>
      </c>
      <c r="C1385" s="88"/>
      <c r="D1385" s="55" t="str">
        <f>+IF(ISERROR(VLOOKUP($C1385,Insumos!$C:$G,3,FALSE)),"",VLOOKUP($C1385,Insumos!$C:$G,3,FALSE))</f>
        <v/>
      </c>
      <c r="E1385" s="56" t="str">
        <f>+IF(ISERROR(VLOOKUP($C1385,Insumos!$C:$G,2,FALSE)),"",VLOOKUP($C1385,Insumos!$C:$G,2,FALSE))</f>
        <v/>
      </c>
      <c r="F1385" s="57" t="str">
        <f>+IF(ISERROR(VLOOKUP($C1385,Insumos!$C:$G,5,FALSE)),"",VLOOKUP($C1385,Insumos!$C:$G,5,FALSE))</f>
        <v/>
      </c>
      <c r="G1385" s="55" t="str">
        <f>+IF(ISERROR(VLOOKUP($C1385,Insumos!$C:$G,4,FALSE)),"",VLOOKUP($C1385,Insumos!$C:$G,4,FALSE))</f>
        <v/>
      </c>
      <c r="H1385" s="64"/>
      <c r="I1385" s="56">
        <f t="shared" si="190"/>
        <v>0</v>
      </c>
      <c r="J1385" s="39"/>
      <c r="K1385" s="112"/>
      <c r="L1385" s="59">
        <f t="shared" si="191"/>
        <v>0</v>
      </c>
    </row>
    <row r="1386" ht="15.0" customHeight="1">
      <c r="B1386" s="53">
        <v>8.0</v>
      </c>
      <c r="C1386" s="91"/>
      <c r="D1386" s="55" t="str">
        <f>+IF(ISERROR(VLOOKUP($C1386,Insumos!$C:$G,3,FALSE)),"",VLOOKUP($C1386,Insumos!$C:$G,3,FALSE))</f>
        <v/>
      </c>
      <c r="E1386" s="56" t="str">
        <f>+IF(ISERROR(VLOOKUP($C1386,Insumos!$C:$G,2,FALSE)),"",VLOOKUP($C1386,Insumos!$C:$G,2,FALSE))</f>
        <v/>
      </c>
      <c r="F1386" s="57" t="str">
        <f>+IF(ISERROR(VLOOKUP($C1386,Insumos!$C:$G,5,FALSE)),"",VLOOKUP($C1386,Insumos!$C:$G,5,FALSE))</f>
        <v/>
      </c>
      <c r="G1386" s="55" t="str">
        <f>+IF(ISERROR(VLOOKUP($C1386,Insumos!$C:$G,4,FALSE)),"",VLOOKUP($C1386,Insumos!$C:$G,4,FALSE))</f>
        <v/>
      </c>
      <c r="H1386" s="64"/>
      <c r="I1386" s="56">
        <f t="shared" si="190"/>
        <v>0</v>
      </c>
      <c r="J1386" s="39"/>
      <c r="K1386" s="113"/>
      <c r="L1386" s="59">
        <f t="shared" si="191"/>
        <v>0</v>
      </c>
    </row>
    <row r="1387" ht="15.0" customHeight="1">
      <c r="B1387" s="53">
        <v>9.0</v>
      </c>
      <c r="C1387" s="78"/>
      <c r="D1387" s="55" t="str">
        <f>+IF(ISERROR(VLOOKUP($C1387,Insumos!$C:$G,3,FALSE)),"",VLOOKUP($C1387,Insumos!$C:$G,3,FALSE))</f>
        <v/>
      </c>
      <c r="E1387" s="56" t="str">
        <f>+IF(ISERROR(VLOOKUP($C1387,Insumos!$C:$G,2,FALSE)),"",VLOOKUP($C1387,Insumos!$C:$G,2,FALSE))</f>
        <v/>
      </c>
      <c r="F1387" s="57" t="str">
        <f>+IF(ISERROR(VLOOKUP($C1387,Insumos!$C:$G,5,FALSE)),"",VLOOKUP($C1387,Insumos!$C:$G,5,FALSE))</f>
        <v/>
      </c>
      <c r="G1387" s="55" t="str">
        <f>+IF(ISERROR(VLOOKUP($C1387,Insumos!$C:$G,4,FALSE)),"",VLOOKUP($C1387,Insumos!$C:$G,4,FALSE))</f>
        <v/>
      </c>
      <c r="H1387" s="64"/>
      <c r="I1387" s="56">
        <f t="shared" si="190"/>
        <v>0</v>
      </c>
      <c r="J1387" s="39"/>
      <c r="K1387" s="79"/>
      <c r="L1387" s="59">
        <f t="shared" si="191"/>
        <v>0</v>
      </c>
    </row>
    <row r="1388" ht="15.0" customHeight="1">
      <c r="B1388" s="53">
        <v>10.0</v>
      </c>
      <c r="C1388" s="73"/>
      <c r="D1388" s="55" t="str">
        <f>+IF(ISERROR(VLOOKUP($C1388,Insumos!$C:$G,3,FALSE)),"",VLOOKUP($C1388,Insumos!$C:$G,3,FALSE))</f>
        <v/>
      </c>
      <c r="E1388" s="56" t="str">
        <f>+IF(ISERROR(VLOOKUP($C1388,Insumos!$C:$G,2,FALSE)),"",VLOOKUP($C1388,Insumos!$C:$G,2,FALSE))</f>
        <v/>
      </c>
      <c r="F1388" s="57" t="str">
        <f>+IF(ISERROR(VLOOKUP($C1388,Insumos!$C:$G,5,FALSE)),"",VLOOKUP($C1388,Insumos!$C:$G,5,FALSE))</f>
        <v/>
      </c>
      <c r="G1388" s="55" t="str">
        <f>+IF(ISERROR(VLOOKUP($C1388,Insumos!$C:$G,4,FALSE)),"",VLOOKUP($C1388,Insumos!$C:$G,4,FALSE))</f>
        <v/>
      </c>
      <c r="H1388" s="64"/>
      <c r="I1388" s="56">
        <f t="shared" si="190"/>
        <v>0</v>
      </c>
      <c r="J1388" s="39"/>
      <c r="K1388" s="77"/>
      <c r="L1388" s="59">
        <f t="shared" si="191"/>
        <v>0</v>
      </c>
    </row>
    <row r="1389" ht="15.0" customHeight="1">
      <c r="B1389" s="53">
        <v>11.0</v>
      </c>
      <c r="C1389" s="63"/>
      <c r="D1389" s="55" t="str">
        <f>+IF(ISERROR(VLOOKUP($C1389,Insumos!$C:$G,3,FALSE)),"",VLOOKUP($C1389,Insumos!$C:$G,3,FALSE))</f>
        <v/>
      </c>
      <c r="E1389" s="56" t="str">
        <f>+IF(ISERROR(VLOOKUP($C1389,Insumos!$C:$G,2,FALSE)),"",VLOOKUP($C1389,Insumos!$C:$G,2,FALSE))</f>
        <v/>
      </c>
      <c r="F1389" s="57" t="str">
        <f>+IF(ISERROR(VLOOKUP($C1389,Insumos!$C:$G,5,FALSE)),"",VLOOKUP($C1389,Insumos!$C:$G,5,FALSE))</f>
        <v/>
      </c>
      <c r="G1389" s="55" t="str">
        <f>+IF(ISERROR(VLOOKUP($C1389,Insumos!$C:$G,4,FALSE)),"",VLOOKUP($C1389,Insumos!$C:$G,4,FALSE))</f>
        <v/>
      </c>
      <c r="H1389" s="64"/>
      <c r="I1389" s="56">
        <f t="shared" si="190"/>
        <v>0</v>
      </c>
      <c r="J1389" s="39"/>
      <c r="K1389" s="77"/>
      <c r="L1389" s="59">
        <f t="shared" si="191"/>
        <v>0</v>
      </c>
    </row>
    <row r="1390" ht="15.0" customHeight="1">
      <c r="H1390" s="67" t="s">
        <v>483</v>
      </c>
      <c r="I1390" s="68">
        <f>SUM(I1379:I1389)</f>
        <v>0</v>
      </c>
      <c r="J1390" s="39"/>
      <c r="K1390" s="69"/>
      <c r="L1390" s="70">
        <f>SUM(L1379:L1389)</f>
        <v>0</v>
      </c>
    </row>
    <row r="1393" ht="15.0" customHeight="1">
      <c r="B1393" s="33"/>
      <c r="C1393" s="10"/>
      <c r="D1393" s="111"/>
      <c r="E1393" s="35"/>
      <c r="F1393" s="36"/>
      <c r="G1393" s="37"/>
      <c r="H1393" s="38"/>
      <c r="I1393" s="35"/>
      <c r="J1393" s="39"/>
      <c r="K1393" s="40" t="s">
        <v>474</v>
      </c>
      <c r="L1393" s="41"/>
    </row>
    <row r="1394" ht="15.0" customHeight="1">
      <c r="B1394" s="42"/>
      <c r="C1394" s="43"/>
      <c r="D1394" s="42"/>
      <c r="E1394" s="44"/>
      <c r="F1394" s="45"/>
      <c r="G1394" s="42"/>
      <c r="H1394" s="46"/>
      <c r="I1394" s="44"/>
      <c r="J1394" s="39"/>
      <c r="K1394" s="47"/>
      <c r="L1394" s="41"/>
    </row>
    <row r="1395" ht="15.0" customHeight="1">
      <c r="B1395" s="48" t="s">
        <v>476</v>
      </c>
      <c r="C1395" s="48" t="s">
        <v>477</v>
      </c>
      <c r="D1395" s="48" t="s">
        <v>478</v>
      </c>
      <c r="E1395" s="49" t="s">
        <v>479</v>
      </c>
      <c r="F1395" s="50" t="s">
        <v>10</v>
      </c>
      <c r="G1395" s="48" t="s">
        <v>480</v>
      </c>
      <c r="H1395" s="51" t="s">
        <v>481</v>
      </c>
      <c r="I1395" s="49" t="s">
        <v>482</v>
      </c>
      <c r="J1395" s="39"/>
      <c r="K1395" s="52"/>
      <c r="L1395" s="48" t="s">
        <v>482</v>
      </c>
    </row>
    <row r="1396" ht="15.0" customHeight="1">
      <c r="B1396" s="53">
        <v>1.0</v>
      </c>
      <c r="C1396" s="54"/>
      <c r="D1396" s="55" t="str">
        <f>+IF(ISERROR(VLOOKUP($C1396,Insumos!$C:$G,3,FALSE)),"",VLOOKUP($C1396,Insumos!$C:$G,3,FALSE))</f>
        <v/>
      </c>
      <c r="E1396" s="56" t="str">
        <f>+IF(ISERROR(VLOOKUP($C1396,Insumos!$C:$G,2,FALSE)),"",VLOOKUP($C1396,Insumos!$C:$G,2,FALSE))</f>
        <v/>
      </c>
      <c r="F1396" s="57" t="str">
        <f>+IF(ISERROR(VLOOKUP($C1396,Insumos!$C:$G,5,FALSE)),"",VLOOKUP($C1396,Insumos!$C:$G,5,FALSE))</f>
        <v/>
      </c>
      <c r="G1396" s="55" t="str">
        <f>+IF(ISERROR(VLOOKUP($C1396,Insumos!$C:$G,4,FALSE)),"",VLOOKUP($C1396,Insumos!$C:$G,4,FALSE))</f>
        <v/>
      </c>
      <c r="H1396" s="64"/>
      <c r="I1396" s="56">
        <f t="shared" ref="I1396:I1406" si="192">IF(ISERROR(ROUND(+E1396/F1396*H1396,2)),0,ROUND(+E1396/F1396*H1396,2))</f>
        <v>0</v>
      </c>
      <c r="J1396" s="39"/>
      <c r="K1396" s="64"/>
      <c r="L1396" s="59">
        <f t="shared" ref="L1396:L1406" si="193">IF(ISERROR(ROUND(+E1396/F1396*K1396,2)),0,ROUND(+E1396/F1396*K1396,2))</f>
        <v>0</v>
      </c>
    </row>
    <row r="1397" ht="15.0" customHeight="1">
      <c r="B1397" s="53">
        <v>2.0</v>
      </c>
      <c r="C1397" s="54"/>
      <c r="D1397" s="55" t="str">
        <f>+IF(ISERROR(VLOOKUP($C1397,Insumos!$C:$G,3,FALSE)),"",VLOOKUP($C1397,Insumos!$C:$G,3,FALSE))</f>
        <v/>
      </c>
      <c r="E1397" s="56" t="str">
        <f>+IF(ISERROR(VLOOKUP($C1397,Insumos!$C:$G,2,FALSE)),"",VLOOKUP($C1397,Insumos!$C:$G,2,FALSE))</f>
        <v/>
      </c>
      <c r="F1397" s="57" t="str">
        <f>+IF(ISERROR(VLOOKUP($C1397,Insumos!$C:$G,5,FALSE)),"",VLOOKUP($C1397,Insumos!$C:$G,5,FALSE))</f>
        <v/>
      </c>
      <c r="G1397" s="55" t="str">
        <f>+IF(ISERROR(VLOOKUP($C1397,Insumos!$C:$G,4,FALSE)),"",VLOOKUP($C1397,Insumos!$C:$G,4,FALSE))</f>
        <v/>
      </c>
      <c r="H1397" s="64"/>
      <c r="I1397" s="56">
        <f t="shared" si="192"/>
        <v>0</v>
      </c>
      <c r="J1397" s="39"/>
      <c r="K1397" s="64"/>
      <c r="L1397" s="59">
        <f t="shared" si="193"/>
        <v>0</v>
      </c>
    </row>
    <row r="1398" ht="15.0" customHeight="1">
      <c r="B1398" s="53">
        <v>3.0</v>
      </c>
      <c r="C1398" s="54"/>
      <c r="D1398" s="55" t="str">
        <f>+IF(ISERROR(VLOOKUP($C1398,Insumos!$C:$G,3,FALSE)),"",VLOOKUP($C1398,Insumos!$C:$G,3,FALSE))</f>
        <v/>
      </c>
      <c r="E1398" s="56" t="str">
        <f>+IF(ISERROR(VLOOKUP($C1398,Insumos!$C:$G,2,FALSE)),"",VLOOKUP($C1398,Insumos!$C:$G,2,FALSE))</f>
        <v/>
      </c>
      <c r="F1398" s="57" t="str">
        <f>+IF(ISERROR(VLOOKUP($C1398,Insumos!$C:$G,5,FALSE)),"",VLOOKUP($C1398,Insumos!$C:$G,5,FALSE))</f>
        <v/>
      </c>
      <c r="G1398" s="55" t="str">
        <f>+IF(ISERROR(VLOOKUP($C1398,Insumos!$C:$G,4,FALSE)),"",VLOOKUP($C1398,Insumos!$C:$G,4,FALSE))</f>
        <v/>
      </c>
      <c r="H1398" s="64"/>
      <c r="I1398" s="56">
        <f t="shared" si="192"/>
        <v>0</v>
      </c>
      <c r="J1398" s="39"/>
      <c r="K1398" s="64"/>
      <c r="L1398" s="59">
        <f t="shared" si="193"/>
        <v>0</v>
      </c>
    </row>
    <row r="1399" ht="15.0" customHeight="1">
      <c r="B1399" s="53">
        <v>4.0</v>
      </c>
      <c r="C1399" s="54"/>
      <c r="D1399" s="55" t="str">
        <f>+IF(ISERROR(VLOOKUP($C1399,Insumos!$C:$G,3,FALSE)),"",VLOOKUP($C1399,Insumos!$C:$G,3,FALSE))</f>
        <v/>
      </c>
      <c r="E1399" s="56" t="str">
        <f>+IF(ISERROR(VLOOKUP($C1399,Insumos!$C:$G,2,FALSE)),"",VLOOKUP($C1399,Insumos!$C:$G,2,FALSE))</f>
        <v/>
      </c>
      <c r="F1399" s="57" t="str">
        <f>+IF(ISERROR(VLOOKUP($C1399,Insumos!$C:$G,5,FALSE)),"",VLOOKUP($C1399,Insumos!$C:$G,5,FALSE))</f>
        <v/>
      </c>
      <c r="G1399" s="55" t="str">
        <f>+IF(ISERROR(VLOOKUP($C1399,Insumos!$C:$G,4,FALSE)),"",VLOOKUP($C1399,Insumos!$C:$G,4,FALSE))</f>
        <v/>
      </c>
      <c r="H1399" s="64"/>
      <c r="I1399" s="56">
        <f t="shared" si="192"/>
        <v>0</v>
      </c>
      <c r="J1399" s="39"/>
      <c r="K1399" s="64"/>
      <c r="L1399" s="59">
        <f t="shared" si="193"/>
        <v>0</v>
      </c>
    </row>
    <row r="1400" ht="15.0" customHeight="1">
      <c r="B1400" s="53">
        <v>5.0</v>
      </c>
      <c r="C1400" s="54"/>
      <c r="D1400" s="55" t="str">
        <f>+IF(ISERROR(VLOOKUP($C1400,Insumos!$C:$G,3,FALSE)),"",VLOOKUP($C1400,Insumos!$C:$G,3,FALSE))</f>
        <v/>
      </c>
      <c r="E1400" s="56" t="str">
        <f>+IF(ISERROR(VLOOKUP($C1400,Insumos!$C:$G,2,FALSE)),"",VLOOKUP($C1400,Insumos!$C:$G,2,FALSE))</f>
        <v/>
      </c>
      <c r="F1400" s="57" t="str">
        <f>+IF(ISERROR(VLOOKUP($C1400,Insumos!$C:$G,5,FALSE)),"",VLOOKUP($C1400,Insumos!$C:$G,5,FALSE))</f>
        <v/>
      </c>
      <c r="G1400" s="55" t="str">
        <f>+IF(ISERROR(VLOOKUP($C1400,Insumos!$C:$G,4,FALSE)),"",VLOOKUP($C1400,Insumos!$C:$G,4,FALSE))</f>
        <v/>
      </c>
      <c r="H1400" s="64"/>
      <c r="I1400" s="56">
        <f t="shared" si="192"/>
        <v>0</v>
      </c>
      <c r="J1400" s="39"/>
      <c r="K1400" s="92"/>
      <c r="L1400" s="59">
        <f t="shared" si="193"/>
        <v>0</v>
      </c>
    </row>
    <row r="1401" ht="15.0" customHeight="1">
      <c r="B1401" s="53">
        <v>6.0</v>
      </c>
      <c r="C1401" s="54"/>
      <c r="D1401" s="55" t="str">
        <f>+IF(ISERROR(VLOOKUP($C1401,Insumos!$C:$G,3,FALSE)),"",VLOOKUP($C1401,Insumos!$C:$G,3,FALSE))</f>
        <v/>
      </c>
      <c r="E1401" s="56" t="str">
        <f>+IF(ISERROR(VLOOKUP($C1401,Insumos!$C:$G,2,FALSE)),"",VLOOKUP($C1401,Insumos!$C:$G,2,FALSE))</f>
        <v/>
      </c>
      <c r="F1401" s="57" t="str">
        <f>+IF(ISERROR(VLOOKUP($C1401,Insumos!$C:$G,5,FALSE)),"",VLOOKUP($C1401,Insumos!$C:$G,5,FALSE))</f>
        <v/>
      </c>
      <c r="G1401" s="55" t="str">
        <f>+IF(ISERROR(VLOOKUP($C1401,Insumos!$C:$G,4,FALSE)),"",VLOOKUP($C1401,Insumos!$C:$G,4,FALSE))</f>
        <v/>
      </c>
      <c r="H1401" s="64"/>
      <c r="I1401" s="56">
        <f t="shared" si="192"/>
        <v>0</v>
      </c>
      <c r="J1401" s="39"/>
      <c r="K1401" s="92"/>
      <c r="L1401" s="59">
        <f t="shared" si="193"/>
        <v>0</v>
      </c>
    </row>
    <row r="1402" ht="15.0" customHeight="1">
      <c r="B1402" s="53">
        <v>7.0</v>
      </c>
      <c r="C1402" s="88"/>
      <c r="D1402" s="55" t="str">
        <f>+IF(ISERROR(VLOOKUP($C1402,Insumos!$C:$G,3,FALSE)),"",VLOOKUP($C1402,Insumos!$C:$G,3,FALSE))</f>
        <v/>
      </c>
      <c r="E1402" s="56" t="str">
        <f>+IF(ISERROR(VLOOKUP($C1402,Insumos!$C:$G,2,FALSE)),"",VLOOKUP($C1402,Insumos!$C:$G,2,FALSE))</f>
        <v/>
      </c>
      <c r="F1402" s="57" t="str">
        <f>+IF(ISERROR(VLOOKUP($C1402,Insumos!$C:$G,5,FALSE)),"",VLOOKUP($C1402,Insumos!$C:$G,5,FALSE))</f>
        <v/>
      </c>
      <c r="G1402" s="55" t="str">
        <f>+IF(ISERROR(VLOOKUP($C1402,Insumos!$C:$G,4,FALSE)),"",VLOOKUP($C1402,Insumos!$C:$G,4,FALSE))</f>
        <v/>
      </c>
      <c r="H1402" s="64"/>
      <c r="I1402" s="56">
        <f t="shared" si="192"/>
        <v>0</v>
      </c>
      <c r="J1402" s="39"/>
      <c r="K1402" s="112"/>
      <c r="L1402" s="59">
        <f t="shared" si="193"/>
        <v>0</v>
      </c>
    </row>
    <row r="1403" ht="15.0" customHeight="1">
      <c r="B1403" s="53">
        <v>8.0</v>
      </c>
      <c r="C1403" s="91"/>
      <c r="D1403" s="55" t="str">
        <f>+IF(ISERROR(VLOOKUP($C1403,Insumos!$C:$G,3,FALSE)),"",VLOOKUP($C1403,Insumos!$C:$G,3,FALSE))</f>
        <v/>
      </c>
      <c r="E1403" s="56" t="str">
        <f>+IF(ISERROR(VLOOKUP($C1403,Insumos!$C:$G,2,FALSE)),"",VLOOKUP($C1403,Insumos!$C:$G,2,FALSE))</f>
        <v/>
      </c>
      <c r="F1403" s="57" t="str">
        <f>+IF(ISERROR(VLOOKUP($C1403,Insumos!$C:$G,5,FALSE)),"",VLOOKUP($C1403,Insumos!$C:$G,5,FALSE))</f>
        <v/>
      </c>
      <c r="G1403" s="55" t="str">
        <f>+IF(ISERROR(VLOOKUP($C1403,Insumos!$C:$G,4,FALSE)),"",VLOOKUP($C1403,Insumos!$C:$G,4,FALSE))</f>
        <v/>
      </c>
      <c r="H1403" s="64"/>
      <c r="I1403" s="56">
        <f t="shared" si="192"/>
        <v>0</v>
      </c>
      <c r="J1403" s="39"/>
      <c r="K1403" s="113"/>
      <c r="L1403" s="59">
        <f t="shared" si="193"/>
        <v>0</v>
      </c>
    </row>
    <row r="1404" ht="15.0" customHeight="1">
      <c r="B1404" s="53">
        <v>9.0</v>
      </c>
      <c r="C1404" s="78"/>
      <c r="D1404" s="55" t="str">
        <f>+IF(ISERROR(VLOOKUP($C1404,Insumos!$C:$G,3,FALSE)),"",VLOOKUP($C1404,Insumos!$C:$G,3,FALSE))</f>
        <v/>
      </c>
      <c r="E1404" s="56" t="str">
        <f>+IF(ISERROR(VLOOKUP($C1404,Insumos!$C:$G,2,FALSE)),"",VLOOKUP($C1404,Insumos!$C:$G,2,FALSE))</f>
        <v/>
      </c>
      <c r="F1404" s="57" t="str">
        <f>+IF(ISERROR(VLOOKUP($C1404,Insumos!$C:$G,5,FALSE)),"",VLOOKUP($C1404,Insumos!$C:$G,5,FALSE))</f>
        <v/>
      </c>
      <c r="G1404" s="55" t="str">
        <f>+IF(ISERROR(VLOOKUP($C1404,Insumos!$C:$G,4,FALSE)),"",VLOOKUP($C1404,Insumos!$C:$G,4,FALSE))</f>
        <v/>
      </c>
      <c r="H1404" s="64"/>
      <c r="I1404" s="56">
        <f t="shared" si="192"/>
        <v>0</v>
      </c>
      <c r="J1404" s="39"/>
      <c r="K1404" s="79"/>
      <c r="L1404" s="59">
        <f t="shared" si="193"/>
        <v>0</v>
      </c>
    </row>
    <row r="1405" ht="15.0" customHeight="1">
      <c r="B1405" s="53">
        <v>10.0</v>
      </c>
      <c r="C1405" s="73"/>
      <c r="D1405" s="55" t="str">
        <f>+IF(ISERROR(VLOOKUP($C1405,Insumos!$C:$G,3,FALSE)),"",VLOOKUP($C1405,Insumos!$C:$G,3,FALSE))</f>
        <v/>
      </c>
      <c r="E1405" s="56" t="str">
        <f>+IF(ISERROR(VLOOKUP($C1405,Insumos!$C:$G,2,FALSE)),"",VLOOKUP($C1405,Insumos!$C:$G,2,FALSE))</f>
        <v/>
      </c>
      <c r="F1405" s="57" t="str">
        <f>+IF(ISERROR(VLOOKUP($C1405,Insumos!$C:$G,5,FALSE)),"",VLOOKUP($C1405,Insumos!$C:$G,5,FALSE))</f>
        <v/>
      </c>
      <c r="G1405" s="55" t="str">
        <f>+IF(ISERROR(VLOOKUP($C1405,Insumos!$C:$G,4,FALSE)),"",VLOOKUP($C1405,Insumos!$C:$G,4,FALSE))</f>
        <v/>
      </c>
      <c r="H1405" s="64"/>
      <c r="I1405" s="56">
        <f t="shared" si="192"/>
        <v>0</v>
      </c>
      <c r="J1405" s="39"/>
      <c r="K1405" s="77"/>
      <c r="L1405" s="59">
        <f t="shared" si="193"/>
        <v>0</v>
      </c>
    </row>
    <row r="1406" ht="15.0" customHeight="1">
      <c r="B1406" s="53">
        <v>11.0</v>
      </c>
      <c r="C1406" s="63"/>
      <c r="D1406" s="55" t="str">
        <f>+IF(ISERROR(VLOOKUP($C1406,Insumos!$C:$G,3,FALSE)),"",VLOOKUP($C1406,Insumos!$C:$G,3,FALSE))</f>
        <v/>
      </c>
      <c r="E1406" s="56" t="str">
        <f>+IF(ISERROR(VLOOKUP($C1406,Insumos!$C:$G,2,FALSE)),"",VLOOKUP($C1406,Insumos!$C:$G,2,FALSE))</f>
        <v/>
      </c>
      <c r="F1406" s="57" t="str">
        <f>+IF(ISERROR(VLOOKUP($C1406,Insumos!$C:$G,5,FALSE)),"",VLOOKUP($C1406,Insumos!$C:$G,5,FALSE))</f>
        <v/>
      </c>
      <c r="G1406" s="55" t="str">
        <f>+IF(ISERROR(VLOOKUP($C1406,Insumos!$C:$G,4,FALSE)),"",VLOOKUP($C1406,Insumos!$C:$G,4,FALSE))</f>
        <v/>
      </c>
      <c r="H1406" s="64"/>
      <c r="I1406" s="56">
        <f t="shared" si="192"/>
        <v>0</v>
      </c>
      <c r="J1406" s="39"/>
      <c r="K1406" s="77"/>
      <c r="L1406" s="59">
        <f t="shared" si="193"/>
        <v>0</v>
      </c>
    </row>
    <row r="1407" ht="15.0" customHeight="1">
      <c r="H1407" s="67" t="s">
        <v>483</v>
      </c>
      <c r="I1407" s="68">
        <f>SUM(I1396:I1406)</f>
        <v>0</v>
      </c>
      <c r="J1407" s="39"/>
      <c r="K1407" s="69"/>
      <c r="L1407" s="70">
        <f>SUM(L1396:L1406)</f>
        <v>0</v>
      </c>
    </row>
  </sheetData>
  <dataValidations>
    <dataValidation type="list" allowBlank="1" showErrorMessage="1" sqref="C3 C16 C34 C51 C68 C85 C103 C120 C138 C155 C172 C188 C204 C221 C238 C255 C272 C289 C306 C323 C340 C357 C374 C391 C409 C427 C444 C461 C478 C496 C514 C526 C544 C556 C574 C591 C608 C626 C643 C660 C677 C695 C730 C800 C820 C843 C860 C874 C891 C909 C926 C944 C961 C979 C996 C1014 C1031 C1049 C1067 C1084 C1101 C1118 C1135 C1152 C1169 C1186 C1203 C1220 C1237 C1254 C1271 C1288 C1306 C1324 C1342 C1359 C1376 C1393">
      <formula1>Articulos</formula1>
    </dataValidation>
  </dataValidations>
  <printOptions/>
  <pageMargins bottom="0.75" footer="0.0" header="0.0" left="0.7" right="0.7" top="0.75"/>
  <pageSetup orientation="landscape"/>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48.71"/>
    <col customWidth="1" min="2" max="2" width="7.57"/>
    <col customWidth="1" min="3" max="3" width="15.14"/>
    <col customWidth="1" min="4" max="4" width="8.29"/>
    <col customWidth="1" min="5" max="5" width="8.86"/>
    <col customWidth="1" min="6" max="6" width="16.86"/>
    <col customWidth="1" min="7" max="7" width="43.0"/>
    <col customWidth="1" min="8" max="8" width="18.0"/>
    <col customWidth="1" min="9" max="9" width="17.14"/>
    <col customWidth="1" min="10" max="10" width="14.71"/>
    <col customWidth="1" min="11" max="26" width="10.71"/>
  </cols>
  <sheetData>
    <row r="1">
      <c r="A1" s="119" t="s">
        <v>551</v>
      </c>
      <c r="B1" s="120"/>
      <c r="C1" s="120"/>
      <c r="D1" s="120"/>
      <c r="E1" s="120"/>
      <c r="F1" s="121"/>
      <c r="G1" s="120"/>
      <c r="H1" s="122"/>
      <c r="I1" s="123"/>
      <c r="J1" s="124"/>
      <c r="K1" s="125"/>
    </row>
    <row r="2">
      <c r="A2" s="48" t="s">
        <v>552</v>
      </c>
      <c r="B2" s="126" t="s">
        <v>553</v>
      </c>
      <c r="C2" s="126" t="s">
        <v>554</v>
      </c>
      <c r="D2" s="126" t="s">
        <v>555</v>
      </c>
      <c r="E2" s="127" t="s">
        <v>556</v>
      </c>
      <c r="F2" s="128" t="s">
        <v>557</v>
      </c>
      <c r="G2" s="129" t="s">
        <v>558</v>
      </c>
      <c r="H2" s="50" t="s">
        <v>559</v>
      </c>
      <c r="I2" s="128" t="s">
        <v>560</v>
      </c>
      <c r="J2" s="130" t="s">
        <v>561</v>
      </c>
      <c r="K2" s="125"/>
    </row>
    <row r="3" ht="15.75" customHeight="1">
      <c r="A3" s="131" t="s">
        <v>199</v>
      </c>
      <c r="B3" s="132">
        <f t="shared" ref="B3:B292" si="1">+D3-C3</f>
        <v>100</v>
      </c>
      <c r="C3" s="132">
        <v>900.0</v>
      </c>
      <c r="D3" s="133">
        <v>1000.0</v>
      </c>
      <c r="E3" s="134">
        <f t="shared" ref="E3:E292" si="2">IFERROR(H3/(B3+C3),"")</f>
        <v>0.9</v>
      </c>
      <c r="F3" s="135">
        <f>IFERROR(VLOOKUP(A3,Insumos!C:D,2,0),"")</f>
        <v>8390</v>
      </c>
      <c r="G3" s="136" t="s">
        <v>200</v>
      </c>
      <c r="H3" s="132">
        <f t="shared" ref="H3:H292" si="3">+C3</f>
        <v>900</v>
      </c>
      <c r="I3" s="135">
        <f t="shared" ref="I3:I292" si="4">IFERROR(F3*(B3+C3)/H3,"")</f>
        <v>9322.222222</v>
      </c>
      <c r="J3" s="137">
        <f t="shared" ref="J3:J292" si="5">(1000/E3)</f>
        <v>1111.111111</v>
      </c>
    </row>
    <row r="4" ht="15.75" customHeight="1">
      <c r="A4" s="131" t="s">
        <v>229</v>
      </c>
      <c r="B4" s="132">
        <f t="shared" si="1"/>
        <v>150</v>
      </c>
      <c r="C4" s="132">
        <v>850.0</v>
      </c>
      <c r="D4" s="133">
        <v>1000.0</v>
      </c>
      <c r="E4" s="134">
        <f t="shared" si="2"/>
        <v>0.85</v>
      </c>
      <c r="F4" s="135">
        <f>IFERROR(VLOOKUP(A4,Insumos!C:D,2,0),"")</f>
        <v>1390</v>
      </c>
      <c r="G4" s="136" t="s">
        <v>231</v>
      </c>
      <c r="H4" s="132">
        <f t="shared" si="3"/>
        <v>850</v>
      </c>
      <c r="I4" s="135">
        <f t="shared" si="4"/>
        <v>1635.294118</v>
      </c>
      <c r="J4" s="137">
        <f t="shared" si="5"/>
        <v>1176.470588</v>
      </c>
    </row>
    <row r="5" ht="15.75" customHeight="1">
      <c r="A5" s="131" t="s">
        <v>31</v>
      </c>
      <c r="B5" s="132">
        <f t="shared" si="1"/>
        <v>500</v>
      </c>
      <c r="C5" s="132">
        <v>500.0</v>
      </c>
      <c r="D5" s="133">
        <v>1000.0</v>
      </c>
      <c r="E5" s="134">
        <f t="shared" si="2"/>
        <v>0.5</v>
      </c>
      <c r="F5" s="135">
        <f>IFERROR(VLOOKUP(A5,Insumos!C:D,2,0),"")</f>
        <v>10290</v>
      </c>
      <c r="G5" s="136" t="s">
        <v>206</v>
      </c>
      <c r="H5" s="132">
        <f t="shared" si="3"/>
        <v>500</v>
      </c>
      <c r="I5" s="135">
        <f t="shared" si="4"/>
        <v>20580</v>
      </c>
      <c r="J5" s="137">
        <f t="shared" si="5"/>
        <v>2000</v>
      </c>
    </row>
    <row r="6" ht="15.75" customHeight="1">
      <c r="A6" s="131" t="s">
        <v>30</v>
      </c>
      <c r="B6" s="132">
        <f t="shared" si="1"/>
        <v>150</v>
      </c>
      <c r="C6" s="132">
        <v>850.0</v>
      </c>
      <c r="D6" s="133">
        <v>1000.0</v>
      </c>
      <c r="E6" s="134">
        <f t="shared" si="2"/>
        <v>0.85</v>
      </c>
      <c r="F6" s="135">
        <f>IFERROR(VLOOKUP(A6,Insumos!C:D,2,0),"")</f>
        <v>3000</v>
      </c>
      <c r="G6" s="136" t="s">
        <v>232</v>
      </c>
      <c r="H6" s="132">
        <f t="shared" si="3"/>
        <v>850</v>
      </c>
      <c r="I6" s="135">
        <f t="shared" si="4"/>
        <v>3529.411765</v>
      </c>
      <c r="J6" s="137">
        <f t="shared" si="5"/>
        <v>1176.470588</v>
      </c>
    </row>
    <row r="7" ht="15.75" customHeight="1">
      <c r="A7" s="131" t="s">
        <v>80</v>
      </c>
      <c r="B7" s="132">
        <f t="shared" si="1"/>
        <v>150</v>
      </c>
      <c r="C7" s="132">
        <v>850.0</v>
      </c>
      <c r="D7" s="133">
        <v>1000.0</v>
      </c>
      <c r="E7" s="134">
        <f t="shared" si="2"/>
        <v>0.85</v>
      </c>
      <c r="F7" s="135">
        <f>IFERROR(VLOOKUP(A7,Insumos!C:D,2,0),"")</f>
        <v>5630</v>
      </c>
      <c r="G7" s="136" t="s">
        <v>233</v>
      </c>
      <c r="H7" s="132">
        <f t="shared" si="3"/>
        <v>850</v>
      </c>
      <c r="I7" s="135">
        <f t="shared" si="4"/>
        <v>6623.529412</v>
      </c>
      <c r="J7" s="137">
        <f t="shared" si="5"/>
        <v>1176.470588</v>
      </c>
    </row>
    <row r="8" ht="15.75" customHeight="1">
      <c r="A8" s="131" t="s">
        <v>46</v>
      </c>
      <c r="B8" s="132">
        <f t="shared" si="1"/>
        <v>100</v>
      </c>
      <c r="C8" s="132">
        <v>900.0</v>
      </c>
      <c r="D8" s="133">
        <v>1000.0</v>
      </c>
      <c r="E8" s="134">
        <f t="shared" si="2"/>
        <v>0.9</v>
      </c>
      <c r="F8" s="135">
        <f>IFERROR(VLOOKUP(A8,Insumos!C:D,2,0),"")</f>
        <v>791</v>
      </c>
      <c r="G8" s="136" t="s">
        <v>234</v>
      </c>
      <c r="H8" s="132">
        <f t="shared" si="3"/>
        <v>900</v>
      </c>
      <c r="I8" s="135">
        <f t="shared" si="4"/>
        <v>878.8888889</v>
      </c>
      <c r="J8" s="137">
        <f t="shared" si="5"/>
        <v>1111.111111</v>
      </c>
    </row>
    <row r="9" ht="15.75" customHeight="1">
      <c r="A9" s="131" t="s">
        <v>29</v>
      </c>
      <c r="B9" s="132">
        <f t="shared" si="1"/>
        <v>130</v>
      </c>
      <c r="C9" s="132">
        <v>870.0</v>
      </c>
      <c r="D9" s="133">
        <v>1000.0</v>
      </c>
      <c r="E9" s="134">
        <f t="shared" si="2"/>
        <v>0.87</v>
      </c>
      <c r="F9" s="135">
        <f>IFERROR(VLOOKUP(A9,Insumos!C:D,2,0),"")</f>
        <v>12132</v>
      </c>
      <c r="G9" s="136" t="s">
        <v>235</v>
      </c>
      <c r="H9" s="132">
        <f t="shared" si="3"/>
        <v>870</v>
      </c>
      <c r="I9" s="135">
        <f t="shared" si="4"/>
        <v>13944.82759</v>
      </c>
      <c r="J9" s="137">
        <f t="shared" si="5"/>
        <v>1149.425287</v>
      </c>
    </row>
    <row r="10" ht="15.75" customHeight="1">
      <c r="A10" s="131" t="s">
        <v>13</v>
      </c>
      <c r="B10" s="132">
        <f t="shared" si="1"/>
        <v>350</v>
      </c>
      <c r="C10" s="132">
        <v>650.0</v>
      </c>
      <c r="D10" s="133">
        <v>1000.0</v>
      </c>
      <c r="E10" s="134">
        <f t="shared" si="2"/>
        <v>0.65</v>
      </c>
      <c r="F10" s="135">
        <f>IFERROR(VLOOKUP(A10,Insumos!C:D,2,0),"")</f>
        <v>5690</v>
      </c>
      <c r="G10" s="136" t="s">
        <v>236</v>
      </c>
      <c r="H10" s="132">
        <f t="shared" si="3"/>
        <v>650</v>
      </c>
      <c r="I10" s="135">
        <f t="shared" si="4"/>
        <v>8753.846154</v>
      </c>
      <c r="J10" s="137">
        <f t="shared" si="5"/>
        <v>1538.461538</v>
      </c>
    </row>
    <row r="11" ht="15.75" customHeight="1">
      <c r="A11" s="131" t="s">
        <v>249</v>
      </c>
      <c r="B11" s="132">
        <f t="shared" si="1"/>
        <v>100</v>
      </c>
      <c r="C11" s="132">
        <v>900.0</v>
      </c>
      <c r="D11" s="133">
        <v>1000.0</v>
      </c>
      <c r="E11" s="134">
        <f t="shared" si="2"/>
        <v>0.9</v>
      </c>
      <c r="F11" s="135">
        <f>IFERROR(VLOOKUP(A11,Insumos!C:D,2,0),"")</f>
        <v>890</v>
      </c>
      <c r="G11" s="136" t="s">
        <v>250</v>
      </c>
      <c r="H11" s="132">
        <f t="shared" si="3"/>
        <v>900</v>
      </c>
      <c r="I11" s="135">
        <f t="shared" si="4"/>
        <v>988.8888889</v>
      </c>
      <c r="J11" s="137">
        <f t="shared" si="5"/>
        <v>1111.111111</v>
      </c>
    </row>
    <row r="12" ht="15.75" customHeight="1">
      <c r="A12" s="131" t="s">
        <v>259</v>
      </c>
      <c r="B12" s="132">
        <f t="shared" si="1"/>
        <v>300</v>
      </c>
      <c r="C12" s="132">
        <v>700.0</v>
      </c>
      <c r="D12" s="133">
        <v>1000.0</v>
      </c>
      <c r="E12" s="134">
        <f t="shared" si="2"/>
        <v>0.7</v>
      </c>
      <c r="F12" s="135">
        <f>IFERROR(VLOOKUP(A12,Insumos!C:D,2,0),"")</f>
        <v>4600</v>
      </c>
      <c r="G12" s="136" t="s">
        <v>260</v>
      </c>
      <c r="H12" s="132">
        <f t="shared" si="3"/>
        <v>700</v>
      </c>
      <c r="I12" s="135">
        <f t="shared" si="4"/>
        <v>6571.428571</v>
      </c>
      <c r="J12" s="137">
        <f t="shared" si="5"/>
        <v>1428.571429</v>
      </c>
    </row>
    <row r="13" ht="15.75" customHeight="1">
      <c r="A13" s="131" t="s">
        <v>325</v>
      </c>
      <c r="B13" s="132">
        <f t="shared" si="1"/>
        <v>250</v>
      </c>
      <c r="C13" s="132">
        <v>750.0</v>
      </c>
      <c r="D13" s="133">
        <v>1000.0</v>
      </c>
      <c r="E13" s="134">
        <f t="shared" si="2"/>
        <v>0.75</v>
      </c>
      <c r="F13" s="135">
        <f>IFERROR(VLOOKUP(A13,Insumos!C:D,2,0),"")</f>
        <v>840</v>
      </c>
      <c r="G13" s="136" t="s">
        <v>326</v>
      </c>
      <c r="H13" s="132">
        <f t="shared" si="3"/>
        <v>750</v>
      </c>
      <c r="I13" s="135">
        <f t="shared" si="4"/>
        <v>1120</v>
      </c>
      <c r="J13" s="137">
        <f t="shared" si="5"/>
        <v>1333.333333</v>
      </c>
    </row>
    <row r="14" ht="15.75" customHeight="1">
      <c r="A14" s="131" t="s">
        <v>365</v>
      </c>
      <c r="B14" s="132">
        <f t="shared" si="1"/>
        <v>200</v>
      </c>
      <c r="C14" s="132">
        <v>800.0</v>
      </c>
      <c r="D14" s="133">
        <v>1000.0</v>
      </c>
      <c r="E14" s="134">
        <f t="shared" si="2"/>
        <v>0.8</v>
      </c>
      <c r="F14" s="135">
        <f>IFERROR(VLOOKUP(A14,Insumos!C:D,2,0),"")</f>
        <v>4200</v>
      </c>
      <c r="G14" s="136" t="s">
        <v>367</v>
      </c>
      <c r="H14" s="132">
        <f t="shared" si="3"/>
        <v>800</v>
      </c>
      <c r="I14" s="135">
        <f t="shared" si="4"/>
        <v>5250</v>
      </c>
      <c r="J14" s="137">
        <f t="shared" si="5"/>
        <v>1250</v>
      </c>
    </row>
    <row r="15" ht="15.75" customHeight="1">
      <c r="A15" s="131" t="s">
        <v>45</v>
      </c>
      <c r="B15" s="132">
        <f t="shared" si="1"/>
        <v>150</v>
      </c>
      <c r="C15" s="132">
        <v>850.0</v>
      </c>
      <c r="D15" s="133">
        <v>1000.0</v>
      </c>
      <c r="E15" s="134">
        <f t="shared" si="2"/>
        <v>0.85</v>
      </c>
      <c r="F15" s="135">
        <f>IFERROR(VLOOKUP(A15,Insumos!C:D,2,0),"")</f>
        <v>934</v>
      </c>
      <c r="G15" s="136" t="s">
        <v>371</v>
      </c>
      <c r="H15" s="132">
        <f t="shared" si="3"/>
        <v>850</v>
      </c>
      <c r="I15" s="135">
        <f t="shared" si="4"/>
        <v>1098.823529</v>
      </c>
      <c r="J15" s="137">
        <f t="shared" si="5"/>
        <v>1176.470588</v>
      </c>
    </row>
    <row r="16" ht="15.75" customHeight="1">
      <c r="A16" s="131" t="s">
        <v>376</v>
      </c>
      <c r="B16" s="132">
        <f t="shared" si="1"/>
        <v>100</v>
      </c>
      <c r="C16" s="132">
        <v>900.0</v>
      </c>
      <c r="D16" s="133">
        <v>1000.0</v>
      </c>
      <c r="E16" s="134">
        <f t="shared" si="2"/>
        <v>0.9</v>
      </c>
      <c r="F16" s="135">
        <f>IFERROR(VLOOKUP(A16,Insumos!C:D,2,0),"")</f>
        <v>4800</v>
      </c>
      <c r="G16" s="136" t="s">
        <v>377</v>
      </c>
      <c r="H16" s="132">
        <f t="shared" si="3"/>
        <v>900</v>
      </c>
      <c r="I16" s="135">
        <f t="shared" si="4"/>
        <v>5333.333333</v>
      </c>
      <c r="J16" s="137">
        <f t="shared" si="5"/>
        <v>1111.111111</v>
      </c>
    </row>
    <row r="17" ht="15.75" customHeight="1">
      <c r="A17" s="131" t="s">
        <v>232</v>
      </c>
      <c r="B17" s="132">
        <f t="shared" si="1"/>
        <v>0</v>
      </c>
      <c r="C17" s="132">
        <v>1000.0</v>
      </c>
      <c r="D17" s="133">
        <v>1000.0</v>
      </c>
      <c r="E17" s="134">
        <f t="shared" si="2"/>
        <v>1</v>
      </c>
      <c r="F17" s="135">
        <f>IFERROR(VLOOKUP(A17,Insumos!C:D,2,0),"")</f>
        <v>3529.411765</v>
      </c>
      <c r="G17" s="136" t="s">
        <v>124</v>
      </c>
      <c r="H17" s="132">
        <f t="shared" si="3"/>
        <v>1000</v>
      </c>
      <c r="I17" s="135">
        <f t="shared" si="4"/>
        <v>3529.411765</v>
      </c>
      <c r="J17" s="137">
        <f t="shared" si="5"/>
        <v>1000</v>
      </c>
    </row>
    <row r="18" ht="15.75" customHeight="1">
      <c r="A18" s="131" t="s">
        <v>235</v>
      </c>
      <c r="B18" s="132">
        <f t="shared" si="1"/>
        <v>0</v>
      </c>
      <c r="C18" s="132">
        <v>1000.0</v>
      </c>
      <c r="D18" s="133">
        <v>1000.0</v>
      </c>
      <c r="E18" s="134">
        <f t="shared" si="2"/>
        <v>1</v>
      </c>
      <c r="F18" s="135">
        <f>IFERROR(VLOOKUP(A18,Insumos!C:D,2,0),"")</f>
        <v>13944.82759</v>
      </c>
      <c r="G18" s="136" t="s">
        <v>129</v>
      </c>
      <c r="H18" s="132">
        <f t="shared" si="3"/>
        <v>1000</v>
      </c>
      <c r="I18" s="135">
        <f t="shared" si="4"/>
        <v>13944.82759</v>
      </c>
      <c r="J18" s="137">
        <f t="shared" si="5"/>
        <v>1000</v>
      </c>
    </row>
    <row r="19" ht="15.75" customHeight="1">
      <c r="A19" s="131" t="s">
        <v>171</v>
      </c>
      <c r="B19" s="132">
        <f t="shared" si="1"/>
        <v>217.5</v>
      </c>
      <c r="C19" s="132">
        <v>782.5</v>
      </c>
      <c r="D19" s="133">
        <v>1000.0</v>
      </c>
      <c r="E19" s="134">
        <f t="shared" si="2"/>
        <v>0.7825</v>
      </c>
      <c r="F19" s="135">
        <f>IFERROR(VLOOKUP(A19,Insumos!C:D,2,0),"")</f>
        <v>4500</v>
      </c>
      <c r="G19" s="136" t="s">
        <v>172</v>
      </c>
      <c r="H19" s="132">
        <f t="shared" si="3"/>
        <v>782.5</v>
      </c>
      <c r="I19" s="135">
        <f t="shared" si="4"/>
        <v>5750.798722</v>
      </c>
      <c r="J19" s="137">
        <f t="shared" si="5"/>
        <v>1277.955272</v>
      </c>
    </row>
    <row r="20" ht="15.75" customHeight="1">
      <c r="A20" s="131" t="s">
        <v>49</v>
      </c>
      <c r="B20" s="132">
        <f t="shared" si="1"/>
        <v>0</v>
      </c>
      <c r="C20" s="132">
        <v>1000.0</v>
      </c>
      <c r="D20" s="133">
        <v>1000.0</v>
      </c>
      <c r="E20" s="134">
        <f t="shared" si="2"/>
        <v>1</v>
      </c>
      <c r="F20" s="135">
        <f>IFERROR(VLOOKUP(A20,Insumos!C:D,2,0),"")</f>
        <v>3290</v>
      </c>
      <c r="G20" s="136" t="s">
        <v>175</v>
      </c>
      <c r="H20" s="132">
        <f t="shared" si="3"/>
        <v>1000</v>
      </c>
      <c r="I20" s="135">
        <f t="shared" si="4"/>
        <v>3290</v>
      </c>
      <c r="J20" s="137">
        <f t="shared" si="5"/>
        <v>1000</v>
      </c>
    </row>
    <row r="21" ht="15.75" customHeight="1">
      <c r="A21" s="131" t="s">
        <v>33</v>
      </c>
      <c r="B21" s="132">
        <f t="shared" si="1"/>
        <v>0</v>
      </c>
      <c r="C21" s="132">
        <v>1000.0</v>
      </c>
      <c r="D21" s="133">
        <v>1000.0</v>
      </c>
      <c r="E21" s="134">
        <f t="shared" si="2"/>
        <v>1</v>
      </c>
      <c r="F21" s="135">
        <f>IFERROR(VLOOKUP(A21,Insumos!C:D,2,0),"")</f>
        <v>6945</v>
      </c>
      <c r="G21" s="136" t="s">
        <v>180</v>
      </c>
      <c r="H21" s="132">
        <f t="shared" si="3"/>
        <v>1000</v>
      </c>
      <c r="I21" s="135">
        <f t="shared" si="4"/>
        <v>6945</v>
      </c>
      <c r="J21" s="137">
        <f t="shared" si="5"/>
        <v>1000</v>
      </c>
    </row>
    <row r="22" ht="15.75" customHeight="1">
      <c r="A22" s="131" t="s">
        <v>117</v>
      </c>
      <c r="B22" s="132">
        <f t="shared" si="1"/>
        <v>0</v>
      </c>
      <c r="C22" s="132">
        <v>1000.0</v>
      </c>
      <c r="D22" s="133">
        <v>1000.0</v>
      </c>
      <c r="E22" s="134">
        <f t="shared" si="2"/>
        <v>1</v>
      </c>
      <c r="F22" s="135">
        <f>IFERROR(VLOOKUP(A22,Insumos!C:D,2,0),"")</f>
        <v>6995</v>
      </c>
      <c r="G22" s="136" t="s">
        <v>225</v>
      </c>
      <c r="H22" s="132">
        <f t="shared" si="3"/>
        <v>1000</v>
      </c>
      <c r="I22" s="135">
        <f t="shared" si="4"/>
        <v>6995</v>
      </c>
      <c r="J22" s="137">
        <f t="shared" si="5"/>
        <v>1000</v>
      </c>
    </row>
    <row r="23" ht="15.75" customHeight="1">
      <c r="A23" s="131" t="s">
        <v>44</v>
      </c>
      <c r="B23" s="132">
        <f t="shared" si="1"/>
        <v>0</v>
      </c>
      <c r="C23" s="132">
        <v>1000.0</v>
      </c>
      <c r="D23" s="133">
        <v>1000.0</v>
      </c>
      <c r="E23" s="134">
        <f t="shared" si="2"/>
        <v>1</v>
      </c>
      <c r="F23" s="135">
        <f>IFERROR(VLOOKUP(A23,Insumos!C:D,2,0),"")</f>
        <v>5780</v>
      </c>
      <c r="G23" s="136" t="s">
        <v>237</v>
      </c>
      <c r="H23" s="132">
        <f t="shared" si="3"/>
        <v>1000</v>
      </c>
      <c r="I23" s="135">
        <f t="shared" si="4"/>
        <v>5780</v>
      </c>
      <c r="J23" s="137">
        <f t="shared" si="5"/>
        <v>1000</v>
      </c>
    </row>
    <row r="24" ht="15.75" customHeight="1">
      <c r="A24" s="131" t="s">
        <v>217</v>
      </c>
      <c r="B24" s="132">
        <f t="shared" si="1"/>
        <v>300</v>
      </c>
      <c r="C24" s="132">
        <v>700.0</v>
      </c>
      <c r="D24" s="133">
        <v>1000.0</v>
      </c>
      <c r="E24" s="134">
        <f t="shared" si="2"/>
        <v>0.7</v>
      </c>
      <c r="F24" s="135">
        <f>IFERROR(VLOOKUP(A24,Insumos!C:D,2,0),"")</f>
        <v>3600</v>
      </c>
      <c r="G24" s="136" t="s">
        <v>239</v>
      </c>
      <c r="H24" s="132">
        <f t="shared" si="3"/>
        <v>700</v>
      </c>
      <c r="I24" s="135">
        <f t="shared" si="4"/>
        <v>5142.857143</v>
      </c>
      <c r="J24" s="137">
        <f t="shared" si="5"/>
        <v>1428.571429</v>
      </c>
    </row>
    <row r="25" ht="15.75" customHeight="1">
      <c r="A25" s="131" t="s">
        <v>378</v>
      </c>
      <c r="B25" s="132">
        <f t="shared" si="1"/>
        <v>0</v>
      </c>
      <c r="C25" s="132">
        <v>1000.0</v>
      </c>
      <c r="D25" s="133">
        <v>1000.0</v>
      </c>
      <c r="E25" s="134">
        <f t="shared" si="2"/>
        <v>1</v>
      </c>
      <c r="F25" s="135">
        <f>IFERROR(VLOOKUP(A25,Insumos!C:D,2,0),"")</f>
        <v>8143</v>
      </c>
      <c r="G25" s="136" t="s">
        <v>240</v>
      </c>
      <c r="H25" s="132">
        <f t="shared" si="3"/>
        <v>1000</v>
      </c>
      <c r="I25" s="135">
        <f t="shared" si="4"/>
        <v>8143</v>
      </c>
      <c r="J25" s="137">
        <f t="shared" si="5"/>
        <v>1000</v>
      </c>
    </row>
    <row r="26" ht="15.75" customHeight="1">
      <c r="A26" s="131" t="s">
        <v>390</v>
      </c>
      <c r="B26" s="132">
        <f t="shared" si="1"/>
        <v>100</v>
      </c>
      <c r="C26" s="132">
        <v>900.0</v>
      </c>
      <c r="D26" s="133">
        <v>1000.0</v>
      </c>
      <c r="E26" s="134">
        <f t="shared" si="2"/>
        <v>0.9</v>
      </c>
      <c r="F26" s="135">
        <f>IFERROR(VLOOKUP(A26,Insumos!C:D,2,0),"")</f>
        <v>2600</v>
      </c>
      <c r="G26" s="136" t="s">
        <v>244</v>
      </c>
      <c r="H26" s="132">
        <f t="shared" si="3"/>
        <v>900</v>
      </c>
      <c r="I26" s="135">
        <f t="shared" si="4"/>
        <v>2888.888889</v>
      </c>
      <c r="J26" s="137">
        <f t="shared" si="5"/>
        <v>1111.111111</v>
      </c>
    </row>
    <row r="27" ht="15.75" customHeight="1">
      <c r="A27" s="131" t="s">
        <v>151</v>
      </c>
      <c r="B27" s="132">
        <f t="shared" si="1"/>
        <v>200</v>
      </c>
      <c r="C27" s="132">
        <v>800.0</v>
      </c>
      <c r="D27" s="133">
        <v>1000.0</v>
      </c>
      <c r="E27" s="134">
        <f t="shared" si="2"/>
        <v>0.8</v>
      </c>
      <c r="F27" s="135">
        <f>IFERROR(VLOOKUP(A27,Insumos!C:D,2,0),"")</f>
        <v>1000</v>
      </c>
      <c r="G27" s="136" t="s">
        <v>247</v>
      </c>
      <c r="H27" s="132">
        <f t="shared" si="3"/>
        <v>800</v>
      </c>
      <c r="I27" s="135">
        <f t="shared" si="4"/>
        <v>1250</v>
      </c>
      <c r="J27" s="137">
        <f t="shared" si="5"/>
        <v>1250</v>
      </c>
    </row>
    <row r="28" ht="15.75" customHeight="1">
      <c r="A28" s="131" t="s">
        <v>228</v>
      </c>
      <c r="B28" s="132">
        <f t="shared" si="1"/>
        <v>100</v>
      </c>
      <c r="C28" s="132">
        <v>900.0</v>
      </c>
      <c r="D28" s="133">
        <v>1000.0</v>
      </c>
      <c r="E28" s="134">
        <f t="shared" si="2"/>
        <v>0.9</v>
      </c>
      <c r="F28" s="135">
        <f>IFERROR(VLOOKUP(A28,Insumos!C:D,2,0),"")</f>
        <v>1681</v>
      </c>
      <c r="G28" s="136" t="s">
        <v>257</v>
      </c>
      <c r="H28" s="132">
        <f t="shared" si="3"/>
        <v>900</v>
      </c>
      <c r="I28" s="135">
        <f t="shared" si="4"/>
        <v>1867.777778</v>
      </c>
      <c r="J28" s="137">
        <f t="shared" si="5"/>
        <v>1111.111111</v>
      </c>
    </row>
    <row r="29" ht="15.75" customHeight="1">
      <c r="A29" s="131" t="s">
        <v>186</v>
      </c>
      <c r="B29" s="132">
        <f t="shared" si="1"/>
        <v>0</v>
      </c>
      <c r="C29" s="132">
        <v>1000.0</v>
      </c>
      <c r="D29" s="133">
        <v>1000.0</v>
      </c>
      <c r="E29" s="134">
        <f t="shared" si="2"/>
        <v>1</v>
      </c>
      <c r="F29" s="135">
        <f>IFERROR(VLOOKUP(A29,Insumos!C:D,2,0),"")</f>
        <v>22500</v>
      </c>
      <c r="G29" s="136" t="s">
        <v>258</v>
      </c>
      <c r="H29" s="132">
        <f t="shared" si="3"/>
        <v>1000</v>
      </c>
      <c r="I29" s="135">
        <f t="shared" si="4"/>
        <v>22500</v>
      </c>
      <c r="J29" s="137">
        <f t="shared" si="5"/>
        <v>1000</v>
      </c>
    </row>
    <row r="30" ht="15.75" customHeight="1">
      <c r="A30" s="131" t="s">
        <v>236</v>
      </c>
      <c r="B30" s="132">
        <f t="shared" si="1"/>
        <v>0</v>
      </c>
      <c r="C30" s="132">
        <v>1000.0</v>
      </c>
      <c r="D30" s="133">
        <v>1000.0</v>
      </c>
      <c r="E30" s="134">
        <f t="shared" si="2"/>
        <v>1</v>
      </c>
      <c r="F30" s="135">
        <f>IFERROR(VLOOKUP(A30,Insumos!C:D,2,0),"")</f>
        <v>8753.846154</v>
      </c>
      <c r="G30" s="136" t="s">
        <v>255</v>
      </c>
      <c r="H30" s="132">
        <f t="shared" si="3"/>
        <v>1000</v>
      </c>
      <c r="I30" s="135">
        <f t="shared" si="4"/>
        <v>8753.846154</v>
      </c>
      <c r="J30" s="137">
        <f t="shared" si="5"/>
        <v>1000</v>
      </c>
    </row>
    <row r="31" ht="15.75" customHeight="1">
      <c r="A31" s="131" t="s">
        <v>187</v>
      </c>
      <c r="B31" s="132">
        <f t="shared" si="1"/>
        <v>0</v>
      </c>
      <c r="C31" s="132">
        <v>1000.0</v>
      </c>
      <c r="D31" s="133">
        <v>1000.0</v>
      </c>
      <c r="E31" s="134">
        <f t="shared" si="2"/>
        <v>1</v>
      </c>
      <c r="F31" s="135">
        <f>IFERROR(VLOOKUP(A31,Insumos!C:D,2,0),"")</f>
        <v>3645</v>
      </c>
      <c r="G31" s="136" t="s">
        <v>256</v>
      </c>
      <c r="H31" s="132">
        <f t="shared" si="3"/>
        <v>1000</v>
      </c>
      <c r="I31" s="135">
        <f t="shared" si="4"/>
        <v>3645</v>
      </c>
      <c r="J31" s="137">
        <f t="shared" si="5"/>
        <v>1000</v>
      </c>
    </row>
    <row r="32" ht="15.75" customHeight="1">
      <c r="A32" s="131" t="s">
        <v>391</v>
      </c>
      <c r="B32" s="132">
        <f t="shared" si="1"/>
        <v>120</v>
      </c>
      <c r="C32" s="132">
        <v>880.0</v>
      </c>
      <c r="D32" s="133">
        <v>1000.0</v>
      </c>
      <c r="E32" s="134">
        <f t="shared" si="2"/>
        <v>0.88</v>
      </c>
      <c r="F32" s="135">
        <f>IFERROR(VLOOKUP(A32,Insumos!C:D,2,0),"")</f>
        <v>1500</v>
      </c>
      <c r="G32" s="136" t="s">
        <v>402</v>
      </c>
      <c r="H32" s="132">
        <f t="shared" si="3"/>
        <v>880</v>
      </c>
      <c r="I32" s="135">
        <f t="shared" si="4"/>
        <v>1704.545455</v>
      </c>
      <c r="J32" s="137">
        <f t="shared" si="5"/>
        <v>1136.363636</v>
      </c>
    </row>
    <row r="33" ht="15.75" customHeight="1">
      <c r="A33" s="131" t="s">
        <v>392</v>
      </c>
      <c r="B33" s="132">
        <f t="shared" si="1"/>
        <v>120</v>
      </c>
      <c r="C33" s="132">
        <v>880.0</v>
      </c>
      <c r="D33" s="133">
        <v>1000.0</v>
      </c>
      <c r="E33" s="134">
        <f t="shared" si="2"/>
        <v>0.88</v>
      </c>
      <c r="F33" s="135">
        <f>IFERROR(VLOOKUP(A33,Insumos!C:D,2,0),"")</f>
        <v>2000</v>
      </c>
      <c r="G33" s="136" t="s">
        <v>403</v>
      </c>
      <c r="H33" s="132">
        <f t="shared" si="3"/>
        <v>880</v>
      </c>
      <c r="I33" s="135">
        <f t="shared" si="4"/>
        <v>2272.727273</v>
      </c>
      <c r="J33" s="137">
        <f t="shared" si="5"/>
        <v>1136.363636</v>
      </c>
    </row>
    <row r="34" ht="15.75" customHeight="1">
      <c r="A34" s="131" t="s">
        <v>415</v>
      </c>
      <c r="B34" s="132">
        <f t="shared" si="1"/>
        <v>150</v>
      </c>
      <c r="C34" s="132">
        <v>850.0</v>
      </c>
      <c r="D34" s="133">
        <v>1000.0</v>
      </c>
      <c r="E34" s="134">
        <f t="shared" si="2"/>
        <v>0.85</v>
      </c>
      <c r="F34" s="135">
        <f>IFERROR(VLOOKUP(A34,Insumos!C:D,2,0),"")</f>
        <v>1000</v>
      </c>
      <c r="G34" s="136" t="s">
        <v>416</v>
      </c>
      <c r="H34" s="132">
        <f t="shared" si="3"/>
        <v>850</v>
      </c>
      <c r="I34" s="135">
        <f t="shared" si="4"/>
        <v>1176.470588</v>
      </c>
      <c r="J34" s="137">
        <f t="shared" si="5"/>
        <v>1176.470588</v>
      </c>
    </row>
    <row r="35" ht="15.75" customHeight="1">
      <c r="A35" s="131"/>
      <c r="B35" s="132">
        <f t="shared" si="1"/>
        <v>1000</v>
      </c>
      <c r="C35" s="132"/>
      <c r="D35" s="133">
        <v>1000.0</v>
      </c>
      <c r="E35" s="134">
        <f t="shared" si="2"/>
        <v>0</v>
      </c>
      <c r="F35" s="135" t="str">
        <f>IFERROR(VLOOKUP(A35,Insumos!C:D,2,0),"")</f>
        <v/>
      </c>
      <c r="G35" s="136"/>
      <c r="H35" s="132" t="str">
        <f t="shared" si="3"/>
        <v/>
      </c>
      <c r="I35" s="135" t="str">
        <f t="shared" si="4"/>
        <v/>
      </c>
      <c r="J35" s="137" t="str">
        <f t="shared" si="5"/>
        <v>#DIV/0!</v>
      </c>
    </row>
    <row r="36" ht="15.75" customHeight="1">
      <c r="A36" s="131"/>
      <c r="B36" s="132">
        <f t="shared" si="1"/>
        <v>1000</v>
      </c>
      <c r="C36" s="132"/>
      <c r="D36" s="133">
        <v>1000.0</v>
      </c>
      <c r="E36" s="134">
        <f t="shared" si="2"/>
        <v>0</v>
      </c>
      <c r="F36" s="135" t="str">
        <f>IFERROR(VLOOKUP(A36,Insumos!C:D,2,0),"")</f>
        <v/>
      </c>
      <c r="G36" s="136"/>
      <c r="H36" s="132" t="str">
        <f t="shared" si="3"/>
        <v/>
      </c>
      <c r="I36" s="135" t="str">
        <f t="shared" si="4"/>
        <v/>
      </c>
      <c r="J36" s="137" t="str">
        <f t="shared" si="5"/>
        <v>#DIV/0!</v>
      </c>
    </row>
    <row r="37" ht="15.75" customHeight="1">
      <c r="A37" s="131"/>
      <c r="B37" s="132">
        <f t="shared" si="1"/>
        <v>1000</v>
      </c>
      <c r="C37" s="132"/>
      <c r="D37" s="133">
        <v>1000.0</v>
      </c>
      <c r="E37" s="134">
        <f t="shared" si="2"/>
        <v>0</v>
      </c>
      <c r="F37" s="135" t="str">
        <f>IFERROR(VLOOKUP(A37,Insumos!C:D,2,0),"")</f>
        <v/>
      </c>
      <c r="G37" s="136"/>
      <c r="H37" s="132" t="str">
        <f t="shared" si="3"/>
        <v/>
      </c>
      <c r="I37" s="135" t="str">
        <f t="shared" si="4"/>
        <v/>
      </c>
      <c r="J37" s="137" t="str">
        <f t="shared" si="5"/>
        <v>#DIV/0!</v>
      </c>
    </row>
    <row r="38" ht="15.75" customHeight="1">
      <c r="A38" s="131"/>
      <c r="B38" s="132">
        <f t="shared" si="1"/>
        <v>1000</v>
      </c>
      <c r="C38" s="132"/>
      <c r="D38" s="133">
        <v>1000.0</v>
      </c>
      <c r="E38" s="134">
        <f t="shared" si="2"/>
        <v>0</v>
      </c>
      <c r="F38" s="135" t="str">
        <f>IFERROR(VLOOKUP(A38,Insumos!C:D,2,0),"")</f>
        <v/>
      </c>
      <c r="G38" s="136"/>
      <c r="H38" s="132" t="str">
        <f t="shared" si="3"/>
        <v/>
      </c>
      <c r="I38" s="135" t="str">
        <f t="shared" si="4"/>
        <v/>
      </c>
      <c r="J38" s="137" t="str">
        <f t="shared" si="5"/>
        <v>#DIV/0!</v>
      </c>
    </row>
    <row r="39" ht="15.75" customHeight="1">
      <c r="A39" s="131"/>
      <c r="B39" s="132">
        <f t="shared" si="1"/>
        <v>1000</v>
      </c>
      <c r="C39" s="132"/>
      <c r="D39" s="133">
        <v>1000.0</v>
      </c>
      <c r="E39" s="134">
        <f t="shared" si="2"/>
        <v>0</v>
      </c>
      <c r="F39" s="135" t="str">
        <f>IFERROR(VLOOKUP(A39,Insumos!C:D,2,0),"")</f>
        <v/>
      </c>
      <c r="G39" s="136"/>
      <c r="H39" s="132" t="str">
        <f t="shared" si="3"/>
        <v/>
      </c>
      <c r="I39" s="135" t="str">
        <f t="shared" si="4"/>
        <v/>
      </c>
      <c r="J39" s="137" t="str">
        <f t="shared" si="5"/>
        <v>#DIV/0!</v>
      </c>
    </row>
    <row r="40" ht="15.75" customHeight="1">
      <c r="A40" s="131"/>
      <c r="B40" s="132">
        <f t="shared" si="1"/>
        <v>1030</v>
      </c>
      <c r="C40" s="132"/>
      <c r="D40" s="133">
        <v>1030.0</v>
      </c>
      <c r="E40" s="134">
        <f t="shared" si="2"/>
        <v>0</v>
      </c>
      <c r="F40" s="135" t="str">
        <f>IFERROR(VLOOKUP(A40,Insumos!C:D,2,0),"")</f>
        <v/>
      </c>
      <c r="G40" s="136"/>
      <c r="H40" s="132" t="str">
        <f t="shared" si="3"/>
        <v/>
      </c>
      <c r="I40" s="135" t="str">
        <f t="shared" si="4"/>
        <v/>
      </c>
      <c r="J40" s="137" t="str">
        <f t="shared" si="5"/>
        <v>#DIV/0!</v>
      </c>
    </row>
    <row r="41" ht="15.75" customHeight="1">
      <c r="A41" s="131"/>
      <c r="B41" s="132">
        <f t="shared" si="1"/>
        <v>1031</v>
      </c>
      <c r="C41" s="132"/>
      <c r="D41" s="133">
        <v>1031.0</v>
      </c>
      <c r="E41" s="134">
        <f t="shared" si="2"/>
        <v>0</v>
      </c>
      <c r="F41" s="135" t="str">
        <f>IFERROR(VLOOKUP(A41,Insumos!C:D,2,0),"")</f>
        <v/>
      </c>
      <c r="G41" s="136"/>
      <c r="H41" s="132" t="str">
        <f t="shared" si="3"/>
        <v/>
      </c>
      <c r="I41" s="135" t="str">
        <f t="shared" si="4"/>
        <v/>
      </c>
      <c r="J41" s="137" t="str">
        <f t="shared" si="5"/>
        <v>#DIV/0!</v>
      </c>
    </row>
    <row r="42" ht="15.75" customHeight="1">
      <c r="A42" s="131"/>
      <c r="B42" s="132">
        <f t="shared" si="1"/>
        <v>1032</v>
      </c>
      <c r="C42" s="132"/>
      <c r="D42" s="133">
        <v>1032.0</v>
      </c>
      <c r="E42" s="134">
        <f t="shared" si="2"/>
        <v>0</v>
      </c>
      <c r="F42" s="135" t="str">
        <f>IFERROR(VLOOKUP(A42,Insumos!C:D,2,0),"")</f>
        <v/>
      </c>
      <c r="G42" s="136"/>
      <c r="H42" s="132" t="str">
        <f t="shared" si="3"/>
        <v/>
      </c>
      <c r="I42" s="135" t="str">
        <f t="shared" si="4"/>
        <v/>
      </c>
      <c r="J42" s="137" t="str">
        <f t="shared" si="5"/>
        <v>#DIV/0!</v>
      </c>
    </row>
    <row r="43" ht="15.75" customHeight="1">
      <c r="A43" s="131"/>
      <c r="B43" s="132">
        <f t="shared" si="1"/>
        <v>1033</v>
      </c>
      <c r="C43" s="132"/>
      <c r="D43" s="133">
        <v>1033.0</v>
      </c>
      <c r="E43" s="134">
        <f t="shared" si="2"/>
        <v>0</v>
      </c>
      <c r="F43" s="135" t="str">
        <f>IFERROR(VLOOKUP(A43,Insumos!C:D,2,0),"")</f>
        <v/>
      </c>
      <c r="G43" s="136"/>
      <c r="H43" s="132" t="str">
        <f t="shared" si="3"/>
        <v/>
      </c>
      <c r="I43" s="135" t="str">
        <f t="shared" si="4"/>
        <v/>
      </c>
      <c r="J43" s="137" t="str">
        <f t="shared" si="5"/>
        <v>#DIV/0!</v>
      </c>
    </row>
    <row r="44" ht="15.75" customHeight="1">
      <c r="A44" s="131"/>
      <c r="B44" s="132">
        <f t="shared" si="1"/>
        <v>1034</v>
      </c>
      <c r="C44" s="132"/>
      <c r="D44" s="133">
        <v>1034.0</v>
      </c>
      <c r="E44" s="134">
        <f t="shared" si="2"/>
        <v>0</v>
      </c>
      <c r="F44" s="135" t="str">
        <f>IFERROR(VLOOKUP(A44,Insumos!C:D,2,0),"")</f>
        <v/>
      </c>
      <c r="G44" s="136"/>
      <c r="H44" s="132" t="str">
        <f t="shared" si="3"/>
        <v/>
      </c>
      <c r="I44" s="135" t="str">
        <f t="shared" si="4"/>
        <v/>
      </c>
      <c r="J44" s="137" t="str">
        <f t="shared" si="5"/>
        <v>#DIV/0!</v>
      </c>
    </row>
    <row r="45" ht="15.75" customHeight="1">
      <c r="A45" s="131"/>
      <c r="B45" s="132">
        <f t="shared" si="1"/>
        <v>1035</v>
      </c>
      <c r="C45" s="132"/>
      <c r="D45" s="133">
        <v>1035.0</v>
      </c>
      <c r="E45" s="134">
        <f t="shared" si="2"/>
        <v>0</v>
      </c>
      <c r="F45" s="135" t="str">
        <f>IFERROR(VLOOKUP(A45,Insumos!C:D,2,0),"")</f>
        <v/>
      </c>
      <c r="G45" s="136"/>
      <c r="H45" s="132" t="str">
        <f t="shared" si="3"/>
        <v/>
      </c>
      <c r="I45" s="135" t="str">
        <f t="shared" si="4"/>
        <v/>
      </c>
      <c r="J45" s="137" t="str">
        <f t="shared" si="5"/>
        <v>#DIV/0!</v>
      </c>
    </row>
    <row r="46" ht="15.75" customHeight="1">
      <c r="A46" s="131"/>
      <c r="B46" s="132">
        <f t="shared" si="1"/>
        <v>1036</v>
      </c>
      <c r="C46" s="132"/>
      <c r="D46" s="133">
        <v>1036.0</v>
      </c>
      <c r="E46" s="134">
        <f t="shared" si="2"/>
        <v>0</v>
      </c>
      <c r="F46" s="135" t="str">
        <f>IFERROR(VLOOKUP(A46,Insumos!C:D,2,0),"")</f>
        <v/>
      </c>
      <c r="G46" s="136"/>
      <c r="H46" s="132" t="str">
        <f t="shared" si="3"/>
        <v/>
      </c>
      <c r="I46" s="135" t="str">
        <f t="shared" si="4"/>
        <v/>
      </c>
      <c r="J46" s="137" t="str">
        <f t="shared" si="5"/>
        <v>#DIV/0!</v>
      </c>
    </row>
    <row r="47" ht="15.75" customHeight="1">
      <c r="A47" s="131"/>
      <c r="B47" s="132">
        <f t="shared" si="1"/>
        <v>1037</v>
      </c>
      <c r="C47" s="132"/>
      <c r="D47" s="133">
        <v>1037.0</v>
      </c>
      <c r="E47" s="134">
        <f t="shared" si="2"/>
        <v>0</v>
      </c>
      <c r="F47" s="135" t="str">
        <f>IFERROR(VLOOKUP(A47,Insumos!C:D,2,0),"")</f>
        <v/>
      </c>
      <c r="G47" s="136"/>
      <c r="H47" s="132" t="str">
        <f t="shared" si="3"/>
        <v/>
      </c>
      <c r="I47" s="135" t="str">
        <f t="shared" si="4"/>
        <v/>
      </c>
      <c r="J47" s="137" t="str">
        <f t="shared" si="5"/>
        <v>#DIV/0!</v>
      </c>
    </row>
    <row r="48" ht="15.75" customHeight="1">
      <c r="A48" s="131"/>
      <c r="B48" s="132">
        <f t="shared" si="1"/>
        <v>1038</v>
      </c>
      <c r="C48" s="132"/>
      <c r="D48" s="133">
        <v>1038.0</v>
      </c>
      <c r="E48" s="134">
        <f t="shared" si="2"/>
        <v>0</v>
      </c>
      <c r="F48" s="135" t="str">
        <f>IFERROR(VLOOKUP(A48,Insumos!C:D,2,0),"")</f>
        <v/>
      </c>
      <c r="G48" s="136"/>
      <c r="H48" s="132" t="str">
        <f t="shared" si="3"/>
        <v/>
      </c>
      <c r="I48" s="135" t="str">
        <f t="shared" si="4"/>
        <v/>
      </c>
      <c r="J48" s="137" t="str">
        <f t="shared" si="5"/>
        <v>#DIV/0!</v>
      </c>
    </row>
    <row r="49" ht="15.75" customHeight="1">
      <c r="A49" s="131"/>
      <c r="B49" s="132">
        <f t="shared" si="1"/>
        <v>1039</v>
      </c>
      <c r="C49" s="132"/>
      <c r="D49" s="133">
        <v>1039.0</v>
      </c>
      <c r="E49" s="134">
        <f t="shared" si="2"/>
        <v>0</v>
      </c>
      <c r="F49" s="135" t="str">
        <f>IFERROR(VLOOKUP(A49,Insumos!C:D,2,0),"")</f>
        <v/>
      </c>
      <c r="G49" s="136"/>
      <c r="H49" s="132" t="str">
        <f t="shared" si="3"/>
        <v/>
      </c>
      <c r="I49" s="135" t="str">
        <f t="shared" si="4"/>
        <v/>
      </c>
      <c r="J49" s="137" t="str">
        <f t="shared" si="5"/>
        <v>#DIV/0!</v>
      </c>
    </row>
    <row r="50" ht="15.75" customHeight="1">
      <c r="A50" s="131"/>
      <c r="B50" s="132">
        <f t="shared" si="1"/>
        <v>1040</v>
      </c>
      <c r="C50" s="132"/>
      <c r="D50" s="133">
        <v>1040.0</v>
      </c>
      <c r="E50" s="134">
        <f t="shared" si="2"/>
        <v>0</v>
      </c>
      <c r="F50" s="135" t="str">
        <f>IFERROR(VLOOKUP(A50,Insumos!C:D,2,0),"")</f>
        <v/>
      </c>
      <c r="G50" s="136"/>
      <c r="H50" s="132" t="str">
        <f t="shared" si="3"/>
        <v/>
      </c>
      <c r="I50" s="135" t="str">
        <f t="shared" si="4"/>
        <v/>
      </c>
      <c r="J50" s="137" t="str">
        <f t="shared" si="5"/>
        <v>#DIV/0!</v>
      </c>
    </row>
    <row r="51" ht="15.75" customHeight="1">
      <c r="A51" s="131"/>
      <c r="B51" s="132">
        <f t="shared" si="1"/>
        <v>1041</v>
      </c>
      <c r="C51" s="132"/>
      <c r="D51" s="133">
        <v>1041.0</v>
      </c>
      <c r="E51" s="134">
        <f t="shared" si="2"/>
        <v>0</v>
      </c>
      <c r="F51" s="135" t="str">
        <f>IFERROR(VLOOKUP(A51,Insumos!C:D,2,0),"")</f>
        <v/>
      </c>
      <c r="G51" s="136"/>
      <c r="H51" s="132" t="str">
        <f t="shared" si="3"/>
        <v/>
      </c>
      <c r="I51" s="135" t="str">
        <f t="shared" si="4"/>
        <v/>
      </c>
      <c r="J51" s="137" t="str">
        <f t="shared" si="5"/>
        <v>#DIV/0!</v>
      </c>
    </row>
    <row r="52" ht="15.75" customHeight="1">
      <c r="A52" s="131"/>
      <c r="B52" s="132">
        <f t="shared" si="1"/>
        <v>1042</v>
      </c>
      <c r="C52" s="132"/>
      <c r="D52" s="133">
        <v>1042.0</v>
      </c>
      <c r="E52" s="134">
        <f t="shared" si="2"/>
        <v>0</v>
      </c>
      <c r="F52" s="135" t="str">
        <f>IFERROR(VLOOKUP(A52,Insumos!C:D,2,0),"")</f>
        <v/>
      </c>
      <c r="G52" s="136"/>
      <c r="H52" s="132" t="str">
        <f t="shared" si="3"/>
        <v/>
      </c>
      <c r="I52" s="135" t="str">
        <f t="shared" si="4"/>
        <v/>
      </c>
      <c r="J52" s="137" t="str">
        <f t="shared" si="5"/>
        <v>#DIV/0!</v>
      </c>
    </row>
    <row r="53" ht="15.75" customHeight="1">
      <c r="A53" s="131"/>
      <c r="B53" s="132">
        <f t="shared" si="1"/>
        <v>1043</v>
      </c>
      <c r="C53" s="132"/>
      <c r="D53" s="133">
        <v>1043.0</v>
      </c>
      <c r="E53" s="134">
        <f t="shared" si="2"/>
        <v>0</v>
      </c>
      <c r="F53" s="135" t="str">
        <f>IFERROR(VLOOKUP(A53,Insumos!C:D,2,0),"")</f>
        <v/>
      </c>
      <c r="G53" s="136"/>
      <c r="H53" s="132" t="str">
        <f t="shared" si="3"/>
        <v/>
      </c>
      <c r="I53" s="135" t="str">
        <f t="shared" si="4"/>
        <v/>
      </c>
      <c r="J53" s="137" t="str">
        <f t="shared" si="5"/>
        <v>#DIV/0!</v>
      </c>
    </row>
    <row r="54" ht="15.75" customHeight="1">
      <c r="A54" s="131"/>
      <c r="B54" s="132">
        <f t="shared" si="1"/>
        <v>1044</v>
      </c>
      <c r="C54" s="132"/>
      <c r="D54" s="133">
        <v>1044.0</v>
      </c>
      <c r="E54" s="134">
        <f t="shared" si="2"/>
        <v>0</v>
      </c>
      <c r="F54" s="135" t="str">
        <f>IFERROR(VLOOKUP(A54,Insumos!C:D,2,0),"")</f>
        <v/>
      </c>
      <c r="G54" s="136"/>
      <c r="H54" s="132" t="str">
        <f t="shared" si="3"/>
        <v/>
      </c>
      <c r="I54" s="135" t="str">
        <f t="shared" si="4"/>
        <v/>
      </c>
      <c r="J54" s="137" t="str">
        <f t="shared" si="5"/>
        <v>#DIV/0!</v>
      </c>
    </row>
    <row r="55" ht="15.75" customHeight="1">
      <c r="A55" s="131"/>
      <c r="B55" s="132">
        <f t="shared" si="1"/>
        <v>1045</v>
      </c>
      <c r="C55" s="132"/>
      <c r="D55" s="133">
        <v>1045.0</v>
      </c>
      <c r="E55" s="134">
        <f t="shared" si="2"/>
        <v>0</v>
      </c>
      <c r="F55" s="135" t="str">
        <f>IFERROR(VLOOKUP(A55,Insumos!C:D,2,0),"")</f>
        <v/>
      </c>
      <c r="G55" s="136"/>
      <c r="H55" s="132" t="str">
        <f t="shared" si="3"/>
        <v/>
      </c>
      <c r="I55" s="135" t="str">
        <f t="shared" si="4"/>
        <v/>
      </c>
      <c r="J55" s="137" t="str">
        <f t="shared" si="5"/>
        <v>#DIV/0!</v>
      </c>
    </row>
    <row r="56" ht="15.75" customHeight="1">
      <c r="A56" s="131"/>
      <c r="B56" s="132">
        <f t="shared" si="1"/>
        <v>1046</v>
      </c>
      <c r="C56" s="132"/>
      <c r="D56" s="133">
        <v>1046.0</v>
      </c>
      <c r="E56" s="134">
        <f t="shared" si="2"/>
        <v>0</v>
      </c>
      <c r="F56" s="135" t="str">
        <f>IFERROR(VLOOKUP(A56,Insumos!C:D,2,0),"")</f>
        <v/>
      </c>
      <c r="G56" s="136"/>
      <c r="H56" s="132" t="str">
        <f t="shared" si="3"/>
        <v/>
      </c>
      <c r="I56" s="135" t="str">
        <f t="shared" si="4"/>
        <v/>
      </c>
      <c r="J56" s="137" t="str">
        <f t="shared" si="5"/>
        <v>#DIV/0!</v>
      </c>
    </row>
    <row r="57" ht="15.75" customHeight="1">
      <c r="A57" s="131"/>
      <c r="B57" s="132">
        <f t="shared" si="1"/>
        <v>1047</v>
      </c>
      <c r="C57" s="132"/>
      <c r="D57" s="133">
        <v>1047.0</v>
      </c>
      <c r="E57" s="134">
        <f t="shared" si="2"/>
        <v>0</v>
      </c>
      <c r="F57" s="135" t="str">
        <f>IFERROR(VLOOKUP(A57,Insumos!C:D,2,0),"")</f>
        <v/>
      </c>
      <c r="G57" s="136"/>
      <c r="H57" s="132" t="str">
        <f t="shared" si="3"/>
        <v/>
      </c>
      <c r="I57" s="135" t="str">
        <f t="shared" si="4"/>
        <v/>
      </c>
      <c r="J57" s="137" t="str">
        <f t="shared" si="5"/>
        <v>#DIV/0!</v>
      </c>
    </row>
    <row r="58" ht="15.75" customHeight="1">
      <c r="A58" s="131"/>
      <c r="B58" s="132">
        <f t="shared" si="1"/>
        <v>1048</v>
      </c>
      <c r="C58" s="132"/>
      <c r="D58" s="133">
        <v>1048.0</v>
      </c>
      <c r="E58" s="134">
        <f t="shared" si="2"/>
        <v>0</v>
      </c>
      <c r="F58" s="135" t="str">
        <f>IFERROR(VLOOKUP(A58,Insumos!C:D,2,0),"")</f>
        <v/>
      </c>
      <c r="G58" s="136"/>
      <c r="H58" s="132" t="str">
        <f t="shared" si="3"/>
        <v/>
      </c>
      <c r="I58" s="135" t="str">
        <f t="shared" si="4"/>
        <v/>
      </c>
      <c r="J58" s="137" t="str">
        <f t="shared" si="5"/>
        <v>#DIV/0!</v>
      </c>
    </row>
    <row r="59" ht="15.75" customHeight="1">
      <c r="A59" s="131"/>
      <c r="B59" s="132">
        <f t="shared" si="1"/>
        <v>1049</v>
      </c>
      <c r="C59" s="132"/>
      <c r="D59" s="133">
        <v>1049.0</v>
      </c>
      <c r="E59" s="134">
        <f t="shared" si="2"/>
        <v>0</v>
      </c>
      <c r="F59" s="135" t="str">
        <f>IFERROR(VLOOKUP(A59,Insumos!C:D,2,0),"")</f>
        <v/>
      </c>
      <c r="G59" s="136"/>
      <c r="H59" s="132" t="str">
        <f t="shared" si="3"/>
        <v/>
      </c>
      <c r="I59" s="135" t="str">
        <f t="shared" si="4"/>
        <v/>
      </c>
      <c r="J59" s="137" t="str">
        <f t="shared" si="5"/>
        <v>#DIV/0!</v>
      </c>
    </row>
    <row r="60" ht="15.75" customHeight="1">
      <c r="A60" s="131"/>
      <c r="B60" s="132">
        <f t="shared" si="1"/>
        <v>1050</v>
      </c>
      <c r="C60" s="132"/>
      <c r="D60" s="133">
        <v>1050.0</v>
      </c>
      <c r="E60" s="134">
        <f t="shared" si="2"/>
        <v>0</v>
      </c>
      <c r="F60" s="135" t="str">
        <f>IFERROR(VLOOKUP(A60,Insumos!C:D,2,0),"")</f>
        <v/>
      </c>
      <c r="G60" s="136"/>
      <c r="H60" s="132" t="str">
        <f t="shared" si="3"/>
        <v/>
      </c>
      <c r="I60" s="135" t="str">
        <f t="shared" si="4"/>
        <v/>
      </c>
      <c r="J60" s="137" t="str">
        <f t="shared" si="5"/>
        <v>#DIV/0!</v>
      </c>
    </row>
    <row r="61" ht="15.75" customHeight="1">
      <c r="A61" s="131"/>
      <c r="B61" s="132">
        <f t="shared" si="1"/>
        <v>1051</v>
      </c>
      <c r="C61" s="132"/>
      <c r="D61" s="133">
        <v>1051.0</v>
      </c>
      <c r="E61" s="134">
        <f t="shared" si="2"/>
        <v>0</v>
      </c>
      <c r="F61" s="135" t="str">
        <f>IFERROR(VLOOKUP(A61,Insumos!C:D,2,0),"")</f>
        <v/>
      </c>
      <c r="G61" s="136"/>
      <c r="H61" s="132" t="str">
        <f t="shared" si="3"/>
        <v/>
      </c>
      <c r="I61" s="135" t="str">
        <f t="shared" si="4"/>
        <v/>
      </c>
      <c r="J61" s="137" t="str">
        <f t="shared" si="5"/>
        <v>#DIV/0!</v>
      </c>
    </row>
    <row r="62" ht="15.75" customHeight="1">
      <c r="A62" s="131"/>
      <c r="B62" s="132">
        <f t="shared" si="1"/>
        <v>1052</v>
      </c>
      <c r="C62" s="132"/>
      <c r="D62" s="133">
        <v>1052.0</v>
      </c>
      <c r="E62" s="134">
        <f t="shared" si="2"/>
        <v>0</v>
      </c>
      <c r="F62" s="135" t="str">
        <f>IFERROR(VLOOKUP(A62,Insumos!C:D,2,0),"")</f>
        <v/>
      </c>
      <c r="G62" s="136"/>
      <c r="H62" s="132" t="str">
        <f t="shared" si="3"/>
        <v/>
      </c>
      <c r="I62" s="135" t="str">
        <f t="shared" si="4"/>
        <v/>
      </c>
      <c r="J62" s="137" t="str">
        <f t="shared" si="5"/>
        <v>#DIV/0!</v>
      </c>
    </row>
    <row r="63" ht="15.75" customHeight="1">
      <c r="A63" s="131"/>
      <c r="B63" s="132">
        <f t="shared" si="1"/>
        <v>1053</v>
      </c>
      <c r="C63" s="132"/>
      <c r="D63" s="133">
        <v>1053.0</v>
      </c>
      <c r="E63" s="134">
        <f t="shared" si="2"/>
        <v>0</v>
      </c>
      <c r="F63" s="135" t="str">
        <f>IFERROR(VLOOKUP(A63,Insumos!C:D,2,0),"")</f>
        <v/>
      </c>
      <c r="G63" s="136"/>
      <c r="H63" s="132" t="str">
        <f t="shared" si="3"/>
        <v/>
      </c>
      <c r="I63" s="135" t="str">
        <f t="shared" si="4"/>
        <v/>
      </c>
      <c r="J63" s="137" t="str">
        <f t="shared" si="5"/>
        <v>#DIV/0!</v>
      </c>
    </row>
    <row r="64" ht="15.75" customHeight="1">
      <c r="A64" s="131"/>
      <c r="B64" s="132">
        <f t="shared" si="1"/>
        <v>1054</v>
      </c>
      <c r="C64" s="132"/>
      <c r="D64" s="133">
        <v>1054.0</v>
      </c>
      <c r="E64" s="134">
        <f t="shared" si="2"/>
        <v>0</v>
      </c>
      <c r="F64" s="135" t="str">
        <f>IFERROR(VLOOKUP(A64,Insumos!C:D,2,0),"")</f>
        <v/>
      </c>
      <c r="G64" s="136"/>
      <c r="H64" s="132" t="str">
        <f t="shared" si="3"/>
        <v/>
      </c>
      <c r="I64" s="135" t="str">
        <f t="shared" si="4"/>
        <v/>
      </c>
      <c r="J64" s="137" t="str">
        <f t="shared" si="5"/>
        <v>#DIV/0!</v>
      </c>
    </row>
    <row r="65" ht="15.75" customHeight="1">
      <c r="A65" s="131"/>
      <c r="B65" s="132">
        <f t="shared" si="1"/>
        <v>1055</v>
      </c>
      <c r="C65" s="132"/>
      <c r="D65" s="133">
        <v>1055.0</v>
      </c>
      <c r="E65" s="134">
        <f t="shared" si="2"/>
        <v>0</v>
      </c>
      <c r="F65" s="135" t="str">
        <f>IFERROR(VLOOKUP(A65,Insumos!C:D,2,0),"")</f>
        <v/>
      </c>
      <c r="G65" s="136"/>
      <c r="H65" s="132" t="str">
        <f t="shared" si="3"/>
        <v/>
      </c>
      <c r="I65" s="135" t="str">
        <f t="shared" si="4"/>
        <v/>
      </c>
      <c r="J65" s="137" t="str">
        <f t="shared" si="5"/>
        <v>#DIV/0!</v>
      </c>
    </row>
    <row r="66" ht="15.75" customHeight="1">
      <c r="A66" s="131"/>
      <c r="B66" s="132">
        <f t="shared" si="1"/>
        <v>1056</v>
      </c>
      <c r="C66" s="132"/>
      <c r="D66" s="133">
        <v>1056.0</v>
      </c>
      <c r="E66" s="134">
        <f t="shared" si="2"/>
        <v>0</v>
      </c>
      <c r="F66" s="135" t="str">
        <f>IFERROR(VLOOKUP(A66,Insumos!C:D,2,0),"")</f>
        <v/>
      </c>
      <c r="G66" s="136"/>
      <c r="H66" s="132" t="str">
        <f t="shared" si="3"/>
        <v/>
      </c>
      <c r="I66" s="135" t="str">
        <f t="shared" si="4"/>
        <v/>
      </c>
      <c r="J66" s="137" t="str">
        <f t="shared" si="5"/>
        <v>#DIV/0!</v>
      </c>
    </row>
    <row r="67" ht="15.75" customHeight="1">
      <c r="A67" s="131"/>
      <c r="B67" s="132">
        <f t="shared" si="1"/>
        <v>1057</v>
      </c>
      <c r="C67" s="132"/>
      <c r="D67" s="133">
        <v>1057.0</v>
      </c>
      <c r="E67" s="134">
        <f t="shared" si="2"/>
        <v>0</v>
      </c>
      <c r="F67" s="135" t="str">
        <f>IFERROR(VLOOKUP(A67,Insumos!C:D,2,0),"")</f>
        <v/>
      </c>
      <c r="G67" s="136"/>
      <c r="H67" s="132" t="str">
        <f t="shared" si="3"/>
        <v/>
      </c>
      <c r="I67" s="135" t="str">
        <f t="shared" si="4"/>
        <v/>
      </c>
      <c r="J67" s="137" t="str">
        <f t="shared" si="5"/>
        <v>#DIV/0!</v>
      </c>
    </row>
    <row r="68" ht="15.75" customHeight="1">
      <c r="A68" s="131"/>
      <c r="B68" s="132">
        <f t="shared" si="1"/>
        <v>1058</v>
      </c>
      <c r="C68" s="132"/>
      <c r="D68" s="133">
        <v>1058.0</v>
      </c>
      <c r="E68" s="134">
        <f t="shared" si="2"/>
        <v>0</v>
      </c>
      <c r="F68" s="135" t="str">
        <f>IFERROR(VLOOKUP(A68,Insumos!C:D,2,0),"")</f>
        <v/>
      </c>
      <c r="G68" s="136"/>
      <c r="H68" s="132" t="str">
        <f t="shared" si="3"/>
        <v/>
      </c>
      <c r="I68" s="135" t="str">
        <f t="shared" si="4"/>
        <v/>
      </c>
      <c r="J68" s="137" t="str">
        <f t="shared" si="5"/>
        <v>#DIV/0!</v>
      </c>
    </row>
    <row r="69" ht="15.75" customHeight="1">
      <c r="A69" s="131"/>
      <c r="B69" s="132">
        <f t="shared" si="1"/>
        <v>1059</v>
      </c>
      <c r="C69" s="132"/>
      <c r="D69" s="133">
        <v>1059.0</v>
      </c>
      <c r="E69" s="134">
        <f t="shared" si="2"/>
        <v>0</v>
      </c>
      <c r="F69" s="135" t="str">
        <f>IFERROR(VLOOKUP(A69,Insumos!C:D,2,0),"")</f>
        <v/>
      </c>
      <c r="G69" s="136"/>
      <c r="H69" s="132" t="str">
        <f t="shared" si="3"/>
        <v/>
      </c>
      <c r="I69" s="135" t="str">
        <f t="shared" si="4"/>
        <v/>
      </c>
      <c r="J69" s="137" t="str">
        <f t="shared" si="5"/>
        <v>#DIV/0!</v>
      </c>
    </row>
    <row r="70" ht="15.75" customHeight="1">
      <c r="A70" s="131"/>
      <c r="B70" s="132">
        <f t="shared" si="1"/>
        <v>1060</v>
      </c>
      <c r="C70" s="132"/>
      <c r="D70" s="133">
        <v>1060.0</v>
      </c>
      <c r="E70" s="134">
        <f t="shared" si="2"/>
        <v>0</v>
      </c>
      <c r="F70" s="135" t="str">
        <f>IFERROR(VLOOKUP(A70,Insumos!C:D,2,0),"")</f>
        <v/>
      </c>
      <c r="G70" s="136"/>
      <c r="H70" s="132" t="str">
        <f t="shared" si="3"/>
        <v/>
      </c>
      <c r="I70" s="135" t="str">
        <f t="shared" si="4"/>
        <v/>
      </c>
      <c r="J70" s="137" t="str">
        <f t="shared" si="5"/>
        <v>#DIV/0!</v>
      </c>
    </row>
    <row r="71" ht="15.75" customHeight="1">
      <c r="A71" s="131"/>
      <c r="B71" s="132">
        <f t="shared" si="1"/>
        <v>1061</v>
      </c>
      <c r="C71" s="132"/>
      <c r="D71" s="133">
        <v>1061.0</v>
      </c>
      <c r="E71" s="134">
        <f t="shared" si="2"/>
        <v>0</v>
      </c>
      <c r="F71" s="135" t="str">
        <f>IFERROR(VLOOKUP(A71,Insumos!C:D,2,0),"")</f>
        <v/>
      </c>
      <c r="G71" s="136"/>
      <c r="H71" s="132" t="str">
        <f t="shared" si="3"/>
        <v/>
      </c>
      <c r="I71" s="135" t="str">
        <f t="shared" si="4"/>
        <v/>
      </c>
      <c r="J71" s="137" t="str">
        <f t="shared" si="5"/>
        <v>#DIV/0!</v>
      </c>
    </row>
    <row r="72" ht="15.75" customHeight="1">
      <c r="A72" s="131"/>
      <c r="B72" s="132">
        <f t="shared" si="1"/>
        <v>1062</v>
      </c>
      <c r="C72" s="132"/>
      <c r="D72" s="133">
        <v>1062.0</v>
      </c>
      <c r="E72" s="134">
        <f t="shared" si="2"/>
        <v>0</v>
      </c>
      <c r="F72" s="135" t="str">
        <f>IFERROR(VLOOKUP(A72,Insumos!C:D,2,0),"")</f>
        <v/>
      </c>
      <c r="G72" s="136"/>
      <c r="H72" s="132" t="str">
        <f t="shared" si="3"/>
        <v/>
      </c>
      <c r="I72" s="135" t="str">
        <f t="shared" si="4"/>
        <v/>
      </c>
      <c r="J72" s="137" t="str">
        <f t="shared" si="5"/>
        <v>#DIV/0!</v>
      </c>
    </row>
    <row r="73" ht="15.75" customHeight="1">
      <c r="A73" s="131"/>
      <c r="B73" s="132">
        <f t="shared" si="1"/>
        <v>1063</v>
      </c>
      <c r="C73" s="132"/>
      <c r="D73" s="133">
        <v>1063.0</v>
      </c>
      <c r="E73" s="134">
        <f t="shared" si="2"/>
        <v>0</v>
      </c>
      <c r="F73" s="135" t="str">
        <f>IFERROR(VLOOKUP(A73,Insumos!C:D,2,0),"")</f>
        <v/>
      </c>
      <c r="G73" s="136"/>
      <c r="H73" s="132" t="str">
        <f t="shared" si="3"/>
        <v/>
      </c>
      <c r="I73" s="135" t="str">
        <f t="shared" si="4"/>
        <v/>
      </c>
      <c r="J73" s="137" t="str">
        <f t="shared" si="5"/>
        <v>#DIV/0!</v>
      </c>
    </row>
    <row r="74" ht="15.75" customHeight="1">
      <c r="A74" s="131"/>
      <c r="B74" s="132">
        <f t="shared" si="1"/>
        <v>1064</v>
      </c>
      <c r="C74" s="132"/>
      <c r="D74" s="133">
        <v>1064.0</v>
      </c>
      <c r="E74" s="134">
        <f t="shared" si="2"/>
        <v>0</v>
      </c>
      <c r="F74" s="135" t="str">
        <f>IFERROR(VLOOKUP(A74,Insumos!C:D,2,0),"")</f>
        <v/>
      </c>
      <c r="G74" s="136"/>
      <c r="H74" s="132" t="str">
        <f t="shared" si="3"/>
        <v/>
      </c>
      <c r="I74" s="135" t="str">
        <f t="shared" si="4"/>
        <v/>
      </c>
      <c r="J74" s="137" t="str">
        <f t="shared" si="5"/>
        <v>#DIV/0!</v>
      </c>
    </row>
    <row r="75" ht="15.75" customHeight="1">
      <c r="A75" s="131"/>
      <c r="B75" s="132">
        <f t="shared" si="1"/>
        <v>1065</v>
      </c>
      <c r="C75" s="132"/>
      <c r="D75" s="133">
        <v>1065.0</v>
      </c>
      <c r="E75" s="134">
        <f t="shared" si="2"/>
        <v>0</v>
      </c>
      <c r="F75" s="135" t="str">
        <f>IFERROR(VLOOKUP(A75,Insumos!C:D,2,0),"")</f>
        <v/>
      </c>
      <c r="G75" s="136"/>
      <c r="H75" s="132" t="str">
        <f t="shared" si="3"/>
        <v/>
      </c>
      <c r="I75" s="135" t="str">
        <f t="shared" si="4"/>
        <v/>
      </c>
      <c r="J75" s="137" t="str">
        <f t="shared" si="5"/>
        <v>#DIV/0!</v>
      </c>
    </row>
    <row r="76" ht="15.75" customHeight="1">
      <c r="A76" s="131"/>
      <c r="B76" s="132">
        <f t="shared" si="1"/>
        <v>1066</v>
      </c>
      <c r="C76" s="132"/>
      <c r="D76" s="133">
        <v>1066.0</v>
      </c>
      <c r="E76" s="134">
        <f t="shared" si="2"/>
        <v>0</v>
      </c>
      <c r="F76" s="135" t="str">
        <f>IFERROR(VLOOKUP(A76,Insumos!C:D,2,0),"")</f>
        <v/>
      </c>
      <c r="G76" s="136"/>
      <c r="H76" s="132" t="str">
        <f t="shared" si="3"/>
        <v/>
      </c>
      <c r="I76" s="135" t="str">
        <f t="shared" si="4"/>
        <v/>
      </c>
      <c r="J76" s="137" t="str">
        <f t="shared" si="5"/>
        <v>#DIV/0!</v>
      </c>
    </row>
    <row r="77" ht="15.75" customHeight="1">
      <c r="A77" s="131"/>
      <c r="B77" s="132">
        <f t="shared" si="1"/>
        <v>1067</v>
      </c>
      <c r="C77" s="132"/>
      <c r="D77" s="133">
        <v>1067.0</v>
      </c>
      <c r="E77" s="134">
        <f t="shared" si="2"/>
        <v>0</v>
      </c>
      <c r="F77" s="135" t="str">
        <f>IFERROR(VLOOKUP(A77,Insumos!C:D,2,0),"")</f>
        <v/>
      </c>
      <c r="G77" s="136"/>
      <c r="H77" s="132" t="str">
        <f t="shared" si="3"/>
        <v/>
      </c>
      <c r="I77" s="135" t="str">
        <f t="shared" si="4"/>
        <v/>
      </c>
      <c r="J77" s="137" t="str">
        <f t="shared" si="5"/>
        <v>#DIV/0!</v>
      </c>
    </row>
    <row r="78" ht="15.75" customHeight="1">
      <c r="A78" s="131"/>
      <c r="B78" s="132">
        <f t="shared" si="1"/>
        <v>1068</v>
      </c>
      <c r="C78" s="132"/>
      <c r="D78" s="133">
        <v>1068.0</v>
      </c>
      <c r="E78" s="134">
        <f t="shared" si="2"/>
        <v>0</v>
      </c>
      <c r="F78" s="135" t="str">
        <f>IFERROR(VLOOKUP(A78,Insumos!C:D,2,0),"")</f>
        <v/>
      </c>
      <c r="G78" s="136"/>
      <c r="H78" s="132" t="str">
        <f t="shared" si="3"/>
        <v/>
      </c>
      <c r="I78" s="135" t="str">
        <f t="shared" si="4"/>
        <v/>
      </c>
      <c r="J78" s="137" t="str">
        <f t="shared" si="5"/>
        <v>#DIV/0!</v>
      </c>
    </row>
    <row r="79" ht="15.75" customHeight="1">
      <c r="A79" s="131"/>
      <c r="B79" s="132">
        <f t="shared" si="1"/>
        <v>1069</v>
      </c>
      <c r="C79" s="132"/>
      <c r="D79" s="133">
        <v>1069.0</v>
      </c>
      <c r="E79" s="134">
        <f t="shared" si="2"/>
        <v>0</v>
      </c>
      <c r="F79" s="135" t="str">
        <f>IFERROR(VLOOKUP(A79,Insumos!C:D,2,0),"")</f>
        <v/>
      </c>
      <c r="G79" s="136"/>
      <c r="H79" s="132" t="str">
        <f t="shared" si="3"/>
        <v/>
      </c>
      <c r="I79" s="135" t="str">
        <f t="shared" si="4"/>
        <v/>
      </c>
      <c r="J79" s="137" t="str">
        <f t="shared" si="5"/>
        <v>#DIV/0!</v>
      </c>
    </row>
    <row r="80" ht="15.75" customHeight="1">
      <c r="A80" s="131"/>
      <c r="B80" s="132">
        <f t="shared" si="1"/>
        <v>1070</v>
      </c>
      <c r="C80" s="132"/>
      <c r="D80" s="133">
        <v>1070.0</v>
      </c>
      <c r="E80" s="134">
        <f t="shared" si="2"/>
        <v>0</v>
      </c>
      <c r="F80" s="135" t="str">
        <f>IFERROR(VLOOKUP(A80,Insumos!C:D,2,0),"")</f>
        <v/>
      </c>
      <c r="G80" s="136"/>
      <c r="H80" s="132" t="str">
        <f t="shared" si="3"/>
        <v/>
      </c>
      <c r="I80" s="135" t="str">
        <f t="shared" si="4"/>
        <v/>
      </c>
      <c r="J80" s="137" t="str">
        <f t="shared" si="5"/>
        <v>#DIV/0!</v>
      </c>
    </row>
    <row r="81" ht="15.75" customHeight="1">
      <c r="A81" s="131"/>
      <c r="B81" s="132">
        <f t="shared" si="1"/>
        <v>1071</v>
      </c>
      <c r="C81" s="132"/>
      <c r="D81" s="133">
        <v>1071.0</v>
      </c>
      <c r="E81" s="134">
        <f t="shared" si="2"/>
        <v>0</v>
      </c>
      <c r="F81" s="135" t="str">
        <f>IFERROR(VLOOKUP(A81,Insumos!C:D,2,0),"")</f>
        <v/>
      </c>
      <c r="G81" s="136"/>
      <c r="H81" s="132" t="str">
        <f t="shared" si="3"/>
        <v/>
      </c>
      <c r="I81" s="135" t="str">
        <f t="shared" si="4"/>
        <v/>
      </c>
      <c r="J81" s="137" t="str">
        <f t="shared" si="5"/>
        <v>#DIV/0!</v>
      </c>
    </row>
    <row r="82" ht="15.75" customHeight="1">
      <c r="A82" s="131"/>
      <c r="B82" s="132">
        <f t="shared" si="1"/>
        <v>1072</v>
      </c>
      <c r="C82" s="132"/>
      <c r="D82" s="133">
        <v>1072.0</v>
      </c>
      <c r="E82" s="134">
        <f t="shared" si="2"/>
        <v>0</v>
      </c>
      <c r="F82" s="135" t="str">
        <f>IFERROR(VLOOKUP(A82,Insumos!C:D,2,0),"")</f>
        <v/>
      </c>
      <c r="G82" s="136"/>
      <c r="H82" s="132" t="str">
        <f t="shared" si="3"/>
        <v/>
      </c>
      <c r="I82" s="135" t="str">
        <f t="shared" si="4"/>
        <v/>
      </c>
      <c r="J82" s="137" t="str">
        <f t="shared" si="5"/>
        <v>#DIV/0!</v>
      </c>
    </row>
    <row r="83" ht="15.75" customHeight="1">
      <c r="A83" s="131"/>
      <c r="B83" s="132">
        <f t="shared" si="1"/>
        <v>1073</v>
      </c>
      <c r="C83" s="132"/>
      <c r="D83" s="133">
        <v>1073.0</v>
      </c>
      <c r="E83" s="134">
        <f t="shared" si="2"/>
        <v>0</v>
      </c>
      <c r="F83" s="135" t="str">
        <f>IFERROR(VLOOKUP(A83,Insumos!C:D,2,0),"")</f>
        <v/>
      </c>
      <c r="G83" s="136"/>
      <c r="H83" s="132" t="str">
        <f t="shared" si="3"/>
        <v/>
      </c>
      <c r="I83" s="135" t="str">
        <f t="shared" si="4"/>
        <v/>
      </c>
      <c r="J83" s="137" t="str">
        <f t="shared" si="5"/>
        <v>#DIV/0!</v>
      </c>
    </row>
    <row r="84" ht="15.75" customHeight="1">
      <c r="A84" s="131"/>
      <c r="B84" s="132">
        <f t="shared" si="1"/>
        <v>1074</v>
      </c>
      <c r="C84" s="132"/>
      <c r="D84" s="133">
        <v>1074.0</v>
      </c>
      <c r="E84" s="134">
        <f t="shared" si="2"/>
        <v>0</v>
      </c>
      <c r="F84" s="135" t="str">
        <f>IFERROR(VLOOKUP(A84,Insumos!C:D,2,0),"")</f>
        <v/>
      </c>
      <c r="G84" s="136"/>
      <c r="H84" s="132" t="str">
        <f t="shared" si="3"/>
        <v/>
      </c>
      <c r="I84" s="135" t="str">
        <f t="shared" si="4"/>
        <v/>
      </c>
      <c r="J84" s="137" t="str">
        <f t="shared" si="5"/>
        <v>#DIV/0!</v>
      </c>
    </row>
    <row r="85" ht="15.75" customHeight="1">
      <c r="A85" s="131"/>
      <c r="B85" s="132">
        <f t="shared" si="1"/>
        <v>1075</v>
      </c>
      <c r="C85" s="132"/>
      <c r="D85" s="133">
        <v>1075.0</v>
      </c>
      <c r="E85" s="134">
        <f t="shared" si="2"/>
        <v>0</v>
      </c>
      <c r="F85" s="135" t="str">
        <f>IFERROR(VLOOKUP(A85,Insumos!C:D,2,0),"")</f>
        <v/>
      </c>
      <c r="G85" s="136"/>
      <c r="H85" s="132" t="str">
        <f t="shared" si="3"/>
        <v/>
      </c>
      <c r="I85" s="135" t="str">
        <f t="shared" si="4"/>
        <v/>
      </c>
      <c r="J85" s="137" t="str">
        <f t="shared" si="5"/>
        <v>#DIV/0!</v>
      </c>
    </row>
    <row r="86" ht="15.75" customHeight="1">
      <c r="A86" s="131"/>
      <c r="B86" s="132">
        <f t="shared" si="1"/>
        <v>1076</v>
      </c>
      <c r="C86" s="132"/>
      <c r="D86" s="133">
        <v>1076.0</v>
      </c>
      <c r="E86" s="134">
        <f t="shared" si="2"/>
        <v>0</v>
      </c>
      <c r="F86" s="135" t="str">
        <f>IFERROR(VLOOKUP(A86,Insumos!C:D,2,0),"")</f>
        <v/>
      </c>
      <c r="G86" s="136"/>
      <c r="H86" s="132" t="str">
        <f t="shared" si="3"/>
        <v/>
      </c>
      <c r="I86" s="135" t="str">
        <f t="shared" si="4"/>
        <v/>
      </c>
      <c r="J86" s="137" t="str">
        <f t="shared" si="5"/>
        <v>#DIV/0!</v>
      </c>
    </row>
    <row r="87" ht="15.75" customHeight="1">
      <c r="A87" s="131"/>
      <c r="B87" s="132">
        <f t="shared" si="1"/>
        <v>1077</v>
      </c>
      <c r="C87" s="132"/>
      <c r="D87" s="133">
        <v>1077.0</v>
      </c>
      <c r="E87" s="134">
        <f t="shared" si="2"/>
        <v>0</v>
      </c>
      <c r="F87" s="135" t="str">
        <f>IFERROR(VLOOKUP(A87,Insumos!C:D,2,0),"")</f>
        <v/>
      </c>
      <c r="G87" s="136"/>
      <c r="H87" s="132" t="str">
        <f t="shared" si="3"/>
        <v/>
      </c>
      <c r="I87" s="135" t="str">
        <f t="shared" si="4"/>
        <v/>
      </c>
      <c r="J87" s="137" t="str">
        <f t="shared" si="5"/>
        <v>#DIV/0!</v>
      </c>
    </row>
    <row r="88" ht="15.75" customHeight="1">
      <c r="A88" s="131"/>
      <c r="B88" s="132">
        <f t="shared" si="1"/>
        <v>1078</v>
      </c>
      <c r="C88" s="132"/>
      <c r="D88" s="133">
        <v>1078.0</v>
      </c>
      <c r="E88" s="134">
        <f t="shared" si="2"/>
        <v>0</v>
      </c>
      <c r="F88" s="135" t="str">
        <f>IFERROR(VLOOKUP(A88,Insumos!C:D,2,0),"")</f>
        <v/>
      </c>
      <c r="G88" s="136"/>
      <c r="H88" s="132" t="str">
        <f t="shared" si="3"/>
        <v/>
      </c>
      <c r="I88" s="135" t="str">
        <f t="shared" si="4"/>
        <v/>
      </c>
      <c r="J88" s="137" t="str">
        <f t="shared" si="5"/>
        <v>#DIV/0!</v>
      </c>
    </row>
    <row r="89" ht="15.75" customHeight="1">
      <c r="A89" s="131"/>
      <c r="B89" s="132">
        <f t="shared" si="1"/>
        <v>1079</v>
      </c>
      <c r="C89" s="132"/>
      <c r="D89" s="133">
        <v>1079.0</v>
      </c>
      <c r="E89" s="134">
        <f t="shared" si="2"/>
        <v>0</v>
      </c>
      <c r="F89" s="135" t="str">
        <f>IFERROR(VLOOKUP(A89,Insumos!C:D,2,0),"")</f>
        <v/>
      </c>
      <c r="G89" s="136"/>
      <c r="H89" s="132" t="str">
        <f t="shared" si="3"/>
        <v/>
      </c>
      <c r="I89" s="135" t="str">
        <f t="shared" si="4"/>
        <v/>
      </c>
      <c r="J89" s="137" t="str">
        <f t="shared" si="5"/>
        <v>#DIV/0!</v>
      </c>
    </row>
    <row r="90" ht="15.75" customHeight="1">
      <c r="A90" s="131"/>
      <c r="B90" s="132">
        <f t="shared" si="1"/>
        <v>1080</v>
      </c>
      <c r="C90" s="132"/>
      <c r="D90" s="133">
        <v>1080.0</v>
      </c>
      <c r="E90" s="134">
        <f t="shared" si="2"/>
        <v>0</v>
      </c>
      <c r="F90" s="135" t="str">
        <f>IFERROR(VLOOKUP(A90,Insumos!C:D,2,0),"")</f>
        <v/>
      </c>
      <c r="G90" s="136"/>
      <c r="H90" s="132" t="str">
        <f t="shared" si="3"/>
        <v/>
      </c>
      <c r="I90" s="135" t="str">
        <f t="shared" si="4"/>
        <v/>
      </c>
      <c r="J90" s="137" t="str">
        <f t="shared" si="5"/>
        <v>#DIV/0!</v>
      </c>
    </row>
    <row r="91" ht="15.75" customHeight="1">
      <c r="A91" s="131"/>
      <c r="B91" s="132">
        <f t="shared" si="1"/>
        <v>1081</v>
      </c>
      <c r="C91" s="132"/>
      <c r="D91" s="133">
        <v>1081.0</v>
      </c>
      <c r="E91" s="134">
        <f t="shared" si="2"/>
        <v>0</v>
      </c>
      <c r="F91" s="135" t="str">
        <f>IFERROR(VLOOKUP(A91,Insumos!C:D,2,0),"")</f>
        <v/>
      </c>
      <c r="G91" s="136"/>
      <c r="H91" s="132" t="str">
        <f t="shared" si="3"/>
        <v/>
      </c>
      <c r="I91" s="135" t="str">
        <f t="shared" si="4"/>
        <v/>
      </c>
      <c r="J91" s="137" t="str">
        <f t="shared" si="5"/>
        <v>#DIV/0!</v>
      </c>
    </row>
    <row r="92" ht="15.75" customHeight="1">
      <c r="A92" s="131"/>
      <c r="B92" s="132">
        <f t="shared" si="1"/>
        <v>1082</v>
      </c>
      <c r="C92" s="132"/>
      <c r="D92" s="133">
        <v>1082.0</v>
      </c>
      <c r="E92" s="134">
        <f t="shared" si="2"/>
        <v>0</v>
      </c>
      <c r="F92" s="135" t="str">
        <f>IFERROR(VLOOKUP(A92,Insumos!C:D,2,0),"")</f>
        <v/>
      </c>
      <c r="G92" s="136"/>
      <c r="H92" s="132" t="str">
        <f t="shared" si="3"/>
        <v/>
      </c>
      <c r="I92" s="135" t="str">
        <f t="shared" si="4"/>
        <v/>
      </c>
      <c r="J92" s="137" t="str">
        <f t="shared" si="5"/>
        <v>#DIV/0!</v>
      </c>
    </row>
    <row r="93" ht="15.75" customHeight="1">
      <c r="A93" s="131"/>
      <c r="B93" s="132">
        <f t="shared" si="1"/>
        <v>1083</v>
      </c>
      <c r="C93" s="132"/>
      <c r="D93" s="133">
        <v>1083.0</v>
      </c>
      <c r="E93" s="134">
        <f t="shared" si="2"/>
        <v>0</v>
      </c>
      <c r="F93" s="135" t="str">
        <f>IFERROR(VLOOKUP(A93,Insumos!C:D,2,0),"")</f>
        <v/>
      </c>
      <c r="G93" s="136"/>
      <c r="H93" s="132" t="str">
        <f t="shared" si="3"/>
        <v/>
      </c>
      <c r="I93" s="135" t="str">
        <f t="shared" si="4"/>
        <v/>
      </c>
      <c r="J93" s="137" t="str">
        <f t="shared" si="5"/>
        <v>#DIV/0!</v>
      </c>
    </row>
    <row r="94" ht="15.75" customHeight="1">
      <c r="A94" s="131"/>
      <c r="B94" s="132">
        <f t="shared" si="1"/>
        <v>1084</v>
      </c>
      <c r="C94" s="132"/>
      <c r="D94" s="133">
        <v>1084.0</v>
      </c>
      <c r="E94" s="134">
        <f t="shared" si="2"/>
        <v>0</v>
      </c>
      <c r="F94" s="135" t="str">
        <f>IFERROR(VLOOKUP(A94,Insumos!C:D,2,0),"")</f>
        <v/>
      </c>
      <c r="G94" s="136"/>
      <c r="H94" s="132" t="str">
        <f t="shared" si="3"/>
        <v/>
      </c>
      <c r="I94" s="135" t="str">
        <f t="shared" si="4"/>
        <v/>
      </c>
      <c r="J94" s="137" t="str">
        <f t="shared" si="5"/>
        <v>#DIV/0!</v>
      </c>
    </row>
    <row r="95" ht="15.75" customHeight="1">
      <c r="A95" s="131"/>
      <c r="B95" s="132">
        <f t="shared" si="1"/>
        <v>1085</v>
      </c>
      <c r="C95" s="132"/>
      <c r="D95" s="133">
        <v>1085.0</v>
      </c>
      <c r="E95" s="134">
        <f t="shared" si="2"/>
        <v>0</v>
      </c>
      <c r="F95" s="135" t="str">
        <f>IFERROR(VLOOKUP(A95,Insumos!C:D,2,0),"")</f>
        <v/>
      </c>
      <c r="G95" s="136"/>
      <c r="H95" s="132" t="str">
        <f t="shared" si="3"/>
        <v/>
      </c>
      <c r="I95" s="135" t="str">
        <f t="shared" si="4"/>
        <v/>
      </c>
      <c r="J95" s="137" t="str">
        <f t="shared" si="5"/>
        <v>#DIV/0!</v>
      </c>
    </row>
    <row r="96" ht="15.75" customHeight="1">
      <c r="A96" s="131"/>
      <c r="B96" s="132">
        <f t="shared" si="1"/>
        <v>1086</v>
      </c>
      <c r="C96" s="132"/>
      <c r="D96" s="133">
        <v>1086.0</v>
      </c>
      <c r="E96" s="134">
        <f t="shared" si="2"/>
        <v>0</v>
      </c>
      <c r="F96" s="135" t="str">
        <f>IFERROR(VLOOKUP(A96,Insumos!C:D,2,0),"")</f>
        <v/>
      </c>
      <c r="G96" s="136"/>
      <c r="H96" s="132" t="str">
        <f t="shared" si="3"/>
        <v/>
      </c>
      <c r="I96" s="135" t="str">
        <f t="shared" si="4"/>
        <v/>
      </c>
      <c r="J96" s="137" t="str">
        <f t="shared" si="5"/>
        <v>#DIV/0!</v>
      </c>
    </row>
    <row r="97" ht="15.75" customHeight="1">
      <c r="A97" s="131"/>
      <c r="B97" s="132">
        <f t="shared" si="1"/>
        <v>1087</v>
      </c>
      <c r="C97" s="132"/>
      <c r="D97" s="133">
        <v>1087.0</v>
      </c>
      <c r="E97" s="134">
        <f t="shared" si="2"/>
        <v>0</v>
      </c>
      <c r="F97" s="135" t="str">
        <f>IFERROR(VLOOKUP(A97,Insumos!C:D,2,0),"")</f>
        <v/>
      </c>
      <c r="G97" s="136"/>
      <c r="H97" s="132" t="str">
        <f t="shared" si="3"/>
        <v/>
      </c>
      <c r="I97" s="135" t="str">
        <f t="shared" si="4"/>
        <v/>
      </c>
      <c r="J97" s="137" t="str">
        <f t="shared" si="5"/>
        <v>#DIV/0!</v>
      </c>
    </row>
    <row r="98" ht="15.75" customHeight="1">
      <c r="A98" s="131"/>
      <c r="B98" s="132">
        <f t="shared" si="1"/>
        <v>1088</v>
      </c>
      <c r="C98" s="132"/>
      <c r="D98" s="133">
        <v>1088.0</v>
      </c>
      <c r="E98" s="134">
        <f t="shared" si="2"/>
        <v>0</v>
      </c>
      <c r="F98" s="135" t="str">
        <f>IFERROR(VLOOKUP(A98,Insumos!C:D,2,0),"")</f>
        <v/>
      </c>
      <c r="G98" s="136"/>
      <c r="H98" s="132" t="str">
        <f t="shared" si="3"/>
        <v/>
      </c>
      <c r="I98" s="135" t="str">
        <f t="shared" si="4"/>
        <v/>
      </c>
      <c r="J98" s="137" t="str">
        <f t="shared" si="5"/>
        <v>#DIV/0!</v>
      </c>
    </row>
    <row r="99" ht="15.75" customHeight="1">
      <c r="A99" s="131"/>
      <c r="B99" s="132">
        <f t="shared" si="1"/>
        <v>1089</v>
      </c>
      <c r="C99" s="132"/>
      <c r="D99" s="133">
        <v>1089.0</v>
      </c>
      <c r="E99" s="134">
        <f t="shared" si="2"/>
        <v>0</v>
      </c>
      <c r="F99" s="135" t="str">
        <f>IFERROR(VLOOKUP(A99,Insumos!C:D,2,0),"")</f>
        <v/>
      </c>
      <c r="G99" s="136"/>
      <c r="H99" s="132" t="str">
        <f t="shared" si="3"/>
        <v/>
      </c>
      <c r="I99" s="135" t="str">
        <f t="shared" si="4"/>
        <v/>
      </c>
      <c r="J99" s="137" t="str">
        <f t="shared" si="5"/>
        <v>#DIV/0!</v>
      </c>
    </row>
    <row r="100" ht="15.75" customHeight="1">
      <c r="A100" s="131"/>
      <c r="B100" s="132">
        <f t="shared" si="1"/>
        <v>1090</v>
      </c>
      <c r="C100" s="132"/>
      <c r="D100" s="133">
        <v>1090.0</v>
      </c>
      <c r="E100" s="134">
        <f t="shared" si="2"/>
        <v>0</v>
      </c>
      <c r="F100" s="135" t="str">
        <f>IFERROR(VLOOKUP(A100,Insumos!C:D,2,0),"")</f>
        <v/>
      </c>
      <c r="G100" s="136"/>
      <c r="H100" s="132" t="str">
        <f t="shared" si="3"/>
        <v/>
      </c>
      <c r="I100" s="135" t="str">
        <f t="shared" si="4"/>
        <v/>
      </c>
      <c r="J100" s="137" t="str">
        <f t="shared" si="5"/>
        <v>#DIV/0!</v>
      </c>
    </row>
    <row r="101" ht="15.75" customHeight="1">
      <c r="A101" s="131"/>
      <c r="B101" s="132">
        <f t="shared" si="1"/>
        <v>1091</v>
      </c>
      <c r="C101" s="132"/>
      <c r="D101" s="133">
        <v>1091.0</v>
      </c>
      <c r="E101" s="134">
        <f t="shared" si="2"/>
        <v>0</v>
      </c>
      <c r="F101" s="135" t="str">
        <f>IFERROR(VLOOKUP(A101,Insumos!C:D,2,0),"")</f>
        <v/>
      </c>
      <c r="G101" s="136"/>
      <c r="H101" s="132" t="str">
        <f t="shared" si="3"/>
        <v/>
      </c>
      <c r="I101" s="135" t="str">
        <f t="shared" si="4"/>
        <v/>
      </c>
      <c r="J101" s="137" t="str">
        <f t="shared" si="5"/>
        <v>#DIV/0!</v>
      </c>
    </row>
    <row r="102" ht="15.75" customHeight="1">
      <c r="A102" s="131"/>
      <c r="B102" s="132">
        <f t="shared" si="1"/>
        <v>1092</v>
      </c>
      <c r="C102" s="132"/>
      <c r="D102" s="133">
        <v>1092.0</v>
      </c>
      <c r="E102" s="134">
        <f t="shared" si="2"/>
        <v>0</v>
      </c>
      <c r="F102" s="135" t="str">
        <f>IFERROR(VLOOKUP(A102,Insumos!C:D,2,0),"")</f>
        <v/>
      </c>
      <c r="G102" s="136"/>
      <c r="H102" s="132" t="str">
        <f t="shared" si="3"/>
        <v/>
      </c>
      <c r="I102" s="135" t="str">
        <f t="shared" si="4"/>
        <v/>
      </c>
      <c r="J102" s="137" t="str">
        <f t="shared" si="5"/>
        <v>#DIV/0!</v>
      </c>
    </row>
    <row r="103" ht="15.75" customHeight="1">
      <c r="A103" s="131"/>
      <c r="B103" s="132">
        <f t="shared" si="1"/>
        <v>1093</v>
      </c>
      <c r="C103" s="132"/>
      <c r="D103" s="133">
        <v>1093.0</v>
      </c>
      <c r="E103" s="134">
        <f t="shared" si="2"/>
        <v>0</v>
      </c>
      <c r="F103" s="135" t="str">
        <f>IFERROR(VLOOKUP(A103,Insumos!C:D,2,0),"")</f>
        <v/>
      </c>
      <c r="G103" s="136"/>
      <c r="H103" s="132" t="str">
        <f t="shared" si="3"/>
        <v/>
      </c>
      <c r="I103" s="135" t="str">
        <f t="shared" si="4"/>
        <v/>
      </c>
      <c r="J103" s="137" t="str">
        <f t="shared" si="5"/>
        <v>#DIV/0!</v>
      </c>
    </row>
    <row r="104" ht="15.75" customHeight="1">
      <c r="A104" s="131"/>
      <c r="B104" s="132">
        <f t="shared" si="1"/>
        <v>1094</v>
      </c>
      <c r="C104" s="132"/>
      <c r="D104" s="133">
        <v>1094.0</v>
      </c>
      <c r="E104" s="134">
        <f t="shared" si="2"/>
        <v>0</v>
      </c>
      <c r="F104" s="135" t="str">
        <f>IFERROR(VLOOKUP(A104,Insumos!C:D,2,0),"")</f>
        <v/>
      </c>
      <c r="G104" s="136"/>
      <c r="H104" s="132" t="str">
        <f t="shared" si="3"/>
        <v/>
      </c>
      <c r="I104" s="135" t="str">
        <f t="shared" si="4"/>
        <v/>
      </c>
      <c r="J104" s="137" t="str">
        <f t="shared" si="5"/>
        <v>#DIV/0!</v>
      </c>
    </row>
    <row r="105" ht="15.75" customHeight="1">
      <c r="A105" s="131"/>
      <c r="B105" s="132">
        <f t="shared" si="1"/>
        <v>1095</v>
      </c>
      <c r="C105" s="132"/>
      <c r="D105" s="133">
        <v>1095.0</v>
      </c>
      <c r="E105" s="134">
        <f t="shared" si="2"/>
        <v>0</v>
      </c>
      <c r="F105" s="135" t="str">
        <f>IFERROR(VLOOKUP(A105,Insumos!C:D,2,0),"")</f>
        <v/>
      </c>
      <c r="G105" s="136"/>
      <c r="H105" s="132" t="str">
        <f t="shared" si="3"/>
        <v/>
      </c>
      <c r="I105" s="135" t="str">
        <f t="shared" si="4"/>
        <v/>
      </c>
      <c r="J105" s="137" t="str">
        <f t="shared" si="5"/>
        <v>#DIV/0!</v>
      </c>
    </row>
    <row r="106" ht="15.75" customHeight="1">
      <c r="A106" s="131"/>
      <c r="B106" s="132">
        <f t="shared" si="1"/>
        <v>1096</v>
      </c>
      <c r="C106" s="132"/>
      <c r="D106" s="133">
        <v>1096.0</v>
      </c>
      <c r="E106" s="134">
        <f t="shared" si="2"/>
        <v>0</v>
      </c>
      <c r="F106" s="135" t="str">
        <f>IFERROR(VLOOKUP(A106,Insumos!C:D,2,0),"")</f>
        <v/>
      </c>
      <c r="G106" s="136"/>
      <c r="H106" s="132" t="str">
        <f t="shared" si="3"/>
        <v/>
      </c>
      <c r="I106" s="135" t="str">
        <f t="shared" si="4"/>
        <v/>
      </c>
      <c r="J106" s="137" t="str">
        <f t="shared" si="5"/>
        <v>#DIV/0!</v>
      </c>
    </row>
    <row r="107" ht="15.75" customHeight="1">
      <c r="A107" s="131"/>
      <c r="B107" s="132">
        <f t="shared" si="1"/>
        <v>1097</v>
      </c>
      <c r="C107" s="132"/>
      <c r="D107" s="133">
        <v>1097.0</v>
      </c>
      <c r="E107" s="134">
        <f t="shared" si="2"/>
        <v>0</v>
      </c>
      <c r="F107" s="135" t="str">
        <f>IFERROR(VLOOKUP(A107,Insumos!C:D,2,0),"")</f>
        <v/>
      </c>
      <c r="G107" s="136"/>
      <c r="H107" s="132" t="str">
        <f t="shared" si="3"/>
        <v/>
      </c>
      <c r="I107" s="135" t="str">
        <f t="shared" si="4"/>
        <v/>
      </c>
      <c r="J107" s="137" t="str">
        <f t="shared" si="5"/>
        <v>#DIV/0!</v>
      </c>
    </row>
    <row r="108" ht="15.75" customHeight="1">
      <c r="A108" s="131"/>
      <c r="B108" s="132">
        <f t="shared" si="1"/>
        <v>1098</v>
      </c>
      <c r="C108" s="132"/>
      <c r="D108" s="133">
        <v>1098.0</v>
      </c>
      <c r="E108" s="134">
        <f t="shared" si="2"/>
        <v>0</v>
      </c>
      <c r="F108" s="135" t="str">
        <f>IFERROR(VLOOKUP(A108,Insumos!C:D,2,0),"")</f>
        <v/>
      </c>
      <c r="G108" s="136"/>
      <c r="H108" s="132" t="str">
        <f t="shared" si="3"/>
        <v/>
      </c>
      <c r="I108" s="135" t="str">
        <f t="shared" si="4"/>
        <v/>
      </c>
      <c r="J108" s="137" t="str">
        <f t="shared" si="5"/>
        <v>#DIV/0!</v>
      </c>
    </row>
    <row r="109" ht="15.75" customHeight="1">
      <c r="A109" s="131"/>
      <c r="B109" s="132">
        <f t="shared" si="1"/>
        <v>1099</v>
      </c>
      <c r="C109" s="132"/>
      <c r="D109" s="133">
        <v>1099.0</v>
      </c>
      <c r="E109" s="134">
        <f t="shared" si="2"/>
        <v>0</v>
      </c>
      <c r="F109" s="135" t="str">
        <f>IFERROR(VLOOKUP(A109,Insumos!C:D,2,0),"")</f>
        <v/>
      </c>
      <c r="G109" s="136"/>
      <c r="H109" s="132" t="str">
        <f t="shared" si="3"/>
        <v/>
      </c>
      <c r="I109" s="135" t="str">
        <f t="shared" si="4"/>
        <v/>
      </c>
      <c r="J109" s="137" t="str">
        <f t="shared" si="5"/>
        <v>#DIV/0!</v>
      </c>
    </row>
    <row r="110" ht="15.75" customHeight="1">
      <c r="A110" s="131"/>
      <c r="B110" s="132">
        <f t="shared" si="1"/>
        <v>1100</v>
      </c>
      <c r="C110" s="132"/>
      <c r="D110" s="133">
        <v>1100.0</v>
      </c>
      <c r="E110" s="134">
        <f t="shared" si="2"/>
        <v>0</v>
      </c>
      <c r="F110" s="135" t="str">
        <f>IFERROR(VLOOKUP(A110,Insumos!C:D,2,0),"")</f>
        <v/>
      </c>
      <c r="G110" s="136"/>
      <c r="H110" s="132" t="str">
        <f t="shared" si="3"/>
        <v/>
      </c>
      <c r="I110" s="135" t="str">
        <f t="shared" si="4"/>
        <v/>
      </c>
      <c r="J110" s="137" t="str">
        <f t="shared" si="5"/>
        <v>#DIV/0!</v>
      </c>
    </row>
    <row r="111" ht="15.75" customHeight="1">
      <c r="A111" s="131"/>
      <c r="B111" s="132">
        <f t="shared" si="1"/>
        <v>1101</v>
      </c>
      <c r="C111" s="132"/>
      <c r="D111" s="133">
        <v>1101.0</v>
      </c>
      <c r="E111" s="134">
        <f t="shared" si="2"/>
        <v>0</v>
      </c>
      <c r="F111" s="135" t="str">
        <f>IFERROR(VLOOKUP(A111,Insumos!C:D,2,0),"")</f>
        <v/>
      </c>
      <c r="G111" s="136"/>
      <c r="H111" s="132" t="str">
        <f t="shared" si="3"/>
        <v/>
      </c>
      <c r="I111" s="135" t="str">
        <f t="shared" si="4"/>
        <v/>
      </c>
      <c r="J111" s="137" t="str">
        <f t="shared" si="5"/>
        <v>#DIV/0!</v>
      </c>
    </row>
    <row r="112" ht="15.75" customHeight="1">
      <c r="A112" s="131"/>
      <c r="B112" s="132">
        <f t="shared" si="1"/>
        <v>1102</v>
      </c>
      <c r="C112" s="132"/>
      <c r="D112" s="133">
        <v>1102.0</v>
      </c>
      <c r="E112" s="134">
        <f t="shared" si="2"/>
        <v>0</v>
      </c>
      <c r="F112" s="135" t="str">
        <f>IFERROR(VLOOKUP(A112,Insumos!C:D,2,0),"")</f>
        <v/>
      </c>
      <c r="G112" s="136"/>
      <c r="H112" s="132" t="str">
        <f t="shared" si="3"/>
        <v/>
      </c>
      <c r="I112" s="135" t="str">
        <f t="shared" si="4"/>
        <v/>
      </c>
      <c r="J112" s="137" t="str">
        <f t="shared" si="5"/>
        <v>#DIV/0!</v>
      </c>
    </row>
    <row r="113" ht="15.75" customHeight="1">
      <c r="A113" s="131"/>
      <c r="B113" s="132">
        <f t="shared" si="1"/>
        <v>1103</v>
      </c>
      <c r="C113" s="132"/>
      <c r="D113" s="133">
        <v>1103.0</v>
      </c>
      <c r="E113" s="134">
        <f t="shared" si="2"/>
        <v>0</v>
      </c>
      <c r="F113" s="135" t="str">
        <f>IFERROR(VLOOKUP(A113,Insumos!C:D,2,0),"")</f>
        <v/>
      </c>
      <c r="G113" s="136"/>
      <c r="H113" s="132" t="str">
        <f t="shared" si="3"/>
        <v/>
      </c>
      <c r="I113" s="135" t="str">
        <f t="shared" si="4"/>
        <v/>
      </c>
      <c r="J113" s="137" t="str">
        <f t="shared" si="5"/>
        <v>#DIV/0!</v>
      </c>
    </row>
    <row r="114" ht="15.75" customHeight="1">
      <c r="A114" s="131"/>
      <c r="B114" s="132">
        <f t="shared" si="1"/>
        <v>1104</v>
      </c>
      <c r="C114" s="132"/>
      <c r="D114" s="133">
        <v>1104.0</v>
      </c>
      <c r="E114" s="134">
        <f t="shared" si="2"/>
        <v>0</v>
      </c>
      <c r="F114" s="135" t="str">
        <f>IFERROR(VLOOKUP(A114,Insumos!C:D,2,0),"")</f>
        <v/>
      </c>
      <c r="G114" s="136"/>
      <c r="H114" s="132" t="str">
        <f t="shared" si="3"/>
        <v/>
      </c>
      <c r="I114" s="135" t="str">
        <f t="shared" si="4"/>
        <v/>
      </c>
      <c r="J114" s="137" t="str">
        <f t="shared" si="5"/>
        <v>#DIV/0!</v>
      </c>
    </row>
    <row r="115" ht="15.75" customHeight="1">
      <c r="A115" s="131"/>
      <c r="B115" s="132">
        <f t="shared" si="1"/>
        <v>1105</v>
      </c>
      <c r="C115" s="132"/>
      <c r="D115" s="133">
        <v>1105.0</v>
      </c>
      <c r="E115" s="134">
        <f t="shared" si="2"/>
        <v>0</v>
      </c>
      <c r="F115" s="135" t="str">
        <f>IFERROR(VLOOKUP(A115,Insumos!C:D,2,0),"")</f>
        <v/>
      </c>
      <c r="G115" s="136"/>
      <c r="H115" s="132" t="str">
        <f t="shared" si="3"/>
        <v/>
      </c>
      <c r="I115" s="135" t="str">
        <f t="shared" si="4"/>
        <v/>
      </c>
      <c r="J115" s="137" t="str">
        <f t="shared" si="5"/>
        <v>#DIV/0!</v>
      </c>
    </row>
    <row r="116" ht="15.75" customHeight="1">
      <c r="A116" s="131"/>
      <c r="B116" s="132">
        <f t="shared" si="1"/>
        <v>1106</v>
      </c>
      <c r="C116" s="132"/>
      <c r="D116" s="133">
        <v>1106.0</v>
      </c>
      <c r="E116" s="134">
        <f t="shared" si="2"/>
        <v>0</v>
      </c>
      <c r="F116" s="135" t="str">
        <f>IFERROR(VLOOKUP(A116,Insumos!C:D,2,0),"")</f>
        <v/>
      </c>
      <c r="G116" s="136"/>
      <c r="H116" s="132" t="str">
        <f t="shared" si="3"/>
        <v/>
      </c>
      <c r="I116" s="135" t="str">
        <f t="shared" si="4"/>
        <v/>
      </c>
      <c r="J116" s="137" t="str">
        <f t="shared" si="5"/>
        <v>#DIV/0!</v>
      </c>
    </row>
    <row r="117" ht="15.75" customHeight="1">
      <c r="A117" s="131"/>
      <c r="B117" s="132">
        <f t="shared" si="1"/>
        <v>1107</v>
      </c>
      <c r="C117" s="132"/>
      <c r="D117" s="133">
        <v>1107.0</v>
      </c>
      <c r="E117" s="134">
        <f t="shared" si="2"/>
        <v>0</v>
      </c>
      <c r="F117" s="135" t="str">
        <f>IFERROR(VLOOKUP(A117,Insumos!C:D,2,0),"")</f>
        <v/>
      </c>
      <c r="G117" s="136"/>
      <c r="H117" s="132" t="str">
        <f t="shared" si="3"/>
        <v/>
      </c>
      <c r="I117" s="135" t="str">
        <f t="shared" si="4"/>
        <v/>
      </c>
      <c r="J117" s="137" t="str">
        <f t="shared" si="5"/>
        <v>#DIV/0!</v>
      </c>
    </row>
    <row r="118" ht="15.75" customHeight="1">
      <c r="A118" s="131"/>
      <c r="B118" s="132">
        <f t="shared" si="1"/>
        <v>1108</v>
      </c>
      <c r="C118" s="132"/>
      <c r="D118" s="133">
        <v>1108.0</v>
      </c>
      <c r="E118" s="134">
        <f t="shared" si="2"/>
        <v>0</v>
      </c>
      <c r="F118" s="135" t="str">
        <f>IFERROR(VLOOKUP(A118,Insumos!C:D,2,0),"")</f>
        <v/>
      </c>
      <c r="G118" s="136"/>
      <c r="H118" s="132" t="str">
        <f t="shared" si="3"/>
        <v/>
      </c>
      <c r="I118" s="135" t="str">
        <f t="shared" si="4"/>
        <v/>
      </c>
      <c r="J118" s="137" t="str">
        <f t="shared" si="5"/>
        <v>#DIV/0!</v>
      </c>
    </row>
    <row r="119" ht="15.75" customHeight="1">
      <c r="A119" s="131"/>
      <c r="B119" s="132">
        <f t="shared" si="1"/>
        <v>1109</v>
      </c>
      <c r="C119" s="132"/>
      <c r="D119" s="133">
        <v>1109.0</v>
      </c>
      <c r="E119" s="134">
        <f t="shared" si="2"/>
        <v>0</v>
      </c>
      <c r="F119" s="135" t="str">
        <f>IFERROR(VLOOKUP(A119,Insumos!C:D,2,0),"")</f>
        <v/>
      </c>
      <c r="G119" s="136"/>
      <c r="H119" s="132" t="str">
        <f t="shared" si="3"/>
        <v/>
      </c>
      <c r="I119" s="135" t="str">
        <f t="shared" si="4"/>
        <v/>
      </c>
      <c r="J119" s="137" t="str">
        <f t="shared" si="5"/>
        <v>#DIV/0!</v>
      </c>
    </row>
    <row r="120" ht="15.75" customHeight="1">
      <c r="A120" s="131"/>
      <c r="B120" s="132">
        <f t="shared" si="1"/>
        <v>1110</v>
      </c>
      <c r="C120" s="132"/>
      <c r="D120" s="133">
        <v>1110.0</v>
      </c>
      <c r="E120" s="134">
        <f t="shared" si="2"/>
        <v>0</v>
      </c>
      <c r="F120" s="135" t="str">
        <f>IFERROR(VLOOKUP(A120,Insumos!C:D,2,0),"")</f>
        <v/>
      </c>
      <c r="G120" s="136"/>
      <c r="H120" s="132" t="str">
        <f t="shared" si="3"/>
        <v/>
      </c>
      <c r="I120" s="135" t="str">
        <f t="shared" si="4"/>
        <v/>
      </c>
      <c r="J120" s="137" t="str">
        <f t="shared" si="5"/>
        <v>#DIV/0!</v>
      </c>
    </row>
    <row r="121" ht="15.75" customHeight="1">
      <c r="A121" s="131"/>
      <c r="B121" s="132">
        <f t="shared" si="1"/>
        <v>1111</v>
      </c>
      <c r="C121" s="132"/>
      <c r="D121" s="133">
        <v>1111.0</v>
      </c>
      <c r="E121" s="134">
        <f t="shared" si="2"/>
        <v>0</v>
      </c>
      <c r="F121" s="135" t="str">
        <f>IFERROR(VLOOKUP(A121,Insumos!C:D,2,0),"")</f>
        <v/>
      </c>
      <c r="G121" s="136"/>
      <c r="H121" s="132" t="str">
        <f t="shared" si="3"/>
        <v/>
      </c>
      <c r="I121" s="135" t="str">
        <f t="shared" si="4"/>
        <v/>
      </c>
      <c r="J121" s="137" t="str">
        <f t="shared" si="5"/>
        <v>#DIV/0!</v>
      </c>
    </row>
    <row r="122" ht="15.75" customHeight="1">
      <c r="A122" s="131"/>
      <c r="B122" s="132">
        <f t="shared" si="1"/>
        <v>1112</v>
      </c>
      <c r="C122" s="132"/>
      <c r="D122" s="133">
        <v>1112.0</v>
      </c>
      <c r="E122" s="134">
        <f t="shared" si="2"/>
        <v>0</v>
      </c>
      <c r="F122" s="135" t="str">
        <f>IFERROR(VLOOKUP(A122,Insumos!C:D,2,0),"")</f>
        <v/>
      </c>
      <c r="G122" s="136"/>
      <c r="H122" s="132" t="str">
        <f t="shared" si="3"/>
        <v/>
      </c>
      <c r="I122" s="135" t="str">
        <f t="shared" si="4"/>
        <v/>
      </c>
      <c r="J122" s="137" t="str">
        <f t="shared" si="5"/>
        <v>#DIV/0!</v>
      </c>
    </row>
    <row r="123" ht="15.75" customHeight="1">
      <c r="A123" s="131"/>
      <c r="B123" s="132">
        <f t="shared" si="1"/>
        <v>1113</v>
      </c>
      <c r="C123" s="132"/>
      <c r="D123" s="133">
        <v>1113.0</v>
      </c>
      <c r="E123" s="134">
        <f t="shared" si="2"/>
        <v>0</v>
      </c>
      <c r="F123" s="135" t="str">
        <f>IFERROR(VLOOKUP(A123,Insumos!C:D,2,0),"")</f>
        <v/>
      </c>
      <c r="G123" s="136"/>
      <c r="H123" s="132" t="str">
        <f t="shared" si="3"/>
        <v/>
      </c>
      <c r="I123" s="135" t="str">
        <f t="shared" si="4"/>
        <v/>
      </c>
      <c r="J123" s="137" t="str">
        <f t="shared" si="5"/>
        <v>#DIV/0!</v>
      </c>
    </row>
    <row r="124" ht="15.75" customHeight="1">
      <c r="A124" s="131"/>
      <c r="B124" s="132">
        <f t="shared" si="1"/>
        <v>1114</v>
      </c>
      <c r="C124" s="132"/>
      <c r="D124" s="133">
        <v>1114.0</v>
      </c>
      <c r="E124" s="134">
        <f t="shared" si="2"/>
        <v>0</v>
      </c>
      <c r="F124" s="135" t="str">
        <f>IFERROR(VLOOKUP(A124,Insumos!C:D,2,0),"")</f>
        <v/>
      </c>
      <c r="G124" s="136"/>
      <c r="H124" s="132" t="str">
        <f t="shared" si="3"/>
        <v/>
      </c>
      <c r="I124" s="135" t="str">
        <f t="shared" si="4"/>
        <v/>
      </c>
      <c r="J124" s="137" t="str">
        <f t="shared" si="5"/>
        <v>#DIV/0!</v>
      </c>
    </row>
    <row r="125" ht="15.75" customHeight="1">
      <c r="A125" s="131"/>
      <c r="B125" s="132">
        <f t="shared" si="1"/>
        <v>1115</v>
      </c>
      <c r="C125" s="132"/>
      <c r="D125" s="133">
        <v>1115.0</v>
      </c>
      <c r="E125" s="134">
        <f t="shared" si="2"/>
        <v>0</v>
      </c>
      <c r="F125" s="135" t="str">
        <f>IFERROR(VLOOKUP(A125,Insumos!C:D,2,0),"")</f>
        <v/>
      </c>
      <c r="G125" s="136"/>
      <c r="H125" s="132" t="str">
        <f t="shared" si="3"/>
        <v/>
      </c>
      <c r="I125" s="135" t="str">
        <f t="shared" si="4"/>
        <v/>
      </c>
      <c r="J125" s="137" t="str">
        <f t="shared" si="5"/>
        <v>#DIV/0!</v>
      </c>
    </row>
    <row r="126" ht="15.75" customHeight="1">
      <c r="A126" s="131"/>
      <c r="B126" s="132">
        <f t="shared" si="1"/>
        <v>1116</v>
      </c>
      <c r="C126" s="132"/>
      <c r="D126" s="133">
        <v>1116.0</v>
      </c>
      <c r="E126" s="134">
        <f t="shared" si="2"/>
        <v>0</v>
      </c>
      <c r="F126" s="135" t="str">
        <f>IFERROR(VLOOKUP(A126,Insumos!C:D,2,0),"")</f>
        <v/>
      </c>
      <c r="G126" s="136"/>
      <c r="H126" s="132" t="str">
        <f t="shared" si="3"/>
        <v/>
      </c>
      <c r="I126" s="135" t="str">
        <f t="shared" si="4"/>
        <v/>
      </c>
      <c r="J126" s="137" t="str">
        <f t="shared" si="5"/>
        <v>#DIV/0!</v>
      </c>
    </row>
    <row r="127" ht="15.75" customHeight="1">
      <c r="A127" s="131"/>
      <c r="B127" s="132">
        <f t="shared" si="1"/>
        <v>1117</v>
      </c>
      <c r="C127" s="132"/>
      <c r="D127" s="133">
        <v>1117.0</v>
      </c>
      <c r="E127" s="134">
        <f t="shared" si="2"/>
        <v>0</v>
      </c>
      <c r="F127" s="135" t="str">
        <f>IFERROR(VLOOKUP(A127,Insumos!C:D,2,0),"")</f>
        <v/>
      </c>
      <c r="G127" s="136"/>
      <c r="H127" s="132" t="str">
        <f t="shared" si="3"/>
        <v/>
      </c>
      <c r="I127" s="135" t="str">
        <f t="shared" si="4"/>
        <v/>
      </c>
      <c r="J127" s="137" t="str">
        <f t="shared" si="5"/>
        <v>#DIV/0!</v>
      </c>
    </row>
    <row r="128" ht="15.75" customHeight="1">
      <c r="A128" s="131"/>
      <c r="B128" s="132">
        <f t="shared" si="1"/>
        <v>1118</v>
      </c>
      <c r="C128" s="132"/>
      <c r="D128" s="133">
        <v>1118.0</v>
      </c>
      <c r="E128" s="134">
        <f t="shared" si="2"/>
        <v>0</v>
      </c>
      <c r="F128" s="135" t="str">
        <f>IFERROR(VLOOKUP(A128,Insumos!C:D,2,0),"")</f>
        <v/>
      </c>
      <c r="G128" s="136"/>
      <c r="H128" s="132" t="str">
        <f t="shared" si="3"/>
        <v/>
      </c>
      <c r="I128" s="135" t="str">
        <f t="shared" si="4"/>
        <v/>
      </c>
      <c r="J128" s="137" t="str">
        <f t="shared" si="5"/>
        <v>#DIV/0!</v>
      </c>
    </row>
    <row r="129" ht="15.75" customHeight="1">
      <c r="A129" s="131"/>
      <c r="B129" s="132">
        <f t="shared" si="1"/>
        <v>1119</v>
      </c>
      <c r="C129" s="132"/>
      <c r="D129" s="133">
        <v>1119.0</v>
      </c>
      <c r="E129" s="134">
        <f t="shared" si="2"/>
        <v>0</v>
      </c>
      <c r="F129" s="135" t="str">
        <f>IFERROR(VLOOKUP(A129,Insumos!C:D,2,0),"")</f>
        <v/>
      </c>
      <c r="G129" s="136"/>
      <c r="H129" s="132" t="str">
        <f t="shared" si="3"/>
        <v/>
      </c>
      <c r="I129" s="135" t="str">
        <f t="shared" si="4"/>
        <v/>
      </c>
      <c r="J129" s="137" t="str">
        <f t="shared" si="5"/>
        <v>#DIV/0!</v>
      </c>
    </row>
    <row r="130" ht="15.75" customHeight="1">
      <c r="A130" s="131"/>
      <c r="B130" s="132">
        <f t="shared" si="1"/>
        <v>1120</v>
      </c>
      <c r="C130" s="132"/>
      <c r="D130" s="133">
        <v>1120.0</v>
      </c>
      <c r="E130" s="134">
        <f t="shared" si="2"/>
        <v>0</v>
      </c>
      <c r="F130" s="135" t="str">
        <f>IFERROR(VLOOKUP(A130,Insumos!C:D,2,0),"")</f>
        <v/>
      </c>
      <c r="G130" s="136"/>
      <c r="H130" s="132" t="str">
        <f t="shared" si="3"/>
        <v/>
      </c>
      <c r="I130" s="135" t="str">
        <f t="shared" si="4"/>
        <v/>
      </c>
      <c r="J130" s="137" t="str">
        <f t="shared" si="5"/>
        <v>#DIV/0!</v>
      </c>
    </row>
    <row r="131" ht="15.75" customHeight="1">
      <c r="A131" s="131"/>
      <c r="B131" s="132">
        <f t="shared" si="1"/>
        <v>1121</v>
      </c>
      <c r="C131" s="132"/>
      <c r="D131" s="133">
        <v>1121.0</v>
      </c>
      <c r="E131" s="134">
        <f t="shared" si="2"/>
        <v>0</v>
      </c>
      <c r="F131" s="135" t="str">
        <f>IFERROR(VLOOKUP(A131,Insumos!C:D,2,0),"")</f>
        <v/>
      </c>
      <c r="G131" s="136"/>
      <c r="H131" s="132" t="str">
        <f t="shared" si="3"/>
        <v/>
      </c>
      <c r="I131" s="135" t="str">
        <f t="shared" si="4"/>
        <v/>
      </c>
      <c r="J131" s="137" t="str">
        <f t="shared" si="5"/>
        <v>#DIV/0!</v>
      </c>
    </row>
    <row r="132" ht="15.75" customHeight="1">
      <c r="A132" s="131"/>
      <c r="B132" s="132">
        <f t="shared" si="1"/>
        <v>1122</v>
      </c>
      <c r="C132" s="132"/>
      <c r="D132" s="133">
        <v>1122.0</v>
      </c>
      <c r="E132" s="134">
        <f t="shared" si="2"/>
        <v>0</v>
      </c>
      <c r="F132" s="135" t="str">
        <f>IFERROR(VLOOKUP(A132,Insumos!C:D,2,0),"")</f>
        <v/>
      </c>
      <c r="G132" s="136"/>
      <c r="H132" s="132" t="str">
        <f t="shared" si="3"/>
        <v/>
      </c>
      <c r="I132" s="135" t="str">
        <f t="shared" si="4"/>
        <v/>
      </c>
      <c r="J132" s="137" t="str">
        <f t="shared" si="5"/>
        <v>#DIV/0!</v>
      </c>
    </row>
    <row r="133" ht="15.75" customHeight="1">
      <c r="A133" s="131"/>
      <c r="B133" s="132">
        <f t="shared" si="1"/>
        <v>1123</v>
      </c>
      <c r="C133" s="132"/>
      <c r="D133" s="133">
        <v>1123.0</v>
      </c>
      <c r="E133" s="134">
        <f t="shared" si="2"/>
        <v>0</v>
      </c>
      <c r="F133" s="135" t="str">
        <f>IFERROR(VLOOKUP(A133,Insumos!C:D,2,0),"")</f>
        <v/>
      </c>
      <c r="G133" s="136"/>
      <c r="H133" s="132" t="str">
        <f t="shared" si="3"/>
        <v/>
      </c>
      <c r="I133" s="135" t="str">
        <f t="shared" si="4"/>
        <v/>
      </c>
      <c r="J133" s="137" t="str">
        <f t="shared" si="5"/>
        <v>#DIV/0!</v>
      </c>
    </row>
    <row r="134" ht="15.75" customHeight="1">
      <c r="A134" s="131"/>
      <c r="B134" s="132">
        <f t="shared" si="1"/>
        <v>1124</v>
      </c>
      <c r="C134" s="132"/>
      <c r="D134" s="133">
        <v>1124.0</v>
      </c>
      <c r="E134" s="134">
        <f t="shared" si="2"/>
        <v>0</v>
      </c>
      <c r="F134" s="135" t="str">
        <f>IFERROR(VLOOKUP(A134,Insumos!C:D,2,0),"")</f>
        <v/>
      </c>
      <c r="G134" s="136"/>
      <c r="H134" s="132" t="str">
        <f t="shared" si="3"/>
        <v/>
      </c>
      <c r="I134" s="135" t="str">
        <f t="shared" si="4"/>
        <v/>
      </c>
      <c r="J134" s="137" t="str">
        <f t="shared" si="5"/>
        <v>#DIV/0!</v>
      </c>
    </row>
    <row r="135" ht="15.75" customHeight="1">
      <c r="A135" s="131"/>
      <c r="B135" s="132">
        <f t="shared" si="1"/>
        <v>1125</v>
      </c>
      <c r="C135" s="132"/>
      <c r="D135" s="133">
        <v>1125.0</v>
      </c>
      <c r="E135" s="134">
        <f t="shared" si="2"/>
        <v>0</v>
      </c>
      <c r="F135" s="135" t="str">
        <f>IFERROR(VLOOKUP(A135,Insumos!C:D,2,0),"")</f>
        <v/>
      </c>
      <c r="G135" s="136"/>
      <c r="H135" s="132" t="str">
        <f t="shared" si="3"/>
        <v/>
      </c>
      <c r="I135" s="135" t="str">
        <f t="shared" si="4"/>
        <v/>
      </c>
      <c r="J135" s="137" t="str">
        <f t="shared" si="5"/>
        <v>#DIV/0!</v>
      </c>
    </row>
    <row r="136" ht="15.75" customHeight="1">
      <c r="A136" s="131"/>
      <c r="B136" s="132">
        <f t="shared" si="1"/>
        <v>1126</v>
      </c>
      <c r="C136" s="132"/>
      <c r="D136" s="133">
        <v>1126.0</v>
      </c>
      <c r="E136" s="134">
        <f t="shared" si="2"/>
        <v>0</v>
      </c>
      <c r="F136" s="135" t="str">
        <f>IFERROR(VLOOKUP(A136,Insumos!C:D,2,0),"")</f>
        <v/>
      </c>
      <c r="G136" s="136"/>
      <c r="H136" s="132" t="str">
        <f t="shared" si="3"/>
        <v/>
      </c>
      <c r="I136" s="135" t="str">
        <f t="shared" si="4"/>
        <v/>
      </c>
      <c r="J136" s="137" t="str">
        <f t="shared" si="5"/>
        <v>#DIV/0!</v>
      </c>
    </row>
    <row r="137" ht="15.75" customHeight="1">
      <c r="A137" s="131"/>
      <c r="B137" s="132">
        <f t="shared" si="1"/>
        <v>1127</v>
      </c>
      <c r="C137" s="132"/>
      <c r="D137" s="133">
        <v>1127.0</v>
      </c>
      <c r="E137" s="134">
        <f t="shared" si="2"/>
        <v>0</v>
      </c>
      <c r="F137" s="135" t="str">
        <f>IFERROR(VLOOKUP(A137,Insumos!C:D,2,0),"")</f>
        <v/>
      </c>
      <c r="G137" s="136"/>
      <c r="H137" s="132" t="str">
        <f t="shared" si="3"/>
        <v/>
      </c>
      <c r="I137" s="135" t="str">
        <f t="shared" si="4"/>
        <v/>
      </c>
      <c r="J137" s="137" t="str">
        <f t="shared" si="5"/>
        <v>#DIV/0!</v>
      </c>
    </row>
    <row r="138" ht="15.75" customHeight="1">
      <c r="A138" s="131"/>
      <c r="B138" s="132">
        <f t="shared" si="1"/>
        <v>1128</v>
      </c>
      <c r="C138" s="132"/>
      <c r="D138" s="133">
        <v>1128.0</v>
      </c>
      <c r="E138" s="134">
        <f t="shared" si="2"/>
        <v>0</v>
      </c>
      <c r="F138" s="135" t="str">
        <f>IFERROR(VLOOKUP(A138,Insumos!C:D,2,0),"")</f>
        <v/>
      </c>
      <c r="G138" s="136"/>
      <c r="H138" s="132" t="str">
        <f t="shared" si="3"/>
        <v/>
      </c>
      <c r="I138" s="135" t="str">
        <f t="shared" si="4"/>
        <v/>
      </c>
      <c r="J138" s="137" t="str">
        <f t="shared" si="5"/>
        <v>#DIV/0!</v>
      </c>
    </row>
    <row r="139" ht="15.75" customHeight="1">
      <c r="A139" s="131"/>
      <c r="B139" s="132">
        <f t="shared" si="1"/>
        <v>1129</v>
      </c>
      <c r="C139" s="132"/>
      <c r="D139" s="133">
        <v>1129.0</v>
      </c>
      <c r="E139" s="134">
        <f t="shared" si="2"/>
        <v>0</v>
      </c>
      <c r="F139" s="135" t="str">
        <f>IFERROR(VLOOKUP(A139,Insumos!C:D,2,0),"")</f>
        <v/>
      </c>
      <c r="G139" s="136"/>
      <c r="H139" s="132" t="str">
        <f t="shared" si="3"/>
        <v/>
      </c>
      <c r="I139" s="135" t="str">
        <f t="shared" si="4"/>
        <v/>
      </c>
      <c r="J139" s="137" t="str">
        <f t="shared" si="5"/>
        <v>#DIV/0!</v>
      </c>
    </row>
    <row r="140" ht="15.75" customHeight="1">
      <c r="A140" s="131"/>
      <c r="B140" s="132">
        <f t="shared" si="1"/>
        <v>1130</v>
      </c>
      <c r="C140" s="132"/>
      <c r="D140" s="133">
        <v>1130.0</v>
      </c>
      <c r="E140" s="134">
        <f t="shared" si="2"/>
        <v>0</v>
      </c>
      <c r="F140" s="135" t="str">
        <f>IFERROR(VLOOKUP(A140,Insumos!C:D,2,0),"")</f>
        <v/>
      </c>
      <c r="G140" s="136"/>
      <c r="H140" s="132" t="str">
        <f t="shared" si="3"/>
        <v/>
      </c>
      <c r="I140" s="135" t="str">
        <f t="shared" si="4"/>
        <v/>
      </c>
      <c r="J140" s="137" t="str">
        <f t="shared" si="5"/>
        <v>#DIV/0!</v>
      </c>
    </row>
    <row r="141" ht="15.75" customHeight="1">
      <c r="A141" s="131"/>
      <c r="B141" s="132">
        <f t="shared" si="1"/>
        <v>1131</v>
      </c>
      <c r="C141" s="132"/>
      <c r="D141" s="133">
        <v>1131.0</v>
      </c>
      <c r="E141" s="134">
        <f t="shared" si="2"/>
        <v>0</v>
      </c>
      <c r="F141" s="135" t="str">
        <f>IFERROR(VLOOKUP(A141,Insumos!C:D,2,0),"")</f>
        <v/>
      </c>
      <c r="G141" s="136"/>
      <c r="H141" s="132" t="str">
        <f t="shared" si="3"/>
        <v/>
      </c>
      <c r="I141" s="135" t="str">
        <f t="shared" si="4"/>
        <v/>
      </c>
      <c r="J141" s="137" t="str">
        <f t="shared" si="5"/>
        <v>#DIV/0!</v>
      </c>
    </row>
    <row r="142" ht="15.75" customHeight="1">
      <c r="A142" s="131"/>
      <c r="B142" s="132">
        <f t="shared" si="1"/>
        <v>1132</v>
      </c>
      <c r="C142" s="132"/>
      <c r="D142" s="133">
        <v>1132.0</v>
      </c>
      <c r="E142" s="134">
        <f t="shared" si="2"/>
        <v>0</v>
      </c>
      <c r="F142" s="135" t="str">
        <f>IFERROR(VLOOKUP(A142,Insumos!C:D,2,0),"")</f>
        <v/>
      </c>
      <c r="G142" s="136"/>
      <c r="H142" s="132" t="str">
        <f t="shared" si="3"/>
        <v/>
      </c>
      <c r="I142" s="135" t="str">
        <f t="shared" si="4"/>
        <v/>
      </c>
      <c r="J142" s="137" t="str">
        <f t="shared" si="5"/>
        <v>#DIV/0!</v>
      </c>
    </row>
    <row r="143" ht="15.75" customHeight="1">
      <c r="A143" s="131"/>
      <c r="B143" s="132">
        <f t="shared" si="1"/>
        <v>1133</v>
      </c>
      <c r="C143" s="132"/>
      <c r="D143" s="133">
        <v>1133.0</v>
      </c>
      <c r="E143" s="134">
        <f t="shared" si="2"/>
        <v>0</v>
      </c>
      <c r="F143" s="135" t="str">
        <f>IFERROR(VLOOKUP(A143,Insumos!C:D,2,0),"")</f>
        <v/>
      </c>
      <c r="G143" s="136"/>
      <c r="H143" s="132" t="str">
        <f t="shared" si="3"/>
        <v/>
      </c>
      <c r="I143" s="135" t="str">
        <f t="shared" si="4"/>
        <v/>
      </c>
      <c r="J143" s="137" t="str">
        <f t="shared" si="5"/>
        <v>#DIV/0!</v>
      </c>
    </row>
    <row r="144" ht="15.75" customHeight="1">
      <c r="A144" s="131"/>
      <c r="B144" s="132">
        <f t="shared" si="1"/>
        <v>1134</v>
      </c>
      <c r="C144" s="132"/>
      <c r="D144" s="133">
        <v>1134.0</v>
      </c>
      <c r="E144" s="134">
        <f t="shared" si="2"/>
        <v>0</v>
      </c>
      <c r="F144" s="135" t="str">
        <f>IFERROR(VLOOKUP(A144,Insumos!C:D,2,0),"")</f>
        <v/>
      </c>
      <c r="G144" s="136"/>
      <c r="H144" s="132" t="str">
        <f t="shared" si="3"/>
        <v/>
      </c>
      <c r="I144" s="135" t="str">
        <f t="shared" si="4"/>
        <v/>
      </c>
      <c r="J144" s="137" t="str">
        <f t="shared" si="5"/>
        <v>#DIV/0!</v>
      </c>
    </row>
    <row r="145" ht="15.75" customHeight="1">
      <c r="A145" s="131"/>
      <c r="B145" s="132">
        <f t="shared" si="1"/>
        <v>1135</v>
      </c>
      <c r="C145" s="132"/>
      <c r="D145" s="133">
        <v>1135.0</v>
      </c>
      <c r="E145" s="134">
        <f t="shared" si="2"/>
        <v>0</v>
      </c>
      <c r="F145" s="135" t="str">
        <f>IFERROR(VLOOKUP(A145,Insumos!C:D,2,0),"")</f>
        <v/>
      </c>
      <c r="G145" s="136"/>
      <c r="H145" s="132" t="str">
        <f t="shared" si="3"/>
        <v/>
      </c>
      <c r="I145" s="135" t="str">
        <f t="shared" si="4"/>
        <v/>
      </c>
      <c r="J145" s="137" t="str">
        <f t="shared" si="5"/>
        <v>#DIV/0!</v>
      </c>
    </row>
    <row r="146" ht="15.75" customHeight="1">
      <c r="A146" s="131"/>
      <c r="B146" s="132">
        <f t="shared" si="1"/>
        <v>1136</v>
      </c>
      <c r="C146" s="132"/>
      <c r="D146" s="133">
        <v>1136.0</v>
      </c>
      <c r="E146" s="134">
        <f t="shared" si="2"/>
        <v>0</v>
      </c>
      <c r="F146" s="135" t="str">
        <f>IFERROR(VLOOKUP(A146,Insumos!C:D,2,0),"")</f>
        <v/>
      </c>
      <c r="G146" s="136"/>
      <c r="H146" s="132" t="str">
        <f t="shared" si="3"/>
        <v/>
      </c>
      <c r="I146" s="135" t="str">
        <f t="shared" si="4"/>
        <v/>
      </c>
      <c r="J146" s="137" t="str">
        <f t="shared" si="5"/>
        <v>#DIV/0!</v>
      </c>
    </row>
    <row r="147" ht="15.75" customHeight="1">
      <c r="A147" s="131"/>
      <c r="B147" s="132">
        <f t="shared" si="1"/>
        <v>1137</v>
      </c>
      <c r="C147" s="132"/>
      <c r="D147" s="133">
        <v>1137.0</v>
      </c>
      <c r="E147" s="134">
        <f t="shared" si="2"/>
        <v>0</v>
      </c>
      <c r="F147" s="135" t="str">
        <f>IFERROR(VLOOKUP(A147,Insumos!C:D,2,0),"")</f>
        <v/>
      </c>
      <c r="G147" s="136"/>
      <c r="H147" s="132" t="str">
        <f t="shared" si="3"/>
        <v/>
      </c>
      <c r="I147" s="135" t="str">
        <f t="shared" si="4"/>
        <v/>
      </c>
      <c r="J147" s="137" t="str">
        <f t="shared" si="5"/>
        <v>#DIV/0!</v>
      </c>
    </row>
    <row r="148" ht="15.75" customHeight="1">
      <c r="A148" s="131"/>
      <c r="B148" s="132">
        <f t="shared" si="1"/>
        <v>1138</v>
      </c>
      <c r="C148" s="132"/>
      <c r="D148" s="133">
        <v>1138.0</v>
      </c>
      <c r="E148" s="134">
        <f t="shared" si="2"/>
        <v>0</v>
      </c>
      <c r="F148" s="135" t="str">
        <f>IFERROR(VLOOKUP(A148,Insumos!C:D,2,0),"")</f>
        <v/>
      </c>
      <c r="G148" s="136"/>
      <c r="H148" s="132" t="str">
        <f t="shared" si="3"/>
        <v/>
      </c>
      <c r="I148" s="135" t="str">
        <f t="shared" si="4"/>
        <v/>
      </c>
      <c r="J148" s="137" t="str">
        <f t="shared" si="5"/>
        <v>#DIV/0!</v>
      </c>
    </row>
    <row r="149" ht="15.75" customHeight="1">
      <c r="A149" s="131"/>
      <c r="B149" s="132">
        <f t="shared" si="1"/>
        <v>1139</v>
      </c>
      <c r="C149" s="132"/>
      <c r="D149" s="133">
        <v>1139.0</v>
      </c>
      <c r="E149" s="134">
        <f t="shared" si="2"/>
        <v>0</v>
      </c>
      <c r="F149" s="135" t="str">
        <f>IFERROR(VLOOKUP(A149,Insumos!C:D,2,0),"")</f>
        <v/>
      </c>
      <c r="G149" s="136"/>
      <c r="H149" s="132" t="str">
        <f t="shared" si="3"/>
        <v/>
      </c>
      <c r="I149" s="135" t="str">
        <f t="shared" si="4"/>
        <v/>
      </c>
      <c r="J149" s="137" t="str">
        <f t="shared" si="5"/>
        <v>#DIV/0!</v>
      </c>
    </row>
    <row r="150" ht="15.75" customHeight="1">
      <c r="A150" s="131"/>
      <c r="B150" s="132">
        <f t="shared" si="1"/>
        <v>1140</v>
      </c>
      <c r="C150" s="132"/>
      <c r="D150" s="133">
        <v>1140.0</v>
      </c>
      <c r="E150" s="134">
        <f t="shared" si="2"/>
        <v>0</v>
      </c>
      <c r="F150" s="135" t="str">
        <f>IFERROR(VLOOKUP(A150,Insumos!C:D,2,0),"")</f>
        <v/>
      </c>
      <c r="G150" s="136"/>
      <c r="H150" s="132" t="str">
        <f t="shared" si="3"/>
        <v/>
      </c>
      <c r="I150" s="135" t="str">
        <f t="shared" si="4"/>
        <v/>
      </c>
      <c r="J150" s="137" t="str">
        <f t="shared" si="5"/>
        <v>#DIV/0!</v>
      </c>
    </row>
    <row r="151" ht="15.75" customHeight="1">
      <c r="A151" s="131"/>
      <c r="B151" s="132">
        <f t="shared" si="1"/>
        <v>1141</v>
      </c>
      <c r="C151" s="132"/>
      <c r="D151" s="133">
        <v>1141.0</v>
      </c>
      <c r="E151" s="134">
        <f t="shared" si="2"/>
        <v>0</v>
      </c>
      <c r="F151" s="135" t="str">
        <f>IFERROR(VLOOKUP(A151,Insumos!C:D,2,0),"")</f>
        <v/>
      </c>
      <c r="G151" s="136"/>
      <c r="H151" s="132" t="str">
        <f t="shared" si="3"/>
        <v/>
      </c>
      <c r="I151" s="135" t="str">
        <f t="shared" si="4"/>
        <v/>
      </c>
      <c r="J151" s="137" t="str">
        <f t="shared" si="5"/>
        <v>#DIV/0!</v>
      </c>
    </row>
    <row r="152" ht="15.75" customHeight="1">
      <c r="A152" s="131"/>
      <c r="B152" s="132">
        <f t="shared" si="1"/>
        <v>1142</v>
      </c>
      <c r="C152" s="132"/>
      <c r="D152" s="133">
        <v>1142.0</v>
      </c>
      <c r="E152" s="134">
        <f t="shared" si="2"/>
        <v>0</v>
      </c>
      <c r="F152" s="135" t="str">
        <f>IFERROR(VLOOKUP(A152,Insumos!C:D,2,0),"")</f>
        <v/>
      </c>
      <c r="G152" s="136"/>
      <c r="H152" s="132" t="str">
        <f t="shared" si="3"/>
        <v/>
      </c>
      <c r="I152" s="135" t="str">
        <f t="shared" si="4"/>
        <v/>
      </c>
      <c r="J152" s="137" t="str">
        <f t="shared" si="5"/>
        <v>#DIV/0!</v>
      </c>
    </row>
    <row r="153" ht="15.75" customHeight="1">
      <c r="A153" s="131"/>
      <c r="B153" s="132">
        <f t="shared" si="1"/>
        <v>1143</v>
      </c>
      <c r="C153" s="132"/>
      <c r="D153" s="133">
        <v>1143.0</v>
      </c>
      <c r="E153" s="134">
        <f t="shared" si="2"/>
        <v>0</v>
      </c>
      <c r="F153" s="135" t="str">
        <f>IFERROR(VLOOKUP(A153,Insumos!C:D,2,0),"")</f>
        <v/>
      </c>
      <c r="G153" s="136"/>
      <c r="H153" s="132" t="str">
        <f t="shared" si="3"/>
        <v/>
      </c>
      <c r="I153" s="135" t="str">
        <f t="shared" si="4"/>
        <v/>
      </c>
      <c r="J153" s="137" t="str">
        <f t="shared" si="5"/>
        <v>#DIV/0!</v>
      </c>
    </row>
    <row r="154" ht="15.75" customHeight="1">
      <c r="A154" s="131"/>
      <c r="B154" s="132">
        <f t="shared" si="1"/>
        <v>1144</v>
      </c>
      <c r="C154" s="132"/>
      <c r="D154" s="133">
        <v>1144.0</v>
      </c>
      <c r="E154" s="134">
        <f t="shared" si="2"/>
        <v>0</v>
      </c>
      <c r="F154" s="135" t="str">
        <f>IFERROR(VLOOKUP(A154,Insumos!C:D,2,0),"")</f>
        <v/>
      </c>
      <c r="G154" s="136"/>
      <c r="H154" s="132" t="str">
        <f t="shared" si="3"/>
        <v/>
      </c>
      <c r="I154" s="135" t="str">
        <f t="shared" si="4"/>
        <v/>
      </c>
      <c r="J154" s="137" t="str">
        <f t="shared" si="5"/>
        <v>#DIV/0!</v>
      </c>
    </row>
    <row r="155" ht="15.75" customHeight="1">
      <c r="A155" s="131"/>
      <c r="B155" s="132">
        <f t="shared" si="1"/>
        <v>1145</v>
      </c>
      <c r="C155" s="132"/>
      <c r="D155" s="133">
        <v>1145.0</v>
      </c>
      <c r="E155" s="134">
        <f t="shared" si="2"/>
        <v>0</v>
      </c>
      <c r="F155" s="135" t="str">
        <f>IFERROR(VLOOKUP(A155,Insumos!C:D,2,0),"")</f>
        <v/>
      </c>
      <c r="G155" s="136"/>
      <c r="H155" s="132" t="str">
        <f t="shared" si="3"/>
        <v/>
      </c>
      <c r="I155" s="135" t="str">
        <f t="shared" si="4"/>
        <v/>
      </c>
      <c r="J155" s="137" t="str">
        <f t="shared" si="5"/>
        <v>#DIV/0!</v>
      </c>
    </row>
    <row r="156" ht="15.75" customHeight="1">
      <c r="A156" s="131"/>
      <c r="B156" s="132">
        <f t="shared" si="1"/>
        <v>1146</v>
      </c>
      <c r="C156" s="132"/>
      <c r="D156" s="133">
        <v>1146.0</v>
      </c>
      <c r="E156" s="134">
        <f t="shared" si="2"/>
        <v>0</v>
      </c>
      <c r="F156" s="135" t="str">
        <f>IFERROR(VLOOKUP(A156,Insumos!C:D,2,0),"")</f>
        <v/>
      </c>
      <c r="G156" s="136"/>
      <c r="H156" s="132" t="str">
        <f t="shared" si="3"/>
        <v/>
      </c>
      <c r="I156" s="135" t="str">
        <f t="shared" si="4"/>
        <v/>
      </c>
      <c r="J156" s="137" t="str">
        <f t="shared" si="5"/>
        <v>#DIV/0!</v>
      </c>
    </row>
    <row r="157" ht="15.75" customHeight="1">
      <c r="A157" s="131"/>
      <c r="B157" s="132">
        <f t="shared" si="1"/>
        <v>1147</v>
      </c>
      <c r="C157" s="132"/>
      <c r="D157" s="133">
        <v>1147.0</v>
      </c>
      <c r="E157" s="134">
        <f t="shared" si="2"/>
        <v>0</v>
      </c>
      <c r="F157" s="135" t="str">
        <f>IFERROR(VLOOKUP(A157,Insumos!C:D,2,0),"")</f>
        <v/>
      </c>
      <c r="G157" s="136"/>
      <c r="H157" s="132" t="str">
        <f t="shared" si="3"/>
        <v/>
      </c>
      <c r="I157" s="135" t="str">
        <f t="shared" si="4"/>
        <v/>
      </c>
      <c r="J157" s="137" t="str">
        <f t="shared" si="5"/>
        <v>#DIV/0!</v>
      </c>
    </row>
    <row r="158" ht="15.75" customHeight="1">
      <c r="A158" s="131"/>
      <c r="B158" s="132">
        <f t="shared" si="1"/>
        <v>1148</v>
      </c>
      <c r="C158" s="132"/>
      <c r="D158" s="133">
        <v>1148.0</v>
      </c>
      <c r="E158" s="134">
        <f t="shared" si="2"/>
        <v>0</v>
      </c>
      <c r="F158" s="135" t="str">
        <f>IFERROR(VLOOKUP(A158,Insumos!C:D,2,0),"")</f>
        <v/>
      </c>
      <c r="G158" s="136"/>
      <c r="H158" s="132" t="str">
        <f t="shared" si="3"/>
        <v/>
      </c>
      <c r="I158" s="135" t="str">
        <f t="shared" si="4"/>
        <v/>
      </c>
      <c r="J158" s="137" t="str">
        <f t="shared" si="5"/>
        <v>#DIV/0!</v>
      </c>
    </row>
    <row r="159" ht="15.75" customHeight="1">
      <c r="A159" s="131"/>
      <c r="B159" s="132">
        <f t="shared" si="1"/>
        <v>1149</v>
      </c>
      <c r="C159" s="132"/>
      <c r="D159" s="133">
        <v>1149.0</v>
      </c>
      <c r="E159" s="134">
        <f t="shared" si="2"/>
        <v>0</v>
      </c>
      <c r="F159" s="135" t="str">
        <f>IFERROR(VLOOKUP(A159,Insumos!C:D,2,0),"")</f>
        <v/>
      </c>
      <c r="G159" s="136"/>
      <c r="H159" s="132" t="str">
        <f t="shared" si="3"/>
        <v/>
      </c>
      <c r="I159" s="135" t="str">
        <f t="shared" si="4"/>
        <v/>
      </c>
      <c r="J159" s="137" t="str">
        <f t="shared" si="5"/>
        <v>#DIV/0!</v>
      </c>
    </row>
    <row r="160" ht="15.75" customHeight="1">
      <c r="A160" s="131"/>
      <c r="B160" s="132">
        <f t="shared" si="1"/>
        <v>1150</v>
      </c>
      <c r="C160" s="132"/>
      <c r="D160" s="133">
        <v>1150.0</v>
      </c>
      <c r="E160" s="134">
        <f t="shared" si="2"/>
        <v>0</v>
      </c>
      <c r="F160" s="135" t="str">
        <f>IFERROR(VLOOKUP(A160,Insumos!C:D,2,0),"")</f>
        <v/>
      </c>
      <c r="G160" s="136"/>
      <c r="H160" s="132" t="str">
        <f t="shared" si="3"/>
        <v/>
      </c>
      <c r="I160" s="135" t="str">
        <f t="shared" si="4"/>
        <v/>
      </c>
      <c r="J160" s="137" t="str">
        <f t="shared" si="5"/>
        <v>#DIV/0!</v>
      </c>
    </row>
    <row r="161" ht="15.75" customHeight="1">
      <c r="A161" s="131"/>
      <c r="B161" s="132">
        <f t="shared" si="1"/>
        <v>1151</v>
      </c>
      <c r="C161" s="132"/>
      <c r="D161" s="133">
        <v>1151.0</v>
      </c>
      <c r="E161" s="134">
        <f t="shared" si="2"/>
        <v>0</v>
      </c>
      <c r="F161" s="135" t="str">
        <f>IFERROR(VLOOKUP(A161,Insumos!C:D,2,0),"")</f>
        <v/>
      </c>
      <c r="G161" s="136"/>
      <c r="H161" s="132" t="str">
        <f t="shared" si="3"/>
        <v/>
      </c>
      <c r="I161" s="135" t="str">
        <f t="shared" si="4"/>
        <v/>
      </c>
      <c r="J161" s="137" t="str">
        <f t="shared" si="5"/>
        <v>#DIV/0!</v>
      </c>
    </row>
    <row r="162" ht="15.75" customHeight="1">
      <c r="A162" s="131"/>
      <c r="B162" s="132">
        <f t="shared" si="1"/>
        <v>1152</v>
      </c>
      <c r="C162" s="132"/>
      <c r="D162" s="133">
        <v>1152.0</v>
      </c>
      <c r="E162" s="134">
        <f t="shared" si="2"/>
        <v>0</v>
      </c>
      <c r="F162" s="135" t="str">
        <f>IFERROR(VLOOKUP(A162,Insumos!C:D,2,0),"")</f>
        <v/>
      </c>
      <c r="G162" s="136"/>
      <c r="H162" s="132" t="str">
        <f t="shared" si="3"/>
        <v/>
      </c>
      <c r="I162" s="135" t="str">
        <f t="shared" si="4"/>
        <v/>
      </c>
      <c r="J162" s="137" t="str">
        <f t="shared" si="5"/>
        <v>#DIV/0!</v>
      </c>
    </row>
    <row r="163" ht="15.75" customHeight="1">
      <c r="A163" s="131"/>
      <c r="B163" s="132">
        <f t="shared" si="1"/>
        <v>1153</v>
      </c>
      <c r="C163" s="132"/>
      <c r="D163" s="133">
        <v>1153.0</v>
      </c>
      <c r="E163" s="134">
        <f t="shared" si="2"/>
        <v>0</v>
      </c>
      <c r="F163" s="135" t="str">
        <f>IFERROR(VLOOKUP(A163,Insumos!C:D,2,0),"")</f>
        <v/>
      </c>
      <c r="G163" s="136"/>
      <c r="H163" s="132" t="str">
        <f t="shared" si="3"/>
        <v/>
      </c>
      <c r="I163" s="135" t="str">
        <f t="shared" si="4"/>
        <v/>
      </c>
      <c r="J163" s="137" t="str">
        <f t="shared" si="5"/>
        <v>#DIV/0!</v>
      </c>
    </row>
    <row r="164" ht="15.75" customHeight="1">
      <c r="A164" s="131"/>
      <c r="B164" s="132">
        <f t="shared" si="1"/>
        <v>1154</v>
      </c>
      <c r="C164" s="132"/>
      <c r="D164" s="133">
        <v>1154.0</v>
      </c>
      <c r="E164" s="134">
        <f t="shared" si="2"/>
        <v>0</v>
      </c>
      <c r="F164" s="135" t="str">
        <f>IFERROR(VLOOKUP(A164,Insumos!C:D,2,0),"")</f>
        <v/>
      </c>
      <c r="G164" s="136"/>
      <c r="H164" s="132" t="str">
        <f t="shared" si="3"/>
        <v/>
      </c>
      <c r="I164" s="135" t="str">
        <f t="shared" si="4"/>
        <v/>
      </c>
      <c r="J164" s="137" t="str">
        <f t="shared" si="5"/>
        <v>#DIV/0!</v>
      </c>
    </row>
    <row r="165" ht="15.75" customHeight="1">
      <c r="A165" s="131"/>
      <c r="B165" s="132">
        <f t="shared" si="1"/>
        <v>1155</v>
      </c>
      <c r="C165" s="132"/>
      <c r="D165" s="133">
        <v>1155.0</v>
      </c>
      <c r="E165" s="134">
        <f t="shared" si="2"/>
        <v>0</v>
      </c>
      <c r="F165" s="135" t="str">
        <f>IFERROR(VLOOKUP(A165,Insumos!C:D,2,0),"")</f>
        <v/>
      </c>
      <c r="G165" s="136"/>
      <c r="H165" s="132" t="str">
        <f t="shared" si="3"/>
        <v/>
      </c>
      <c r="I165" s="135" t="str">
        <f t="shared" si="4"/>
        <v/>
      </c>
      <c r="J165" s="137" t="str">
        <f t="shared" si="5"/>
        <v>#DIV/0!</v>
      </c>
    </row>
    <row r="166" ht="15.75" customHeight="1">
      <c r="A166" s="131"/>
      <c r="B166" s="132">
        <f t="shared" si="1"/>
        <v>1156</v>
      </c>
      <c r="C166" s="132"/>
      <c r="D166" s="133">
        <v>1156.0</v>
      </c>
      <c r="E166" s="134">
        <f t="shared" si="2"/>
        <v>0</v>
      </c>
      <c r="F166" s="135" t="str">
        <f>IFERROR(VLOOKUP(A166,Insumos!C:D,2,0),"")</f>
        <v/>
      </c>
      <c r="G166" s="136"/>
      <c r="H166" s="132" t="str">
        <f t="shared" si="3"/>
        <v/>
      </c>
      <c r="I166" s="135" t="str">
        <f t="shared" si="4"/>
        <v/>
      </c>
      <c r="J166" s="137" t="str">
        <f t="shared" si="5"/>
        <v>#DIV/0!</v>
      </c>
    </row>
    <row r="167" ht="15.75" customHeight="1">
      <c r="A167" s="131"/>
      <c r="B167" s="132">
        <f t="shared" si="1"/>
        <v>1157</v>
      </c>
      <c r="C167" s="132"/>
      <c r="D167" s="133">
        <v>1157.0</v>
      </c>
      <c r="E167" s="134">
        <f t="shared" si="2"/>
        <v>0</v>
      </c>
      <c r="F167" s="135" t="str">
        <f>IFERROR(VLOOKUP(A167,Insumos!C:D,2,0),"")</f>
        <v/>
      </c>
      <c r="G167" s="136"/>
      <c r="H167" s="132" t="str">
        <f t="shared" si="3"/>
        <v/>
      </c>
      <c r="I167" s="135" t="str">
        <f t="shared" si="4"/>
        <v/>
      </c>
      <c r="J167" s="137" t="str">
        <f t="shared" si="5"/>
        <v>#DIV/0!</v>
      </c>
    </row>
    <row r="168" ht="15.75" customHeight="1">
      <c r="A168" s="131"/>
      <c r="B168" s="132">
        <f t="shared" si="1"/>
        <v>1158</v>
      </c>
      <c r="C168" s="132"/>
      <c r="D168" s="133">
        <v>1158.0</v>
      </c>
      <c r="E168" s="134">
        <f t="shared" si="2"/>
        <v>0</v>
      </c>
      <c r="F168" s="135" t="str">
        <f>IFERROR(VLOOKUP(A168,Insumos!C:D,2,0),"")</f>
        <v/>
      </c>
      <c r="G168" s="136"/>
      <c r="H168" s="132" t="str">
        <f t="shared" si="3"/>
        <v/>
      </c>
      <c r="I168" s="135" t="str">
        <f t="shared" si="4"/>
        <v/>
      </c>
      <c r="J168" s="137" t="str">
        <f t="shared" si="5"/>
        <v>#DIV/0!</v>
      </c>
    </row>
    <row r="169" ht="15.75" customHeight="1">
      <c r="A169" s="131"/>
      <c r="B169" s="132">
        <f t="shared" si="1"/>
        <v>1159</v>
      </c>
      <c r="C169" s="132"/>
      <c r="D169" s="133">
        <v>1159.0</v>
      </c>
      <c r="E169" s="134">
        <f t="shared" si="2"/>
        <v>0</v>
      </c>
      <c r="F169" s="135" t="str">
        <f>IFERROR(VLOOKUP(A169,Insumos!C:D,2,0),"")</f>
        <v/>
      </c>
      <c r="G169" s="136"/>
      <c r="H169" s="132" t="str">
        <f t="shared" si="3"/>
        <v/>
      </c>
      <c r="I169" s="135" t="str">
        <f t="shared" si="4"/>
        <v/>
      </c>
      <c r="J169" s="137" t="str">
        <f t="shared" si="5"/>
        <v>#DIV/0!</v>
      </c>
    </row>
    <row r="170" ht="15.75" customHeight="1">
      <c r="A170" s="131"/>
      <c r="B170" s="132">
        <f t="shared" si="1"/>
        <v>1160</v>
      </c>
      <c r="C170" s="132"/>
      <c r="D170" s="133">
        <v>1160.0</v>
      </c>
      <c r="E170" s="134">
        <f t="shared" si="2"/>
        <v>0</v>
      </c>
      <c r="F170" s="135" t="str">
        <f>IFERROR(VLOOKUP(A170,Insumos!C:D,2,0),"")</f>
        <v/>
      </c>
      <c r="G170" s="136"/>
      <c r="H170" s="132" t="str">
        <f t="shared" si="3"/>
        <v/>
      </c>
      <c r="I170" s="135" t="str">
        <f t="shared" si="4"/>
        <v/>
      </c>
      <c r="J170" s="137" t="str">
        <f t="shared" si="5"/>
        <v>#DIV/0!</v>
      </c>
    </row>
    <row r="171" ht="15.75" customHeight="1">
      <c r="A171" s="131"/>
      <c r="B171" s="132">
        <f t="shared" si="1"/>
        <v>1161</v>
      </c>
      <c r="C171" s="132"/>
      <c r="D171" s="133">
        <v>1161.0</v>
      </c>
      <c r="E171" s="134">
        <f t="shared" si="2"/>
        <v>0</v>
      </c>
      <c r="F171" s="135" t="str">
        <f>IFERROR(VLOOKUP(A171,Insumos!C:D,2,0),"")</f>
        <v/>
      </c>
      <c r="G171" s="136"/>
      <c r="H171" s="132" t="str">
        <f t="shared" si="3"/>
        <v/>
      </c>
      <c r="I171" s="135" t="str">
        <f t="shared" si="4"/>
        <v/>
      </c>
      <c r="J171" s="137" t="str">
        <f t="shared" si="5"/>
        <v>#DIV/0!</v>
      </c>
    </row>
    <row r="172" ht="15.75" customHeight="1">
      <c r="A172" s="131"/>
      <c r="B172" s="132">
        <f t="shared" si="1"/>
        <v>1162</v>
      </c>
      <c r="C172" s="132"/>
      <c r="D172" s="133">
        <v>1162.0</v>
      </c>
      <c r="E172" s="134">
        <f t="shared" si="2"/>
        <v>0</v>
      </c>
      <c r="F172" s="135" t="str">
        <f>IFERROR(VLOOKUP(A172,Insumos!C:D,2,0),"")</f>
        <v/>
      </c>
      <c r="G172" s="136"/>
      <c r="H172" s="132" t="str">
        <f t="shared" si="3"/>
        <v/>
      </c>
      <c r="I172" s="135" t="str">
        <f t="shared" si="4"/>
        <v/>
      </c>
      <c r="J172" s="137" t="str">
        <f t="shared" si="5"/>
        <v>#DIV/0!</v>
      </c>
    </row>
    <row r="173" ht="15.75" customHeight="1">
      <c r="A173" s="131"/>
      <c r="B173" s="132">
        <f t="shared" si="1"/>
        <v>1163</v>
      </c>
      <c r="C173" s="132"/>
      <c r="D173" s="133">
        <v>1163.0</v>
      </c>
      <c r="E173" s="134">
        <f t="shared" si="2"/>
        <v>0</v>
      </c>
      <c r="F173" s="135" t="str">
        <f>IFERROR(VLOOKUP(A173,Insumos!C:D,2,0),"")</f>
        <v/>
      </c>
      <c r="G173" s="136"/>
      <c r="H173" s="132" t="str">
        <f t="shared" si="3"/>
        <v/>
      </c>
      <c r="I173" s="135" t="str">
        <f t="shared" si="4"/>
        <v/>
      </c>
      <c r="J173" s="137" t="str">
        <f t="shared" si="5"/>
        <v>#DIV/0!</v>
      </c>
    </row>
    <row r="174" ht="15.75" customHeight="1">
      <c r="A174" s="131"/>
      <c r="B174" s="132">
        <f t="shared" si="1"/>
        <v>1164</v>
      </c>
      <c r="C174" s="132"/>
      <c r="D174" s="133">
        <v>1164.0</v>
      </c>
      <c r="E174" s="134">
        <f t="shared" si="2"/>
        <v>0</v>
      </c>
      <c r="F174" s="135" t="str">
        <f>IFERROR(VLOOKUP(A174,Insumos!C:D,2,0),"")</f>
        <v/>
      </c>
      <c r="G174" s="136"/>
      <c r="H174" s="132" t="str">
        <f t="shared" si="3"/>
        <v/>
      </c>
      <c r="I174" s="135" t="str">
        <f t="shared" si="4"/>
        <v/>
      </c>
      <c r="J174" s="137" t="str">
        <f t="shared" si="5"/>
        <v>#DIV/0!</v>
      </c>
    </row>
    <row r="175" ht="15.75" customHeight="1">
      <c r="A175" s="131"/>
      <c r="B175" s="132">
        <f t="shared" si="1"/>
        <v>1165</v>
      </c>
      <c r="C175" s="132"/>
      <c r="D175" s="133">
        <v>1165.0</v>
      </c>
      <c r="E175" s="134">
        <f t="shared" si="2"/>
        <v>0</v>
      </c>
      <c r="F175" s="135" t="str">
        <f>IFERROR(VLOOKUP(A175,Insumos!C:D,2,0),"")</f>
        <v/>
      </c>
      <c r="G175" s="136"/>
      <c r="H175" s="132" t="str">
        <f t="shared" si="3"/>
        <v/>
      </c>
      <c r="I175" s="135" t="str">
        <f t="shared" si="4"/>
        <v/>
      </c>
      <c r="J175" s="137" t="str">
        <f t="shared" si="5"/>
        <v>#DIV/0!</v>
      </c>
    </row>
    <row r="176" ht="15.75" customHeight="1">
      <c r="A176" s="131"/>
      <c r="B176" s="132">
        <f t="shared" si="1"/>
        <v>1166</v>
      </c>
      <c r="C176" s="132"/>
      <c r="D176" s="133">
        <v>1166.0</v>
      </c>
      <c r="E176" s="134">
        <f t="shared" si="2"/>
        <v>0</v>
      </c>
      <c r="F176" s="135" t="str">
        <f>IFERROR(VLOOKUP(A176,Insumos!C:D,2,0),"")</f>
        <v/>
      </c>
      <c r="G176" s="136"/>
      <c r="H176" s="132" t="str">
        <f t="shared" si="3"/>
        <v/>
      </c>
      <c r="I176" s="135" t="str">
        <f t="shared" si="4"/>
        <v/>
      </c>
      <c r="J176" s="137" t="str">
        <f t="shared" si="5"/>
        <v>#DIV/0!</v>
      </c>
    </row>
    <row r="177" ht="15.75" customHeight="1">
      <c r="A177" s="131"/>
      <c r="B177" s="132">
        <f t="shared" si="1"/>
        <v>1167</v>
      </c>
      <c r="C177" s="132"/>
      <c r="D177" s="133">
        <v>1167.0</v>
      </c>
      <c r="E177" s="134">
        <f t="shared" si="2"/>
        <v>0</v>
      </c>
      <c r="F177" s="135" t="str">
        <f>IFERROR(VLOOKUP(A177,Insumos!C:D,2,0),"")</f>
        <v/>
      </c>
      <c r="G177" s="136"/>
      <c r="H177" s="132" t="str">
        <f t="shared" si="3"/>
        <v/>
      </c>
      <c r="I177" s="135" t="str">
        <f t="shared" si="4"/>
        <v/>
      </c>
      <c r="J177" s="137" t="str">
        <f t="shared" si="5"/>
        <v>#DIV/0!</v>
      </c>
    </row>
    <row r="178" ht="15.75" customHeight="1">
      <c r="A178" s="131"/>
      <c r="B178" s="132">
        <f t="shared" si="1"/>
        <v>1168</v>
      </c>
      <c r="C178" s="132"/>
      <c r="D178" s="133">
        <v>1168.0</v>
      </c>
      <c r="E178" s="134">
        <f t="shared" si="2"/>
        <v>0</v>
      </c>
      <c r="F178" s="135" t="str">
        <f>IFERROR(VLOOKUP(A178,Insumos!C:D,2,0),"")</f>
        <v/>
      </c>
      <c r="G178" s="136"/>
      <c r="H178" s="132" t="str">
        <f t="shared" si="3"/>
        <v/>
      </c>
      <c r="I178" s="135" t="str">
        <f t="shared" si="4"/>
        <v/>
      </c>
      <c r="J178" s="137" t="str">
        <f t="shared" si="5"/>
        <v>#DIV/0!</v>
      </c>
    </row>
    <row r="179" ht="15.75" customHeight="1">
      <c r="A179" s="131"/>
      <c r="B179" s="132">
        <f t="shared" si="1"/>
        <v>1169</v>
      </c>
      <c r="C179" s="132"/>
      <c r="D179" s="133">
        <v>1169.0</v>
      </c>
      <c r="E179" s="134">
        <f t="shared" si="2"/>
        <v>0</v>
      </c>
      <c r="F179" s="135" t="str">
        <f>IFERROR(VLOOKUP(A179,Insumos!C:D,2,0),"")</f>
        <v/>
      </c>
      <c r="G179" s="136"/>
      <c r="H179" s="132" t="str">
        <f t="shared" si="3"/>
        <v/>
      </c>
      <c r="I179" s="135" t="str">
        <f t="shared" si="4"/>
        <v/>
      </c>
      <c r="J179" s="137" t="str">
        <f t="shared" si="5"/>
        <v>#DIV/0!</v>
      </c>
    </row>
    <row r="180" ht="15.75" customHeight="1">
      <c r="A180" s="131"/>
      <c r="B180" s="132">
        <f t="shared" si="1"/>
        <v>1170</v>
      </c>
      <c r="C180" s="132"/>
      <c r="D180" s="133">
        <v>1170.0</v>
      </c>
      <c r="E180" s="134">
        <f t="shared" si="2"/>
        <v>0</v>
      </c>
      <c r="F180" s="135" t="str">
        <f>IFERROR(VLOOKUP(A180,Insumos!C:D,2,0),"")</f>
        <v/>
      </c>
      <c r="G180" s="136"/>
      <c r="H180" s="132" t="str">
        <f t="shared" si="3"/>
        <v/>
      </c>
      <c r="I180" s="135" t="str">
        <f t="shared" si="4"/>
        <v/>
      </c>
      <c r="J180" s="137" t="str">
        <f t="shared" si="5"/>
        <v>#DIV/0!</v>
      </c>
    </row>
    <row r="181" ht="15.75" customHeight="1">
      <c r="A181" s="131"/>
      <c r="B181" s="132">
        <f t="shared" si="1"/>
        <v>1171</v>
      </c>
      <c r="C181" s="132"/>
      <c r="D181" s="133">
        <v>1171.0</v>
      </c>
      <c r="E181" s="134">
        <f t="shared" si="2"/>
        <v>0</v>
      </c>
      <c r="F181" s="135" t="str">
        <f>IFERROR(VLOOKUP(A181,Insumos!C:D,2,0),"")</f>
        <v/>
      </c>
      <c r="G181" s="136"/>
      <c r="H181" s="132" t="str">
        <f t="shared" si="3"/>
        <v/>
      </c>
      <c r="I181" s="135" t="str">
        <f t="shared" si="4"/>
        <v/>
      </c>
      <c r="J181" s="137" t="str">
        <f t="shared" si="5"/>
        <v>#DIV/0!</v>
      </c>
    </row>
    <row r="182" ht="15.75" customHeight="1">
      <c r="A182" s="131"/>
      <c r="B182" s="132">
        <f t="shared" si="1"/>
        <v>1172</v>
      </c>
      <c r="C182" s="132"/>
      <c r="D182" s="133">
        <v>1172.0</v>
      </c>
      <c r="E182" s="134">
        <f t="shared" si="2"/>
        <v>0</v>
      </c>
      <c r="F182" s="135" t="str">
        <f>IFERROR(VLOOKUP(A182,Insumos!C:D,2,0),"")</f>
        <v/>
      </c>
      <c r="G182" s="136"/>
      <c r="H182" s="132" t="str">
        <f t="shared" si="3"/>
        <v/>
      </c>
      <c r="I182" s="135" t="str">
        <f t="shared" si="4"/>
        <v/>
      </c>
      <c r="J182" s="137" t="str">
        <f t="shared" si="5"/>
        <v>#DIV/0!</v>
      </c>
    </row>
    <row r="183" ht="15.75" customHeight="1">
      <c r="A183" s="131"/>
      <c r="B183" s="132">
        <f t="shared" si="1"/>
        <v>1173</v>
      </c>
      <c r="C183" s="132"/>
      <c r="D183" s="133">
        <v>1173.0</v>
      </c>
      <c r="E183" s="134">
        <f t="shared" si="2"/>
        <v>0</v>
      </c>
      <c r="F183" s="135" t="str">
        <f>IFERROR(VLOOKUP(A183,Insumos!C:D,2,0),"")</f>
        <v/>
      </c>
      <c r="G183" s="136"/>
      <c r="H183" s="132" t="str">
        <f t="shared" si="3"/>
        <v/>
      </c>
      <c r="I183" s="135" t="str">
        <f t="shared" si="4"/>
        <v/>
      </c>
      <c r="J183" s="137" t="str">
        <f t="shared" si="5"/>
        <v>#DIV/0!</v>
      </c>
    </row>
    <row r="184" ht="15.75" customHeight="1">
      <c r="A184" s="131"/>
      <c r="B184" s="132">
        <f t="shared" si="1"/>
        <v>1174</v>
      </c>
      <c r="C184" s="132"/>
      <c r="D184" s="133">
        <v>1174.0</v>
      </c>
      <c r="E184" s="134">
        <f t="shared" si="2"/>
        <v>0</v>
      </c>
      <c r="F184" s="135" t="str">
        <f>IFERROR(VLOOKUP(A184,Insumos!C:D,2,0),"")</f>
        <v/>
      </c>
      <c r="G184" s="136"/>
      <c r="H184" s="132" t="str">
        <f t="shared" si="3"/>
        <v/>
      </c>
      <c r="I184" s="135" t="str">
        <f t="shared" si="4"/>
        <v/>
      </c>
      <c r="J184" s="137" t="str">
        <f t="shared" si="5"/>
        <v>#DIV/0!</v>
      </c>
    </row>
    <row r="185" ht="15.75" customHeight="1">
      <c r="A185" s="131"/>
      <c r="B185" s="132">
        <f t="shared" si="1"/>
        <v>1175</v>
      </c>
      <c r="C185" s="132"/>
      <c r="D185" s="133">
        <v>1175.0</v>
      </c>
      <c r="E185" s="134">
        <f t="shared" si="2"/>
        <v>0</v>
      </c>
      <c r="F185" s="135" t="str">
        <f>IFERROR(VLOOKUP(A185,Insumos!C:D,2,0),"")</f>
        <v/>
      </c>
      <c r="G185" s="136"/>
      <c r="H185" s="132" t="str">
        <f t="shared" si="3"/>
        <v/>
      </c>
      <c r="I185" s="135" t="str">
        <f t="shared" si="4"/>
        <v/>
      </c>
      <c r="J185" s="137" t="str">
        <f t="shared" si="5"/>
        <v>#DIV/0!</v>
      </c>
    </row>
    <row r="186" ht="15.75" customHeight="1">
      <c r="A186" s="131"/>
      <c r="B186" s="132">
        <f t="shared" si="1"/>
        <v>1176</v>
      </c>
      <c r="C186" s="132"/>
      <c r="D186" s="133">
        <v>1176.0</v>
      </c>
      <c r="E186" s="134">
        <f t="shared" si="2"/>
        <v>0</v>
      </c>
      <c r="F186" s="135" t="str">
        <f>IFERROR(VLOOKUP(A186,Insumos!C:D,2,0),"")</f>
        <v/>
      </c>
      <c r="G186" s="136"/>
      <c r="H186" s="132" t="str">
        <f t="shared" si="3"/>
        <v/>
      </c>
      <c r="I186" s="135" t="str">
        <f t="shared" si="4"/>
        <v/>
      </c>
      <c r="J186" s="137" t="str">
        <f t="shared" si="5"/>
        <v>#DIV/0!</v>
      </c>
    </row>
    <row r="187" ht="15.75" customHeight="1">
      <c r="A187" s="131"/>
      <c r="B187" s="132">
        <f t="shared" si="1"/>
        <v>1177</v>
      </c>
      <c r="C187" s="132"/>
      <c r="D187" s="133">
        <v>1177.0</v>
      </c>
      <c r="E187" s="134">
        <f t="shared" si="2"/>
        <v>0</v>
      </c>
      <c r="F187" s="135" t="str">
        <f>IFERROR(VLOOKUP(A187,Insumos!C:D,2,0),"")</f>
        <v/>
      </c>
      <c r="G187" s="136"/>
      <c r="H187" s="132" t="str">
        <f t="shared" si="3"/>
        <v/>
      </c>
      <c r="I187" s="135" t="str">
        <f t="shared" si="4"/>
        <v/>
      </c>
      <c r="J187" s="137" t="str">
        <f t="shared" si="5"/>
        <v>#DIV/0!</v>
      </c>
    </row>
    <row r="188" ht="15.75" customHeight="1">
      <c r="A188" s="131"/>
      <c r="B188" s="132">
        <f t="shared" si="1"/>
        <v>1178</v>
      </c>
      <c r="C188" s="132"/>
      <c r="D188" s="133">
        <v>1178.0</v>
      </c>
      <c r="E188" s="134">
        <f t="shared" si="2"/>
        <v>0</v>
      </c>
      <c r="F188" s="135" t="str">
        <f>IFERROR(VLOOKUP(A188,Insumos!C:D,2,0),"")</f>
        <v/>
      </c>
      <c r="G188" s="136"/>
      <c r="H188" s="132" t="str">
        <f t="shared" si="3"/>
        <v/>
      </c>
      <c r="I188" s="135" t="str">
        <f t="shared" si="4"/>
        <v/>
      </c>
      <c r="J188" s="137" t="str">
        <f t="shared" si="5"/>
        <v>#DIV/0!</v>
      </c>
    </row>
    <row r="189" ht="15.75" customHeight="1">
      <c r="A189" s="131"/>
      <c r="B189" s="132">
        <f t="shared" si="1"/>
        <v>1179</v>
      </c>
      <c r="C189" s="132"/>
      <c r="D189" s="133">
        <v>1179.0</v>
      </c>
      <c r="E189" s="134">
        <f t="shared" si="2"/>
        <v>0</v>
      </c>
      <c r="F189" s="135" t="str">
        <f>IFERROR(VLOOKUP(A189,Insumos!C:D,2,0),"")</f>
        <v/>
      </c>
      <c r="G189" s="136"/>
      <c r="H189" s="132" t="str">
        <f t="shared" si="3"/>
        <v/>
      </c>
      <c r="I189" s="135" t="str">
        <f t="shared" si="4"/>
        <v/>
      </c>
      <c r="J189" s="137" t="str">
        <f t="shared" si="5"/>
        <v>#DIV/0!</v>
      </c>
    </row>
    <row r="190" ht="15.75" customHeight="1">
      <c r="A190" s="131"/>
      <c r="B190" s="132">
        <f t="shared" si="1"/>
        <v>1180</v>
      </c>
      <c r="C190" s="132"/>
      <c r="D190" s="133">
        <v>1180.0</v>
      </c>
      <c r="E190" s="134">
        <f t="shared" si="2"/>
        <v>0</v>
      </c>
      <c r="F190" s="135" t="str">
        <f>IFERROR(VLOOKUP(A190,Insumos!C:D,2,0),"")</f>
        <v/>
      </c>
      <c r="G190" s="136"/>
      <c r="H190" s="132" t="str">
        <f t="shared" si="3"/>
        <v/>
      </c>
      <c r="I190" s="135" t="str">
        <f t="shared" si="4"/>
        <v/>
      </c>
      <c r="J190" s="137" t="str">
        <f t="shared" si="5"/>
        <v>#DIV/0!</v>
      </c>
    </row>
    <row r="191" ht="15.75" customHeight="1">
      <c r="A191" s="131"/>
      <c r="B191" s="132">
        <f t="shared" si="1"/>
        <v>1181</v>
      </c>
      <c r="C191" s="132"/>
      <c r="D191" s="133">
        <v>1181.0</v>
      </c>
      <c r="E191" s="134">
        <f t="shared" si="2"/>
        <v>0</v>
      </c>
      <c r="F191" s="135" t="str">
        <f>IFERROR(VLOOKUP(A191,Insumos!C:D,2,0),"")</f>
        <v/>
      </c>
      <c r="G191" s="136"/>
      <c r="H191" s="132" t="str">
        <f t="shared" si="3"/>
        <v/>
      </c>
      <c r="I191" s="135" t="str">
        <f t="shared" si="4"/>
        <v/>
      </c>
      <c r="J191" s="137" t="str">
        <f t="shared" si="5"/>
        <v>#DIV/0!</v>
      </c>
    </row>
    <row r="192" ht="15.75" customHeight="1">
      <c r="A192" s="131"/>
      <c r="B192" s="132">
        <f t="shared" si="1"/>
        <v>1182</v>
      </c>
      <c r="C192" s="132"/>
      <c r="D192" s="133">
        <v>1182.0</v>
      </c>
      <c r="E192" s="134">
        <f t="shared" si="2"/>
        <v>0</v>
      </c>
      <c r="F192" s="135" t="str">
        <f>IFERROR(VLOOKUP(A192,Insumos!C:D,2,0),"")</f>
        <v/>
      </c>
      <c r="G192" s="136"/>
      <c r="H192" s="132" t="str">
        <f t="shared" si="3"/>
        <v/>
      </c>
      <c r="I192" s="135" t="str">
        <f t="shared" si="4"/>
        <v/>
      </c>
      <c r="J192" s="137" t="str">
        <f t="shared" si="5"/>
        <v>#DIV/0!</v>
      </c>
    </row>
    <row r="193" ht="15.75" customHeight="1">
      <c r="A193" s="131"/>
      <c r="B193" s="132">
        <f t="shared" si="1"/>
        <v>1183</v>
      </c>
      <c r="C193" s="132"/>
      <c r="D193" s="133">
        <v>1183.0</v>
      </c>
      <c r="E193" s="134">
        <f t="shared" si="2"/>
        <v>0</v>
      </c>
      <c r="F193" s="135" t="str">
        <f>IFERROR(VLOOKUP(A193,Insumos!C:D,2,0),"")</f>
        <v/>
      </c>
      <c r="G193" s="136"/>
      <c r="H193" s="132" t="str">
        <f t="shared" si="3"/>
        <v/>
      </c>
      <c r="I193" s="135" t="str">
        <f t="shared" si="4"/>
        <v/>
      </c>
      <c r="J193" s="137" t="str">
        <f t="shared" si="5"/>
        <v>#DIV/0!</v>
      </c>
    </row>
    <row r="194" ht="15.75" customHeight="1">
      <c r="A194" s="131"/>
      <c r="B194" s="132">
        <f t="shared" si="1"/>
        <v>1184</v>
      </c>
      <c r="C194" s="132"/>
      <c r="D194" s="133">
        <v>1184.0</v>
      </c>
      <c r="E194" s="134">
        <f t="shared" si="2"/>
        <v>0</v>
      </c>
      <c r="F194" s="135" t="str">
        <f>IFERROR(VLOOKUP(A194,Insumos!C:D,2,0),"")</f>
        <v/>
      </c>
      <c r="G194" s="136"/>
      <c r="H194" s="132" t="str">
        <f t="shared" si="3"/>
        <v/>
      </c>
      <c r="I194" s="135" t="str">
        <f t="shared" si="4"/>
        <v/>
      </c>
      <c r="J194" s="137" t="str">
        <f t="shared" si="5"/>
        <v>#DIV/0!</v>
      </c>
    </row>
    <row r="195" ht="15.75" customHeight="1">
      <c r="A195" s="131"/>
      <c r="B195" s="132">
        <f t="shared" si="1"/>
        <v>1185</v>
      </c>
      <c r="C195" s="132"/>
      <c r="D195" s="133">
        <v>1185.0</v>
      </c>
      <c r="E195" s="134">
        <f t="shared" si="2"/>
        <v>0</v>
      </c>
      <c r="F195" s="135" t="str">
        <f>IFERROR(VLOOKUP(A195,Insumos!C:D,2,0),"")</f>
        <v/>
      </c>
      <c r="G195" s="136"/>
      <c r="H195" s="132" t="str">
        <f t="shared" si="3"/>
        <v/>
      </c>
      <c r="I195" s="135" t="str">
        <f t="shared" si="4"/>
        <v/>
      </c>
      <c r="J195" s="137" t="str">
        <f t="shared" si="5"/>
        <v>#DIV/0!</v>
      </c>
    </row>
    <row r="196" ht="15.75" customHeight="1">
      <c r="A196" s="131"/>
      <c r="B196" s="132">
        <f t="shared" si="1"/>
        <v>1186</v>
      </c>
      <c r="C196" s="132"/>
      <c r="D196" s="133">
        <v>1186.0</v>
      </c>
      <c r="E196" s="134">
        <f t="shared" si="2"/>
        <v>0</v>
      </c>
      <c r="F196" s="135" t="str">
        <f>IFERROR(VLOOKUP(A196,Insumos!C:D,2,0),"")</f>
        <v/>
      </c>
      <c r="G196" s="136"/>
      <c r="H196" s="132" t="str">
        <f t="shared" si="3"/>
        <v/>
      </c>
      <c r="I196" s="135" t="str">
        <f t="shared" si="4"/>
        <v/>
      </c>
      <c r="J196" s="137" t="str">
        <f t="shared" si="5"/>
        <v>#DIV/0!</v>
      </c>
    </row>
    <row r="197" ht="15.75" customHeight="1">
      <c r="A197" s="131"/>
      <c r="B197" s="132">
        <f t="shared" si="1"/>
        <v>1187</v>
      </c>
      <c r="C197" s="132"/>
      <c r="D197" s="133">
        <v>1187.0</v>
      </c>
      <c r="E197" s="134">
        <f t="shared" si="2"/>
        <v>0</v>
      </c>
      <c r="F197" s="135" t="str">
        <f>IFERROR(VLOOKUP(A197,Insumos!C:D,2,0),"")</f>
        <v/>
      </c>
      <c r="G197" s="136"/>
      <c r="H197" s="132" t="str">
        <f t="shared" si="3"/>
        <v/>
      </c>
      <c r="I197" s="135" t="str">
        <f t="shared" si="4"/>
        <v/>
      </c>
      <c r="J197" s="137" t="str">
        <f t="shared" si="5"/>
        <v>#DIV/0!</v>
      </c>
    </row>
    <row r="198" ht="15.75" customHeight="1">
      <c r="A198" s="131"/>
      <c r="B198" s="132">
        <f t="shared" si="1"/>
        <v>1188</v>
      </c>
      <c r="C198" s="132"/>
      <c r="D198" s="133">
        <v>1188.0</v>
      </c>
      <c r="E198" s="134">
        <f t="shared" si="2"/>
        <v>0</v>
      </c>
      <c r="F198" s="135" t="str">
        <f>IFERROR(VLOOKUP(A198,Insumos!C:D,2,0),"")</f>
        <v/>
      </c>
      <c r="G198" s="136"/>
      <c r="H198" s="132" t="str">
        <f t="shared" si="3"/>
        <v/>
      </c>
      <c r="I198" s="135" t="str">
        <f t="shared" si="4"/>
        <v/>
      </c>
      <c r="J198" s="137" t="str">
        <f t="shared" si="5"/>
        <v>#DIV/0!</v>
      </c>
    </row>
    <row r="199" ht="15.75" customHeight="1">
      <c r="A199" s="131"/>
      <c r="B199" s="132">
        <f t="shared" si="1"/>
        <v>1189</v>
      </c>
      <c r="C199" s="132"/>
      <c r="D199" s="133">
        <v>1189.0</v>
      </c>
      <c r="E199" s="134">
        <f t="shared" si="2"/>
        <v>0</v>
      </c>
      <c r="F199" s="135" t="str">
        <f>IFERROR(VLOOKUP(A199,Insumos!C:D,2,0),"")</f>
        <v/>
      </c>
      <c r="G199" s="136"/>
      <c r="H199" s="132" t="str">
        <f t="shared" si="3"/>
        <v/>
      </c>
      <c r="I199" s="135" t="str">
        <f t="shared" si="4"/>
        <v/>
      </c>
      <c r="J199" s="137" t="str">
        <f t="shared" si="5"/>
        <v>#DIV/0!</v>
      </c>
    </row>
    <row r="200" ht="15.75" customHeight="1">
      <c r="A200" s="131"/>
      <c r="B200" s="132">
        <f t="shared" si="1"/>
        <v>1190</v>
      </c>
      <c r="C200" s="132"/>
      <c r="D200" s="133">
        <v>1190.0</v>
      </c>
      <c r="E200" s="134">
        <f t="shared" si="2"/>
        <v>0</v>
      </c>
      <c r="F200" s="135" t="str">
        <f>IFERROR(VLOOKUP(A200,Insumos!C:D,2,0),"")</f>
        <v/>
      </c>
      <c r="G200" s="136"/>
      <c r="H200" s="132" t="str">
        <f t="shared" si="3"/>
        <v/>
      </c>
      <c r="I200" s="135" t="str">
        <f t="shared" si="4"/>
        <v/>
      </c>
      <c r="J200" s="137" t="str">
        <f t="shared" si="5"/>
        <v>#DIV/0!</v>
      </c>
    </row>
    <row r="201" ht="15.75" customHeight="1">
      <c r="A201" s="131"/>
      <c r="B201" s="132">
        <f t="shared" si="1"/>
        <v>1191</v>
      </c>
      <c r="C201" s="132"/>
      <c r="D201" s="133">
        <v>1191.0</v>
      </c>
      <c r="E201" s="134">
        <f t="shared" si="2"/>
        <v>0</v>
      </c>
      <c r="F201" s="135" t="str">
        <f>IFERROR(VLOOKUP(A201,Insumos!C:D,2,0),"")</f>
        <v/>
      </c>
      <c r="G201" s="136"/>
      <c r="H201" s="132" t="str">
        <f t="shared" si="3"/>
        <v/>
      </c>
      <c r="I201" s="135" t="str">
        <f t="shared" si="4"/>
        <v/>
      </c>
      <c r="J201" s="137" t="str">
        <f t="shared" si="5"/>
        <v>#DIV/0!</v>
      </c>
    </row>
    <row r="202" ht="15.75" customHeight="1">
      <c r="A202" s="131"/>
      <c r="B202" s="132">
        <f t="shared" si="1"/>
        <v>1192</v>
      </c>
      <c r="C202" s="132"/>
      <c r="D202" s="133">
        <v>1192.0</v>
      </c>
      <c r="E202" s="134">
        <f t="shared" si="2"/>
        <v>0</v>
      </c>
      <c r="F202" s="135" t="str">
        <f>IFERROR(VLOOKUP(A202,Insumos!C:D,2,0),"")</f>
        <v/>
      </c>
      <c r="G202" s="136"/>
      <c r="H202" s="132" t="str">
        <f t="shared" si="3"/>
        <v/>
      </c>
      <c r="I202" s="135" t="str">
        <f t="shared" si="4"/>
        <v/>
      </c>
      <c r="J202" s="137" t="str">
        <f t="shared" si="5"/>
        <v>#DIV/0!</v>
      </c>
    </row>
    <row r="203" ht="15.75" customHeight="1">
      <c r="A203" s="131"/>
      <c r="B203" s="132">
        <f t="shared" si="1"/>
        <v>1193</v>
      </c>
      <c r="C203" s="132"/>
      <c r="D203" s="133">
        <v>1193.0</v>
      </c>
      <c r="E203" s="134">
        <f t="shared" si="2"/>
        <v>0</v>
      </c>
      <c r="F203" s="135" t="str">
        <f>IFERROR(VLOOKUP(A203,Insumos!C:D,2,0),"")</f>
        <v/>
      </c>
      <c r="G203" s="136"/>
      <c r="H203" s="132" t="str">
        <f t="shared" si="3"/>
        <v/>
      </c>
      <c r="I203" s="135" t="str">
        <f t="shared" si="4"/>
        <v/>
      </c>
      <c r="J203" s="137" t="str">
        <f t="shared" si="5"/>
        <v>#DIV/0!</v>
      </c>
    </row>
    <row r="204" ht="15.75" customHeight="1">
      <c r="A204" s="131"/>
      <c r="B204" s="132">
        <f t="shared" si="1"/>
        <v>1194</v>
      </c>
      <c r="C204" s="132"/>
      <c r="D204" s="133">
        <v>1194.0</v>
      </c>
      <c r="E204" s="134">
        <f t="shared" si="2"/>
        <v>0</v>
      </c>
      <c r="F204" s="135" t="str">
        <f>IFERROR(VLOOKUP(A204,Insumos!C:D,2,0),"")</f>
        <v/>
      </c>
      <c r="G204" s="136"/>
      <c r="H204" s="132" t="str">
        <f t="shared" si="3"/>
        <v/>
      </c>
      <c r="I204" s="135" t="str">
        <f t="shared" si="4"/>
        <v/>
      </c>
      <c r="J204" s="137" t="str">
        <f t="shared" si="5"/>
        <v>#DIV/0!</v>
      </c>
    </row>
    <row r="205" ht="15.75" customHeight="1">
      <c r="A205" s="131"/>
      <c r="B205" s="132">
        <f t="shared" si="1"/>
        <v>1195</v>
      </c>
      <c r="C205" s="132"/>
      <c r="D205" s="133">
        <v>1195.0</v>
      </c>
      <c r="E205" s="134">
        <f t="shared" si="2"/>
        <v>0</v>
      </c>
      <c r="F205" s="135" t="str">
        <f>IFERROR(VLOOKUP(A205,Insumos!C:D,2,0),"")</f>
        <v/>
      </c>
      <c r="G205" s="136"/>
      <c r="H205" s="132" t="str">
        <f t="shared" si="3"/>
        <v/>
      </c>
      <c r="I205" s="135" t="str">
        <f t="shared" si="4"/>
        <v/>
      </c>
      <c r="J205" s="137" t="str">
        <f t="shared" si="5"/>
        <v>#DIV/0!</v>
      </c>
    </row>
    <row r="206" ht="15.75" customHeight="1">
      <c r="A206" s="131"/>
      <c r="B206" s="132">
        <f t="shared" si="1"/>
        <v>1196</v>
      </c>
      <c r="C206" s="132"/>
      <c r="D206" s="133">
        <v>1196.0</v>
      </c>
      <c r="E206" s="134">
        <f t="shared" si="2"/>
        <v>0</v>
      </c>
      <c r="F206" s="135" t="str">
        <f>IFERROR(VLOOKUP(A206,Insumos!C:D,2,0),"")</f>
        <v/>
      </c>
      <c r="G206" s="136"/>
      <c r="H206" s="132" t="str">
        <f t="shared" si="3"/>
        <v/>
      </c>
      <c r="I206" s="135" t="str">
        <f t="shared" si="4"/>
        <v/>
      </c>
      <c r="J206" s="137" t="str">
        <f t="shared" si="5"/>
        <v>#DIV/0!</v>
      </c>
    </row>
    <row r="207" ht="15.75" customHeight="1">
      <c r="A207" s="131"/>
      <c r="B207" s="132">
        <f t="shared" si="1"/>
        <v>1197</v>
      </c>
      <c r="C207" s="132"/>
      <c r="D207" s="133">
        <v>1197.0</v>
      </c>
      <c r="E207" s="134">
        <f t="shared" si="2"/>
        <v>0</v>
      </c>
      <c r="F207" s="135" t="str">
        <f>IFERROR(VLOOKUP(A207,Insumos!C:D,2,0),"")</f>
        <v/>
      </c>
      <c r="G207" s="136"/>
      <c r="H207" s="132" t="str">
        <f t="shared" si="3"/>
        <v/>
      </c>
      <c r="I207" s="135" t="str">
        <f t="shared" si="4"/>
        <v/>
      </c>
      <c r="J207" s="137" t="str">
        <f t="shared" si="5"/>
        <v>#DIV/0!</v>
      </c>
    </row>
    <row r="208" ht="15.75" customHeight="1">
      <c r="A208" s="131"/>
      <c r="B208" s="132">
        <f t="shared" si="1"/>
        <v>1198</v>
      </c>
      <c r="C208" s="132"/>
      <c r="D208" s="133">
        <v>1198.0</v>
      </c>
      <c r="E208" s="134">
        <f t="shared" si="2"/>
        <v>0</v>
      </c>
      <c r="F208" s="135" t="str">
        <f>IFERROR(VLOOKUP(A208,Insumos!C:D,2,0),"")</f>
        <v/>
      </c>
      <c r="G208" s="136"/>
      <c r="H208" s="132" t="str">
        <f t="shared" si="3"/>
        <v/>
      </c>
      <c r="I208" s="135" t="str">
        <f t="shared" si="4"/>
        <v/>
      </c>
      <c r="J208" s="137" t="str">
        <f t="shared" si="5"/>
        <v>#DIV/0!</v>
      </c>
    </row>
    <row r="209" ht="15.75" customHeight="1">
      <c r="A209" s="131"/>
      <c r="B209" s="132">
        <f t="shared" si="1"/>
        <v>1199</v>
      </c>
      <c r="C209" s="132"/>
      <c r="D209" s="133">
        <v>1199.0</v>
      </c>
      <c r="E209" s="134">
        <f t="shared" si="2"/>
        <v>0</v>
      </c>
      <c r="F209" s="135" t="str">
        <f>IFERROR(VLOOKUP(A209,Insumos!C:D,2,0),"")</f>
        <v/>
      </c>
      <c r="G209" s="136"/>
      <c r="H209" s="132" t="str">
        <f t="shared" si="3"/>
        <v/>
      </c>
      <c r="I209" s="135" t="str">
        <f t="shared" si="4"/>
        <v/>
      </c>
      <c r="J209" s="137" t="str">
        <f t="shared" si="5"/>
        <v>#DIV/0!</v>
      </c>
    </row>
    <row r="210" ht="15.75" customHeight="1">
      <c r="A210" s="131"/>
      <c r="B210" s="132">
        <f t="shared" si="1"/>
        <v>1200</v>
      </c>
      <c r="C210" s="132"/>
      <c r="D210" s="133">
        <v>1200.0</v>
      </c>
      <c r="E210" s="134">
        <f t="shared" si="2"/>
        <v>0</v>
      </c>
      <c r="F210" s="135" t="str">
        <f>IFERROR(VLOOKUP(A210,Insumos!C:D,2,0),"")</f>
        <v/>
      </c>
      <c r="G210" s="136"/>
      <c r="H210" s="132" t="str">
        <f t="shared" si="3"/>
        <v/>
      </c>
      <c r="I210" s="135" t="str">
        <f t="shared" si="4"/>
        <v/>
      </c>
      <c r="J210" s="137" t="str">
        <f t="shared" si="5"/>
        <v>#DIV/0!</v>
      </c>
    </row>
    <row r="211" ht="15.75" customHeight="1">
      <c r="A211" s="131"/>
      <c r="B211" s="132">
        <f t="shared" si="1"/>
        <v>1201</v>
      </c>
      <c r="C211" s="132"/>
      <c r="D211" s="133">
        <v>1201.0</v>
      </c>
      <c r="E211" s="134">
        <f t="shared" si="2"/>
        <v>0</v>
      </c>
      <c r="F211" s="135" t="str">
        <f>IFERROR(VLOOKUP(A211,Insumos!C:D,2,0),"")</f>
        <v/>
      </c>
      <c r="G211" s="136"/>
      <c r="H211" s="132" t="str">
        <f t="shared" si="3"/>
        <v/>
      </c>
      <c r="I211" s="135" t="str">
        <f t="shared" si="4"/>
        <v/>
      </c>
      <c r="J211" s="137" t="str">
        <f t="shared" si="5"/>
        <v>#DIV/0!</v>
      </c>
    </row>
    <row r="212" ht="15.75" customHeight="1">
      <c r="A212" s="131"/>
      <c r="B212" s="132">
        <f t="shared" si="1"/>
        <v>1202</v>
      </c>
      <c r="C212" s="132"/>
      <c r="D212" s="133">
        <v>1202.0</v>
      </c>
      <c r="E212" s="134">
        <f t="shared" si="2"/>
        <v>0</v>
      </c>
      <c r="F212" s="135" t="str">
        <f>IFERROR(VLOOKUP(A212,Insumos!C:D,2,0),"")</f>
        <v/>
      </c>
      <c r="G212" s="136"/>
      <c r="H212" s="132" t="str">
        <f t="shared" si="3"/>
        <v/>
      </c>
      <c r="I212" s="135" t="str">
        <f t="shared" si="4"/>
        <v/>
      </c>
      <c r="J212" s="137" t="str">
        <f t="shared" si="5"/>
        <v>#DIV/0!</v>
      </c>
    </row>
    <row r="213" ht="15.75" customHeight="1">
      <c r="A213" s="131"/>
      <c r="B213" s="132">
        <f t="shared" si="1"/>
        <v>1203</v>
      </c>
      <c r="C213" s="132"/>
      <c r="D213" s="133">
        <v>1203.0</v>
      </c>
      <c r="E213" s="134">
        <f t="shared" si="2"/>
        <v>0</v>
      </c>
      <c r="F213" s="135" t="str">
        <f>IFERROR(VLOOKUP(A213,Insumos!C:D,2,0),"")</f>
        <v/>
      </c>
      <c r="G213" s="136"/>
      <c r="H213" s="132" t="str">
        <f t="shared" si="3"/>
        <v/>
      </c>
      <c r="I213" s="135" t="str">
        <f t="shared" si="4"/>
        <v/>
      </c>
      <c r="J213" s="137" t="str">
        <f t="shared" si="5"/>
        <v>#DIV/0!</v>
      </c>
    </row>
    <row r="214" ht="15.75" customHeight="1">
      <c r="A214" s="131"/>
      <c r="B214" s="132">
        <f t="shared" si="1"/>
        <v>1204</v>
      </c>
      <c r="C214" s="132"/>
      <c r="D214" s="133">
        <v>1204.0</v>
      </c>
      <c r="E214" s="134">
        <f t="shared" si="2"/>
        <v>0</v>
      </c>
      <c r="F214" s="135" t="str">
        <f>IFERROR(VLOOKUP(A214,Insumos!C:D,2,0),"")</f>
        <v/>
      </c>
      <c r="G214" s="136"/>
      <c r="H214" s="132" t="str">
        <f t="shared" si="3"/>
        <v/>
      </c>
      <c r="I214" s="135" t="str">
        <f t="shared" si="4"/>
        <v/>
      </c>
      <c r="J214" s="137" t="str">
        <f t="shared" si="5"/>
        <v>#DIV/0!</v>
      </c>
    </row>
    <row r="215" ht="15.75" customHeight="1">
      <c r="A215" s="131"/>
      <c r="B215" s="132">
        <f t="shared" si="1"/>
        <v>1205</v>
      </c>
      <c r="C215" s="132"/>
      <c r="D215" s="133">
        <v>1205.0</v>
      </c>
      <c r="E215" s="134">
        <f t="shared" si="2"/>
        <v>0</v>
      </c>
      <c r="F215" s="135" t="str">
        <f>IFERROR(VLOOKUP(A215,Insumos!C:D,2,0),"")</f>
        <v/>
      </c>
      <c r="G215" s="136"/>
      <c r="H215" s="132" t="str">
        <f t="shared" si="3"/>
        <v/>
      </c>
      <c r="I215" s="135" t="str">
        <f t="shared" si="4"/>
        <v/>
      </c>
      <c r="J215" s="137" t="str">
        <f t="shared" si="5"/>
        <v>#DIV/0!</v>
      </c>
    </row>
    <row r="216" ht="15.75" customHeight="1">
      <c r="A216" s="131"/>
      <c r="B216" s="132">
        <f t="shared" si="1"/>
        <v>1206</v>
      </c>
      <c r="C216" s="132"/>
      <c r="D216" s="133">
        <v>1206.0</v>
      </c>
      <c r="E216" s="134">
        <f t="shared" si="2"/>
        <v>0</v>
      </c>
      <c r="F216" s="135" t="str">
        <f>IFERROR(VLOOKUP(A216,Insumos!C:D,2,0),"")</f>
        <v/>
      </c>
      <c r="G216" s="136"/>
      <c r="H216" s="132" t="str">
        <f t="shared" si="3"/>
        <v/>
      </c>
      <c r="I216" s="135" t="str">
        <f t="shared" si="4"/>
        <v/>
      </c>
      <c r="J216" s="137" t="str">
        <f t="shared" si="5"/>
        <v>#DIV/0!</v>
      </c>
    </row>
    <row r="217" ht="15.75" customHeight="1">
      <c r="A217" s="131"/>
      <c r="B217" s="132">
        <f t="shared" si="1"/>
        <v>1207</v>
      </c>
      <c r="C217" s="132"/>
      <c r="D217" s="133">
        <v>1207.0</v>
      </c>
      <c r="E217" s="134">
        <f t="shared" si="2"/>
        <v>0</v>
      </c>
      <c r="F217" s="135" t="str">
        <f>IFERROR(VLOOKUP(A217,Insumos!C:D,2,0),"")</f>
        <v/>
      </c>
      <c r="G217" s="136"/>
      <c r="H217" s="132" t="str">
        <f t="shared" si="3"/>
        <v/>
      </c>
      <c r="I217" s="135" t="str">
        <f t="shared" si="4"/>
        <v/>
      </c>
      <c r="J217" s="137" t="str">
        <f t="shared" si="5"/>
        <v>#DIV/0!</v>
      </c>
    </row>
    <row r="218" ht="15.75" customHeight="1">
      <c r="A218" s="131"/>
      <c r="B218" s="132">
        <f t="shared" si="1"/>
        <v>1208</v>
      </c>
      <c r="C218" s="132"/>
      <c r="D218" s="133">
        <v>1208.0</v>
      </c>
      <c r="E218" s="134">
        <f t="shared" si="2"/>
        <v>0</v>
      </c>
      <c r="F218" s="135" t="str">
        <f>IFERROR(VLOOKUP(A218,Insumos!C:D,2,0),"")</f>
        <v/>
      </c>
      <c r="G218" s="136"/>
      <c r="H218" s="132" t="str">
        <f t="shared" si="3"/>
        <v/>
      </c>
      <c r="I218" s="135" t="str">
        <f t="shared" si="4"/>
        <v/>
      </c>
      <c r="J218" s="137" t="str">
        <f t="shared" si="5"/>
        <v>#DIV/0!</v>
      </c>
    </row>
    <row r="219" ht="15.75" customHeight="1">
      <c r="A219" s="131"/>
      <c r="B219" s="132">
        <f t="shared" si="1"/>
        <v>1209</v>
      </c>
      <c r="C219" s="132"/>
      <c r="D219" s="133">
        <v>1209.0</v>
      </c>
      <c r="E219" s="134">
        <f t="shared" si="2"/>
        <v>0</v>
      </c>
      <c r="F219" s="135" t="str">
        <f>IFERROR(VLOOKUP(A219,Insumos!C:D,2,0),"")</f>
        <v/>
      </c>
      <c r="G219" s="136"/>
      <c r="H219" s="132" t="str">
        <f t="shared" si="3"/>
        <v/>
      </c>
      <c r="I219" s="135" t="str">
        <f t="shared" si="4"/>
        <v/>
      </c>
      <c r="J219" s="137" t="str">
        <f t="shared" si="5"/>
        <v>#DIV/0!</v>
      </c>
    </row>
    <row r="220" ht="15.75" customHeight="1">
      <c r="A220" s="131"/>
      <c r="B220" s="132">
        <f t="shared" si="1"/>
        <v>1210</v>
      </c>
      <c r="C220" s="132"/>
      <c r="D220" s="133">
        <v>1210.0</v>
      </c>
      <c r="E220" s="134">
        <f t="shared" si="2"/>
        <v>0</v>
      </c>
      <c r="F220" s="135" t="str">
        <f>IFERROR(VLOOKUP(A220,Insumos!C:D,2,0),"")</f>
        <v/>
      </c>
      <c r="G220" s="136"/>
      <c r="H220" s="132" t="str">
        <f t="shared" si="3"/>
        <v/>
      </c>
      <c r="I220" s="135" t="str">
        <f t="shared" si="4"/>
        <v/>
      </c>
      <c r="J220" s="137" t="str">
        <f t="shared" si="5"/>
        <v>#DIV/0!</v>
      </c>
    </row>
    <row r="221" ht="15.75" customHeight="1">
      <c r="A221" s="131"/>
      <c r="B221" s="132">
        <f t="shared" si="1"/>
        <v>1211</v>
      </c>
      <c r="C221" s="132"/>
      <c r="D221" s="133">
        <v>1211.0</v>
      </c>
      <c r="E221" s="134">
        <f t="shared" si="2"/>
        <v>0</v>
      </c>
      <c r="F221" s="135" t="str">
        <f>IFERROR(VLOOKUP(A221,Insumos!C:D,2,0),"")</f>
        <v/>
      </c>
      <c r="G221" s="136"/>
      <c r="H221" s="132" t="str">
        <f t="shared" si="3"/>
        <v/>
      </c>
      <c r="I221" s="135" t="str">
        <f t="shared" si="4"/>
        <v/>
      </c>
      <c r="J221" s="137" t="str">
        <f t="shared" si="5"/>
        <v>#DIV/0!</v>
      </c>
    </row>
    <row r="222" ht="15.75" customHeight="1">
      <c r="A222" s="131"/>
      <c r="B222" s="132">
        <f t="shared" si="1"/>
        <v>1212</v>
      </c>
      <c r="C222" s="132"/>
      <c r="D222" s="133">
        <v>1212.0</v>
      </c>
      <c r="E222" s="134">
        <f t="shared" si="2"/>
        <v>0</v>
      </c>
      <c r="F222" s="135" t="str">
        <f>IFERROR(VLOOKUP(A222,Insumos!C:D,2,0),"")</f>
        <v/>
      </c>
      <c r="G222" s="136"/>
      <c r="H222" s="132" t="str">
        <f t="shared" si="3"/>
        <v/>
      </c>
      <c r="I222" s="135" t="str">
        <f t="shared" si="4"/>
        <v/>
      </c>
      <c r="J222" s="137" t="str">
        <f t="shared" si="5"/>
        <v>#DIV/0!</v>
      </c>
    </row>
    <row r="223" ht="15.75" customHeight="1">
      <c r="A223" s="131"/>
      <c r="B223" s="132">
        <f t="shared" si="1"/>
        <v>1213</v>
      </c>
      <c r="C223" s="132"/>
      <c r="D223" s="133">
        <v>1213.0</v>
      </c>
      <c r="E223" s="134">
        <f t="shared" si="2"/>
        <v>0</v>
      </c>
      <c r="F223" s="135" t="str">
        <f>IFERROR(VLOOKUP(A223,Insumos!C:D,2,0),"")</f>
        <v/>
      </c>
      <c r="G223" s="136"/>
      <c r="H223" s="132" t="str">
        <f t="shared" si="3"/>
        <v/>
      </c>
      <c r="I223" s="135" t="str">
        <f t="shared" si="4"/>
        <v/>
      </c>
      <c r="J223" s="137" t="str">
        <f t="shared" si="5"/>
        <v>#DIV/0!</v>
      </c>
    </row>
    <row r="224" ht="15.75" customHeight="1">
      <c r="A224" s="131"/>
      <c r="B224" s="132">
        <f t="shared" si="1"/>
        <v>1214</v>
      </c>
      <c r="C224" s="132"/>
      <c r="D224" s="133">
        <v>1214.0</v>
      </c>
      <c r="E224" s="134">
        <f t="shared" si="2"/>
        <v>0</v>
      </c>
      <c r="F224" s="135" t="str">
        <f>IFERROR(VLOOKUP(A224,Insumos!C:D,2,0),"")</f>
        <v/>
      </c>
      <c r="G224" s="136"/>
      <c r="H224" s="132" t="str">
        <f t="shared" si="3"/>
        <v/>
      </c>
      <c r="I224" s="135" t="str">
        <f t="shared" si="4"/>
        <v/>
      </c>
      <c r="J224" s="137" t="str">
        <f t="shared" si="5"/>
        <v>#DIV/0!</v>
      </c>
    </row>
    <row r="225" ht="15.75" customHeight="1">
      <c r="A225" s="131"/>
      <c r="B225" s="132">
        <f t="shared" si="1"/>
        <v>1215</v>
      </c>
      <c r="C225" s="132"/>
      <c r="D225" s="133">
        <v>1215.0</v>
      </c>
      <c r="E225" s="134">
        <f t="shared" si="2"/>
        <v>0</v>
      </c>
      <c r="F225" s="135" t="str">
        <f>IFERROR(VLOOKUP(A225,Insumos!C:D,2,0),"")</f>
        <v/>
      </c>
      <c r="G225" s="136"/>
      <c r="H225" s="132" t="str">
        <f t="shared" si="3"/>
        <v/>
      </c>
      <c r="I225" s="135" t="str">
        <f t="shared" si="4"/>
        <v/>
      </c>
      <c r="J225" s="137" t="str">
        <f t="shared" si="5"/>
        <v>#DIV/0!</v>
      </c>
    </row>
    <row r="226" ht="15.75" customHeight="1">
      <c r="A226" s="131"/>
      <c r="B226" s="132">
        <f t="shared" si="1"/>
        <v>1216</v>
      </c>
      <c r="C226" s="132"/>
      <c r="D226" s="133">
        <v>1216.0</v>
      </c>
      <c r="E226" s="134">
        <f t="shared" si="2"/>
        <v>0</v>
      </c>
      <c r="F226" s="135" t="str">
        <f>IFERROR(VLOOKUP(A226,Insumos!C:D,2,0),"")</f>
        <v/>
      </c>
      <c r="G226" s="136"/>
      <c r="H226" s="132" t="str">
        <f t="shared" si="3"/>
        <v/>
      </c>
      <c r="I226" s="135" t="str">
        <f t="shared" si="4"/>
        <v/>
      </c>
      <c r="J226" s="137" t="str">
        <f t="shared" si="5"/>
        <v>#DIV/0!</v>
      </c>
    </row>
    <row r="227" ht="15.75" customHeight="1">
      <c r="A227" s="131"/>
      <c r="B227" s="132">
        <f t="shared" si="1"/>
        <v>1217</v>
      </c>
      <c r="C227" s="132"/>
      <c r="D227" s="133">
        <v>1217.0</v>
      </c>
      <c r="E227" s="134">
        <f t="shared" si="2"/>
        <v>0</v>
      </c>
      <c r="F227" s="135" t="str">
        <f>IFERROR(VLOOKUP(A227,Insumos!C:D,2,0),"")</f>
        <v/>
      </c>
      <c r="G227" s="136"/>
      <c r="H227" s="132" t="str">
        <f t="shared" si="3"/>
        <v/>
      </c>
      <c r="I227" s="135" t="str">
        <f t="shared" si="4"/>
        <v/>
      </c>
      <c r="J227" s="137" t="str">
        <f t="shared" si="5"/>
        <v>#DIV/0!</v>
      </c>
    </row>
    <row r="228" ht="15.75" customHeight="1">
      <c r="A228" s="131"/>
      <c r="B228" s="132">
        <f t="shared" si="1"/>
        <v>1218</v>
      </c>
      <c r="C228" s="132"/>
      <c r="D228" s="133">
        <v>1218.0</v>
      </c>
      <c r="E228" s="134">
        <f t="shared" si="2"/>
        <v>0</v>
      </c>
      <c r="F228" s="135" t="str">
        <f>IFERROR(VLOOKUP(A228,Insumos!C:D,2,0),"")</f>
        <v/>
      </c>
      <c r="G228" s="136"/>
      <c r="H228" s="132" t="str">
        <f t="shared" si="3"/>
        <v/>
      </c>
      <c r="I228" s="135" t="str">
        <f t="shared" si="4"/>
        <v/>
      </c>
      <c r="J228" s="137" t="str">
        <f t="shared" si="5"/>
        <v>#DIV/0!</v>
      </c>
    </row>
    <row r="229" ht="15.75" customHeight="1">
      <c r="A229" s="131"/>
      <c r="B229" s="132">
        <f t="shared" si="1"/>
        <v>1219</v>
      </c>
      <c r="C229" s="132"/>
      <c r="D229" s="133">
        <v>1219.0</v>
      </c>
      <c r="E229" s="134">
        <f t="shared" si="2"/>
        <v>0</v>
      </c>
      <c r="F229" s="135" t="str">
        <f>IFERROR(VLOOKUP(A229,Insumos!C:D,2,0),"")</f>
        <v/>
      </c>
      <c r="G229" s="136"/>
      <c r="H229" s="132" t="str">
        <f t="shared" si="3"/>
        <v/>
      </c>
      <c r="I229" s="135" t="str">
        <f t="shared" si="4"/>
        <v/>
      </c>
      <c r="J229" s="137" t="str">
        <f t="shared" si="5"/>
        <v>#DIV/0!</v>
      </c>
    </row>
    <row r="230" ht="15.75" customHeight="1">
      <c r="A230" s="131"/>
      <c r="B230" s="132">
        <f t="shared" si="1"/>
        <v>1220</v>
      </c>
      <c r="C230" s="132"/>
      <c r="D230" s="133">
        <v>1220.0</v>
      </c>
      <c r="E230" s="134">
        <f t="shared" si="2"/>
        <v>0</v>
      </c>
      <c r="F230" s="135" t="str">
        <f>IFERROR(VLOOKUP(A230,Insumos!C:D,2,0),"")</f>
        <v/>
      </c>
      <c r="G230" s="136"/>
      <c r="H230" s="132" t="str">
        <f t="shared" si="3"/>
        <v/>
      </c>
      <c r="I230" s="135" t="str">
        <f t="shared" si="4"/>
        <v/>
      </c>
      <c r="J230" s="137" t="str">
        <f t="shared" si="5"/>
        <v>#DIV/0!</v>
      </c>
    </row>
    <row r="231" ht="15.75" customHeight="1">
      <c r="A231" s="131"/>
      <c r="B231" s="132">
        <f t="shared" si="1"/>
        <v>1221</v>
      </c>
      <c r="C231" s="132"/>
      <c r="D231" s="133">
        <v>1221.0</v>
      </c>
      <c r="E231" s="134">
        <f t="shared" si="2"/>
        <v>0</v>
      </c>
      <c r="F231" s="135" t="str">
        <f>IFERROR(VLOOKUP(A231,Insumos!C:D,2,0),"")</f>
        <v/>
      </c>
      <c r="G231" s="136"/>
      <c r="H231" s="132" t="str">
        <f t="shared" si="3"/>
        <v/>
      </c>
      <c r="I231" s="135" t="str">
        <f t="shared" si="4"/>
        <v/>
      </c>
      <c r="J231" s="137" t="str">
        <f t="shared" si="5"/>
        <v>#DIV/0!</v>
      </c>
    </row>
    <row r="232" ht="15.75" customHeight="1">
      <c r="A232" s="131"/>
      <c r="B232" s="132">
        <f t="shared" si="1"/>
        <v>1222</v>
      </c>
      <c r="C232" s="132"/>
      <c r="D232" s="133">
        <v>1222.0</v>
      </c>
      <c r="E232" s="134">
        <f t="shared" si="2"/>
        <v>0</v>
      </c>
      <c r="F232" s="135" t="str">
        <f>IFERROR(VLOOKUP(A232,Insumos!C:D,2,0),"")</f>
        <v/>
      </c>
      <c r="G232" s="136"/>
      <c r="H232" s="132" t="str">
        <f t="shared" si="3"/>
        <v/>
      </c>
      <c r="I232" s="135" t="str">
        <f t="shared" si="4"/>
        <v/>
      </c>
      <c r="J232" s="137" t="str">
        <f t="shared" si="5"/>
        <v>#DIV/0!</v>
      </c>
    </row>
    <row r="233" ht="15.75" customHeight="1">
      <c r="A233" s="131"/>
      <c r="B233" s="132">
        <f t="shared" si="1"/>
        <v>1223</v>
      </c>
      <c r="C233" s="132"/>
      <c r="D233" s="133">
        <v>1223.0</v>
      </c>
      <c r="E233" s="134">
        <f t="shared" si="2"/>
        <v>0</v>
      </c>
      <c r="F233" s="135" t="str">
        <f>IFERROR(VLOOKUP(A233,Insumos!C:D,2,0),"")</f>
        <v/>
      </c>
      <c r="G233" s="136"/>
      <c r="H233" s="132" t="str">
        <f t="shared" si="3"/>
        <v/>
      </c>
      <c r="I233" s="135" t="str">
        <f t="shared" si="4"/>
        <v/>
      </c>
      <c r="J233" s="137" t="str">
        <f t="shared" si="5"/>
        <v>#DIV/0!</v>
      </c>
    </row>
    <row r="234" ht="15.75" customHeight="1">
      <c r="A234" s="131"/>
      <c r="B234" s="132">
        <f t="shared" si="1"/>
        <v>1224</v>
      </c>
      <c r="C234" s="132"/>
      <c r="D234" s="133">
        <v>1224.0</v>
      </c>
      <c r="E234" s="134">
        <f t="shared" si="2"/>
        <v>0</v>
      </c>
      <c r="F234" s="135" t="str">
        <f>IFERROR(VLOOKUP(A234,Insumos!C:D,2,0),"")</f>
        <v/>
      </c>
      <c r="G234" s="136"/>
      <c r="H234" s="132" t="str">
        <f t="shared" si="3"/>
        <v/>
      </c>
      <c r="I234" s="135" t="str">
        <f t="shared" si="4"/>
        <v/>
      </c>
      <c r="J234" s="137" t="str">
        <f t="shared" si="5"/>
        <v>#DIV/0!</v>
      </c>
    </row>
    <row r="235" ht="15.75" customHeight="1">
      <c r="A235" s="131"/>
      <c r="B235" s="132">
        <f t="shared" si="1"/>
        <v>1225</v>
      </c>
      <c r="C235" s="132"/>
      <c r="D235" s="133">
        <v>1225.0</v>
      </c>
      <c r="E235" s="134">
        <f t="shared" si="2"/>
        <v>0</v>
      </c>
      <c r="F235" s="135" t="str">
        <f>IFERROR(VLOOKUP(A235,Insumos!C:D,2,0),"")</f>
        <v/>
      </c>
      <c r="G235" s="136"/>
      <c r="H235" s="132" t="str">
        <f t="shared" si="3"/>
        <v/>
      </c>
      <c r="I235" s="135" t="str">
        <f t="shared" si="4"/>
        <v/>
      </c>
      <c r="J235" s="137" t="str">
        <f t="shared" si="5"/>
        <v>#DIV/0!</v>
      </c>
    </row>
    <row r="236" ht="15.75" customHeight="1">
      <c r="A236" s="131"/>
      <c r="B236" s="132">
        <f t="shared" si="1"/>
        <v>1226</v>
      </c>
      <c r="C236" s="132"/>
      <c r="D236" s="133">
        <v>1226.0</v>
      </c>
      <c r="E236" s="134">
        <f t="shared" si="2"/>
        <v>0</v>
      </c>
      <c r="F236" s="135" t="str">
        <f>IFERROR(VLOOKUP(A236,Insumos!C:D,2,0),"")</f>
        <v/>
      </c>
      <c r="G236" s="136"/>
      <c r="H236" s="132" t="str">
        <f t="shared" si="3"/>
        <v/>
      </c>
      <c r="I236" s="135" t="str">
        <f t="shared" si="4"/>
        <v/>
      </c>
      <c r="J236" s="137" t="str">
        <f t="shared" si="5"/>
        <v>#DIV/0!</v>
      </c>
    </row>
    <row r="237" ht="15.75" customHeight="1">
      <c r="A237" s="131"/>
      <c r="B237" s="132">
        <f t="shared" si="1"/>
        <v>1227</v>
      </c>
      <c r="C237" s="132"/>
      <c r="D237" s="133">
        <v>1227.0</v>
      </c>
      <c r="E237" s="134">
        <f t="shared" si="2"/>
        <v>0</v>
      </c>
      <c r="F237" s="135" t="str">
        <f>IFERROR(VLOOKUP(A237,Insumos!C:D,2,0),"")</f>
        <v/>
      </c>
      <c r="G237" s="136"/>
      <c r="H237" s="132" t="str">
        <f t="shared" si="3"/>
        <v/>
      </c>
      <c r="I237" s="135" t="str">
        <f t="shared" si="4"/>
        <v/>
      </c>
      <c r="J237" s="137" t="str">
        <f t="shared" si="5"/>
        <v>#DIV/0!</v>
      </c>
    </row>
    <row r="238" ht="15.75" customHeight="1">
      <c r="A238" s="131"/>
      <c r="B238" s="132">
        <f t="shared" si="1"/>
        <v>1228</v>
      </c>
      <c r="C238" s="132"/>
      <c r="D238" s="133">
        <v>1228.0</v>
      </c>
      <c r="E238" s="134">
        <f t="shared" si="2"/>
        <v>0</v>
      </c>
      <c r="F238" s="135" t="str">
        <f>IFERROR(VLOOKUP(A238,Insumos!C:D,2,0),"")</f>
        <v/>
      </c>
      <c r="G238" s="136"/>
      <c r="H238" s="132" t="str">
        <f t="shared" si="3"/>
        <v/>
      </c>
      <c r="I238" s="135" t="str">
        <f t="shared" si="4"/>
        <v/>
      </c>
      <c r="J238" s="137" t="str">
        <f t="shared" si="5"/>
        <v>#DIV/0!</v>
      </c>
    </row>
    <row r="239" ht="15.75" customHeight="1">
      <c r="A239" s="131"/>
      <c r="B239" s="132">
        <f t="shared" si="1"/>
        <v>1229</v>
      </c>
      <c r="C239" s="132"/>
      <c r="D239" s="133">
        <v>1229.0</v>
      </c>
      <c r="E239" s="134">
        <f t="shared" si="2"/>
        <v>0</v>
      </c>
      <c r="F239" s="135" t="str">
        <f>IFERROR(VLOOKUP(A239,Insumos!C:D,2,0),"")</f>
        <v/>
      </c>
      <c r="G239" s="136"/>
      <c r="H239" s="132" t="str">
        <f t="shared" si="3"/>
        <v/>
      </c>
      <c r="I239" s="135" t="str">
        <f t="shared" si="4"/>
        <v/>
      </c>
      <c r="J239" s="137" t="str">
        <f t="shared" si="5"/>
        <v>#DIV/0!</v>
      </c>
    </row>
    <row r="240" ht="15.75" customHeight="1">
      <c r="A240" s="131"/>
      <c r="B240" s="132">
        <f t="shared" si="1"/>
        <v>1230</v>
      </c>
      <c r="C240" s="132"/>
      <c r="D240" s="133">
        <v>1230.0</v>
      </c>
      <c r="E240" s="134">
        <f t="shared" si="2"/>
        <v>0</v>
      </c>
      <c r="F240" s="135" t="str">
        <f>IFERROR(VLOOKUP(A240,Insumos!C:D,2,0),"")</f>
        <v/>
      </c>
      <c r="G240" s="136"/>
      <c r="H240" s="132" t="str">
        <f t="shared" si="3"/>
        <v/>
      </c>
      <c r="I240" s="135" t="str">
        <f t="shared" si="4"/>
        <v/>
      </c>
      <c r="J240" s="137" t="str">
        <f t="shared" si="5"/>
        <v>#DIV/0!</v>
      </c>
    </row>
    <row r="241" ht="15.75" customHeight="1">
      <c r="A241" s="131"/>
      <c r="B241" s="132">
        <f t="shared" si="1"/>
        <v>1231</v>
      </c>
      <c r="C241" s="132"/>
      <c r="D241" s="133">
        <v>1231.0</v>
      </c>
      <c r="E241" s="134">
        <f t="shared" si="2"/>
        <v>0</v>
      </c>
      <c r="F241" s="135" t="str">
        <f>IFERROR(VLOOKUP(A241,Insumos!C:D,2,0),"")</f>
        <v/>
      </c>
      <c r="G241" s="136"/>
      <c r="H241" s="132" t="str">
        <f t="shared" si="3"/>
        <v/>
      </c>
      <c r="I241" s="135" t="str">
        <f t="shared" si="4"/>
        <v/>
      </c>
      <c r="J241" s="137" t="str">
        <f t="shared" si="5"/>
        <v>#DIV/0!</v>
      </c>
    </row>
    <row r="242" ht="15.75" customHeight="1">
      <c r="A242" s="131"/>
      <c r="B242" s="132">
        <f t="shared" si="1"/>
        <v>1232</v>
      </c>
      <c r="C242" s="132"/>
      <c r="D242" s="133">
        <v>1232.0</v>
      </c>
      <c r="E242" s="134">
        <f t="shared" si="2"/>
        <v>0</v>
      </c>
      <c r="F242" s="135" t="str">
        <f>IFERROR(VLOOKUP(A242,Insumos!C:D,2,0),"")</f>
        <v/>
      </c>
      <c r="G242" s="136"/>
      <c r="H242" s="132" t="str">
        <f t="shared" si="3"/>
        <v/>
      </c>
      <c r="I242" s="135" t="str">
        <f t="shared" si="4"/>
        <v/>
      </c>
      <c r="J242" s="137" t="str">
        <f t="shared" si="5"/>
        <v>#DIV/0!</v>
      </c>
    </row>
    <row r="243" ht="15.75" customHeight="1">
      <c r="A243" s="131"/>
      <c r="B243" s="132">
        <f t="shared" si="1"/>
        <v>1233</v>
      </c>
      <c r="C243" s="132"/>
      <c r="D243" s="133">
        <v>1233.0</v>
      </c>
      <c r="E243" s="134">
        <f t="shared" si="2"/>
        <v>0</v>
      </c>
      <c r="F243" s="135" t="str">
        <f>IFERROR(VLOOKUP(A243,Insumos!C:D,2,0),"")</f>
        <v/>
      </c>
      <c r="G243" s="136"/>
      <c r="H243" s="132" t="str">
        <f t="shared" si="3"/>
        <v/>
      </c>
      <c r="I243" s="135" t="str">
        <f t="shared" si="4"/>
        <v/>
      </c>
      <c r="J243" s="137" t="str">
        <f t="shared" si="5"/>
        <v>#DIV/0!</v>
      </c>
    </row>
    <row r="244" ht="15.75" customHeight="1">
      <c r="A244" s="131"/>
      <c r="B244" s="132">
        <f t="shared" si="1"/>
        <v>1234</v>
      </c>
      <c r="C244" s="132"/>
      <c r="D244" s="133">
        <v>1234.0</v>
      </c>
      <c r="E244" s="134">
        <f t="shared" si="2"/>
        <v>0</v>
      </c>
      <c r="F244" s="135" t="str">
        <f>IFERROR(VLOOKUP(A244,Insumos!C:D,2,0),"")</f>
        <v/>
      </c>
      <c r="G244" s="136"/>
      <c r="H244" s="132" t="str">
        <f t="shared" si="3"/>
        <v/>
      </c>
      <c r="I244" s="135" t="str">
        <f t="shared" si="4"/>
        <v/>
      </c>
      <c r="J244" s="137" t="str">
        <f t="shared" si="5"/>
        <v>#DIV/0!</v>
      </c>
    </row>
    <row r="245" ht="15.75" customHeight="1">
      <c r="A245" s="131"/>
      <c r="B245" s="132">
        <f t="shared" si="1"/>
        <v>1235</v>
      </c>
      <c r="C245" s="132"/>
      <c r="D245" s="133">
        <v>1235.0</v>
      </c>
      <c r="E245" s="134">
        <f t="shared" si="2"/>
        <v>0</v>
      </c>
      <c r="F245" s="135" t="str">
        <f>IFERROR(VLOOKUP(A245,Insumos!C:D,2,0),"")</f>
        <v/>
      </c>
      <c r="G245" s="136"/>
      <c r="H245" s="132" t="str">
        <f t="shared" si="3"/>
        <v/>
      </c>
      <c r="I245" s="135" t="str">
        <f t="shared" si="4"/>
        <v/>
      </c>
      <c r="J245" s="137" t="str">
        <f t="shared" si="5"/>
        <v>#DIV/0!</v>
      </c>
    </row>
    <row r="246" ht="15.75" customHeight="1">
      <c r="A246" s="131"/>
      <c r="B246" s="132">
        <f t="shared" si="1"/>
        <v>1236</v>
      </c>
      <c r="C246" s="132"/>
      <c r="D246" s="133">
        <v>1236.0</v>
      </c>
      <c r="E246" s="134">
        <f t="shared" si="2"/>
        <v>0</v>
      </c>
      <c r="F246" s="135" t="str">
        <f>IFERROR(VLOOKUP(A246,Insumos!C:D,2,0),"")</f>
        <v/>
      </c>
      <c r="G246" s="136"/>
      <c r="H246" s="132" t="str">
        <f t="shared" si="3"/>
        <v/>
      </c>
      <c r="I246" s="135" t="str">
        <f t="shared" si="4"/>
        <v/>
      </c>
      <c r="J246" s="137" t="str">
        <f t="shared" si="5"/>
        <v>#DIV/0!</v>
      </c>
    </row>
    <row r="247" ht="15.75" customHeight="1">
      <c r="A247" s="131"/>
      <c r="B247" s="132">
        <f t="shared" si="1"/>
        <v>1237</v>
      </c>
      <c r="C247" s="132"/>
      <c r="D247" s="133">
        <v>1237.0</v>
      </c>
      <c r="E247" s="134">
        <f t="shared" si="2"/>
        <v>0</v>
      </c>
      <c r="F247" s="135" t="str">
        <f>IFERROR(VLOOKUP(A247,Insumos!C:D,2,0),"")</f>
        <v/>
      </c>
      <c r="G247" s="136"/>
      <c r="H247" s="132" t="str">
        <f t="shared" si="3"/>
        <v/>
      </c>
      <c r="I247" s="135" t="str">
        <f t="shared" si="4"/>
        <v/>
      </c>
      <c r="J247" s="137" t="str">
        <f t="shared" si="5"/>
        <v>#DIV/0!</v>
      </c>
    </row>
    <row r="248" ht="15.75" customHeight="1">
      <c r="A248" s="131"/>
      <c r="B248" s="132">
        <f t="shared" si="1"/>
        <v>1238</v>
      </c>
      <c r="C248" s="132"/>
      <c r="D248" s="133">
        <v>1238.0</v>
      </c>
      <c r="E248" s="134">
        <f t="shared" si="2"/>
        <v>0</v>
      </c>
      <c r="F248" s="135" t="str">
        <f>IFERROR(VLOOKUP(A248,Insumos!C:D,2,0),"")</f>
        <v/>
      </c>
      <c r="G248" s="136"/>
      <c r="H248" s="132" t="str">
        <f t="shared" si="3"/>
        <v/>
      </c>
      <c r="I248" s="135" t="str">
        <f t="shared" si="4"/>
        <v/>
      </c>
      <c r="J248" s="137" t="str">
        <f t="shared" si="5"/>
        <v>#DIV/0!</v>
      </c>
    </row>
    <row r="249" ht="15.75" customHeight="1">
      <c r="A249" s="131"/>
      <c r="B249" s="132">
        <f t="shared" si="1"/>
        <v>1239</v>
      </c>
      <c r="C249" s="132"/>
      <c r="D249" s="133">
        <v>1239.0</v>
      </c>
      <c r="E249" s="134">
        <f t="shared" si="2"/>
        <v>0</v>
      </c>
      <c r="F249" s="135" t="str">
        <f>IFERROR(VLOOKUP(A249,Insumos!C:D,2,0),"")</f>
        <v/>
      </c>
      <c r="G249" s="136"/>
      <c r="H249" s="132" t="str">
        <f t="shared" si="3"/>
        <v/>
      </c>
      <c r="I249" s="135" t="str">
        <f t="shared" si="4"/>
        <v/>
      </c>
      <c r="J249" s="137" t="str">
        <f t="shared" si="5"/>
        <v>#DIV/0!</v>
      </c>
    </row>
    <row r="250" ht="15.75" customHeight="1">
      <c r="A250" s="131"/>
      <c r="B250" s="132">
        <f t="shared" si="1"/>
        <v>1240</v>
      </c>
      <c r="C250" s="132"/>
      <c r="D250" s="133">
        <v>1240.0</v>
      </c>
      <c r="E250" s="134">
        <f t="shared" si="2"/>
        <v>0</v>
      </c>
      <c r="F250" s="135" t="str">
        <f>IFERROR(VLOOKUP(A250,Insumos!C:D,2,0),"")</f>
        <v/>
      </c>
      <c r="G250" s="136"/>
      <c r="H250" s="132" t="str">
        <f t="shared" si="3"/>
        <v/>
      </c>
      <c r="I250" s="135" t="str">
        <f t="shared" si="4"/>
        <v/>
      </c>
      <c r="J250" s="137" t="str">
        <f t="shared" si="5"/>
        <v>#DIV/0!</v>
      </c>
    </row>
    <row r="251" ht="15.75" customHeight="1">
      <c r="A251" s="131"/>
      <c r="B251" s="132">
        <f t="shared" si="1"/>
        <v>1241</v>
      </c>
      <c r="C251" s="132"/>
      <c r="D251" s="133">
        <v>1241.0</v>
      </c>
      <c r="E251" s="134">
        <f t="shared" si="2"/>
        <v>0</v>
      </c>
      <c r="F251" s="135" t="str">
        <f>IFERROR(VLOOKUP(A251,Insumos!C:D,2,0),"")</f>
        <v/>
      </c>
      <c r="G251" s="136"/>
      <c r="H251" s="132" t="str">
        <f t="shared" si="3"/>
        <v/>
      </c>
      <c r="I251" s="135" t="str">
        <f t="shared" si="4"/>
        <v/>
      </c>
      <c r="J251" s="137" t="str">
        <f t="shared" si="5"/>
        <v>#DIV/0!</v>
      </c>
    </row>
    <row r="252" ht="15.75" customHeight="1">
      <c r="A252" s="131"/>
      <c r="B252" s="132">
        <f t="shared" si="1"/>
        <v>1242</v>
      </c>
      <c r="C252" s="132"/>
      <c r="D252" s="133">
        <v>1242.0</v>
      </c>
      <c r="E252" s="134">
        <f t="shared" si="2"/>
        <v>0</v>
      </c>
      <c r="F252" s="135" t="str">
        <f>IFERROR(VLOOKUP(A252,Insumos!C:D,2,0),"")</f>
        <v/>
      </c>
      <c r="G252" s="136"/>
      <c r="H252" s="132" t="str">
        <f t="shared" si="3"/>
        <v/>
      </c>
      <c r="I252" s="135" t="str">
        <f t="shared" si="4"/>
        <v/>
      </c>
      <c r="J252" s="137" t="str">
        <f t="shared" si="5"/>
        <v>#DIV/0!</v>
      </c>
    </row>
    <row r="253" ht="15.75" customHeight="1">
      <c r="A253" s="131"/>
      <c r="B253" s="132">
        <f t="shared" si="1"/>
        <v>1243</v>
      </c>
      <c r="C253" s="132"/>
      <c r="D253" s="133">
        <v>1243.0</v>
      </c>
      <c r="E253" s="134">
        <f t="shared" si="2"/>
        <v>0</v>
      </c>
      <c r="F253" s="135" t="str">
        <f>IFERROR(VLOOKUP(A253,Insumos!C:D,2,0),"")</f>
        <v/>
      </c>
      <c r="G253" s="136"/>
      <c r="H253" s="132" t="str">
        <f t="shared" si="3"/>
        <v/>
      </c>
      <c r="I253" s="135" t="str">
        <f t="shared" si="4"/>
        <v/>
      </c>
      <c r="J253" s="137" t="str">
        <f t="shared" si="5"/>
        <v>#DIV/0!</v>
      </c>
    </row>
    <row r="254" ht="15.75" customHeight="1">
      <c r="A254" s="131"/>
      <c r="B254" s="132">
        <f t="shared" si="1"/>
        <v>1244</v>
      </c>
      <c r="C254" s="132"/>
      <c r="D254" s="133">
        <v>1244.0</v>
      </c>
      <c r="E254" s="134">
        <f t="shared" si="2"/>
        <v>0</v>
      </c>
      <c r="F254" s="135" t="str">
        <f>IFERROR(VLOOKUP(A254,Insumos!C:D,2,0),"")</f>
        <v/>
      </c>
      <c r="G254" s="136"/>
      <c r="H254" s="132" t="str">
        <f t="shared" si="3"/>
        <v/>
      </c>
      <c r="I254" s="135" t="str">
        <f t="shared" si="4"/>
        <v/>
      </c>
      <c r="J254" s="137" t="str">
        <f t="shared" si="5"/>
        <v>#DIV/0!</v>
      </c>
    </row>
    <row r="255" ht="15.75" customHeight="1">
      <c r="A255" s="131"/>
      <c r="B255" s="132">
        <f t="shared" si="1"/>
        <v>1245</v>
      </c>
      <c r="C255" s="132"/>
      <c r="D255" s="133">
        <v>1245.0</v>
      </c>
      <c r="E255" s="134">
        <f t="shared" si="2"/>
        <v>0</v>
      </c>
      <c r="F255" s="135" t="str">
        <f>IFERROR(VLOOKUP(A255,Insumos!C:D,2,0),"")</f>
        <v/>
      </c>
      <c r="G255" s="136"/>
      <c r="H255" s="132" t="str">
        <f t="shared" si="3"/>
        <v/>
      </c>
      <c r="I255" s="135" t="str">
        <f t="shared" si="4"/>
        <v/>
      </c>
      <c r="J255" s="137" t="str">
        <f t="shared" si="5"/>
        <v>#DIV/0!</v>
      </c>
    </row>
    <row r="256" ht="15.75" customHeight="1">
      <c r="A256" s="131"/>
      <c r="B256" s="132">
        <f t="shared" si="1"/>
        <v>1246</v>
      </c>
      <c r="C256" s="132"/>
      <c r="D256" s="133">
        <v>1246.0</v>
      </c>
      <c r="E256" s="134">
        <f t="shared" si="2"/>
        <v>0</v>
      </c>
      <c r="F256" s="135" t="str">
        <f>IFERROR(VLOOKUP(A256,Insumos!C:D,2,0),"")</f>
        <v/>
      </c>
      <c r="G256" s="136"/>
      <c r="H256" s="132" t="str">
        <f t="shared" si="3"/>
        <v/>
      </c>
      <c r="I256" s="135" t="str">
        <f t="shared" si="4"/>
        <v/>
      </c>
      <c r="J256" s="137" t="str">
        <f t="shared" si="5"/>
        <v>#DIV/0!</v>
      </c>
    </row>
    <row r="257" ht="15.75" customHeight="1">
      <c r="A257" s="131"/>
      <c r="B257" s="132">
        <f t="shared" si="1"/>
        <v>1247</v>
      </c>
      <c r="C257" s="132"/>
      <c r="D257" s="133">
        <v>1247.0</v>
      </c>
      <c r="E257" s="134">
        <f t="shared" si="2"/>
        <v>0</v>
      </c>
      <c r="F257" s="135" t="str">
        <f>IFERROR(VLOOKUP(A257,Insumos!C:D,2,0),"")</f>
        <v/>
      </c>
      <c r="G257" s="136"/>
      <c r="H257" s="132" t="str">
        <f t="shared" si="3"/>
        <v/>
      </c>
      <c r="I257" s="135" t="str">
        <f t="shared" si="4"/>
        <v/>
      </c>
      <c r="J257" s="137" t="str">
        <f t="shared" si="5"/>
        <v>#DIV/0!</v>
      </c>
    </row>
    <row r="258" ht="15.75" customHeight="1">
      <c r="A258" s="131"/>
      <c r="B258" s="132">
        <f t="shared" si="1"/>
        <v>1248</v>
      </c>
      <c r="C258" s="132"/>
      <c r="D258" s="133">
        <v>1248.0</v>
      </c>
      <c r="E258" s="134">
        <f t="shared" si="2"/>
        <v>0</v>
      </c>
      <c r="F258" s="135" t="str">
        <f>IFERROR(VLOOKUP(A258,Insumos!C:D,2,0),"")</f>
        <v/>
      </c>
      <c r="G258" s="136"/>
      <c r="H258" s="132" t="str">
        <f t="shared" si="3"/>
        <v/>
      </c>
      <c r="I258" s="135" t="str">
        <f t="shared" si="4"/>
        <v/>
      </c>
      <c r="J258" s="137" t="str">
        <f t="shared" si="5"/>
        <v>#DIV/0!</v>
      </c>
    </row>
    <row r="259" ht="15.75" customHeight="1">
      <c r="A259" s="131"/>
      <c r="B259" s="132">
        <f t="shared" si="1"/>
        <v>1249</v>
      </c>
      <c r="C259" s="132"/>
      <c r="D259" s="133">
        <v>1249.0</v>
      </c>
      <c r="E259" s="134">
        <f t="shared" si="2"/>
        <v>0</v>
      </c>
      <c r="F259" s="135" t="str">
        <f>IFERROR(VLOOKUP(A259,Insumos!C:D,2,0),"")</f>
        <v/>
      </c>
      <c r="G259" s="136"/>
      <c r="H259" s="132" t="str">
        <f t="shared" si="3"/>
        <v/>
      </c>
      <c r="I259" s="135" t="str">
        <f t="shared" si="4"/>
        <v/>
      </c>
      <c r="J259" s="137" t="str">
        <f t="shared" si="5"/>
        <v>#DIV/0!</v>
      </c>
    </row>
    <row r="260" ht="15.75" customHeight="1">
      <c r="A260" s="131"/>
      <c r="B260" s="132">
        <f t="shared" si="1"/>
        <v>1250</v>
      </c>
      <c r="C260" s="132"/>
      <c r="D260" s="133">
        <v>1250.0</v>
      </c>
      <c r="E260" s="134">
        <f t="shared" si="2"/>
        <v>0</v>
      </c>
      <c r="F260" s="135" t="str">
        <f>IFERROR(VLOOKUP(A260,Insumos!C:D,2,0),"")</f>
        <v/>
      </c>
      <c r="G260" s="136"/>
      <c r="H260" s="132" t="str">
        <f t="shared" si="3"/>
        <v/>
      </c>
      <c r="I260" s="135" t="str">
        <f t="shared" si="4"/>
        <v/>
      </c>
      <c r="J260" s="137" t="str">
        <f t="shared" si="5"/>
        <v>#DIV/0!</v>
      </c>
    </row>
    <row r="261" ht="15.75" customHeight="1">
      <c r="A261" s="131"/>
      <c r="B261" s="132">
        <f t="shared" si="1"/>
        <v>1251</v>
      </c>
      <c r="C261" s="132"/>
      <c r="D261" s="133">
        <v>1251.0</v>
      </c>
      <c r="E261" s="134">
        <f t="shared" si="2"/>
        <v>0</v>
      </c>
      <c r="F261" s="135" t="str">
        <f>IFERROR(VLOOKUP(A261,Insumos!C:D,2,0),"")</f>
        <v/>
      </c>
      <c r="G261" s="136"/>
      <c r="H261" s="132" t="str">
        <f t="shared" si="3"/>
        <v/>
      </c>
      <c r="I261" s="135" t="str">
        <f t="shared" si="4"/>
        <v/>
      </c>
      <c r="J261" s="137" t="str">
        <f t="shared" si="5"/>
        <v>#DIV/0!</v>
      </c>
    </row>
    <row r="262" ht="15.75" customHeight="1">
      <c r="A262" s="131"/>
      <c r="B262" s="132">
        <f t="shared" si="1"/>
        <v>1252</v>
      </c>
      <c r="C262" s="132"/>
      <c r="D262" s="133">
        <v>1252.0</v>
      </c>
      <c r="E262" s="134">
        <f t="shared" si="2"/>
        <v>0</v>
      </c>
      <c r="F262" s="135" t="str">
        <f>IFERROR(VLOOKUP(A262,Insumos!C:D,2,0),"")</f>
        <v/>
      </c>
      <c r="G262" s="136"/>
      <c r="H262" s="132" t="str">
        <f t="shared" si="3"/>
        <v/>
      </c>
      <c r="I262" s="135" t="str">
        <f t="shared" si="4"/>
        <v/>
      </c>
      <c r="J262" s="137" t="str">
        <f t="shared" si="5"/>
        <v>#DIV/0!</v>
      </c>
    </row>
    <row r="263" ht="15.75" customHeight="1">
      <c r="A263" s="131"/>
      <c r="B263" s="132">
        <f t="shared" si="1"/>
        <v>1253</v>
      </c>
      <c r="C263" s="132"/>
      <c r="D263" s="133">
        <v>1253.0</v>
      </c>
      <c r="E263" s="134">
        <f t="shared" si="2"/>
        <v>0</v>
      </c>
      <c r="F263" s="135" t="str">
        <f>IFERROR(VLOOKUP(A263,Insumos!C:D,2,0),"")</f>
        <v/>
      </c>
      <c r="G263" s="136"/>
      <c r="H263" s="132" t="str">
        <f t="shared" si="3"/>
        <v/>
      </c>
      <c r="I263" s="135" t="str">
        <f t="shared" si="4"/>
        <v/>
      </c>
      <c r="J263" s="137" t="str">
        <f t="shared" si="5"/>
        <v>#DIV/0!</v>
      </c>
    </row>
    <row r="264" ht="15.75" customHeight="1">
      <c r="A264" s="131"/>
      <c r="B264" s="132">
        <f t="shared" si="1"/>
        <v>1254</v>
      </c>
      <c r="C264" s="132"/>
      <c r="D264" s="133">
        <v>1254.0</v>
      </c>
      <c r="E264" s="134">
        <f t="shared" si="2"/>
        <v>0</v>
      </c>
      <c r="F264" s="135" t="str">
        <f>IFERROR(VLOOKUP(A264,Insumos!C:D,2,0),"")</f>
        <v/>
      </c>
      <c r="G264" s="136"/>
      <c r="H264" s="132" t="str">
        <f t="shared" si="3"/>
        <v/>
      </c>
      <c r="I264" s="135" t="str">
        <f t="shared" si="4"/>
        <v/>
      </c>
      <c r="J264" s="137" t="str">
        <f t="shared" si="5"/>
        <v>#DIV/0!</v>
      </c>
    </row>
    <row r="265" ht="15.75" customHeight="1">
      <c r="A265" s="131"/>
      <c r="B265" s="132">
        <f t="shared" si="1"/>
        <v>1255</v>
      </c>
      <c r="C265" s="132"/>
      <c r="D265" s="133">
        <v>1255.0</v>
      </c>
      <c r="E265" s="134">
        <f t="shared" si="2"/>
        <v>0</v>
      </c>
      <c r="F265" s="135" t="str">
        <f>IFERROR(VLOOKUP(A265,Insumos!C:D,2,0),"")</f>
        <v/>
      </c>
      <c r="G265" s="136"/>
      <c r="H265" s="132" t="str">
        <f t="shared" si="3"/>
        <v/>
      </c>
      <c r="I265" s="135" t="str">
        <f t="shared" si="4"/>
        <v/>
      </c>
      <c r="J265" s="137" t="str">
        <f t="shared" si="5"/>
        <v>#DIV/0!</v>
      </c>
    </row>
    <row r="266" ht="15.75" customHeight="1">
      <c r="A266" s="131"/>
      <c r="B266" s="132">
        <f t="shared" si="1"/>
        <v>1256</v>
      </c>
      <c r="C266" s="132"/>
      <c r="D266" s="133">
        <v>1256.0</v>
      </c>
      <c r="E266" s="134">
        <f t="shared" si="2"/>
        <v>0</v>
      </c>
      <c r="F266" s="135" t="str">
        <f>IFERROR(VLOOKUP(A266,Insumos!C:D,2,0),"")</f>
        <v/>
      </c>
      <c r="G266" s="136"/>
      <c r="H266" s="132" t="str">
        <f t="shared" si="3"/>
        <v/>
      </c>
      <c r="I266" s="135" t="str">
        <f t="shared" si="4"/>
        <v/>
      </c>
      <c r="J266" s="137" t="str">
        <f t="shared" si="5"/>
        <v>#DIV/0!</v>
      </c>
    </row>
    <row r="267" ht="15.75" customHeight="1">
      <c r="A267" s="131"/>
      <c r="B267" s="132">
        <f t="shared" si="1"/>
        <v>1257</v>
      </c>
      <c r="C267" s="132"/>
      <c r="D267" s="133">
        <v>1257.0</v>
      </c>
      <c r="E267" s="134">
        <f t="shared" si="2"/>
        <v>0</v>
      </c>
      <c r="F267" s="135" t="str">
        <f>IFERROR(VLOOKUP(A267,Insumos!C:D,2,0),"")</f>
        <v/>
      </c>
      <c r="G267" s="136"/>
      <c r="H267" s="132" t="str">
        <f t="shared" si="3"/>
        <v/>
      </c>
      <c r="I267" s="135" t="str">
        <f t="shared" si="4"/>
        <v/>
      </c>
      <c r="J267" s="137" t="str">
        <f t="shared" si="5"/>
        <v>#DIV/0!</v>
      </c>
    </row>
    <row r="268" ht="15.75" customHeight="1">
      <c r="A268" s="131"/>
      <c r="B268" s="132">
        <f t="shared" si="1"/>
        <v>1258</v>
      </c>
      <c r="C268" s="132"/>
      <c r="D268" s="133">
        <v>1258.0</v>
      </c>
      <c r="E268" s="134">
        <f t="shared" si="2"/>
        <v>0</v>
      </c>
      <c r="F268" s="135" t="str">
        <f>IFERROR(VLOOKUP(A268,Insumos!C:D,2,0),"")</f>
        <v/>
      </c>
      <c r="G268" s="136"/>
      <c r="H268" s="132" t="str">
        <f t="shared" si="3"/>
        <v/>
      </c>
      <c r="I268" s="135" t="str">
        <f t="shared" si="4"/>
        <v/>
      </c>
      <c r="J268" s="137" t="str">
        <f t="shared" si="5"/>
        <v>#DIV/0!</v>
      </c>
    </row>
    <row r="269" ht="15.75" customHeight="1">
      <c r="A269" s="131"/>
      <c r="B269" s="132">
        <f t="shared" si="1"/>
        <v>1259</v>
      </c>
      <c r="C269" s="132"/>
      <c r="D269" s="133">
        <v>1259.0</v>
      </c>
      <c r="E269" s="134">
        <f t="shared" si="2"/>
        <v>0</v>
      </c>
      <c r="F269" s="135" t="str">
        <f>IFERROR(VLOOKUP(A269,Insumos!C:D,2,0),"")</f>
        <v/>
      </c>
      <c r="G269" s="136"/>
      <c r="H269" s="132" t="str">
        <f t="shared" si="3"/>
        <v/>
      </c>
      <c r="I269" s="135" t="str">
        <f t="shared" si="4"/>
        <v/>
      </c>
      <c r="J269" s="137" t="str">
        <f t="shared" si="5"/>
        <v>#DIV/0!</v>
      </c>
    </row>
    <row r="270" ht="15.75" customHeight="1">
      <c r="A270" s="131"/>
      <c r="B270" s="132">
        <f t="shared" si="1"/>
        <v>1260</v>
      </c>
      <c r="C270" s="132"/>
      <c r="D270" s="133">
        <v>1260.0</v>
      </c>
      <c r="E270" s="134">
        <f t="shared" si="2"/>
        <v>0</v>
      </c>
      <c r="F270" s="135" t="str">
        <f>IFERROR(VLOOKUP(A270,Insumos!C:D,2,0),"")</f>
        <v/>
      </c>
      <c r="G270" s="136"/>
      <c r="H270" s="132" t="str">
        <f t="shared" si="3"/>
        <v/>
      </c>
      <c r="I270" s="135" t="str">
        <f t="shared" si="4"/>
        <v/>
      </c>
      <c r="J270" s="137" t="str">
        <f t="shared" si="5"/>
        <v>#DIV/0!</v>
      </c>
    </row>
    <row r="271" ht="15.75" customHeight="1">
      <c r="A271" s="131"/>
      <c r="B271" s="132">
        <f t="shared" si="1"/>
        <v>1261</v>
      </c>
      <c r="C271" s="132"/>
      <c r="D271" s="133">
        <v>1261.0</v>
      </c>
      <c r="E271" s="134">
        <f t="shared" si="2"/>
        <v>0</v>
      </c>
      <c r="F271" s="135" t="str">
        <f>IFERROR(VLOOKUP(A271,Insumos!C:D,2,0),"")</f>
        <v/>
      </c>
      <c r="G271" s="136"/>
      <c r="H271" s="132" t="str">
        <f t="shared" si="3"/>
        <v/>
      </c>
      <c r="I271" s="135" t="str">
        <f t="shared" si="4"/>
        <v/>
      </c>
      <c r="J271" s="137" t="str">
        <f t="shared" si="5"/>
        <v>#DIV/0!</v>
      </c>
    </row>
    <row r="272" ht="15.75" customHeight="1">
      <c r="A272" s="131"/>
      <c r="B272" s="132">
        <f t="shared" si="1"/>
        <v>1262</v>
      </c>
      <c r="C272" s="132"/>
      <c r="D272" s="133">
        <v>1262.0</v>
      </c>
      <c r="E272" s="134">
        <f t="shared" si="2"/>
        <v>0</v>
      </c>
      <c r="F272" s="135" t="str">
        <f>IFERROR(VLOOKUP(A272,Insumos!C:D,2,0),"")</f>
        <v/>
      </c>
      <c r="G272" s="136"/>
      <c r="H272" s="132" t="str">
        <f t="shared" si="3"/>
        <v/>
      </c>
      <c r="I272" s="135" t="str">
        <f t="shared" si="4"/>
        <v/>
      </c>
      <c r="J272" s="137" t="str">
        <f t="shared" si="5"/>
        <v>#DIV/0!</v>
      </c>
    </row>
    <row r="273" ht="15.75" customHeight="1">
      <c r="A273" s="131"/>
      <c r="B273" s="132">
        <f t="shared" si="1"/>
        <v>1263</v>
      </c>
      <c r="C273" s="132"/>
      <c r="D273" s="133">
        <v>1263.0</v>
      </c>
      <c r="E273" s="134">
        <f t="shared" si="2"/>
        <v>0</v>
      </c>
      <c r="F273" s="135" t="str">
        <f>IFERROR(VLOOKUP(A273,Insumos!C:D,2,0),"")</f>
        <v/>
      </c>
      <c r="G273" s="136"/>
      <c r="H273" s="132" t="str">
        <f t="shared" si="3"/>
        <v/>
      </c>
      <c r="I273" s="135" t="str">
        <f t="shared" si="4"/>
        <v/>
      </c>
      <c r="J273" s="137" t="str">
        <f t="shared" si="5"/>
        <v>#DIV/0!</v>
      </c>
    </row>
    <row r="274" ht="15.75" customHeight="1">
      <c r="A274" s="131"/>
      <c r="B274" s="132">
        <f t="shared" si="1"/>
        <v>1264</v>
      </c>
      <c r="C274" s="132"/>
      <c r="D274" s="133">
        <v>1264.0</v>
      </c>
      <c r="E274" s="134">
        <f t="shared" si="2"/>
        <v>0</v>
      </c>
      <c r="F274" s="135" t="str">
        <f>IFERROR(VLOOKUP(A274,Insumos!C:D,2,0),"")</f>
        <v/>
      </c>
      <c r="G274" s="136"/>
      <c r="H274" s="132" t="str">
        <f t="shared" si="3"/>
        <v/>
      </c>
      <c r="I274" s="135" t="str">
        <f t="shared" si="4"/>
        <v/>
      </c>
      <c r="J274" s="137" t="str">
        <f t="shared" si="5"/>
        <v>#DIV/0!</v>
      </c>
    </row>
    <row r="275" ht="15.75" customHeight="1">
      <c r="A275" s="131"/>
      <c r="B275" s="132">
        <f t="shared" si="1"/>
        <v>1265</v>
      </c>
      <c r="C275" s="132"/>
      <c r="D275" s="133">
        <v>1265.0</v>
      </c>
      <c r="E275" s="134">
        <f t="shared" si="2"/>
        <v>0</v>
      </c>
      <c r="F275" s="135" t="str">
        <f>IFERROR(VLOOKUP(A275,Insumos!C:D,2,0),"")</f>
        <v/>
      </c>
      <c r="G275" s="136"/>
      <c r="H275" s="132" t="str">
        <f t="shared" si="3"/>
        <v/>
      </c>
      <c r="I275" s="135" t="str">
        <f t="shared" si="4"/>
        <v/>
      </c>
      <c r="J275" s="137" t="str">
        <f t="shared" si="5"/>
        <v>#DIV/0!</v>
      </c>
    </row>
    <row r="276" ht="15.75" customHeight="1">
      <c r="A276" s="131"/>
      <c r="B276" s="132">
        <f t="shared" si="1"/>
        <v>1266</v>
      </c>
      <c r="C276" s="132"/>
      <c r="D276" s="133">
        <v>1266.0</v>
      </c>
      <c r="E276" s="134">
        <f t="shared" si="2"/>
        <v>0</v>
      </c>
      <c r="F276" s="135" t="str">
        <f>IFERROR(VLOOKUP(A276,Insumos!C:D,2,0),"")</f>
        <v/>
      </c>
      <c r="G276" s="136"/>
      <c r="H276" s="132" t="str">
        <f t="shared" si="3"/>
        <v/>
      </c>
      <c r="I276" s="135" t="str">
        <f t="shared" si="4"/>
        <v/>
      </c>
      <c r="J276" s="137" t="str">
        <f t="shared" si="5"/>
        <v>#DIV/0!</v>
      </c>
    </row>
    <row r="277" ht="15.75" customHeight="1">
      <c r="A277" s="131"/>
      <c r="B277" s="132">
        <f t="shared" si="1"/>
        <v>1267</v>
      </c>
      <c r="C277" s="132"/>
      <c r="D277" s="133">
        <v>1267.0</v>
      </c>
      <c r="E277" s="134">
        <f t="shared" si="2"/>
        <v>0</v>
      </c>
      <c r="F277" s="135" t="str">
        <f>IFERROR(VLOOKUP(A277,Insumos!C:D,2,0),"")</f>
        <v/>
      </c>
      <c r="G277" s="136"/>
      <c r="H277" s="132" t="str">
        <f t="shared" si="3"/>
        <v/>
      </c>
      <c r="I277" s="135" t="str">
        <f t="shared" si="4"/>
        <v/>
      </c>
      <c r="J277" s="137" t="str">
        <f t="shared" si="5"/>
        <v>#DIV/0!</v>
      </c>
    </row>
    <row r="278" ht="15.75" customHeight="1">
      <c r="A278" s="131"/>
      <c r="B278" s="132">
        <f t="shared" si="1"/>
        <v>1268</v>
      </c>
      <c r="C278" s="132"/>
      <c r="D278" s="133">
        <v>1268.0</v>
      </c>
      <c r="E278" s="134">
        <f t="shared" si="2"/>
        <v>0</v>
      </c>
      <c r="F278" s="135" t="str">
        <f>IFERROR(VLOOKUP(A278,Insumos!C:D,2,0),"")</f>
        <v/>
      </c>
      <c r="G278" s="136"/>
      <c r="H278" s="132" t="str">
        <f t="shared" si="3"/>
        <v/>
      </c>
      <c r="I278" s="135" t="str">
        <f t="shared" si="4"/>
        <v/>
      </c>
      <c r="J278" s="137" t="str">
        <f t="shared" si="5"/>
        <v>#DIV/0!</v>
      </c>
    </row>
    <row r="279" ht="15.75" customHeight="1">
      <c r="A279" s="131"/>
      <c r="B279" s="132">
        <f t="shared" si="1"/>
        <v>1269</v>
      </c>
      <c r="C279" s="132"/>
      <c r="D279" s="133">
        <v>1269.0</v>
      </c>
      <c r="E279" s="134">
        <f t="shared" si="2"/>
        <v>0</v>
      </c>
      <c r="F279" s="135" t="str">
        <f>IFERROR(VLOOKUP(A279,Insumos!C:D,2,0),"")</f>
        <v/>
      </c>
      <c r="G279" s="136"/>
      <c r="H279" s="132" t="str">
        <f t="shared" si="3"/>
        <v/>
      </c>
      <c r="I279" s="135" t="str">
        <f t="shared" si="4"/>
        <v/>
      </c>
      <c r="J279" s="137" t="str">
        <f t="shared" si="5"/>
        <v>#DIV/0!</v>
      </c>
    </row>
    <row r="280" ht="15.75" customHeight="1">
      <c r="A280" s="131"/>
      <c r="B280" s="132">
        <f t="shared" si="1"/>
        <v>1270</v>
      </c>
      <c r="C280" s="132"/>
      <c r="D280" s="133">
        <v>1270.0</v>
      </c>
      <c r="E280" s="134">
        <f t="shared" si="2"/>
        <v>0</v>
      </c>
      <c r="F280" s="135" t="str">
        <f>IFERROR(VLOOKUP(A280,Insumos!C:D,2,0),"")</f>
        <v/>
      </c>
      <c r="G280" s="136"/>
      <c r="H280" s="132" t="str">
        <f t="shared" si="3"/>
        <v/>
      </c>
      <c r="I280" s="135" t="str">
        <f t="shared" si="4"/>
        <v/>
      </c>
      <c r="J280" s="137" t="str">
        <f t="shared" si="5"/>
        <v>#DIV/0!</v>
      </c>
    </row>
    <row r="281" ht="15.75" customHeight="1">
      <c r="A281" s="131"/>
      <c r="B281" s="132">
        <f t="shared" si="1"/>
        <v>1271</v>
      </c>
      <c r="C281" s="132"/>
      <c r="D281" s="133">
        <v>1271.0</v>
      </c>
      <c r="E281" s="134">
        <f t="shared" si="2"/>
        <v>0</v>
      </c>
      <c r="F281" s="135" t="str">
        <f>IFERROR(VLOOKUP(A281,Insumos!C:D,2,0),"")</f>
        <v/>
      </c>
      <c r="G281" s="136"/>
      <c r="H281" s="132" t="str">
        <f t="shared" si="3"/>
        <v/>
      </c>
      <c r="I281" s="135" t="str">
        <f t="shared" si="4"/>
        <v/>
      </c>
      <c r="J281" s="137" t="str">
        <f t="shared" si="5"/>
        <v>#DIV/0!</v>
      </c>
    </row>
    <row r="282" ht="15.75" customHeight="1">
      <c r="A282" s="131"/>
      <c r="B282" s="132">
        <f t="shared" si="1"/>
        <v>1272</v>
      </c>
      <c r="C282" s="132"/>
      <c r="D282" s="133">
        <v>1272.0</v>
      </c>
      <c r="E282" s="134">
        <f t="shared" si="2"/>
        <v>0</v>
      </c>
      <c r="F282" s="135" t="str">
        <f>IFERROR(VLOOKUP(A282,Insumos!C:D,2,0),"")</f>
        <v/>
      </c>
      <c r="G282" s="136"/>
      <c r="H282" s="132" t="str">
        <f t="shared" si="3"/>
        <v/>
      </c>
      <c r="I282" s="135" t="str">
        <f t="shared" si="4"/>
        <v/>
      </c>
      <c r="J282" s="137" t="str">
        <f t="shared" si="5"/>
        <v>#DIV/0!</v>
      </c>
    </row>
    <row r="283" ht="15.75" customHeight="1">
      <c r="A283" s="131"/>
      <c r="B283" s="132">
        <f t="shared" si="1"/>
        <v>1273</v>
      </c>
      <c r="C283" s="132"/>
      <c r="D283" s="133">
        <v>1273.0</v>
      </c>
      <c r="E283" s="134">
        <f t="shared" si="2"/>
        <v>0</v>
      </c>
      <c r="F283" s="135" t="str">
        <f>IFERROR(VLOOKUP(A283,Insumos!C:D,2,0),"")</f>
        <v/>
      </c>
      <c r="G283" s="136"/>
      <c r="H283" s="132" t="str">
        <f t="shared" si="3"/>
        <v/>
      </c>
      <c r="I283" s="135" t="str">
        <f t="shared" si="4"/>
        <v/>
      </c>
      <c r="J283" s="137" t="str">
        <f t="shared" si="5"/>
        <v>#DIV/0!</v>
      </c>
    </row>
    <row r="284" ht="15.75" customHeight="1">
      <c r="A284" s="131"/>
      <c r="B284" s="132">
        <f t="shared" si="1"/>
        <v>1274</v>
      </c>
      <c r="C284" s="132"/>
      <c r="D284" s="133">
        <v>1274.0</v>
      </c>
      <c r="E284" s="134">
        <f t="shared" si="2"/>
        <v>0</v>
      </c>
      <c r="F284" s="135" t="str">
        <f>IFERROR(VLOOKUP(A284,Insumos!C:D,2,0),"")</f>
        <v/>
      </c>
      <c r="G284" s="136"/>
      <c r="H284" s="132" t="str">
        <f t="shared" si="3"/>
        <v/>
      </c>
      <c r="I284" s="135" t="str">
        <f t="shared" si="4"/>
        <v/>
      </c>
      <c r="J284" s="137" t="str">
        <f t="shared" si="5"/>
        <v>#DIV/0!</v>
      </c>
    </row>
    <row r="285" ht="15.75" customHeight="1">
      <c r="A285" s="131"/>
      <c r="B285" s="132">
        <f t="shared" si="1"/>
        <v>1275</v>
      </c>
      <c r="C285" s="132"/>
      <c r="D285" s="133">
        <v>1275.0</v>
      </c>
      <c r="E285" s="134">
        <f t="shared" si="2"/>
        <v>0</v>
      </c>
      <c r="F285" s="135" t="str">
        <f>IFERROR(VLOOKUP(A285,Insumos!C:D,2,0),"")</f>
        <v/>
      </c>
      <c r="G285" s="136"/>
      <c r="H285" s="132" t="str">
        <f t="shared" si="3"/>
        <v/>
      </c>
      <c r="I285" s="135" t="str">
        <f t="shared" si="4"/>
        <v/>
      </c>
      <c r="J285" s="137" t="str">
        <f t="shared" si="5"/>
        <v>#DIV/0!</v>
      </c>
    </row>
    <row r="286" ht="15.75" customHeight="1">
      <c r="A286" s="131"/>
      <c r="B286" s="132">
        <f t="shared" si="1"/>
        <v>1276</v>
      </c>
      <c r="C286" s="132"/>
      <c r="D286" s="133">
        <v>1276.0</v>
      </c>
      <c r="E286" s="134">
        <f t="shared" si="2"/>
        <v>0</v>
      </c>
      <c r="F286" s="135" t="str">
        <f>IFERROR(VLOOKUP(A286,Insumos!C:D,2,0),"")</f>
        <v/>
      </c>
      <c r="G286" s="136"/>
      <c r="H286" s="132" t="str">
        <f t="shared" si="3"/>
        <v/>
      </c>
      <c r="I286" s="135" t="str">
        <f t="shared" si="4"/>
        <v/>
      </c>
      <c r="J286" s="137" t="str">
        <f t="shared" si="5"/>
        <v>#DIV/0!</v>
      </c>
    </row>
    <row r="287" ht="15.75" customHeight="1">
      <c r="A287" s="131"/>
      <c r="B287" s="132">
        <f t="shared" si="1"/>
        <v>1277</v>
      </c>
      <c r="C287" s="132"/>
      <c r="D287" s="133">
        <v>1277.0</v>
      </c>
      <c r="E287" s="134">
        <f t="shared" si="2"/>
        <v>0</v>
      </c>
      <c r="F287" s="135" t="str">
        <f>IFERROR(VLOOKUP(A287,Insumos!C:D,2,0),"")</f>
        <v/>
      </c>
      <c r="G287" s="136"/>
      <c r="H287" s="132" t="str">
        <f t="shared" si="3"/>
        <v/>
      </c>
      <c r="I287" s="135" t="str">
        <f t="shared" si="4"/>
        <v/>
      </c>
      <c r="J287" s="137" t="str">
        <f t="shared" si="5"/>
        <v>#DIV/0!</v>
      </c>
    </row>
    <row r="288" ht="15.75" customHeight="1">
      <c r="A288" s="131"/>
      <c r="B288" s="132">
        <f t="shared" si="1"/>
        <v>1278</v>
      </c>
      <c r="C288" s="132"/>
      <c r="D288" s="133">
        <v>1278.0</v>
      </c>
      <c r="E288" s="134">
        <f t="shared" si="2"/>
        <v>0</v>
      </c>
      <c r="F288" s="135" t="str">
        <f>IFERROR(VLOOKUP(A288,Insumos!C:D,2,0),"")</f>
        <v/>
      </c>
      <c r="G288" s="136"/>
      <c r="H288" s="132" t="str">
        <f t="shared" si="3"/>
        <v/>
      </c>
      <c r="I288" s="135" t="str">
        <f t="shared" si="4"/>
        <v/>
      </c>
      <c r="J288" s="137" t="str">
        <f t="shared" si="5"/>
        <v>#DIV/0!</v>
      </c>
    </row>
    <row r="289" ht="15.75" customHeight="1">
      <c r="A289" s="131"/>
      <c r="B289" s="132">
        <f t="shared" si="1"/>
        <v>1279</v>
      </c>
      <c r="C289" s="132"/>
      <c r="D289" s="133">
        <v>1279.0</v>
      </c>
      <c r="E289" s="134">
        <f t="shared" si="2"/>
        <v>0</v>
      </c>
      <c r="F289" s="135" t="str">
        <f>IFERROR(VLOOKUP(A289,Insumos!C:D,2,0),"")</f>
        <v/>
      </c>
      <c r="G289" s="136"/>
      <c r="H289" s="132" t="str">
        <f t="shared" si="3"/>
        <v/>
      </c>
      <c r="I289" s="135" t="str">
        <f t="shared" si="4"/>
        <v/>
      </c>
      <c r="J289" s="137" t="str">
        <f t="shared" si="5"/>
        <v>#DIV/0!</v>
      </c>
    </row>
    <row r="290" ht="15.75" customHeight="1">
      <c r="A290" s="131"/>
      <c r="B290" s="132">
        <f t="shared" si="1"/>
        <v>1280</v>
      </c>
      <c r="C290" s="132"/>
      <c r="D290" s="133">
        <v>1280.0</v>
      </c>
      <c r="E290" s="134">
        <f t="shared" si="2"/>
        <v>0</v>
      </c>
      <c r="F290" s="135" t="str">
        <f>IFERROR(VLOOKUP(A290,Insumos!C:D,2,0),"")</f>
        <v/>
      </c>
      <c r="G290" s="136"/>
      <c r="H290" s="132" t="str">
        <f t="shared" si="3"/>
        <v/>
      </c>
      <c r="I290" s="135" t="str">
        <f t="shared" si="4"/>
        <v/>
      </c>
      <c r="J290" s="137" t="str">
        <f t="shared" si="5"/>
        <v>#DIV/0!</v>
      </c>
    </row>
    <row r="291" ht="15.75" customHeight="1">
      <c r="A291" s="131"/>
      <c r="B291" s="132">
        <f t="shared" si="1"/>
        <v>1281</v>
      </c>
      <c r="C291" s="132"/>
      <c r="D291" s="133">
        <v>1281.0</v>
      </c>
      <c r="E291" s="134">
        <f t="shared" si="2"/>
        <v>0</v>
      </c>
      <c r="F291" s="135" t="str">
        <f>IFERROR(VLOOKUP(A291,Insumos!C:D,2,0),"")</f>
        <v/>
      </c>
      <c r="G291" s="136"/>
      <c r="H291" s="132" t="str">
        <f t="shared" si="3"/>
        <v/>
      </c>
      <c r="I291" s="135" t="str">
        <f t="shared" si="4"/>
        <v/>
      </c>
      <c r="J291" s="137" t="str">
        <f t="shared" si="5"/>
        <v>#DIV/0!</v>
      </c>
    </row>
    <row r="292" ht="15.75" customHeight="1">
      <c r="A292" s="131"/>
      <c r="B292" s="132">
        <f t="shared" si="1"/>
        <v>1282</v>
      </c>
      <c r="C292" s="132"/>
      <c r="D292" s="133">
        <v>1282.0</v>
      </c>
      <c r="E292" s="134">
        <f t="shared" si="2"/>
        <v>0</v>
      </c>
      <c r="F292" s="135" t="str">
        <f>IFERROR(VLOOKUP(A292,Insumos!C:D,2,0),"")</f>
        <v/>
      </c>
      <c r="G292" s="136"/>
      <c r="H292" s="132" t="str">
        <f t="shared" si="3"/>
        <v/>
      </c>
      <c r="I292" s="135" t="str">
        <f t="shared" si="4"/>
        <v/>
      </c>
      <c r="J292" s="137" t="str">
        <f t="shared" si="5"/>
        <v>#DIV/0!</v>
      </c>
    </row>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10.71"/>
    <col customWidth="1" min="2" max="2" width="51.86"/>
    <col customWidth="1" min="3" max="4" width="16.14"/>
    <col customWidth="1" min="5" max="5" width="9.43"/>
    <col customWidth="1" min="6" max="6" width="12.14"/>
    <col customWidth="1" min="7" max="7" width="17.43"/>
    <col customWidth="1" min="8" max="8" width="16.86"/>
    <col customWidth="1" min="9" max="9" width="17.43"/>
  </cols>
  <sheetData>
    <row r="1">
      <c r="A1" s="4"/>
      <c r="B1" s="4"/>
      <c r="G1" s="31"/>
    </row>
    <row r="2">
      <c r="B2" s="4"/>
      <c r="G2" s="31"/>
    </row>
    <row r="3">
      <c r="A3" s="138" t="s">
        <v>562</v>
      </c>
      <c r="B3" s="139" t="s">
        <v>563</v>
      </c>
      <c r="C3" s="34"/>
      <c r="D3" s="35"/>
      <c r="E3" s="36"/>
      <c r="F3" s="37"/>
      <c r="G3" s="38"/>
      <c r="H3" s="35"/>
    </row>
    <row r="4">
      <c r="A4" s="42"/>
      <c r="B4" s="140"/>
      <c r="C4" s="42"/>
      <c r="D4" s="44"/>
      <c r="E4" s="45"/>
      <c r="F4" s="42"/>
      <c r="G4" s="46"/>
      <c r="H4" s="44"/>
    </row>
    <row r="5">
      <c r="A5" s="48" t="s">
        <v>476</v>
      </c>
      <c r="B5" s="48" t="s">
        <v>477</v>
      </c>
      <c r="C5" s="48" t="s">
        <v>478</v>
      </c>
      <c r="D5" s="49" t="s">
        <v>564</v>
      </c>
      <c r="E5" s="50" t="s">
        <v>10</v>
      </c>
      <c r="F5" s="48" t="s">
        <v>480</v>
      </c>
      <c r="G5" s="51" t="s">
        <v>481</v>
      </c>
      <c r="H5" s="49" t="s">
        <v>565</v>
      </c>
    </row>
    <row r="6">
      <c r="A6" s="53">
        <v>1.0</v>
      </c>
      <c r="B6" s="55" t="s">
        <v>236</v>
      </c>
      <c r="C6" s="55" t="str">
        <f>+IF(ISERROR(VLOOKUP($B6,Insumos!$C:$G,3,FALSE)),"",VLOOKUP($B6,Insumos!$C:$G,3,FALSE))</f>
        <v>GRAMOS</v>
      </c>
      <c r="D6" s="56">
        <f>+IF(ISERROR(VLOOKUP($B6,Insumos!$C:$G,2,FALSE)),"",VLOOKUP($B6,Insumos!$C:$G,2,FALSE))</f>
        <v>8753.846154</v>
      </c>
      <c r="E6" s="57">
        <f>+IF(ISERROR(VLOOKUP($B6,Insumos!$C:$G,5,FALSE)),"",VLOOKUP($B6,Insumos!$C:$G,5,FALSE))</f>
        <v>1000</v>
      </c>
      <c r="F6" s="55" t="str">
        <f>+IF(ISERROR(VLOOKUP($B6,Insumos!$C:$G,4,FALSE)),"",VLOOKUP($B6,Insumos!$C:$G,4,FALSE))</f>
        <v>GRAMOS</v>
      </c>
      <c r="G6" s="141">
        <v>26.0</v>
      </c>
      <c r="H6" s="56">
        <f t="shared" ref="H6:H16" si="1">IF(ISERROR(ROUND(+D6/E6*G6,2)),0,ROUND(+D6/E6*G6,2))</f>
        <v>227.6</v>
      </c>
    </row>
    <row r="7" ht="15.0" customHeight="1">
      <c r="A7" s="53">
        <v>2.0</v>
      </c>
      <c r="B7" s="55" t="s">
        <v>17</v>
      </c>
      <c r="C7" s="55" t="str">
        <f>+IF(ISERROR(VLOOKUP($B7,Insumos!$C:$G,3,FALSE)),"",VLOOKUP($B7,Insumos!$C:$G,3,FALSE))</f>
        <v>GRAMOS</v>
      </c>
      <c r="D7" s="56">
        <f>+IF(ISERROR(VLOOKUP($B7,Insumos!$C:$G,2,FALSE)),"",VLOOKUP($B7,Insumos!$C:$G,2,FALSE))</f>
        <v>7210</v>
      </c>
      <c r="E7" s="57">
        <f>+IF(ISERROR(VLOOKUP($B7,Insumos!$C:$G,5,FALSE)),"",VLOOKUP($B7,Insumos!$C:$G,5,FALSE))</f>
        <v>1000</v>
      </c>
      <c r="F7" s="55" t="str">
        <f>+IF(ISERROR(VLOOKUP($B7,Insumos!$C:$G,4,FALSE)),"",VLOOKUP($B7,Insumos!$C:$G,4,FALSE))</f>
        <v>GRAMOS</v>
      </c>
      <c r="G7" s="141">
        <v>135.0</v>
      </c>
      <c r="H7" s="56">
        <f t="shared" si="1"/>
        <v>973.35</v>
      </c>
    </row>
    <row r="8">
      <c r="A8" s="53">
        <v>3.0</v>
      </c>
      <c r="B8" s="55" t="s">
        <v>56</v>
      </c>
      <c r="C8" s="55" t="str">
        <f>+IF(ISERROR(VLOOKUP($B8,Insumos!$C:$G,3,FALSE)),"",VLOOKUP($B8,Insumos!$C:$G,3,FALSE))</f>
        <v>GRAMOS</v>
      </c>
      <c r="D8" s="56">
        <f>+IF(ISERROR(VLOOKUP($B8,Insumos!$C:$G,2,FALSE)),"",VLOOKUP($B8,Insumos!$C:$G,2,FALSE))</f>
        <v>1690</v>
      </c>
      <c r="E8" s="57">
        <f>+IF(ISERROR(VLOOKUP($B8,Insumos!$C:$G,5,FALSE)),"",VLOOKUP($B8,Insumos!$C:$G,5,FALSE))</f>
        <v>1000</v>
      </c>
      <c r="F8" s="55" t="str">
        <f>+IF(ISERROR(VLOOKUP($B8,Insumos!$C:$G,4,FALSE)),"",VLOOKUP($B8,Insumos!$C:$G,4,FALSE))</f>
        <v>GRAMOS</v>
      </c>
      <c r="G8" s="141">
        <v>2.0</v>
      </c>
      <c r="H8" s="56">
        <f t="shared" si="1"/>
        <v>3.38</v>
      </c>
    </row>
    <row r="9">
      <c r="A9" s="53">
        <v>4.0</v>
      </c>
      <c r="B9" s="55" t="s">
        <v>87</v>
      </c>
      <c r="C9" s="55" t="str">
        <f>+IF(ISERROR(VLOOKUP($B9,Insumos!$C:$G,3,FALSE)),"",VLOOKUP($B9,Insumos!$C:$G,3,FALSE))</f>
        <v>GRAMOS</v>
      </c>
      <c r="D9" s="56">
        <f>+IF(ISERROR(VLOOKUP($B9,Insumos!$C:$G,2,FALSE)),"",VLOOKUP($B9,Insumos!$C:$G,2,FALSE))</f>
        <v>3795</v>
      </c>
      <c r="E9" s="57">
        <f>+IF(ISERROR(VLOOKUP($B9,Insumos!$C:$G,5,FALSE)),"",VLOOKUP($B9,Insumos!$C:$G,5,FALSE))</f>
        <v>500</v>
      </c>
      <c r="F9" s="55" t="str">
        <f>+IF(ISERROR(VLOOKUP($B9,Insumos!$C:$G,4,FALSE)),"",VLOOKUP($B9,Insumos!$C:$G,4,FALSE))</f>
        <v>GRAMOS</v>
      </c>
      <c r="G9" s="141">
        <v>2.0</v>
      </c>
      <c r="H9" s="56">
        <f t="shared" si="1"/>
        <v>15.18</v>
      </c>
    </row>
    <row r="10">
      <c r="A10" s="53">
        <v>5.0</v>
      </c>
      <c r="B10" s="55" t="s">
        <v>324</v>
      </c>
      <c r="C10" s="55" t="str">
        <f>+IF(ISERROR(VLOOKUP($B10,Insumos!$C:$G,3,FALSE)),"",VLOOKUP($B10,Insumos!$C:$G,3,FALSE))</f>
        <v>GRAMOS</v>
      </c>
      <c r="D10" s="56">
        <f>+IF(ISERROR(VLOOKUP($B10,Insumos!$C:$G,2,FALSE)),"",VLOOKUP($B10,Insumos!$C:$G,2,FALSE))</f>
        <v>1134.5</v>
      </c>
      <c r="E10" s="57">
        <f>+IF(ISERROR(VLOOKUP($B10,Insumos!$C:$G,5,FALSE)),"",VLOOKUP($B10,Insumos!$C:$G,5,FALSE))</f>
        <v>1000</v>
      </c>
      <c r="F10" s="55" t="str">
        <f>+IF(ISERROR(VLOOKUP($B10,Insumos!$C:$G,4,FALSE)),"",VLOOKUP($B10,Insumos!$C:$G,4,FALSE))</f>
        <v>GRAMOS</v>
      </c>
      <c r="G10" s="141">
        <v>2.0</v>
      </c>
      <c r="H10" s="56">
        <f t="shared" si="1"/>
        <v>2.27</v>
      </c>
    </row>
    <row r="11">
      <c r="A11" s="53">
        <v>6.0</v>
      </c>
      <c r="B11" s="55" t="s">
        <v>297</v>
      </c>
      <c r="C11" s="55" t="str">
        <f>+IF(ISERROR(VLOOKUP($B11,Insumos!$C:$G,3,FALSE)),"",VLOOKUP($B11,Insumos!$C:$G,3,FALSE))</f>
        <v>CAJA</v>
      </c>
      <c r="D11" s="56">
        <f>+IF(ISERROR(VLOOKUP($B11,Insumos!$C:$G,2,FALSE)),"",VLOOKUP($B11,Insumos!$C:$G,2,FALSE))</f>
        <v>110</v>
      </c>
      <c r="E11" s="57">
        <f>+IF(ISERROR(VLOOKUP($B11,Insumos!$C:$G,5,FALSE)),"",VLOOKUP($B11,Insumos!$C:$G,5,FALSE))</f>
        <v>1</v>
      </c>
      <c r="F11" s="55" t="str">
        <f>+IF(ISERROR(VLOOKUP($B11,Insumos!$C:$G,4,FALSE)),"",VLOOKUP($B11,Insumos!$C:$G,4,FALSE))</f>
        <v>CAJA</v>
      </c>
      <c r="G11" s="141">
        <v>1.0</v>
      </c>
      <c r="H11" s="56">
        <f t="shared" si="1"/>
        <v>110</v>
      </c>
    </row>
    <row r="12">
      <c r="A12" s="53">
        <v>7.0</v>
      </c>
      <c r="B12" s="55" t="s">
        <v>314</v>
      </c>
      <c r="C12" s="55" t="str">
        <f>+IF(ISERROR(VLOOKUP($B12,Insumos!$C:$G,3,FALSE)),"",VLOOKUP($B12,Insumos!$C:$G,3,FALSE))</f>
        <v>UNIDAD</v>
      </c>
      <c r="D12" s="56">
        <f>+IF(ISERROR(VLOOKUP($B12,Insumos!$C:$G,2,FALSE)),"",VLOOKUP($B12,Insumos!$C:$G,2,FALSE))</f>
        <v>10.5</v>
      </c>
      <c r="E12" s="57">
        <f>+IF(ISERROR(VLOOKUP($B12,Insumos!$C:$G,5,FALSE)),"",VLOOKUP($B12,Insumos!$C:$G,5,FALSE))</f>
        <v>1</v>
      </c>
      <c r="F12" s="55" t="str">
        <f>+IF(ISERROR(VLOOKUP($B12,Insumos!$C:$G,4,FALSE)),"",VLOOKUP($B12,Insumos!$C:$G,4,FALSE))</f>
        <v>UNIDAD</v>
      </c>
      <c r="G12" s="141">
        <v>1.0</v>
      </c>
      <c r="H12" s="56">
        <f t="shared" si="1"/>
        <v>10.5</v>
      </c>
    </row>
    <row r="13">
      <c r="A13" s="53">
        <v>8.0</v>
      </c>
      <c r="B13" s="55" t="s">
        <v>315</v>
      </c>
      <c r="C13" s="55" t="str">
        <f>+IF(ISERROR(VLOOKUP($B13,Insumos!$C:$G,3,FALSE)),"",VLOOKUP($B13,Insumos!$C:$G,3,FALSE))</f>
        <v>UNIDAD</v>
      </c>
      <c r="D13" s="56">
        <f>+IF(ISERROR(VLOOKUP($B13,Insumos!$C:$G,2,FALSE)),"",VLOOKUP($B13,Insumos!$C:$G,2,FALSE))</f>
        <v>170</v>
      </c>
      <c r="E13" s="57">
        <f>+IF(ISERROR(VLOOKUP($B13,Insumos!$C:$G,5,FALSE)),"",VLOOKUP($B13,Insumos!$C:$G,5,FALSE))</f>
        <v>1</v>
      </c>
      <c r="F13" s="55" t="str">
        <f>+IF(ISERROR(VLOOKUP($B13,Insumos!$C:$G,4,FALSE)),"",VLOOKUP($B13,Insumos!$C:$G,4,FALSE))</f>
        <v>UNIDAD</v>
      </c>
      <c r="G13" s="141">
        <v>1.0</v>
      </c>
      <c r="H13" s="56">
        <f t="shared" si="1"/>
        <v>170</v>
      </c>
    </row>
    <row r="14">
      <c r="A14" s="53">
        <v>9.0</v>
      </c>
      <c r="B14" s="55"/>
      <c r="C14" s="55" t="str">
        <f>+IF(ISERROR(VLOOKUP($B14,Insumos!$C:$G,3,FALSE)),"",VLOOKUP($B14,Insumos!$C:$G,3,FALSE))</f>
        <v/>
      </c>
      <c r="D14" s="56" t="str">
        <f>+IF(ISERROR(VLOOKUP($B14,Insumos!$C:$G,2,FALSE)),"",VLOOKUP($B14,Insumos!$C:$G,2,FALSE))</f>
        <v/>
      </c>
      <c r="E14" s="57" t="str">
        <f>+IF(ISERROR(VLOOKUP($B14,Insumos!$C:$G,5,FALSE)),"",VLOOKUP($B14,Insumos!$C:$G,5,FALSE))</f>
        <v/>
      </c>
      <c r="F14" s="55" t="str">
        <f>+IF(ISERROR(VLOOKUP($B14,Insumos!$C:$G,4,FALSE)),"",VLOOKUP($B14,Insumos!$C:$G,4,FALSE))</f>
        <v/>
      </c>
      <c r="G14" s="141"/>
      <c r="H14" s="56">
        <f t="shared" si="1"/>
        <v>0</v>
      </c>
    </row>
    <row r="15">
      <c r="A15" s="53">
        <v>10.0</v>
      </c>
      <c r="B15" s="55"/>
      <c r="C15" s="55" t="str">
        <f>+IF(ISERROR(VLOOKUP($B15,Insumos!$C:$G,3,FALSE)),"",VLOOKUP($B15,Insumos!$C:$G,3,FALSE))</f>
        <v/>
      </c>
      <c r="D15" s="56" t="str">
        <f>+IF(ISERROR(VLOOKUP($B15,Insumos!$C:$G,2,FALSE)),"",VLOOKUP($B15,Insumos!$C:$G,2,FALSE))</f>
        <v/>
      </c>
      <c r="E15" s="57" t="str">
        <f>+IF(ISERROR(VLOOKUP($B15,Insumos!$C:$G,5,FALSE)),"",VLOOKUP($B15,Insumos!$C:$G,5,FALSE))</f>
        <v/>
      </c>
      <c r="F15" s="55" t="str">
        <f>+IF(ISERROR(VLOOKUP($B15,Insumos!$C:$G,4,FALSE)),"",VLOOKUP($B15,Insumos!$C:$G,4,FALSE))</f>
        <v/>
      </c>
      <c r="G15" s="141"/>
      <c r="H15" s="56">
        <f t="shared" si="1"/>
        <v>0</v>
      </c>
    </row>
    <row r="16">
      <c r="A16" s="53">
        <v>11.0</v>
      </c>
      <c r="B16" s="55"/>
      <c r="C16" s="55" t="str">
        <f>+IF(ISERROR(VLOOKUP($B16,Insumos!$C:$G,3,FALSE)),"",VLOOKUP($B16,Insumos!$C:$G,3,FALSE))</f>
        <v/>
      </c>
      <c r="D16" s="56" t="str">
        <f>+IF(ISERROR(VLOOKUP($B16,Insumos!$C:$G,2,FALSE)),"",VLOOKUP($B16,Insumos!$C:$G,2,FALSE))</f>
        <v/>
      </c>
      <c r="E16" s="57" t="str">
        <f>+IF(ISERROR(VLOOKUP($B16,Insumos!$C:$G,5,FALSE)),"",VLOOKUP($B16,Insumos!$C:$G,5,FALSE))</f>
        <v/>
      </c>
      <c r="F16" s="55" t="str">
        <f>+IF(ISERROR(VLOOKUP($B16,Insumos!$C:$G,4,FALSE)),"",VLOOKUP($B16,Insumos!$C:$G,4,FALSE))</f>
        <v/>
      </c>
      <c r="G16" s="141"/>
      <c r="H16" s="56">
        <f t="shared" si="1"/>
        <v>0</v>
      </c>
    </row>
    <row r="17">
      <c r="A17" s="42"/>
      <c r="B17" s="140"/>
      <c r="C17" s="41"/>
      <c r="D17" s="44"/>
      <c r="E17" s="45"/>
      <c r="F17" s="41"/>
      <c r="G17" s="67" t="s">
        <v>566</v>
      </c>
      <c r="H17" s="68">
        <f>+SUM(H6:H16)</f>
        <v>1512.28</v>
      </c>
    </row>
    <row r="18">
      <c r="A18" s="42"/>
      <c r="B18" s="140"/>
      <c r="C18" s="41" t="s">
        <v>567</v>
      </c>
      <c r="D18" s="44"/>
      <c r="E18" s="45" t="s">
        <v>568</v>
      </c>
      <c r="F18" s="41"/>
      <c r="G18" s="67" t="s">
        <v>569</v>
      </c>
      <c r="H18" s="142">
        <f>+H17/10</f>
        <v>151.228</v>
      </c>
    </row>
    <row r="19">
      <c r="A19" s="42"/>
      <c r="B19" s="140"/>
      <c r="C19" s="143">
        <f>SUM(H17:H18)*1.19</f>
        <v>1979.57452</v>
      </c>
      <c r="D19" s="44"/>
      <c r="E19" s="143">
        <f>SUM(H17:H18)*1.19</f>
        <v>1979.57452</v>
      </c>
      <c r="F19" s="41"/>
      <c r="G19" s="67" t="s">
        <v>570</v>
      </c>
      <c r="H19" s="143">
        <f>(H17+H18)*1.19</f>
        <v>1979.57452</v>
      </c>
    </row>
    <row r="20">
      <c r="A20" s="42"/>
      <c r="B20" s="140"/>
      <c r="C20" s="144" t="str">
        <f>+C19/C21</f>
        <v>#DIV/0!</v>
      </c>
      <c r="D20" s="44"/>
      <c r="E20" s="144" t="str">
        <f>+E19/E21</f>
        <v>#DIV/0!</v>
      </c>
      <c r="F20" s="41"/>
      <c r="G20" s="67" t="s">
        <v>571</v>
      </c>
      <c r="H20" s="144">
        <f>+H19/H21</f>
        <v>0.2477565106</v>
      </c>
    </row>
    <row r="21">
      <c r="A21" s="42"/>
      <c r="B21" s="140"/>
      <c r="C21" s="145">
        <v>0.0</v>
      </c>
      <c r="D21" s="44"/>
      <c r="E21" s="145">
        <v>0.0</v>
      </c>
      <c r="F21" s="41"/>
      <c r="G21" s="67" t="s">
        <v>572</v>
      </c>
      <c r="H21" s="145">
        <v>7990.0</v>
      </c>
    </row>
    <row r="22" ht="15.75" customHeight="1">
      <c r="B22" s="4"/>
      <c r="G22" s="31"/>
    </row>
    <row r="23" ht="15.75" customHeight="1">
      <c r="B23" s="4"/>
      <c r="G23" s="31"/>
    </row>
    <row r="24" ht="15.75" customHeight="1">
      <c r="A24" s="138" t="s">
        <v>562</v>
      </c>
      <c r="B24" s="139" t="s">
        <v>573</v>
      </c>
      <c r="C24" s="34"/>
      <c r="D24" s="35"/>
      <c r="E24" s="36"/>
      <c r="F24" s="37"/>
      <c r="G24" s="38"/>
      <c r="H24" s="35"/>
    </row>
    <row r="25" ht="15.75" customHeight="1">
      <c r="A25" s="42"/>
      <c r="B25" s="140"/>
      <c r="C25" s="42"/>
      <c r="D25" s="44"/>
      <c r="E25" s="45"/>
      <c r="F25" s="42"/>
      <c r="G25" s="46"/>
      <c r="H25" s="44"/>
    </row>
    <row r="26" ht="15.75" customHeight="1">
      <c r="A26" s="48" t="s">
        <v>476</v>
      </c>
      <c r="B26" s="48" t="s">
        <v>477</v>
      </c>
      <c r="C26" s="48" t="s">
        <v>478</v>
      </c>
      <c r="D26" s="49" t="s">
        <v>564</v>
      </c>
      <c r="E26" s="50" t="s">
        <v>10</v>
      </c>
      <c r="F26" s="48" t="s">
        <v>480</v>
      </c>
      <c r="G26" s="51" t="s">
        <v>481</v>
      </c>
      <c r="H26" s="49" t="s">
        <v>565</v>
      </c>
    </row>
    <row r="27" ht="15.75" customHeight="1">
      <c r="A27" s="53">
        <v>1.0</v>
      </c>
      <c r="B27" s="55" t="s">
        <v>236</v>
      </c>
      <c r="C27" s="55" t="str">
        <f>+IF(ISERROR(VLOOKUP($B27,Insumos!$C:$G,3,FALSE)),"",VLOOKUP($B27,Insumos!$C:$G,3,FALSE))</f>
        <v>GRAMOS</v>
      </c>
      <c r="D27" s="56">
        <f>+IF(ISERROR(VLOOKUP($B27,Insumos!$C:$G,2,FALSE)),"",VLOOKUP($B27,Insumos!$C:$G,2,FALSE))</f>
        <v>8753.846154</v>
      </c>
      <c r="E27" s="57">
        <f>+IF(ISERROR(VLOOKUP($B27,Insumos!$C:$G,5,FALSE)),"",VLOOKUP($B27,Insumos!$C:$G,5,FALSE))</f>
        <v>1000</v>
      </c>
      <c r="F27" s="55" t="str">
        <f>+IF(ISERROR(VLOOKUP($B27,Insumos!$C:$G,4,FALSE)),"",VLOOKUP($B27,Insumos!$C:$G,4,FALSE))</f>
        <v>GRAMOS</v>
      </c>
      <c r="G27" s="141">
        <v>39.0</v>
      </c>
      <c r="H27" s="56">
        <f t="shared" ref="H27:H36" si="2">IF(ISERROR(ROUND(+D27/E27*G27,2)),0,ROUND(+D27/E27*G27,2))</f>
        <v>341.4</v>
      </c>
    </row>
    <row r="28" ht="15.75" customHeight="1">
      <c r="A28" s="53">
        <v>2.0</v>
      </c>
      <c r="B28" s="55" t="s">
        <v>56</v>
      </c>
      <c r="C28" s="55" t="str">
        <f>+IF(ISERROR(VLOOKUP($B28,Insumos!$C:$G,3,FALSE)),"",VLOOKUP($B28,Insumos!$C:$G,3,FALSE))</f>
        <v>GRAMOS</v>
      </c>
      <c r="D28" s="56">
        <f>+IF(ISERROR(VLOOKUP($B28,Insumos!$C:$G,2,FALSE)),"",VLOOKUP($B28,Insumos!$C:$G,2,FALSE))</f>
        <v>1690</v>
      </c>
      <c r="E28" s="57">
        <f>+IF(ISERROR(VLOOKUP($B28,Insumos!$C:$G,5,FALSE)),"",VLOOKUP($B28,Insumos!$C:$G,5,FALSE))</f>
        <v>1000</v>
      </c>
      <c r="F28" s="55" t="str">
        <f>+IF(ISERROR(VLOOKUP($B28,Insumos!$C:$G,4,FALSE)),"",VLOOKUP($B28,Insumos!$C:$G,4,FALSE))</f>
        <v>GRAMOS</v>
      </c>
      <c r="G28" s="146">
        <v>5.0</v>
      </c>
      <c r="H28" s="56">
        <f t="shared" si="2"/>
        <v>8.45</v>
      </c>
    </row>
    <row r="29" ht="15.75" customHeight="1">
      <c r="A29" s="53">
        <v>3.0</v>
      </c>
      <c r="B29" s="55" t="s">
        <v>87</v>
      </c>
      <c r="C29" s="55" t="str">
        <f>+IF(ISERROR(VLOOKUP($B29,Insumos!$C:$G,3,FALSE)),"",VLOOKUP($B29,Insumos!$C:$G,3,FALSE))</f>
        <v>GRAMOS</v>
      </c>
      <c r="D29" s="56">
        <f>+IF(ISERROR(VLOOKUP($B29,Insumos!$C:$G,2,FALSE)),"",VLOOKUP($B29,Insumos!$C:$G,2,FALSE))</f>
        <v>3795</v>
      </c>
      <c r="E29" s="57">
        <f>+IF(ISERROR(VLOOKUP($B29,Insumos!$C:$G,5,FALSE)),"",VLOOKUP($B29,Insumos!$C:$G,5,FALSE))</f>
        <v>500</v>
      </c>
      <c r="F29" s="55" t="str">
        <f>+IF(ISERROR(VLOOKUP($B29,Insumos!$C:$G,4,FALSE)),"",VLOOKUP($B29,Insumos!$C:$G,4,FALSE))</f>
        <v>GRAMOS</v>
      </c>
      <c r="G29" s="146">
        <v>5.0</v>
      </c>
      <c r="H29" s="56">
        <f t="shared" si="2"/>
        <v>37.95</v>
      </c>
    </row>
    <row r="30" ht="15.75" customHeight="1">
      <c r="A30" s="53">
        <v>4.0</v>
      </c>
      <c r="B30" s="55" t="s">
        <v>324</v>
      </c>
      <c r="C30" s="55" t="str">
        <f>+IF(ISERROR(VLOOKUP($B30,Insumos!$C:$G,3,FALSE)),"",VLOOKUP($B30,Insumos!$C:$G,3,FALSE))</f>
        <v>GRAMOS</v>
      </c>
      <c r="D30" s="56">
        <f>+IF(ISERROR(VLOOKUP($B30,Insumos!$C:$G,2,FALSE)),"",VLOOKUP($B30,Insumos!$C:$G,2,FALSE))</f>
        <v>1134.5</v>
      </c>
      <c r="E30" s="57">
        <f>+IF(ISERROR(VLOOKUP($B30,Insumos!$C:$G,5,FALSE)),"",VLOOKUP($B30,Insumos!$C:$G,5,FALSE))</f>
        <v>1000</v>
      </c>
      <c r="F30" s="55" t="str">
        <f>+IF(ISERROR(VLOOKUP($B30,Insumos!$C:$G,4,FALSE)),"",VLOOKUP($B30,Insumos!$C:$G,4,FALSE))</f>
        <v>GRAMOS</v>
      </c>
      <c r="G30" s="146">
        <v>5.0</v>
      </c>
      <c r="H30" s="56">
        <f t="shared" si="2"/>
        <v>5.67</v>
      </c>
    </row>
    <row r="31" ht="15.75" customHeight="1">
      <c r="A31" s="53">
        <v>5.0</v>
      </c>
      <c r="B31" s="55" t="s">
        <v>297</v>
      </c>
      <c r="C31" s="55" t="str">
        <f>+IF(ISERROR(VLOOKUP($B31,Insumos!$C:$G,3,FALSE)),"",VLOOKUP($B31,Insumos!$C:$G,3,FALSE))</f>
        <v>CAJA</v>
      </c>
      <c r="D31" s="56">
        <f>+IF(ISERROR(VLOOKUP($B31,Insumos!$C:$G,2,FALSE)),"",VLOOKUP($B31,Insumos!$C:$G,2,FALSE))</f>
        <v>110</v>
      </c>
      <c r="E31" s="57">
        <f>+IF(ISERROR(VLOOKUP($B31,Insumos!$C:$G,5,FALSE)),"",VLOOKUP($B31,Insumos!$C:$G,5,FALSE))</f>
        <v>1</v>
      </c>
      <c r="F31" s="55" t="str">
        <f>+IF(ISERROR(VLOOKUP($B31,Insumos!$C:$G,4,FALSE)),"",VLOOKUP($B31,Insumos!$C:$G,4,FALSE))</f>
        <v>CAJA</v>
      </c>
      <c r="G31" s="146">
        <v>1.0</v>
      </c>
      <c r="H31" s="56">
        <f t="shared" si="2"/>
        <v>110</v>
      </c>
    </row>
    <row r="32" ht="15.75" customHeight="1">
      <c r="A32" s="53">
        <v>6.0</v>
      </c>
      <c r="B32" s="55" t="s">
        <v>314</v>
      </c>
      <c r="C32" s="55" t="str">
        <f>+IF(ISERROR(VLOOKUP($B32,Insumos!$C:$G,3,FALSE)),"",VLOOKUP($B32,Insumos!$C:$G,3,FALSE))</f>
        <v>UNIDAD</v>
      </c>
      <c r="D32" s="56">
        <f>+IF(ISERROR(VLOOKUP($B32,Insumos!$C:$G,2,FALSE)),"",VLOOKUP($B32,Insumos!$C:$G,2,FALSE))</f>
        <v>10.5</v>
      </c>
      <c r="E32" s="57">
        <f>+IF(ISERROR(VLOOKUP($B32,Insumos!$C:$G,5,FALSE)),"",VLOOKUP($B32,Insumos!$C:$G,5,FALSE))</f>
        <v>1</v>
      </c>
      <c r="F32" s="55" t="str">
        <f>+IF(ISERROR(VLOOKUP($B32,Insumos!$C:$G,4,FALSE)),"",VLOOKUP($B32,Insumos!$C:$G,4,FALSE))</f>
        <v>UNIDAD</v>
      </c>
      <c r="G32" s="146">
        <v>1.0</v>
      </c>
      <c r="H32" s="56">
        <f t="shared" si="2"/>
        <v>10.5</v>
      </c>
    </row>
    <row r="33" ht="15.75" customHeight="1">
      <c r="A33" s="53">
        <v>7.0</v>
      </c>
      <c r="B33" s="55" t="s">
        <v>315</v>
      </c>
      <c r="C33" s="55" t="str">
        <f>+IF(ISERROR(VLOOKUP($B33,Insumos!$C:$G,3,FALSE)),"",VLOOKUP($B33,Insumos!$C:$G,3,FALSE))</f>
        <v>UNIDAD</v>
      </c>
      <c r="D33" s="56">
        <f>+IF(ISERROR(VLOOKUP($B33,Insumos!$C:$G,2,FALSE)),"",VLOOKUP($B33,Insumos!$C:$G,2,FALSE))</f>
        <v>170</v>
      </c>
      <c r="E33" s="57">
        <f>+IF(ISERROR(VLOOKUP($B33,Insumos!$C:$G,5,FALSE)),"",VLOOKUP($B33,Insumos!$C:$G,5,FALSE))</f>
        <v>1</v>
      </c>
      <c r="F33" s="55" t="str">
        <f>+IF(ISERROR(VLOOKUP($B33,Insumos!$C:$G,4,FALSE)),"",VLOOKUP($B33,Insumos!$C:$G,4,FALSE))</f>
        <v>UNIDAD</v>
      </c>
      <c r="G33" s="146">
        <v>1.0</v>
      </c>
      <c r="H33" s="56">
        <f t="shared" si="2"/>
        <v>170</v>
      </c>
    </row>
    <row r="34" ht="15.75" customHeight="1">
      <c r="A34" s="53">
        <v>8.0</v>
      </c>
      <c r="B34" s="55"/>
      <c r="C34" s="55" t="str">
        <f>+IF(ISERROR(VLOOKUP($B34,Insumos!$C:$G,3,FALSE)),"",VLOOKUP($B34,Insumos!$C:$G,3,FALSE))</f>
        <v/>
      </c>
      <c r="D34" s="56" t="str">
        <f>+IF(ISERROR(VLOOKUP($B34,Insumos!$C:$G,2,FALSE)),"",VLOOKUP($B34,Insumos!$C:$G,2,FALSE))</f>
        <v/>
      </c>
      <c r="E34" s="57" t="str">
        <f>+IF(ISERROR(VLOOKUP($B34,Insumos!$C:$G,5,FALSE)),"",VLOOKUP($B34,Insumos!$C:$G,5,FALSE))</f>
        <v/>
      </c>
      <c r="F34" s="55" t="str">
        <f>+IF(ISERROR(VLOOKUP($B34,Insumos!$C:$G,4,FALSE)),"",VLOOKUP($B34,Insumos!$C:$G,4,FALSE))</f>
        <v/>
      </c>
      <c r="G34" s="146"/>
      <c r="H34" s="56">
        <f t="shared" si="2"/>
        <v>0</v>
      </c>
    </row>
    <row r="35" ht="15.75" customHeight="1">
      <c r="A35" s="53">
        <v>9.0</v>
      </c>
      <c r="B35" s="55"/>
      <c r="C35" s="55" t="str">
        <f>+IF(ISERROR(VLOOKUP($B35,Insumos!$C:$G,3,FALSE)),"",VLOOKUP($B35,Insumos!$C:$G,3,FALSE))</f>
        <v/>
      </c>
      <c r="D35" s="56" t="str">
        <f>+IF(ISERROR(VLOOKUP($B35,Insumos!$C:$G,2,FALSE)),"",VLOOKUP($B35,Insumos!$C:$G,2,FALSE))</f>
        <v/>
      </c>
      <c r="E35" s="57" t="str">
        <f>+IF(ISERROR(VLOOKUP($B35,Insumos!$C:$G,5,FALSE)),"",VLOOKUP($B35,Insumos!$C:$G,5,FALSE))</f>
        <v/>
      </c>
      <c r="F35" s="55" t="str">
        <f>+IF(ISERROR(VLOOKUP($B35,Insumos!$C:$G,4,FALSE)),"",VLOOKUP($B35,Insumos!$C:$G,4,FALSE))</f>
        <v/>
      </c>
      <c r="G35" s="147"/>
      <c r="H35" s="56">
        <f t="shared" si="2"/>
        <v>0</v>
      </c>
    </row>
    <row r="36" ht="15.75" customHeight="1">
      <c r="A36" s="53">
        <v>10.0</v>
      </c>
      <c r="B36" s="55"/>
      <c r="C36" s="55" t="str">
        <f>+IF(ISERROR(VLOOKUP($B36,Insumos!$C:$G,3,FALSE)),"",VLOOKUP($B36,Insumos!$C:$G,3,FALSE))</f>
        <v/>
      </c>
      <c r="D36" s="56" t="str">
        <f>+IF(ISERROR(VLOOKUP($B36,Insumos!$C:$G,2,FALSE)),"",VLOOKUP($B36,Insumos!$C:$G,2,FALSE))</f>
        <v/>
      </c>
      <c r="E36" s="57" t="str">
        <f>+IF(ISERROR(VLOOKUP($B36,Insumos!$C:$G,5,FALSE)),"",VLOOKUP($B36,Insumos!$C:$G,5,FALSE))</f>
        <v/>
      </c>
      <c r="F36" s="55" t="str">
        <f>+IF(ISERROR(VLOOKUP($B36,Insumos!$C:$G,4,FALSE)),"",VLOOKUP($B36,Insumos!$C:$G,4,FALSE))</f>
        <v/>
      </c>
      <c r="G36" s="147"/>
      <c r="H36" s="56">
        <f t="shared" si="2"/>
        <v>0</v>
      </c>
    </row>
    <row r="37" ht="15.75" customHeight="1">
      <c r="A37" s="42"/>
      <c r="B37" s="140"/>
      <c r="C37" s="41"/>
      <c r="D37" s="44"/>
      <c r="E37" s="45"/>
      <c r="F37" s="41"/>
      <c r="G37" s="67" t="s">
        <v>566</v>
      </c>
      <c r="H37" s="68">
        <f>+SUM(H27:H36)</f>
        <v>683.97</v>
      </c>
    </row>
    <row r="38" ht="15.75" customHeight="1">
      <c r="A38" s="42"/>
      <c r="B38" s="140"/>
      <c r="C38" s="41" t="s">
        <v>567</v>
      </c>
      <c r="D38" s="44"/>
      <c r="E38" s="45" t="s">
        <v>568</v>
      </c>
      <c r="F38" s="41"/>
      <c r="G38" s="67" t="s">
        <v>569</v>
      </c>
      <c r="H38" s="142">
        <f>+H37/10</f>
        <v>68.397</v>
      </c>
    </row>
    <row r="39" ht="15.75" customHeight="1">
      <c r="A39" s="42"/>
      <c r="B39" s="140"/>
      <c r="C39" s="143">
        <f>SUM(H37:H38)*1.19</f>
        <v>895.31673</v>
      </c>
      <c r="D39" s="44"/>
      <c r="E39" s="143">
        <f>SUM(H37:H38)*1.19</f>
        <v>895.31673</v>
      </c>
      <c r="F39" s="41"/>
      <c r="G39" s="67" t="s">
        <v>570</v>
      </c>
      <c r="H39" s="143">
        <f>(H37+H38)*1.19</f>
        <v>895.31673</v>
      </c>
    </row>
    <row r="40" ht="15.75" customHeight="1">
      <c r="A40" s="42"/>
      <c r="B40" s="140"/>
      <c r="C40" s="144" t="str">
        <f>+C39/C41</f>
        <v>#DIV/0!</v>
      </c>
      <c r="D40" s="44"/>
      <c r="E40" s="144" t="str">
        <f>+E39/E41</f>
        <v>#DIV/0!</v>
      </c>
      <c r="F40" s="41"/>
      <c r="G40" s="67" t="s">
        <v>571</v>
      </c>
      <c r="H40" s="144">
        <f>+H39/H41</f>
        <v>0.1280853691</v>
      </c>
    </row>
    <row r="41" ht="15.75" customHeight="1">
      <c r="A41" s="42"/>
      <c r="B41" s="140"/>
      <c r="C41" s="145">
        <v>0.0</v>
      </c>
      <c r="D41" s="44"/>
      <c r="E41" s="145">
        <v>0.0</v>
      </c>
      <c r="F41" s="41"/>
      <c r="G41" s="67" t="s">
        <v>572</v>
      </c>
      <c r="H41" s="145">
        <v>6990.0</v>
      </c>
    </row>
    <row r="42" ht="15.75" customHeight="1">
      <c r="B42" s="4"/>
      <c r="G42" s="31"/>
    </row>
    <row r="43" ht="15.75" customHeight="1">
      <c r="B43" s="4"/>
      <c r="G43" s="31"/>
    </row>
    <row r="44" ht="15.75" customHeight="1">
      <c r="A44" s="138" t="s">
        <v>562</v>
      </c>
      <c r="B44" s="148" t="s">
        <v>19</v>
      </c>
      <c r="C44" s="34"/>
      <c r="D44" s="35"/>
      <c r="E44" s="36"/>
      <c r="F44" s="37"/>
      <c r="G44" s="38"/>
      <c r="H44" s="35"/>
    </row>
    <row r="45" ht="15.75" customHeight="1">
      <c r="A45" s="42"/>
      <c r="B45" s="140"/>
      <c r="C45" s="42"/>
      <c r="D45" s="44"/>
      <c r="E45" s="45"/>
      <c r="F45" s="42"/>
      <c r="G45" s="46"/>
      <c r="H45" s="44"/>
    </row>
    <row r="46" ht="15.75" customHeight="1">
      <c r="A46" s="48" t="s">
        <v>476</v>
      </c>
      <c r="B46" s="48" t="s">
        <v>477</v>
      </c>
      <c r="C46" s="48" t="s">
        <v>478</v>
      </c>
      <c r="D46" s="49" t="s">
        <v>564</v>
      </c>
      <c r="E46" s="50" t="s">
        <v>10</v>
      </c>
      <c r="F46" s="48" t="s">
        <v>480</v>
      </c>
      <c r="G46" s="51" t="s">
        <v>481</v>
      </c>
      <c r="H46" s="49" t="s">
        <v>565</v>
      </c>
    </row>
    <row r="47" ht="15.75" customHeight="1">
      <c r="A47" s="53">
        <v>1.0</v>
      </c>
      <c r="B47" s="55" t="s">
        <v>19</v>
      </c>
      <c r="C47" s="55" t="str">
        <f>+IF(ISERROR(VLOOKUP($B47,Insumos!$C:$G,3,FALSE)),"",VLOOKUP($B47,Insumos!$C:$G,3,FALSE))</f>
        <v>UNIDAD</v>
      </c>
      <c r="D47" s="56">
        <f>+IF(ISERROR(VLOOKUP($B47,Insumos!$C:$G,2,FALSE)),"",VLOOKUP($B47,Insumos!$C:$G,2,FALSE))</f>
        <v>14750</v>
      </c>
      <c r="E47" s="57">
        <f>+IF(ISERROR(VLOOKUP($B47,Insumos!$C:$G,5,FALSE)),"",VLOOKUP($B47,Insumos!$C:$G,5,FALSE))</f>
        <v>50</v>
      </c>
      <c r="F47" s="55" t="str">
        <f>+IF(ISERROR(VLOOKUP($B47,Insumos!$C:$G,4,FALSE)),"",VLOOKUP($B47,Insumos!$C:$G,4,FALSE))</f>
        <v>UNIDAD</v>
      </c>
      <c r="G47" s="141">
        <v>5.0</v>
      </c>
      <c r="H47" s="56">
        <f t="shared" ref="H47:H56" si="3">IF(ISERROR(ROUND(+D47/E47*G47,2)),0,ROUND(+D47/E47*G47,2))</f>
        <v>1475</v>
      </c>
    </row>
    <row r="48" ht="15.75" customHeight="1">
      <c r="A48" s="53">
        <v>2.0</v>
      </c>
      <c r="B48" s="55" t="s">
        <v>109</v>
      </c>
      <c r="C48" s="55" t="str">
        <f>+IF(ISERROR(VLOOKUP($B48,Insumos!$C:$G,3,FALSE)),"",VLOOKUP($B48,Insumos!$C:$G,3,FALSE))</f>
        <v>MILILITROS</v>
      </c>
      <c r="D48" s="56">
        <f>+IF(ISERROR(VLOOKUP($B48,Insumos!$C:$G,2,FALSE)),"",VLOOKUP($B48,Insumos!$C:$G,2,FALSE))</f>
        <v>3193.28</v>
      </c>
      <c r="E48" s="57">
        <f>+IF(ISERROR(VLOOKUP($B48,Insumos!$C:$G,5,FALSE)),"",VLOOKUP($B48,Insumos!$C:$G,5,FALSE))</f>
        <v>700</v>
      </c>
      <c r="F48" s="55" t="str">
        <f>+IF(ISERROR(VLOOKUP($B48,Insumos!$C:$G,4,FALSE)),"",VLOOKUP($B48,Insumos!$C:$G,4,FALSE))</f>
        <v>MILILITROS</v>
      </c>
      <c r="G48" s="146">
        <v>30.0</v>
      </c>
      <c r="H48" s="56">
        <f t="shared" si="3"/>
        <v>136.85</v>
      </c>
    </row>
    <row r="49" ht="15.75" customHeight="1">
      <c r="A49" s="53">
        <v>3.0</v>
      </c>
      <c r="B49" s="55" t="s">
        <v>297</v>
      </c>
      <c r="C49" s="55" t="str">
        <f>+IF(ISERROR(VLOOKUP($B49,Insumos!$C:$G,3,FALSE)),"",VLOOKUP($B49,Insumos!$C:$G,3,FALSE))</f>
        <v>CAJA</v>
      </c>
      <c r="D49" s="56">
        <f>+IF(ISERROR(VLOOKUP($B49,Insumos!$C:$G,2,FALSE)),"",VLOOKUP($B49,Insumos!$C:$G,2,FALSE))</f>
        <v>110</v>
      </c>
      <c r="E49" s="57">
        <f>+IF(ISERROR(VLOOKUP($B49,Insumos!$C:$G,5,FALSE)),"",VLOOKUP($B49,Insumos!$C:$G,5,FALSE))</f>
        <v>1</v>
      </c>
      <c r="F49" s="55" t="str">
        <f>+IF(ISERROR(VLOOKUP($B49,Insumos!$C:$G,4,FALSE)),"",VLOOKUP($B49,Insumos!$C:$G,4,FALSE))</f>
        <v>CAJA</v>
      </c>
      <c r="G49" s="146">
        <v>1.0</v>
      </c>
      <c r="H49" s="56">
        <f t="shared" si="3"/>
        <v>110</v>
      </c>
    </row>
    <row r="50" ht="15.75" customHeight="1">
      <c r="A50" s="53">
        <v>4.0</v>
      </c>
      <c r="B50" s="55" t="s">
        <v>315</v>
      </c>
      <c r="C50" s="55" t="str">
        <f>+IF(ISERROR(VLOOKUP($B50,Insumos!$C:$G,3,FALSE)),"",VLOOKUP($B50,Insumos!$C:$G,3,FALSE))</f>
        <v>UNIDAD</v>
      </c>
      <c r="D50" s="56">
        <f>+IF(ISERROR(VLOOKUP($B50,Insumos!$C:$G,2,FALSE)),"",VLOOKUP($B50,Insumos!$C:$G,2,FALSE))</f>
        <v>170</v>
      </c>
      <c r="E50" s="57">
        <f>+IF(ISERROR(VLOOKUP($B50,Insumos!$C:$G,5,FALSE)),"",VLOOKUP($B50,Insumos!$C:$G,5,FALSE))</f>
        <v>1</v>
      </c>
      <c r="F50" s="55" t="str">
        <f>+IF(ISERROR(VLOOKUP($B50,Insumos!$C:$G,4,FALSE)),"",VLOOKUP($B50,Insumos!$C:$G,4,FALSE))</f>
        <v>UNIDAD</v>
      </c>
      <c r="G50" s="146">
        <v>1.0</v>
      </c>
      <c r="H50" s="56">
        <f t="shared" si="3"/>
        <v>170</v>
      </c>
    </row>
    <row r="51" ht="15.75" customHeight="1">
      <c r="A51" s="53">
        <v>6.0</v>
      </c>
      <c r="B51" s="55"/>
      <c r="C51" s="55" t="str">
        <f>+IF(ISERROR(VLOOKUP($B51,Insumos!$C:$G,3,FALSE)),"",VLOOKUP($B51,Insumos!$C:$G,3,FALSE))</f>
        <v/>
      </c>
      <c r="D51" s="56" t="str">
        <f>+IF(ISERROR(VLOOKUP($B51,Insumos!$C:$G,2,FALSE)),"",VLOOKUP($B51,Insumos!$C:$G,2,FALSE))</f>
        <v/>
      </c>
      <c r="E51" s="57" t="str">
        <f>+IF(ISERROR(VLOOKUP($B51,Insumos!$C:$G,5,FALSE)),"",VLOOKUP($B51,Insumos!$C:$G,5,FALSE))</f>
        <v/>
      </c>
      <c r="F51" s="55" t="str">
        <f>+IF(ISERROR(VLOOKUP($B51,Insumos!$C:$G,4,FALSE)),"",VLOOKUP($B51,Insumos!$C:$G,4,FALSE))</f>
        <v/>
      </c>
      <c r="G51" s="146"/>
      <c r="H51" s="56">
        <f t="shared" si="3"/>
        <v>0</v>
      </c>
    </row>
    <row r="52" ht="15.75" customHeight="1">
      <c r="A52" s="53">
        <v>7.0</v>
      </c>
      <c r="B52" s="55"/>
      <c r="C52" s="55" t="str">
        <f>+IF(ISERROR(VLOOKUP($B52,Insumos!$C:$G,3,FALSE)),"",VLOOKUP($B52,Insumos!$C:$G,3,FALSE))</f>
        <v/>
      </c>
      <c r="D52" s="56" t="str">
        <f>+IF(ISERROR(VLOOKUP($B52,Insumos!$C:$G,2,FALSE)),"",VLOOKUP($B52,Insumos!$C:$G,2,FALSE))</f>
        <v/>
      </c>
      <c r="E52" s="57" t="str">
        <f>+IF(ISERROR(VLOOKUP($B52,Insumos!$C:$G,5,FALSE)),"",VLOOKUP($B52,Insumos!$C:$G,5,FALSE))</f>
        <v/>
      </c>
      <c r="F52" s="55" t="str">
        <f>+IF(ISERROR(VLOOKUP($B52,Insumos!$C:$G,4,FALSE)),"",VLOOKUP($B52,Insumos!$C:$G,4,FALSE))</f>
        <v/>
      </c>
      <c r="G52" s="146"/>
      <c r="H52" s="56">
        <f t="shared" si="3"/>
        <v>0</v>
      </c>
    </row>
    <row r="53" ht="15.75" customHeight="1">
      <c r="A53" s="53">
        <v>8.0</v>
      </c>
      <c r="B53" s="55"/>
      <c r="C53" s="55" t="str">
        <f>+IF(ISERROR(VLOOKUP($B53,Insumos!$C:$G,3,FALSE)),"",VLOOKUP($B53,Insumos!$C:$G,3,FALSE))</f>
        <v/>
      </c>
      <c r="D53" s="56" t="str">
        <f>+IF(ISERROR(VLOOKUP($B53,Insumos!$C:$G,2,FALSE)),"",VLOOKUP($B53,Insumos!$C:$G,2,FALSE))</f>
        <v/>
      </c>
      <c r="E53" s="57" t="str">
        <f>+IF(ISERROR(VLOOKUP($B53,Insumos!$C:$G,5,FALSE)),"",VLOOKUP($B53,Insumos!$C:$G,5,FALSE))</f>
        <v/>
      </c>
      <c r="F53" s="55" t="str">
        <f>+IF(ISERROR(VLOOKUP($B53,Insumos!$C:$G,4,FALSE)),"",VLOOKUP($B53,Insumos!$C:$G,4,FALSE))</f>
        <v/>
      </c>
      <c r="G53" s="146"/>
      <c r="H53" s="56">
        <f t="shared" si="3"/>
        <v>0</v>
      </c>
    </row>
    <row r="54" ht="15.75" customHeight="1">
      <c r="A54" s="53">
        <v>9.0</v>
      </c>
      <c r="B54" s="55"/>
      <c r="C54" s="55" t="str">
        <f>+IF(ISERROR(VLOOKUP($B54,Insumos!$C:$G,3,FALSE)),"",VLOOKUP($B54,Insumos!$C:$G,3,FALSE))</f>
        <v/>
      </c>
      <c r="D54" s="56" t="str">
        <f>+IF(ISERROR(VLOOKUP($B54,Insumos!$C:$G,2,FALSE)),"",VLOOKUP($B54,Insumos!$C:$G,2,FALSE))</f>
        <v/>
      </c>
      <c r="E54" s="57" t="str">
        <f>+IF(ISERROR(VLOOKUP($B54,Insumos!$C:$G,5,FALSE)),"",VLOOKUP($B54,Insumos!$C:$G,5,FALSE))</f>
        <v/>
      </c>
      <c r="F54" s="55" t="str">
        <f>+IF(ISERROR(VLOOKUP($B54,Insumos!$C:$G,4,FALSE)),"",VLOOKUP($B54,Insumos!$C:$G,4,FALSE))</f>
        <v/>
      </c>
      <c r="G54" s="146"/>
      <c r="H54" s="56">
        <f t="shared" si="3"/>
        <v>0</v>
      </c>
    </row>
    <row r="55" ht="15.75" customHeight="1">
      <c r="A55" s="53">
        <v>10.0</v>
      </c>
      <c r="B55" s="55"/>
      <c r="C55" s="55" t="str">
        <f>+IF(ISERROR(VLOOKUP($B55,Insumos!$C:$G,3,FALSE)),"",VLOOKUP($B55,Insumos!$C:$G,3,FALSE))</f>
        <v/>
      </c>
      <c r="D55" s="56" t="str">
        <f>+IF(ISERROR(VLOOKUP($B55,Insumos!$C:$G,2,FALSE)),"",VLOOKUP($B55,Insumos!$C:$G,2,FALSE))</f>
        <v/>
      </c>
      <c r="E55" s="57" t="str">
        <f>+IF(ISERROR(VLOOKUP($B55,Insumos!$C:$G,5,FALSE)),"",VLOOKUP($B55,Insumos!$C:$G,5,FALSE))</f>
        <v/>
      </c>
      <c r="F55" s="55" t="str">
        <f>+IF(ISERROR(VLOOKUP($B55,Insumos!$C:$G,4,FALSE)),"",VLOOKUP($B55,Insumos!$C:$G,4,FALSE))</f>
        <v/>
      </c>
      <c r="G55" s="146"/>
      <c r="H55" s="56">
        <f t="shared" si="3"/>
        <v>0</v>
      </c>
    </row>
    <row r="56" ht="15.75" customHeight="1">
      <c r="A56" s="53">
        <v>11.0</v>
      </c>
      <c r="B56" s="55"/>
      <c r="C56" s="55" t="str">
        <f>+IF(ISERROR(VLOOKUP($B56,Insumos!$C:$G,3,FALSE)),"",VLOOKUP($B56,Insumos!$C:$G,3,FALSE))</f>
        <v/>
      </c>
      <c r="D56" s="56" t="str">
        <f>+IF(ISERROR(VLOOKUP($B56,Insumos!$C:$G,2,FALSE)),"",VLOOKUP($B56,Insumos!$C:$G,2,FALSE))</f>
        <v/>
      </c>
      <c r="E56" s="57" t="str">
        <f>+IF(ISERROR(VLOOKUP($B56,Insumos!$C:$G,5,FALSE)),"",VLOOKUP($B56,Insumos!$C:$G,5,FALSE))</f>
        <v/>
      </c>
      <c r="F56" s="55" t="str">
        <f>+IF(ISERROR(VLOOKUP($B56,Insumos!$C:$G,4,FALSE)),"",VLOOKUP($B56,Insumos!$C:$G,4,FALSE))</f>
        <v/>
      </c>
      <c r="G56" s="147"/>
      <c r="H56" s="56">
        <f t="shared" si="3"/>
        <v>0</v>
      </c>
    </row>
    <row r="57" ht="15.75" customHeight="1">
      <c r="A57" s="42"/>
      <c r="B57" s="140"/>
      <c r="C57" s="41"/>
      <c r="D57" s="44"/>
      <c r="E57" s="45"/>
      <c r="F57" s="41"/>
      <c r="G57" s="67" t="s">
        <v>566</v>
      </c>
      <c r="H57" s="68">
        <f>+SUM(H47:H56)</f>
        <v>1891.85</v>
      </c>
    </row>
    <row r="58" ht="15.75" customHeight="1">
      <c r="A58" s="42"/>
      <c r="B58" s="140"/>
      <c r="C58" s="41" t="s">
        <v>567</v>
      </c>
      <c r="D58" s="44"/>
      <c r="E58" s="45" t="s">
        <v>568</v>
      </c>
      <c r="F58" s="41"/>
      <c r="G58" s="67" t="s">
        <v>569</v>
      </c>
      <c r="H58" s="142">
        <f>+H57/10</f>
        <v>189.185</v>
      </c>
    </row>
    <row r="59" ht="15.75" customHeight="1">
      <c r="A59" s="42"/>
      <c r="B59" s="140"/>
      <c r="C59" s="143">
        <f>SUM(H57:H58)*1.19</f>
        <v>2476.43165</v>
      </c>
      <c r="D59" s="44"/>
      <c r="E59" s="143">
        <f>SUM(H57:H58)*1.19</f>
        <v>2476.43165</v>
      </c>
      <c r="F59" s="41"/>
      <c r="G59" s="67" t="s">
        <v>570</v>
      </c>
      <c r="H59" s="143">
        <f>(H57+H58)*1.19</f>
        <v>2476.43165</v>
      </c>
    </row>
    <row r="60" ht="15.75" customHeight="1">
      <c r="A60" s="42"/>
      <c r="B60" s="140"/>
      <c r="C60" s="144" t="str">
        <f>+C59/C61</f>
        <v>#DIV/0!</v>
      </c>
      <c r="D60" s="44"/>
      <c r="E60" s="144" t="str">
        <f>+E59/E61</f>
        <v>#DIV/0!</v>
      </c>
      <c r="F60" s="41"/>
      <c r="G60" s="67" t="s">
        <v>571</v>
      </c>
      <c r="H60" s="144">
        <f>+H59/H61</f>
        <v>0.309941383</v>
      </c>
    </row>
    <row r="61" ht="15.75" customHeight="1">
      <c r="A61" s="42"/>
      <c r="B61" s="140"/>
      <c r="C61" s="145">
        <v>0.0</v>
      </c>
      <c r="D61" s="44"/>
      <c r="E61" s="145">
        <v>0.0</v>
      </c>
      <c r="F61" s="41"/>
      <c r="G61" s="67" t="s">
        <v>572</v>
      </c>
      <c r="H61" s="145">
        <v>7990.0</v>
      </c>
    </row>
    <row r="62" ht="15.75" customHeight="1">
      <c r="B62" s="4"/>
      <c r="G62" s="31"/>
    </row>
    <row r="63" ht="15.75" customHeight="1">
      <c r="B63" s="4"/>
      <c r="G63" s="31"/>
    </row>
    <row r="64" ht="15.75" customHeight="1">
      <c r="B64" s="4"/>
      <c r="G64" s="31"/>
    </row>
    <row r="65" ht="15.75" customHeight="1">
      <c r="B65" s="4"/>
      <c r="G65" s="31"/>
    </row>
    <row r="66" ht="15.75" customHeight="1">
      <c r="A66" s="138" t="s">
        <v>562</v>
      </c>
      <c r="B66" s="148" t="s">
        <v>21</v>
      </c>
      <c r="C66" s="34"/>
      <c r="D66" s="35" t="s">
        <v>484</v>
      </c>
      <c r="E66" s="36"/>
      <c r="F66" s="37"/>
      <c r="G66" s="38"/>
      <c r="H66" s="35"/>
    </row>
    <row r="67" ht="15.75" customHeight="1">
      <c r="A67" s="42"/>
      <c r="B67" s="140"/>
      <c r="C67" s="42"/>
      <c r="D67" s="44"/>
      <c r="E67" s="45"/>
      <c r="F67" s="42"/>
      <c r="G67" s="46"/>
      <c r="H67" s="44"/>
    </row>
    <row r="68" ht="15.75" customHeight="1">
      <c r="A68" s="48" t="s">
        <v>476</v>
      </c>
      <c r="B68" s="48" t="s">
        <v>477</v>
      </c>
      <c r="C68" s="48" t="s">
        <v>478</v>
      </c>
      <c r="D68" s="49" t="s">
        <v>564</v>
      </c>
      <c r="E68" s="50" t="s">
        <v>10</v>
      </c>
      <c r="F68" s="48" t="s">
        <v>480</v>
      </c>
      <c r="G68" s="51" t="s">
        <v>481</v>
      </c>
      <c r="H68" s="49" t="s">
        <v>565</v>
      </c>
    </row>
    <row r="69" ht="15.75" customHeight="1">
      <c r="A69" s="53">
        <v>1.0</v>
      </c>
      <c r="B69" s="55" t="s">
        <v>21</v>
      </c>
      <c r="C69" s="55" t="str">
        <f>+IF(ISERROR(VLOOKUP($B69,Insumos!$C:$G,3,FALSE)),"",VLOOKUP($B69,Insumos!$C:$G,3,FALSE))</f>
        <v>UNIDAD</v>
      </c>
      <c r="D69" s="56">
        <f>+IF(ISERROR(VLOOKUP($B69,Insumos!$C:$G,2,FALSE)),"",VLOOKUP($B69,Insumos!$C:$G,2,FALSE))</f>
        <v>19000</v>
      </c>
      <c r="E69" s="57">
        <f>+IF(ISERROR(VLOOKUP($B69,Insumos!$C:$G,5,FALSE)),"",VLOOKUP($B69,Insumos!$C:$G,5,FALSE))</f>
        <v>50</v>
      </c>
      <c r="F69" s="55" t="str">
        <f>+IF(ISERROR(VLOOKUP($B69,Insumos!$C:$G,4,FALSE)),"",VLOOKUP($B69,Insumos!$C:$G,4,FALSE))</f>
        <v>UNIDAD</v>
      </c>
      <c r="G69" s="141">
        <v>5.0</v>
      </c>
      <c r="H69" s="56">
        <f t="shared" ref="H69:H80" si="4">IF(ISERROR(ROUND(+D69/E69*G69,2)),0,ROUND(+D69/E69*G69,2))</f>
        <v>1900</v>
      </c>
    </row>
    <row r="70" ht="15.75" customHeight="1">
      <c r="A70" s="53">
        <v>2.0</v>
      </c>
      <c r="B70" s="55" t="s">
        <v>109</v>
      </c>
      <c r="C70" s="55" t="str">
        <f>+IF(ISERROR(VLOOKUP($B70,Insumos!$C:$G,3,FALSE)),"",VLOOKUP($B70,Insumos!$C:$G,3,FALSE))</f>
        <v>MILILITROS</v>
      </c>
      <c r="D70" s="56">
        <f>+IF(ISERROR(VLOOKUP($B70,Insumos!$C:$G,2,FALSE)),"",VLOOKUP($B70,Insumos!$C:$G,2,FALSE))</f>
        <v>3193.28</v>
      </c>
      <c r="E70" s="57">
        <f>+IF(ISERROR(VLOOKUP($B70,Insumos!$C:$G,5,FALSE)),"",VLOOKUP($B70,Insumos!$C:$G,5,FALSE))</f>
        <v>700</v>
      </c>
      <c r="F70" s="55" t="str">
        <f>+IF(ISERROR(VLOOKUP($B70,Insumos!$C:$G,4,FALSE)),"",VLOOKUP($B70,Insumos!$C:$G,4,FALSE))</f>
        <v>MILILITROS</v>
      </c>
      <c r="G70" s="146">
        <v>30.0</v>
      </c>
      <c r="H70" s="56">
        <f t="shared" si="4"/>
        <v>136.85</v>
      </c>
    </row>
    <row r="71" ht="15.75" customHeight="1">
      <c r="A71" s="53">
        <v>3.0</v>
      </c>
      <c r="B71" s="55" t="s">
        <v>294</v>
      </c>
      <c r="C71" s="55" t="str">
        <f>+IF(ISERROR(VLOOKUP($B71,Insumos!$C:$G,3,FALSE)),"",VLOOKUP($B71,Insumos!$C:$G,3,FALSE))</f>
        <v>CAJA</v>
      </c>
      <c r="D71" s="56">
        <f>+IF(ISERROR(VLOOKUP($B71,Insumos!$C:$G,2,FALSE)),"",VLOOKUP($B71,Insumos!$C:$G,2,FALSE))</f>
        <v>180</v>
      </c>
      <c r="E71" s="57">
        <f>+IF(ISERROR(VLOOKUP($B71,Insumos!$C:$G,5,FALSE)),"",VLOOKUP($B71,Insumos!$C:$G,5,FALSE))</f>
        <v>1</v>
      </c>
      <c r="F71" s="55" t="str">
        <f>+IF(ISERROR(VLOOKUP($B71,Insumos!$C:$G,4,FALSE)),"",VLOOKUP($B71,Insumos!$C:$G,4,FALSE))</f>
        <v>CAJA</v>
      </c>
      <c r="G71" s="146">
        <v>1.0</v>
      </c>
      <c r="H71" s="56">
        <f t="shared" si="4"/>
        <v>180</v>
      </c>
    </row>
    <row r="72" ht="15.75" customHeight="1">
      <c r="A72" s="53">
        <v>4.0</v>
      </c>
      <c r="B72" s="55" t="s">
        <v>315</v>
      </c>
      <c r="C72" s="55" t="str">
        <f>+IF(ISERROR(VLOOKUP($B72,Insumos!$C:$G,3,FALSE)),"",VLOOKUP($B72,Insumos!$C:$G,3,FALSE))</f>
        <v>UNIDAD</v>
      </c>
      <c r="D72" s="56">
        <f>+IF(ISERROR(VLOOKUP($B72,Insumos!$C:$G,2,FALSE)),"",VLOOKUP($B72,Insumos!$C:$G,2,FALSE))</f>
        <v>170</v>
      </c>
      <c r="E72" s="57">
        <f>+IF(ISERROR(VLOOKUP($B72,Insumos!$C:$G,5,FALSE)),"",VLOOKUP($B72,Insumos!$C:$G,5,FALSE))</f>
        <v>1</v>
      </c>
      <c r="F72" s="55" t="str">
        <f>+IF(ISERROR(VLOOKUP($B72,Insumos!$C:$G,4,FALSE)),"",VLOOKUP($B72,Insumos!$C:$G,4,FALSE))</f>
        <v>UNIDAD</v>
      </c>
      <c r="G72" s="146">
        <v>1.0</v>
      </c>
      <c r="H72" s="56">
        <f t="shared" si="4"/>
        <v>170</v>
      </c>
    </row>
    <row r="73" ht="15.75" customHeight="1">
      <c r="A73" s="53">
        <v>5.0</v>
      </c>
      <c r="B73" s="149"/>
      <c r="C73" s="55" t="str">
        <f>+IF(ISERROR(VLOOKUP($B73,Insumos!$C:$G,3,FALSE)),"",VLOOKUP($B73,Insumos!$C:$G,3,FALSE))</f>
        <v/>
      </c>
      <c r="D73" s="56" t="str">
        <f>+IF(ISERROR(VLOOKUP($B73,Insumos!$C:$G,2,FALSE)),"",VLOOKUP($B73,Insumos!$C:$G,2,FALSE))</f>
        <v/>
      </c>
      <c r="E73" s="57" t="str">
        <f>+IF(ISERROR(VLOOKUP($B73,Insumos!$C:$G,5,FALSE)),"",VLOOKUP($B73,Insumos!$C:$G,5,FALSE))</f>
        <v/>
      </c>
      <c r="F73" s="55" t="str">
        <f>+IF(ISERROR(VLOOKUP($B73,Insumos!$C:$G,4,FALSE)),"",VLOOKUP($B73,Insumos!$C:$G,4,FALSE))</f>
        <v/>
      </c>
      <c r="G73" s="146"/>
      <c r="H73" s="56">
        <f t="shared" si="4"/>
        <v>0</v>
      </c>
    </row>
    <row r="74" ht="15.75" customHeight="1">
      <c r="A74" s="53">
        <v>6.0</v>
      </c>
      <c r="B74" s="149"/>
      <c r="C74" s="55" t="str">
        <f>+IF(ISERROR(VLOOKUP($B74,Insumos!$C:$G,3,FALSE)),"",VLOOKUP($B74,Insumos!$C:$G,3,FALSE))</f>
        <v/>
      </c>
      <c r="D74" s="56" t="str">
        <f>+IF(ISERROR(VLOOKUP($B74,Insumos!$C:$G,2,FALSE)),"",VLOOKUP($B74,Insumos!$C:$G,2,FALSE))</f>
        <v/>
      </c>
      <c r="E74" s="57" t="str">
        <f>+IF(ISERROR(VLOOKUP($B74,Insumos!$C:$G,5,FALSE)),"",VLOOKUP($B74,Insumos!$C:$G,5,FALSE))</f>
        <v/>
      </c>
      <c r="F74" s="55" t="str">
        <f>+IF(ISERROR(VLOOKUP($B74,Insumos!$C:$G,4,FALSE)),"",VLOOKUP($B74,Insumos!$C:$G,4,FALSE))</f>
        <v/>
      </c>
      <c r="G74" s="146"/>
      <c r="H74" s="56">
        <f t="shared" si="4"/>
        <v>0</v>
      </c>
    </row>
    <row r="75" ht="15.75" customHeight="1">
      <c r="A75" s="53">
        <v>7.0</v>
      </c>
      <c r="B75" s="149"/>
      <c r="C75" s="55" t="str">
        <f>+IF(ISERROR(VLOOKUP($B75,Insumos!$C:$G,3,FALSE)),"",VLOOKUP($B75,Insumos!$C:$G,3,FALSE))</f>
        <v/>
      </c>
      <c r="D75" s="56" t="str">
        <f>+IF(ISERROR(VLOOKUP($B75,Insumos!$C:$G,2,FALSE)),"",VLOOKUP($B75,Insumos!$C:$G,2,FALSE))</f>
        <v/>
      </c>
      <c r="E75" s="57" t="str">
        <f>+IF(ISERROR(VLOOKUP($B75,Insumos!$C:$G,5,FALSE)),"",VLOOKUP($B75,Insumos!$C:$G,5,FALSE))</f>
        <v/>
      </c>
      <c r="F75" s="55" t="str">
        <f>+IF(ISERROR(VLOOKUP($B75,Insumos!$C:$G,4,FALSE)),"",VLOOKUP($B75,Insumos!$C:$G,4,FALSE))</f>
        <v/>
      </c>
      <c r="G75" s="146"/>
      <c r="H75" s="56">
        <f t="shared" si="4"/>
        <v>0</v>
      </c>
    </row>
    <row r="76" ht="15.75" customHeight="1">
      <c r="A76" s="53">
        <v>8.0</v>
      </c>
      <c r="B76" s="149"/>
      <c r="C76" s="55" t="str">
        <f>+IF(ISERROR(VLOOKUP($B76,Insumos!$C:$G,3,FALSE)),"",VLOOKUP($B76,Insumos!$C:$G,3,FALSE))</f>
        <v/>
      </c>
      <c r="D76" s="56" t="str">
        <f>+IF(ISERROR(VLOOKUP($B76,Insumos!$C:$G,2,FALSE)),"",VLOOKUP($B76,Insumos!$C:$G,2,FALSE))</f>
        <v/>
      </c>
      <c r="E76" s="57" t="str">
        <f>+IF(ISERROR(VLOOKUP($B76,Insumos!$C:$G,5,FALSE)),"",VLOOKUP($B76,Insumos!$C:$G,5,FALSE))</f>
        <v/>
      </c>
      <c r="F76" s="55" t="str">
        <f>+IF(ISERROR(VLOOKUP($B76,Insumos!$C:$G,4,FALSE)),"",VLOOKUP($B76,Insumos!$C:$G,4,FALSE))</f>
        <v/>
      </c>
      <c r="G76" s="146"/>
      <c r="H76" s="56">
        <f t="shared" si="4"/>
        <v>0</v>
      </c>
    </row>
    <row r="77" ht="15.75" customHeight="1">
      <c r="A77" s="53">
        <v>9.0</v>
      </c>
      <c r="B77" s="149"/>
      <c r="C77" s="55" t="str">
        <f>+IF(ISERROR(VLOOKUP($B77,Insumos!$C:$G,3,FALSE)),"",VLOOKUP($B77,Insumos!$C:$G,3,FALSE))</f>
        <v/>
      </c>
      <c r="D77" s="56" t="str">
        <f>+IF(ISERROR(VLOOKUP($B77,Insumos!$C:$G,2,FALSE)),"",VLOOKUP($B77,Insumos!$C:$G,2,FALSE))</f>
        <v/>
      </c>
      <c r="E77" s="57" t="str">
        <f>+IF(ISERROR(VLOOKUP($B77,Insumos!$C:$G,5,FALSE)),"",VLOOKUP($B77,Insumos!$C:$G,5,FALSE))</f>
        <v/>
      </c>
      <c r="F77" s="55" t="str">
        <f>+IF(ISERROR(VLOOKUP($B77,Insumos!$C:$G,4,FALSE)),"",VLOOKUP($B77,Insumos!$C:$G,4,FALSE))</f>
        <v/>
      </c>
      <c r="G77" s="146"/>
      <c r="H77" s="56">
        <f t="shared" si="4"/>
        <v>0</v>
      </c>
    </row>
    <row r="78" ht="15.75" customHeight="1">
      <c r="A78" s="53">
        <v>10.0</v>
      </c>
      <c r="B78" s="149"/>
      <c r="C78" s="55" t="str">
        <f>+IF(ISERROR(VLOOKUP($B78,Insumos!$C:$G,3,FALSE)),"",VLOOKUP($B78,Insumos!$C:$G,3,FALSE))</f>
        <v/>
      </c>
      <c r="D78" s="56" t="str">
        <f>+IF(ISERROR(VLOOKUP($B78,Insumos!$C:$G,2,FALSE)),"",VLOOKUP($B78,Insumos!$C:$G,2,FALSE))</f>
        <v/>
      </c>
      <c r="E78" s="57" t="str">
        <f>+IF(ISERROR(VLOOKUP($B78,Insumos!$C:$G,5,FALSE)),"",VLOOKUP($B78,Insumos!$C:$G,5,FALSE))</f>
        <v/>
      </c>
      <c r="F78" s="55" t="str">
        <f>+IF(ISERROR(VLOOKUP($B78,Insumos!$C:$G,4,FALSE)),"",VLOOKUP($B78,Insumos!$C:$G,4,FALSE))</f>
        <v/>
      </c>
      <c r="G78" s="146"/>
      <c r="H78" s="56">
        <f t="shared" si="4"/>
        <v>0</v>
      </c>
    </row>
    <row r="79" ht="15.75" customHeight="1">
      <c r="A79" s="53">
        <v>11.0</v>
      </c>
      <c r="B79" s="149"/>
      <c r="C79" s="55" t="str">
        <f>+IF(ISERROR(VLOOKUP($B79,Insumos!$C:$G,3,FALSE)),"",VLOOKUP($B79,Insumos!$C:$G,3,FALSE))</f>
        <v/>
      </c>
      <c r="D79" s="56" t="str">
        <f>+IF(ISERROR(VLOOKUP($B79,Insumos!$C:$G,2,FALSE)),"",VLOOKUP($B79,Insumos!$C:$G,2,FALSE))</f>
        <v/>
      </c>
      <c r="E79" s="57" t="str">
        <f>+IF(ISERROR(VLOOKUP($B79,Insumos!$C:$G,5,FALSE)),"",VLOOKUP($B79,Insumos!$C:$G,5,FALSE))</f>
        <v/>
      </c>
      <c r="F79" s="55" t="str">
        <f>+IF(ISERROR(VLOOKUP($B79,Insumos!$C:$G,4,FALSE)),"",VLOOKUP($B79,Insumos!$C:$G,4,FALSE))</f>
        <v/>
      </c>
      <c r="G79" s="146"/>
      <c r="H79" s="56">
        <f t="shared" si="4"/>
        <v>0</v>
      </c>
    </row>
    <row r="80">
      <c r="A80" s="53">
        <v>12.0</v>
      </c>
      <c r="B80" s="149"/>
      <c r="C80" s="55" t="str">
        <f>+IF(ISERROR(VLOOKUP($B80,Insumos!$C:$G,3,FALSE)),"",VLOOKUP($B80,Insumos!$C:$G,3,FALSE))</f>
        <v/>
      </c>
      <c r="D80" s="56" t="str">
        <f>+IF(ISERROR(VLOOKUP($B80,Insumos!$C:$G,2,FALSE)),"",VLOOKUP($B80,Insumos!$C:$G,2,FALSE))</f>
        <v/>
      </c>
      <c r="E80" s="57" t="str">
        <f>+IF(ISERROR(VLOOKUP($B80,Insumos!$C:$G,5,FALSE)),"",VLOOKUP($B80,Insumos!$C:$G,5,FALSE))</f>
        <v/>
      </c>
      <c r="F80" s="55" t="str">
        <f>+IF(ISERROR(VLOOKUP($B80,Insumos!$C:$G,4,FALSE)),"",VLOOKUP($B80,Insumos!$C:$G,4,FALSE))</f>
        <v/>
      </c>
      <c r="G80" s="146"/>
      <c r="H80" s="56">
        <f t="shared" si="4"/>
        <v>0</v>
      </c>
    </row>
    <row r="81" ht="15.75" customHeight="1">
      <c r="A81" s="42"/>
      <c r="B81" s="140"/>
      <c r="C81" s="41"/>
      <c r="D81" s="44"/>
      <c r="E81" s="45"/>
      <c r="F81" s="41"/>
      <c r="G81" s="67" t="s">
        <v>566</v>
      </c>
      <c r="H81" s="68">
        <f>+SUM(H69:H79)</f>
        <v>2386.85</v>
      </c>
    </row>
    <row r="82" ht="15.75" customHeight="1">
      <c r="A82" s="42"/>
      <c r="B82" s="140"/>
      <c r="C82" s="41" t="s">
        <v>567</v>
      </c>
      <c r="D82" s="44"/>
      <c r="E82" s="45" t="s">
        <v>568</v>
      </c>
      <c r="F82" s="41"/>
      <c r="G82" s="67" t="s">
        <v>569</v>
      </c>
      <c r="H82" s="142">
        <f>+H81/10</f>
        <v>238.685</v>
      </c>
    </row>
    <row r="83" ht="15.75" customHeight="1">
      <c r="A83" s="42"/>
      <c r="B83" s="140"/>
      <c r="C83" s="143">
        <f>SUM(H81:H82)*1.19</f>
        <v>3124.38665</v>
      </c>
      <c r="D83" s="44"/>
      <c r="E83" s="143">
        <f>SUM(H81:H82)*1.19</f>
        <v>3124.38665</v>
      </c>
      <c r="F83" s="41"/>
      <c r="G83" s="67" t="s">
        <v>570</v>
      </c>
      <c r="H83" s="143">
        <f>(H81+H82)*1.19</f>
        <v>3124.38665</v>
      </c>
    </row>
    <row r="84" ht="15.75" customHeight="1">
      <c r="B84" s="4"/>
      <c r="C84" s="144" t="str">
        <f>+C83/C85</f>
        <v>#DIV/0!</v>
      </c>
      <c r="D84" s="44"/>
      <c r="E84" s="144" t="str">
        <f>+E83/E85</f>
        <v>#DIV/0!</v>
      </c>
      <c r="G84" s="67" t="s">
        <v>571</v>
      </c>
      <c r="H84" s="144">
        <f>+H83/H85</f>
        <v>0.3910371277</v>
      </c>
    </row>
    <row r="85" ht="15.75" customHeight="1">
      <c r="B85" s="4"/>
      <c r="C85" s="145">
        <v>0.0</v>
      </c>
      <c r="D85" s="44"/>
      <c r="E85" s="145">
        <v>0.0</v>
      </c>
      <c r="G85" s="67" t="s">
        <v>572</v>
      </c>
      <c r="H85" s="145">
        <v>7990.0</v>
      </c>
    </row>
    <row r="86" ht="15.75" customHeight="1">
      <c r="B86" s="4"/>
      <c r="G86" s="31"/>
    </row>
    <row r="87" ht="15.75" customHeight="1">
      <c r="A87" s="138" t="s">
        <v>562</v>
      </c>
      <c r="B87" s="139" t="s">
        <v>22</v>
      </c>
      <c r="C87" s="34"/>
      <c r="D87" s="35"/>
      <c r="E87" s="36"/>
      <c r="F87" s="37"/>
      <c r="G87" s="38"/>
      <c r="H87" s="35"/>
    </row>
    <row r="88" ht="15.75" customHeight="1">
      <c r="A88" s="42"/>
      <c r="B88" s="140"/>
      <c r="C88" s="42"/>
      <c r="D88" s="44"/>
      <c r="E88" s="45"/>
      <c r="F88" s="42"/>
      <c r="G88" s="46"/>
      <c r="H88" s="44"/>
    </row>
    <row r="89" ht="15.75" customHeight="1">
      <c r="A89" s="48" t="s">
        <v>476</v>
      </c>
      <c r="B89" s="48" t="s">
        <v>477</v>
      </c>
      <c r="C89" s="48" t="s">
        <v>478</v>
      </c>
      <c r="D89" s="49" t="s">
        <v>564</v>
      </c>
      <c r="E89" s="50" t="s">
        <v>10</v>
      </c>
      <c r="F89" s="48" t="s">
        <v>480</v>
      </c>
      <c r="G89" s="51" t="s">
        <v>481</v>
      </c>
      <c r="H89" s="49" t="s">
        <v>565</v>
      </c>
    </row>
    <row r="90" ht="15.75" customHeight="1">
      <c r="A90" s="53">
        <v>1.0</v>
      </c>
      <c r="B90" s="55" t="s">
        <v>22</v>
      </c>
      <c r="C90" s="55" t="str">
        <f>+IF(ISERROR(VLOOKUP($B90,Insumos!$C:$G,3,FALSE)),"",VLOOKUP($B90,Insumos!$C:$G,3,FALSE))</f>
        <v>UNIDAD</v>
      </c>
      <c r="D90" s="56">
        <f>+IF(ISERROR(VLOOKUP($B90,Insumos!$C:$G,2,FALSE)),"",VLOOKUP($B90,Insumos!$C:$G,2,FALSE))</f>
        <v>18500</v>
      </c>
      <c r="E90" s="57">
        <f>+IF(ISERROR(VLOOKUP($B90,Insumos!$C:$G,5,FALSE)),"",VLOOKUP($B90,Insumos!$C:$G,5,FALSE))</f>
        <v>50</v>
      </c>
      <c r="F90" s="55" t="str">
        <f>+IF(ISERROR(VLOOKUP($B90,Insumos!$C:$G,4,FALSE)),"",VLOOKUP($B90,Insumos!$C:$G,4,FALSE))</f>
        <v>UNIDAD</v>
      </c>
      <c r="G90" s="146">
        <v>5.0</v>
      </c>
      <c r="H90" s="56">
        <f t="shared" ref="H90:H100" si="5">IF(ISERROR(ROUND(+D90/E90*G90,2)),0,ROUND(+D90/E90*G90,2))</f>
        <v>1850</v>
      </c>
    </row>
    <row r="91" ht="15.75" customHeight="1">
      <c r="A91" s="53">
        <v>2.0</v>
      </c>
      <c r="B91" s="55" t="s">
        <v>109</v>
      </c>
      <c r="C91" s="55" t="str">
        <f>+IF(ISERROR(VLOOKUP($B91,Insumos!$C:$G,3,FALSE)),"",VLOOKUP($B91,Insumos!$C:$G,3,FALSE))</f>
        <v>MILILITROS</v>
      </c>
      <c r="D91" s="56">
        <f>+IF(ISERROR(VLOOKUP($B91,Insumos!$C:$G,2,FALSE)),"",VLOOKUP($B91,Insumos!$C:$G,2,FALSE))</f>
        <v>3193.28</v>
      </c>
      <c r="E91" s="57">
        <f>+IF(ISERROR(VLOOKUP($B91,Insumos!$C:$G,5,FALSE)),"",VLOOKUP($B91,Insumos!$C:$G,5,FALSE))</f>
        <v>700</v>
      </c>
      <c r="F91" s="55" t="str">
        <f>+IF(ISERROR(VLOOKUP($B91,Insumos!$C:$G,4,FALSE)),"",VLOOKUP($B91,Insumos!$C:$G,4,FALSE))</f>
        <v>MILILITROS</v>
      </c>
      <c r="G91" s="150">
        <v>30.0</v>
      </c>
      <c r="H91" s="56">
        <f t="shared" si="5"/>
        <v>136.85</v>
      </c>
    </row>
    <row r="92" ht="15.75" customHeight="1">
      <c r="A92" s="53">
        <v>3.0</v>
      </c>
      <c r="B92" s="55" t="s">
        <v>294</v>
      </c>
      <c r="C92" s="55" t="str">
        <f>+IF(ISERROR(VLOOKUP($B92,Insumos!$C:$G,3,FALSE)),"",VLOOKUP($B92,Insumos!$C:$G,3,FALSE))</f>
        <v>CAJA</v>
      </c>
      <c r="D92" s="56">
        <f>+IF(ISERROR(VLOOKUP($B92,Insumos!$C:$G,2,FALSE)),"",VLOOKUP($B92,Insumos!$C:$G,2,FALSE))</f>
        <v>180</v>
      </c>
      <c r="E92" s="57">
        <f>+IF(ISERROR(VLOOKUP($B92,Insumos!$C:$G,5,FALSE)),"",VLOOKUP($B92,Insumos!$C:$G,5,FALSE))</f>
        <v>1</v>
      </c>
      <c r="F92" s="55" t="str">
        <f>+IF(ISERROR(VLOOKUP($B92,Insumos!$C:$G,4,FALSE)),"",VLOOKUP($B92,Insumos!$C:$G,4,FALSE))</f>
        <v>CAJA</v>
      </c>
      <c r="G92" s="150">
        <v>1.0</v>
      </c>
      <c r="H92" s="56">
        <f t="shared" si="5"/>
        <v>180</v>
      </c>
    </row>
    <row r="93" ht="15.75" customHeight="1">
      <c r="A93" s="53">
        <v>4.0</v>
      </c>
      <c r="B93" s="55" t="s">
        <v>315</v>
      </c>
      <c r="C93" s="55" t="str">
        <f>+IF(ISERROR(VLOOKUP($B93,Insumos!$C:$G,3,FALSE)),"",VLOOKUP($B93,Insumos!$C:$G,3,FALSE))</f>
        <v>UNIDAD</v>
      </c>
      <c r="D93" s="56">
        <f>+IF(ISERROR(VLOOKUP($B93,Insumos!$C:$G,2,FALSE)),"",VLOOKUP($B93,Insumos!$C:$G,2,FALSE))</f>
        <v>170</v>
      </c>
      <c r="E93" s="57">
        <f>+IF(ISERROR(VLOOKUP($B93,Insumos!$C:$G,5,FALSE)),"",VLOOKUP($B93,Insumos!$C:$G,5,FALSE))</f>
        <v>1</v>
      </c>
      <c r="F93" s="55" t="str">
        <f>+IF(ISERROR(VLOOKUP($B93,Insumos!$C:$G,4,FALSE)),"",VLOOKUP($B93,Insumos!$C:$G,4,FALSE))</f>
        <v>UNIDAD</v>
      </c>
      <c r="G93" s="150">
        <v>1.0</v>
      </c>
      <c r="H93" s="56">
        <f t="shared" si="5"/>
        <v>170</v>
      </c>
    </row>
    <row r="94" ht="15.75" customHeight="1">
      <c r="A94" s="53">
        <v>5.0</v>
      </c>
      <c r="B94" s="55"/>
      <c r="C94" s="55" t="str">
        <f>+IF(ISERROR(VLOOKUP($B94,Insumos!$C:$G,3,FALSE)),"",VLOOKUP($B94,Insumos!$C:$G,3,FALSE))</f>
        <v/>
      </c>
      <c r="D94" s="56" t="str">
        <f>+IF(ISERROR(VLOOKUP($B94,Insumos!$C:$G,2,FALSE)),"",VLOOKUP($B94,Insumos!$C:$G,2,FALSE))</f>
        <v/>
      </c>
      <c r="E94" s="57" t="str">
        <f>+IF(ISERROR(VLOOKUP($B94,Insumos!$C:$G,5,FALSE)),"",VLOOKUP($B94,Insumos!$C:$G,5,FALSE))</f>
        <v/>
      </c>
      <c r="F94" s="55" t="str">
        <f>+IF(ISERROR(VLOOKUP($B94,Insumos!$C:$G,4,FALSE)),"",VLOOKUP($B94,Insumos!$C:$G,4,FALSE))</f>
        <v/>
      </c>
      <c r="G94" s="150"/>
      <c r="H94" s="56">
        <f t="shared" si="5"/>
        <v>0</v>
      </c>
    </row>
    <row r="95" ht="15.75" customHeight="1">
      <c r="A95" s="53">
        <v>6.0</v>
      </c>
      <c r="B95" s="55"/>
      <c r="C95" s="55" t="str">
        <f>+IF(ISERROR(VLOOKUP($B95,Insumos!$C:$G,3,FALSE)),"",VLOOKUP($B95,Insumos!$C:$G,3,FALSE))</f>
        <v/>
      </c>
      <c r="D95" s="56" t="str">
        <f>+IF(ISERROR(VLOOKUP($B95,Insumos!$C:$G,2,FALSE)),"",VLOOKUP($B95,Insumos!$C:$G,2,FALSE))</f>
        <v/>
      </c>
      <c r="E95" s="57" t="str">
        <f>+IF(ISERROR(VLOOKUP($B95,Insumos!$C:$G,5,FALSE)),"",VLOOKUP($B95,Insumos!$C:$G,5,FALSE))</f>
        <v/>
      </c>
      <c r="F95" s="55" t="str">
        <f>+IF(ISERROR(VLOOKUP($B95,Insumos!$C:$G,4,FALSE)),"",VLOOKUP($B95,Insumos!$C:$G,4,FALSE))</f>
        <v/>
      </c>
      <c r="G95" s="147"/>
      <c r="H95" s="56">
        <f t="shared" si="5"/>
        <v>0</v>
      </c>
    </row>
    <row r="96" ht="15.75" customHeight="1">
      <c r="A96" s="53">
        <v>7.0</v>
      </c>
      <c r="B96" s="55"/>
      <c r="C96" s="55"/>
      <c r="D96" s="56"/>
      <c r="E96" s="57"/>
      <c r="F96" s="55"/>
      <c r="G96" s="147"/>
      <c r="H96" s="56">
        <f t="shared" si="5"/>
        <v>0</v>
      </c>
    </row>
    <row r="97" ht="15.75" customHeight="1">
      <c r="A97" s="53">
        <v>8.0</v>
      </c>
      <c r="B97" s="55"/>
      <c r="C97" s="55"/>
      <c r="D97" s="56"/>
      <c r="E97" s="57"/>
      <c r="F97" s="55"/>
      <c r="G97" s="147"/>
      <c r="H97" s="56">
        <f t="shared" si="5"/>
        <v>0</v>
      </c>
    </row>
    <row r="98" ht="15.75" customHeight="1">
      <c r="A98" s="53">
        <v>9.0</v>
      </c>
      <c r="B98" s="55"/>
      <c r="C98" s="55"/>
      <c r="D98" s="56"/>
      <c r="E98" s="57"/>
      <c r="F98" s="55"/>
      <c r="G98" s="147"/>
      <c r="H98" s="56">
        <f t="shared" si="5"/>
        <v>0</v>
      </c>
    </row>
    <row r="99" ht="15.75" customHeight="1">
      <c r="A99" s="53">
        <v>10.0</v>
      </c>
      <c r="B99" s="55"/>
      <c r="C99" s="55"/>
      <c r="D99" s="56"/>
      <c r="E99" s="57"/>
      <c r="F99" s="55"/>
      <c r="G99" s="147"/>
      <c r="H99" s="56">
        <f t="shared" si="5"/>
        <v>0</v>
      </c>
    </row>
    <row r="100" ht="15.75" customHeight="1">
      <c r="A100" s="53">
        <v>11.0</v>
      </c>
      <c r="B100" s="55"/>
      <c r="C100" s="55" t="str">
        <f>+IF(ISERROR(VLOOKUP($B100,Insumos!$C:$G,3,FALSE)),"",VLOOKUP($B100,Insumos!$C:$G,3,FALSE))</f>
        <v/>
      </c>
      <c r="D100" s="56" t="str">
        <f>+IF(ISERROR(VLOOKUP($B100,Insumos!$C:$G,2,FALSE)),"",VLOOKUP($B100,Insumos!$C:$G,2,FALSE))</f>
        <v/>
      </c>
      <c r="E100" s="57" t="str">
        <f>+IF(ISERROR(VLOOKUP($B100,Insumos!$C:$G,5,FALSE)),"",VLOOKUP($B100,Insumos!$C:$G,5,FALSE))</f>
        <v/>
      </c>
      <c r="F100" s="55" t="str">
        <f>+IF(ISERROR(VLOOKUP($B100,Insumos!$C:$G,4,FALSE)),"",VLOOKUP($B100,Insumos!$C:$G,4,FALSE))</f>
        <v/>
      </c>
      <c r="G100" s="147"/>
      <c r="H100" s="56">
        <f t="shared" si="5"/>
        <v>0</v>
      </c>
    </row>
    <row r="101" ht="15.75" customHeight="1">
      <c r="A101" s="42"/>
      <c r="B101" s="140"/>
      <c r="C101" s="41"/>
      <c r="D101" s="44"/>
      <c r="E101" s="45"/>
      <c r="F101" s="41"/>
      <c r="G101" s="67" t="s">
        <v>566</v>
      </c>
      <c r="H101" s="68">
        <f>+SUM(H90:H100)</f>
        <v>2336.85</v>
      </c>
    </row>
    <row r="102" ht="15.75" customHeight="1">
      <c r="A102" s="42"/>
      <c r="B102" s="140"/>
      <c r="C102" s="41" t="s">
        <v>567</v>
      </c>
      <c r="D102" s="44"/>
      <c r="E102" s="45" t="s">
        <v>568</v>
      </c>
      <c r="F102" s="41"/>
      <c r="G102" s="67" t="s">
        <v>569</v>
      </c>
      <c r="H102" s="142">
        <f>+H101/10</f>
        <v>233.685</v>
      </c>
    </row>
    <row r="103" ht="15.75" customHeight="1">
      <c r="A103" s="42"/>
      <c r="B103" s="140"/>
      <c r="C103" s="143">
        <f>SUM(H101:H102)*1.19</f>
        <v>3058.93665</v>
      </c>
      <c r="D103" s="44"/>
      <c r="E103" s="143">
        <f>SUM(H101:H102)*1.19</f>
        <v>3058.93665</v>
      </c>
      <c r="F103" s="41"/>
      <c r="G103" s="67" t="s">
        <v>570</v>
      </c>
      <c r="H103" s="143">
        <f>(H101+H102)*1.19</f>
        <v>3058.93665</v>
      </c>
    </row>
    <row r="104" ht="15.75" customHeight="1">
      <c r="A104" s="42"/>
      <c r="B104" s="140"/>
      <c r="C104" s="144" t="str">
        <f>+C103/C105</f>
        <v>#DIV/0!</v>
      </c>
      <c r="D104" s="44"/>
      <c r="E104" s="144" t="str">
        <f>+E103/E105</f>
        <v>#DIV/0!</v>
      </c>
      <c r="F104" s="41"/>
      <c r="G104" s="67" t="s">
        <v>571</v>
      </c>
      <c r="H104" s="144">
        <f>+H103/H105</f>
        <v>0.3828456383</v>
      </c>
    </row>
    <row r="105" ht="15.75" customHeight="1">
      <c r="B105" s="4"/>
      <c r="C105" s="145">
        <v>0.0</v>
      </c>
      <c r="D105" s="44"/>
      <c r="E105" s="145">
        <v>0.0</v>
      </c>
      <c r="G105" s="67" t="s">
        <v>572</v>
      </c>
      <c r="H105" s="145">
        <v>7990.0</v>
      </c>
    </row>
    <row r="106" ht="15.75" customHeight="1">
      <c r="B106" s="4"/>
      <c r="G106" s="31"/>
    </row>
    <row r="107" ht="15.75" customHeight="1">
      <c r="B107" s="4"/>
      <c r="G107" s="31"/>
    </row>
    <row r="108" ht="15.75" customHeight="1">
      <c r="A108" s="138" t="s">
        <v>562</v>
      </c>
      <c r="B108" s="139" t="s">
        <v>23</v>
      </c>
      <c r="C108" s="34" t="s">
        <v>484</v>
      </c>
      <c r="D108" s="35"/>
      <c r="E108" s="36"/>
      <c r="F108" s="37"/>
      <c r="G108" s="38"/>
      <c r="H108" s="35"/>
    </row>
    <row r="109" ht="15.75" customHeight="1">
      <c r="A109" s="42"/>
      <c r="B109" s="140"/>
      <c r="C109" s="42"/>
      <c r="D109" s="44"/>
      <c r="E109" s="45"/>
      <c r="F109" s="42"/>
      <c r="G109" s="46"/>
      <c r="H109" s="44"/>
    </row>
    <row r="110" ht="15.75" customHeight="1">
      <c r="A110" s="48" t="s">
        <v>476</v>
      </c>
      <c r="B110" s="48" t="s">
        <v>477</v>
      </c>
      <c r="C110" s="48" t="s">
        <v>478</v>
      </c>
      <c r="D110" s="49" t="s">
        <v>564</v>
      </c>
      <c r="E110" s="50" t="s">
        <v>10</v>
      </c>
      <c r="F110" s="48" t="s">
        <v>480</v>
      </c>
      <c r="G110" s="51" t="s">
        <v>481</v>
      </c>
      <c r="H110" s="49" t="s">
        <v>565</v>
      </c>
    </row>
    <row r="111" ht="15.75" customHeight="1">
      <c r="A111" s="53">
        <v>1.0</v>
      </c>
      <c r="B111" s="55" t="s">
        <v>23</v>
      </c>
      <c r="C111" s="55" t="str">
        <f>+IF(ISERROR(VLOOKUP($B111,Insumos!$C:$G,3,FALSE)),"",VLOOKUP($B111,Insumos!$C:$G,3,FALSE))</f>
        <v>UNIDAD</v>
      </c>
      <c r="D111" s="56">
        <f>+IF(ISERROR(VLOOKUP($B111,Insumos!$C:$G,2,FALSE)),"",VLOOKUP($B111,Insumos!$C:$G,2,FALSE))</f>
        <v>13750</v>
      </c>
      <c r="E111" s="57">
        <f>+IF(ISERROR(VLOOKUP($B111,Insumos!$C:$G,5,FALSE)),"",VLOOKUP($B111,Insumos!$C:$G,5,FALSE))</f>
        <v>50</v>
      </c>
      <c r="F111" s="55" t="str">
        <f>+IF(ISERROR(VLOOKUP($B111,Insumos!$C:$G,4,FALSE)),"",VLOOKUP($B111,Insumos!$C:$G,4,FALSE))</f>
        <v>UNIDAD</v>
      </c>
      <c r="G111" s="146">
        <v>5.0</v>
      </c>
      <c r="H111" s="56">
        <f t="shared" ref="H111:H121" si="6">IF(ISERROR(ROUND(+D111/E111*G111,2)),0,ROUND(+D111/E111*G111,2))</f>
        <v>1375</v>
      </c>
    </row>
    <row r="112" ht="15.75" customHeight="1">
      <c r="A112" s="53">
        <v>2.0</v>
      </c>
      <c r="B112" s="55" t="s">
        <v>109</v>
      </c>
      <c r="C112" s="55" t="str">
        <f>+IF(ISERROR(VLOOKUP($B112,Insumos!$C:$G,3,FALSE)),"",VLOOKUP($B112,Insumos!$C:$G,3,FALSE))</f>
        <v>MILILITROS</v>
      </c>
      <c r="D112" s="56">
        <f>+IF(ISERROR(VLOOKUP($B112,Insumos!$C:$G,2,FALSE)),"",VLOOKUP($B112,Insumos!$C:$G,2,FALSE))</f>
        <v>3193.28</v>
      </c>
      <c r="E112" s="57">
        <f>+IF(ISERROR(VLOOKUP($B112,Insumos!$C:$G,5,FALSE)),"",VLOOKUP($B112,Insumos!$C:$G,5,FALSE))</f>
        <v>700</v>
      </c>
      <c r="F112" s="55" t="str">
        <f>+IF(ISERROR(VLOOKUP($B112,Insumos!$C:$G,4,FALSE)),"",VLOOKUP($B112,Insumos!$C:$G,4,FALSE))</f>
        <v>MILILITROS</v>
      </c>
      <c r="G112" s="150">
        <v>30.0</v>
      </c>
      <c r="H112" s="56">
        <f t="shared" si="6"/>
        <v>136.85</v>
      </c>
    </row>
    <row r="113" ht="15.75" customHeight="1">
      <c r="A113" s="53">
        <v>3.0</v>
      </c>
      <c r="B113" s="55" t="s">
        <v>294</v>
      </c>
      <c r="C113" s="55" t="str">
        <f>+IF(ISERROR(VLOOKUP($B113,Insumos!$C:$G,3,FALSE)),"",VLOOKUP($B113,Insumos!$C:$G,3,FALSE))</f>
        <v>CAJA</v>
      </c>
      <c r="D113" s="56">
        <f>+IF(ISERROR(VLOOKUP($B113,Insumos!$C:$G,2,FALSE)),"",VLOOKUP($B113,Insumos!$C:$G,2,FALSE))</f>
        <v>180</v>
      </c>
      <c r="E113" s="57">
        <f>+IF(ISERROR(VLOOKUP($B113,Insumos!$C:$G,5,FALSE)),"",VLOOKUP($B113,Insumos!$C:$G,5,FALSE))</f>
        <v>1</v>
      </c>
      <c r="F113" s="55" t="str">
        <f>+IF(ISERROR(VLOOKUP($B113,Insumos!$C:$G,4,FALSE)),"",VLOOKUP($B113,Insumos!$C:$G,4,FALSE))</f>
        <v>CAJA</v>
      </c>
      <c r="G113" s="150">
        <v>1.0</v>
      </c>
      <c r="H113" s="56">
        <f t="shared" si="6"/>
        <v>180</v>
      </c>
    </row>
    <row r="114" ht="15.75" customHeight="1">
      <c r="A114" s="53">
        <v>4.0</v>
      </c>
      <c r="B114" s="55" t="s">
        <v>315</v>
      </c>
      <c r="C114" s="55" t="str">
        <f>+IF(ISERROR(VLOOKUP($B114,Insumos!$C:$G,3,FALSE)),"",VLOOKUP($B114,Insumos!$C:$G,3,FALSE))</f>
        <v>UNIDAD</v>
      </c>
      <c r="D114" s="56">
        <f>+IF(ISERROR(VLOOKUP($B114,Insumos!$C:$G,2,FALSE)),"",VLOOKUP($B114,Insumos!$C:$G,2,FALSE))</f>
        <v>170</v>
      </c>
      <c r="E114" s="57">
        <f>+IF(ISERROR(VLOOKUP($B114,Insumos!$C:$G,5,FALSE)),"",VLOOKUP($B114,Insumos!$C:$G,5,FALSE))</f>
        <v>1</v>
      </c>
      <c r="F114" s="55" t="str">
        <f>+IF(ISERROR(VLOOKUP($B114,Insumos!$C:$G,4,FALSE)),"",VLOOKUP($B114,Insumos!$C:$G,4,FALSE))</f>
        <v>UNIDAD</v>
      </c>
      <c r="G114" s="150">
        <v>1.0</v>
      </c>
      <c r="H114" s="56">
        <f t="shared" si="6"/>
        <v>170</v>
      </c>
    </row>
    <row r="115" ht="15.75" customHeight="1">
      <c r="A115" s="53">
        <v>5.0</v>
      </c>
      <c r="B115" s="55"/>
      <c r="C115" s="55" t="str">
        <f>+IF(ISERROR(VLOOKUP($B115,Insumos!$C:$G,3,FALSE)),"",VLOOKUP($B115,Insumos!$C:$G,3,FALSE))</f>
        <v/>
      </c>
      <c r="D115" s="56" t="str">
        <f>+IF(ISERROR(VLOOKUP($B115,Insumos!$C:$G,2,FALSE)),"",VLOOKUP($B115,Insumos!$C:$G,2,FALSE))</f>
        <v/>
      </c>
      <c r="E115" s="57" t="str">
        <f>+IF(ISERROR(VLOOKUP($B115,Insumos!$C:$G,5,FALSE)),"",VLOOKUP($B115,Insumos!$C:$G,5,FALSE))</f>
        <v/>
      </c>
      <c r="F115" s="55" t="str">
        <f>+IF(ISERROR(VLOOKUP($B115,Insumos!$C:$G,4,FALSE)),"",VLOOKUP($B115,Insumos!$C:$G,4,FALSE))</f>
        <v/>
      </c>
      <c r="G115" s="147"/>
      <c r="H115" s="56">
        <f t="shared" si="6"/>
        <v>0</v>
      </c>
    </row>
    <row r="116" ht="15.75" customHeight="1">
      <c r="A116" s="53">
        <v>6.0</v>
      </c>
      <c r="B116" s="55"/>
      <c r="C116" s="55" t="str">
        <f>+IF(ISERROR(VLOOKUP($B116,Insumos!$C:$G,3,FALSE)),"",VLOOKUP($B116,Insumos!$C:$G,3,FALSE))</f>
        <v/>
      </c>
      <c r="D116" s="56" t="str">
        <f>+IF(ISERROR(VLOOKUP($B116,Insumos!$C:$G,2,FALSE)),"",VLOOKUP($B116,Insumos!$C:$G,2,FALSE))</f>
        <v/>
      </c>
      <c r="E116" s="57" t="str">
        <f>+IF(ISERROR(VLOOKUP($B116,Insumos!$C:$G,5,FALSE)),"",VLOOKUP($B116,Insumos!$C:$G,5,FALSE))</f>
        <v/>
      </c>
      <c r="F116" s="55" t="str">
        <f>+IF(ISERROR(VLOOKUP($B116,Insumos!$C:$G,4,FALSE)),"",VLOOKUP($B116,Insumos!$C:$G,4,FALSE))</f>
        <v/>
      </c>
      <c r="G116" s="147"/>
      <c r="H116" s="56">
        <f t="shared" si="6"/>
        <v>0</v>
      </c>
    </row>
    <row r="117" ht="15.75" customHeight="1">
      <c r="A117" s="53">
        <v>7.0</v>
      </c>
      <c r="B117" s="55"/>
      <c r="C117" s="55" t="str">
        <f>+IF(ISERROR(VLOOKUP($B117,Insumos!$C:$G,3,FALSE)),"",VLOOKUP($B117,Insumos!$C:$G,3,FALSE))</f>
        <v/>
      </c>
      <c r="D117" s="56" t="str">
        <f>+IF(ISERROR(VLOOKUP($B117,Insumos!$C:$G,2,FALSE)),"",VLOOKUP($B117,Insumos!$C:$G,2,FALSE))</f>
        <v/>
      </c>
      <c r="E117" s="57" t="str">
        <f>+IF(ISERROR(VLOOKUP($B117,Insumos!$C:$G,5,FALSE)),"",VLOOKUP($B117,Insumos!$C:$G,5,FALSE))</f>
        <v/>
      </c>
      <c r="F117" s="55" t="str">
        <f>+IF(ISERROR(VLOOKUP($B117,Insumos!$C:$G,4,FALSE)),"",VLOOKUP($B117,Insumos!$C:$G,4,FALSE))</f>
        <v/>
      </c>
      <c r="G117" s="147"/>
      <c r="H117" s="56">
        <f t="shared" si="6"/>
        <v>0</v>
      </c>
    </row>
    <row r="118" ht="15.75" customHeight="1">
      <c r="A118" s="53">
        <v>8.0</v>
      </c>
      <c r="B118" s="55"/>
      <c r="C118" s="55" t="str">
        <f>+IF(ISERROR(VLOOKUP($B118,Insumos!$C:$G,3,FALSE)),"",VLOOKUP($B118,Insumos!$C:$G,3,FALSE))</f>
        <v/>
      </c>
      <c r="D118" s="56" t="str">
        <f>+IF(ISERROR(VLOOKUP($B118,Insumos!$C:$G,2,FALSE)),"",VLOOKUP($B118,Insumos!$C:$G,2,FALSE))</f>
        <v/>
      </c>
      <c r="E118" s="57" t="str">
        <f>+IF(ISERROR(VLOOKUP($B118,Insumos!$C:$G,5,FALSE)),"",VLOOKUP($B118,Insumos!$C:$G,5,FALSE))</f>
        <v/>
      </c>
      <c r="F118" s="55" t="str">
        <f>+IF(ISERROR(VLOOKUP($B118,Insumos!$C:$G,4,FALSE)),"",VLOOKUP($B118,Insumos!$C:$G,4,FALSE))</f>
        <v/>
      </c>
      <c r="G118" s="147"/>
      <c r="H118" s="56">
        <f t="shared" si="6"/>
        <v>0</v>
      </c>
    </row>
    <row r="119" ht="15.75" customHeight="1">
      <c r="A119" s="53">
        <v>9.0</v>
      </c>
      <c r="B119" s="55"/>
      <c r="C119" s="55" t="str">
        <f>+IF(ISERROR(VLOOKUP($B119,Insumos!$C:$G,3,FALSE)),"",VLOOKUP($B119,Insumos!$C:$G,3,FALSE))</f>
        <v/>
      </c>
      <c r="D119" s="56" t="str">
        <f>+IF(ISERROR(VLOOKUP($B119,Insumos!$C:$G,2,FALSE)),"",VLOOKUP($B119,Insumos!$C:$G,2,FALSE))</f>
        <v/>
      </c>
      <c r="E119" s="57" t="str">
        <f>+IF(ISERROR(VLOOKUP($B119,Insumos!$C:$G,5,FALSE)),"",VLOOKUP($B119,Insumos!$C:$G,5,FALSE))</f>
        <v/>
      </c>
      <c r="F119" s="55" t="str">
        <f>+IF(ISERROR(VLOOKUP($B119,Insumos!$C:$G,4,FALSE)),"",VLOOKUP($B119,Insumos!$C:$G,4,FALSE))</f>
        <v/>
      </c>
      <c r="G119" s="147"/>
      <c r="H119" s="56">
        <f t="shared" si="6"/>
        <v>0</v>
      </c>
    </row>
    <row r="120" ht="15.75" customHeight="1">
      <c r="A120" s="53">
        <v>10.0</v>
      </c>
      <c r="B120" s="55"/>
      <c r="C120" s="55" t="str">
        <f>+IF(ISERROR(VLOOKUP($B120,Insumos!$C:$G,3,FALSE)),"",VLOOKUP($B120,Insumos!$C:$G,3,FALSE))</f>
        <v/>
      </c>
      <c r="D120" s="56" t="str">
        <f>+IF(ISERROR(VLOOKUP($B120,Insumos!$C:$G,2,FALSE)),"",VLOOKUP($B120,Insumos!$C:$G,2,FALSE))</f>
        <v/>
      </c>
      <c r="E120" s="57" t="str">
        <f>+IF(ISERROR(VLOOKUP($B120,Insumos!$C:$G,5,FALSE)),"",VLOOKUP($B120,Insumos!$C:$G,5,FALSE))</f>
        <v/>
      </c>
      <c r="F120" s="55" t="str">
        <f>+IF(ISERROR(VLOOKUP($B120,Insumos!$C:$G,4,FALSE)),"",VLOOKUP($B120,Insumos!$C:$G,4,FALSE))</f>
        <v/>
      </c>
      <c r="G120" s="147"/>
      <c r="H120" s="56">
        <f t="shared" si="6"/>
        <v>0</v>
      </c>
    </row>
    <row r="121" ht="15.75" customHeight="1">
      <c r="A121" s="53">
        <v>11.0</v>
      </c>
      <c r="B121" s="55"/>
      <c r="C121" s="55" t="str">
        <f>+IF(ISERROR(VLOOKUP($B121,Insumos!$C:$G,3,FALSE)),"",VLOOKUP($B121,Insumos!$C:$G,3,FALSE))</f>
        <v/>
      </c>
      <c r="D121" s="56" t="str">
        <f>+IF(ISERROR(VLOOKUP($B121,Insumos!$C:$G,2,FALSE)),"",VLOOKUP($B121,Insumos!$C:$G,2,FALSE))</f>
        <v/>
      </c>
      <c r="E121" s="57" t="str">
        <f>+IF(ISERROR(VLOOKUP($B121,Insumos!$C:$G,5,FALSE)),"",VLOOKUP($B121,Insumos!$C:$G,5,FALSE))</f>
        <v/>
      </c>
      <c r="F121" s="55" t="str">
        <f>+IF(ISERROR(VLOOKUP($B121,Insumos!$C:$G,4,FALSE)),"",VLOOKUP($B121,Insumos!$C:$G,4,FALSE))</f>
        <v/>
      </c>
      <c r="G121" s="147"/>
      <c r="H121" s="56">
        <f t="shared" si="6"/>
        <v>0</v>
      </c>
    </row>
    <row r="122" ht="15.75" customHeight="1">
      <c r="A122" s="42"/>
      <c r="B122" s="140"/>
      <c r="C122" s="41"/>
      <c r="D122" s="44"/>
      <c r="E122" s="45"/>
      <c r="F122" s="41"/>
      <c r="G122" s="67" t="s">
        <v>566</v>
      </c>
      <c r="H122" s="68">
        <f>+SUM(H111:H121)</f>
        <v>1861.85</v>
      </c>
    </row>
    <row r="123" ht="15.75" customHeight="1">
      <c r="A123" s="42"/>
      <c r="B123" s="140"/>
      <c r="C123" s="41" t="s">
        <v>567</v>
      </c>
      <c r="D123" s="44"/>
      <c r="E123" s="45" t="s">
        <v>568</v>
      </c>
      <c r="F123" s="41"/>
      <c r="G123" s="67" t="s">
        <v>569</v>
      </c>
      <c r="H123" s="142">
        <f>+H122/10</f>
        <v>186.185</v>
      </c>
    </row>
    <row r="124" ht="15.75" customHeight="1">
      <c r="A124" s="42"/>
      <c r="B124" s="140"/>
      <c r="C124" s="143">
        <f>SUM(H122:H123)*1.19</f>
        <v>2437.16165</v>
      </c>
      <c r="D124" s="44"/>
      <c r="E124" s="143">
        <f>SUM(H122:H123)*1.19</f>
        <v>2437.16165</v>
      </c>
      <c r="F124" s="41"/>
      <c r="G124" s="67" t="s">
        <v>570</v>
      </c>
      <c r="H124" s="143">
        <f>(H122+H123)*1.19</f>
        <v>2437.16165</v>
      </c>
    </row>
    <row r="125" ht="15.75" customHeight="1">
      <c r="A125" s="42"/>
      <c r="B125" s="140"/>
      <c r="C125" s="144" t="str">
        <f>+C124/C126</f>
        <v>#DIV/0!</v>
      </c>
      <c r="D125" s="44"/>
      <c r="E125" s="144" t="str">
        <f>+E124/E126</f>
        <v>#DIV/0!</v>
      </c>
      <c r="F125" s="41"/>
      <c r="G125" s="67" t="s">
        <v>571</v>
      </c>
      <c r="H125" s="144">
        <f>+H124/H126</f>
        <v>0.3050264894</v>
      </c>
    </row>
    <row r="126" ht="15.75" customHeight="1">
      <c r="A126" s="42"/>
      <c r="B126" s="140"/>
      <c r="C126" s="145">
        <v>0.0</v>
      </c>
      <c r="D126" s="44"/>
      <c r="E126" s="145">
        <v>0.0</v>
      </c>
      <c r="F126" s="41"/>
      <c r="G126" s="67" t="s">
        <v>572</v>
      </c>
      <c r="H126" s="145">
        <v>7990.0</v>
      </c>
    </row>
    <row r="127" ht="15.75" customHeight="1">
      <c r="B127" s="4"/>
      <c r="G127" s="31"/>
    </row>
    <row r="128" ht="15.75" customHeight="1">
      <c r="B128" s="4"/>
      <c r="G128" s="31"/>
    </row>
    <row r="129" ht="15.75" customHeight="1">
      <c r="B129" s="4"/>
      <c r="G129" s="31"/>
    </row>
    <row r="130" ht="15.75" customHeight="1">
      <c r="A130" s="138" t="s">
        <v>562</v>
      </c>
      <c r="B130" s="139" t="s">
        <v>24</v>
      </c>
      <c r="C130" s="34" t="s">
        <v>484</v>
      </c>
      <c r="D130" s="35"/>
      <c r="E130" s="36"/>
      <c r="F130" s="37"/>
      <c r="G130" s="38"/>
      <c r="H130" s="35"/>
    </row>
    <row r="131" ht="15.75" customHeight="1">
      <c r="A131" s="42"/>
      <c r="B131" s="140"/>
      <c r="C131" s="42"/>
      <c r="D131" s="44"/>
      <c r="E131" s="45"/>
      <c r="F131" s="42"/>
      <c r="G131" s="46"/>
      <c r="H131" s="44"/>
    </row>
    <row r="132" ht="15.75" customHeight="1">
      <c r="A132" s="48" t="s">
        <v>476</v>
      </c>
      <c r="B132" s="48" t="s">
        <v>477</v>
      </c>
      <c r="C132" s="48" t="s">
        <v>478</v>
      </c>
      <c r="D132" s="49" t="s">
        <v>564</v>
      </c>
      <c r="E132" s="50" t="s">
        <v>10</v>
      </c>
      <c r="F132" s="48" t="s">
        <v>480</v>
      </c>
      <c r="G132" s="51" t="s">
        <v>481</v>
      </c>
      <c r="H132" s="49" t="s">
        <v>565</v>
      </c>
    </row>
    <row r="133" ht="15.75" customHeight="1">
      <c r="A133" s="53">
        <v>1.0</v>
      </c>
      <c r="B133" s="55" t="s">
        <v>24</v>
      </c>
      <c r="C133" s="55" t="str">
        <f>+IF(ISERROR(VLOOKUP($B133,Insumos!$C:$G,3,FALSE)),"",VLOOKUP($B133,Insumos!$C:$G,3,FALSE))</f>
        <v>UNIDAD</v>
      </c>
      <c r="D133" s="56">
        <f>+IF(ISERROR(VLOOKUP($B133,Insumos!$C:$G,2,FALSE)),"",VLOOKUP($B133,Insumos!$C:$G,2,FALSE))</f>
        <v>14000</v>
      </c>
      <c r="E133" s="57">
        <f>+IF(ISERROR(VLOOKUP($B133,Insumos!$C:$G,5,FALSE)),"",VLOOKUP($B133,Insumos!$C:$G,5,FALSE))</f>
        <v>50</v>
      </c>
      <c r="F133" s="55" t="str">
        <f>+IF(ISERROR(VLOOKUP($B133,Insumos!$C:$G,4,FALSE)),"",VLOOKUP($B133,Insumos!$C:$G,4,FALSE))</f>
        <v>UNIDAD</v>
      </c>
      <c r="G133" s="146">
        <v>5.0</v>
      </c>
      <c r="H133" s="56">
        <f t="shared" ref="H133:H142" si="7">IF(ISERROR(ROUND(+D133/E133*G133,2)),0,ROUND(+D133/E133*G133,2))</f>
        <v>1400</v>
      </c>
    </row>
    <row r="134" ht="15.75" customHeight="1">
      <c r="A134" s="53">
        <v>2.0</v>
      </c>
      <c r="B134" s="55" t="s">
        <v>109</v>
      </c>
      <c r="C134" s="55" t="str">
        <f>+IF(ISERROR(VLOOKUP($B134,Insumos!$C:$G,3,FALSE)),"",VLOOKUP($B134,Insumos!$C:$G,3,FALSE))</f>
        <v>MILILITROS</v>
      </c>
      <c r="D134" s="56">
        <f>+IF(ISERROR(VLOOKUP($B134,Insumos!$C:$G,2,FALSE)),"",VLOOKUP($B134,Insumos!$C:$G,2,FALSE))</f>
        <v>3193.28</v>
      </c>
      <c r="E134" s="57">
        <f>+IF(ISERROR(VLOOKUP($B134,Insumos!$C:$G,5,FALSE)),"",VLOOKUP($B134,Insumos!$C:$G,5,FALSE))</f>
        <v>700</v>
      </c>
      <c r="F134" s="55" t="str">
        <f>+IF(ISERROR(VLOOKUP($B134,Insumos!$C:$G,4,FALSE)),"",VLOOKUP($B134,Insumos!$C:$G,4,FALSE))</f>
        <v>MILILITROS</v>
      </c>
      <c r="G134" s="150">
        <v>30.0</v>
      </c>
      <c r="H134" s="56">
        <f t="shared" si="7"/>
        <v>136.85</v>
      </c>
    </row>
    <row r="135" ht="15.75" customHeight="1">
      <c r="A135" s="53">
        <v>3.0</v>
      </c>
      <c r="B135" s="55" t="s">
        <v>294</v>
      </c>
      <c r="C135" s="55" t="str">
        <f>+IF(ISERROR(VLOOKUP($B135,Insumos!$C:$G,3,FALSE)),"",VLOOKUP($B135,Insumos!$C:$G,3,FALSE))</f>
        <v>CAJA</v>
      </c>
      <c r="D135" s="56">
        <f>+IF(ISERROR(VLOOKUP($B135,Insumos!$C:$G,2,FALSE)),"",VLOOKUP($B135,Insumos!$C:$G,2,FALSE))</f>
        <v>180</v>
      </c>
      <c r="E135" s="57">
        <f>+IF(ISERROR(VLOOKUP($B135,Insumos!$C:$G,5,FALSE)),"",VLOOKUP($B135,Insumos!$C:$G,5,FALSE))</f>
        <v>1</v>
      </c>
      <c r="F135" s="55" t="str">
        <f>+IF(ISERROR(VLOOKUP($B135,Insumos!$C:$G,4,FALSE)),"",VLOOKUP($B135,Insumos!$C:$G,4,FALSE))</f>
        <v>CAJA</v>
      </c>
      <c r="G135" s="150">
        <v>1.0</v>
      </c>
      <c r="H135" s="56">
        <f t="shared" si="7"/>
        <v>180</v>
      </c>
    </row>
    <row r="136" ht="15.75" customHeight="1">
      <c r="A136" s="53">
        <v>4.0</v>
      </c>
      <c r="B136" s="55" t="s">
        <v>315</v>
      </c>
      <c r="C136" s="55" t="str">
        <f>+IF(ISERROR(VLOOKUP($B136,Insumos!$C:$G,3,FALSE)),"",VLOOKUP($B136,Insumos!$C:$G,3,FALSE))</f>
        <v>UNIDAD</v>
      </c>
      <c r="D136" s="56">
        <f>+IF(ISERROR(VLOOKUP($B136,Insumos!$C:$G,2,FALSE)),"",VLOOKUP($B136,Insumos!$C:$G,2,FALSE))</f>
        <v>170</v>
      </c>
      <c r="E136" s="57">
        <f>+IF(ISERROR(VLOOKUP($B136,Insumos!$C:$G,5,FALSE)),"",VLOOKUP($B136,Insumos!$C:$G,5,FALSE))</f>
        <v>1</v>
      </c>
      <c r="F136" s="55" t="str">
        <f>+IF(ISERROR(VLOOKUP($B136,Insumos!$C:$G,4,FALSE)),"",VLOOKUP($B136,Insumos!$C:$G,4,FALSE))</f>
        <v>UNIDAD</v>
      </c>
      <c r="G136" s="150">
        <v>1.0</v>
      </c>
      <c r="H136" s="56">
        <f t="shared" si="7"/>
        <v>170</v>
      </c>
    </row>
    <row r="137" ht="15.75" customHeight="1">
      <c r="A137" s="53">
        <v>5.0</v>
      </c>
      <c r="B137" s="55"/>
      <c r="C137" s="55" t="str">
        <f>+IF(ISERROR(VLOOKUP($B137,Insumos!$C:$G,3,FALSE)),"",VLOOKUP($B137,Insumos!$C:$G,3,FALSE))</f>
        <v/>
      </c>
      <c r="D137" s="56" t="str">
        <f>+IF(ISERROR(VLOOKUP($B137,Insumos!$C:$G,2,FALSE)),"",VLOOKUP($B137,Insumos!$C:$G,2,FALSE))</f>
        <v/>
      </c>
      <c r="E137" s="57" t="str">
        <f>+IF(ISERROR(VLOOKUP($B137,Insumos!$C:$G,5,FALSE)),"",VLOOKUP($B137,Insumos!$C:$G,5,FALSE))</f>
        <v/>
      </c>
      <c r="F137" s="55" t="str">
        <f>+IF(ISERROR(VLOOKUP($B137,Insumos!$C:$G,4,FALSE)),"",VLOOKUP($B137,Insumos!$C:$G,4,FALSE))</f>
        <v/>
      </c>
      <c r="G137" s="150"/>
      <c r="H137" s="56">
        <f t="shared" si="7"/>
        <v>0</v>
      </c>
    </row>
    <row r="138" ht="15.75" customHeight="1">
      <c r="A138" s="53">
        <v>6.0</v>
      </c>
      <c r="B138" s="55"/>
      <c r="C138" s="55" t="str">
        <f>+IF(ISERROR(VLOOKUP($B138,Insumos!$C:$G,3,FALSE)),"",VLOOKUP($B138,Insumos!$C:$G,3,FALSE))</f>
        <v/>
      </c>
      <c r="D138" s="56" t="str">
        <f>+IF(ISERROR(VLOOKUP($B138,Insumos!$C:$G,2,FALSE)),"",VLOOKUP($B138,Insumos!$C:$G,2,FALSE))</f>
        <v/>
      </c>
      <c r="E138" s="57" t="str">
        <f>+IF(ISERROR(VLOOKUP($B138,Insumos!$C:$G,5,FALSE)),"",VLOOKUP($B138,Insumos!$C:$G,5,FALSE))</f>
        <v/>
      </c>
      <c r="F138" s="55" t="str">
        <f>+IF(ISERROR(VLOOKUP($B138,Insumos!$C:$G,4,FALSE)),"",VLOOKUP($B138,Insumos!$C:$G,4,FALSE))</f>
        <v/>
      </c>
      <c r="G138" s="150"/>
      <c r="H138" s="56">
        <f t="shared" si="7"/>
        <v>0</v>
      </c>
    </row>
    <row r="139" ht="15.75" customHeight="1">
      <c r="A139" s="53">
        <v>7.0</v>
      </c>
      <c r="B139" s="55"/>
      <c r="C139" s="55" t="str">
        <f>+IF(ISERROR(VLOOKUP($B139,Insumos!$C:$G,3,FALSE)),"",VLOOKUP($B139,Insumos!$C:$G,3,FALSE))</f>
        <v/>
      </c>
      <c r="D139" s="56" t="str">
        <f>+IF(ISERROR(VLOOKUP($B139,Insumos!$C:$G,2,FALSE)),"",VLOOKUP($B139,Insumos!$C:$G,2,FALSE))</f>
        <v/>
      </c>
      <c r="E139" s="57" t="str">
        <f>+IF(ISERROR(VLOOKUP($B139,Insumos!$C:$G,5,FALSE)),"",VLOOKUP($B139,Insumos!$C:$G,5,FALSE))</f>
        <v/>
      </c>
      <c r="F139" s="55" t="str">
        <f>+IF(ISERROR(VLOOKUP($B139,Insumos!$C:$G,4,FALSE)),"",VLOOKUP($B139,Insumos!$C:$G,4,FALSE))</f>
        <v/>
      </c>
      <c r="G139" s="150"/>
      <c r="H139" s="56">
        <f t="shared" si="7"/>
        <v>0</v>
      </c>
    </row>
    <row r="140" ht="15.75" customHeight="1">
      <c r="A140" s="53">
        <v>8.0</v>
      </c>
      <c r="B140" s="55"/>
      <c r="C140" s="55" t="str">
        <f>+IF(ISERROR(VLOOKUP($B140,Insumos!$C:$G,3,FALSE)),"",VLOOKUP($B140,Insumos!$C:$G,3,FALSE))</f>
        <v/>
      </c>
      <c r="D140" s="56" t="str">
        <f>+IF(ISERROR(VLOOKUP($B140,Insumos!$C:$G,2,FALSE)),"",VLOOKUP($B140,Insumos!$C:$G,2,FALSE))</f>
        <v/>
      </c>
      <c r="E140" s="57" t="str">
        <f>+IF(ISERROR(VLOOKUP($B140,Insumos!$C:$G,5,FALSE)),"",VLOOKUP($B140,Insumos!$C:$G,5,FALSE))</f>
        <v/>
      </c>
      <c r="F140" s="55" t="str">
        <f>+IF(ISERROR(VLOOKUP($B140,Insumos!$C:$G,4,FALSE)),"",VLOOKUP($B140,Insumos!$C:$G,4,FALSE))</f>
        <v/>
      </c>
      <c r="G140" s="150"/>
      <c r="H140" s="56">
        <f t="shared" si="7"/>
        <v>0</v>
      </c>
    </row>
    <row r="141" ht="15.75" customHeight="1">
      <c r="A141" s="53">
        <v>9.0</v>
      </c>
      <c r="B141" s="55"/>
      <c r="C141" s="55" t="str">
        <f>+IF(ISERROR(VLOOKUP($B141,Insumos!$C:$G,3,FALSE)),"",VLOOKUP($B141,Insumos!$C:$G,3,FALSE))</f>
        <v/>
      </c>
      <c r="D141" s="56" t="str">
        <f>+IF(ISERROR(VLOOKUP($B141,Insumos!$C:$G,2,FALSE)),"",VLOOKUP($B141,Insumos!$C:$G,2,FALSE))</f>
        <v/>
      </c>
      <c r="E141" s="57" t="str">
        <f>+IF(ISERROR(VLOOKUP($B141,Insumos!$C:$G,5,FALSE)),"",VLOOKUP($B141,Insumos!$C:$G,5,FALSE))</f>
        <v/>
      </c>
      <c r="F141" s="55" t="str">
        <f>+IF(ISERROR(VLOOKUP($B141,Insumos!$C:$G,4,FALSE)),"",VLOOKUP($B141,Insumos!$C:$G,4,FALSE))</f>
        <v/>
      </c>
      <c r="G141" s="150"/>
      <c r="H141" s="56">
        <f t="shared" si="7"/>
        <v>0</v>
      </c>
    </row>
    <row r="142" ht="15.75" customHeight="1">
      <c r="A142" s="53">
        <v>10.0</v>
      </c>
      <c r="B142" s="55"/>
      <c r="C142" s="55" t="str">
        <f>+IF(ISERROR(VLOOKUP($B142,Insumos!$C:$G,3,FALSE)),"",VLOOKUP($B142,Insumos!$C:$G,3,FALSE))</f>
        <v/>
      </c>
      <c r="D142" s="56" t="str">
        <f>+IF(ISERROR(VLOOKUP($B142,Insumos!$C:$G,2,FALSE)),"",VLOOKUP($B142,Insumos!$C:$G,2,FALSE))</f>
        <v/>
      </c>
      <c r="E142" s="57" t="str">
        <f>+IF(ISERROR(VLOOKUP($B142,Insumos!$C:$G,5,FALSE)),"",VLOOKUP($B142,Insumos!$C:$G,5,FALSE))</f>
        <v/>
      </c>
      <c r="F142" s="55" t="str">
        <f>+IF(ISERROR(VLOOKUP($B142,Insumos!$C:$G,4,FALSE)),"",VLOOKUP($B142,Insumos!$C:$G,4,FALSE))</f>
        <v/>
      </c>
      <c r="G142" s="147"/>
      <c r="H142" s="56">
        <f t="shared" si="7"/>
        <v>0</v>
      </c>
    </row>
    <row r="143" ht="15.75" customHeight="1">
      <c r="A143" s="42"/>
      <c r="B143" s="140"/>
      <c r="C143" s="41"/>
      <c r="D143" s="44"/>
      <c r="E143" s="45"/>
      <c r="F143" s="41"/>
      <c r="G143" s="67" t="s">
        <v>566</v>
      </c>
      <c r="H143" s="68">
        <f>+SUM(H133:H142)</f>
        <v>1886.85</v>
      </c>
    </row>
    <row r="144" ht="15.75" customHeight="1">
      <c r="A144" s="42"/>
      <c r="B144" s="140"/>
      <c r="C144" s="41" t="s">
        <v>567</v>
      </c>
      <c r="D144" s="44"/>
      <c r="E144" s="45" t="s">
        <v>568</v>
      </c>
      <c r="F144" s="41"/>
      <c r="G144" s="67" t="s">
        <v>569</v>
      </c>
      <c r="H144" s="142">
        <f>+H143/10</f>
        <v>188.685</v>
      </c>
    </row>
    <row r="145" ht="15.75" customHeight="1">
      <c r="A145" s="42"/>
      <c r="B145" s="140"/>
      <c r="C145" s="143">
        <f>SUM(H143:H144)*1.19</f>
        <v>2469.88665</v>
      </c>
      <c r="D145" s="44"/>
      <c r="E145" s="143">
        <f>SUM(H143:H144)*1.19</f>
        <v>2469.88665</v>
      </c>
      <c r="F145" s="41"/>
      <c r="G145" s="67" t="s">
        <v>570</v>
      </c>
      <c r="H145" s="143">
        <f>(H143+H144)*1.19</f>
        <v>2469.88665</v>
      </c>
    </row>
    <row r="146" ht="15.75" customHeight="1">
      <c r="A146" s="42"/>
      <c r="B146" s="140"/>
      <c r="C146" s="144" t="str">
        <f>+C145/C147</f>
        <v>#DIV/0!</v>
      </c>
      <c r="D146" s="44"/>
      <c r="E146" s="144" t="str">
        <f>+E145/E147</f>
        <v>#DIV/0!</v>
      </c>
      <c r="F146" s="41"/>
      <c r="G146" s="67" t="s">
        <v>571</v>
      </c>
      <c r="H146" s="144">
        <f>+H145/H147</f>
        <v>0.309122234</v>
      </c>
    </row>
    <row r="147" ht="15.75" customHeight="1">
      <c r="A147" s="42"/>
      <c r="B147" s="140"/>
      <c r="C147" s="145">
        <v>0.0</v>
      </c>
      <c r="D147" s="44"/>
      <c r="E147" s="145">
        <v>0.0</v>
      </c>
      <c r="F147" s="41"/>
      <c r="G147" s="67" t="s">
        <v>572</v>
      </c>
      <c r="H147" s="145">
        <v>7990.0</v>
      </c>
    </row>
    <row r="148" ht="15.75" customHeight="1">
      <c r="B148" s="4"/>
      <c r="G148" s="31"/>
    </row>
    <row r="149" ht="15.75" customHeight="1">
      <c r="B149" s="4"/>
      <c r="G149" s="31"/>
    </row>
    <row r="150" ht="15.75" customHeight="1">
      <c r="B150" s="4"/>
      <c r="G150" s="31"/>
    </row>
    <row r="151" ht="15.75" customHeight="1">
      <c r="B151" s="4"/>
      <c r="G151" s="31"/>
    </row>
    <row r="152" ht="15.75" customHeight="1">
      <c r="A152" s="138" t="s">
        <v>562</v>
      </c>
      <c r="B152" s="139" t="s">
        <v>25</v>
      </c>
      <c r="C152" s="34" t="s">
        <v>484</v>
      </c>
      <c r="D152" s="35"/>
      <c r="E152" s="36"/>
      <c r="F152" s="37"/>
      <c r="G152" s="38"/>
      <c r="H152" s="35"/>
    </row>
    <row r="153" ht="15.75" customHeight="1">
      <c r="A153" s="42"/>
      <c r="B153" s="140"/>
      <c r="C153" s="42"/>
      <c r="D153" s="44"/>
      <c r="E153" s="45"/>
      <c r="F153" s="42"/>
      <c r="G153" s="46"/>
      <c r="H153" s="44"/>
    </row>
    <row r="154" ht="15.75" customHeight="1">
      <c r="A154" s="48" t="s">
        <v>476</v>
      </c>
      <c r="B154" s="48" t="s">
        <v>477</v>
      </c>
      <c r="C154" s="48" t="s">
        <v>478</v>
      </c>
      <c r="D154" s="49" t="s">
        <v>564</v>
      </c>
      <c r="E154" s="50" t="s">
        <v>10</v>
      </c>
      <c r="F154" s="48" t="s">
        <v>480</v>
      </c>
      <c r="G154" s="51" t="s">
        <v>481</v>
      </c>
      <c r="H154" s="49" t="s">
        <v>565</v>
      </c>
    </row>
    <row r="155" ht="15.75" customHeight="1">
      <c r="A155" s="53">
        <v>1.0</v>
      </c>
      <c r="B155" s="55" t="s">
        <v>25</v>
      </c>
      <c r="C155" s="55" t="str">
        <f>+IF(ISERROR(VLOOKUP($B155,Insumos!$C:$G,3,FALSE)),"",VLOOKUP($B155,Insumos!$C:$G,3,FALSE))</f>
        <v>UNIDAD</v>
      </c>
      <c r="D155" s="56">
        <f>+IF(ISERROR(VLOOKUP($B155,Insumos!$C:$G,2,FALSE)),"",VLOOKUP($B155,Insumos!$C:$G,2,FALSE))</f>
        <v>18500</v>
      </c>
      <c r="E155" s="57">
        <f>+IF(ISERROR(VLOOKUP($B155,Insumos!$C:$G,5,FALSE)),"",VLOOKUP($B155,Insumos!$C:$G,5,FALSE))</f>
        <v>50</v>
      </c>
      <c r="F155" s="55" t="str">
        <f>+IF(ISERROR(VLOOKUP($B155,Insumos!$C:$G,4,FALSE)),"",VLOOKUP($B155,Insumos!$C:$G,4,FALSE))</f>
        <v>UNIDAD</v>
      </c>
      <c r="G155" s="146">
        <v>5.0</v>
      </c>
      <c r="H155" s="56">
        <f t="shared" ref="H155:H165" si="8">IF(ISERROR(ROUND(+D155/E155*G155,2)),0,ROUND(+D155/E155*G155,2))</f>
        <v>1850</v>
      </c>
    </row>
    <row r="156" ht="15.75" customHeight="1">
      <c r="A156" s="53">
        <v>2.0</v>
      </c>
      <c r="B156" s="55" t="s">
        <v>109</v>
      </c>
      <c r="C156" s="55" t="str">
        <f>+IF(ISERROR(VLOOKUP($B156,Insumos!$C:$G,3,FALSE)),"",VLOOKUP($B156,Insumos!$C:$G,3,FALSE))</f>
        <v>MILILITROS</v>
      </c>
      <c r="D156" s="56">
        <f>+IF(ISERROR(VLOOKUP($B156,Insumos!$C:$G,2,FALSE)),"",VLOOKUP($B156,Insumos!$C:$G,2,FALSE))</f>
        <v>3193.28</v>
      </c>
      <c r="E156" s="57">
        <f>+IF(ISERROR(VLOOKUP($B156,Insumos!$C:$G,5,FALSE)),"",VLOOKUP($B156,Insumos!$C:$G,5,FALSE))</f>
        <v>700</v>
      </c>
      <c r="F156" s="55" t="str">
        <f>+IF(ISERROR(VLOOKUP($B156,Insumos!$C:$G,4,FALSE)),"",VLOOKUP($B156,Insumos!$C:$G,4,FALSE))</f>
        <v>MILILITROS</v>
      </c>
      <c r="G156" s="151">
        <v>30.0</v>
      </c>
      <c r="H156" s="56">
        <f t="shared" si="8"/>
        <v>136.85</v>
      </c>
    </row>
    <row r="157" ht="15.75" customHeight="1">
      <c r="A157" s="53">
        <v>3.0</v>
      </c>
      <c r="B157" s="55" t="s">
        <v>294</v>
      </c>
      <c r="C157" s="55" t="str">
        <f>+IF(ISERROR(VLOOKUP($B157,Insumos!$C:$G,3,FALSE)),"",VLOOKUP($B157,Insumos!$C:$G,3,FALSE))</f>
        <v>CAJA</v>
      </c>
      <c r="D157" s="56">
        <f>+IF(ISERROR(VLOOKUP($B157,Insumos!$C:$G,2,FALSE)),"",VLOOKUP($B157,Insumos!$C:$G,2,FALSE))</f>
        <v>180</v>
      </c>
      <c r="E157" s="57">
        <f>+IF(ISERROR(VLOOKUP($B157,Insumos!$C:$G,5,FALSE)),"",VLOOKUP($B157,Insumos!$C:$G,5,FALSE))</f>
        <v>1</v>
      </c>
      <c r="F157" s="55" t="str">
        <f>+IF(ISERROR(VLOOKUP($B157,Insumos!$C:$G,4,FALSE)),"",VLOOKUP($B157,Insumos!$C:$G,4,FALSE))</f>
        <v>CAJA</v>
      </c>
      <c r="G157" s="151">
        <v>1.0</v>
      </c>
      <c r="H157" s="56">
        <f t="shared" si="8"/>
        <v>180</v>
      </c>
    </row>
    <row r="158" ht="15.75" customHeight="1">
      <c r="A158" s="53">
        <v>4.0</v>
      </c>
      <c r="B158" s="55" t="s">
        <v>315</v>
      </c>
      <c r="C158" s="55" t="str">
        <f>+IF(ISERROR(VLOOKUP($B158,Insumos!$C:$G,3,FALSE)),"",VLOOKUP($B158,Insumos!$C:$G,3,FALSE))</f>
        <v>UNIDAD</v>
      </c>
      <c r="D158" s="56">
        <f>+IF(ISERROR(VLOOKUP($B158,Insumos!$C:$G,2,FALSE)),"",VLOOKUP($B158,Insumos!$C:$G,2,FALSE))</f>
        <v>170</v>
      </c>
      <c r="E158" s="57">
        <f>+IF(ISERROR(VLOOKUP($B158,Insumos!$C:$G,5,FALSE)),"",VLOOKUP($B158,Insumos!$C:$G,5,FALSE))</f>
        <v>1</v>
      </c>
      <c r="F158" s="55" t="str">
        <f>+IF(ISERROR(VLOOKUP($B158,Insumos!$C:$G,4,FALSE)),"",VLOOKUP($B158,Insumos!$C:$G,4,FALSE))</f>
        <v>UNIDAD</v>
      </c>
      <c r="G158" s="151">
        <v>1.0</v>
      </c>
      <c r="H158" s="56">
        <f t="shared" si="8"/>
        <v>170</v>
      </c>
    </row>
    <row r="159" ht="15.75" customHeight="1">
      <c r="A159" s="53">
        <v>5.0</v>
      </c>
      <c r="B159" s="55"/>
      <c r="C159" s="55" t="str">
        <f>+IF(ISERROR(VLOOKUP($B159,Insumos!$C:$G,3,FALSE)),"",VLOOKUP($B159,Insumos!$C:$G,3,FALSE))</f>
        <v/>
      </c>
      <c r="D159" s="56" t="str">
        <f>+IF(ISERROR(VLOOKUP($B159,Insumos!$C:$G,2,FALSE)),"",VLOOKUP($B159,Insumos!$C:$G,2,FALSE))</f>
        <v/>
      </c>
      <c r="E159" s="57" t="str">
        <f>+IF(ISERROR(VLOOKUP($B159,Insumos!$C:$G,5,FALSE)),"",VLOOKUP($B159,Insumos!$C:$G,5,FALSE))</f>
        <v/>
      </c>
      <c r="F159" s="55" t="str">
        <f>+IF(ISERROR(VLOOKUP($B159,Insumos!$C:$G,4,FALSE)),"",VLOOKUP($B159,Insumos!$C:$G,4,FALSE))</f>
        <v/>
      </c>
      <c r="G159" s="151"/>
      <c r="H159" s="56">
        <f t="shared" si="8"/>
        <v>0</v>
      </c>
    </row>
    <row r="160" ht="15.75" customHeight="1">
      <c r="A160" s="53">
        <v>6.0</v>
      </c>
      <c r="B160" s="55"/>
      <c r="C160" s="55" t="str">
        <f>+IF(ISERROR(VLOOKUP($B160,Insumos!$C:$G,3,FALSE)),"",VLOOKUP($B160,Insumos!$C:$G,3,FALSE))</f>
        <v/>
      </c>
      <c r="D160" s="56" t="str">
        <f>+IF(ISERROR(VLOOKUP($B160,Insumos!$C:$G,2,FALSE)),"",VLOOKUP($B160,Insumos!$C:$G,2,FALSE))</f>
        <v/>
      </c>
      <c r="E160" s="57" t="str">
        <f>+IF(ISERROR(VLOOKUP($B160,Insumos!$C:$G,5,FALSE)),"",VLOOKUP($B160,Insumos!$C:$G,5,FALSE))</f>
        <v/>
      </c>
      <c r="F160" s="55" t="str">
        <f>+IF(ISERROR(VLOOKUP($B160,Insumos!$C:$G,4,FALSE)),"",VLOOKUP($B160,Insumos!$C:$G,4,FALSE))</f>
        <v/>
      </c>
      <c r="G160" s="151"/>
      <c r="H160" s="56">
        <f t="shared" si="8"/>
        <v>0</v>
      </c>
    </row>
    <row r="161" ht="15.75" customHeight="1">
      <c r="A161" s="53">
        <v>7.0</v>
      </c>
      <c r="B161" s="55"/>
      <c r="C161" s="55" t="str">
        <f>+IF(ISERROR(VLOOKUP($B161,Insumos!$C:$G,3,FALSE)),"",VLOOKUP($B161,Insumos!$C:$G,3,FALSE))</f>
        <v/>
      </c>
      <c r="D161" s="56" t="str">
        <f>+IF(ISERROR(VLOOKUP($B161,Insumos!$C:$G,2,FALSE)),"",VLOOKUP($B161,Insumos!$C:$G,2,FALSE))</f>
        <v/>
      </c>
      <c r="E161" s="57" t="str">
        <f>+IF(ISERROR(VLOOKUP($B161,Insumos!$C:$G,5,FALSE)),"",VLOOKUP($B161,Insumos!$C:$G,5,FALSE))</f>
        <v/>
      </c>
      <c r="F161" s="55" t="str">
        <f>+IF(ISERROR(VLOOKUP($B161,Insumos!$C:$G,4,FALSE)),"",VLOOKUP($B161,Insumos!$C:$G,4,FALSE))</f>
        <v/>
      </c>
      <c r="G161" s="151"/>
      <c r="H161" s="56">
        <f t="shared" si="8"/>
        <v>0</v>
      </c>
    </row>
    <row r="162" ht="15.75" customHeight="1">
      <c r="A162" s="53">
        <v>8.0</v>
      </c>
      <c r="B162" s="55"/>
      <c r="C162" s="55" t="str">
        <f>+IF(ISERROR(VLOOKUP($B162,Insumos!$C:$G,3,FALSE)),"",VLOOKUP($B162,Insumos!$C:$G,3,FALSE))</f>
        <v/>
      </c>
      <c r="D162" s="56" t="str">
        <f>+IF(ISERROR(VLOOKUP($B162,Insumos!$C:$G,2,FALSE)),"",VLOOKUP($B162,Insumos!$C:$G,2,FALSE))</f>
        <v/>
      </c>
      <c r="E162" s="57" t="str">
        <f>+IF(ISERROR(VLOOKUP($B162,Insumos!$C:$G,5,FALSE)),"",VLOOKUP($B162,Insumos!$C:$G,5,FALSE))</f>
        <v/>
      </c>
      <c r="F162" s="55" t="str">
        <f>+IF(ISERROR(VLOOKUP($B162,Insumos!$C:$G,4,FALSE)),"",VLOOKUP($B162,Insumos!$C:$G,4,FALSE))</f>
        <v/>
      </c>
      <c r="G162" s="151"/>
      <c r="H162" s="56">
        <f t="shared" si="8"/>
        <v>0</v>
      </c>
    </row>
    <row r="163" ht="15.75" customHeight="1">
      <c r="A163" s="53">
        <v>9.0</v>
      </c>
      <c r="B163" s="55"/>
      <c r="C163" s="55" t="str">
        <f>+IF(ISERROR(VLOOKUP($B163,Insumos!$C:$G,3,FALSE)),"",VLOOKUP($B163,Insumos!$C:$G,3,FALSE))</f>
        <v/>
      </c>
      <c r="D163" s="56" t="str">
        <f>+IF(ISERROR(VLOOKUP($B163,Insumos!$C:$G,2,FALSE)),"",VLOOKUP($B163,Insumos!$C:$G,2,FALSE))</f>
        <v/>
      </c>
      <c r="E163" s="57" t="str">
        <f>+IF(ISERROR(VLOOKUP($B163,Insumos!$C:$G,5,FALSE)),"",VLOOKUP($B163,Insumos!$C:$G,5,FALSE))</f>
        <v/>
      </c>
      <c r="F163" s="55" t="str">
        <f>+IF(ISERROR(VLOOKUP($B163,Insumos!$C:$G,4,FALSE)),"",VLOOKUP($B163,Insumos!$C:$G,4,FALSE))</f>
        <v/>
      </c>
      <c r="G163" s="151"/>
      <c r="H163" s="56">
        <f t="shared" si="8"/>
        <v>0</v>
      </c>
    </row>
    <row r="164" ht="15.75" customHeight="1">
      <c r="A164" s="53">
        <v>10.0</v>
      </c>
      <c r="B164" s="55"/>
      <c r="C164" s="55" t="str">
        <f>+IF(ISERROR(VLOOKUP($B164,Insumos!$C:$G,3,FALSE)),"",VLOOKUP($B164,Insumos!$C:$G,3,FALSE))</f>
        <v/>
      </c>
      <c r="D164" s="56" t="str">
        <f>+IF(ISERROR(VLOOKUP($B164,Insumos!$C:$G,2,FALSE)),"",VLOOKUP($B164,Insumos!$C:$G,2,FALSE))</f>
        <v/>
      </c>
      <c r="E164" s="57" t="str">
        <f>+IF(ISERROR(VLOOKUP($B164,Insumos!$C:$G,5,FALSE)),"",VLOOKUP($B164,Insumos!$C:$G,5,FALSE))</f>
        <v/>
      </c>
      <c r="F164" s="55" t="str">
        <f>+IF(ISERROR(VLOOKUP($B164,Insumos!$C:$G,4,FALSE)),"",VLOOKUP($B164,Insumos!$C:$G,4,FALSE))</f>
        <v/>
      </c>
      <c r="G164" s="151"/>
      <c r="H164" s="56">
        <f t="shared" si="8"/>
        <v>0</v>
      </c>
    </row>
    <row r="165" ht="15.75" customHeight="1">
      <c r="A165" s="53">
        <v>11.0</v>
      </c>
      <c r="B165" s="149"/>
      <c r="C165" s="55" t="str">
        <f>+IF(ISERROR(VLOOKUP($B165,Insumos!$C:$G,3,FALSE)),"",VLOOKUP($B165,Insumos!$C:$G,3,FALSE))</f>
        <v/>
      </c>
      <c r="D165" s="56" t="str">
        <f>+IF(ISERROR(VLOOKUP($B165,Insumos!$C:$G,2,FALSE)),"",VLOOKUP($B165,Insumos!$C:$G,2,FALSE))</f>
        <v/>
      </c>
      <c r="E165" s="57" t="str">
        <f>+IF(ISERROR(VLOOKUP($B165,Insumos!$C:$G,5,FALSE)),"",VLOOKUP($B165,Insumos!$C:$G,5,FALSE))</f>
        <v/>
      </c>
      <c r="F165" s="55" t="str">
        <f>+IF(ISERROR(VLOOKUP($B165,Insumos!$C:$G,4,FALSE)),"",VLOOKUP($B165,Insumos!$C:$G,4,FALSE))</f>
        <v/>
      </c>
      <c r="G165" s="147"/>
      <c r="H165" s="56">
        <f t="shared" si="8"/>
        <v>0</v>
      </c>
    </row>
    <row r="166" ht="15.75" customHeight="1">
      <c r="A166" s="42"/>
      <c r="B166" s="140"/>
      <c r="C166" s="41"/>
      <c r="D166" s="44"/>
      <c r="E166" s="45"/>
      <c r="F166" s="41"/>
      <c r="G166" s="67" t="s">
        <v>566</v>
      </c>
      <c r="H166" s="68">
        <f>+SUM(H155:H165)</f>
        <v>2336.85</v>
      </c>
    </row>
    <row r="167" ht="15.75" customHeight="1">
      <c r="A167" s="42"/>
      <c r="B167" s="140"/>
      <c r="C167" s="41" t="s">
        <v>567</v>
      </c>
      <c r="D167" s="44"/>
      <c r="E167" s="45" t="s">
        <v>568</v>
      </c>
      <c r="F167" s="41"/>
      <c r="G167" s="67" t="s">
        <v>569</v>
      </c>
      <c r="H167" s="142">
        <f>+H166/10</f>
        <v>233.685</v>
      </c>
    </row>
    <row r="168" ht="15.75" customHeight="1">
      <c r="A168" s="42"/>
      <c r="B168" s="140"/>
      <c r="C168" s="143">
        <f>SUM(H166:H167)*1.19</f>
        <v>3058.93665</v>
      </c>
      <c r="D168" s="44"/>
      <c r="E168" s="143">
        <f>SUM(H166:H167)*1.19</f>
        <v>3058.93665</v>
      </c>
      <c r="F168" s="41"/>
      <c r="G168" s="67" t="s">
        <v>570</v>
      </c>
      <c r="H168" s="143">
        <f>(H166+H167)*1.19</f>
        <v>3058.93665</v>
      </c>
    </row>
    <row r="169" ht="15.75" customHeight="1">
      <c r="A169" s="42"/>
      <c r="B169" s="140"/>
      <c r="C169" s="144" t="str">
        <f>+C168/C170</f>
        <v>#DIV/0!</v>
      </c>
      <c r="D169" s="44"/>
      <c r="E169" s="144" t="str">
        <f>+E168/E170</f>
        <v>#DIV/0!</v>
      </c>
      <c r="F169" s="41"/>
      <c r="G169" s="67" t="s">
        <v>571</v>
      </c>
      <c r="H169" s="144">
        <f>+H168/H170</f>
        <v>0.3828456383</v>
      </c>
    </row>
    <row r="170" ht="15.75" customHeight="1">
      <c r="A170" s="42"/>
      <c r="B170" s="140"/>
      <c r="C170" s="145">
        <v>0.0</v>
      </c>
      <c r="D170" s="44"/>
      <c r="E170" s="145">
        <v>0.0</v>
      </c>
      <c r="F170" s="41"/>
      <c r="G170" s="67" t="s">
        <v>572</v>
      </c>
      <c r="H170" s="145">
        <v>7990.0</v>
      </c>
    </row>
    <row r="171" ht="15.75" customHeight="1">
      <c r="B171" s="4"/>
      <c r="G171" s="31"/>
    </row>
    <row r="172" ht="15.75" hidden="1" customHeight="1">
      <c r="B172" s="4"/>
      <c r="G172" s="31"/>
    </row>
    <row r="173" ht="15.75" hidden="1" customHeight="1">
      <c r="A173" s="138" t="s">
        <v>562</v>
      </c>
      <c r="B173" s="139" t="s">
        <v>574</v>
      </c>
      <c r="C173" s="34"/>
      <c r="D173" s="35"/>
      <c r="E173" s="36"/>
      <c r="F173" s="37"/>
      <c r="G173" s="38"/>
      <c r="H173" s="35"/>
    </row>
    <row r="174" ht="15.75" hidden="1" customHeight="1">
      <c r="A174" s="42"/>
      <c r="B174" s="140"/>
      <c r="C174" s="42"/>
      <c r="D174" s="44"/>
      <c r="E174" s="45"/>
      <c r="F174" s="42"/>
      <c r="G174" s="46"/>
      <c r="H174" s="44"/>
    </row>
    <row r="175" ht="15.75" hidden="1" customHeight="1">
      <c r="A175" s="48" t="s">
        <v>476</v>
      </c>
      <c r="B175" s="48" t="s">
        <v>477</v>
      </c>
      <c r="C175" s="48" t="s">
        <v>478</v>
      </c>
      <c r="D175" s="49" t="s">
        <v>564</v>
      </c>
      <c r="E175" s="50" t="s">
        <v>10</v>
      </c>
      <c r="F175" s="48" t="s">
        <v>480</v>
      </c>
      <c r="G175" s="51" t="s">
        <v>481</v>
      </c>
      <c r="H175" s="49" t="s">
        <v>565</v>
      </c>
    </row>
    <row r="176" ht="15.75" hidden="1" customHeight="1">
      <c r="A176" s="53">
        <v>1.0</v>
      </c>
      <c r="B176" s="149" t="s">
        <v>575</v>
      </c>
      <c r="C176" s="55" t="str">
        <f>+IF(ISERROR(VLOOKUP($B176,Insumos!$C:$G,3,FALSE)),"",VLOOKUP($B176,Insumos!$C:$G,3,FALSE))</f>
        <v/>
      </c>
      <c r="D176" s="56" t="str">
        <f>+IF(ISERROR(VLOOKUP($B176,Insumos!$C:$G,2,FALSE)),"",VLOOKUP($B176,Insumos!$C:$G,2,FALSE))</f>
        <v/>
      </c>
      <c r="E176" s="57" t="str">
        <f>+IF(ISERROR(VLOOKUP($B176,Insumos!$C:$G,5,FALSE)),"",VLOOKUP($B176,Insumos!$C:$G,5,FALSE))</f>
        <v/>
      </c>
      <c r="F176" s="55" t="str">
        <f>+IF(ISERROR(VLOOKUP($B176,Insumos!$C:$G,4,FALSE)),"",VLOOKUP($B176,Insumos!$C:$G,4,FALSE))</f>
        <v/>
      </c>
      <c r="G176" s="147">
        <v>55.0</v>
      </c>
      <c r="H176" s="56">
        <f t="shared" ref="H176:H185" si="9">IF(ISERROR(ROUND(+D176/E176*G176,2)),0,ROUND(+D176/E176*G176,2))</f>
        <v>0</v>
      </c>
    </row>
    <row r="177" ht="15.75" hidden="1" customHeight="1">
      <c r="A177" s="53">
        <v>2.0</v>
      </c>
      <c r="B177" s="149" t="s">
        <v>576</v>
      </c>
      <c r="C177" s="55" t="str">
        <f>+IF(ISERROR(VLOOKUP($B177,Insumos!$C:$G,3,FALSE)),"",VLOOKUP($B177,Insumos!$C:$G,3,FALSE))</f>
        <v/>
      </c>
      <c r="D177" s="56" t="str">
        <f>+IF(ISERROR(VLOOKUP($B177,Insumos!$C:$G,2,FALSE)),"",VLOOKUP($B177,Insumos!$C:$G,2,FALSE))</f>
        <v/>
      </c>
      <c r="E177" s="57" t="str">
        <f>+IF(ISERROR(VLOOKUP($B177,Insumos!$C:$G,5,FALSE)),"",VLOOKUP($B177,Insumos!$C:$G,5,FALSE))</f>
        <v/>
      </c>
      <c r="F177" s="55" t="str">
        <f>+IF(ISERROR(VLOOKUP($B177,Insumos!$C:$G,4,FALSE)),"",VLOOKUP($B177,Insumos!$C:$G,4,FALSE))</f>
        <v/>
      </c>
      <c r="G177" s="151">
        <v>8.0</v>
      </c>
      <c r="H177" s="56">
        <f t="shared" si="9"/>
        <v>0</v>
      </c>
    </row>
    <row r="178" ht="15.75" hidden="1" customHeight="1">
      <c r="A178" s="53">
        <v>3.0</v>
      </c>
      <c r="B178" s="152" t="s">
        <v>577</v>
      </c>
      <c r="C178" s="55" t="str">
        <f>+IF(ISERROR(VLOOKUP($B178,Insumos!$C:$G,3,FALSE)),"",VLOOKUP($B178,Insumos!$C:$G,3,FALSE))</f>
        <v/>
      </c>
      <c r="D178" s="56" t="str">
        <f>+IF(ISERROR(VLOOKUP($B178,Insumos!$C:$G,2,FALSE)),"",VLOOKUP($B178,Insumos!$C:$G,2,FALSE))</f>
        <v/>
      </c>
      <c r="E178" s="57" t="str">
        <f>+IF(ISERROR(VLOOKUP($B178,Insumos!$C:$G,5,FALSE)),"",VLOOKUP($B178,Insumos!$C:$G,5,FALSE))</f>
        <v/>
      </c>
      <c r="F178" s="55" t="str">
        <f>+IF(ISERROR(VLOOKUP($B178,Insumos!$C:$G,4,FALSE)),"",VLOOKUP($B178,Insumos!$C:$G,4,FALSE))</f>
        <v/>
      </c>
      <c r="G178" s="147">
        <v>2.0</v>
      </c>
      <c r="H178" s="56">
        <f t="shared" si="9"/>
        <v>0</v>
      </c>
    </row>
    <row r="179" ht="15.75" hidden="1" customHeight="1">
      <c r="A179" s="53">
        <v>4.0</v>
      </c>
      <c r="B179" s="149" t="s">
        <v>578</v>
      </c>
      <c r="C179" s="55" t="str">
        <f>+IF(ISERROR(VLOOKUP($B179,Insumos!$C:$G,3,FALSE)),"",VLOOKUP($B179,Insumos!$C:$G,3,FALSE))</f>
        <v/>
      </c>
      <c r="D179" s="56" t="str">
        <f>+IF(ISERROR(VLOOKUP($B179,Insumos!$C:$G,2,FALSE)),"",VLOOKUP($B179,Insumos!$C:$G,2,FALSE))</f>
        <v/>
      </c>
      <c r="E179" s="57" t="str">
        <f>+IF(ISERROR(VLOOKUP($B179,Insumos!$C:$G,5,FALSE)),"",VLOOKUP($B179,Insumos!$C:$G,5,FALSE))</f>
        <v/>
      </c>
      <c r="F179" s="55" t="str">
        <f>+IF(ISERROR(VLOOKUP($B179,Insumos!$C:$G,4,FALSE)),"",VLOOKUP($B179,Insumos!$C:$G,4,FALSE))</f>
        <v/>
      </c>
      <c r="G179" s="147">
        <v>1.0</v>
      </c>
      <c r="H179" s="56">
        <f t="shared" si="9"/>
        <v>0</v>
      </c>
    </row>
    <row r="180" ht="15.75" hidden="1" customHeight="1">
      <c r="A180" s="53">
        <v>5.0</v>
      </c>
      <c r="B180" s="149" t="s">
        <v>579</v>
      </c>
      <c r="C180" s="55" t="str">
        <f>+IF(ISERROR(VLOOKUP($B180,Insumos!$C:$G,3,FALSE)),"",VLOOKUP($B180,Insumos!$C:$G,3,FALSE))</f>
        <v/>
      </c>
      <c r="D180" s="56" t="str">
        <f>+IF(ISERROR(VLOOKUP($B180,Insumos!$C:$G,2,FALSE)),"",VLOOKUP($B180,Insumos!$C:$G,2,FALSE))</f>
        <v/>
      </c>
      <c r="E180" s="57" t="str">
        <f>+IF(ISERROR(VLOOKUP($B180,Insumos!$C:$G,5,FALSE)),"",VLOOKUP($B180,Insumos!$C:$G,5,FALSE))</f>
        <v/>
      </c>
      <c r="F180" s="55" t="str">
        <f>+IF(ISERROR(VLOOKUP($B180,Insumos!$C:$G,4,FALSE)),"",VLOOKUP($B180,Insumos!$C:$G,4,FALSE))</f>
        <v/>
      </c>
      <c r="G180" s="147">
        <v>25.0</v>
      </c>
      <c r="H180" s="56">
        <f t="shared" si="9"/>
        <v>0</v>
      </c>
    </row>
    <row r="181" ht="15.75" hidden="1" customHeight="1">
      <c r="A181" s="53">
        <v>6.0</v>
      </c>
      <c r="B181" s="149" t="s">
        <v>580</v>
      </c>
      <c r="C181" s="55" t="str">
        <f>+IF(ISERROR(VLOOKUP($B181,Insumos!$C:$G,3,FALSE)),"",VLOOKUP($B181,Insumos!$C:$G,3,FALSE))</f>
        <v/>
      </c>
      <c r="D181" s="56" t="str">
        <f>+IF(ISERROR(VLOOKUP($B181,Insumos!$C:$G,2,FALSE)),"",VLOOKUP($B181,Insumos!$C:$G,2,FALSE))</f>
        <v/>
      </c>
      <c r="E181" s="57" t="str">
        <f>+IF(ISERROR(VLOOKUP($B181,Insumos!$C:$G,5,FALSE)),"",VLOOKUP($B181,Insumos!$C:$G,5,FALSE))</f>
        <v/>
      </c>
      <c r="F181" s="55" t="str">
        <f>+IF(ISERROR(VLOOKUP($B181,Insumos!$C:$G,4,FALSE)),"",VLOOKUP($B181,Insumos!$C:$G,4,FALSE))</f>
        <v/>
      </c>
      <c r="G181" s="147">
        <v>1.0</v>
      </c>
      <c r="H181" s="56">
        <f t="shared" si="9"/>
        <v>0</v>
      </c>
    </row>
    <row r="182" ht="15.75" hidden="1" customHeight="1">
      <c r="A182" s="53">
        <v>7.0</v>
      </c>
      <c r="B182" s="149" t="s">
        <v>581</v>
      </c>
      <c r="C182" s="55" t="str">
        <f>+IF(ISERROR(VLOOKUP($B182,Insumos!$C:$G,3,FALSE)),"",VLOOKUP($B182,Insumos!$C:$G,3,FALSE))</f>
        <v/>
      </c>
      <c r="D182" s="56" t="str">
        <f>+IF(ISERROR(VLOOKUP($B182,Insumos!$C:$G,2,FALSE)),"",VLOOKUP($B182,Insumos!$C:$G,2,FALSE))</f>
        <v/>
      </c>
      <c r="E182" s="57" t="str">
        <f>+IF(ISERROR(VLOOKUP($B182,Insumos!$C:$G,5,FALSE)),"",VLOOKUP($B182,Insumos!$C:$G,5,FALSE))</f>
        <v/>
      </c>
      <c r="F182" s="55" t="str">
        <f>+IF(ISERROR(VLOOKUP($B182,Insumos!$C:$G,4,FALSE)),"",VLOOKUP($B182,Insumos!$C:$G,4,FALSE))</f>
        <v/>
      </c>
      <c r="G182" s="147">
        <v>2.0</v>
      </c>
      <c r="H182" s="56">
        <f t="shared" si="9"/>
        <v>0</v>
      </c>
    </row>
    <row r="183" ht="15.75" hidden="1" customHeight="1">
      <c r="A183" s="53">
        <v>8.0</v>
      </c>
      <c r="B183" s="153"/>
      <c r="C183" s="55" t="str">
        <f>+IF(ISERROR(VLOOKUP($B183,Insumos!$C:$G,3,FALSE)),"",VLOOKUP($B183,Insumos!$C:$G,3,FALSE))</f>
        <v/>
      </c>
      <c r="D183" s="56" t="str">
        <f>+IF(ISERROR(VLOOKUP($B183,Insumos!$C:$G,2,FALSE)),"",VLOOKUP($B183,Insumos!$C:$G,2,FALSE))</f>
        <v/>
      </c>
      <c r="E183" s="57" t="str">
        <f>+IF(ISERROR(VLOOKUP($B183,Insumos!$C:$G,5,FALSE)),"",VLOOKUP($B183,Insumos!$C:$G,5,FALSE))</f>
        <v/>
      </c>
      <c r="F183" s="55" t="str">
        <f>+IF(ISERROR(VLOOKUP($B183,Insumos!$C:$G,4,FALSE)),"",VLOOKUP($B183,Insumos!$C:$G,4,FALSE))</f>
        <v/>
      </c>
      <c r="G183" s="141"/>
      <c r="H183" s="56">
        <f t="shared" si="9"/>
        <v>0</v>
      </c>
    </row>
    <row r="184" ht="15.75" hidden="1" customHeight="1">
      <c r="A184" s="53">
        <v>11.0</v>
      </c>
      <c r="B184" s="153"/>
      <c r="C184" s="55" t="str">
        <f>+IF(ISERROR(VLOOKUP($B184,Insumos!$C:$G,3,FALSE)),"",VLOOKUP($B184,Insumos!$C:$G,3,FALSE))</f>
        <v/>
      </c>
      <c r="D184" s="56" t="str">
        <f>+IF(ISERROR(VLOOKUP($B184,Insumos!$C:$G,2,FALSE)),"",VLOOKUP($B184,Insumos!$C:$G,2,FALSE))</f>
        <v/>
      </c>
      <c r="E184" s="57" t="str">
        <f>+IF(ISERROR(VLOOKUP($B184,Insumos!$C:$G,5,FALSE)),"",VLOOKUP($B184,Insumos!$C:$G,5,FALSE))</f>
        <v/>
      </c>
      <c r="F184" s="55" t="str">
        <f>+IF(ISERROR(VLOOKUP($B184,Insumos!$C:$G,4,FALSE)),"",VLOOKUP($B184,Insumos!$C:$G,4,FALSE))</f>
        <v/>
      </c>
      <c r="G184" s="141"/>
      <c r="H184" s="56">
        <f t="shared" si="9"/>
        <v>0</v>
      </c>
    </row>
    <row r="185" ht="15.75" hidden="1" customHeight="1">
      <c r="A185" s="53">
        <v>12.0</v>
      </c>
      <c r="B185" s="153"/>
      <c r="C185" s="55" t="str">
        <f>+IF(ISERROR(VLOOKUP($B185,Insumos!$C:$G,3,FALSE)),"",VLOOKUP($B185,Insumos!$C:$G,3,FALSE))</f>
        <v/>
      </c>
      <c r="D185" s="56" t="str">
        <f>+IF(ISERROR(VLOOKUP($B185,Insumos!$C:$G,2,FALSE)),"",VLOOKUP($B185,Insumos!$C:$G,2,FALSE))</f>
        <v/>
      </c>
      <c r="E185" s="57" t="str">
        <f>+IF(ISERROR(VLOOKUP($B185,Insumos!$C:$G,5,FALSE)),"",VLOOKUP($B185,Insumos!$C:$G,5,FALSE))</f>
        <v/>
      </c>
      <c r="F185" s="55" t="str">
        <f>+IF(ISERROR(VLOOKUP($B185,Insumos!$C:$G,4,FALSE)),"",VLOOKUP($B185,Insumos!$C:$G,4,FALSE))</f>
        <v/>
      </c>
      <c r="G185" s="141"/>
      <c r="H185" s="56">
        <f t="shared" si="9"/>
        <v>0</v>
      </c>
    </row>
    <row r="186" ht="15.75" hidden="1" customHeight="1">
      <c r="A186" s="42"/>
      <c r="B186" s="140"/>
      <c r="C186" s="41"/>
      <c r="D186" s="44"/>
      <c r="E186" s="45"/>
      <c r="F186" s="41"/>
      <c r="G186" s="67" t="s">
        <v>566</v>
      </c>
      <c r="H186" s="68">
        <f>+SUM(H176:H185)</f>
        <v>0</v>
      </c>
    </row>
    <row r="187" ht="15.75" hidden="1" customHeight="1">
      <c r="A187" s="42"/>
      <c r="B187" s="140"/>
      <c r="C187" s="41"/>
      <c r="D187" s="44"/>
      <c r="E187" s="45"/>
      <c r="F187" s="41"/>
      <c r="G187" s="67" t="s">
        <v>569</v>
      </c>
      <c r="H187" s="142">
        <f>+H186/10</f>
        <v>0</v>
      </c>
    </row>
    <row r="188" ht="15.75" hidden="1" customHeight="1">
      <c r="A188" s="42"/>
      <c r="B188" s="140"/>
      <c r="C188" s="41"/>
      <c r="D188" s="44"/>
      <c r="E188" s="45"/>
      <c r="F188" s="41"/>
      <c r="G188" s="67" t="s">
        <v>570</v>
      </c>
      <c r="H188" s="143">
        <f>(H186+H187)*1.19</f>
        <v>0</v>
      </c>
    </row>
    <row r="189" ht="15.75" hidden="1" customHeight="1">
      <c r="A189" s="42"/>
      <c r="B189" s="140"/>
      <c r="C189" s="41"/>
      <c r="D189" s="44"/>
      <c r="E189" s="45"/>
      <c r="F189" s="41"/>
      <c r="G189" s="67" t="s">
        <v>571</v>
      </c>
      <c r="H189" s="144">
        <f>+H188/H190</f>
        <v>0</v>
      </c>
    </row>
    <row r="190" ht="15.75" hidden="1" customHeight="1">
      <c r="A190" s="42"/>
      <c r="B190" s="140"/>
      <c r="C190" s="41"/>
      <c r="D190" s="44"/>
      <c r="E190" s="45"/>
      <c r="F190" s="41"/>
      <c r="G190" s="67" t="s">
        <v>572</v>
      </c>
      <c r="H190" s="145">
        <v>28800.0</v>
      </c>
    </row>
    <row r="191" ht="15.75" hidden="1" customHeight="1">
      <c r="B191" s="4"/>
      <c r="G191" s="31"/>
    </row>
    <row r="192" ht="15.75" customHeight="1">
      <c r="B192" s="4"/>
      <c r="G192" s="31"/>
    </row>
    <row r="193" ht="15.75" hidden="1" customHeight="1">
      <c r="B193" s="4"/>
      <c r="G193" s="31"/>
    </row>
    <row r="194" ht="15.75" hidden="1" customHeight="1">
      <c r="A194" s="138" t="s">
        <v>562</v>
      </c>
      <c r="B194" s="139" t="s">
        <v>582</v>
      </c>
      <c r="C194" s="34"/>
      <c r="D194" s="35"/>
      <c r="E194" s="36"/>
      <c r="F194" s="37"/>
      <c r="G194" s="38"/>
      <c r="H194" s="35"/>
    </row>
    <row r="195" ht="15.75" hidden="1" customHeight="1">
      <c r="A195" s="42"/>
      <c r="B195" s="140"/>
      <c r="C195" s="42"/>
      <c r="D195" s="44"/>
      <c r="E195" s="45"/>
      <c r="F195" s="42"/>
      <c r="G195" s="46"/>
      <c r="H195" s="44"/>
    </row>
    <row r="196" ht="15.75" hidden="1" customHeight="1">
      <c r="A196" s="48" t="s">
        <v>476</v>
      </c>
      <c r="B196" s="48" t="s">
        <v>477</v>
      </c>
      <c r="C196" s="48" t="s">
        <v>478</v>
      </c>
      <c r="D196" s="49" t="s">
        <v>564</v>
      </c>
      <c r="E196" s="50" t="s">
        <v>10</v>
      </c>
      <c r="F196" s="48" t="s">
        <v>480</v>
      </c>
      <c r="G196" s="51" t="s">
        <v>481</v>
      </c>
      <c r="H196" s="49" t="s">
        <v>565</v>
      </c>
    </row>
    <row r="197" ht="15.75" hidden="1" customHeight="1">
      <c r="A197" s="53">
        <v>1.0</v>
      </c>
      <c r="B197" s="149" t="s">
        <v>583</v>
      </c>
      <c r="C197" s="55" t="str">
        <f>+IF(ISERROR(VLOOKUP($B197,Insumos!$C:$G,3,FALSE)),"",VLOOKUP($B197,Insumos!$C:$G,3,FALSE))</f>
        <v/>
      </c>
      <c r="D197" s="56" t="str">
        <f>+IF(ISERROR(VLOOKUP($B197,Insumos!$C:$G,2,FALSE)),"",VLOOKUP($B197,Insumos!$C:$G,2,FALSE))</f>
        <v/>
      </c>
      <c r="E197" s="57" t="str">
        <f>+IF(ISERROR(VLOOKUP($B197,Insumos!$C:$G,5,FALSE)),"",VLOOKUP($B197,Insumos!$C:$G,5,FALSE))</f>
        <v/>
      </c>
      <c r="F197" s="55" t="str">
        <f>+IF(ISERROR(VLOOKUP($B197,Insumos!$C:$G,4,FALSE)),"",VLOOKUP($B197,Insumos!$C:$G,4,FALSE))</f>
        <v/>
      </c>
      <c r="G197" s="147">
        <v>45.0</v>
      </c>
      <c r="H197" s="56">
        <f t="shared" ref="H197:H206" si="10">IF(ISERROR(ROUND(+D197/E197*G197,2)),0,ROUND(+D197/E197*G197,2))</f>
        <v>0</v>
      </c>
    </row>
    <row r="198" ht="15.75" hidden="1" customHeight="1">
      <c r="A198" s="53">
        <v>2.0</v>
      </c>
      <c r="B198" s="149" t="s">
        <v>584</v>
      </c>
      <c r="C198" s="55" t="str">
        <f>+IF(ISERROR(VLOOKUP($B198,Insumos!$C:$G,3,FALSE)),"",VLOOKUP($B198,Insumos!$C:$G,3,FALSE))</f>
        <v/>
      </c>
      <c r="D198" s="56" t="str">
        <f>+IF(ISERROR(VLOOKUP($B198,Insumos!$C:$G,2,FALSE)),"",VLOOKUP($B198,Insumos!$C:$G,2,FALSE))</f>
        <v/>
      </c>
      <c r="E198" s="57" t="str">
        <f>+IF(ISERROR(VLOOKUP($B198,Insumos!$C:$G,5,FALSE)),"",VLOOKUP($B198,Insumos!$C:$G,5,FALSE))</f>
        <v/>
      </c>
      <c r="F198" s="55" t="str">
        <f>+IF(ISERROR(VLOOKUP($B198,Insumos!$C:$G,4,FALSE)),"",VLOOKUP($B198,Insumos!$C:$G,4,FALSE))</f>
        <v/>
      </c>
      <c r="G198" s="151">
        <v>20.0</v>
      </c>
      <c r="H198" s="56">
        <f t="shared" si="10"/>
        <v>0</v>
      </c>
    </row>
    <row r="199" ht="15.75" hidden="1" customHeight="1">
      <c r="A199" s="53">
        <v>3.0</v>
      </c>
      <c r="B199" s="152" t="s">
        <v>585</v>
      </c>
      <c r="C199" s="55" t="str">
        <f>+IF(ISERROR(VLOOKUP($B199,Insumos!$C:$G,3,FALSE)),"",VLOOKUP($B199,Insumos!$C:$G,3,FALSE))</f>
        <v/>
      </c>
      <c r="D199" s="56" t="str">
        <f>+IF(ISERROR(VLOOKUP($B199,Insumos!$C:$G,2,FALSE)),"",VLOOKUP($B199,Insumos!$C:$G,2,FALSE))</f>
        <v/>
      </c>
      <c r="E199" s="57" t="str">
        <f>+IF(ISERROR(VLOOKUP($B199,Insumos!$C:$G,5,FALSE)),"",VLOOKUP($B199,Insumos!$C:$G,5,FALSE))</f>
        <v/>
      </c>
      <c r="F199" s="55" t="str">
        <f>+IF(ISERROR(VLOOKUP($B199,Insumos!$C:$G,4,FALSE)),"",VLOOKUP($B199,Insumos!$C:$G,4,FALSE))</f>
        <v/>
      </c>
      <c r="G199" s="147">
        <v>1.0</v>
      </c>
      <c r="H199" s="56">
        <f t="shared" si="10"/>
        <v>0</v>
      </c>
    </row>
    <row r="200" ht="15.75" hidden="1" customHeight="1">
      <c r="A200" s="53">
        <v>4.0</v>
      </c>
      <c r="B200" s="149" t="s">
        <v>586</v>
      </c>
      <c r="C200" s="55" t="str">
        <f>+IF(ISERROR(VLOOKUP($B200,Insumos!$C:$G,3,FALSE)),"",VLOOKUP($B200,Insumos!$C:$G,3,FALSE))</f>
        <v/>
      </c>
      <c r="D200" s="56" t="str">
        <f>+IF(ISERROR(VLOOKUP($B200,Insumos!$C:$G,2,FALSE)),"",VLOOKUP($B200,Insumos!$C:$G,2,FALSE))</f>
        <v/>
      </c>
      <c r="E200" s="57" t="str">
        <f>+IF(ISERROR(VLOOKUP($B200,Insumos!$C:$G,5,FALSE)),"",VLOOKUP($B200,Insumos!$C:$G,5,FALSE))</f>
        <v/>
      </c>
      <c r="F200" s="55" t="str">
        <f>+IF(ISERROR(VLOOKUP($B200,Insumos!$C:$G,4,FALSE)),"",VLOOKUP($B200,Insumos!$C:$G,4,FALSE))</f>
        <v/>
      </c>
      <c r="G200" s="147">
        <v>20.0</v>
      </c>
      <c r="H200" s="56">
        <f t="shared" si="10"/>
        <v>0</v>
      </c>
    </row>
    <row r="201" ht="15.75" hidden="1" customHeight="1">
      <c r="A201" s="53">
        <v>5.0</v>
      </c>
      <c r="B201" s="149" t="s">
        <v>578</v>
      </c>
      <c r="C201" s="55" t="str">
        <f>+IF(ISERROR(VLOOKUP($B201,Insumos!$C:$G,3,FALSE)),"",VLOOKUP($B201,Insumos!$C:$G,3,FALSE))</f>
        <v/>
      </c>
      <c r="D201" s="56" t="str">
        <f>+IF(ISERROR(VLOOKUP($B201,Insumos!$C:$G,2,FALSE)),"",VLOOKUP($B201,Insumos!$C:$G,2,FALSE))</f>
        <v/>
      </c>
      <c r="E201" s="57" t="str">
        <f>+IF(ISERROR(VLOOKUP($B201,Insumos!$C:$G,5,FALSE)),"",VLOOKUP($B201,Insumos!$C:$G,5,FALSE))</f>
        <v/>
      </c>
      <c r="F201" s="55" t="str">
        <f>+IF(ISERROR(VLOOKUP($B201,Insumos!$C:$G,4,FALSE)),"",VLOOKUP($B201,Insumos!$C:$G,4,FALSE))</f>
        <v/>
      </c>
      <c r="G201" s="147">
        <v>1.0</v>
      </c>
      <c r="H201" s="56">
        <f t="shared" si="10"/>
        <v>0</v>
      </c>
    </row>
    <row r="202" ht="15.75" hidden="1" customHeight="1">
      <c r="A202" s="53">
        <v>6.0</v>
      </c>
      <c r="B202" s="149" t="s">
        <v>587</v>
      </c>
      <c r="C202" s="55" t="str">
        <f>+IF(ISERROR(VLOOKUP($B202,Insumos!$C:$G,3,FALSE)),"",VLOOKUP($B202,Insumos!$C:$G,3,FALSE))</f>
        <v/>
      </c>
      <c r="D202" s="56" t="str">
        <f>+IF(ISERROR(VLOOKUP($B202,Insumos!$C:$G,2,FALSE)),"",VLOOKUP($B202,Insumos!$C:$G,2,FALSE))</f>
        <v/>
      </c>
      <c r="E202" s="57" t="str">
        <f>+IF(ISERROR(VLOOKUP($B202,Insumos!$C:$G,5,FALSE)),"",VLOOKUP($B202,Insumos!$C:$G,5,FALSE))</f>
        <v/>
      </c>
      <c r="F202" s="55" t="str">
        <f>+IF(ISERROR(VLOOKUP($B202,Insumos!$C:$G,4,FALSE)),"",VLOOKUP($B202,Insumos!$C:$G,4,FALSE))</f>
        <v/>
      </c>
      <c r="G202" s="147">
        <v>0.5</v>
      </c>
      <c r="H202" s="56">
        <f t="shared" si="10"/>
        <v>0</v>
      </c>
    </row>
    <row r="203" ht="15.75" hidden="1" customHeight="1">
      <c r="A203" s="53">
        <v>7.0</v>
      </c>
      <c r="B203" s="149" t="s">
        <v>581</v>
      </c>
      <c r="C203" s="55" t="str">
        <f>+IF(ISERROR(VLOOKUP($B203,Insumos!$C:$G,3,FALSE)),"",VLOOKUP($B203,Insumos!$C:$G,3,FALSE))</f>
        <v/>
      </c>
      <c r="D203" s="56" t="str">
        <f>+IF(ISERROR(VLOOKUP($B203,Insumos!$C:$G,2,FALSE)),"",VLOOKUP($B203,Insumos!$C:$G,2,FALSE))</f>
        <v/>
      </c>
      <c r="E203" s="57" t="str">
        <f>+IF(ISERROR(VLOOKUP($B203,Insumos!$C:$G,5,FALSE)),"",VLOOKUP($B203,Insumos!$C:$G,5,FALSE))</f>
        <v/>
      </c>
      <c r="F203" s="55" t="str">
        <f>+IF(ISERROR(VLOOKUP($B203,Insumos!$C:$G,4,FALSE)),"",VLOOKUP($B203,Insumos!$C:$G,4,FALSE))</f>
        <v/>
      </c>
      <c r="G203" s="147">
        <v>2.0</v>
      </c>
      <c r="H203" s="56">
        <f t="shared" si="10"/>
        <v>0</v>
      </c>
    </row>
    <row r="204" ht="15.75" hidden="1" customHeight="1">
      <c r="A204" s="53">
        <v>8.0</v>
      </c>
      <c r="B204" s="149" t="s">
        <v>588</v>
      </c>
      <c r="C204" s="55" t="str">
        <f>+IF(ISERROR(VLOOKUP($B204,Insumos!$C:$G,3,FALSE)),"",VLOOKUP($B204,Insumos!$C:$G,3,FALSE))</f>
        <v/>
      </c>
      <c r="D204" s="56" t="str">
        <f>+IF(ISERROR(VLOOKUP($B204,Insumos!$C:$G,2,FALSE)),"",VLOOKUP($B204,Insumos!$C:$G,2,FALSE))</f>
        <v/>
      </c>
      <c r="E204" s="57" t="str">
        <f>+IF(ISERROR(VLOOKUP($B204,Insumos!$C:$G,5,FALSE)),"",VLOOKUP($B204,Insumos!$C:$G,5,FALSE))</f>
        <v/>
      </c>
      <c r="F204" s="55" t="str">
        <f>+IF(ISERROR(VLOOKUP($B204,Insumos!$C:$G,4,FALSE)),"",VLOOKUP($B204,Insumos!$C:$G,4,FALSE))</f>
        <v/>
      </c>
      <c r="G204" s="147">
        <v>5.0</v>
      </c>
      <c r="H204" s="56">
        <f t="shared" si="10"/>
        <v>0</v>
      </c>
    </row>
    <row r="205" ht="15.75" hidden="1" customHeight="1">
      <c r="A205" s="53">
        <v>11.0</v>
      </c>
      <c r="B205" s="149" t="s">
        <v>589</v>
      </c>
      <c r="C205" s="55" t="str">
        <f>+IF(ISERROR(VLOOKUP($B205,Insumos!$C:$G,3,FALSE)),"",VLOOKUP($B205,Insumos!$C:$G,3,FALSE))</f>
        <v/>
      </c>
      <c r="D205" s="56" t="str">
        <f>+IF(ISERROR(VLOOKUP($B205,Insumos!$C:$G,2,FALSE)),"",VLOOKUP($B205,Insumos!$C:$G,2,FALSE))</f>
        <v/>
      </c>
      <c r="E205" s="57" t="str">
        <f>+IF(ISERROR(VLOOKUP($B205,Insumos!$C:$G,5,FALSE)),"",VLOOKUP($B205,Insumos!$C:$G,5,FALSE))</f>
        <v/>
      </c>
      <c r="F205" s="55" t="str">
        <f>+IF(ISERROR(VLOOKUP($B205,Insumos!$C:$G,4,FALSE)),"",VLOOKUP($B205,Insumos!$C:$G,4,FALSE))</f>
        <v/>
      </c>
      <c r="G205" s="147">
        <v>1.0</v>
      </c>
      <c r="H205" s="56">
        <f t="shared" si="10"/>
        <v>0</v>
      </c>
    </row>
    <row r="206" ht="15.75" hidden="1" customHeight="1">
      <c r="A206" s="53">
        <v>12.0</v>
      </c>
      <c r="B206" s="149" t="s">
        <v>590</v>
      </c>
      <c r="C206" s="55" t="str">
        <f>+IF(ISERROR(VLOOKUP($B206,Insumos!$C:$G,3,FALSE)),"",VLOOKUP($B206,Insumos!$C:$G,3,FALSE))</f>
        <v/>
      </c>
      <c r="D206" s="56" t="str">
        <f>+IF(ISERROR(VLOOKUP($B206,Insumos!$C:$G,2,FALSE)),"",VLOOKUP($B206,Insumos!$C:$G,2,FALSE))</f>
        <v/>
      </c>
      <c r="E206" s="57" t="str">
        <f>+IF(ISERROR(VLOOKUP($B206,Insumos!$C:$G,5,FALSE)),"",VLOOKUP($B206,Insumos!$C:$G,5,FALSE))</f>
        <v/>
      </c>
      <c r="F206" s="55" t="str">
        <f>+IF(ISERROR(VLOOKUP($B206,Insumos!$C:$G,4,FALSE)),"",VLOOKUP($B206,Insumos!$C:$G,4,FALSE))</f>
        <v/>
      </c>
      <c r="G206" s="147">
        <v>0.1</v>
      </c>
      <c r="H206" s="56">
        <f t="shared" si="10"/>
        <v>0</v>
      </c>
    </row>
    <row r="207" ht="15.75" hidden="1" customHeight="1">
      <c r="A207" s="42"/>
      <c r="B207" s="140"/>
      <c r="C207" s="41"/>
      <c r="D207" s="44"/>
      <c r="E207" s="45"/>
      <c r="F207" s="41"/>
      <c r="G207" s="67" t="s">
        <v>566</v>
      </c>
      <c r="H207" s="68">
        <f>+SUM(H197:H206)</f>
        <v>0</v>
      </c>
    </row>
    <row r="208" ht="15.75" hidden="1" customHeight="1">
      <c r="A208" s="42"/>
      <c r="B208" s="140"/>
      <c r="C208" s="41"/>
      <c r="D208" s="44"/>
      <c r="E208" s="45"/>
      <c r="F208" s="41"/>
      <c r="G208" s="67" t="s">
        <v>569</v>
      </c>
      <c r="H208" s="142">
        <f>+H207/10</f>
        <v>0</v>
      </c>
    </row>
    <row r="209" ht="15.75" hidden="1" customHeight="1">
      <c r="A209" s="42"/>
      <c r="B209" s="140"/>
      <c r="C209" s="41"/>
      <c r="D209" s="44"/>
      <c r="E209" s="45"/>
      <c r="F209" s="41"/>
      <c r="G209" s="67" t="s">
        <v>570</v>
      </c>
      <c r="H209" s="143">
        <f>(H207+H208)*1.19</f>
        <v>0</v>
      </c>
    </row>
    <row r="210" ht="15.75" hidden="1" customHeight="1">
      <c r="A210" s="42"/>
      <c r="B210" s="140"/>
      <c r="C210" s="41"/>
      <c r="D210" s="44"/>
      <c r="E210" s="45"/>
      <c r="F210" s="41"/>
      <c r="G210" s="67" t="s">
        <v>571</v>
      </c>
      <c r="H210" s="144">
        <f>+H209/H211</f>
        <v>0</v>
      </c>
    </row>
    <row r="211" ht="15.75" hidden="1" customHeight="1">
      <c r="A211" s="42"/>
      <c r="B211" s="140"/>
      <c r="C211" s="41"/>
      <c r="D211" s="44"/>
      <c r="E211" s="45"/>
      <c r="F211" s="41"/>
      <c r="G211" s="67" t="s">
        <v>572</v>
      </c>
      <c r="H211" s="145">
        <v>28800.0</v>
      </c>
    </row>
    <row r="212" ht="15.75" hidden="1" customHeight="1">
      <c r="B212" s="4"/>
      <c r="G212" s="31"/>
    </row>
    <row r="213" ht="15.75" hidden="1" customHeight="1">
      <c r="B213" s="4"/>
      <c r="G213" s="31"/>
    </row>
    <row r="214" ht="15.75" customHeight="1">
      <c r="B214" s="4"/>
      <c r="G214" s="31"/>
    </row>
    <row r="215" ht="15.75" customHeight="1">
      <c r="A215" s="138" t="s">
        <v>562</v>
      </c>
      <c r="B215" s="139" t="s">
        <v>26</v>
      </c>
      <c r="C215" s="34"/>
      <c r="D215" s="35"/>
      <c r="E215" s="36"/>
      <c r="F215" s="37"/>
      <c r="G215" s="38"/>
      <c r="H215" s="35"/>
    </row>
    <row r="216" ht="15.75" customHeight="1">
      <c r="A216" s="42"/>
      <c r="B216" s="140"/>
      <c r="C216" s="42"/>
      <c r="D216" s="44"/>
      <c r="E216" s="45"/>
      <c r="F216" s="42"/>
      <c r="G216" s="46"/>
      <c r="H216" s="44"/>
    </row>
    <row r="217" ht="15.75" customHeight="1">
      <c r="A217" s="48" t="s">
        <v>476</v>
      </c>
      <c r="B217" s="48" t="s">
        <v>477</v>
      </c>
      <c r="C217" s="48" t="s">
        <v>478</v>
      </c>
      <c r="D217" s="49" t="s">
        <v>564</v>
      </c>
      <c r="E217" s="50" t="s">
        <v>10</v>
      </c>
      <c r="F217" s="48" t="s">
        <v>480</v>
      </c>
      <c r="G217" s="51" t="s">
        <v>481</v>
      </c>
      <c r="H217" s="49" t="s">
        <v>565</v>
      </c>
    </row>
    <row r="218" ht="15.75" customHeight="1">
      <c r="A218" s="53">
        <v>1.0</v>
      </c>
      <c r="B218" s="55" t="s">
        <v>26</v>
      </c>
      <c r="C218" s="55" t="str">
        <f>+IF(ISERROR(VLOOKUP($B218,Insumos!$C:$G,3,FALSE)),"",VLOOKUP($B218,Insumos!$C:$G,3,FALSE))</f>
        <v>UNIDAD</v>
      </c>
      <c r="D218" s="56">
        <f>+IF(ISERROR(VLOOKUP($B218,Insumos!$C:$G,2,FALSE)),"",VLOOKUP($B218,Insumos!$C:$G,2,FALSE))</f>
        <v>15500</v>
      </c>
      <c r="E218" s="57">
        <f>+IF(ISERROR(VLOOKUP($B218,Insumos!$C:$G,5,FALSE)),"",VLOOKUP($B218,Insumos!$C:$G,5,FALSE))</f>
        <v>50</v>
      </c>
      <c r="F218" s="55" t="str">
        <f>+IF(ISERROR(VLOOKUP($B218,Insumos!$C:$G,4,FALSE)),"",VLOOKUP($B218,Insumos!$C:$G,4,FALSE))</f>
        <v>UNIDAD</v>
      </c>
      <c r="G218" s="146">
        <v>5.0</v>
      </c>
      <c r="H218" s="56">
        <f t="shared" ref="H218:H228" si="11">IF(ISERROR(ROUND(+D218/E218*G218,2)),0,ROUND(+D218/E218*G218,2))</f>
        <v>1550</v>
      </c>
    </row>
    <row r="219" ht="15.75" customHeight="1">
      <c r="A219" s="53">
        <v>2.0</v>
      </c>
      <c r="B219" s="55" t="s">
        <v>109</v>
      </c>
      <c r="C219" s="55" t="str">
        <f>+IF(ISERROR(VLOOKUP($B219,Insumos!$C:$G,3,FALSE)),"",VLOOKUP($B219,Insumos!$C:$G,3,FALSE))</f>
        <v>MILILITROS</v>
      </c>
      <c r="D219" s="56">
        <f>+IF(ISERROR(VLOOKUP($B219,Insumos!$C:$G,2,FALSE)),"",VLOOKUP($B219,Insumos!$C:$G,2,FALSE))</f>
        <v>3193.28</v>
      </c>
      <c r="E219" s="57">
        <f>+IF(ISERROR(VLOOKUP($B219,Insumos!$C:$G,5,FALSE)),"",VLOOKUP($B219,Insumos!$C:$G,5,FALSE))</f>
        <v>700</v>
      </c>
      <c r="F219" s="55" t="str">
        <f>+IF(ISERROR(VLOOKUP($B219,Insumos!$C:$G,4,FALSE)),"",VLOOKUP($B219,Insumos!$C:$G,4,FALSE))</f>
        <v>MILILITROS</v>
      </c>
      <c r="G219" s="150">
        <v>30.0</v>
      </c>
      <c r="H219" s="56">
        <f t="shared" si="11"/>
        <v>136.85</v>
      </c>
    </row>
    <row r="220" ht="15.75" customHeight="1">
      <c r="A220" s="53">
        <v>3.0</v>
      </c>
      <c r="B220" s="55" t="s">
        <v>294</v>
      </c>
      <c r="C220" s="55" t="str">
        <f>+IF(ISERROR(VLOOKUP($B220,Insumos!$C:$G,3,FALSE)),"",VLOOKUP($B220,Insumos!$C:$G,3,FALSE))</f>
        <v>CAJA</v>
      </c>
      <c r="D220" s="56">
        <f>+IF(ISERROR(VLOOKUP($B220,Insumos!$C:$G,2,FALSE)),"",VLOOKUP($B220,Insumos!$C:$G,2,FALSE))</f>
        <v>180</v>
      </c>
      <c r="E220" s="57">
        <f>+IF(ISERROR(VLOOKUP($B220,Insumos!$C:$G,5,FALSE)),"",VLOOKUP($B220,Insumos!$C:$G,5,FALSE))</f>
        <v>1</v>
      </c>
      <c r="F220" s="55" t="str">
        <f>+IF(ISERROR(VLOOKUP($B220,Insumos!$C:$G,4,FALSE)),"",VLOOKUP($B220,Insumos!$C:$G,4,FALSE))</f>
        <v>CAJA</v>
      </c>
      <c r="G220" s="150">
        <v>1.0</v>
      </c>
      <c r="H220" s="56">
        <f t="shared" si="11"/>
        <v>180</v>
      </c>
    </row>
    <row r="221" ht="15.75" customHeight="1">
      <c r="A221" s="53">
        <v>4.0</v>
      </c>
      <c r="B221" s="55" t="s">
        <v>315</v>
      </c>
      <c r="C221" s="55" t="str">
        <f>+IF(ISERROR(VLOOKUP($B221,Insumos!$C:$G,3,FALSE)),"",VLOOKUP($B221,Insumos!$C:$G,3,FALSE))</f>
        <v>UNIDAD</v>
      </c>
      <c r="D221" s="56">
        <f>+IF(ISERROR(VLOOKUP($B221,Insumos!$C:$G,2,FALSE)),"",VLOOKUP($B221,Insumos!$C:$G,2,FALSE))</f>
        <v>170</v>
      </c>
      <c r="E221" s="57">
        <f>+IF(ISERROR(VLOOKUP($B221,Insumos!$C:$G,5,FALSE)),"",VLOOKUP($B221,Insumos!$C:$G,5,FALSE))</f>
        <v>1</v>
      </c>
      <c r="F221" s="55" t="str">
        <f>+IF(ISERROR(VLOOKUP($B221,Insumos!$C:$G,4,FALSE)),"",VLOOKUP($B221,Insumos!$C:$G,4,FALSE))</f>
        <v>UNIDAD</v>
      </c>
      <c r="G221" s="150">
        <v>1.0</v>
      </c>
      <c r="H221" s="56">
        <f t="shared" si="11"/>
        <v>170</v>
      </c>
    </row>
    <row r="222" ht="15.75" customHeight="1">
      <c r="A222" s="53">
        <v>5.0</v>
      </c>
      <c r="B222" s="55"/>
      <c r="C222" s="55" t="str">
        <f>+IF(ISERROR(VLOOKUP($B222,Insumos!$C:$G,3,FALSE)),"",VLOOKUP($B222,Insumos!$C:$G,3,FALSE))</f>
        <v/>
      </c>
      <c r="D222" s="56" t="str">
        <f>+IF(ISERROR(VLOOKUP($B222,Insumos!$C:$G,2,FALSE)),"",VLOOKUP($B222,Insumos!$C:$G,2,FALSE))</f>
        <v/>
      </c>
      <c r="E222" s="57" t="str">
        <f>+IF(ISERROR(VLOOKUP($B222,Insumos!$C:$G,5,FALSE)),"",VLOOKUP($B222,Insumos!$C:$G,5,FALSE))</f>
        <v/>
      </c>
      <c r="F222" s="55" t="str">
        <f>+IF(ISERROR(VLOOKUP($B222,Insumos!$C:$G,4,FALSE)),"",VLOOKUP($B222,Insumos!$C:$G,4,FALSE))</f>
        <v/>
      </c>
      <c r="G222" s="150"/>
      <c r="H222" s="56">
        <f t="shared" si="11"/>
        <v>0</v>
      </c>
    </row>
    <row r="223" ht="15.75" customHeight="1">
      <c r="A223" s="53">
        <v>6.0</v>
      </c>
      <c r="B223" s="55"/>
      <c r="C223" s="55" t="str">
        <f>+IF(ISERROR(VLOOKUP($B223,Insumos!$C:$G,3,FALSE)),"",VLOOKUP($B223,Insumos!$C:$G,3,FALSE))</f>
        <v/>
      </c>
      <c r="D223" s="56" t="str">
        <f>+IF(ISERROR(VLOOKUP($B223,Insumos!$C:$G,2,FALSE)),"",VLOOKUP($B223,Insumos!$C:$G,2,FALSE))</f>
        <v/>
      </c>
      <c r="E223" s="57" t="str">
        <f>+IF(ISERROR(VLOOKUP($B223,Insumos!$C:$G,5,FALSE)),"",VLOOKUP($B223,Insumos!$C:$G,5,FALSE))</f>
        <v/>
      </c>
      <c r="F223" s="55" t="str">
        <f>+IF(ISERROR(VLOOKUP($B223,Insumos!$C:$G,4,FALSE)),"",VLOOKUP($B223,Insumos!$C:$G,4,FALSE))</f>
        <v/>
      </c>
      <c r="G223" s="150"/>
      <c r="H223" s="56">
        <f t="shared" si="11"/>
        <v>0</v>
      </c>
    </row>
    <row r="224" ht="15.75" customHeight="1">
      <c r="A224" s="53">
        <v>7.0</v>
      </c>
      <c r="B224" s="55"/>
      <c r="C224" s="55"/>
      <c r="D224" s="56"/>
      <c r="E224" s="57"/>
      <c r="F224" s="55"/>
      <c r="G224" s="150"/>
      <c r="H224" s="56">
        <f t="shared" si="11"/>
        <v>0</v>
      </c>
    </row>
    <row r="225" ht="15.75" customHeight="1">
      <c r="A225" s="53">
        <v>8.0</v>
      </c>
      <c r="B225" s="55"/>
      <c r="C225" s="55"/>
      <c r="D225" s="56"/>
      <c r="E225" s="57"/>
      <c r="F225" s="55"/>
      <c r="G225" s="150"/>
      <c r="H225" s="56">
        <f t="shared" si="11"/>
        <v>0</v>
      </c>
    </row>
    <row r="226" ht="15.75" customHeight="1">
      <c r="A226" s="53">
        <v>9.0</v>
      </c>
      <c r="B226" s="55"/>
      <c r="C226" s="55"/>
      <c r="D226" s="56"/>
      <c r="E226" s="57"/>
      <c r="F226" s="55"/>
      <c r="G226" s="150"/>
      <c r="H226" s="56">
        <f t="shared" si="11"/>
        <v>0</v>
      </c>
    </row>
    <row r="227" ht="15.75" customHeight="1">
      <c r="A227" s="53">
        <v>10.0</v>
      </c>
      <c r="B227" s="55"/>
      <c r="C227" s="55"/>
      <c r="D227" s="56"/>
      <c r="E227" s="57"/>
      <c r="F227" s="55"/>
      <c r="G227" s="150"/>
      <c r="H227" s="56">
        <f t="shared" si="11"/>
        <v>0</v>
      </c>
    </row>
    <row r="228" ht="15.75" customHeight="1">
      <c r="A228" s="53">
        <v>11.0</v>
      </c>
      <c r="B228" s="55"/>
      <c r="C228" s="55" t="str">
        <f>+IF(ISERROR(VLOOKUP($B228,Insumos!$C:$G,3,FALSE)),"",VLOOKUP($B228,Insumos!$C:$G,3,FALSE))</f>
        <v/>
      </c>
      <c r="D228" s="56" t="str">
        <f>+IF(ISERROR(VLOOKUP($B228,Insumos!$C:$G,2,FALSE)),"",VLOOKUP($B228,Insumos!$C:$G,2,FALSE))</f>
        <v/>
      </c>
      <c r="E228" s="57" t="str">
        <f>+IF(ISERROR(VLOOKUP($B228,Insumos!$C:$G,5,FALSE)),"",VLOOKUP($B228,Insumos!$C:$G,5,FALSE))</f>
        <v/>
      </c>
      <c r="F228" s="55" t="str">
        <f>+IF(ISERROR(VLOOKUP($B228,Insumos!$C:$G,4,FALSE)),"",VLOOKUP($B228,Insumos!$C:$G,4,FALSE))</f>
        <v/>
      </c>
      <c r="G228" s="150"/>
      <c r="H228" s="56">
        <f t="shared" si="11"/>
        <v>0</v>
      </c>
    </row>
    <row r="229" ht="15.75" customHeight="1">
      <c r="A229" s="42"/>
      <c r="B229" s="140"/>
      <c r="C229" s="41"/>
      <c r="D229" s="44"/>
      <c r="E229" s="45"/>
      <c r="F229" s="41"/>
      <c r="G229" s="67" t="s">
        <v>566</v>
      </c>
      <c r="H229" s="68">
        <f>+SUM(H218:H228)</f>
        <v>2036.85</v>
      </c>
    </row>
    <row r="230" ht="15.75" customHeight="1">
      <c r="A230" s="42"/>
      <c r="B230" s="140"/>
      <c r="C230" s="41" t="s">
        <v>567</v>
      </c>
      <c r="D230" s="44"/>
      <c r="E230" s="45" t="s">
        <v>568</v>
      </c>
      <c r="F230" s="41"/>
      <c r="G230" s="67" t="s">
        <v>569</v>
      </c>
      <c r="H230" s="142">
        <f>+H229/10</f>
        <v>203.685</v>
      </c>
    </row>
    <row r="231" ht="15.75" customHeight="1">
      <c r="A231" s="42"/>
      <c r="B231" s="140"/>
      <c r="C231" s="143">
        <f>SUM(H229:H230)*1.19</f>
        <v>2666.23665</v>
      </c>
      <c r="D231" s="44"/>
      <c r="E231" s="143">
        <f>SUM(H229:H230)*1.19</f>
        <v>2666.23665</v>
      </c>
      <c r="F231" s="41"/>
      <c r="G231" s="67" t="s">
        <v>570</v>
      </c>
      <c r="H231" s="143">
        <f>(H229+H230)*1.19</f>
        <v>2666.23665</v>
      </c>
    </row>
    <row r="232" ht="15.75" customHeight="1">
      <c r="A232" s="42"/>
      <c r="B232" s="140"/>
      <c r="C232" s="144" t="str">
        <f>+C231/C233</f>
        <v>#DIV/0!</v>
      </c>
      <c r="D232" s="44"/>
      <c r="E232" s="144" t="str">
        <f>+E231/E233</f>
        <v>#DIV/0!</v>
      </c>
      <c r="F232" s="41"/>
      <c r="G232" s="67" t="s">
        <v>571</v>
      </c>
      <c r="H232" s="144">
        <f>+H231/H233</f>
        <v>0.3336967021</v>
      </c>
    </row>
    <row r="233" ht="15.75" customHeight="1">
      <c r="A233" s="42"/>
      <c r="B233" s="140"/>
      <c r="C233" s="145">
        <v>0.0</v>
      </c>
      <c r="D233" s="44"/>
      <c r="E233" s="145">
        <v>0.0</v>
      </c>
      <c r="F233" s="41"/>
      <c r="G233" s="67" t="s">
        <v>572</v>
      </c>
      <c r="H233" s="145">
        <v>7990.0</v>
      </c>
    </row>
    <row r="234" ht="15.75" customHeight="1">
      <c r="B234" s="4"/>
      <c r="G234" s="31"/>
    </row>
    <row r="235" ht="15.75" customHeight="1">
      <c r="B235" s="4"/>
      <c r="G235" s="31"/>
    </row>
    <row r="236" ht="15.75" customHeight="1">
      <c r="A236" s="138" t="s">
        <v>562</v>
      </c>
      <c r="B236" s="139" t="s">
        <v>27</v>
      </c>
      <c r="C236" s="34"/>
      <c r="D236" s="35"/>
      <c r="E236" s="36"/>
      <c r="F236" s="37"/>
      <c r="G236" s="38"/>
      <c r="H236" s="35"/>
    </row>
    <row r="237" ht="15.75" customHeight="1">
      <c r="A237" s="42"/>
      <c r="B237" s="140"/>
      <c r="C237" s="42"/>
      <c r="D237" s="44"/>
      <c r="E237" s="45"/>
      <c r="F237" s="42"/>
      <c r="G237" s="46"/>
      <c r="H237" s="44"/>
    </row>
    <row r="238" ht="15.75" customHeight="1">
      <c r="A238" s="48" t="s">
        <v>476</v>
      </c>
      <c r="B238" s="48" t="s">
        <v>477</v>
      </c>
      <c r="C238" s="48" t="s">
        <v>478</v>
      </c>
      <c r="D238" s="49" t="s">
        <v>564</v>
      </c>
      <c r="E238" s="50" t="s">
        <v>10</v>
      </c>
      <c r="F238" s="48" t="s">
        <v>480</v>
      </c>
      <c r="G238" s="51" t="s">
        <v>481</v>
      </c>
      <c r="H238" s="49" t="s">
        <v>565</v>
      </c>
    </row>
    <row r="239" ht="15.75" customHeight="1">
      <c r="A239" s="53">
        <v>1.0</v>
      </c>
      <c r="B239" s="55" t="s">
        <v>27</v>
      </c>
      <c r="C239" s="55" t="str">
        <f>+IF(ISERROR(VLOOKUP($B239,Insumos!$C:$G,3,FALSE)),"",VLOOKUP($B239,Insumos!$C:$G,3,FALSE))</f>
        <v>UNIDAD</v>
      </c>
      <c r="D239" s="56">
        <f>+IF(ISERROR(VLOOKUP($B239,Insumos!$C:$G,2,FALSE)),"",VLOOKUP($B239,Insumos!$C:$G,2,FALSE))</f>
        <v>13000</v>
      </c>
      <c r="E239" s="57">
        <f>+IF(ISERROR(VLOOKUP($B239,Insumos!$C:$G,5,FALSE)),"",VLOOKUP($B239,Insumos!$C:$G,5,FALSE))</f>
        <v>50</v>
      </c>
      <c r="F239" s="55" t="str">
        <f>+IF(ISERROR(VLOOKUP($B239,Insumos!$C:$G,4,FALSE)),"",VLOOKUP($B239,Insumos!$C:$G,4,FALSE))</f>
        <v>UNIDAD</v>
      </c>
      <c r="G239" s="146">
        <v>5.0</v>
      </c>
      <c r="H239" s="56">
        <f t="shared" ref="H239:H249" si="12">IF(ISERROR(ROUND(+D239/E239*G239,2)),0,ROUND(+D239/E239*G239,2))</f>
        <v>1300</v>
      </c>
    </row>
    <row r="240" ht="15.75" customHeight="1">
      <c r="A240" s="53">
        <v>2.0</v>
      </c>
      <c r="B240" s="55" t="s">
        <v>109</v>
      </c>
      <c r="C240" s="55" t="str">
        <f>+IF(ISERROR(VLOOKUP($B240,Insumos!$C:$G,3,FALSE)),"",VLOOKUP($B240,Insumos!$C:$G,3,FALSE))</f>
        <v>MILILITROS</v>
      </c>
      <c r="D240" s="56">
        <f>+IF(ISERROR(VLOOKUP($B240,Insumos!$C:$G,2,FALSE)),"",VLOOKUP($B240,Insumos!$C:$G,2,FALSE))</f>
        <v>3193.28</v>
      </c>
      <c r="E240" s="57">
        <f>+IF(ISERROR(VLOOKUP($B240,Insumos!$C:$G,5,FALSE)),"",VLOOKUP($B240,Insumos!$C:$G,5,FALSE))</f>
        <v>700</v>
      </c>
      <c r="F240" s="55" t="str">
        <f>+IF(ISERROR(VLOOKUP($B240,Insumos!$C:$G,4,FALSE)),"",VLOOKUP($B240,Insumos!$C:$G,4,FALSE))</f>
        <v>MILILITROS</v>
      </c>
      <c r="G240" s="146">
        <v>30.0</v>
      </c>
      <c r="H240" s="56">
        <f t="shared" si="12"/>
        <v>136.85</v>
      </c>
    </row>
    <row r="241" ht="15.75" customHeight="1">
      <c r="A241" s="53">
        <v>3.0</v>
      </c>
      <c r="B241" s="55" t="s">
        <v>294</v>
      </c>
      <c r="C241" s="55" t="str">
        <f>+IF(ISERROR(VLOOKUP($B241,Insumos!$C:$G,3,FALSE)),"",VLOOKUP($B241,Insumos!$C:$G,3,FALSE))</f>
        <v>CAJA</v>
      </c>
      <c r="D241" s="56">
        <f>+IF(ISERROR(VLOOKUP($B241,Insumos!$C:$G,2,FALSE)),"",VLOOKUP($B241,Insumos!$C:$G,2,FALSE))</f>
        <v>180</v>
      </c>
      <c r="E241" s="57">
        <f>+IF(ISERROR(VLOOKUP($B241,Insumos!$C:$G,5,FALSE)),"",VLOOKUP($B241,Insumos!$C:$G,5,FALSE))</f>
        <v>1</v>
      </c>
      <c r="F241" s="55" t="str">
        <f>+IF(ISERROR(VLOOKUP($B241,Insumos!$C:$G,4,FALSE)),"",VLOOKUP($B241,Insumos!$C:$G,4,FALSE))</f>
        <v>CAJA</v>
      </c>
      <c r="G241" s="146">
        <v>1.0</v>
      </c>
      <c r="H241" s="56">
        <f t="shared" si="12"/>
        <v>180</v>
      </c>
    </row>
    <row r="242" ht="15.75" customHeight="1">
      <c r="A242" s="53">
        <v>4.0</v>
      </c>
      <c r="B242" s="55" t="s">
        <v>315</v>
      </c>
      <c r="C242" s="55" t="str">
        <f>+IF(ISERROR(VLOOKUP($B242,Insumos!$C:$G,3,FALSE)),"",VLOOKUP($B242,Insumos!$C:$G,3,FALSE))</f>
        <v>UNIDAD</v>
      </c>
      <c r="D242" s="56">
        <f>+IF(ISERROR(VLOOKUP($B242,Insumos!$C:$G,2,FALSE)),"",VLOOKUP($B242,Insumos!$C:$G,2,FALSE))</f>
        <v>170</v>
      </c>
      <c r="E242" s="57">
        <f>+IF(ISERROR(VLOOKUP($B242,Insumos!$C:$G,5,FALSE)),"",VLOOKUP($B242,Insumos!$C:$G,5,FALSE))</f>
        <v>1</v>
      </c>
      <c r="F242" s="55" t="str">
        <f>+IF(ISERROR(VLOOKUP($B242,Insumos!$C:$G,4,FALSE)),"",VLOOKUP($B242,Insumos!$C:$G,4,FALSE))</f>
        <v>UNIDAD</v>
      </c>
      <c r="G242" s="146">
        <v>1.0</v>
      </c>
      <c r="H242" s="56">
        <f t="shared" si="12"/>
        <v>170</v>
      </c>
    </row>
    <row r="243" ht="15.75" customHeight="1">
      <c r="A243" s="53">
        <v>5.0</v>
      </c>
      <c r="B243" s="55"/>
      <c r="C243" s="55" t="str">
        <f>+IF(ISERROR(VLOOKUP($B243,Insumos!$C:$G,3,FALSE)),"",VLOOKUP($B243,Insumos!$C:$G,3,FALSE))</f>
        <v/>
      </c>
      <c r="D243" s="56" t="str">
        <f>+IF(ISERROR(VLOOKUP($B243,Insumos!$C:$G,2,FALSE)),"",VLOOKUP($B243,Insumos!$C:$G,2,FALSE))</f>
        <v/>
      </c>
      <c r="E243" s="57" t="str">
        <f>+IF(ISERROR(VLOOKUP($B243,Insumos!$C:$G,5,FALSE)),"",VLOOKUP($B243,Insumos!$C:$G,5,FALSE))</f>
        <v/>
      </c>
      <c r="F243" s="55" t="str">
        <f>+IF(ISERROR(VLOOKUP($B243,Insumos!$C:$G,4,FALSE)),"",VLOOKUP($B243,Insumos!$C:$G,4,FALSE))</f>
        <v/>
      </c>
      <c r="G243" s="146"/>
      <c r="H243" s="56">
        <f t="shared" si="12"/>
        <v>0</v>
      </c>
    </row>
    <row r="244" ht="15.75" customHeight="1">
      <c r="A244" s="53">
        <v>6.0</v>
      </c>
      <c r="B244" s="55"/>
      <c r="C244" s="55" t="str">
        <f>+IF(ISERROR(VLOOKUP($B244,Insumos!$C:$G,3,FALSE)),"",VLOOKUP($B244,Insumos!$C:$G,3,FALSE))</f>
        <v/>
      </c>
      <c r="D244" s="56" t="str">
        <f>+IF(ISERROR(VLOOKUP($B244,Insumos!$C:$G,2,FALSE)),"",VLOOKUP($B244,Insumos!$C:$G,2,FALSE))</f>
        <v/>
      </c>
      <c r="E244" s="57" t="str">
        <f>+IF(ISERROR(VLOOKUP($B244,Insumos!$C:$G,5,FALSE)),"",VLOOKUP($B244,Insumos!$C:$G,5,FALSE))</f>
        <v/>
      </c>
      <c r="F244" s="55" t="str">
        <f>+IF(ISERROR(VLOOKUP($B244,Insumos!$C:$G,4,FALSE)),"",VLOOKUP($B244,Insumos!$C:$G,4,FALSE))</f>
        <v/>
      </c>
      <c r="G244" s="146"/>
      <c r="H244" s="56">
        <f t="shared" si="12"/>
        <v>0</v>
      </c>
    </row>
    <row r="245" ht="15.75" customHeight="1">
      <c r="A245" s="53">
        <v>7.0</v>
      </c>
      <c r="B245" s="55"/>
      <c r="C245" s="55" t="str">
        <f>+IF(ISERROR(VLOOKUP($B245,Insumos!$C:$G,3,FALSE)),"",VLOOKUP($B245,Insumos!$C:$G,3,FALSE))</f>
        <v/>
      </c>
      <c r="D245" s="56" t="str">
        <f>+IF(ISERROR(VLOOKUP($B245,Insumos!$C:$G,2,FALSE)),"",VLOOKUP($B245,Insumos!$C:$G,2,FALSE))</f>
        <v/>
      </c>
      <c r="E245" s="57" t="str">
        <f>+IF(ISERROR(VLOOKUP($B245,Insumos!$C:$G,5,FALSE)),"",VLOOKUP($B245,Insumos!$C:$G,5,FALSE))</f>
        <v/>
      </c>
      <c r="F245" s="55" t="str">
        <f>+IF(ISERROR(VLOOKUP($B245,Insumos!$C:$G,4,FALSE)),"",VLOOKUP($B245,Insumos!$C:$G,4,FALSE))</f>
        <v/>
      </c>
      <c r="G245" s="146"/>
      <c r="H245" s="56">
        <f t="shared" si="12"/>
        <v>0</v>
      </c>
    </row>
    <row r="246" ht="15.75" customHeight="1">
      <c r="A246" s="53">
        <v>8.0</v>
      </c>
      <c r="B246" s="55"/>
      <c r="C246" s="55" t="str">
        <f>+IF(ISERROR(VLOOKUP($B246,Insumos!$C:$G,3,FALSE)),"",VLOOKUP($B246,Insumos!$C:$G,3,FALSE))</f>
        <v/>
      </c>
      <c r="D246" s="56" t="str">
        <f>+IF(ISERROR(VLOOKUP($B246,Insumos!$C:$G,2,FALSE)),"",VLOOKUP($B246,Insumos!$C:$G,2,FALSE))</f>
        <v/>
      </c>
      <c r="E246" s="57" t="str">
        <f>+IF(ISERROR(VLOOKUP($B246,Insumos!$C:$G,5,FALSE)),"",VLOOKUP($B246,Insumos!$C:$G,5,FALSE))</f>
        <v/>
      </c>
      <c r="F246" s="55" t="str">
        <f>+IF(ISERROR(VLOOKUP($B246,Insumos!$C:$G,4,FALSE)),"",VLOOKUP($B246,Insumos!$C:$G,4,FALSE))</f>
        <v/>
      </c>
      <c r="G246" s="146"/>
      <c r="H246" s="56">
        <f t="shared" si="12"/>
        <v>0</v>
      </c>
    </row>
    <row r="247" ht="15.75" customHeight="1">
      <c r="A247" s="53">
        <v>9.0</v>
      </c>
      <c r="B247" s="55"/>
      <c r="C247" s="55"/>
      <c r="D247" s="56"/>
      <c r="E247" s="57"/>
      <c r="F247" s="55"/>
      <c r="G247" s="146"/>
      <c r="H247" s="56">
        <f t="shared" si="12"/>
        <v>0</v>
      </c>
    </row>
    <row r="248" ht="15.75" customHeight="1">
      <c r="A248" s="53">
        <v>10.0</v>
      </c>
      <c r="B248" s="55"/>
      <c r="C248" s="55"/>
      <c r="D248" s="56"/>
      <c r="E248" s="57"/>
      <c r="F248" s="55"/>
      <c r="G248" s="146"/>
      <c r="H248" s="56">
        <f t="shared" si="12"/>
        <v>0</v>
      </c>
    </row>
    <row r="249" ht="15.75" customHeight="1">
      <c r="A249" s="53">
        <v>11.0</v>
      </c>
      <c r="B249" s="55"/>
      <c r="C249" s="55" t="str">
        <f>+IF(ISERROR(VLOOKUP($B249,Insumos!$C:$G,3,FALSE)),"",VLOOKUP($B249,Insumos!$C:$G,3,FALSE))</f>
        <v/>
      </c>
      <c r="D249" s="56" t="str">
        <f>+IF(ISERROR(VLOOKUP($B249,Insumos!$C:$G,2,FALSE)),"",VLOOKUP($B249,Insumos!$C:$G,2,FALSE))</f>
        <v/>
      </c>
      <c r="E249" s="57" t="str">
        <f>+IF(ISERROR(VLOOKUP($B249,Insumos!$C:$G,5,FALSE)),"",VLOOKUP($B249,Insumos!$C:$G,5,FALSE))</f>
        <v/>
      </c>
      <c r="F249" s="55" t="str">
        <f>+IF(ISERROR(VLOOKUP($B249,Insumos!$C:$G,4,FALSE)),"",VLOOKUP($B249,Insumos!$C:$G,4,FALSE))</f>
        <v/>
      </c>
      <c r="G249" s="146"/>
      <c r="H249" s="56">
        <f t="shared" si="12"/>
        <v>0</v>
      </c>
    </row>
    <row r="250" ht="15.75" customHeight="1">
      <c r="A250" s="42"/>
      <c r="B250" s="140"/>
      <c r="C250" s="41"/>
      <c r="D250" s="44"/>
      <c r="E250" s="45"/>
      <c r="F250" s="41"/>
      <c r="G250" s="67" t="s">
        <v>566</v>
      </c>
      <c r="H250" s="68">
        <f>+SUM(H239:H249)</f>
        <v>1786.85</v>
      </c>
    </row>
    <row r="251" ht="15.75" customHeight="1">
      <c r="A251" s="42"/>
      <c r="B251" s="140"/>
      <c r="C251" s="41" t="s">
        <v>567</v>
      </c>
      <c r="D251" s="44"/>
      <c r="E251" s="45" t="s">
        <v>568</v>
      </c>
      <c r="F251" s="41"/>
      <c r="G251" s="67" t="s">
        <v>569</v>
      </c>
      <c r="H251" s="142">
        <f>+H250/10</f>
        <v>178.685</v>
      </c>
    </row>
    <row r="252" ht="15.75" customHeight="1">
      <c r="A252" s="42"/>
      <c r="B252" s="140"/>
      <c r="C252" s="143">
        <f>SUM(H250:H251)*1.19</f>
        <v>2338.98665</v>
      </c>
      <c r="D252" s="44"/>
      <c r="E252" s="143">
        <f>SUM(H250:H251)*1.19</f>
        <v>2338.98665</v>
      </c>
      <c r="F252" s="41"/>
      <c r="G252" s="67" t="s">
        <v>570</v>
      </c>
      <c r="H252" s="143">
        <f>(H250+H251)*1.19</f>
        <v>2338.98665</v>
      </c>
    </row>
    <row r="253" ht="15.75" customHeight="1">
      <c r="A253" s="42"/>
      <c r="B253" s="140"/>
      <c r="C253" s="144" t="str">
        <f>+C252/C254</f>
        <v>#DIV/0!</v>
      </c>
      <c r="D253" s="44"/>
      <c r="E253" s="144" t="str">
        <f>+E252/E254</f>
        <v>#DIV/0!</v>
      </c>
      <c r="F253" s="41"/>
      <c r="G253" s="67" t="s">
        <v>571</v>
      </c>
      <c r="H253" s="144">
        <f>+H252/H254</f>
        <v>0.2927392553</v>
      </c>
    </row>
    <row r="254" ht="15.75" customHeight="1">
      <c r="A254" s="42"/>
      <c r="B254" s="140"/>
      <c r="C254" s="145">
        <v>0.0</v>
      </c>
      <c r="D254" s="44"/>
      <c r="E254" s="145">
        <v>0.0</v>
      </c>
      <c r="F254" s="41"/>
      <c r="G254" s="67" t="s">
        <v>572</v>
      </c>
      <c r="H254" s="145">
        <v>7990.0</v>
      </c>
    </row>
    <row r="255" ht="15.75" customHeight="1">
      <c r="B255" s="4"/>
      <c r="G255" s="31"/>
    </row>
    <row r="256" ht="15.75" customHeight="1">
      <c r="B256" s="4"/>
      <c r="G256" s="31"/>
    </row>
    <row r="257" ht="15.75" customHeight="1">
      <c r="B257" s="4"/>
      <c r="G257" s="31"/>
    </row>
    <row r="258" ht="15.75" customHeight="1">
      <c r="B258" s="4"/>
      <c r="G258" s="31"/>
    </row>
    <row r="259" ht="15.75" customHeight="1">
      <c r="B259" s="4"/>
      <c r="G259" s="31"/>
    </row>
    <row r="260" ht="15.75" customHeight="1">
      <c r="A260" s="138" t="s">
        <v>562</v>
      </c>
      <c r="B260" s="139" t="s">
        <v>28</v>
      </c>
      <c r="C260" s="34"/>
      <c r="D260" s="35"/>
      <c r="E260" s="36"/>
      <c r="F260" s="37"/>
      <c r="G260" s="38"/>
      <c r="H260" s="35"/>
    </row>
    <row r="261" ht="15.75" customHeight="1">
      <c r="A261" s="42"/>
      <c r="B261" s="140"/>
      <c r="C261" s="42"/>
      <c r="D261" s="44"/>
      <c r="E261" s="45"/>
      <c r="F261" s="42"/>
      <c r="G261" s="46"/>
      <c r="H261" s="44"/>
    </row>
    <row r="262" ht="15.75" customHeight="1">
      <c r="A262" s="48" t="s">
        <v>476</v>
      </c>
      <c r="B262" s="48" t="s">
        <v>477</v>
      </c>
      <c r="C262" s="48" t="s">
        <v>478</v>
      </c>
      <c r="D262" s="49" t="s">
        <v>564</v>
      </c>
      <c r="E262" s="50" t="s">
        <v>10</v>
      </c>
      <c r="F262" s="48" t="s">
        <v>480</v>
      </c>
      <c r="G262" s="51" t="s">
        <v>481</v>
      </c>
      <c r="H262" s="49" t="s">
        <v>565</v>
      </c>
    </row>
    <row r="263" ht="15.75" customHeight="1">
      <c r="A263" s="53">
        <v>1.0</v>
      </c>
      <c r="B263" s="55" t="s">
        <v>235</v>
      </c>
      <c r="C263" s="55" t="str">
        <f>+IF(ISERROR(VLOOKUP($B263,Insumos!$C:$G,3,FALSE)),"",VLOOKUP($B263,Insumos!$C:$G,3,FALSE))</f>
        <v>GRAMOS</v>
      </c>
      <c r="D263" s="56">
        <f>+IF(ISERROR(VLOOKUP($B263,Insumos!$C:$G,2,FALSE)),"",VLOOKUP($B263,Insumos!$C:$G,2,FALSE))</f>
        <v>13944.82759</v>
      </c>
      <c r="E263" s="57">
        <f>+IF(ISERROR(VLOOKUP($B263,Insumos!$C:$G,5,FALSE)),"",VLOOKUP($B263,Insumos!$C:$G,5,FALSE))</f>
        <v>1000</v>
      </c>
      <c r="F263" s="55" t="str">
        <f>+IF(ISERROR(VLOOKUP($B263,Insumos!$C:$G,4,FALSE)),"",VLOOKUP($B263,Insumos!$C:$G,4,FALSE))</f>
        <v>GRAMOS</v>
      </c>
      <c r="G263" s="141">
        <v>80.0</v>
      </c>
      <c r="H263" s="56">
        <f t="shared" ref="H263:H276" si="13">IF(ISERROR(ROUND(+D263/E263*G263,2)),0,ROUND(+D263/E263*G263,2))</f>
        <v>1115.59</v>
      </c>
    </row>
    <row r="264" ht="15.75" customHeight="1">
      <c r="A264" s="53">
        <v>2.0</v>
      </c>
      <c r="B264" s="55" t="s">
        <v>232</v>
      </c>
      <c r="C264" s="55" t="str">
        <f>+IF(ISERROR(VLOOKUP($B264,Insumos!$C:$G,3,FALSE)),"",VLOOKUP($B264,Insumos!$C:$G,3,FALSE))</f>
        <v>GRAMOS</v>
      </c>
      <c r="D264" s="56">
        <f>+IF(ISERROR(VLOOKUP($B264,Insumos!$C:$G,2,FALSE)),"",VLOOKUP($B264,Insumos!$C:$G,2,FALSE))</f>
        <v>3529.411765</v>
      </c>
      <c r="E264" s="57">
        <f>+IF(ISERROR(VLOOKUP($B264,Insumos!$C:$G,5,FALSE)),"",VLOOKUP($B264,Insumos!$C:$G,5,FALSE))</f>
        <v>1000</v>
      </c>
      <c r="F264" s="55" t="str">
        <f>+IF(ISERROR(VLOOKUP($B264,Insumos!$C:$G,4,FALSE)),"",VLOOKUP($B264,Insumos!$C:$G,4,FALSE))</f>
        <v>GRAMOS</v>
      </c>
      <c r="G264" s="141">
        <v>10.0</v>
      </c>
      <c r="H264" s="56">
        <f t="shared" si="13"/>
        <v>35.29</v>
      </c>
    </row>
    <row r="265" ht="15.75" customHeight="1">
      <c r="A265" s="53">
        <v>3.0</v>
      </c>
      <c r="B265" s="55" t="s">
        <v>236</v>
      </c>
      <c r="C265" s="55" t="str">
        <f>+IF(ISERROR(VLOOKUP($B265,Insumos!$C:$G,3,FALSE)),"",VLOOKUP($B265,Insumos!$C:$G,3,FALSE))</f>
        <v>GRAMOS</v>
      </c>
      <c r="D265" s="56">
        <f>+IF(ISERROR(VLOOKUP($B265,Insumos!$C:$G,2,FALSE)),"",VLOOKUP($B265,Insumos!$C:$G,2,FALSE))</f>
        <v>8753.846154</v>
      </c>
      <c r="E265" s="57">
        <f>+IF(ISERROR(VLOOKUP($B265,Insumos!$C:$G,5,FALSE)),"",VLOOKUP($B265,Insumos!$C:$G,5,FALSE))</f>
        <v>1000</v>
      </c>
      <c r="F265" s="55" t="str">
        <f>+IF(ISERROR(VLOOKUP($B265,Insumos!$C:$G,4,FALSE)),"",VLOOKUP($B265,Insumos!$C:$G,4,FALSE))</f>
        <v>GRAMOS</v>
      </c>
      <c r="G265" s="141">
        <v>10.0</v>
      </c>
      <c r="H265" s="56">
        <f t="shared" si="13"/>
        <v>87.54</v>
      </c>
    </row>
    <row r="266" ht="15.75" customHeight="1">
      <c r="A266" s="53">
        <v>4.0</v>
      </c>
      <c r="B266" s="55" t="s">
        <v>206</v>
      </c>
      <c r="C266" s="55" t="str">
        <f>+IF(ISERROR(VLOOKUP($B266,Insumos!$C:$G,3,FALSE)),"",VLOOKUP($B266,Insumos!$C:$G,3,FALSE))</f>
        <v>GRAMOS</v>
      </c>
      <c r="D266" s="56">
        <f>+IF(ISERROR(VLOOKUP($B266,Insumos!$C:$G,2,FALSE)),"",VLOOKUP($B266,Insumos!$C:$G,2,FALSE))</f>
        <v>20580</v>
      </c>
      <c r="E266" s="57">
        <f>+IF(ISERROR(VLOOKUP($B266,Insumos!$C:$G,5,FALSE)),"",VLOOKUP($B266,Insumos!$C:$G,5,FALSE))</f>
        <v>1000</v>
      </c>
      <c r="F266" s="55" t="str">
        <f>+IF(ISERROR(VLOOKUP($B266,Insumos!$C:$G,4,FALSE)),"",VLOOKUP($B266,Insumos!$C:$G,4,FALSE))</f>
        <v>GRAMOS</v>
      </c>
      <c r="G266" s="141">
        <v>10.0</v>
      </c>
      <c r="H266" s="56">
        <f t="shared" si="13"/>
        <v>205.8</v>
      </c>
    </row>
    <row r="267" ht="15.75" customHeight="1">
      <c r="A267" s="53">
        <v>5.0</v>
      </c>
      <c r="B267" s="55" t="s">
        <v>32</v>
      </c>
      <c r="C267" s="55" t="str">
        <f>+IF(ISERROR(VLOOKUP($B267,Insumos!$C:$G,3,FALSE)),"",VLOOKUP($B267,Insumos!$C:$G,3,FALSE))</f>
        <v>GRAMOS</v>
      </c>
      <c r="D267" s="56">
        <f>+IF(ISERROR(VLOOKUP($B267,Insumos!$C:$G,2,FALSE)),"",VLOOKUP($B267,Insumos!$C:$G,2,FALSE))</f>
        <v>1890</v>
      </c>
      <c r="E267" s="57">
        <f>+IF(ISERROR(VLOOKUP($B267,Insumos!$C:$G,5,FALSE)),"",VLOOKUP($B267,Insumos!$C:$G,5,FALSE))</f>
        <v>500</v>
      </c>
      <c r="F267" s="55" t="str">
        <f>+IF(ISERROR(VLOOKUP($B267,Insumos!$C:$G,4,FALSE)),"",VLOOKUP($B267,Insumos!$C:$G,4,FALSE))</f>
        <v>GRAMOS</v>
      </c>
      <c r="G267" s="141">
        <v>10.0</v>
      </c>
      <c r="H267" s="56">
        <f t="shared" si="13"/>
        <v>37.8</v>
      </c>
    </row>
    <row r="268" ht="15.75" customHeight="1">
      <c r="A268" s="53">
        <v>6.0</v>
      </c>
      <c r="B268" s="55" t="s">
        <v>33</v>
      </c>
      <c r="C268" s="55" t="str">
        <f>+IF(ISERROR(VLOOKUP($B268,Insumos!$C:$G,3,FALSE)),"",VLOOKUP($B268,Insumos!$C:$G,3,FALSE))</f>
        <v>GRAMOS</v>
      </c>
      <c r="D268" s="56">
        <f>+IF(ISERROR(VLOOKUP($B268,Insumos!$C:$G,2,FALSE)),"",VLOOKUP($B268,Insumos!$C:$G,2,FALSE))</f>
        <v>6945</v>
      </c>
      <c r="E268" s="57">
        <f>+IF(ISERROR(VLOOKUP($B268,Insumos!$C:$G,5,FALSE)),"",VLOOKUP($B268,Insumos!$C:$G,5,FALSE))</f>
        <v>1360</v>
      </c>
      <c r="F268" s="55" t="str">
        <f>+IF(ISERROR(VLOOKUP($B268,Insumos!$C:$G,4,FALSE)),"",VLOOKUP($B268,Insumos!$C:$G,4,FALSE))</f>
        <v>GRAMOS</v>
      </c>
      <c r="G268" s="141">
        <v>80.0</v>
      </c>
      <c r="H268" s="56">
        <f t="shared" si="13"/>
        <v>408.53</v>
      </c>
    </row>
    <row r="269" ht="15.75" customHeight="1">
      <c r="A269" s="53">
        <v>7.0</v>
      </c>
      <c r="B269" s="55" t="s">
        <v>297</v>
      </c>
      <c r="C269" s="55" t="str">
        <f>+IF(ISERROR(VLOOKUP($B269,Insumos!$C:$G,3,FALSE)),"",VLOOKUP($B269,Insumos!$C:$G,3,FALSE))</f>
        <v>CAJA</v>
      </c>
      <c r="D269" s="56">
        <f>+IF(ISERROR(VLOOKUP($B269,Insumos!$C:$G,2,FALSE)),"",VLOOKUP($B269,Insumos!$C:$G,2,FALSE))</f>
        <v>110</v>
      </c>
      <c r="E269" s="57">
        <f>+IF(ISERROR(VLOOKUP($B269,Insumos!$C:$G,5,FALSE)),"",VLOOKUP($B269,Insumos!$C:$G,5,FALSE))</f>
        <v>1</v>
      </c>
      <c r="F269" s="55" t="str">
        <f>+IF(ISERROR(VLOOKUP($B269,Insumos!$C:$G,4,FALSE)),"",VLOOKUP($B269,Insumos!$C:$G,4,FALSE))</f>
        <v>CAJA</v>
      </c>
      <c r="G269" s="141">
        <v>1.0</v>
      </c>
      <c r="H269" s="56">
        <f t="shared" si="13"/>
        <v>110</v>
      </c>
    </row>
    <row r="270" ht="15.75" customHeight="1">
      <c r="A270" s="53">
        <v>8.0</v>
      </c>
      <c r="B270" s="55" t="s">
        <v>313</v>
      </c>
      <c r="C270" s="55" t="str">
        <f>+IF(ISERROR(VLOOKUP($B270,Insumos!$C:$G,3,FALSE)),"",VLOOKUP($B270,Insumos!$C:$G,3,FALSE))</f>
        <v>GRAMOS</v>
      </c>
      <c r="D270" s="56">
        <f>+IF(ISERROR(VLOOKUP($B270,Insumos!$C:$G,2,FALSE)),"",VLOOKUP($B270,Insumos!$C:$G,2,FALSE))</f>
        <v>6750</v>
      </c>
      <c r="E270" s="57">
        <f>+IF(ISERROR(VLOOKUP($B270,Insumos!$C:$G,5,FALSE)),"",VLOOKUP($B270,Insumos!$C:$G,5,FALSE))</f>
        <v>1000</v>
      </c>
      <c r="F270" s="55" t="str">
        <f>+IF(ISERROR(VLOOKUP($B270,Insumos!$C:$G,4,FALSE)),"",VLOOKUP($B270,Insumos!$C:$G,4,FALSE))</f>
        <v>GRAMOS</v>
      </c>
      <c r="G270" s="141">
        <v>8.0</v>
      </c>
      <c r="H270" s="56">
        <f t="shared" si="13"/>
        <v>54</v>
      </c>
    </row>
    <row r="271" ht="15.75" customHeight="1">
      <c r="A271" s="53">
        <v>9.0</v>
      </c>
      <c r="B271" s="55" t="s">
        <v>156</v>
      </c>
      <c r="C271" s="55" t="str">
        <f>+IF(ISERROR(VLOOKUP($B271,Insumos!$C:$G,3,FALSE)),"",VLOOKUP($B271,Insumos!$C:$G,3,FALSE))</f>
        <v>GRAMOS</v>
      </c>
      <c r="D271" s="56">
        <f>+IF(ISERROR(VLOOKUP($B271,Insumos!$C:$G,2,FALSE)),"",VLOOKUP($B271,Insumos!$C:$G,2,FALSE))</f>
        <v>909</v>
      </c>
      <c r="E271" s="57">
        <f>+IF(ISERROR(VLOOKUP($B271,Insumos!$C:$G,5,FALSE)),"",VLOOKUP($B271,Insumos!$C:$G,5,FALSE))</f>
        <v>1000</v>
      </c>
      <c r="F271" s="55" t="str">
        <f>+IF(ISERROR(VLOOKUP($B271,Insumos!$C:$G,4,FALSE)),"",VLOOKUP($B271,Insumos!$C:$G,4,FALSE))</f>
        <v>GRAMOS</v>
      </c>
      <c r="G271" s="141">
        <v>8.0</v>
      </c>
      <c r="H271" s="56">
        <f t="shared" si="13"/>
        <v>7.27</v>
      </c>
    </row>
    <row r="272" ht="15.75" customHeight="1">
      <c r="A272" s="53">
        <v>10.0</v>
      </c>
      <c r="B272" s="55" t="s">
        <v>303</v>
      </c>
      <c r="C272" s="55" t="str">
        <f>+IF(ISERROR(VLOOKUP($B272,Insumos!$C:$G,3,FALSE)),"",VLOOKUP($B272,Insumos!$C:$G,3,FALSE))</f>
        <v>UNIDAD</v>
      </c>
      <c r="D272" s="56">
        <f>+IF(ISERROR(VLOOKUP($B272,Insumos!$C:$G,2,FALSE)),"",VLOOKUP($B272,Insumos!$C:$G,2,FALSE))</f>
        <v>10</v>
      </c>
      <c r="E272" s="57">
        <f>+IF(ISERROR(VLOOKUP($B272,Insumos!$C:$G,5,FALSE)),"",VLOOKUP($B272,Insumos!$C:$G,5,FALSE))</f>
        <v>1</v>
      </c>
      <c r="F272" s="55" t="str">
        <f>+IF(ISERROR(VLOOKUP($B272,Insumos!$C:$G,4,FALSE)),"",VLOOKUP($B272,Insumos!$C:$G,4,FALSE))</f>
        <v>UNIDAD</v>
      </c>
      <c r="G272" s="141">
        <v>1.0</v>
      </c>
      <c r="H272" s="56">
        <f t="shared" si="13"/>
        <v>10</v>
      </c>
    </row>
    <row r="273" ht="15.75" customHeight="1">
      <c r="A273" s="53">
        <v>7.0</v>
      </c>
      <c r="B273" s="55" t="s">
        <v>304</v>
      </c>
      <c r="C273" s="55" t="str">
        <f>+IF(ISERROR(VLOOKUP($B273,Insumos!$C:$G,3,FALSE)),"",VLOOKUP($B273,Insumos!$C:$G,3,FALSE))</f>
        <v>UNIDAD</v>
      </c>
      <c r="D273" s="56">
        <f>+IF(ISERROR(VLOOKUP($B273,Insumos!$C:$G,2,FALSE)),"",VLOOKUP($B273,Insumos!$C:$G,2,FALSE))</f>
        <v>9</v>
      </c>
      <c r="E273" s="57">
        <f>+IF(ISERROR(VLOOKUP($B273,Insumos!$C:$G,5,FALSE)),"",VLOOKUP($B273,Insumos!$C:$G,5,FALSE))</f>
        <v>1</v>
      </c>
      <c r="F273" s="55" t="str">
        <f>+IF(ISERROR(VLOOKUP($B273,Insumos!$C:$G,4,FALSE)),"",VLOOKUP($B273,Insumos!$C:$G,4,FALSE))</f>
        <v>UNIDAD</v>
      </c>
      <c r="G273" s="141">
        <v>1.0</v>
      </c>
      <c r="H273" s="56">
        <f t="shared" si="13"/>
        <v>9</v>
      </c>
    </row>
    <row r="274" ht="15.75" customHeight="1">
      <c r="A274" s="53">
        <v>8.0</v>
      </c>
      <c r="B274" s="55" t="s">
        <v>312</v>
      </c>
      <c r="C274" s="55" t="str">
        <f>+IF(ISERROR(VLOOKUP($B274,Insumos!$C:$G,3,FALSE)),"",VLOOKUP($B274,Insumos!$C:$G,3,FALSE))</f>
        <v>UNIDAD</v>
      </c>
      <c r="D274" s="56">
        <f>+IF(ISERROR(VLOOKUP($B274,Insumos!$C:$G,2,FALSE)),"",VLOOKUP($B274,Insumos!$C:$G,2,FALSE))</f>
        <v>90.25</v>
      </c>
      <c r="E274" s="57">
        <f>+IF(ISERROR(VLOOKUP($B274,Insumos!$C:$G,5,FALSE)),"",VLOOKUP($B274,Insumos!$C:$G,5,FALSE))</f>
        <v>1</v>
      </c>
      <c r="F274" s="55" t="str">
        <f>+IF(ISERROR(VLOOKUP($B274,Insumos!$C:$G,4,FALSE)),"",VLOOKUP($B274,Insumos!$C:$G,4,FALSE))</f>
        <v>UNIDAD</v>
      </c>
      <c r="G274" s="141">
        <v>1.0</v>
      </c>
      <c r="H274" s="56">
        <f t="shared" si="13"/>
        <v>90.25</v>
      </c>
    </row>
    <row r="275" ht="15.75" customHeight="1">
      <c r="A275" s="53">
        <v>11.0</v>
      </c>
      <c r="B275" s="55" t="s">
        <v>311</v>
      </c>
      <c r="C275" s="55" t="str">
        <f>+IF(ISERROR(VLOOKUP($B275,Insumos!$C:$G,3,FALSE)),"",VLOOKUP($B275,Insumos!$C:$G,3,FALSE))</f>
        <v>UNIDAD</v>
      </c>
      <c r="D275" s="56">
        <f>+IF(ISERROR(VLOOKUP($B275,Insumos!$C:$G,2,FALSE)),"",VLOOKUP($B275,Insumos!$C:$G,2,FALSE))</f>
        <v>75.25</v>
      </c>
      <c r="E275" s="57">
        <f>+IF(ISERROR(VLOOKUP($B275,Insumos!$C:$G,5,FALSE)),"",VLOOKUP($B275,Insumos!$C:$G,5,FALSE))</f>
        <v>1</v>
      </c>
      <c r="F275" s="55" t="str">
        <f>+IF(ISERROR(VLOOKUP($B275,Insumos!$C:$G,4,FALSE)),"",VLOOKUP($B275,Insumos!$C:$G,4,FALSE))</f>
        <v>UNIDAD</v>
      </c>
      <c r="G275" s="141">
        <v>1.0</v>
      </c>
      <c r="H275" s="56">
        <f t="shared" si="13"/>
        <v>75.25</v>
      </c>
    </row>
    <row r="276" ht="15.75" customHeight="1">
      <c r="A276" s="53">
        <v>12.0</v>
      </c>
      <c r="B276" s="55" t="s">
        <v>315</v>
      </c>
      <c r="C276" s="55" t="str">
        <f>+IF(ISERROR(VLOOKUP($B276,Insumos!$C:$G,3,FALSE)),"",VLOOKUP($B276,Insumos!$C:$G,3,FALSE))</f>
        <v>UNIDAD</v>
      </c>
      <c r="D276" s="56">
        <f>+IF(ISERROR(VLOOKUP($B276,Insumos!$C:$G,2,FALSE)),"",VLOOKUP($B276,Insumos!$C:$G,2,FALSE))</f>
        <v>170</v>
      </c>
      <c r="E276" s="57">
        <f>+IF(ISERROR(VLOOKUP($B276,Insumos!$C:$G,5,FALSE)),"",VLOOKUP($B276,Insumos!$C:$G,5,FALSE))</f>
        <v>1</v>
      </c>
      <c r="F276" s="55" t="str">
        <f>+IF(ISERROR(VLOOKUP($B276,Insumos!$C:$G,4,FALSE)),"",VLOOKUP($B276,Insumos!$C:$G,4,FALSE))</f>
        <v>UNIDAD</v>
      </c>
      <c r="G276" s="141">
        <v>1.0</v>
      </c>
      <c r="H276" s="56">
        <f t="shared" si="13"/>
        <v>170</v>
      </c>
    </row>
    <row r="277" ht="15.75" customHeight="1">
      <c r="A277" s="42"/>
      <c r="B277" s="140"/>
      <c r="C277" s="41"/>
      <c r="D277" s="44"/>
      <c r="E277" s="45"/>
      <c r="F277" s="41"/>
      <c r="G277" s="67" t="s">
        <v>566</v>
      </c>
      <c r="H277" s="68">
        <f>+SUM(H263:H276)</f>
        <v>2416.32</v>
      </c>
    </row>
    <row r="278" ht="15.75" customHeight="1">
      <c r="A278" s="42"/>
      <c r="B278" s="140"/>
      <c r="C278" s="41" t="s">
        <v>567</v>
      </c>
      <c r="D278" s="44"/>
      <c r="E278" s="45" t="s">
        <v>568</v>
      </c>
      <c r="F278" s="41"/>
      <c r="G278" s="67" t="s">
        <v>569</v>
      </c>
      <c r="H278" s="142">
        <f>+H277/10</f>
        <v>241.632</v>
      </c>
    </row>
    <row r="279" ht="15.75" customHeight="1">
      <c r="A279" s="42"/>
      <c r="B279" s="140"/>
      <c r="C279" s="143">
        <f>SUM(H277:H278)*1.19</f>
        <v>3162.96288</v>
      </c>
      <c r="D279" s="44"/>
      <c r="E279" s="143">
        <f>SUM(H277:H278)*1.19</f>
        <v>3162.96288</v>
      </c>
      <c r="F279" s="41"/>
      <c r="G279" s="67" t="s">
        <v>570</v>
      </c>
      <c r="H279" s="143">
        <f>(H277+H278)*1.19</f>
        <v>3162.96288</v>
      </c>
    </row>
    <row r="280" ht="15.75" customHeight="1">
      <c r="A280" s="42"/>
      <c r="B280" s="140"/>
      <c r="C280" s="144" t="str">
        <f>+C279/C281</f>
        <v>#DIV/0!</v>
      </c>
      <c r="D280" s="44"/>
      <c r="E280" s="144" t="str">
        <f>+E279/E281</f>
        <v>#DIV/0!</v>
      </c>
      <c r="F280" s="41"/>
      <c r="G280" s="67" t="s">
        <v>571</v>
      </c>
      <c r="H280" s="144">
        <f>+H279/H281</f>
        <v>0.2878037197</v>
      </c>
    </row>
    <row r="281" ht="15.75" customHeight="1">
      <c r="A281" s="42"/>
      <c r="B281" s="140"/>
      <c r="C281" s="145">
        <v>0.0</v>
      </c>
      <c r="D281" s="44"/>
      <c r="E281" s="145">
        <v>0.0</v>
      </c>
      <c r="F281" s="41"/>
      <c r="G281" s="67" t="s">
        <v>572</v>
      </c>
      <c r="H281" s="154">
        <v>10990.0</v>
      </c>
    </row>
    <row r="282" ht="15.75" customHeight="1">
      <c r="B282" s="4"/>
      <c r="G282" s="31"/>
    </row>
    <row r="283" ht="15.75" customHeight="1">
      <c r="B283" s="4"/>
      <c r="G283" s="31"/>
    </row>
    <row r="284" ht="15.75" customHeight="1">
      <c r="B284" s="4"/>
      <c r="G284" s="31"/>
    </row>
    <row r="285" ht="15.75" customHeight="1">
      <c r="B285" s="4"/>
      <c r="G285" s="31"/>
    </row>
    <row r="286" ht="15.75" customHeight="1">
      <c r="A286" s="138" t="s">
        <v>562</v>
      </c>
      <c r="B286" s="139" t="s">
        <v>35</v>
      </c>
      <c r="C286" s="34"/>
      <c r="D286" s="35"/>
      <c r="E286" s="36"/>
      <c r="F286" s="37"/>
      <c r="G286" s="38"/>
      <c r="H286" s="35"/>
    </row>
    <row r="287" ht="15.75" customHeight="1">
      <c r="A287" s="42"/>
      <c r="B287" s="140"/>
      <c r="C287" s="42"/>
      <c r="D287" s="44"/>
      <c r="E287" s="45"/>
      <c r="F287" s="42"/>
      <c r="G287" s="46"/>
      <c r="H287" s="44"/>
    </row>
    <row r="288" ht="18.0" customHeight="1">
      <c r="A288" s="48" t="s">
        <v>476</v>
      </c>
      <c r="B288" s="48" t="s">
        <v>477</v>
      </c>
      <c r="C288" s="48" t="s">
        <v>478</v>
      </c>
      <c r="D288" s="49" t="s">
        <v>564</v>
      </c>
      <c r="E288" s="50" t="s">
        <v>10</v>
      </c>
      <c r="F288" s="48" t="s">
        <v>480</v>
      </c>
      <c r="G288" s="51" t="s">
        <v>481</v>
      </c>
      <c r="H288" s="49" t="s">
        <v>565</v>
      </c>
    </row>
    <row r="289" ht="15.75" customHeight="1">
      <c r="A289" s="53">
        <v>1.0</v>
      </c>
      <c r="B289" s="55" t="s">
        <v>35</v>
      </c>
      <c r="C289" s="55" t="str">
        <f>+IF(ISERROR(VLOOKUP($B289,Insumos!$C:$G,3,FALSE)),"",VLOOKUP($B289,Insumos!$C:$G,3,FALSE))</f>
        <v>UNIDAD</v>
      </c>
      <c r="D289" s="56">
        <f>+IF(ISERROR(VLOOKUP($B289,Insumos!$C:$G,2,FALSE)),"",VLOOKUP($B289,Insumos!$C:$G,2,FALSE))</f>
        <v>3300</v>
      </c>
      <c r="E289" s="57">
        <f>+IF(ISERROR(VLOOKUP($B289,Insumos!$C:$G,5,FALSE)),"",VLOOKUP($B289,Insumos!$C:$G,5,FALSE))</f>
        <v>30</v>
      </c>
      <c r="F289" s="55" t="str">
        <f>+IF(ISERROR(VLOOKUP($B289,Insumos!$C:$G,4,FALSE)),"",VLOOKUP($B289,Insumos!$C:$G,4,FALSE))</f>
        <v>UNIDAD</v>
      </c>
      <c r="G289" s="146">
        <v>5.0</v>
      </c>
      <c r="H289" s="56">
        <f t="shared" ref="H289:H295" si="14">IF(ISERROR(ROUND(+D289/E289*G289,2)),0,ROUND(+D289/E289*G289,2))</f>
        <v>550</v>
      </c>
    </row>
    <row r="290" ht="15.75" customHeight="1">
      <c r="A290" s="53">
        <v>2.0</v>
      </c>
      <c r="B290" s="55" t="s">
        <v>311</v>
      </c>
      <c r="C290" s="55" t="str">
        <f>+IF(ISERROR(VLOOKUP($B290,Insumos!$C:$G,3,FALSE)),"",VLOOKUP($B290,Insumos!$C:$G,3,FALSE))</f>
        <v>UNIDAD</v>
      </c>
      <c r="D290" s="56">
        <f>+IF(ISERROR(VLOOKUP($B290,Insumos!$C:$G,2,FALSE)),"",VLOOKUP($B290,Insumos!$C:$G,2,FALSE))</f>
        <v>75.25</v>
      </c>
      <c r="E290" s="57">
        <f>+IF(ISERROR(VLOOKUP($B290,Insumos!$C:$G,5,FALSE)),"",VLOOKUP($B290,Insumos!$C:$G,5,FALSE))</f>
        <v>1</v>
      </c>
      <c r="F290" s="55" t="str">
        <f>+IF(ISERROR(VLOOKUP($B290,Insumos!$C:$G,4,FALSE)),"",VLOOKUP($B290,Insumos!$C:$G,4,FALSE))</f>
        <v>UNIDAD</v>
      </c>
      <c r="G290" s="146">
        <v>1.0</v>
      </c>
      <c r="H290" s="56">
        <f t="shared" si="14"/>
        <v>75.25</v>
      </c>
    </row>
    <row r="291" ht="15.75" customHeight="1">
      <c r="A291" s="53">
        <v>3.0</v>
      </c>
      <c r="B291" s="55" t="s">
        <v>297</v>
      </c>
      <c r="C291" s="55" t="str">
        <f>+IF(ISERROR(VLOOKUP($B291,Insumos!$C:$G,3,FALSE)),"",VLOOKUP($B291,Insumos!$C:$G,3,FALSE))</f>
        <v>CAJA</v>
      </c>
      <c r="D291" s="56">
        <f>+IF(ISERROR(VLOOKUP($B291,Insumos!$C:$G,2,FALSE)),"",VLOOKUP($B291,Insumos!$C:$G,2,FALSE))</f>
        <v>110</v>
      </c>
      <c r="E291" s="57">
        <f>+IF(ISERROR(VLOOKUP($B291,Insumos!$C:$G,5,FALSE)),"",VLOOKUP($B291,Insumos!$C:$G,5,FALSE))</f>
        <v>1</v>
      </c>
      <c r="F291" s="55" t="str">
        <f>+IF(ISERROR(VLOOKUP($B291,Insumos!$C:$G,4,FALSE)),"",VLOOKUP($B291,Insumos!$C:$G,4,FALSE))</f>
        <v>CAJA</v>
      </c>
      <c r="G291" s="146">
        <v>1.0</v>
      </c>
      <c r="H291" s="56">
        <f t="shared" si="14"/>
        <v>110</v>
      </c>
    </row>
    <row r="292" ht="15.75" customHeight="1">
      <c r="A292" s="53">
        <v>4.0</v>
      </c>
      <c r="B292" s="55" t="s">
        <v>314</v>
      </c>
      <c r="C292" s="55" t="str">
        <f>+IF(ISERROR(VLOOKUP($B292,Insumos!$C:$G,3,FALSE)),"",VLOOKUP($B292,Insumos!$C:$G,3,FALSE))</f>
        <v>UNIDAD</v>
      </c>
      <c r="D292" s="56">
        <f>+IF(ISERROR(VLOOKUP($B292,Insumos!$C:$G,2,FALSE)),"",VLOOKUP($B292,Insumos!$C:$G,2,FALSE))</f>
        <v>10.5</v>
      </c>
      <c r="E292" s="57">
        <f>+IF(ISERROR(VLOOKUP($B292,Insumos!$C:$G,5,FALSE)),"",VLOOKUP($B292,Insumos!$C:$G,5,FALSE))</f>
        <v>1</v>
      </c>
      <c r="F292" s="55" t="str">
        <f>+IF(ISERROR(VLOOKUP($B292,Insumos!$C:$G,4,FALSE)),"",VLOOKUP($B292,Insumos!$C:$G,4,FALSE))</f>
        <v>UNIDAD</v>
      </c>
      <c r="G292" s="146">
        <v>1.0</v>
      </c>
      <c r="H292" s="56">
        <f t="shared" si="14"/>
        <v>10.5</v>
      </c>
    </row>
    <row r="293" ht="15.75" customHeight="1">
      <c r="A293" s="53">
        <v>5.0</v>
      </c>
      <c r="B293" s="55" t="s">
        <v>315</v>
      </c>
      <c r="C293" s="55" t="str">
        <f>+IF(ISERROR(VLOOKUP($B293,Insumos!$C:$G,3,FALSE)),"",VLOOKUP($B293,Insumos!$C:$G,3,FALSE))</f>
        <v>UNIDAD</v>
      </c>
      <c r="D293" s="56">
        <f>+IF(ISERROR(VLOOKUP($B293,Insumos!$C:$G,2,FALSE)),"",VLOOKUP($B293,Insumos!$C:$G,2,FALSE))</f>
        <v>170</v>
      </c>
      <c r="E293" s="57">
        <f>+IF(ISERROR(VLOOKUP($B293,Insumos!$C:$G,5,FALSE)),"",VLOOKUP($B293,Insumos!$C:$G,5,FALSE))</f>
        <v>1</v>
      </c>
      <c r="F293" s="55" t="str">
        <f>+IF(ISERROR(VLOOKUP($B293,Insumos!$C:$G,4,FALSE)),"",VLOOKUP($B293,Insumos!$C:$G,4,FALSE))</f>
        <v>UNIDAD</v>
      </c>
      <c r="G293" s="146">
        <v>1.0</v>
      </c>
      <c r="H293" s="56">
        <f t="shared" si="14"/>
        <v>170</v>
      </c>
    </row>
    <row r="294" ht="15.75" customHeight="1">
      <c r="A294" s="53">
        <v>6.0</v>
      </c>
      <c r="B294" s="55"/>
      <c r="C294" s="55" t="str">
        <f>+IF(ISERROR(VLOOKUP($B294,Insumos!$C:$G,3,FALSE)),"",VLOOKUP($B294,Insumos!$C:$G,3,FALSE))</f>
        <v/>
      </c>
      <c r="D294" s="56" t="str">
        <f>+IF(ISERROR(VLOOKUP($B294,Insumos!$C:$G,2,FALSE)),"",VLOOKUP($B294,Insumos!$C:$G,2,FALSE))</f>
        <v/>
      </c>
      <c r="E294" s="57" t="str">
        <f>+IF(ISERROR(VLOOKUP($B294,Insumos!$C:$G,5,FALSE)),"",VLOOKUP($B294,Insumos!$C:$G,5,FALSE))</f>
        <v/>
      </c>
      <c r="F294" s="55" t="str">
        <f>+IF(ISERROR(VLOOKUP($B294,Insumos!$C:$G,4,FALSE)),"",VLOOKUP($B294,Insumos!$C:$G,4,FALSE))</f>
        <v/>
      </c>
      <c r="G294" s="146"/>
      <c r="H294" s="56">
        <f t="shared" si="14"/>
        <v>0</v>
      </c>
    </row>
    <row r="295" ht="15.75" customHeight="1">
      <c r="A295" s="53">
        <v>7.0</v>
      </c>
      <c r="B295" s="55"/>
      <c r="C295" s="55" t="str">
        <f>+IF(ISERROR(VLOOKUP($B295,Insumos!$C:$G,3,FALSE)),"",VLOOKUP($B295,Insumos!$C:$G,3,FALSE))</f>
        <v/>
      </c>
      <c r="D295" s="56" t="str">
        <f>+IF(ISERROR(VLOOKUP($B295,Insumos!$C:$G,2,FALSE)),"",VLOOKUP($B295,Insumos!$C:$G,2,FALSE))</f>
        <v/>
      </c>
      <c r="E295" s="57" t="str">
        <f>+IF(ISERROR(VLOOKUP($B295,Insumos!$C:$G,5,FALSE)),"",VLOOKUP($B295,Insumos!$C:$G,5,FALSE))</f>
        <v/>
      </c>
      <c r="F295" s="55" t="str">
        <f>+IF(ISERROR(VLOOKUP($B295,Insumos!$C:$G,4,FALSE)),"",VLOOKUP($B295,Insumos!$C:$G,4,FALSE))</f>
        <v/>
      </c>
      <c r="G295" s="146"/>
      <c r="H295" s="56">
        <f t="shared" si="14"/>
        <v>0</v>
      </c>
    </row>
    <row r="296" ht="15.75" customHeight="1">
      <c r="A296" s="42"/>
      <c r="B296" s="140"/>
      <c r="C296" s="41"/>
      <c r="D296" s="44"/>
      <c r="E296" s="45"/>
      <c r="F296" s="41"/>
      <c r="G296" s="67" t="s">
        <v>566</v>
      </c>
      <c r="H296" s="68">
        <f>+SUM(H289:H295)</f>
        <v>915.75</v>
      </c>
    </row>
    <row r="297" ht="15.75" customHeight="1">
      <c r="A297" s="42"/>
      <c r="B297" s="140"/>
      <c r="C297" s="41" t="s">
        <v>567</v>
      </c>
      <c r="D297" s="44"/>
      <c r="E297" s="45" t="s">
        <v>568</v>
      </c>
      <c r="F297" s="41"/>
      <c r="G297" s="67" t="s">
        <v>569</v>
      </c>
      <c r="H297" s="142">
        <f>+H296/10</f>
        <v>91.575</v>
      </c>
    </row>
    <row r="298" ht="15.75" customHeight="1">
      <c r="A298" s="42"/>
      <c r="B298" s="140"/>
      <c r="C298" s="143">
        <f>SUM(H296:H297)*1.19</f>
        <v>1198.71675</v>
      </c>
      <c r="D298" s="44"/>
      <c r="E298" s="143">
        <f>SUM(H296:H297)*1.19</f>
        <v>1198.71675</v>
      </c>
      <c r="F298" s="41"/>
      <c r="G298" s="67" t="s">
        <v>570</v>
      </c>
      <c r="H298" s="143">
        <f>(H296+H297)*1.19</f>
        <v>1198.71675</v>
      </c>
    </row>
    <row r="299" ht="15.75" customHeight="1">
      <c r="A299" s="42"/>
      <c r="B299" s="140"/>
      <c r="C299" s="144" t="str">
        <f>+C298/C300</f>
        <v>#DIV/0!</v>
      </c>
      <c r="D299" s="44"/>
      <c r="E299" s="144" t="str">
        <f>+E298/E300</f>
        <v>#DIV/0!</v>
      </c>
      <c r="F299" s="41"/>
      <c r="G299" s="67" t="s">
        <v>571</v>
      </c>
      <c r="H299" s="144">
        <f>+H298/H300</f>
        <v>0.2001196578</v>
      </c>
    </row>
    <row r="300" ht="15.75" customHeight="1">
      <c r="A300" s="42"/>
      <c r="B300" s="140"/>
      <c r="C300" s="145">
        <v>0.0</v>
      </c>
      <c r="D300" s="44"/>
      <c r="E300" s="145">
        <v>0.0</v>
      </c>
      <c r="F300" s="41"/>
      <c r="G300" s="67" t="s">
        <v>572</v>
      </c>
      <c r="H300" s="145">
        <v>5990.0</v>
      </c>
    </row>
    <row r="301" ht="15.75" customHeight="1">
      <c r="B301" s="4"/>
      <c r="G301" s="31"/>
    </row>
    <row r="302" ht="15.75" customHeight="1">
      <c r="B302" s="4"/>
      <c r="G302" s="31"/>
    </row>
    <row r="303" ht="15.75" hidden="1" customHeight="1">
      <c r="B303" s="4"/>
      <c r="G303" s="31"/>
    </row>
    <row r="304" ht="15.75" hidden="1" customHeight="1">
      <c r="A304" s="138" t="s">
        <v>562</v>
      </c>
      <c r="B304" s="139" t="s">
        <v>591</v>
      </c>
      <c r="C304" s="34"/>
      <c r="D304" s="35"/>
      <c r="E304" s="36"/>
      <c r="F304" s="37"/>
      <c r="G304" s="38"/>
      <c r="H304" s="35"/>
    </row>
    <row r="305" ht="15.75" hidden="1" customHeight="1">
      <c r="A305" s="42"/>
      <c r="B305" s="140"/>
      <c r="C305" s="42"/>
      <c r="D305" s="44"/>
      <c r="E305" s="45"/>
      <c r="F305" s="42"/>
      <c r="G305" s="46"/>
      <c r="H305" s="44"/>
    </row>
    <row r="306" ht="15.75" hidden="1" customHeight="1">
      <c r="A306" s="48" t="s">
        <v>476</v>
      </c>
      <c r="B306" s="48" t="s">
        <v>477</v>
      </c>
      <c r="C306" s="48" t="s">
        <v>478</v>
      </c>
      <c r="D306" s="49" t="s">
        <v>564</v>
      </c>
      <c r="E306" s="50" t="s">
        <v>10</v>
      </c>
      <c r="F306" s="48" t="s">
        <v>480</v>
      </c>
      <c r="G306" s="51" t="s">
        <v>481</v>
      </c>
      <c r="H306" s="49" t="s">
        <v>565</v>
      </c>
    </row>
    <row r="307" ht="15.75" hidden="1" customHeight="1">
      <c r="A307" s="53">
        <v>1.0</v>
      </c>
      <c r="B307" s="152" t="s">
        <v>592</v>
      </c>
      <c r="C307" s="55" t="str">
        <f>+IF(ISERROR(VLOOKUP($B307,Insumos!$C:$G,3,FALSE)),"",VLOOKUP($B307,Insumos!$C:$G,3,FALSE))</f>
        <v/>
      </c>
      <c r="D307" s="56" t="str">
        <f>+IF(ISERROR(VLOOKUP($B307,Insumos!$C:$G,2,FALSE)),"",VLOOKUP($B307,Insumos!$C:$G,2,FALSE))</f>
        <v/>
      </c>
      <c r="E307" s="57" t="str">
        <f>+IF(ISERROR(VLOOKUP($B307,Insumos!$C:$G,5,FALSE)),"",VLOOKUP($B307,Insumos!$C:$G,5,FALSE))</f>
        <v/>
      </c>
      <c r="F307" s="55" t="str">
        <f>+IF(ISERROR(VLOOKUP($B307,Insumos!$C:$G,4,FALSE)),"",VLOOKUP($B307,Insumos!$C:$G,4,FALSE))</f>
        <v/>
      </c>
      <c r="G307" s="146">
        <v>40.0</v>
      </c>
      <c r="H307" s="56">
        <f t="shared" ref="H307:H316" si="15">IF(ISERROR(ROUND(+D307/E307*G307,2)),0,ROUND(+D307/E307*G307,2))</f>
        <v>0</v>
      </c>
    </row>
    <row r="308" ht="15.75" hidden="1" customHeight="1">
      <c r="A308" s="53">
        <v>2.0</v>
      </c>
      <c r="B308" s="149" t="s">
        <v>593</v>
      </c>
      <c r="C308" s="55" t="str">
        <f>+IF(ISERROR(VLOOKUP($B308,Insumos!$C:$G,3,FALSE)),"",VLOOKUP($B308,Insumos!$C:$G,3,FALSE))</f>
        <v/>
      </c>
      <c r="D308" s="56" t="str">
        <f>+IF(ISERROR(VLOOKUP($B308,Insumos!$C:$G,2,FALSE)),"",VLOOKUP($B308,Insumos!$C:$G,2,FALSE))</f>
        <v/>
      </c>
      <c r="E308" s="57" t="str">
        <f>+IF(ISERROR(VLOOKUP($B308,Insumos!$C:$G,5,FALSE)),"",VLOOKUP($B308,Insumos!$C:$G,5,FALSE))</f>
        <v/>
      </c>
      <c r="F308" s="55" t="str">
        <f>+IF(ISERROR(VLOOKUP($B308,Insumos!$C:$G,4,FALSE)),"",VLOOKUP($B308,Insumos!$C:$G,4,FALSE))</f>
        <v/>
      </c>
      <c r="G308" s="146">
        <v>8.0</v>
      </c>
      <c r="H308" s="56">
        <f t="shared" si="15"/>
        <v>0</v>
      </c>
    </row>
    <row r="309" ht="15.75" hidden="1" customHeight="1">
      <c r="A309" s="53">
        <v>3.0</v>
      </c>
      <c r="B309" s="152" t="s">
        <v>594</v>
      </c>
      <c r="C309" s="55" t="str">
        <f>+IF(ISERROR(VLOOKUP($B309,Insumos!$C:$G,3,FALSE)),"",VLOOKUP($B309,Insumos!$C:$G,3,FALSE))</f>
        <v/>
      </c>
      <c r="D309" s="56" t="str">
        <f>+IF(ISERROR(VLOOKUP($B309,Insumos!$C:$G,2,FALSE)),"",VLOOKUP($B309,Insumos!$C:$G,2,FALSE))</f>
        <v/>
      </c>
      <c r="E309" s="57" t="str">
        <f>+IF(ISERROR(VLOOKUP($B309,Insumos!$C:$G,5,FALSE)),"",VLOOKUP($B309,Insumos!$C:$G,5,FALSE))</f>
        <v/>
      </c>
      <c r="F309" s="55" t="str">
        <f>+IF(ISERROR(VLOOKUP($B309,Insumos!$C:$G,4,FALSE)),"",VLOOKUP($B309,Insumos!$C:$G,4,FALSE))</f>
        <v/>
      </c>
      <c r="G309" s="146">
        <v>8.0</v>
      </c>
      <c r="H309" s="56">
        <f t="shared" si="15"/>
        <v>0</v>
      </c>
    </row>
    <row r="310" ht="15.75" hidden="1" customHeight="1">
      <c r="A310" s="53">
        <v>4.0</v>
      </c>
      <c r="B310" s="149" t="s">
        <v>595</v>
      </c>
      <c r="C310" s="55" t="str">
        <f>+IF(ISERROR(VLOOKUP($B310,Insumos!$C:$G,3,FALSE)),"",VLOOKUP($B310,Insumos!$C:$G,3,FALSE))</f>
        <v/>
      </c>
      <c r="D310" s="56" t="str">
        <f>+IF(ISERROR(VLOOKUP($B310,Insumos!$C:$G,2,FALSE)),"",VLOOKUP($B310,Insumos!$C:$G,2,FALSE))</f>
        <v/>
      </c>
      <c r="E310" s="57" t="str">
        <f>+IF(ISERROR(VLOOKUP($B310,Insumos!$C:$G,5,FALSE)),"",VLOOKUP($B310,Insumos!$C:$G,5,FALSE))</f>
        <v/>
      </c>
      <c r="F310" s="55" t="str">
        <f>+IF(ISERROR(VLOOKUP($B310,Insumos!$C:$G,4,FALSE)),"",VLOOKUP($B310,Insumos!$C:$G,4,FALSE))</f>
        <v/>
      </c>
      <c r="G310" s="146">
        <v>8.0</v>
      </c>
      <c r="H310" s="56">
        <f t="shared" si="15"/>
        <v>0</v>
      </c>
    </row>
    <row r="311" ht="15.75" hidden="1" customHeight="1">
      <c r="A311" s="53">
        <v>5.0</v>
      </c>
      <c r="B311" s="152" t="s">
        <v>596</v>
      </c>
      <c r="C311" s="55" t="str">
        <f>+IF(ISERROR(VLOOKUP($B311,Insumos!$C:$G,3,FALSE)),"",VLOOKUP($B311,Insumos!$C:$G,3,FALSE))</f>
        <v/>
      </c>
      <c r="D311" s="56" t="str">
        <f>+IF(ISERROR(VLOOKUP($B311,Insumos!$C:$G,2,FALSE)),"",VLOOKUP($B311,Insumos!$C:$G,2,FALSE))</f>
        <v/>
      </c>
      <c r="E311" s="57" t="str">
        <f>+IF(ISERROR(VLOOKUP($B311,Insumos!$C:$G,5,FALSE)),"",VLOOKUP($B311,Insumos!$C:$G,5,FALSE))</f>
        <v/>
      </c>
      <c r="F311" s="55" t="str">
        <f>+IF(ISERROR(VLOOKUP($B311,Insumos!$C:$G,4,FALSE)),"",VLOOKUP($B311,Insumos!$C:$G,4,FALSE))</f>
        <v/>
      </c>
      <c r="G311" s="147">
        <v>2.0</v>
      </c>
      <c r="H311" s="56">
        <f t="shared" si="15"/>
        <v>0</v>
      </c>
    </row>
    <row r="312" ht="15.75" hidden="1" customHeight="1">
      <c r="A312" s="53">
        <v>6.0</v>
      </c>
      <c r="B312" s="149" t="s">
        <v>597</v>
      </c>
      <c r="C312" s="55" t="str">
        <f>+IF(ISERROR(VLOOKUP($B312,Insumos!$C:$G,3,FALSE)),"",VLOOKUP($B312,Insumos!$C:$G,3,FALSE))</f>
        <v/>
      </c>
      <c r="D312" s="56" t="str">
        <f>+IF(ISERROR(VLOOKUP($B312,Insumos!$C:$G,2,FALSE)),"",VLOOKUP($B312,Insumos!$C:$G,2,FALSE))</f>
        <v/>
      </c>
      <c r="E312" s="57" t="str">
        <f>+IF(ISERROR(VLOOKUP($B312,Insumos!$C:$G,5,FALSE)),"",VLOOKUP($B312,Insumos!$C:$G,5,FALSE))</f>
        <v/>
      </c>
      <c r="F312" s="55" t="str">
        <f>+IF(ISERROR(VLOOKUP($B312,Insumos!$C:$G,4,FALSE)),"",VLOOKUP($B312,Insumos!$C:$G,4,FALSE))</f>
        <v/>
      </c>
      <c r="G312" s="146">
        <v>2.0</v>
      </c>
      <c r="H312" s="56">
        <f t="shared" si="15"/>
        <v>0</v>
      </c>
    </row>
    <row r="313" ht="15.75" hidden="1" customHeight="1">
      <c r="A313" s="53">
        <v>7.0</v>
      </c>
      <c r="B313" s="149" t="s">
        <v>598</v>
      </c>
      <c r="C313" s="55" t="str">
        <f>+IF(ISERROR(VLOOKUP($B313,Insumos!$C:$G,3,FALSE)),"",VLOOKUP($B313,Insumos!$C:$G,3,FALSE))</f>
        <v/>
      </c>
      <c r="D313" s="56" t="str">
        <f>+IF(ISERROR(VLOOKUP($B313,Insumos!$C:$G,2,FALSE)),"",VLOOKUP($B313,Insumos!$C:$G,2,FALSE))</f>
        <v/>
      </c>
      <c r="E313" s="57" t="str">
        <f>+IF(ISERROR(VLOOKUP($B313,Insumos!$C:$G,5,FALSE)),"",VLOOKUP($B313,Insumos!$C:$G,5,FALSE))</f>
        <v/>
      </c>
      <c r="F313" s="55" t="str">
        <f>+IF(ISERROR(VLOOKUP($B313,Insumos!$C:$G,4,FALSE)),"",VLOOKUP($B313,Insumos!$C:$G,4,FALSE))</f>
        <v/>
      </c>
      <c r="G313" s="146">
        <v>8.0</v>
      </c>
      <c r="H313" s="56">
        <f t="shared" si="15"/>
        <v>0</v>
      </c>
    </row>
    <row r="314" ht="15.75" hidden="1" customHeight="1">
      <c r="A314" s="53">
        <v>8.0</v>
      </c>
      <c r="B314" s="149" t="s">
        <v>581</v>
      </c>
      <c r="C314" s="55" t="str">
        <f>+IF(ISERROR(VLOOKUP($B314,Insumos!$C:$G,3,FALSE)),"",VLOOKUP($B314,Insumos!$C:$G,3,FALSE))</f>
        <v/>
      </c>
      <c r="D314" s="56" t="str">
        <f>+IF(ISERROR(VLOOKUP($B314,Insumos!$C:$G,2,FALSE)),"",VLOOKUP($B314,Insumos!$C:$G,2,FALSE))</f>
        <v/>
      </c>
      <c r="E314" s="57" t="str">
        <f>+IF(ISERROR(VLOOKUP($B314,Insumos!$C:$G,5,FALSE)),"",VLOOKUP($B314,Insumos!$C:$G,5,FALSE))</f>
        <v/>
      </c>
      <c r="F314" s="55" t="str">
        <f>+IF(ISERROR(VLOOKUP($B314,Insumos!$C:$G,4,FALSE)),"",VLOOKUP($B314,Insumos!$C:$G,4,FALSE))</f>
        <v/>
      </c>
      <c r="G314" s="147">
        <v>5.0</v>
      </c>
      <c r="H314" s="56">
        <f t="shared" si="15"/>
        <v>0</v>
      </c>
    </row>
    <row r="315" ht="15.75" hidden="1" customHeight="1">
      <c r="A315" s="53">
        <v>11.0</v>
      </c>
      <c r="B315" s="153"/>
      <c r="C315" s="55" t="str">
        <f>+IF(ISERROR(VLOOKUP($B315,Insumos!$C:$G,3,FALSE)),"",VLOOKUP($B315,Insumos!$C:$G,3,FALSE))</f>
        <v/>
      </c>
      <c r="D315" s="56" t="str">
        <f>+IF(ISERROR(VLOOKUP($B315,Insumos!$C:$G,2,FALSE)),"",VLOOKUP($B315,Insumos!$C:$G,2,FALSE))</f>
        <v/>
      </c>
      <c r="E315" s="57" t="str">
        <f>+IF(ISERROR(VLOOKUP($B315,Insumos!$C:$G,5,FALSE)),"",VLOOKUP($B315,Insumos!$C:$G,5,FALSE))</f>
        <v/>
      </c>
      <c r="F315" s="55" t="str">
        <f>+IF(ISERROR(VLOOKUP($B315,Insumos!$C:$G,4,FALSE)),"",VLOOKUP($B315,Insumos!$C:$G,4,FALSE))</f>
        <v/>
      </c>
      <c r="G315" s="141"/>
      <c r="H315" s="56">
        <f t="shared" si="15"/>
        <v>0</v>
      </c>
    </row>
    <row r="316" ht="15.75" hidden="1" customHeight="1">
      <c r="A316" s="53">
        <v>12.0</v>
      </c>
      <c r="B316" s="153"/>
      <c r="C316" s="55" t="str">
        <f>+IF(ISERROR(VLOOKUP($B316,Insumos!$C:$G,3,FALSE)),"",VLOOKUP($B316,Insumos!$C:$G,3,FALSE))</f>
        <v/>
      </c>
      <c r="D316" s="56" t="str">
        <f>+IF(ISERROR(VLOOKUP($B316,Insumos!$C:$G,2,FALSE)),"",VLOOKUP($B316,Insumos!$C:$G,2,FALSE))</f>
        <v/>
      </c>
      <c r="E316" s="57" t="str">
        <f>+IF(ISERROR(VLOOKUP($B316,Insumos!$C:$G,5,FALSE)),"",VLOOKUP($B316,Insumos!$C:$G,5,FALSE))</f>
        <v/>
      </c>
      <c r="F316" s="55" t="str">
        <f>+IF(ISERROR(VLOOKUP($B316,Insumos!$C:$G,4,FALSE)),"",VLOOKUP($B316,Insumos!$C:$G,4,FALSE))</f>
        <v/>
      </c>
      <c r="G316" s="141"/>
      <c r="H316" s="56">
        <f t="shared" si="15"/>
        <v>0</v>
      </c>
    </row>
    <row r="317" ht="15.75" hidden="1" customHeight="1">
      <c r="A317" s="42"/>
      <c r="B317" s="140"/>
      <c r="C317" s="41"/>
      <c r="D317" s="44"/>
      <c r="E317" s="45"/>
      <c r="F317" s="41"/>
      <c r="G317" s="67" t="s">
        <v>566</v>
      </c>
      <c r="H317" s="68">
        <f>+SUM(H307:H316)</f>
        <v>0</v>
      </c>
    </row>
    <row r="318" ht="15.75" hidden="1" customHeight="1">
      <c r="A318" s="42"/>
      <c r="B318" s="140"/>
      <c r="C318" s="41"/>
      <c r="D318" s="44"/>
      <c r="E318" s="45"/>
      <c r="F318" s="41"/>
      <c r="G318" s="67" t="s">
        <v>569</v>
      </c>
      <c r="H318" s="142">
        <f>+H317/10</f>
        <v>0</v>
      </c>
    </row>
    <row r="319" ht="15.75" hidden="1" customHeight="1">
      <c r="A319" s="42"/>
      <c r="B319" s="140"/>
      <c r="C319" s="41"/>
      <c r="D319" s="44"/>
      <c r="E319" s="45"/>
      <c r="F319" s="41"/>
      <c r="G319" s="67" t="s">
        <v>570</v>
      </c>
      <c r="H319" s="143">
        <f>(H317+H318)*1.19</f>
        <v>0</v>
      </c>
    </row>
    <row r="320" ht="15.75" hidden="1" customHeight="1">
      <c r="A320" s="42"/>
      <c r="B320" s="140"/>
      <c r="C320" s="41"/>
      <c r="D320" s="44"/>
      <c r="E320" s="45"/>
      <c r="F320" s="41"/>
      <c r="G320" s="67" t="s">
        <v>571</v>
      </c>
      <c r="H320" s="144">
        <f>+H319/H321</f>
        <v>0</v>
      </c>
    </row>
    <row r="321" ht="15.75" hidden="1" customHeight="1">
      <c r="A321" s="42"/>
      <c r="B321" s="140"/>
      <c r="C321" s="41"/>
      <c r="D321" s="44"/>
      <c r="E321" s="45"/>
      <c r="F321" s="41"/>
      <c r="G321" s="67" t="s">
        <v>572</v>
      </c>
      <c r="H321" s="145">
        <v>28800.0</v>
      </c>
    </row>
    <row r="322" ht="15.75" hidden="1" customHeight="1">
      <c r="B322" s="4"/>
      <c r="G322" s="31"/>
    </row>
    <row r="323" ht="15.75" hidden="1" customHeight="1">
      <c r="B323" s="4"/>
      <c r="G323" s="31"/>
    </row>
    <row r="324" ht="15.75" customHeight="1">
      <c r="B324" s="4"/>
      <c r="G324" s="31"/>
    </row>
    <row r="325" ht="15.75" customHeight="1">
      <c r="A325" s="138" t="s">
        <v>562</v>
      </c>
      <c r="B325" s="139" t="s">
        <v>36</v>
      </c>
      <c r="C325" s="34"/>
      <c r="D325" s="35"/>
      <c r="E325" s="36"/>
      <c r="F325" s="37"/>
      <c r="G325" s="38"/>
      <c r="H325" s="35"/>
    </row>
    <row r="326" ht="15.75" customHeight="1">
      <c r="A326" s="42"/>
      <c r="B326" s="140"/>
      <c r="C326" s="42"/>
      <c r="D326" s="44"/>
      <c r="E326" s="45"/>
      <c r="F326" s="42"/>
      <c r="G326" s="46"/>
      <c r="H326" s="44"/>
    </row>
    <row r="327" ht="15.75" customHeight="1">
      <c r="A327" s="48" t="s">
        <v>476</v>
      </c>
      <c r="B327" s="48" t="s">
        <v>477</v>
      </c>
      <c r="C327" s="48" t="s">
        <v>478</v>
      </c>
      <c r="D327" s="49" t="s">
        <v>564</v>
      </c>
      <c r="E327" s="50" t="s">
        <v>10</v>
      </c>
      <c r="F327" s="48" t="s">
        <v>480</v>
      </c>
      <c r="G327" s="51" t="s">
        <v>481</v>
      </c>
      <c r="H327" s="49" t="s">
        <v>565</v>
      </c>
    </row>
    <row r="328" ht="15.75" customHeight="1">
      <c r="A328" s="53">
        <v>1.0</v>
      </c>
      <c r="B328" s="55" t="s">
        <v>36</v>
      </c>
      <c r="C328" s="55" t="str">
        <f>+IF(ISERROR(VLOOKUP($B328,Insumos!$C:$G,3,FALSE)),"",VLOOKUP($B328,Insumos!$C:$G,3,FALSE))</f>
        <v>UNIDAD</v>
      </c>
      <c r="D328" s="56">
        <f>+IF(ISERROR(VLOOKUP($B328,Insumos!$C:$G,2,FALSE)),"",VLOOKUP($B328,Insumos!$C:$G,2,FALSE))</f>
        <v>3300</v>
      </c>
      <c r="E328" s="57">
        <f>+IF(ISERROR(VLOOKUP($B328,Insumos!$C:$G,5,FALSE)),"",VLOOKUP($B328,Insumos!$C:$G,5,FALSE))</f>
        <v>30</v>
      </c>
      <c r="F328" s="55" t="str">
        <f>+IF(ISERROR(VLOOKUP($B328,Insumos!$C:$G,4,FALSE)),"",VLOOKUP($B328,Insumos!$C:$G,4,FALSE))</f>
        <v>UNIDAD</v>
      </c>
      <c r="G328" s="146">
        <v>5.0</v>
      </c>
      <c r="H328" s="56">
        <f t="shared" ref="H328:H332" si="16">IF(ISERROR(ROUND(+D328/E328*G328,2)),0,ROUND(+D328/E328*G328,2))</f>
        <v>550</v>
      </c>
    </row>
    <row r="329" ht="15.75" customHeight="1">
      <c r="A329" s="53">
        <v>2.0</v>
      </c>
      <c r="B329" s="55" t="s">
        <v>311</v>
      </c>
      <c r="C329" s="55" t="str">
        <f>+IF(ISERROR(VLOOKUP($B329,Insumos!$C:$G,3,FALSE)),"",VLOOKUP($B329,Insumos!$C:$G,3,FALSE))</f>
        <v>UNIDAD</v>
      </c>
      <c r="D329" s="56">
        <f>+IF(ISERROR(VLOOKUP($B329,Insumos!$C:$G,2,FALSE)),"",VLOOKUP($B329,Insumos!$C:$G,2,FALSE))</f>
        <v>75.25</v>
      </c>
      <c r="E329" s="57">
        <f>+IF(ISERROR(VLOOKUP($B329,Insumos!$C:$G,5,FALSE)),"",VLOOKUP($B329,Insumos!$C:$G,5,FALSE))</f>
        <v>1</v>
      </c>
      <c r="F329" s="55" t="str">
        <f>+IF(ISERROR(VLOOKUP($B329,Insumos!$C:$G,4,FALSE)),"",VLOOKUP($B329,Insumos!$C:$G,4,FALSE))</f>
        <v>UNIDAD</v>
      </c>
      <c r="G329" s="146">
        <v>1.0</v>
      </c>
      <c r="H329" s="56">
        <f t="shared" si="16"/>
        <v>75.25</v>
      </c>
    </row>
    <row r="330" ht="15.75" customHeight="1">
      <c r="A330" s="53">
        <v>3.0</v>
      </c>
      <c r="B330" s="55" t="s">
        <v>297</v>
      </c>
      <c r="C330" s="55" t="str">
        <f>+IF(ISERROR(VLOOKUP($B330,Insumos!$C:$G,3,FALSE)),"",VLOOKUP($B330,Insumos!$C:$G,3,FALSE))</f>
        <v>CAJA</v>
      </c>
      <c r="D330" s="56">
        <f>+IF(ISERROR(VLOOKUP($B330,Insumos!$C:$G,2,FALSE)),"",VLOOKUP($B330,Insumos!$C:$G,2,FALSE))</f>
        <v>110</v>
      </c>
      <c r="E330" s="57">
        <f>+IF(ISERROR(VLOOKUP($B330,Insumos!$C:$G,5,FALSE)),"",VLOOKUP($B330,Insumos!$C:$G,5,FALSE))</f>
        <v>1</v>
      </c>
      <c r="F330" s="55" t="str">
        <f>+IF(ISERROR(VLOOKUP($B330,Insumos!$C:$G,4,FALSE)),"",VLOOKUP($B330,Insumos!$C:$G,4,FALSE))</f>
        <v>CAJA</v>
      </c>
      <c r="G330" s="146">
        <v>1.0</v>
      </c>
      <c r="H330" s="56">
        <f t="shared" si="16"/>
        <v>110</v>
      </c>
    </row>
    <row r="331" ht="15.75" customHeight="1">
      <c r="A331" s="53">
        <v>4.0</v>
      </c>
      <c r="B331" s="55" t="s">
        <v>314</v>
      </c>
      <c r="C331" s="55" t="str">
        <f>+IF(ISERROR(VLOOKUP($B331,Insumos!$C:$G,3,FALSE)),"",VLOOKUP($B331,Insumos!$C:$G,3,FALSE))</f>
        <v>UNIDAD</v>
      </c>
      <c r="D331" s="56">
        <f>+IF(ISERROR(VLOOKUP($B331,Insumos!$C:$G,2,FALSE)),"",VLOOKUP($B331,Insumos!$C:$G,2,FALSE))</f>
        <v>10.5</v>
      </c>
      <c r="E331" s="57">
        <f>+IF(ISERROR(VLOOKUP($B331,Insumos!$C:$G,5,FALSE)),"",VLOOKUP($B331,Insumos!$C:$G,5,FALSE))</f>
        <v>1</v>
      </c>
      <c r="F331" s="55" t="str">
        <f>+IF(ISERROR(VLOOKUP($B331,Insumos!$C:$G,4,FALSE)),"",VLOOKUP($B331,Insumos!$C:$G,4,FALSE))</f>
        <v>UNIDAD</v>
      </c>
      <c r="G331" s="147">
        <v>1.0</v>
      </c>
      <c r="H331" s="56">
        <f t="shared" si="16"/>
        <v>10.5</v>
      </c>
    </row>
    <row r="332" ht="15.75" customHeight="1">
      <c r="A332" s="53">
        <v>5.0</v>
      </c>
      <c r="B332" s="55" t="s">
        <v>315</v>
      </c>
      <c r="C332" s="55" t="str">
        <f>+IF(ISERROR(VLOOKUP($B332,Insumos!$C:$G,3,FALSE)),"",VLOOKUP($B332,Insumos!$C:$G,3,FALSE))</f>
        <v>UNIDAD</v>
      </c>
      <c r="D332" s="56">
        <f>+IF(ISERROR(VLOOKUP($B332,Insumos!$C:$G,2,FALSE)),"",VLOOKUP($B332,Insumos!$C:$G,2,FALSE))</f>
        <v>170</v>
      </c>
      <c r="E332" s="57">
        <f>+IF(ISERROR(VLOOKUP($B332,Insumos!$C:$G,5,FALSE)),"",VLOOKUP($B332,Insumos!$C:$G,5,FALSE))</f>
        <v>1</v>
      </c>
      <c r="F332" s="55" t="str">
        <f>+IF(ISERROR(VLOOKUP($B332,Insumos!$C:$G,4,FALSE)),"",VLOOKUP($B332,Insumos!$C:$G,4,FALSE))</f>
        <v>UNIDAD</v>
      </c>
      <c r="G332" s="147">
        <v>1.0</v>
      </c>
      <c r="H332" s="56">
        <f t="shared" si="16"/>
        <v>170</v>
      </c>
    </row>
    <row r="333" ht="15.75" customHeight="1">
      <c r="A333" s="42"/>
      <c r="B333" s="140"/>
      <c r="C333" s="41"/>
      <c r="D333" s="44"/>
      <c r="E333" s="45"/>
      <c r="F333" s="41"/>
      <c r="G333" s="67" t="s">
        <v>566</v>
      </c>
      <c r="H333" s="68">
        <f>+SUM(H328:H332)</f>
        <v>915.75</v>
      </c>
    </row>
    <row r="334" ht="15.75" customHeight="1">
      <c r="A334" s="42"/>
      <c r="B334" s="140"/>
      <c r="C334" s="41" t="s">
        <v>567</v>
      </c>
      <c r="D334" s="44"/>
      <c r="E334" s="45" t="s">
        <v>568</v>
      </c>
      <c r="F334" s="41"/>
      <c r="G334" s="67" t="s">
        <v>569</v>
      </c>
      <c r="H334" s="142">
        <f>+H333/10</f>
        <v>91.575</v>
      </c>
    </row>
    <row r="335" ht="15.75" customHeight="1">
      <c r="A335" s="42"/>
      <c r="B335" s="140"/>
      <c r="C335" s="143">
        <f>SUM(H333:H334)*1.19</f>
        <v>1198.71675</v>
      </c>
      <c r="D335" s="44"/>
      <c r="E335" s="143">
        <f>SUM(H333:H334)*1.19</f>
        <v>1198.71675</v>
      </c>
      <c r="F335" s="41"/>
      <c r="G335" s="67" t="s">
        <v>570</v>
      </c>
      <c r="H335" s="143">
        <f>(H333+H334)*1.19</f>
        <v>1198.71675</v>
      </c>
    </row>
    <row r="336" ht="15.75" customHeight="1">
      <c r="A336" s="42"/>
      <c r="B336" s="140"/>
      <c r="C336" s="144" t="str">
        <f>+C335/C337</f>
        <v>#DIV/0!</v>
      </c>
      <c r="D336" s="44"/>
      <c r="E336" s="144" t="str">
        <f>+E335/E337</f>
        <v>#DIV/0!</v>
      </c>
      <c r="F336" s="41"/>
      <c r="G336" s="67" t="s">
        <v>571</v>
      </c>
      <c r="H336" s="144">
        <f>+H335/H337</f>
        <v>0.2001196578</v>
      </c>
    </row>
    <row r="337" ht="15.75" customHeight="1">
      <c r="A337" s="42"/>
      <c r="B337" s="140"/>
      <c r="C337" s="145">
        <v>0.0</v>
      </c>
      <c r="D337" s="44"/>
      <c r="E337" s="145">
        <v>0.0</v>
      </c>
      <c r="F337" s="41"/>
      <c r="G337" s="67" t="s">
        <v>572</v>
      </c>
      <c r="H337" s="145">
        <v>5990.0</v>
      </c>
    </row>
    <row r="338" ht="15.75" customHeight="1">
      <c r="B338" s="4"/>
      <c r="G338" s="31"/>
    </row>
    <row r="339" ht="15.75" customHeight="1">
      <c r="B339" s="4"/>
      <c r="G339" s="31"/>
    </row>
    <row r="340" ht="15.75" customHeight="1">
      <c r="B340" s="4"/>
      <c r="G340" s="31"/>
    </row>
    <row r="341" ht="15.75" customHeight="1">
      <c r="A341" s="138" t="s">
        <v>562</v>
      </c>
      <c r="B341" s="139" t="s">
        <v>37</v>
      </c>
      <c r="C341" s="34" t="s">
        <v>484</v>
      </c>
      <c r="D341" s="35"/>
      <c r="E341" s="36"/>
      <c r="F341" s="37"/>
      <c r="G341" s="38"/>
      <c r="H341" s="35"/>
    </row>
    <row r="342" ht="15.75" customHeight="1">
      <c r="A342" s="42"/>
      <c r="B342" s="140"/>
      <c r="C342" s="42"/>
      <c r="D342" s="44"/>
      <c r="E342" s="45"/>
      <c r="F342" s="42"/>
      <c r="G342" s="46"/>
      <c r="H342" s="44"/>
    </row>
    <row r="343" ht="15.75" customHeight="1">
      <c r="A343" s="48" t="s">
        <v>476</v>
      </c>
      <c r="B343" s="48" t="s">
        <v>477</v>
      </c>
      <c r="C343" s="48" t="s">
        <v>478</v>
      </c>
      <c r="D343" s="49" t="s">
        <v>564</v>
      </c>
      <c r="E343" s="50" t="s">
        <v>10</v>
      </c>
      <c r="F343" s="48" t="s">
        <v>480</v>
      </c>
      <c r="G343" s="51" t="s">
        <v>481</v>
      </c>
      <c r="H343" s="49" t="s">
        <v>565</v>
      </c>
    </row>
    <row r="344" ht="15.75" customHeight="1">
      <c r="A344" s="53">
        <v>1.0</v>
      </c>
      <c r="B344" s="55" t="s">
        <v>37</v>
      </c>
      <c r="C344" s="55" t="str">
        <f>+IF(ISERROR(VLOOKUP($B344,Insumos!$C:$G,3,FALSE)),"",VLOOKUP($B344,Insumos!$C:$G,3,FALSE))</f>
        <v>UNIDAD</v>
      </c>
      <c r="D344" s="56">
        <f>+IF(ISERROR(VLOOKUP($B344,Insumos!$C:$G,2,FALSE)),"",VLOOKUP($B344,Insumos!$C:$G,2,FALSE))</f>
        <v>4700</v>
      </c>
      <c r="E344" s="57">
        <f>+IF(ISERROR(VLOOKUP($B344,Insumos!$C:$G,5,FALSE)),"",VLOOKUP($B344,Insumos!$C:$G,5,FALSE))</f>
        <v>30</v>
      </c>
      <c r="F344" s="55" t="str">
        <f>+IF(ISERROR(VLOOKUP($B344,Insumos!$C:$G,4,FALSE)),"",VLOOKUP($B344,Insumos!$C:$G,4,FALSE))</f>
        <v>UNIDAD</v>
      </c>
      <c r="G344" s="147">
        <v>5.0</v>
      </c>
      <c r="H344" s="56">
        <f t="shared" ref="H344:H348" si="17">IF(ISERROR(ROUND(+D344/E344*G344,2)),0,ROUND(+D344/E344*G344,2))</f>
        <v>783.33</v>
      </c>
    </row>
    <row r="345" ht="15.75" customHeight="1">
      <c r="A345" s="53">
        <v>2.0</v>
      </c>
      <c r="B345" s="55" t="s">
        <v>311</v>
      </c>
      <c r="C345" s="55" t="str">
        <f>+IF(ISERROR(VLOOKUP($B345,Insumos!$C:$G,3,FALSE)),"",VLOOKUP($B345,Insumos!$C:$G,3,FALSE))</f>
        <v>UNIDAD</v>
      </c>
      <c r="D345" s="56">
        <f>+IF(ISERROR(VLOOKUP($B345,Insumos!$C:$G,2,FALSE)),"",VLOOKUP($B345,Insumos!$C:$G,2,FALSE))</f>
        <v>75.25</v>
      </c>
      <c r="E345" s="57">
        <f>+IF(ISERROR(VLOOKUP($B345,Insumos!$C:$G,5,FALSE)),"",VLOOKUP($B345,Insumos!$C:$G,5,FALSE))</f>
        <v>1</v>
      </c>
      <c r="F345" s="55" t="str">
        <f>+IF(ISERROR(VLOOKUP($B345,Insumos!$C:$G,4,FALSE)),"",VLOOKUP($B345,Insumos!$C:$G,4,FALSE))</f>
        <v>UNIDAD</v>
      </c>
      <c r="G345" s="146">
        <v>1.0</v>
      </c>
      <c r="H345" s="56">
        <f t="shared" si="17"/>
        <v>75.25</v>
      </c>
    </row>
    <row r="346" ht="15.75" customHeight="1">
      <c r="A346" s="53">
        <v>3.0</v>
      </c>
      <c r="B346" s="55" t="s">
        <v>297</v>
      </c>
      <c r="C346" s="55" t="str">
        <f>+IF(ISERROR(VLOOKUP($B346,Insumos!$C:$G,3,FALSE)),"",VLOOKUP($B346,Insumos!$C:$G,3,FALSE))</f>
        <v>CAJA</v>
      </c>
      <c r="D346" s="56">
        <f>+IF(ISERROR(VLOOKUP($B346,Insumos!$C:$G,2,FALSE)),"",VLOOKUP($B346,Insumos!$C:$G,2,FALSE))</f>
        <v>110</v>
      </c>
      <c r="E346" s="57">
        <f>+IF(ISERROR(VLOOKUP($B346,Insumos!$C:$G,5,FALSE)),"",VLOOKUP($B346,Insumos!$C:$G,5,FALSE))</f>
        <v>1</v>
      </c>
      <c r="F346" s="55" t="str">
        <f>+IF(ISERROR(VLOOKUP($B346,Insumos!$C:$G,4,FALSE)),"",VLOOKUP($B346,Insumos!$C:$G,4,FALSE))</f>
        <v>CAJA</v>
      </c>
      <c r="G346" s="146">
        <v>1.0</v>
      </c>
      <c r="H346" s="56">
        <f t="shared" si="17"/>
        <v>110</v>
      </c>
    </row>
    <row r="347" ht="15.75" customHeight="1">
      <c r="A347" s="53">
        <v>4.0</v>
      </c>
      <c r="B347" s="55" t="s">
        <v>314</v>
      </c>
      <c r="C347" s="55" t="str">
        <f>+IF(ISERROR(VLOOKUP($B347,Insumos!$C:$G,3,FALSE)),"",VLOOKUP($B347,Insumos!$C:$G,3,FALSE))</f>
        <v>UNIDAD</v>
      </c>
      <c r="D347" s="56">
        <f>+IF(ISERROR(VLOOKUP($B347,Insumos!$C:$G,2,FALSE)),"",VLOOKUP($B347,Insumos!$C:$G,2,FALSE))</f>
        <v>10.5</v>
      </c>
      <c r="E347" s="57">
        <f>+IF(ISERROR(VLOOKUP($B347,Insumos!$C:$G,5,FALSE)),"",VLOOKUP($B347,Insumos!$C:$G,5,FALSE))</f>
        <v>1</v>
      </c>
      <c r="F347" s="55" t="str">
        <f>+IF(ISERROR(VLOOKUP($B347,Insumos!$C:$G,4,FALSE)),"",VLOOKUP($B347,Insumos!$C:$G,4,FALSE))</f>
        <v>UNIDAD</v>
      </c>
      <c r="G347" s="146">
        <v>1.0</v>
      </c>
      <c r="H347" s="56">
        <f t="shared" si="17"/>
        <v>10.5</v>
      </c>
    </row>
    <row r="348" ht="15.75" customHeight="1">
      <c r="A348" s="53">
        <v>5.0</v>
      </c>
      <c r="B348" s="55" t="s">
        <v>315</v>
      </c>
      <c r="C348" s="55" t="str">
        <f>+IF(ISERROR(VLOOKUP($B348,Insumos!$C:$G,3,FALSE)),"",VLOOKUP($B348,Insumos!$C:$G,3,FALSE))</f>
        <v>UNIDAD</v>
      </c>
      <c r="D348" s="56">
        <f>+IF(ISERROR(VLOOKUP($B348,Insumos!$C:$G,2,FALSE)),"",VLOOKUP($B348,Insumos!$C:$G,2,FALSE))</f>
        <v>170</v>
      </c>
      <c r="E348" s="57">
        <f>+IF(ISERROR(VLOOKUP($B348,Insumos!$C:$G,5,FALSE)),"",VLOOKUP($B348,Insumos!$C:$G,5,FALSE))</f>
        <v>1</v>
      </c>
      <c r="F348" s="55" t="str">
        <f>+IF(ISERROR(VLOOKUP($B348,Insumos!$C:$G,4,FALSE)),"",VLOOKUP($B348,Insumos!$C:$G,4,FALSE))</f>
        <v>UNIDAD</v>
      </c>
      <c r="G348" s="146">
        <v>1.0</v>
      </c>
      <c r="H348" s="56">
        <f t="shared" si="17"/>
        <v>170</v>
      </c>
    </row>
    <row r="349" ht="15.75" customHeight="1">
      <c r="A349" s="42"/>
      <c r="B349" s="140"/>
      <c r="C349" s="41"/>
      <c r="D349" s="44"/>
      <c r="E349" s="45"/>
      <c r="F349" s="41"/>
      <c r="G349" s="67" t="s">
        <v>566</v>
      </c>
      <c r="H349" s="68">
        <f>+SUM(H344:H348)</f>
        <v>1149.08</v>
      </c>
    </row>
    <row r="350" ht="15.75" customHeight="1">
      <c r="A350" s="42"/>
      <c r="B350" s="140"/>
      <c r="C350" s="41" t="s">
        <v>567</v>
      </c>
      <c r="D350" s="44"/>
      <c r="E350" s="45" t="s">
        <v>568</v>
      </c>
      <c r="F350" s="41"/>
      <c r="G350" s="67" t="s">
        <v>569</v>
      </c>
      <c r="H350" s="142">
        <f>+H349/10</f>
        <v>114.908</v>
      </c>
    </row>
    <row r="351" ht="15.75" customHeight="1">
      <c r="A351" s="42"/>
      <c r="B351" s="140"/>
      <c r="C351" s="143">
        <f>SUM(H349:H350)*1.19</f>
        <v>1504.14572</v>
      </c>
      <c r="D351" s="44"/>
      <c r="E351" s="143">
        <f>SUM(H349:H350)*1.19</f>
        <v>1504.14572</v>
      </c>
      <c r="F351" s="41"/>
      <c r="G351" s="67" t="s">
        <v>570</v>
      </c>
      <c r="H351" s="143">
        <f>(H349+H350)*1.19</f>
        <v>1504.14572</v>
      </c>
    </row>
    <row r="352" ht="15.75" customHeight="1">
      <c r="A352" s="42"/>
      <c r="B352" s="140"/>
      <c r="C352" s="144" t="str">
        <f>+C351/C353</f>
        <v>#DIV/0!</v>
      </c>
      <c r="D352" s="44"/>
      <c r="E352" s="144" t="str">
        <f>+E351/E353</f>
        <v>#DIV/0!</v>
      </c>
      <c r="F352" s="41"/>
      <c r="G352" s="67" t="s">
        <v>571</v>
      </c>
      <c r="H352" s="144">
        <f>+H351/H353</f>
        <v>0.2511094691</v>
      </c>
    </row>
    <row r="353" ht="15.75" customHeight="1">
      <c r="A353" s="42"/>
      <c r="B353" s="140"/>
      <c r="C353" s="145">
        <v>0.0</v>
      </c>
      <c r="D353" s="44"/>
      <c r="E353" s="145">
        <v>0.0</v>
      </c>
      <c r="F353" s="41"/>
      <c r="G353" s="67" t="s">
        <v>572</v>
      </c>
      <c r="H353" s="145">
        <v>5990.0</v>
      </c>
    </row>
    <row r="354" ht="15.75" customHeight="1">
      <c r="B354" s="4"/>
      <c r="G354" s="31"/>
    </row>
    <row r="355" ht="15.75" hidden="1" customHeight="1">
      <c r="B355" s="4"/>
      <c r="G355" s="31"/>
    </row>
    <row r="356" ht="15.75" hidden="1" customHeight="1">
      <c r="B356" s="4"/>
      <c r="G356" s="31"/>
    </row>
    <row r="357" ht="15.75" hidden="1" customHeight="1">
      <c r="B357" s="4"/>
      <c r="G357" s="31"/>
    </row>
    <row r="358" ht="15.75" hidden="1" customHeight="1">
      <c r="B358" s="4"/>
      <c r="G358" s="31"/>
    </row>
    <row r="359" ht="15.75" hidden="1" customHeight="1">
      <c r="B359" s="4"/>
      <c r="G359" s="31"/>
    </row>
    <row r="360" ht="15.75" hidden="1" customHeight="1">
      <c r="A360" s="138" t="s">
        <v>562</v>
      </c>
      <c r="B360" s="139" t="s">
        <v>599</v>
      </c>
      <c r="C360" s="34"/>
      <c r="D360" s="35"/>
      <c r="E360" s="36"/>
      <c r="F360" s="37"/>
      <c r="G360" s="38"/>
      <c r="H360" s="35"/>
    </row>
    <row r="361" ht="15.75" hidden="1" customHeight="1">
      <c r="A361" s="42"/>
      <c r="B361" s="140"/>
      <c r="C361" s="42"/>
      <c r="D361" s="44"/>
      <c r="E361" s="45"/>
      <c r="F361" s="42"/>
      <c r="G361" s="46"/>
      <c r="H361" s="44"/>
    </row>
    <row r="362" ht="15.75" hidden="1" customHeight="1">
      <c r="A362" s="48" t="s">
        <v>476</v>
      </c>
      <c r="B362" s="48" t="s">
        <v>477</v>
      </c>
      <c r="C362" s="48" t="s">
        <v>478</v>
      </c>
      <c r="D362" s="49" t="s">
        <v>564</v>
      </c>
      <c r="E362" s="50" t="s">
        <v>10</v>
      </c>
      <c r="F362" s="48" t="s">
        <v>480</v>
      </c>
      <c r="G362" s="51" t="s">
        <v>481</v>
      </c>
      <c r="H362" s="49" t="s">
        <v>565</v>
      </c>
    </row>
    <row r="363" ht="15.75" hidden="1" customHeight="1">
      <c r="A363" s="53">
        <v>1.0</v>
      </c>
      <c r="B363" s="152" t="s">
        <v>600</v>
      </c>
      <c r="C363" s="55" t="str">
        <f>+IF(ISERROR(VLOOKUP($B363,Insumos!$C:$G,3,FALSE)),"",VLOOKUP($B363,Insumos!$C:$G,3,FALSE))</f>
        <v/>
      </c>
      <c r="D363" s="56" t="str">
        <f>+IF(ISERROR(VLOOKUP($B363,Insumos!$C:$G,2,FALSE)),"",VLOOKUP($B363,Insumos!$C:$G,2,FALSE))</f>
        <v/>
      </c>
      <c r="E363" s="57" t="str">
        <f>+IF(ISERROR(VLOOKUP($B363,Insumos!$C:$G,5,FALSE)),"",VLOOKUP($B363,Insumos!$C:$G,5,FALSE))</f>
        <v/>
      </c>
      <c r="F363" s="55" t="str">
        <f>+IF(ISERROR(VLOOKUP($B363,Insumos!$C:$G,4,FALSE)),"",VLOOKUP($B363,Insumos!$C:$G,4,FALSE))</f>
        <v/>
      </c>
      <c r="G363" s="147">
        <v>110.0</v>
      </c>
      <c r="H363" s="56">
        <f t="shared" ref="H363:H372" si="18">IF(ISERROR(ROUND(+D363/E363*G363,2)),0,ROUND(+D363/E363*G363,2))</f>
        <v>0</v>
      </c>
    </row>
    <row r="364" ht="15.75" hidden="1" customHeight="1">
      <c r="A364" s="53">
        <v>2.0</v>
      </c>
      <c r="B364" s="149" t="s">
        <v>601</v>
      </c>
      <c r="C364" s="55" t="str">
        <f>+IF(ISERROR(VLOOKUP($B364,Insumos!$C:$G,3,FALSE)),"",VLOOKUP($B364,Insumos!$C:$G,3,FALSE))</f>
        <v/>
      </c>
      <c r="D364" s="56" t="str">
        <f>+IF(ISERROR(VLOOKUP($B364,Insumos!$C:$G,2,FALSE)),"",VLOOKUP($B364,Insumos!$C:$G,2,FALSE))</f>
        <v/>
      </c>
      <c r="E364" s="57" t="str">
        <f>+IF(ISERROR(VLOOKUP($B364,Insumos!$C:$G,5,FALSE)),"",VLOOKUP($B364,Insumos!$C:$G,5,FALSE))</f>
        <v/>
      </c>
      <c r="F364" s="55" t="str">
        <f>+IF(ISERROR(VLOOKUP($B364,Insumos!$C:$G,4,FALSE)),"",VLOOKUP($B364,Insumos!$C:$G,4,FALSE))</f>
        <v/>
      </c>
      <c r="G364" s="146">
        <v>35.0</v>
      </c>
      <c r="H364" s="56">
        <f t="shared" si="18"/>
        <v>0</v>
      </c>
    </row>
    <row r="365" ht="15.75" hidden="1" customHeight="1">
      <c r="A365" s="53">
        <v>3.0</v>
      </c>
      <c r="B365" s="149" t="s">
        <v>581</v>
      </c>
      <c r="C365" s="55" t="str">
        <f>+IF(ISERROR(VLOOKUP($B365,Insumos!$C:$G,3,FALSE)),"",VLOOKUP($B365,Insumos!$C:$G,3,FALSE))</f>
        <v/>
      </c>
      <c r="D365" s="56" t="str">
        <f>+IF(ISERROR(VLOOKUP($B365,Insumos!$C:$G,2,FALSE)),"",VLOOKUP($B365,Insumos!$C:$G,2,FALSE))</f>
        <v/>
      </c>
      <c r="E365" s="57" t="str">
        <f>+IF(ISERROR(VLOOKUP($B365,Insumos!$C:$G,5,FALSE)),"",VLOOKUP($B365,Insumos!$C:$G,5,FALSE))</f>
        <v/>
      </c>
      <c r="F365" s="55" t="str">
        <f>+IF(ISERROR(VLOOKUP($B365,Insumos!$C:$G,4,FALSE)),"",VLOOKUP($B365,Insumos!$C:$G,4,FALSE))</f>
        <v/>
      </c>
      <c r="G365" s="146">
        <v>4.0</v>
      </c>
      <c r="H365" s="56">
        <f t="shared" si="18"/>
        <v>0</v>
      </c>
    </row>
    <row r="366" ht="15.75" hidden="1" customHeight="1">
      <c r="A366" s="53">
        <v>4.0</v>
      </c>
      <c r="B366" s="149" t="s">
        <v>602</v>
      </c>
      <c r="C366" s="55" t="str">
        <f>+IF(ISERROR(VLOOKUP($B366,Insumos!$C:$G,3,FALSE)),"",VLOOKUP($B366,Insumos!$C:$G,3,FALSE))</f>
        <v/>
      </c>
      <c r="D366" s="56" t="str">
        <f>+IF(ISERROR(VLOOKUP($B366,Insumos!$C:$G,2,FALSE)),"",VLOOKUP($B366,Insumos!$C:$G,2,FALSE))</f>
        <v/>
      </c>
      <c r="E366" s="57" t="str">
        <f>+IF(ISERROR(VLOOKUP($B366,Insumos!$C:$G,5,FALSE)),"",VLOOKUP($B366,Insumos!$C:$G,5,FALSE))</f>
        <v/>
      </c>
      <c r="F366" s="55" t="str">
        <f>+IF(ISERROR(VLOOKUP($B366,Insumos!$C:$G,4,FALSE)),"",VLOOKUP($B366,Insumos!$C:$G,4,FALSE))</f>
        <v/>
      </c>
      <c r="G366" s="146">
        <v>60.0</v>
      </c>
      <c r="H366" s="56">
        <f t="shared" si="18"/>
        <v>0</v>
      </c>
    </row>
    <row r="367" ht="15.75" hidden="1" customHeight="1">
      <c r="A367" s="53">
        <v>5.0</v>
      </c>
      <c r="B367" s="152" t="s">
        <v>603</v>
      </c>
      <c r="C367" s="55" t="str">
        <f>+IF(ISERROR(VLOOKUP($B367,Insumos!$C:$G,3,FALSE)),"",VLOOKUP($B367,Insumos!$C:$G,3,FALSE))</f>
        <v/>
      </c>
      <c r="D367" s="56" t="str">
        <f>+IF(ISERROR(VLOOKUP($B367,Insumos!$C:$G,2,FALSE)),"",VLOOKUP($B367,Insumos!$C:$G,2,FALSE))</f>
        <v/>
      </c>
      <c r="E367" s="57" t="str">
        <f>+IF(ISERROR(VLOOKUP($B367,Insumos!$C:$G,5,FALSE)),"",VLOOKUP($B367,Insumos!$C:$G,5,FALSE))</f>
        <v/>
      </c>
      <c r="F367" s="55" t="str">
        <f>+IF(ISERROR(VLOOKUP($B367,Insumos!$C:$G,4,FALSE)),"",VLOOKUP($B367,Insumos!$C:$G,4,FALSE))</f>
        <v/>
      </c>
      <c r="G367" s="147">
        <v>18.0</v>
      </c>
      <c r="H367" s="56">
        <f t="shared" si="18"/>
        <v>0</v>
      </c>
    </row>
    <row r="368" ht="15.75" hidden="1" customHeight="1">
      <c r="A368" s="53">
        <v>6.0</v>
      </c>
      <c r="B368" s="149" t="s">
        <v>604</v>
      </c>
      <c r="C368" s="55" t="str">
        <f>+IF(ISERROR(VLOOKUP($B368,Insumos!$C:$G,3,FALSE)),"",VLOOKUP($B368,Insumos!$C:$G,3,FALSE))</f>
        <v/>
      </c>
      <c r="D368" s="56" t="str">
        <f>+IF(ISERROR(VLOOKUP($B368,Insumos!$C:$G,2,FALSE)),"",VLOOKUP($B368,Insumos!$C:$G,2,FALSE))</f>
        <v/>
      </c>
      <c r="E368" s="57" t="str">
        <f>+IF(ISERROR(VLOOKUP($B368,Insumos!$C:$G,5,FALSE)),"",VLOOKUP($B368,Insumos!$C:$G,5,FALSE))</f>
        <v/>
      </c>
      <c r="F368" s="55" t="str">
        <f>+IF(ISERROR(VLOOKUP($B368,Insumos!$C:$G,4,FALSE)),"",VLOOKUP($B368,Insumos!$C:$G,4,FALSE))</f>
        <v/>
      </c>
      <c r="G368" s="146">
        <v>5.0</v>
      </c>
      <c r="H368" s="56">
        <f t="shared" si="18"/>
        <v>0</v>
      </c>
    </row>
    <row r="369" ht="15.75" hidden="1" customHeight="1">
      <c r="A369" s="53">
        <v>7.0</v>
      </c>
      <c r="B369" s="155" t="s">
        <v>605</v>
      </c>
      <c r="C369" s="55" t="str">
        <f>+IF(ISERROR(VLOOKUP($B369,Insumos!$C:$G,3,FALSE)),"",VLOOKUP($B369,Insumos!$C:$G,3,FALSE))</f>
        <v/>
      </c>
      <c r="D369" s="56" t="str">
        <f>+IF(ISERROR(VLOOKUP($B369,Insumos!$C:$G,2,FALSE)),"",VLOOKUP($B369,Insumos!$C:$G,2,FALSE))</f>
        <v/>
      </c>
      <c r="E369" s="57" t="str">
        <f>+IF(ISERROR(VLOOKUP($B369,Insumos!$C:$G,5,FALSE)),"",VLOOKUP($B369,Insumos!$C:$G,5,FALSE))</f>
        <v/>
      </c>
      <c r="F369" s="55" t="str">
        <f>+IF(ISERROR(VLOOKUP($B369,Insumos!$C:$G,4,FALSE)),"",VLOOKUP($B369,Insumos!$C:$G,4,FALSE))</f>
        <v/>
      </c>
      <c r="G369" s="147">
        <v>1.0</v>
      </c>
      <c r="H369" s="56">
        <f t="shared" si="18"/>
        <v>0</v>
      </c>
    </row>
    <row r="370" ht="15.75" hidden="1" customHeight="1">
      <c r="A370" s="53">
        <v>8.0</v>
      </c>
      <c r="B370" s="155" t="s">
        <v>606</v>
      </c>
      <c r="C370" s="55" t="str">
        <f>+IF(ISERROR(VLOOKUP($B370,Insumos!$C:$G,3,FALSE)),"",VLOOKUP($B370,Insumos!$C:$G,3,FALSE))</f>
        <v/>
      </c>
      <c r="D370" s="56" t="str">
        <f>+IF(ISERROR(VLOOKUP($B370,Insumos!$C:$G,2,FALSE)),"",VLOOKUP($B370,Insumos!$C:$G,2,FALSE))</f>
        <v/>
      </c>
      <c r="E370" s="57" t="str">
        <f>+IF(ISERROR(VLOOKUP($B370,Insumos!$C:$G,5,FALSE)),"",VLOOKUP($B370,Insumos!$C:$G,5,FALSE))</f>
        <v/>
      </c>
      <c r="F370" s="55" t="str">
        <f>+IF(ISERROR(VLOOKUP($B370,Insumos!$C:$G,4,FALSE)),"",VLOOKUP($B370,Insumos!$C:$G,4,FALSE))</f>
        <v/>
      </c>
      <c r="G370" s="146">
        <v>1.0</v>
      </c>
      <c r="H370" s="56">
        <f t="shared" si="18"/>
        <v>0</v>
      </c>
    </row>
    <row r="371" ht="15.75" hidden="1" customHeight="1">
      <c r="A371" s="53">
        <v>11.0</v>
      </c>
      <c r="B371" s="153"/>
      <c r="C371" s="55" t="str">
        <f>+IF(ISERROR(VLOOKUP($B371,Insumos!$C:$G,3,FALSE)),"",VLOOKUP($B371,Insumos!$C:$G,3,FALSE))</f>
        <v/>
      </c>
      <c r="D371" s="56" t="str">
        <f>+IF(ISERROR(VLOOKUP($B371,Insumos!$C:$G,2,FALSE)),"",VLOOKUP($B371,Insumos!$C:$G,2,FALSE))</f>
        <v/>
      </c>
      <c r="E371" s="57" t="str">
        <f>+IF(ISERROR(VLOOKUP($B371,Insumos!$C:$G,5,FALSE)),"",VLOOKUP($B371,Insumos!$C:$G,5,FALSE))</f>
        <v/>
      </c>
      <c r="F371" s="55" t="str">
        <f>+IF(ISERROR(VLOOKUP($B371,Insumos!$C:$G,4,FALSE)),"",VLOOKUP($B371,Insumos!$C:$G,4,FALSE))</f>
        <v/>
      </c>
      <c r="G371" s="141"/>
      <c r="H371" s="56">
        <f t="shared" si="18"/>
        <v>0</v>
      </c>
    </row>
    <row r="372" ht="15.75" hidden="1" customHeight="1">
      <c r="A372" s="53">
        <v>12.0</v>
      </c>
      <c r="B372" s="153"/>
      <c r="C372" s="55" t="str">
        <f>+IF(ISERROR(VLOOKUP($B372,Insumos!$C:$G,3,FALSE)),"",VLOOKUP($B372,Insumos!$C:$G,3,FALSE))</f>
        <v/>
      </c>
      <c r="D372" s="56" t="str">
        <f>+IF(ISERROR(VLOOKUP($B372,Insumos!$C:$G,2,FALSE)),"",VLOOKUP($B372,Insumos!$C:$G,2,FALSE))</f>
        <v/>
      </c>
      <c r="E372" s="57" t="str">
        <f>+IF(ISERROR(VLOOKUP($B372,Insumos!$C:$G,5,FALSE)),"",VLOOKUP($B372,Insumos!$C:$G,5,FALSE))</f>
        <v/>
      </c>
      <c r="F372" s="55" t="str">
        <f>+IF(ISERROR(VLOOKUP($B372,Insumos!$C:$G,4,FALSE)),"",VLOOKUP($B372,Insumos!$C:$G,4,FALSE))</f>
        <v/>
      </c>
      <c r="G372" s="141"/>
      <c r="H372" s="56">
        <f t="shared" si="18"/>
        <v>0</v>
      </c>
    </row>
    <row r="373" ht="15.75" hidden="1" customHeight="1">
      <c r="A373" s="42"/>
      <c r="B373" s="140"/>
      <c r="C373" s="41"/>
      <c r="D373" s="44"/>
      <c r="E373" s="45"/>
      <c r="F373" s="41"/>
      <c r="G373" s="67" t="s">
        <v>566</v>
      </c>
      <c r="H373" s="68">
        <f>+SUM(H363:H372)</f>
        <v>0</v>
      </c>
    </row>
    <row r="374" ht="15.75" hidden="1" customHeight="1">
      <c r="A374" s="42"/>
      <c r="B374" s="140"/>
      <c r="C374" s="41"/>
      <c r="D374" s="44"/>
      <c r="E374" s="45"/>
      <c r="F374" s="41"/>
      <c r="G374" s="67" t="s">
        <v>569</v>
      </c>
      <c r="H374" s="142">
        <f>+H373/10</f>
        <v>0</v>
      </c>
    </row>
    <row r="375" ht="15.75" hidden="1" customHeight="1">
      <c r="A375" s="42"/>
      <c r="B375" s="140"/>
      <c r="C375" s="41"/>
      <c r="D375" s="44"/>
      <c r="E375" s="45"/>
      <c r="F375" s="41"/>
      <c r="G375" s="67" t="s">
        <v>570</v>
      </c>
      <c r="H375" s="143">
        <f>(H373+H374)*1.19</f>
        <v>0</v>
      </c>
    </row>
    <row r="376" ht="15.75" hidden="1" customHeight="1">
      <c r="A376" s="42"/>
      <c r="B376" s="140"/>
      <c r="C376" s="41"/>
      <c r="D376" s="44"/>
      <c r="E376" s="45"/>
      <c r="F376" s="41"/>
      <c r="G376" s="67" t="s">
        <v>571</v>
      </c>
      <c r="H376" s="144">
        <f>+H375/H377</f>
        <v>0</v>
      </c>
    </row>
    <row r="377" ht="15.75" hidden="1" customHeight="1">
      <c r="A377" s="42"/>
      <c r="B377" s="140"/>
      <c r="C377" s="41"/>
      <c r="D377" s="44"/>
      <c r="E377" s="45"/>
      <c r="F377" s="41"/>
      <c r="G377" s="67" t="s">
        <v>572</v>
      </c>
      <c r="H377" s="145">
        <v>28800.0</v>
      </c>
    </row>
    <row r="378" ht="15.75" hidden="1" customHeight="1">
      <c r="B378" s="4"/>
      <c r="G378" s="31"/>
    </row>
    <row r="379" ht="15.75" customHeight="1">
      <c r="B379" s="4"/>
      <c r="G379" s="31"/>
    </row>
    <row r="380" ht="15.75" customHeight="1">
      <c r="B380" s="4"/>
      <c r="G380" s="31"/>
    </row>
    <row r="381" ht="15.75" customHeight="1">
      <c r="A381" s="138" t="s">
        <v>562</v>
      </c>
      <c r="B381" s="139" t="s">
        <v>38</v>
      </c>
      <c r="C381" s="34" t="s">
        <v>484</v>
      </c>
      <c r="D381" s="35"/>
      <c r="E381" s="36"/>
      <c r="F381" s="37"/>
      <c r="G381" s="38"/>
      <c r="H381" s="35"/>
    </row>
    <row r="382" ht="15.75" customHeight="1">
      <c r="A382" s="42"/>
      <c r="B382" s="140"/>
      <c r="C382" s="42"/>
      <c r="D382" s="44"/>
      <c r="E382" s="45"/>
      <c r="F382" s="42"/>
      <c r="G382" s="46"/>
      <c r="H382" s="44"/>
    </row>
    <row r="383" ht="15.75" customHeight="1">
      <c r="A383" s="48" t="s">
        <v>476</v>
      </c>
      <c r="B383" s="48" t="s">
        <v>477</v>
      </c>
      <c r="C383" s="48" t="s">
        <v>478</v>
      </c>
      <c r="D383" s="49" t="s">
        <v>564</v>
      </c>
      <c r="E383" s="50" t="s">
        <v>10</v>
      </c>
      <c r="F383" s="48" t="s">
        <v>480</v>
      </c>
      <c r="G383" s="51" t="s">
        <v>481</v>
      </c>
      <c r="H383" s="49" t="s">
        <v>565</v>
      </c>
    </row>
    <row r="384" ht="15.75" customHeight="1">
      <c r="A384" s="53">
        <v>1.0</v>
      </c>
      <c r="B384" s="55" t="s">
        <v>38</v>
      </c>
      <c r="C384" s="55" t="str">
        <f>+IF(ISERROR(VLOOKUP($B384,Insumos!$C:$G,3,FALSE)),"",VLOOKUP($B384,Insumos!$C:$G,3,FALSE))</f>
        <v>UNIDAD</v>
      </c>
      <c r="D384" s="56">
        <f>+IF(ISERROR(VLOOKUP($B384,Insumos!$C:$G,2,FALSE)),"",VLOOKUP($B384,Insumos!$C:$G,2,FALSE))</f>
        <v>6100</v>
      </c>
      <c r="E384" s="57">
        <f>+IF(ISERROR(VLOOKUP($B384,Insumos!$C:$G,5,FALSE)),"",VLOOKUP($B384,Insumos!$C:$G,5,FALSE))</f>
        <v>30</v>
      </c>
      <c r="F384" s="55" t="str">
        <f>+IF(ISERROR(VLOOKUP($B384,Insumos!$C:$G,4,FALSE)),"",VLOOKUP($B384,Insumos!$C:$G,4,FALSE))</f>
        <v>UNIDAD</v>
      </c>
      <c r="G384" s="141">
        <v>5.0</v>
      </c>
      <c r="H384" s="56">
        <f t="shared" ref="H384:H388" si="19">IF(ISERROR(ROUND(+D384/E384*G384,2)),0,ROUND(+D384/E384*G384,2))</f>
        <v>1016.67</v>
      </c>
    </row>
    <row r="385" ht="15.75" customHeight="1">
      <c r="A385" s="53">
        <v>2.0</v>
      </c>
      <c r="B385" s="55" t="s">
        <v>311</v>
      </c>
      <c r="C385" s="55" t="str">
        <f>+IF(ISERROR(VLOOKUP($B385,Insumos!$C:$G,3,FALSE)),"",VLOOKUP($B385,Insumos!$C:$G,3,FALSE))</f>
        <v>UNIDAD</v>
      </c>
      <c r="D385" s="56">
        <f>+IF(ISERROR(VLOOKUP($B385,Insumos!$C:$G,2,FALSE)),"",VLOOKUP($B385,Insumos!$C:$G,2,FALSE))</f>
        <v>75.25</v>
      </c>
      <c r="E385" s="57">
        <f>+IF(ISERROR(VLOOKUP($B385,Insumos!$C:$G,5,FALSE)),"",VLOOKUP($B385,Insumos!$C:$G,5,FALSE))</f>
        <v>1</v>
      </c>
      <c r="F385" s="55" t="str">
        <f>+IF(ISERROR(VLOOKUP($B385,Insumos!$C:$G,4,FALSE)),"",VLOOKUP($B385,Insumos!$C:$G,4,FALSE))</f>
        <v>UNIDAD</v>
      </c>
      <c r="G385" s="146">
        <v>1.0</v>
      </c>
      <c r="H385" s="56">
        <f t="shared" si="19"/>
        <v>75.25</v>
      </c>
    </row>
    <row r="386" ht="15.75" customHeight="1">
      <c r="A386" s="53">
        <v>3.0</v>
      </c>
      <c r="B386" s="55" t="s">
        <v>297</v>
      </c>
      <c r="C386" s="55" t="str">
        <f>+IF(ISERROR(VLOOKUP($B386,Insumos!$C:$G,3,FALSE)),"",VLOOKUP($B386,Insumos!$C:$G,3,FALSE))</f>
        <v>CAJA</v>
      </c>
      <c r="D386" s="56">
        <f>+IF(ISERROR(VLOOKUP($B386,Insumos!$C:$G,2,FALSE)),"",VLOOKUP($B386,Insumos!$C:$G,2,FALSE))</f>
        <v>110</v>
      </c>
      <c r="E386" s="57">
        <f>+IF(ISERROR(VLOOKUP($B386,Insumos!$C:$G,5,FALSE)),"",VLOOKUP($B386,Insumos!$C:$G,5,FALSE))</f>
        <v>1</v>
      </c>
      <c r="F386" s="55" t="str">
        <f>+IF(ISERROR(VLOOKUP($B386,Insumos!$C:$G,4,FALSE)),"",VLOOKUP($B386,Insumos!$C:$G,4,FALSE))</f>
        <v>CAJA</v>
      </c>
      <c r="G386" s="146">
        <v>1.0</v>
      </c>
      <c r="H386" s="56">
        <f t="shared" si="19"/>
        <v>110</v>
      </c>
    </row>
    <row r="387" ht="15.75" customHeight="1">
      <c r="A387" s="53">
        <v>4.0</v>
      </c>
      <c r="B387" s="55" t="s">
        <v>314</v>
      </c>
      <c r="C387" s="55" t="str">
        <f>+IF(ISERROR(VLOOKUP($B387,Insumos!$C:$G,3,FALSE)),"",VLOOKUP($B387,Insumos!$C:$G,3,FALSE))</f>
        <v>UNIDAD</v>
      </c>
      <c r="D387" s="56">
        <f>+IF(ISERROR(VLOOKUP($B387,Insumos!$C:$G,2,FALSE)),"",VLOOKUP($B387,Insumos!$C:$G,2,FALSE))</f>
        <v>10.5</v>
      </c>
      <c r="E387" s="57">
        <f>+IF(ISERROR(VLOOKUP($B387,Insumos!$C:$G,5,FALSE)),"",VLOOKUP($B387,Insumos!$C:$G,5,FALSE))</f>
        <v>1</v>
      </c>
      <c r="F387" s="55" t="str">
        <f>+IF(ISERROR(VLOOKUP($B387,Insumos!$C:$G,4,FALSE)),"",VLOOKUP($B387,Insumos!$C:$G,4,FALSE))</f>
        <v>UNIDAD</v>
      </c>
      <c r="G387" s="146">
        <v>1.0</v>
      </c>
      <c r="H387" s="56">
        <f t="shared" si="19"/>
        <v>10.5</v>
      </c>
    </row>
    <row r="388" ht="15.75" customHeight="1">
      <c r="A388" s="53">
        <v>5.0</v>
      </c>
      <c r="B388" s="55" t="s">
        <v>315</v>
      </c>
      <c r="C388" s="55" t="str">
        <f>+IF(ISERROR(VLOOKUP($B388,Insumos!$C:$G,3,FALSE)),"",VLOOKUP($B388,Insumos!$C:$G,3,FALSE))</f>
        <v>UNIDAD</v>
      </c>
      <c r="D388" s="56">
        <f>+IF(ISERROR(VLOOKUP($B388,Insumos!$C:$G,2,FALSE)),"",VLOOKUP($B388,Insumos!$C:$G,2,FALSE))</f>
        <v>170</v>
      </c>
      <c r="E388" s="57">
        <f>+IF(ISERROR(VLOOKUP($B388,Insumos!$C:$G,5,FALSE)),"",VLOOKUP($B388,Insumos!$C:$G,5,FALSE))</f>
        <v>1</v>
      </c>
      <c r="F388" s="55" t="str">
        <f>+IF(ISERROR(VLOOKUP($B388,Insumos!$C:$G,4,FALSE)),"",VLOOKUP($B388,Insumos!$C:$G,4,FALSE))</f>
        <v>UNIDAD</v>
      </c>
      <c r="G388" s="147">
        <v>1.0</v>
      </c>
      <c r="H388" s="56">
        <f t="shared" si="19"/>
        <v>170</v>
      </c>
    </row>
    <row r="389" ht="15.75" customHeight="1">
      <c r="A389" s="42"/>
      <c r="B389" s="140"/>
      <c r="C389" s="41"/>
      <c r="D389" s="44"/>
      <c r="E389" s="45"/>
      <c r="F389" s="41"/>
      <c r="G389" s="67" t="s">
        <v>566</v>
      </c>
      <c r="H389" s="68">
        <f>+SUM(H384:H388)</f>
        <v>1382.42</v>
      </c>
    </row>
    <row r="390" ht="15.75" customHeight="1">
      <c r="A390" s="42"/>
      <c r="B390" s="140"/>
      <c r="C390" s="41" t="s">
        <v>567</v>
      </c>
      <c r="D390" s="44"/>
      <c r="E390" s="45" t="s">
        <v>568</v>
      </c>
      <c r="F390" s="41"/>
      <c r="G390" s="67" t="s">
        <v>569</v>
      </c>
      <c r="H390" s="142">
        <f>+H389/10</f>
        <v>138.242</v>
      </c>
    </row>
    <row r="391" ht="15.75" customHeight="1">
      <c r="A391" s="42"/>
      <c r="B391" s="140"/>
      <c r="C391" s="143">
        <f>SUM(H389:H390)*1.19</f>
        <v>1809.58778</v>
      </c>
      <c r="D391" s="44"/>
      <c r="E391" s="143">
        <f>SUM(H389:H390)*1.19</f>
        <v>1809.58778</v>
      </c>
      <c r="F391" s="41"/>
      <c r="G391" s="67" t="s">
        <v>570</v>
      </c>
      <c r="H391" s="143">
        <f>(H389+H390)*1.19</f>
        <v>1809.58778</v>
      </c>
    </row>
    <row r="392" ht="15.75" customHeight="1">
      <c r="A392" s="42"/>
      <c r="B392" s="140"/>
      <c r="C392" s="144" t="str">
        <f>+C391/C393</f>
        <v>#DIV/0!</v>
      </c>
      <c r="D392" s="44"/>
      <c r="E392" s="144" t="str">
        <f>+E391/E393</f>
        <v>#DIV/0!</v>
      </c>
      <c r="F392" s="41"/>
      <c r="G392" s="67" t="s">
        <v>571</v>
      </c>
      <c r="H392" s="144">
        <f>+H391/H393</f>
        <v>0.3021014658</v>
      </c>
    </row>
    <row r="393" ht="15.75" customHeight="1">
      <c r="A393" s="42"/>
      <c r="B393" s="140"/>
      <c r="C393" s="145">
        <v>0.0</v>
      </c>
      <c r="D393" s="44"/>
      <c r="E393" s="145">
        <v>0.0</v>
      </c>
      <c r="F393" s="41"/>
      <c r="G393" s="67" t="s">
        <v>572</v>
      </c>
      <c r="H393" s="145">
        <v>5990.0</v>
      </c>
    </row>
    <row r="394" ht="15.75" customHeight="1">
      <c r="B394" s="4"/>
      <c r="G394" s="31"/>
    </row>
    <row r="395" ht="15.75" customHeight="1">
      <c r="B395" s="4"/>
      <c r="G395" s="31"/>
    </row>
    <row r="396" ht="15.75" customHeight="1">
      <c r="A396" s="138" t="s">
        <v>562</v>
      </c>
      <c r="B396" s="139" t="s">
        <v>39</v>
      </c>
      <c r="C396" s="34" t="s">
        <v>484</v>
      </c>
      <c r="D396" s="35"/>
      <c r="E396" s="36"/>
      <c r="F396" s="37"/>
      <c r="G396" s="38"/>
      <c r="H396" s="35"/>
    </row>
    <row r="397" ht="15.75" customHeight="1">
      <c r="A397" s="42"/>
      <c r="B397" s="140"/>
      <c r="C397" s="42"/>
      <c r="D397" s="44"/>
      <c r="E397" s="45"/>
      <c r="F397" s="42"/>
      <c r="G397" s="46"/>
      <c r="H397" s="44"/>
    </row>
    <row r="398" ht="15.75" customHeight="1">
      <c r="A398" s="48" t="s">
        <v>476</v>
      </c>
      <c r="B398" s="48" t="s">
        <v>477</v>
      </c>
      <c r="C398" s="48" t="s">
        <v>478</v>
      </c>
      <c r="D398" s="49" t="s">
        <v>564</v>
      </c>
      <c r="E398" s="50" t="s">
        <v>10</v>
      </c>
      <c r="F398" s="48" t="s">
        <v>480</v>
      </c>
      <c r="G398" s="51" t="s">
        <v>481</v>
      </c>
      <c r="H398" s="49" t="s">
        <v>565</v>
      </c>
    </row>
    <row r="399" ht="15.75" customHeight="1">
      <c r="A399" s="53">
        <v>1.0</v>
      </c>
      <c r="B399" s="55" t="s">
        <v>39</v>
      </c>
      <c r="C399" s="55" t="str">
        <f>+IF(ISERROR(VLOOKUP($B399,Insumos!$C:$G,3,FALSE)),"",VLOOKUP($B399,Insumos!$C:$G,3,FALSE))</f>
        <v>UNIDAD</v>
      </c>
      <c r="D399" s="56">
        <f>+IF(ISERROR(VLOOKUP($B399,Insumos!$C:$G,2,FALSE)),"",VLOOKUP($B399,Insumos!$C:$G,2,FALSE))</f>
        <v>8000</v>
      </c>
      <c r="E399" s="57">
        <f>+IF(ISERROR(VLOOKUP($B399,Insumos!$C:$G,5,FALSE)),"",VLOOKUP($B399,Insumos!$C:$G,5,FALSE))</f>
        <v>30</v>
      </c>
      <c r="F399" s="55" t="str">
        <f>+IF(ISERROR(VLOOKUP($B399,Insumos!$C:$G,4,FALSE)),"",VLOOKUP($B399,Insumos!$C:$G,4,FALSE))</f>
        <v>UNIDAD</v>
      </c>
      <c r="G399" s="141">
        <v>5.0</v>
      </c>
      <c r="H399" s="56">
        <f t="shared" ref="H399:H403" si="20">IF(ISERROR(ROUND(+D399/E399*G399,2)),0,ROUND(+D399/E399*G399,2))</f>
        <v>1333.33</v>
      </c>
    </row>
    <row r="400" ht="15.75" customHeight="1">
      <c r="A400" s="53">
        <v>2.0</v>
      </c>
      <c r="B400" s="55" t="s">
        <v>311</v>
      </c>
      <c r="C400" s="55" t="str">
        <f>+IF(ISERROR(VLOOKUP($B400,Insumos!$C:$G,3,FALSE)),"",VLOOKUP($B400,Insumos!$C:$G,3,FALSE))</f>
        <v>UNIDAD</v>
      </c>
      <c r="D400" s="56">
        <f>+IF(ISERROR(VLOOKUP($B400,Insumos!$C:$G,2,FALSE)),"",VLOOKUP($B400,Insumos!$C:$G,2,FALSE))</f>
        <v>75.25</v>
      </c>
      <c r="E400" s="57">
        <f>+IF(ISERROR(VLOOKUP($B400,Insumos!$C:$G,5,FALSE)),"",VLOOKUP($B400,Insumos!$C:$G,5,FALSE))</f>
        <v>1</v>
      </c>
      <c r="F400" s="55" t="str">
        <f>+IF(ISERROR(VLOOKUP($B400,Insumos!$C:$G,4,FALSE)),"",VLOOKUP($B400,Insumos!$C:$G,4,FALSE))</f>
        <v>UNIDAD</v>
      </c>
      <c r="G400" s="146">
        <v>1.0</v>
      </c>
      <c r="H400" s="56">
        <f t="shared" si="20"/>
        <v>75.25</v>
      </c>
    </row>
    <row r="401" ht="15.75" customHeight="1">
      <c r="A401" s="53">
        <v>3.0</v>
      </c>
      <c r="B401" s="55" t="s">
        <v>297</v>
      </c>
      <c r="C401" s="55" t="str">
        <f>+IF(ISERROR(VLOOKUP($B401,Insumos!$C:$G,3,FALSE)),"",VLOOKUP($B401,Insumos!$C:$G,3,FALSE))</f>
        <v>CAJA</v>
      </c>
      <c r="D401" s="56">
        <f>+IF(ISERROR(VLOOKUP($B401,Insumos!$C:$G,2,FALSE)),"",VLOOKUP($B401,Insumos!$C:$G,2,FALSE))</f>
        <v>110</v>
      </c>
      <c r="E401" s="57">
        <f>+IF(ISERROR(VLOOKUP($B401,Insumos!$C:$G,5,FALSE)),"",VLOOKUP($B401,Insumos!$C:$G,5,FALSE))</f>
        <v>1</v>
      </c>
      <c r="F401" s="55" t="str">
        <f>+IF(ISERROR(VLOOKUP($B401,Insumos!$C:$G,4,FALSE)),"",VLOOKUP($B401,Insumos!$C:$G,4,FALSE))</f>
        <v>CAJA</v>
      </c>
      <c r="G401" s="146">
        <v>1.0</v>
      </c>
      <c r="H401" s="56">
        <f t="shared" si="20"/>
        <v>110</v>
      </c>
    </row>
    <row r="402" ht="15.75" customHeight="1">
      <c r="A402" s="53">
        <v>4.0</v>
      </c>
      <c r="B402" s="55" t="s">
        <v>314</v>
      </c>
      <c r="C402" s="55" t="str">
        <f>+IF(ISERROR(VLOOKUP($B402,Insumos!$C:$G,3,FALSE)),"",VLOOKUP($B402,Insumos!$C:$G,3,FALSE))</f>
        <v>UNIDAD</v>
      </c>
      <c r="D402" s="56">
        <f>+IF(ISERROR(VLOOKUP($B402,Insumos!$C:$G,2,FALSE)),"",VLOOKUP($B402,Insumos!$C:$G,2,FALSE))</f>
        <v>10.5</v>
      </c>
      <c r="E402" s="57">
        <f>+IF(ISERROR(VLOOKUP($B402,Insumos!$C:$G,5,FALSE)),"",VLOOKUP($B402,Insumos!$C:$G,5,FALSE))</f>
        <v>1</v>
      </c>
      <c r="F402" s="55" t="str">
        <f>+IF(ISERROR(VLOOKUP($B402,Insumos!$C:$G,4,FALSE)),"",VLOOKUP($B402,Insumos!$C:$G,4,FALSE))</f>
        <v>UNIDAD</v>
      </c>
      <c r="G402" s="146">
        <v>1.0</v>
      </c>
      <c r="H402" s="56">
        <f t="shared" si="20"/>
        <v>10.5</v>
      </c>
    </row>
    <row r="403" ht="15.75" customHeight="1">
      <c r="A403" s="53">
        <v>5.0</v>
      </c>
      <c r="B403" s="55" t="s">
        <v>315</v>
      </c>
      <c r="C403" s="55" t="str">
        <f>+IF(ISERROR(VLOOKUP($B403,Insumos!$C:$G,3,FALSE)),"",VLOOKUP($B403,Insumos!$C:$G,3,FALSE))</f>
        <v>UNIDAD</v>
      </c>
      <c r="D403" s="56">
        <f>+IF(ISERROR(VLOOKUP($B403,Insumos!$C:$G,2,FALSE)),"",VLOOKUP($B403,Insumos!$C:$G,2,FALSE))</f>
        <v>170</v>
      </c>
      <c r="E403" s="57">
        <f>+IF(ISERROR(VLOOKUP($B403,Insumos!$C:$G,5,FALSE)),"",VLOOKUP($B403,Insumos!$C:$G,5,FALSE))</f>
        <v>1</v>
      </c>
      <c r="F403" s="55" t="str">
        <f>+IF(ISERROR(VLOOKUP($B403,Insumos!$C:$G,4,FALSE)),"",VLOOKUP($B403,Insumos!$C:$G,4,FALSE))</f>
        <v>UNIDAD</v>
      </c>
      <c r="G403" s="147">
        <v>1.0</v>
      </c>
      <c r="H403" s="56">
        <f t="shared" si="20"/>
        <v>170</v>
      </c>
    </row>
    <row r="404" ht="15.75" customHeight="1">
      <c r="A404" s="42"/>
      <c r="B404" s="140"/>
      <c r="C404" s="41"/>
      <c r="D404" s="44"/>
      <c r="E404" s="45"/>
      <c r="F404" s="41"/>
      <c r="G404" s="67" t="s">
        <v>566</v>
      </c>
      <c r="H404" s="68">
        <f>+SUM(H399:H403)</f>
        <v>1699.08</v>
      </c>
    </row>
    <row r="405" ht="15.75" customHeight="1">
      <c r="A405" s="42"/>
      <c r="B405" s="140"/>
      <c r="C405" s="41"/>
      <c r="D405" s="44"/>
      <c r="E405" s="45"/>
      <c r="F405" s="41"/>
      <c r="G405" s="67" t="s">
        <v>569</v>
      </c>
      <c r="H405" s="142">
        <f>+H404/10</f>
        <v>169.908</v>
      </c>
    </row>
    <row r="406" ht="15.75" customHeight="1">
      <c r="A406" s="42"/>
      <c r="B406" s="140"/>
      <c r="C406" s="41"/>
      <c r="D406" s="44"/>
      <c r="E406" s="45"/>
      <c r="F406" s="41"/>
      <c r="G406" s="67" t="s">
        <v>570</v>
      </c>
      <c r="H406" s="143">
        <f>(H404+H405)*1.19</f>
        <v>2224.09572</v>
      </c>
    </row>
    <row r="407" ht="15.75" customHeight="1">
      <c r="A407" s="42"/>
      <c r="B407" s="140"/>
      <c r="C407" s="41"/>
      <c r="D407" s="44"/>
      <c r="E407" s="45"/>
      <c r="F407" s="41"/>
      <c r="G407" s="67" t="s">
        <v>571</v>
      </c>
      <c r="H407" s="144">
        <f>+H406/H408</f>
        <v>0.3713014558</v>
      </c>
    </row>
    <row r="408" ht="15.75" customHeight="1">
      <c r="A408" s="42"/>
      <c r="B408" s="140"/>
      <c r="C408" s="41"/>
      <c r="D408" s="44"/>
      <c r="E408" s="45"/>
      <c r="F408" s="41"/>
      <c r="G408" s="67" t="s">
        <v>572</v>
      </c>
      <c r="H408" s="145">
        <v>5990.0</v>
      </c>
    </row>
    <row r="409" ht="15.75" customHeight="1">
      <c r="B409" s="4"/>
      <c r="G409" s="31"/>
    </row>
    <row r="410" ht="15.75" customHeight="1">
      <c r="B410" s="4"/>
      <c r="G410" s="31"/>
    </row>
    <row r="411" ht="15.75" customHeight="1">
      <c r="B411" s="4"/>
      <c r="G411" s="31"/>
    </row>
    <row r="412" ht="15.75" customHeight="1">
      <c r="A412" s="138" t="s">
        <v>562</v>
      </c>
      <c r="B412" s="139" t="s">
        <v>40</v>
      </c>
      <c r="C412" s="34" t="s">
        <v>484</v>
      </c>
      <c r="D412" s="35"/>
      <c r="E412" s="36"/>
      <c r="F412" s="37"/>
      <c r="G412" s="38"/>
      <c r="H412" s="35"/>
    </row>
    <row r="413" ht="15.75" customHeight="1">
      <c r="A413" s="42"/>
      <c r="B413" s="140"/>
      <c r="C413" s="42"/>
      <c r="D413" s="44"/>
      <c r="E413" s="45"/>
      <c r="F413" s="42"/>
      <c r="G413" s="46"/>
      <c r="H413" s="44"/>
    </row>
    <row r="414" ht="15.75" customHeight="1">
      <c r="A414" s="48" t="s">
        <v>476</v>
      </c>
      <c r="B414" s="48" t="s">
        <v>477</v>
      </c>
      <c r="C414" s="48" t="s">
        <v>478</v>
      </c>
      <c r="D414" s="49" t="s">
        <v>564</v>
      </c>
      <c r="E414" s="50" t="s">
        <v>10</v>
      </c>
      <c r="F414" s="48" t="s">
        <v>480</v>
      </c>
      <c r="G414" s="51" t="s">
        <v>481</v>
      </c>
      <c r="H414" s="49" t="s">
        <v>565</v>
      </c>
    </row>
    <row r="415" ht="15.75" customHeight="1">
      <c r="A415" s="53">
        <v>1.0</v>
      </c>
      <c r="B415" s="55" t="s">
        <v>40</v>
      </c>
      <c r="C415" s="55" t="str">
        <f>+IF(ISERROR(VLOOKUP($B415,Insumos!$C:$G,3,FALSE)),"",VLOOKUP($B415,Insumos!$C:$G,3,FALSE))</f>
        <v>UNIDAD</v>
      </c>
      <c r="D415" s="56">
        <f>+IF(ISERROR(VLOOKUP($B415,Insumos!$C:$G,2,FALSE)),"",VLOOKUP($B415,Insumos!$C:$G,2,FALSE))</f>
        <v>9000</v>
      </c>
      <c r="E415" s="57">
        <f>+IF(ISERROR(VLOOKUP($B415,Insumos!$C:$G,5,FALSE)),"",VLOOKUP($B415,Insumos!$C:$G,5,FALSE))</f>
        <v>30</v>
      </c>
      <c r="F415" s="55" t="str">
        <f>+IF(ISERROR(VLOOKUP($B415,Insumos!$C:$G,4,FALSE)),"",VLOOKUP($B415,Insumos!$C:$G,4,FALSE))</f>
        <v>UNIDAD</v>
      </c>
      <c r="G415" s="141">
        <v>5.0</v>
      </c>
      <c r="H415" s="56">
        <f t="shared" ref="H415:H419" si="21">IF(ISERROR(ROUND(+D415/E415*G415,2)),0,ROUND(+D415/E415*G415,2))</f>
        <v>1500</v>
      </c>
    </row>
    <row r="416" ht="15.75" customHeight="1">
      <c r="A416" s="53">
        <v>2.0</v>
      </c>
      <c r="B416" s="55" t="s">
        <v>311</v>
      </c>
      <c r="C416" s="55" t="str">
        <f>+IF(ISERROR(VLOOKUP($B416,Insumos!$C:$G,3,FALSE)),"",VLOOKUP($B416,Insumos!$C:$G,3,FALSE))</f>
        <v>UNIDAD</v>
      </c>
      <c r="D416" s="56">
        <f>+IF(ISERROR(VLOOKUP($B416,Insumos!$C:$G,2,FALSE)),"",VLOOKUP($B416,Insumos!$C:$G,2,FALSE))</f>
        <v>75.25</v>
      </c>
      <c r="E416" s="57">
        <f>+IF(ISERROR(VLOOKUP($B416,Insumos!$C:$G,5,FALSE)),"",VLOOKUP($B416,Insumos!$C:$G,5,FALSE))</f>
        <v>1</v>
      </c>
      <c r="F416" s="55" t="str">
        <f>+IF(ISERROR(VLOOKUP($B416,Insumos!$C:$G,4,FALSE)),"",VLOOKUP($B416,Insumos!$C:$G,4,FALSE))</f>
        <v>UNIDAD</v>
      </c>
      <c r="G416" s="146">
        <v>1.0</v>
      </c>
      <c r="H416" s="56">
        <f t="shared" si="21"/>
        <v>75.25</v>
      </c>
    </row>
    <row r="417" ht="15.75" customHeight="1">
      <c r="A417" s="53">
        <v>3.0</v>
      </c>
      <c r="B417" s="55" t="s">
        <v>297</v>
      </c>
      <c r="C417" s="55" t="str">
        <f>+IF(ISERROR(VLOOKUP($B417,Insumos!$C:$G,3,FALSE)),"",VLOOKUP($B417,Insumos!$C:$G,3,FALSE))</f>
        <v>CAJA</v>
      </c>
      <c r="D417" s="56">
        <f>+IF(ISERROR(VLOOKUP($B417,Insumos!$C:$G,2,FALSE)),"",VLOOKUP($B417,Insumos!$C:$G,2,FALSE))</f>
        <v>110</v>
      </c>
      <c r="E417" s="57">
        <f>+IF(ISERROR(VLOOKUP($B417,Insumos!$C:$G,5,FALSE)),"",VLOOKUP($B417,Insumos!$C:$G,5,FALSE))</f>
        <v>1</v>
      </c>
      <c r="F417" s="55" t="str">
        <f>+IF(ISERROR(VLOOKUP($B417,Insumos!$C:$G,4,FALSE)),"",VLOOKUP($B417,Insumos!$C:$G,4,FALSE))</f>
        <v>CAJA</v>
      </c>
      <c r="G417" s="146">
        <v>1.0</v>
      </c>
      <c r="H417" s="56">
        <f t="shared" si="21"/>
        <v>110</v>
      </c>
    </row>
    <row r="418" ht="15.75" customHeight="1">
      <c r="A418" s="53">
        <v>4.0</v>
      </c>
      <c r="B418" s="55" t="s">
        <v>314</v>
      </c>
      <c r="C418" s="55" t="str">
        <f>+IF(ISERROR(VLOOKUP($B418,Insumos!$C:$G,3,FALSE)),"",VLOOKUP($B418,Insumos!$C:$G,3,FALSE))</f>
        <v>UNIDAD</v>
      </c>
      <c r="D418" s="56">
        <f>+IF(ISERROR(VLOOKUP($B418,Insumos!$C:$G,2,FALSE)),"",VLOOKUP($B418,Insumos!$C:$G,2,FALSE))</f>
        <v>10.5</v>
      </c>
      <c r="E418" s="57">
        <f>+IF(ISERROR(VLOOKUP($B418,Insumos!$C:$G,5,FALSE)),"",VLOOKUP($B418,Insumos!$C:$G,5,FALSE))</f>
        <v>1</v>
      </c>
      <c r="F418" s="55" t="str">
        <f>+IF(ISERROR(VLOOKUP($B418,Insumos!$C:$G,4,FALSE)),"",VLOOKUP($B418,Insumos!$C:$G,4,FALSE))</f>
        <v>UNIDAD</v>
      </c>
      <c r="G418" s="146">
        <v>1.0</v>
      </c>
      <c r="H418" s="56">
        <f t="shared" si="21"/>
        <v>10.5</v>
      </c>
    </row>
    <row r="419" ht="15.75" customHeight="1">
      <c r="A419" s="53">
        <v>5.0</v>
      </c>
      <c r="B419" s="55" t="s">
        <v>315</v>
      </c>
      <c r="C419" s="55" t="str">
        <f>+IF(ISERROR(VLOOKUP($B419,Insumos!$C:$G,3,FALSE)),"",VLOOKUP($B419,Insumos!$C:$G,3,FALSE))</f>
        <v>UNIDAD</v>
      </c>
      <c r="D419" s="56">
        <f>+IF(ISERROR(VLOOKUP($B419,Insumos!$C:$G,2,FALSE)),"",VLOOKUP($B419,Insumos!$C:$G,2,FALSE))</f>
        <v>170</v>
      </c>
      <c r="E419" s="57">
        <f>+IF(ISERROR(VLOOKUP($B419,Insumos!$C:$G,5,FALSE)),"",VLOOKUP($B419,Insumos!$C:$G,5,FALSE))</f>
        <v>1</v>
      </c>
      <c r="F419" s="55" t="str">
        <f>+IF(ISERROR(VLOOKUP($B419,Insumos!$C:$G,4,FALSE)),"",VLOOKUP($B419,Insumos!$C:$G,4,FALSE))</f>
        <v>UNIDAD</v>
      </c>
      <c r="G419" s="147">
        <v>1.0</v>
      </c>
      <c r="H419" s="56">
        <f t="shared" si="21"/>
        <v>170</v>
      </c>
    </row>
    <row r="420" ht="15.75" customHeight="1">
      <c r="A420" s="42"/>
      <c r="B420" s="140"/>
      <c r="C420" s="41"/>
      <c r="D420" s="44"/>
      <c r="E420" s="45"/>
      <c r="F420" s="41"/>
      <c r="G420" s="67" t="s">
        <v>566</v>
      </c>
      <c r="H420" s="68">
        <f>+SUM(H415:H419)</f>
        <v>1865.75</v>
      </c>
    </row>
    <row r="421" ht="15.75" customHeight="1">
      <c r="A421" s="42"/>
      <c r="B421" s="140"/>
      <c r="C421" s="41"/>
      <c r="D421" s="44"/>
      <c r="E421" s="45"/>
      <c r="F421" s="41"/>
      <c r="G421" s="67" t="s">
        <v>569</v>
      </c>
      <c r="H421" s="142">
        <f>+H420/10</f>
        <v>186.575</v>
      </c>
    </row>
    <row r="422" ht="15.75" customHeight="1">
      <c r="A422" s="42"/>
      <c r="B422" s="140"/>
      <c r="C422" s="41"/>
      <c r="D422" s="44"/>
      <c r="E422" s="45"/>
      <c r="F422" s="41"/>
      <c r="G422" s="67" t="s">
        <v>570</v>
      </c>
      <c r="H422" s="143">
        <f>(H420+H421)*1.19</f>
        <v>2442.26675</v>
      </c>
    </row>
    <row r="423" ht="15.75" customHeight="1">
      <c r="A423" s="42"/>
      <c r="B423" s="140"/>
      <c r="C423" s="41"/>
      <c r="D423" s="44"/>
      <c r="E423" s="45"/>
      <c r="F423" s="41"/>
      <c r="G423" s="67" t="s">
        <v>571</v>
      </c>
      <c r="H423" s="144">
        <f>+H422/H424</f>
        <v>0.4077239983</v>
      </c>
    </row>
    <row r="424" ht="15.75" customHeight="1">
      <c r="A424" s="42"/>
      <c r="B424" s="140"/>
      <c r="C424" s="41"/>
      <c r="D424" s="44"/>
      <c r="E424" s="45"/>
      <c r="F424" s="41"/>
      <c r="G424" s="67" t="s">
        <v>572</v>
      </c>
      <c r="H424" s="145">
        <v>5990.0</v>
      </c>
    </row>
    <row r="425" ht="15.75" customHeight="1">
      <c r="B425" s="4"/>
      <c r="G425" s="31"/>
    </row>
    <row r="426" ht="15.75" customHeight="1">
      <c r="B426" s="4"/>
      <c r="G426" s="31"/>
    </row>
    <row r="427" ht="15.75" customHeight="1">
      <c r="B427" s="4"/>
      <c r="G427" s="31"/>
    </row>
    <row r="428" ht="15.75" customHeight="1">
      <c r="A428" s="138" t="s">
        <v>562</v>
      </c>
      <c r="B428" s="139" t="s">
        <v>41</v>
      </c>
      <c r="C428" s="34" t="s">
        <v>484</v>
      </c>
      <c r="D428" s="35"/>
      <c r="E428" s="36"/>
      <c r="F428" s="37"/>
      <c r="G428" s="38"/>
      <c r="H428" s="35"/>
    </row>
    <row r="429" ht="15.75" customHeight="1">
      <c r="A429" s="42"/>
      <c r="B429" s="140"/>
      <c r="C429" s="42"/>
      <c r="D429" s="44"/>
      <c r="E429" s="45"/>
      <c r="F429" s="42"/>
      <c r="G429" s="46"/>
      <c r="H429" s="44"/>
    </row>
    <row r="430" ht="15.75" customHeight="1">
      <c r="A430" s="48" t="s">
        <v>476</v>
      </c>
      <c r="B430" s="48" t="s">
        <v>477</v>
      </c>
      <c r="C430" s="48" t="s">
        <v>478</v>
      </c>
      <c r="D430" s="49" t="s">
        <v>564</v>
      </c>
      <c r="E430" s="50" t="s">
        <v>10</v>
      </c>
      <c r="F430" s="48" t="s">
        <v>480</v>
      </c>
      <c r="G430" s="51" t="s">
        <v>481</v>
      </c>
      <c r="H430" s="49" t="s">
        <v>565</v>
      </c>
    </row>
    <row r="431" ht="15.75" customHeight="1">
      <c r="A431" s="53">
        <v>1.0</v>
      </c>
      <c r="B431" s="55" t="s">
        <v>41</v>
      </c>
      <c r="C431" s="55" t="str">
        <f>+IF(ISERROR(VLOOKUP($B431,Insumos!$C:$G,3,FALSE)),"",VLOOKUP($B431,Insumos!$C:$G,3,FALSE))</f>
        <v>UNIDAD</v>
      </c>
      <c r="D431" s="56">
        <f>+IF(ISERROR(VLOOKUP($B431,Insumos!$C:$G,2,FALSE)),"",VLOOKUP($B431,Insumos!$C:$G,2,FALSE))</f>
        <v>6300</v>
      </c>
      <c r="E431" s="57">
        <f>+IF(ISERROR(VLOOKUP($B431,Insumos!$C:$G,5,FALSE)),"",VLOOKUP($B431,Insumos!$C:$G,5,FALSE))</f>
        <v>30</v>
      </c>
      <c r="F431" s="55" t="str">
        <f>+IF(ISERROR(VLOOKUP($B431,Insumos!$C:$G,4,FALSE)),"",VLOOKUP($B431,Insumos!$C:$G,4,FALSE))</f>
        <v>UNIDAD</v>
      </c>
      <c r="G431" s="141">
        <v>5.0</v>
      </c>
      <c r="H431" s="56">
        <f t="shared" ref="H431:H437" si="22">IF(ISERROR(ROUND(+D431/E431*G431,2)),0,ROUND(+D431/E431*G431,2))</f>
        <v>1050</v>
      </c>
    </row>
    <row r="432" ht="15.75" customHeight="1">
      <c r="A432" s="53">
        <v>2.0</v>
      </c>
      <c r="B432" s="55" t="s">
        <v>311</v>
      </c>
      <c r="C432" s="55" t="str">
        <f>+IF(ISERROR(VLOOKUP($B432,Insumos!$C:$G,3,FALSE)),"",VLOOKUP($B432,Insumos!$C:$G,3,FALSE))</f>
        <v>UNIDAD</v>
      </c>
      <c r="D432" s="56">
        <f>+IF(ISERROR(VLOOKUP($B432,Insumos!$C:$G,2,FALSE)),"",VLOOKUP($B432,Insumos!$C:$G,2,FALSE))</f>
        <v>75.25</v>
      </c>
      <c r="E432" s="57">
        <f>+IF(ISERROR(VLOOKUP($B432,Insumos!$C:$G,5,FALSE)),"",VLOOKUP($B432,Insumos!$C:$G,5,FALSE))</f>
        <v>1</v>
      </c>
      <c r="F432" s="55" t="str">
        <f>+IF(ISERROR(VLOOKUP($B432,Insumos!$C:$G,4,FALSE)),"",VLOOKUP($B432,Insumos!$C:$G,4,FALSE))</f>
        <v>UNIDAD</v>
      </c>
      <c r="G432" s="146">
        <v>1.0</v>
      </c>
      <c r="H432" s="56">
        <f t="shared" si="22"/>
        <v>75.25</v>
      </c>
    </row>
    <row r="433" ht="15.75" customHeight="1">
      <c r="A433" s="53">
        <v>3.0</v>
      </c>
      <c r="B433" s="55" t="s">
        <v>297</v>
      </c>
      <c r="C433" s="55" t="str">
        <f>+IF(ISERROR(VLOOKUP($B433,Insumos!$C:$G,3,FALSE)),"",VLOOKUP($B433,Insumos!$C:$G,3,FALSE))</f>
        <v>CAJA</v>
      </c>
      <c r="D433" s="56">
        <f>+IF(ISERROR(VLOOKUP($B433,Insumos!$C:$G,2,FALSE)),"",VLOOKUP($B433,Insumos!$C:$G,2,FALSE))</f>
        <v>110</v>
      </c>
      <c r="E433" s="57">
        <f>+IF(ISERROR(VLOOKUP($B433,Insumos!$C:$G,5,FALSE)),"",VLOOKUP($B433,Insumos!$C:$G,5,FALSE))</f>
        <v>1</v>
      </c>
      <c r="F433" s="55" t="str">
        <f>+IF(ISERROR(VLOOKUP($B433,Insumos!$C:$G,4,FALSE)),"",VLOOKUP($B433,Insumos!$C:$G,4,FALSE))</f>
        <v>CAJA</v>
      </c>
      <c r="G433" s="146">
        <v>1.0</v>
      </c>
      <c r="H433" s="56">
        <f t="shared" si="22"/>
        <v>110</v>
      </c>
    </row>
    <row r="434" ht="15.75" customHeight="1">
      <c r="A434" s="53">
        <v>4.0</v>
      </c>
      <c r="B434" s="55" t="s">
        <v>314</v>
      </c>
      <c r="C434" s="55" t="str">
        <f>+IF(ISERROR(VLOOKUP($B434,Insumos!$C:$G,3,FALSE)),"",VLOOKUP($B434,Insumos!$C:$G,3,FALSE))</f>
        <v>UNIDAD</v>
      </c>
      <c r="D434" s="56">
        <f>+IF(ISERROR(VLOOKUP($B434,Insumos!$C:$G,2,FALSE)),"",VLOOKUP($B434,Insumos!$C:$G,2,FALSE))</f>
        <v>10.5</v>
      </c>
      <c r="E434" s="57">
        <f>+IF(ISERROR(VLOOKUP($B434,Insumos!$C:$G,5,FALSE)),"",VLOOKUP($B434,Insumos!$C:$G,5,FALSE))</f>
        <v>1</v>
      </c>
      <c r="F434" s="55" t="str">
        <f>+IF(ISERROR(VLOOKUP($B434,Insumos!$C:$G,4,FALSE)),"",VLOOKUP($B434,Insumos!$C:$G,4,FALSE))</f>
        <v>UNIDAD</v>
      </c>
      <c r="G434" s="146">
        <v>1.0</v>
      </c>
      <c r="H434" s="56">
        <f t="shared" si="22"/>
        <v>10.5</v>
      </c>
    </row>
    <row r="435" ht="15.75" customHeight="1">
      <c r="A435" s="53">
        <v>5.0</v>
      </c>
      <c r="B435" s="55" t="s">
        <v>315</v>
      </c>
      <c r="C435" s="55" t="str">
        <f>+IF(ISERROR(VLOOKUP($B435,Insumos!$C:$G,3,FALSE)),"",VLOOKUP($B435,Insumos!$C:$G,3,FALSE))</f>
        <v>UNIDAD</v>
      </c>
      <c r="D435" s="56">
        <f>+IF(ISERROR(VLOOKUP($B435,Insumos!$C:$G,2,FALSE)),"",VLOOKUP($B435,Insumos!$C:$G,2,FALSE))</f>
        <v>170</v>
      </c>
      <c r="E435" s="57">
        <f>+IF(ISERROR(VLOOKUP($B435,Insumos!$C:$G,5,FALSE)),"",VLOOKUP($B435,Insumos!$C:$G,5,FALSE))</f>
        <v>1</v>
      </c>
      <c r="F435" s="55" t="str">
        <f>+IF(ISERROR(VLOOKUP($B435,Insumos!$C:$G,4,FALSE)),"",VLOOKUP($B435,Insumos!$C:$G,4,FALSE))</f>
        <v>UNIDAD</v>
      </c>
      <c r="G435" s="146">
        <v>1.0</v>
      </c>
      <c r="H435" s="56">
        <f t="shared" si="22"/>
        <v>170</v>
      </c>
    </row>
    <row r="436" ht="15.75" customHeight="1">
      <c r="A436" s="53">
        <v>6.0</v>
      </c>
      <c r="B436" s="55"/>
      <c r="C436" s="55" t="str">
        <f>+IF(ISERROR(VLOOKUP($B436,Insumos!$C:$G,3,FALSE)),"",VLOOKUP($B436,Insumos!$C:$G,3,FALSE))</f>
        <v/>
      </c>
      <c r="D436" s="56" t="str">
        <f>+IF(ISERROR(VLOOKUP($B436,Insumos!$C:$G,2,FALSE)),"",VLOOKUP($B436,Insumos!$C:$G,2,FALSE))</f>
        <v/>
      </c>
      <c r="E436" s="57" t="str">
        <f>+IF(ISERROR(VLOOKUP($B436,Insumos!$C:$G,5,FALSE)),"",VLOOKUP($B436,Insumos!$C:$G,5,FALSE))</f>
        <v/>
      </c>
      <c r="F436" s="55" t="str">
        <f>+IF(ISERROR(VLOOKUP($B436,Insumos!$C:$G,4,FALSE)),"",VLOOKUP($B436,Insumos!$C:$G,4,FALSE))</f>
        <v/>
      </c>
      <c r="G436" s="146"/>
      <c r="H436" s="56">
        <f t="shared" si="22"/>
        <v>0</v>
      </c>
    </row>
    <row r="437" ht="15.75" customHeight="1">
      <c r="A437" s="53">
        <v>7.0</v>
      </c>
      <c r="B437" s="55"/>
      <c r="C437" s="55" t="str">
        <f>+IF(ISERROR(VLOOKUP($B437,Insumos!$C:$G,3,FALSE)),"",VLOOKUP($B437,Insumos!$C:$G,3,FALSE))</f>
        <v/>
      </c>
      <c r="D437" s="56" t="str">
        <f>+IF(ISERROR(VLOOKUP($B437,Insumos!$C:$G,2,FALSE)),"",VLOOKUP($B437,Insumos!$C:$G,2,FALSE))</f>
        <v/>
      </c>
      <c r="E437" s="57" t="str">
        <f>+IF(ISERROR(VLOOKUP($B437,Insumos!$C:$G,5,FALSE)),"",VLOOKUP($B437,Insumos!$C:$G,5,FALSE))</f>
        <v/>
      </c>
      <c r="F437" s="55" t="str">
        <f>+IF(ISERROR(VLOOKUP($B437,Insumos!$C:$G,4,FALSE)),"",VLOOKUP($B437,Insumos!$C:$G,4,FALSE))</f>
        <v/>
      </c>
      <c r="G437" s="147"/>
      <c r="H437" s="56">
        <f t="shared" si="22"/>
        <v>0</v>
      </c>
    </row>
    <row r="438" ht="15.75" customHeight="1">
      <c r="A438" s="42"/>
      <c r="B438" s="140"/>
      <c r="C438" s="41"/>
      <c r="D438" s="44"/>
      <c r="E438" s="45"/>
      <c r="F438" s="41"/>
      <c r="G438" s="67" t="s">
        <v>566</v>
      </c>
      <c r="H438" s="68">
        <f>+SUM(H431:H437)</f>
        <v>1415.75</v>
      </c>
    </row>
    <row r="439" ht="15.75" customHeight="1">
      <c r="A439" s="42"/>
      <c r="B439" s="140"/>
      <c r="C439" s="41"/>
      <c r="D439" s="44"/>
      <c r="E439" s="45"/>
      <c r="F439" s="41"/>
      <c r="G439" s="67" t="s">
        <v>569</v>
      </c>
      <c r="H439" s="142">
        <f>+H438/10</f>
        <v>141.575</v>
      </c>
    </row>
    <row r="440" ht="15.75" customHeight="1">
      <c r="A440" s="42"/>
      <c r="B440" s="140"/>
      <c r="C440" s="41"/>
      <c r="D440" s="44"/>
      <c r="E440" s="45"/>
      <c r="F440" s="41"/>
      <c r="G440" s="67" t="s">
        <v>570</v>
      </c>
      <c r="H440" s="143">
        <f>(H438+H439)*1.19</f>
        <v>1853.21675</v>
      </c>
    </row>
    <row r="441" ht="15.75" customHeight="1">
      <c r="A441" s="42"/>
      <c r="B441" s="140"/>
      <c r="C441" s="41"/>
      <c r="D441" s="44"/>
      <c r="E441" s="45"/>
      <c r="F441" s="41"/>
      <c r="G441" s="67" t="s">
        <v>571</v>
      </c>
      <c r="H441" s="144">
        <f>+H440/H442</f>
        <v>0.3093851002</v>
      </c>
    </row>
    <row r="442" ht="15.75" customHeight="1">
      <c r="A442" s="42"/>
      <c r="B442" s="140"/>
      <c r="C442" s="41"/>
      <c r="D442" s="44"/>
      <c r="E442" s="45"/>
      <c r="F442" s="41"/>
      <c r="G442" s="67" t="s">
        <v>572</v>
      </c>
      <c r="H442" s="145">
        <v>5990.0</v>
      </c>
    </row>
    <row r="443" ht="15.75" customHeight="1">
      <c r="B443" s="4"/>
      <c r="G443" s="31"/>
    </row>
    <row r="444" ht="15.75" customHeight="1">
      <c r="B444" s="4"/>
      <c r="G444" s="31"/>
    </row>
    <row r="445" ht="15.75" customHeight="1">
      <c r="A445" s="138" t="s">
        <v>562</v>
      </c>
      <c r="B445" s="139" t="s">
        <v>607</v>
      </c>
      <c r="C445" s="34" t="s">
        <v>484</v>
      </c>
      <c r="D445" s="35"/>
      <c r="E445" s="36"/>
      <c r="F445" s="37"/>
      <c r="G445" s="38"/>
      <c r="H445" s="35"/>
    </row>
    <row r="446" ht="15.75" customHeight="1">
      <c r="A446" s="42"/>
      <c r="B446" s="140"/>
      <c r="C446" s="42"/>
      <c r="D446" s="44"/>
      <c r="E446" s="45"/>
      <c r="F446" s="42"/>
      <c r="G446" s="46"/>
      <c r="H446" s="44"/>
    </row>
    <row r="447" ht="15.75" customHeight="1">
      <c r="A447" s="48" t="s">
        <v>476</v>
      </c>
      <c r="B447" s="48" t="s">
        <v>477</v>
      </c>
      <c r="C447" s="48" t="s">
        <v>478</v>
      </c>
      <c r="D447" s="49" t="s">
        <v>564</v>
      </c>
      <c r="E447" s="50" t="s">
        <v>10</v>
      </c>
      <c r="F447" s="48" t="s">
        <v>480</v>
      </c>
      <c r="G447" s="51" t="s">
        <v>481</v>
      </c>
      <c r="H447" s="49" t="s">
        <v>565</v>
      </c>
    </row>
    <row r="448" ht="15.75" customHeight="1">
      <c r="A448" s="53">
        <v>1.0</v>
      </c>
      <c r="B448" s="55" t="s">
        <v>43</v>
      </c>
      <c r="C448" s="55" t="str">
        <f>+IF(ISERROR(VLOOKUP($B448,Insumos!$C:$G,3,FALSE)),"",VLOOKUP($B448,Insumos!$C:$G,3,FALSE))</f>
        <v>UNIDAD</v>
      </c>
      <c r="D448" s="56">
        <f>+IF(ISERROR(VLOOKUP($B448,Insumos!$C:$G,2,FALSE)),"",VLOOKUP($B448,Insumos!$C:$G,2,FALSE))</f>
        <v>7600</v>
      </c>
      <c r="E448" s="57">
        <f>+IF(ISERROR(VLOOKUP($B448,Insumos!$C:$G,5,FALSE)),"",VLOOKUP($B448,Insumos!$C:$G,5,FALSE))</f>
        <v>20</v>
      </c>
      <c r="F448" s="55" t="str">
        <f>+IF(ISERROR(VLOOKUP($B448,Insumos!$C:$G,4,FALSE)),"",VLOOKUP($B448,Insumos!$C:$G,4,FALSE))</f>
        <v>UNIDAD</v>
      </c>
      <c r="G448" s="141">
        <v>5.0</v>
      </c>
      <c r="H448" s="56">
        <f t="shared" ref="H448:H454" si="23">IF(ISERROR(ROUND(+D448/E448*G448,2)),0,ROUND(+D448/E448*G448,2))</f>
        <v>1900</v>
      </c>
    </row>
    <row r="449" ht="15.75" customHeight="1">
      <c r="A449" s="53">
        <v>2.0</v>
      </c>
      <c r="B449" s="55" t="s">
        <v>297</v>
      </c>
      <c r="C449" s="55" t="str">
        <f>+IF(ISERROR(VLOOKUP($B449,Insumos!$C:$G,3,FALSE)),"",VLOOKUP($B449,Insumos!$C:$G,3,FALSE))</f>
        <v>CAJA</v>
      </c>
      <c r="D449" s="56">
        <f>+IF(ISERROR(VLOOKUP($B449,Insumos!$C:$G,2,FALSE)),"",VLOOKUP($B449,Insumos!$C:$G,2,FALSE))</f>
        <v>110</v>
      </c>
      <c r="E449" s="57">
        <f>+IF(ISERROR(VLOOKUP($B449,Insumos!$C:$G,5,FALSE)),"",VLOOKUP($B449,Insumos!$C:$G,5,FALSE))</f>
        <v>1</v>
      </c>
      <c r="F449" s="55" t="str">
        <f>+IF(ISERROR(VLOOKUP($B449,Insumos!$C:$G,4,FALSE)),"",VLOOKUP($B449,Insumos!$C:$G,4,FALSE))</f>
        <v>CAJA</v>
      </c>
      <c r="G449" s="147">
        <v>1.0</v>
      </c>
      <c r="H449" s="56">
        <f t="shared" si="23"/>
        <v>110</v>
      </c>
    </row>
    <row r="450" ht="15.75" customHeight="1">
      <c r="A450" s="53">
        <v>3.0</v>
      </c>
      <c r="B450" s="55" t="s">
        <v>314</v>
      </c>
      <c r="C450" s="55" t="str">
        <f>+IF(ISERROR(VLOOKUP($B450,Insumos!$C:$G,3,FALSE)),"",VLOOKUP($B450,Insumos!$C:$G,3,FALSE))</f>
        <v>UNIDAD</v>
      </c>
      <c r="D450" s="56">
        <f>+IF(ISERROR(VLOOKUP($B450,Insumos!$C:$G,2,FALSE)),"",VLOOKUP($B450,Insumos!$C:$G,2,FALSE))</f>
        <v>10.5</v>
      </c>
      <c r="E450" s="57">
        <f>+IF(ISERROR(VLOOKUP($B450,Insumos!$C:$G,5,FALSE)),"",VLOOKUP($B450,Insumos!$C:$G,5,FALSE))</f>
        <v>1</v>
      </c>
      <c r="F450" s="55" t="str">
        <f>+IF(ISERROR(VLOOKUP($B450,Insumos!$C:$G,4,FALSE)),"",VLOOKUP($B450,Insumos!$C:$G,4,FALSE))</f>
        <v>UNIDAD</v>
      </c>
      <c r="G450" s="147">
        <v>1.0</v>
      </c>
      <c r="H450" s="56">
        <f t="shared" si="23"/>
        <v>10.5</v>
      </c>
    </row>
    <row r="451" ht="15.75" customHeight="1">
      <c r="A451" s="53">
        <v>4.0</v>
      </c>
      <c r="B451" s="55" t="s">
        <v>315</v>
      </c>
      <c r="C451" s="55" t="str">
        <f>+IF(ISERROR(VLOOKUP($B451,Insumos!$C:$G,3,FALSE)),"",VLOOKUP($B451,Insumos!$C:$G,3,FALSE))</f>
        <v>UNIDAD</v>
      </c>
      <c r="D451" s="56">
        <f>+IF(ISERROR(VLOOKUP($B451,Insumos!$C:$G,2,FALSE)),"",VLOOKUP($B451,Insumos!$C:$G,2,FALSE))</f>
        <v>170</v>
      </c>
      <c r="E451" s="57">
        <f>+IF(ISERROR(VLOOKUP($B451,Insumos!$C:$G,5,FALSE)),"",VLOOKUP($B451,Insumos!$C:$G,5,FALSE))</f>
        <v>1</v>
      </c>
      <c r="F451" s="55" t="str">
        <f>+IF(ISERROR(VLOOKUP($B451,Insumos!$C:$G,4,FALSE)),"",VLOOKUP($B451,Insumos!$C:$G,4,FALSE))</f>
        <v>UNIDAD</v>
      </c>
      <c r="G451" s="147">
        <v>1.0</v>
      </c>
      <c r="H451" s="56">
        <f t="shared" si="23"/>
        <v>170</v>
      </c>
    </row>
    <row r="452" ht="15.75" customHeight="1">
      <c r="A452" s="53">
        <v>5.0</v>
      </c>
      <c r="B452" s="55"/>
      <c r="C452" s="55" t="str">
        <f>+IF(ISERROR(VLOOKUP($B452,Insumos!$C:$G,3,FALSE)),"",VLOOKUP($B452,Insumos!$C:$G,3,FALSE))</f>
        <v/>
      </c>
      <c r="D452" s="56" t="str">
        <f>+IF(ISERROR(VLOOKUP($B452,Insumos!$C:$G,2,FALSE)),"",VLOOKUP($B452,Insumos!$C:$G,2,FALSE))</f>
        <v/>
      </c>
      <c r="E452" s="57" t="str">
        <f>+IF(ISERROR(VLOOKUP($B452,Insumos!$C:$G,5,FALSE)),"",VLOOKUP($B452,Insumos!$C:$G,5,FALSE))</f>
        <v/>
      </c>
      <c r="F452" s="55" t="str">
        <f>+IF(ISERROR(VLOOKUP($B452,Insumos!$C:$G,4,FALSE)),"",VLOOKUP($B452,Insumos!$C:$G,4,FALSE))</f>
        <v/>
      </c>
      <c r="G452" s="147"/>
      <c r="H452" s="56">
        <f t="shared" si="23"/>
        <v>0</v>
      </c>
    </row>
    <row r="453" ht="15.75" customHeight="1">
      <c r="A453" s="53">
        <v>6.0</v>
      </c>
      <c r="B453" s="55"/>
      <c r="C453" s="55" t="str">
        <f>+IF(ISERROR(VLOOKUP($B453,Insumos!$C:$G,3,FALSE)),"",VLOOKUP($B453,Insumos!$C:$G,3,FALSE))</f>
        <v/>
      </c>
      <c r="D453" s="56" t="str">
        <f>+IF(ISERROR(VLOOKUP($B453,Insumos!$C:$G,2,FALSE)),"",VLOOKUP($B453,Insumos!$C:$G,2,FALSE))</f>
        <v/>
      </c>
      <c r="E453" s="57" t="str">
        <f>+IF(ISERROR(VLOOKUP($B453,Insumos!$C:$G,5,FALSE)),"",VLOOKUP($B453,Insumos!$C:$G,5,FALSE))</f>
        <v/>
      </c>
      <c r="F453" s="55" t="str">
        <f>+IF(ISERROR(VLOOKUP($B453,Insumos!$C:$G,4,FALSE)),"",VLOOKUP($B453,Insumos!$C:$G,4,FALSE))</f>
        <v/>
      </c>
      <c r="G453" s="147"/>
      <c r="H453" s="56">
        <f t="shared" si="23"/>
        <v>0</v>
      </c>
    </row>
    <row r="454" ht="15.75" customHeight="1">
      <c r="A454" s="53">
        <v>7.0</v>
      </c>
      <c r="B454" s="55"/>
      <c r="C454" s="55" t="str">
        <f>+IF(ISERROR(VLOOKUP($B454,Insumos!$C:$G,3,FALSE)),"",VLOOKUP($B454,Insumos!$C:$G,3,FALSE))</f>
        <v/>
      </c>
      <c r="D454" s="56" t="str">
        <f>+IF(ISERROR(VLOOKUP($B454,Insumos!$C:$G,2,FALSE)),"",VLOOKUP($B454,Insumos!$C:$G,2,FALSE))</f>
        <v/>
      </c>
      <c r="E454" s="57" t="str">
        <f>+IF(ISERROR(VLOOKUP($B454,Insumos!$C:$G,5,FALSE)),"",VLOOKUP($B454,Insumos!$C:$G,5,FALSE))</f>
        <v/>
      </c>
      <c r="F454" s="55" t="str">
        <f>+IF(ISERROR(VLOOKUP($B454,Insumos!$C:$G,4,FALSE)),"",VLOOKUP($B454,Insumos!$C:$G,4,FALSE))</f>
        <v/>
      </c>
      <c r="G454" s="147"/>
      <c r="H454" s="56">
        <f t="shared" si="23"/>
        <v>0</v>
      </c>
    </row>
    <row r="455" ht="15.75" customHeight="1">
      <c r="A455" s="42"/>
      <c r="B455" s="140"/>
      <c r="C455" s="41"/>
      <c r="D455" s="44"/>
      <c r="E455" s="45"/>
      <c r="F455" s="41"/>
      <c r="G455" s="67" t="s">
        <v>566</v>
      </c>
      <c r="H455" s="68">
        <f>+SUM(H448:H454)</f>
        <v>2190.5</v>
      </c>
    </row>
    <row r="456" ht="15.75" customHeight="1">
      <c r="A456" s="42"/>
      <c r="B456" s="140"/>
      <c r="C456" s="41"/>
      <c r="D456" s="44"/>
      <c r="E456" s="45"/>
      <c r="F456" s="41"/>
      <c r="G456" s="67" t="s">
        <v>569</v>
      </c>
      <c r="H456" s="142">
        <f>+H455/10</f>
        <v>219.05</v>
      </c>
    </row>
    <row r="457" ht="15.75" customHeight="1">
      <c r="A457" s="42"/>
      <c r="B457" s="140"/>
      <c r="C457" s="41"/>
      <c r="D457" s="44"/>
      <c r="E457" s="45"/>
      <c r="F457" s="41"/>
      <c r="G457" s="67" t="s">
        <v>570</v>
      </c>
      <c r="H457" s="143">
        <f>(H455+H456)*1.19</f>
        <v>2867.3645</v>
      </c>
    </row>
    <row r="458" ht="15.75" customHeight="1">
      <c r="A458" s="42"/>
      <c r="B458" s="140"/>
      <c r="C458" s="41"/>
      <c r="D458" s="44"/>
      <c r="E458" s="45"/>
      <c r="F458" s="41"/>
      <c r="G458" s="67" t="s">
        <v>571</v>
      </c>
      <c r="H458" s="144">
        <f>+H457/H459</f>
        <v>0.3588691489</v>
      </c>
    </row>
    <row r="459" ht="15.75" customHeight="1">
      <c r="A459" s="42"/>
      <c r="B459" s="140"/>
      <c r="C459" s="41"/>
      <c r="D459" s="44"/>
      <c r="E459" s="45"/>
      <c r="F459" s="41"/>
      <c r="G459" s="67" t="s">
        <v>572</v>
      </c>
      <c r="H459" s="145">
        <v>7990.0</v>
      </c>
    </row>
    <row r="460" ht="15.75" customHeight="1">
      <c r="B460" s="4"/>
      <c r="G460" s="31"/>
    </row>
    <row r="461" ht="15.75" customHeight="1">
      <c r="B461" s="4"/>
      <c r="G461" s="31"/>
    </row>
    <row r="462" ht="15.75" customHeight="1">
      <c r="B462" s="4"/>
      <c r="G462" s="31"/>
    </row>
    <row r="463" ht="15.75" customHeight="1">
      <c r="B463" s="4"/>
      <c r="G463" s="31"/>
    </row>
    <row r="464" ht="15.75" customHeight="1">
      <c r="B464" s="4"/>
      <c r="G464" s="31"/>
    </row>
    <row r="465" ht="15.75" customHeight="1">
      <c r="A465" s="138" t="s">
        <v>562</v>
      </c>
      <c r="B465" s="139" t="s">
        <v>253</v>
      </c>
      <c r="C465" s="34" t="s">
        <v>484</v>
      </c>
      <c r="D465" s="35"/>
      <c r="E465" s="36"/>
      <c r="F465" s="37"/>
      <c r="G465" s="38"/>
      <c r="H465" s="35"/>
    </row>
    <row r="466" ht="15.75" customHeight="1">
      <c r="A466" s="42"/>
      <c r="B466" s="140"/>
      <c r="C466" s="42"/>
      <c r="D466" s="44"/>
      <c r="E466" s="45"/>
      <c r="F466" s="42"/>
      <c r="G466" s="46"/>
      <c r="H466" s="44"/>
    </row>
    <row r="467" ht="15.75" customHeight="1">
      <c r="A467" s="48" t="s">
        <v>476</v>
      </c>
      <c r="B467" s="48" t="s">
        <v>477</v>
      </c>
      <c r="C467" s="48" t="s">
        <v>478</v>
      </c>
      <c r="D467" s="49" t="s">
        <v>564</v>
      </c>
      <c r="E467" s="50" t="s">
        <v>10</v>
      </c>
      <c r="F467" s="48" t="s">
        <v>480</v>
      </c>
      <c r="G467" s="51" t="s">
        <v>481</v>
      </c>
      <c r="H467" s="49" t="s">
        <v>565</v>
      </c>
    </row>
    <row r="468" ht="15.75" customHeight="1">
      <c r="A468" s="53">
        <v>1.0</v>
      </c>
      <c r="B468" s="55" t="s">
        <v>44</v>
      </c>
      <c r="C468" s="55" t="str">
        <f>+IF(ISERROR(VLOOKUP($B468,Insumos!$C:$G,3,FALSE)),"",VLOOKUP($B468,Insumos!$C:$G,3,FALSE))</f>
        <v>GRAMOS</v>
      </c>
      <c r="D468" s="56">
        <f>+IF(ISERROR(VLOOKUP($B468,Insumos!$C:$G,2,FALSE)),"",VLOOKUP($B468,Insumos!$C:$G,2,FALSE))</f>
        <v>5780</v>
      </c>
      <c r="E468" s="57">
        <f>+IF(ISERROR(VLOOKUP($B468,Insumos!$C:$G,5,FALSE)),"",VLOOKUP($B468,Insumos!$C:$G,5,FALSE))</f>
        <v>1000</v>
      </c>
      <c r="F468" s="55" t="str">
        <f>+IF(ISERROR(VLOOKUP($B468,Insumos!$C:$G,4,FALSE)),"",VLOOKUP($B468,Insumos!$C:$G,4,FALSE))</f>
        <v>GRAMOS</v>
      </c>
      <c r="G468" s="141">
        <v>80.0</v>
      </c>
      <c r="H468" s="56">
        <f t="shared" ref="H468:H481" si="24">IF(ISERROR(ROUND(+D468/E468*G468,2)),0,ROUND(+D468/E468*G468,2))</f>
        <v>462.4</v>
      </c>
    </row>
    <row r="469" ht="15.75" customHeight="1">
      <c r="A469" s="53">
        <v>2.0</v>
      </c>
      <c r="B469" s="55" t="s">
        <v>232</v>
      </c>
      <c r="C469" s="55" t="str">
        <f>+IF(ISERROR(VLOOKUP($B469,Insumos!$C:$G,3,FALSE)),"",VLOOKUP($B469,Insumos!$C:$G,3,FALSE))</f>
        <v>GRAMOS</v>
      </c>
      <c r="D469" s="56">
        <f>+IF(ISERROR(VLOOKUP($B469,Insumos!$C:$G,2,FALSE)),"",VLOOKUP($B469,Insumos!$C:$G,2,FALSE))</f>
        <v>3529.411765</v>
      </c>
      <c r="E469" s="57">
        <f>+IF(ISERROR(VLOOKUP($B469,Insumos!$C:$G,5,FALSE)),"",VLOOKUP($B469,Insumos!$C:$G,5,FALSE))</f>
        <v>1000</v>
      </c>
      <c r="F469" s="55" t="str">
        <f>+IF(ISERROR(VLOOKUP($B469,Insumos!$C:$G,4,FALSE)),"",VLOOKUP($B469,Insumos!$C:$G,4,FALSE))</f>
        <v>GRAMOS</v>
      </c>
      <c r="G469" s="141">
        <v>70.0</v>
      </c>
      <c r="H469" s="56">
        <f t="shared" si="24"/>
        <v>247.06</v>
      </c>
    </row>
    <row r="470" ht="15.75" customHeight="1">
      <c r="A470" s="53">
        <v>3.0</v>
      </c>
      <c r="B470" s="55" t="s">
        <v>45</v>
      </c>
      <c r="C470" s="55" t="str">
        <f>+IF(ISERROR(VLOOKUP($B470,Insumos!$C:$G,3,FALSE)),"",VLOOKUP($B470,Insumos!$C:$G,3,FALSE))</f>
        <v>GRAMOS</v>
      </c>
      <c r="D470" s="56">
        <f>+IF(ISERROR(VLOOKUP($B470,Insumos!$C:$G,2,FALSE)),"",VLOOKUP($B470,Insumos!$C:$G,2,FALSE))</f>
        <v>934</v>
      </c>
      <c r="E470" s="57">
        <f>+IF(ISERROR(VLOOKUP($B470,Insumos!$C:$G,5,FALSE)),"",VLOOKUP($B470,Insumos!$C:$G,5,FALSE))</f>
        <v>1000</v>
      </c>
      <c r="F470" s="55" t="str">
        <f>+IF(ISERROR(VLOOKUP($B470,Insumos!$C:$G,4,FALSE)),"",VLOOKUP($B470,Insumos!$C:$G,4,FALSE))</f>
        <v>GRAMOS</v>
      </c>
      <c r="G470" s="141">
        <v>20.0</v>
      </c>
      <c r="H470" s="56">
        <f t="shared" si="24"/>
        <v>18.68</v>
      </c>
    </row>
    <row r="471" ht="15.75" customHeight="1">
      <c r="A471" s="53">
        <v>4.0</v>
      </c>
      <c r="B471" s="55" t="s">
        <v>234</v>
      </c>
      <c r="C471" s="55" t="str">
        <f>+IF(ISERROR(VLOOKUP($B471,Insumos!$C:$G,3,FALSE)),"",VLOOKUP($B471,Insumos!$C:$G,3,FALSE))</f>
        <v>GRAMOS</v>
      </c>
      <c r="D471" s="56">
        <f>+IF(ISERROR(VLOOKUP($B471,Insumos!$C:$G,2,FALSE)),"",VLOOKUP($B471,Insumos!$C:$G,2,FALSE))</f>
        <v>878.8888889</v>
      </c>
      <c r="E471" s="57">
        <f>+IF(ISERROR(VLOOKUP($B471,Insumos!$C:$G,5,FALSE)),"",VLOOKUP($B471,Insumos!$C:$G,5,FALSE))</f>
        <v>1000</v>
      </c>
      <c r="F471" s="55" t="str">
        <f>+IF(ISERROR(VLOOKUP($B471,Insumos!$C:$G,4,FALSE)),"",VLOOKUP($B471,Insumos!$C:$G,4,FALSE))</f>
        <v>GRAMOS</v>
      </c>
      <c r="G471" s="141">
        <v>25.0</v>
      </c>
      <c r="H471" s="56">
        <f t="shared" si="24"/>
        <v>21.97</v>
      </c>
    </row>
    <row r="472" ht="15.75" customHeight="1">
      <c r="A472" s="53">
        <v>5.0</v>
      </c>
      <c r="B472" s="55" t="s">
        <v>108</v>
      </c>
      <c r="C472" s="55" t="str">
        <f>+IF(ISERROR(VLOOKUP($B472,Insumos!$C:$G,3,FALSE)),"",VLOOKUP($B472,Insumos!$C:$G,3,FALSE))</f>
        <v>GRAMOS</v>
      </c>
      <c r="D472" s="56">
        <f>+IF(ISERROR(VLOOKUP($B472,Insumos!$C:$G,2,FALSE)),"",VLOOKUP($B472,Insumos!$C:$G,2,FALSE))</f>
        <v>146.78</v>
      </c>
      <c r="E472" s="57">
        <f>+IF(ISERROR(VLOOKUP($B472,Insumos!$C:$G,5,FALSE)),"",VLOOKUP($B472,Insumos!$C:$G,5,FALSE))</f>
        <v>40</v>
      </c>
      <c r="F472" s="55" t="str">
        <f>+IF(ISERROR(VLOOKUP($B472,Insumos!$C:$G,4,FALSE)),"",VLOOKUP($B472,Insumos!$C:$G,4,FALSE))</f>
        <v>GRAMOS</v>
      </c>
      <c r="G472" s="141">
        <v>18.0</v>
      </c>
      <c r="H472" s="56">
        <f t="shared" si="24"/>
        <v>66.05</v>
      </c>
    </row>
    <row r="473" ht="15.75" customHeight="1">
      <c r="A473" s="53">
        <v>6.0</v>
      </c>
      <c r="B473" s="55" t="s">
        <v>47</v>
      </c>
      <c r="C473" s="55" t="str">
        <f>+IF(ISERROR(VLOOKUP($B473,Insumos!$C:$G,3,FALSE)),"",VLOOKUP($B473,Insumos!$C:$G,3,FALSE))</f>
        <v>GRAMOS</v>
      </c>
      <c r="D473" s="56">
        <f>+IF(ISERROR(VLOOKUP($B473,Insumos!$C:$G,2,FALSE)),"",VLOOKUP($B473,Insumos!$C:$G,2,FALSE))</f>
        <v>840</v>
      </c>
      <c r="E473" s="57">
        <f>+IF(ISERROR(VLOOKUP($B473,Insumos!$C:$G,5,FALSE)),"",VLOOKUP($B473,Insumos!$C:$G,5,FALSE))</f>
        <v>90</v>
      </c>
      <c r="F473" s="55" t="str">
        <f>+IF(ISERROR(VLOOKUP($B473,Insumos!$C:$G,4,FALSE)),"",VLOOKUP($B473,Insumos!$C:$G,4,FALSE))</f>
        <v>GRAMOS</v>
      </c>
      <c r="G473" s="141">
        <v>8.0</v>
      </c>
      <c r="H473" s="56">
        <f t="shared" si="24"/>
        <v>74.67</v>
      </c>
    </row>
    <row r="474" ht="15.75" customHeight="1">
      <c r="A474" s="53">
        <v>7.0</v>
      </c>
      <c r="B474" s="55" t="s">
        <v>300</v>
      </c>
      <c r="C474" s="55" t="str">
        <f>+IF(ISERROR(VLOOKUP($B474,Insumos!$C:$G,3,FALSE)),"",VLOOKUP($B474,Insumos!$C:$G,3,FALSE))</f>
        <v>UNIDAD</v>
      </c>
      <c r="D474" s="56">
        <f>+IF(ISERROR(VLOOKUP($B474,Insumos!$C:$G,2,FALSE)),"",VLOOKUP($B474,Insumos!$C:$G,2,FALSE))</f>
        <v>98.32</v>
      </c>
      <c r="E474" s="57">
        <f>+IF(ISERROR(VLOOKUP($B474,Insumos!$C:$G,5,FALSE)),"",VLOOKUP($B474,Insumos!$C:$G,5,FALSE))</f>
        <v>1</v>
      </c>
      <c r="F474" s="55" t="str">
        <f>+IF(ISERROR(VLOOKUP($B474,Insumos!$C:$G,4,FALSE)),"",VLOOKUP($B474,Insumos!$C:$G,4,FALSE))</f>
        <v>UNIDAD</v>
      </c>
      <c r="G474" s="141">
        <v>1.0</v>
      </c>
      <c r="H474" s="56">
        <f t="shared" si="24"/>
        <v>98.32</v>
      </c>
    </row>
    <row r="475" ht="15.75" customHeight="1">
      <c r="A475" s="53">
        <v>8.0</v>
      </c>
      <c r="B475" s="55" t="s">
        <v>301</v>
      </c>
      <c r="C475" s="55" t="str">
        <f>+IF(ISERROR(VLOOKUP($B475,Insumos!$C:$G,3,FALSE)),"",VLOOKUP($B475,Insumos!$C:$G,3,FALSE))</f>
        <v>UNIDAD</v>
      </c>
      <c r="D475" s="56">
        <f>+IF(ISERROR(VLOOKUP($B475,Insumos!$C:$G,2,FALSE)),"",VLOOKUP($B475,Insumos!$C:$G,2,FALSE))</f>
        <v>43.7</v>
      </c>
      <c r="E475" s="57">
        <f>+IF(ISERROR(VLOOKUP($B475,Insumos!$C:$G,5,FALSE)),"",VLOOKUP($B475,Insumos!$C:$G,5,FALSE))</f>
        <v>1</v>
      </c>
      <c r="F475" s="55" t="str">
        <f>+IF(ISERROR(VLOOKUP($B475,Insumos!$C:$G,4,FALSE)),"",VLOOKUP($B475,Insumos!$C:$G,4,FALSE))</f>
        <v>UNIDAD</v>
      </c>
      <c r="G475" s="141">
        <v>1.0</v>
      </c>
      <c r="H475" s="56">
        <f t="shared" si="24"/>
        <v>43.7</v>
      </c>
    </row>
    <row r="476" ht="15.75" customHeight="1">
      <c r="A476" s="53">
        <v>9.0</v>
      </c>
      <c r="B476" s="55" t="s">
        <v>314</v>
      </c>
      <c r="C476" s="55" t="str">
        <f>+IF(ISERROR(VLOOKUP($B476,Insumos!$C:$G,3,FALSE)),"",VLOOKUP($B476,Insumos!$C:$G,3,FALSE))</f>
        <v>UNIDAD</v>
      </c>
      <c r="D476" s="56">
        <f>+IF(ISERROR(VLOOKUP($B476,Insumos!$C:$G,2,FALSE)),"",VLOOKUP($B476,Insumos!$C:$G,2,FALSE))</f>
        <v>10.5</v>
      </c>
      <c r="E476" s="57">
        <f>+IF(ISERROR(VLOOKUP($B476,Insumos!$C:$G,5,FALSE)),"",VLOOKUP($B476,Insumos!$C:$G,5,FALSE))</f>
        <v>1</v>
      </c>
      <c r="F476" s="55" t="str">
        <f>+IF(ISERROR(VLOOKUP($B476,Insumos!$C:$G,4,FALSE)),"",VLOOKUP($B476,Insumos!$C:$G,4,FALSE))</f>
        <v>UNIDAD</v>
      </c>
      <c r="G476" s="141">
        <v>1.0</v>
      </c>
      <c r="H476" s="56">
        <f t="shared" si="24"/>
        <v>10.5</v>
      </c>
    </row>
    <row r="477" ht="15.75" customHeight="1">
      <c r="A477" s="53">
        <v>10.0</v>
      </c>
      <c r="B477" s="55" t="s">
        <v>315</v>
      </c>
      <c r="C477" s="55" t="str">
        <f>+IF(ISERROR(VLOOKUP($B477,Insumos!$C:$G,3,FALSE)),"",VLOOKUP($B477,Insumos!$C:$G,3,FALSE))</f>
        <v>UNIDAD</v>
      </c>
      <c r="D477" s="56">
        <f>+IF(ISERROR(VLOOKUP($B477,Insumos!$C:$G,2,FALSE)),"",VLOOKUP($B477,Insumos!$C:$G,2,FALSE))</f>
        <v>170</v>
      </c>
      <c r="E477" s="57">
        <f>+IF(ISERROR(VLOOKUP($B477,Insumos!$C:$G,5,FALSE)),"",VLOOKUP($B477,Insumos!$C:$G,5,FALSE))</f>
        <v>1</v>
      </c>
      <c r="F477" s="55" t="str">
        <f>+IF(ISERROR(VLOOKUP($B477,Insumos!$C:$G,4,FALSE)),"",VLOOKUP($B477,Insumos!$C:$G,4,FALSE))</f>
        <v>UNIDAD</v>
      </c>
      <c r="G477" s="141">
        <v>1.0</v>
      </c>
      <c r="H477" s="56">
        <f t="shared" si="24"/>
        <v>170</v>
      </c>
    </row>
    <row r="478" ht="15.75" customHeight="1">
      <c r="A478" s="53">
        <v>11.0</v>
      </c>
      <c r="B478" s="55"/>
      <c r="C478" s="55" t="str">
        <f>+IF(ISERROR(VLOOKUP($B478,Insumos!$C:$G,3,FALSE)),"",VLOOKUP($B478,Insumos!$C:$G,3,FALSE))</f>
        <v/>
      </c>
      <c r="D478" s="56" t="str">
        <f>+IF(ISERROR(VLOOKUP($B478,Insumos!$C:$G,2,FALSE)),"",VLOOKUP($B478,Insumos!$C:$G,2,FALSE))</f>
        <v/>
      </c>
      <c r="E478" s="57" t="str">
        <f>+IF(ISERROR(VLOOKUP($B478,Insumos!$C:$G,5,FALSE)),"",VLOOKUP($B478,Insumos!$C:$G,5,FALSE))</f>
        <v/>
      </c>
      <c r="F478" s="55" t="str">
        <f>+IF(ISERROR(VLOOKUP($B478,Insumos!$C:$G,4,FALSE)),"",VLOOKUP($B478,Insumos!$C:$G,4,FALSE))</f>
        <v/>
      </c>
      <c r="G478" s="141"/>
      <c r="H478" s="56">
        <f t="shared" si="24"/>
        <v>0</v>
      </c>
    </row>
    <row r="479" ht="15.75" customHeight="1">
      <c r="A479" s="53">
        <v>12.0</v>
      </c>
      <c r="B479" s="55"/>
      <c r="C479" s="55" t="str">
        <f>+IF(ISERROR(VLOOKUP($B479,Insumos!$C:$G,3,FALSE)),"",VLOOKUP($B479,Insumos!$C:$G,3,FALSE))</f>
        <v/>
      </c>
      <c r="D479" s="56" t="str">
        <f>+IF(ISERROR(VLOOKUP($B479,Insumos!$C:$G,2,FALSE)),"",VLOOKUP($B479,Insumos!$C:$G,2,FALSE))</f>
        <v/>
      </c>
      <c r="E479" s="57" t="str">
        <f>+IF(ISERROR(VLOOKUP($B479,Insumos!$C:$G,5,FALSE)),"",VLOOKUP($B479,Insumos!$C:$G,5,FALSE))</f>
        <v/>
      </c>
      <c r="F479" s="55" t="str">
        <f>+IF(ISERROR(VLOOKUP($B479,Insumos!$C:$G,4,FALSE)),"",VLOOKUP($B479,Insumos!$C:$G,4,FALSE))</f>
        <v/>
      </c>
      <c r="G479" s="141"/>
      <c r="H479" s="56">
        <f t="shared" si="24"/>
        <v>0</v>
      </c>
    </row>
    <row r="480" ht="15.75" customHeight="1">
      <c r="A480" s="53">
        <v>13.0</v>
      </c>
      <c r="B480" s="55"/>
      <c r="C480" s="55" t="str">
        <f>+IF(ISERROR(VLOOKUP($B480,Insumos!$C:$G,3,FALSE)),"",VLOOKUP($B480,Insumos!$C:$G,3,FALSE))</f>
        <v/>
      </c>
      <c r="D480" s="56" t="str">
        <f>+IF(ISERROR(VLOOKUP($B480,Insumos!$C:$G,2,FALSE)),"",VLOOKUP($B480,Insumos!$C:$G,2,FALSE))</f>
        <v/>
      </c>
      <c r="E480" s="57" t="str">
        <f>+IF(ISERROR(VLOOKUP($B480,Insumos!$C:$G,5,FALSE)),"",VLOOKUP($B480,Insumos!$C:$G,5,FALSE))</f>
        <v/>
      </c>
      <c r="F480" s="55" t="str">
        <f>+IF(ISERROR(VLOOKUP($B480,Insumos!$C:$G,4,FALSE)),"",VLOOKUP($B480,Insumos!$C:$G,4,FALSE))</f>
        <v/>
      </c>
      <c r="G480" s="141"/>
      <c r="H480" s="56">
        <f t="shared" si="24"/>
        <v>0</v>
      </c>
    </row>
    <row r="481" ht="15.75" customHeight="1">
      <c r="A481" s="53">
        <v>14.0</v>
      </c>
      <c r="B481" s="55"/>
      <c r="C481" s="55" t="str">
        <f>+IF(ISERROR(VLOOKUP($B481,Insumos!$C:$G,3,FALSE)),"",VLOOKUP($B481,Insumos!$C:$G,3,FALSE))</f>
        <v/>
      </c>
      <c r="D481" s="56" t="str">
        <f>+IF(ISERROR(VLOOKUP($B481,Insumos!$C:$G,2,FALSE)),"",VLOOKUP($B481,Insumos!$C:$G,2,FALSE))</f>
        <v/>
      </c>
      <c r="E481" s="57" t="str">
        <f>+IF(ISERROR(VLOOKUP($B481,Insumos!$C:$G,5,FALSE)),"",VLOOKUP($B481,Insumos!$C:$G,5,FALSE))</f>
        <v/>
      </c>
      <c r="F481" s="55" t="str">
        <f>+IF(ISERROR(VLOOKUP($B481,Insumos!$C:$G,4,FALSE)),"",VLOOKUP($B481,Insumos!$C:$G,4,FALSE))</f>
        <v/>
      </c>
      <c r="G481" s="141"/>
      <c r="H481" s="56">
        <f t="shared" si="24"/>
        <v>0</v>
      </c>
    </row>
    <row r="482" ht="15.75" customHeight="1">
      <c r="A482" s="42"/>
      <c r="B482" s="140"/>
      <c r="C482" s="41"/>
      <c r="D482" s="44"/>
      <c r="E482" s="45"/>
      <c r="F482" s="41"/>
      <c r="G482" s="67" t="s">
        <v>566</v>
      </c>
      <c r="H482" s="68">
        <f>+SUM(H468:H481)</f>
        <v>1213.35</v>
      </c>
    </row>
    <row r="483" ht="15.75" customHeight="1">
      <c r="A483" s="42"/>
      <c r="B483" s="140"/>
      <c r="C483" s="41"/>
      <c r="D483" s="44"/>
      <c r="E483" s="45"/>
      <c r="F483" s="41"/>
      <c r="G483" s="67" t="s">
        <v>569</v>
      </c>
      <c r="H483" s="142">
        <f>+H482/10</f>
        <v>121.335</v>
      </c>
    </row>
    <row r="484" ht="15.75" customHeight="1">
      <c r="A484" s="42"/>
      <c r="B484" s="140"/>
      <c r="C484" s="41"/>
      <c r="D484" s="44"/>
      <c r="E484" s="45"/>
      <c r="F484" s="41"/>
      <c r="G484" s="67" t="s">
        <v>570</v>
      </c>
      <c r="H484" s="143">
        <f>(H482+H483)*1.19</f>
        <v>1588.27515</v>
      </c>
    </row>
    <row r="485" ht="15.75" customHeight="1">
      <c r="A485" s="42"/>
      <c r="B485" s="140"/>
      <c r="C485" s="41"/>
      <c r="D485" s="44"/>
      <c r="E485" s="45"/>
      <c r="F485" s="41"/>
      <c r="G485" s="67" t="s">
        <v>571</v>
      </c>
      <c r="H485" s="144">
        <f>+H484/H486</f>
        <v>0.1543513265</v>
      </c>
    </row>
    <row r="486" ht="15.75" customHeight="1">
      <c r="A486" s="42"/>
      <c r="B486" s="140"/>
      <c r="C486" s="41"/>
      <c r="D486" s="44"/>
      <c r="E486" s="45"/>
      <c r="F486" s="41"/>
      <c r="G486" s="67" t="s">
        <v>572</v>
      </c>
      <c r="H486" s="145">
        <v>10290.0</v>
      </c>
    </row>
    <row r="487" ht="15.75" customHeight="1">
      <c r="B487" s="4"/>
      <c r="G487" s="31"/>
    </row>
    <row r="488" ht="15.75" customHeight="1">
      <c r="B488" s="4"/>
      <c r="G488" s="31"/>
    </row>
    <row r="489" ht="15.75" customHeight="1">
      <c r="B489" s="4"/>
      <c r="G489" s="31"/>
    </row>
    <row r="490" ht="15.75" customHeight="1">
      <c r="B490" s="4"/>
      <c r="G490" s="31"/>
    </row>
    <row r="491" ht="15.75" customHeight="1">
      <c r="A491" s="138" t="s">
        <v>562</v>
      </c>
      <c r="B491" s="139" t="s">
        <v>254</v>
      </c>
      <c r="C491" s="34" t="s">
        <v>484</v>
      </c>
      <c r="D491" s="35"/>
      <c r="E491" s="36"/>
      <c r="F491" s="37"/>
      <c r="G491" s="38"/>
      <c r="H491" s="35"/>
    </row>
    <row r="492" ht="15.75" customHeight="1">
      <c r="A492" s="42"/>
      <c r="B492" s="140"/>
      <c r="C492" s="42"/>
      <c r="D492" s="44"/>
      <c r="E492" s="45"/>
      <c r="F492" s="42"/>
      <c r="G492" s="46"/>
      <c r="H492" s="44"/>
    </row>
    <row r="493" ht="15.75" customHeight="1">
      <c r="A493" s="48" t="s">
        <v>476</v>
      </c>
      <c r="B493" s="48" t="s">
        <v>477</v>
      </c>
      <c r="C493" s="48" t="s">
        <v>478</v>
      </c>
      <c r="D493" s="49" t="s">
        <v>564</v>
      </c>
      <c r="E493" s="50" t="s">
        <v>10</v>
      </c>
      <c r="F493" s="48" t="s">
        <v>480</v>
      </c>
      <c r="G493" s="51" t="s">
        <v>481</v>
      </c>
      <c r="H493" s="49" t="s">
        <v>565</v>
      </c>
    </row>
    <row r="494" ht="15.75" customHeight="1">
      <c r="A494" s="53">
        <v>1.0</v>
      </c>
      <c r="B494" s="55" t="s">
        <v>235</v>
      </c>
      <c r="C494" s="55" t="str">
        <f>+IF(ISERROR(VLOOKUP($B494,Insumos!$C:$G,3,FALSE)),"",VLOOKUP($B494,Insumos!$C:$G,3,FALSE))</f>
        <v>GRAMOS</v>
      </c>
      <c r="D494" s="56">
        <f>+IF(ISERROR(VLOOKUP($B494,Insumos!$C:$G,2,FALSE)),"",VLOOKUP($B494,Insumos!$C:$G,2,FALSE))</f>
        <v>13944.82759</v>
      </c>
      <c r="E494" s="57">
        <f>+IF(ISERROR(VLOOKUP($B494,Insumos!$C:$G,5,FALSE)),"",VLOOKUP($B494,Insumos!$C:$G,5,FALSE))</f>
        <v>1000</v>
      </c>
      <c r="F494" s="55" t="str">
        <f>+IF(ISERROR(VLOOKUP($B494,Insumos!$C:$G,4,FALSE)),"",VLOOKUP($B494,Insumos!$C:$G,4,FALSE))</f>
        <v>GRAMOS</v>
      </c>
      <c r="G494" s="141">
        <v>80.0</v>
      </c>
      <c r="H494" s="56">
        <f t="shared" ref="H494:H507" si="25">IF(ISERROR(ROUND(+D494/E494*G494,2)),0,ROUND(+D494/E494*G494,2))</f>
        <v>1115.59</v>
      </c>
    </row>
    <row r="495" ht="15.75" customHeight="1">
      <c r="A495" s="53">
        <v>2.0</v>
      </c>
      <c r="B495" s="55" t="s">
        <v>232</v>
      </c>
      <c r="C495" s="55" t="str">
        <f>+IF(ISERROR(VLOOKUP($B495,Insumos!$C:$G,3,FALSE)),"",VLOOKUP($B495,Insumos!$C:$G,3,FALSE))</f>
        <v>GRAMOS</v>
      </c>
      <c r="D495" s="56">
        <f>+IF(ISERROR(VLOOKUP($B495,Insumos!$C:$G,2,FALSE)),"",VLOOKUP($B495,Insumos!$C:$G,2,FALSE))</f>
        <v>3529.411765</v>
      </c>
      <c r="E495" s="57">
        <f>+IF(ISERROR(VLOOKUP($B495,Insumos!$C:$G,5,FALSE)),"",VLOOKUP($B495,Insumos!$C:$G,5,FALSE))</f>
        <v>1000</v>
      </c>
      <c r="F495" s="55" t="str">
        <f>+IF(ISERROR(VLOOKUP($B495,Insumos!$C:$G,4,FALSE)),"",VLOOKUP($B495,Insumos!$C:$G,4,FALSE))</f>
        <v>GRAMOS</v>
      </c>
      <c r="G495" s="141">
        <v>70.0</v>
      </c>
      <c r="H495" s="56">
        <f t="shared" si="25"/>
        <v>247.06</v>
      </c>
    </row>
    <row r="496" ht="15.75" customHeight="1">
      <c r="A496" s="53">
        <v>3.0</v>
      </c>
      <c r="B496" s="55" t="s">
        <v>45</v>
      </c>
      <c r="C496" s="55" t="str">
        <f>+IF(ISERROR(VLOOKUP($B496,Insumos!$C:$G,3,FALSE)),"",VLOOKUP($B496,Insumos!$C:$G,3,FALSE))</f>
        <v>GRAMOS</v>
      </c>
      <c r="D496" s="56">
        <f>+IF(ISERROR(VLOOKUP($B496,Insumos!$C:$G,2,FALSE)),"",VLOOKUP($B496,Insumos!$C:$G,2,FALSE))</f>
        <v>934</v>
      </c>
      <c r="E496" s="57">
        <f>+IF(ISERROR(VLOOKUP($B496,Insumos!$C:$G,5,FALSE)),"",VLOOKUP($B496,Insumos!$C:$G,5,FALSE))</f>
        <v>1000</v>
      </c>
      <c r="F496" s="55" t="str">
        <f>+IF(ISERROR(VLOOKUP($B496,Insumos!$C:$G,4,FALSE)),"",VLOOKUP($B496,Insumos!$C:$G,4,FALSE))</f>
        <v>GRAMOS</v>
      </c>
      <c r="G496" s="141">
        <v>20.0</v>
      </c>
      <c r="H496" s="56">
        <f t="shared" si="25"/>
        <v>18.68</v>
      </c>
    </row>
    <row r="497" ht="15.75" customHeight="1">
      <c r="A497" s="53">
        <v>4.0</v>
      </c>
      <c r="B497" s="55" t="s">
        <v>234</v>
      </c>
      <c r="C497" s="55" t="str">
        <f>+IF(ISERROR(VLOOKUP($B497,Insumos!$C:$G,3,FALSE)),"",VLOOKUP($B497,Insumos!$C:$G,3,FALSE))</f>
        <v>GRAMOS</v>
      </c>
      <c r="D497" s="56">
        <f>+IF(ISERROR(VLOOKUP($B497,Insumos!$C:$G,2,FALSE)),"",VLOOKUP($B497,Insumos!$C:$G,2,FALSE))</f>
        <v>878.8888889</v>
      </c>
      <c r="E497" s="57">
        <f>+IF(ISERROR(VLOOKUP($B497,Insumos!$C:$G,5,FALSE)),"",VLOOKUP($B497,Insumos!$C:$G,5,FALSE))</f>
        <v>1000</v>
      </c>
      <c r="F497" s="55" t="str">
        <f>+IF(ISERROR(VLOOKUP($B497,Insumos!$C:$G,4,FALSE)),"",VLOOKUP($B497,Insumos!$C:$G,4,FALSE))</f>
        <v>GRAMOS</v>
      </c>
      <c r="G497" s="141">
        <v>25.0</v>
      </c>
      <c r="H497" s="56">
        <f t="shared" si="25"/>
        <v>21.97</v>
      </c>
    </row>
    <row r="498" ht="15.75" customHeight="1">
      <c r="A498" s="53">
        <v>5.0</v>
      </c>
      <c r="B498" s="55" t="s">
        <v>108</v>
      </c>
      <c r="C498" s="55" t="str">
        <f>+IF(ISERROR(VLOOKUP($B498,Insumos!$C:$G,3,FALSE)),"",VLOOKUP($B498,Insumos!$C:$G,3,FALSE))</f>
        <v>GRAMOS</v>
      </c>
      <c r="D498" s="56">
        <f>+IF(ISERROR(VLOOKUP($B498,Insumos!$C:$G,2,FALSE)),"",VLOOKUP($B498,Insumos!$C:$G,2,FALSE))</f>
        <v>146.78</v>
      </c>
      <c r="E498" s="57">
        <f>+IF(ISERROR(VLOOKUP($B498,Insumos!$C:$G,5,FALSE)),"",VLOOKUP($B498,Insumos!$C:$G,5,FALSE))</f>
        <v>40</v>
      </c>
      <c r="F498" s="55" t="str">
        <f>+IF(ISERROR(VLOOKUP($B498,Insumos!$C:$G,4,FALSE)),"",VLOOKUP($B498,Insumos!$C:$G,4,FALSE))</f>
        <v>GRAMOS</v>
      </c>
      <c r="G498" s="141">
        <v>18.0</v>
      </c>
      <c r="H498" s="56">
        <f t="shared" si="25"/>
        <v>66.05</v>
      </c>
    </row>
    <row r="499" ht="15.75" customHeight="1">
      <c r="A499" s="53">
        <v>6.0</v>
      </c>
      <c r="B499" s="55" t="s">
        <v>47</v>
      </c>
      <c r="C499" s="55" t="str">
        <f>+IF(ISERROR(VLOOKUP($B499,Insumos!$C:$G,3,FALSE)),"",VLOOKUP($B499,Insumos!$C:$G,3,FALSE))</f>
        <v>GRAMOS</v>
      </c>
      <c r="D499" s="56">
        <f>+IF(ISERROR(VLOOKUP($B499,Insumos!$C:$G,2,FALSE)),"",VLOOKUP($B499,Insumos!$C:$G,2,FALSE))</f>
        <v>840</v>
      </c>
      <c r="E499" s="57">
        <f>+IF(ISERROR(VLOOKUP($B499,Insumos!$C:$G,5,FALSE)),"",VLOOKUP($B499,Insumos!$C:$G,5,FALSE))</f>
        <v>90</v>
      </c>
      <c r="F499" s="55" t="str">
        <f>+IF(ISERROR(VLOOKUP($B499,Insumos!$C:$G,4,FALSE)),"",VLOOKUP($B499,Insumos!$C:$G,4,FALSE))</f>
        <v>GRAMOS</v>
      </c>
      <c r="G499" s="141">
        <v>8.0</v>
      </c>
      <c r="H499" s="56">
        <f t="shared" si="25"/>
        <v>74.67</v>
      </c>
    </row>
    <row r="500" ht="15.75" customHeight="1">
      <c r="A500" s="53">
        <v>7.0</v>
      </c>
      <c r="B500" s="55" t="s">
        <v>300</v>
      </c>
      <c r="C500" s="55" t="str">
        <f>+IF(ISERROR(VLOOKUP($B500,Insumos!$C:$G,3,FALSE)),"",VLOOKUP($B500,Insumos!$C:$G,3,FALSE))</f>
        <v>UNIDAD</v>
      </c>
      <c r="D500" s="56">
        <f>+IF(ISERROR(VLOOKUP($B500,Insumos!$C:$G,2,FALSE)),"",VLOOKUP($B500,Insumos!$C:$G,2,FALSE))</f>
        <v>98.32</v>
      </c>
      <c r="E500" s="57">
        <f>+IF(ISERROR(VLOOKUP($B500,Insumos!$C:$G,5,FALSE)),"",VLOOKUP($B500,Insumos!$C:$G,5,FALSE))</f>
        <v>1</v>
      </c>
      <c r="F500" s="55" t="str">
        <f>+IF(ISERROR(VLOOKUP($B500,Insumos!$C:$G,4,FALSE)),"",VLOOKUP($B500,Insumos!$C:$G,4,FALSE))</f>
        <v>UNIDAD</v>
      </c>
      <c r="G500" s="141">
        <v>1.0</v>
      </c>
      <c r="H500" s="56">
        <f t="shared" si="25"/>
        <v>98.32</v>
      </c>
    </row>
    <row r="501" ht="15.75" customHeight="1">
      <c r="A501" s="53">
        <v>8.0</v>
      </c>
      <c r="B501" s="55" t="s">
        <v>301</v>
      </c>
      <c r="C501" s="55" t="str">
        <f>+IF(ISERROR(VLOOKUP($B501,Insumos!$C:$G,3,FALSE)),"",VLOOKUP($B501,Insumos!$C:$G,3,FALSE))</f>
        <v>UNIDAD</v>
      </c>
      <c r="D501" s="56">
        <f>+IF(ISERROR(VLOOKUP($B501,Insumos!$C:$G,2,FALSE)),"",VLOOKUP($B501,Insumos!$C:$G,2,FALSE))</f>
        <v>43.7</v>
      </c>
      <c r="E501" s="57">
        <f>+IF(ISERROR(VLOOKUP($B501,Insumos!$C:$G,5,FALSE)),"",VLOOKUP($B501,Insumos!$C:$G,5,FALSE))</f>
        <v>1</v>
      </c>
      <c r="F501" s="55" t="str">
        <f>+IF(ISERROR(VLOOKUP($B501,Insumos!$C:$G,4,FALSE)),"",VLOOKUP($B501,Insumos!$C:$G,4,FALSE))</f>
        <v>UNIDAD</v>
      </c>
      <c r="G501" s="141">
        <v>1.0</v>
      </c>
      <c r="H501" s="56">
        <f t="shared" si="25"/>
        <v>43.7</v>
      </c>
    </row>
    <row r="502" ht="15.75" customHeight="1">
      <c r="A502" s="53">
        <v>9.0</v>
      </c>
      <c r="B502" s="55" t="s">
        <v>314</v>
      </c>
      <c r="C502" s="55" t="str">
        <f>+IF(ISERROR(VLOOKUP($B502,Insumos!$C:$G,3,FALSE)),"",VLOOKUP($B502,Insumos!$C:$G,3,FALSE))</f>
        <v>UNIDAD</v>
      </c>
      <c r="D502" s="56">
        <f>+IF(ISERROR(VLOOKUP($B502,Insumos!$C:$G,2,FALSE)),"",VLOOKUP($B502,Insumos!$C:$G,2,FALSE))</f>
        <v>10.5</v>
      </c>
      <c r="E502" s="57">
        <f>+IF(ISERROR(VLOOKUP($B502,Insumos!$C:$G,5,FALSE)),"",VLOOKUP($B502,Insumos!$C:$G,5,FALSE))</f>
        <v>1</v>
      </c>
      <c r="F502" s="55" t="str">
        <f>+IF(ISERROR(VLOOKUP($B502,Insumos!$C:$G,4,FALSE)),"",VLOOKUP($B502,Insumos!$C:$G,4,FALSE))</f>
        <v>UNIDAD</v>
      </c>
      <c r="G502" s="141">
        <v>1.0</v>
      </c>
      <c r="H502" s="56">
        <f t="shared" si="25"/>
        <v>10.5</v>
      </c>
    </row>
    <row r="503" ht="15.75" customHeight="1">
      <c r="A503" s="53">
        <v>10.0</v>
      </c>
      <c r="B503" s="55" t="s">
        <v>315</v>
      </c>
      <c r="C503" s="55" t="str">
        <f>+IF(ISERROR(VLOOKUP($B503,Insumos!$C:$G,3,FALSE)),"",VLOOKUP($B503,Insumos!$C:$G,3,FALSE))</f>
        <v>UNIDAD</v>
      </c>
      <c r="D503" s="56">
        <f>+IF(ISERROR(VLOOKUP($B503,Insumos!$C:$G,2,FALSE)),"",VLOOKUP($B503,Insumos!$C:$G,2,FALSE))</f>
        <v>170</v>
      </c>
      <c r="E503" s="57">
        <f>+IF(ISERROR(VLOOKUP($B503,Insumos!$C:$G,5,FALSE)),"",VLOOKUP($B503,Insumos!$C:$G,5,FALSE))</f>
        <v>1</v>
      </c>
      <c r="F503" s="55" t="str">
        <f>+IF(ISERROR(VLOOKUP($B503,Insumos!$C:$G,4,FALSE)),"",VLOOKUP($B503,Insumos!$C:$G,4,FALSE))</f>
        <v>UNIDAD</v>
      </c>
      <c r="G503" s="141">
        <v>1.0</v>
      </c>
      <c r="H503" s="56">
        <f t="shared" si="25"/>
        <v>170</v>
      </c>
    </row>
    <row r="504" ht="15.75" customHeight="1">
      <c r="A504" s="53">
        <v>11.0</v>
      </c>
      <c r="B504" s="153"/>
      <c r="C504" s="55" t="str">
        <f>+IF(ISERROR(VLOOKUP($B504,Insumos!$C:$G,3,FALSE)),"",VLOOKUP($B504,Insumos!$C:$G,3,FALSE))</f>
        <v/>
      </c>
      <c r="D504" s="56" t="str">
        <f>+IF(ISERROR(VLOOKUP($B504,Insumos!$C:$G,2,FALSE)),"",VLOOKUP($B504,Insumos!$C:$G,2,FALSE))</f>
        <v/>
      </c>
      <c r="E504" s="57" t="str">
        <f>+IF(ISERROR(VLOOKUP($B504,Insumos!$C:$G,5,FALSE)),"",VLOOKUP($B504,Insumos!$C:$G,5,FALSE))</f>
        <v/>
      </c>
      <c r="F504" s="55" t="str">
        <f>+IF(ISERROR(VLOOKUP($B504,Insumos!$C:$G,4,FALSE)),"",VLOOKUP($B504,Insumos!$C:$G,4,FALSE))</f>
        <v/>
      </c>
      <c r="G504" s="141"/>
      <c r="H504" s="56">
        <f t="shared" si="25"/>
        <v>0</v>
      </c>
    </row>
    <row r="505" ht="15.75" customHeight="1">
      <c r="A505" s="53">
        <v>12.0</v>
      </c>
      <c r="B505" s="155"/>
      <c r="C505" s="55" t="str">
        <f>+IF(ISERROR(VLOOKUP($B505,Insumos!$C:$G,3,FALSE)),"",VLOOKUP($B505,Insumos!$C:$G,3,FALSE))</f>
        <v/>
      </c>
      <c r="D505" s="56" t="str">
        <f>+IF(ISERROR(VLOOKUP($B505,Insumos!$C:$G,2,FALSE)),"",VLOOKUP($B505,Insumos!$C:$G,2,FALSE))</f>
        <v/>
      </c>
      <c r="E505" s="57" t="str">
        <f>+IF(ISERROR(VLOOKUP($B505,Insumos!$C:$G,5,FALSE)),"",VLOOKUP($B505,Insumos!$C:$G,5,FALSE))</f>
        <v/>
      </c>
      <c r="F505" s="55" t="str">
        <f>+IF(ISERROR(VLOOKUP($B505,Insumos!$C:$G,4,FALSE)),"",VLOOKUP($B505,Insumos!$C:$G,4,FALSE))</f>
        <v/>
      </c>
      <c r="G505" s="147"/>
      <c r="H505" s="56">
        <f t="shared" si="25"/>
        <v>0</v>
      </c>
    </row>
    <row r="506" ht="15.75" customHeight="1">
      <c r="A506" s="53">
        <v>13.0</v>
      </c>
      <c r="B506" s="149"/>
      <c r="C506" s="55" t="str">
        <f>+IF(ISERROR(VLOOKUP($B506,Insumos!$C:$G,3,FALSE)),"",VLOOKUP($B506,Insumos!$C:$G,3,FALSE))</f>
        <v/>
      </c>
      <c r="D506" s="56" t="str">
        <f>+IF(ISERROR(VLOOKUP($B506,Insumos!$C:$G,2,FALSE)),"",VLOOKUP($B506,Insumos!$C:$G,2,FALSE))</f>
        <v/>
      </c>
      <c r="E506" s="57" t="str">
        <f>+IF(ISERROR(VLOOKUP($B506,Insumos!$C:$G,5,FALSE)),"",VLOOKUP($B506,Insumos!$C:$G,5,FALSE))</f>
        <v/>
      </c>
      <c r="F506" s="55" t="str">
        <f>+IF(ISERROR(VLOOKUP($B506,Insumos!$C:$G,4,FALSE)),"",VLOOKUP($B506,Insumos!$C:$G,4,FALSE))</f>
        <v/>
      </c>
      <c r="G506" s="147"/>
      <c r="H506" s="56">
        <f t="shared" si="25"/>
        <v>0</v>
      </c>
    </row>
    <row r="507" ht="15.75" customHeight="1">
      <c r="A507" s="53">
        <v>14.0</v>
      </c>
      <c r="B507" s="153"/>
      <c r="C507" s="55" t="str">
        <f>+IF(ISERROR(VLOOKUP($B507,Insumos!$C:$G,3,FALSE)),"",VLOOKUP($B507,Insumos!$C:$G,3,FALSE))</f>
        <v/>
      </c>
      <c r="D507" s="56" t="str">
        <f>+IF(ISERROR(VLOOKUP($B507,Insumos!$C:$G,2,FALSE)),"",VLOOKUP($B507,Insumos!$C:$G,2,FALSE))</f>
        <v/>
      </c>
      <c r="E507" s="57" t="str">
        <f>+IF(ISERROR(VLOOKUP($B507,Insumos!$C:$G,5,FALSE)),"",VLOOKUP($B507,Insumos!$C:$G,5,FALSE))</f>
        <v/>
      </c>
      <c r="F507" s="55" t="str">
        <f>+IF(ISERROR(VLOOKUP($B507,Insumos!$C:$G,4,FALSE)),"",VLOOKUP($B507,Insumos!$C:$G,4,FALSE))</f>
        <v/>
      </c>
      <c r="G507" s="141"/>
      <c r="H507" s="56">
        <f t="shared" si="25"/>
        <v>0</v>
      </c>
    </row>
    <row r="508" ht="15.75" customHeight="1">
      <c r="A508" s="42"/>
      <c r="B508" s="140"/>
      <c r="C508" s="41"/>
      <c r="D508" s="44"/>
      <c r="E508" s="45"/>
      <c r="F508" s="41"/>
      <c r="G508" s="67" t="s">
        <v>566</v>
      </c>
      <c r="H508" s="68">
        <f>+SUM(H494:H507)</f>
        <v>1866.54</v>
      </c>
    </row>
    <row r="509" ht="15.75" customHeight="1">
      <c r="A509" s="42"/>
      <c r="B509" s="140"/>
      <c r="C509" s="41"/>
      <c r="D509" s="44"/>
      <c r="E509" s="45"/>
      <c r="F509" s="41"/>
      <c r="G509" s="67" t="s">
        <v>569</v>
      </c>
      <c r="H509" s="142">
        <f>+H508/10</f>
        <v>186.654</v>
      </c>
    </row>
    <row r="510" ht="15.75" customHeight="1">
      <c r="A510" s="42"/>
      <c r="B510" s="140"/>
      <c r="C510" s="41"/>
      <c r="D510" s="44"/>
      <c r="E510" s="45"/>
      <c r="F510" s="41"/>
      <c r="G510" s="67" t="s">
        <v>570</v>
      </c>
      <c r="H510" s="143">
        <f>(H508+H509)*1.19</f>
        <v>2443.30086</v>
      </c>
    </row>
    <row r="511" ht="15.75" customHeight="1">
      <c r="A511" s="42"/>
      <c r="B511" s="140"/>
      <c r="C511" s="41"/>
      <c r="D511" s="44"/>
      <c r="E511" s="45"/>
      <c r="F511" s="41"/>
      <c r="G511" s="67" t="s">
        <v>571</v>
      </c>
      <c r="H511" s="144">
        <f>+H510/H512</f>
        <v>0.2374442041</v>
      </c>
    </row>
    <row r="512" ht="15.75" customHeight="1">
      <c r="A512" s="42"/>
      <c r="B512" s="140"/>
      <c r="C512" s="41"/>
      <c r="D512" s="44"/>
      <c r="E512" s="45"/>
      <c r="F512" s="41"/>
      <c r="G512" s="67" t="s">
        <v>572</v>
      </c>
      <c r="H512" s="145">
        <v>10290.0</v>
      </c>
    </row>
    <row r="513" ht="15.75" customHeight="1">
      <c r="B513" s="4"/>
      <c r="G513" s="31"/>
    </row>
    <row r="514" ht="15.75" customHeight="1">
      <c r="B514" s="4"/>
      <c r="G514" s="31"/>
    </row>
    <row r="515" ht="15.75" customHeight="1">
      <c r="B515" s="4"/>
      <c r="G515" s="31"/>
    </row>
    <row r="516" ht="15.75" customHeight="1">
      <c r="A516" s="138" t="s">
        <v>562</v>
      </c>
      <c r="B516" s="139" t="s">
        <v>608</v>
      </c>
      <c r="C516" s="34" t="s">
        <v>484</v>
      </c>
      <c r="D516" s="35"/>
      <c r="E516" s="36"/>
      <c r="F516" s="37"/>
      <c r="G516" s="38"/>
      <c r="H516" s="35"/>
    </row>
    <row r="517" ht="15.75" customHeight="1">
      <c r="A517" s="42"/>
      <c r="B517" s="140"/>
      <c r="C517" s="42"/>
      <c r="D517" s="44"/>
      <c r="E517" s="45"/>
      <c r="F517" s="42"/>
      <c r="G517" s="46"/>
      <c r="H517" s="44"/>
    </row>
    <row r="518" ht="15.75" customHeight="1">
      <c r="A518" s="48" t="s">
        <v>476</v>
      </c>
      <c r="B518" s="48" t="s">
        <v>477</v>
      </c>
      <c r="C518" s="48" t="s">
        <v>478</v>
      </c>
      <c r="D518" s="49" t="s">
        <v>564</v>
      </c>
      <c r="E518" s="50" t="s">
        <v>10</v>
      </c>
      <c r="F518" s="48" t="s">
        <v>480</v>
      </c>
      <c r="G518" s="51" t="s">
        <v>481</v>
      </c>
      <c r="H518" s="49" t="s">
        <v>565</v>
      </c>
    </row>
    <row r="519" ht="15.75" customHeight="1">
      <c r="A519" s="53">
        <v>1.0</v>
      </c>
      <c r="B519" s="55" t="s">
        <v>49</v>
      </c>
      <c r="C519" s="55" t="str">
        <f>+IF(ISERROR(VLOOKUP($B519,Insumos!$C:$G,3,FALSE)),"",VLOOKUP($B519,Insumos!$C:$G,3,FALSE))</f>
        <v>GRAMOS</v>
      </c>
      <c r="D519" s="56">
        <f>+IF(ISERROR(VLOOKUP($B519,Insumos!$C:$G,2,FALSE)),"",VLOOKUP($B519,Insumos!$C:$G,2,FALSE))</f>
        <v>3290</v>
      </c>
      <c r="E519" s="57">
        <f>+IF(ISERROR(VLOOKUP($B519,Insumos!$C:$G,5,FALSE)),"",VLOOKUP($B519,Insumos!$C:$G,5,FALSE))</f>
        <v>1000</v>
      </c>
      <c r="F519" s="55" t="str">
        <f>+IF(ISERROR(VLOOKUP($B519,Insumos!$C:$G,4,FALSE)),"",VLOOKUP($B519,Insumos!$C:$G,4,FALSE))</f>
        <v>GRAMOS</v>
      </c>
      <c r="G519" s="141">
        <v>65.0</v>
      </c>
      <c r="H519" s="56">
        <f t="shared" ref="H519:H528" si="26">IF(ISERROR(ROUND(+D519/E519*G519,2)),0,ROUND(+D519/E519*G519,2))</f>
        <v>213.85</v>
      </c>
    </row>
    <row r="520" ht="15.75" customHeight="1">
      <c r="A520" s="53">
        <v>2.0</v>
      </c>
      <c r="B520" s="55" t="s">
        <v>169</v>
      </c>
      <c r="C520" s="55" t="str">
        <f>+IF(ISERROR(VLOOKUP($B520,Insumos!$C:$G,3,FALSE)),"",VLOOKUP($B520,Insumos!$C:$G,3,FALSE))</f>
        <v>MILILITROS</v>
      </c>
      <c r="D520" s="56">
        <f>+IF(ISERROR(VLOOKUP($B520,Insumos!$C:$G,2,FALSE)),"",VLOOKUP($B520,Insumos!$C:$G,2,FALSE))</f>
        <v>601.34</v>
      </c>
      <c r="E520" s="57">
        <f>+IF(ISERROR(VLOOKUP($B520,Insumos!$C:$G,5,FALSE)),"",VLOOKUP($B520,Insumos!$C:$G,5,FALSE))</f>
        <v>652</v>
      </c>
      <c r="F520" s="55" t="str">
        <f>+IF(ISERROR(VLOOKUP($B520,Insumos!$C:$G,4,FALSE)),"",VLOOKUP($B520,Insumos!$C:$G,4,FALSE))</f>
        <v>MILILITROS</v>
      </c>
      <c r="G520" s="146">
        <v>30.0</v>
      </c>
      <c r="H520" s="56">
        <f t="shared" si="26"/>
        <v>27.67</v>
      </c>
    </row>
    <row r="521" ht="15.75" customHeight="1">
      <c r="A521" s="53">
        <v>3.0</v>
      </c>
      <c r="B521" s="55" t="s">
        <v>297</v>
      </c>
      <c r="C521" s="55" t="str">
        <f>+IF(ISERROR(VLOOKUP($B521,Insumos!$C:$G,3,FALSE)),"",VLOOKUP($B521,Insumos!$C:$G,3,FALSE))</f>
        <v>CAJA</v>
      </c>
      <c r="D521" s="56">
        <f>+IF(ISERROR(VLOOKUP($B521,Insumos!$C:$G,2,FALSE)),"",VLOOKUP($B521,Insumos!$C:$G,2,FALSE))</f>
        <v>110</v>
      </c>
      <c r="E521" s="57">
        <f>+IF(ISERROR(VLOOKUP($B521,Insumos!$C:$G,5,FALSE)),"",VLOOKUP($B521,Insumos!$C:$G,5,FALSE))</f>
        <v>1</v>
      </c>
      <c r="F521" s="55" t="str">
        <f>+IF(ISERROR(VLOOKUP($B521,Insumos!$C:$G,4,FALSE)),"",VLOOKUP($B521,Insumos!$C:$G,4,FALSE))</f>
        <v>CAJA</v>
      </c>
      <c r="G521" s="146">
        <v>1.0</v>
      </c>
      <c r="H521" s="56">
        <f t="shared" si="26"/>
        <v>110</v>
      </c>
    </row>
    <row r="522" ht="15.75" customHeight="1">
      <c r="A522" s="53">
        <v>4.0</v>
      </c>
      <c r="B522" s="55" t="s">
        <v>314</v>
      </c>
      <c r="C522" s="55" t="str">
        <f>+IF(ISERROR(VLOOKUP($B522,Insumos!$C:$G,3,FALSE)),"",VLOOKUP($B522,Insumos!$C:$G,3,FALSE))</f>
        <v>UNIDAD</v>
      </c>
      <c r="D522" s="56">
        <f>+IF(ISERROR(VLOOKUP($B522,Insumos!$C:$G,2,FALSE)),"",VLOOKUP($B522,Insumos!$C:$G,2,FALSE))</f>
        <v>10.5</v>
      </c>
      <c r="E522" s="57">
        <f>+IF(ISERROR(VLOOKUP($B522,Insumos!$C:$G,5,FALSE)),"",VLOOKUP($B522,Insumos!$C:$G,5,FALSE))</f>
        <v>1</v>
      </c>
      <c r="F522" s="55" t="str">
        <f>+IF(ISERROR(VLOOKUP($B522,Insumos!$C:$G,4,FALSE)),"",VLOOKUP($B522,Insumos!$C:$G,4,FALSE))</f>
        <v>UNIDAD</v>
      </c>
      <c r="G522" s="146">
        <v>1.0</v>
      </c>
      <c r="H522" s="56">
        <f t="shared" si="26"/>
        <v>10.5</v>
      </c>
    </row>
    <row r="523" ht="15.75" customHeight="1">
      <c r="A523" s="53">
        <v>5.0</v>
      </c>
      <c r="B523" s="55" t="s">
        <v>303</v>
      </c>
      <c r="C523" s="55" t="str">
        <f>+IF(ISERROR(VLOOKUP($B523,Insumos!$C:$G,3,FALSE)),"",VLOOKUP($B523,Insumos!$C:$G,3,FALSE))</f>
        <v>UNIDAD</v>
      </c>
      <c r="D523" s="56">
        <f>+IF(ISERROR(VLOOKUP($B523,Insumos!$C:$G,2,FALSE)),"",VLOOKUP($B523,Insumos!$C:$G,2,FALSE))</f>
        <v>10</v>
      </c>
      <c r="E523" s="57">
        <f>+IF(ISERROR(VLOOKUP($B523,Insumos!$C:$G,5,FALSE)),"",VLOOKUP($B523,Insumos!$C:$G,5,FALSE))</f>
        <v>1</v>
      </c>
      <c r="F523" s="55" t="str">
        <f>+IF(ISERROR(VLOOKUP($B523,Insumos!$C:$G,4,FALSE)),"",VLOOKUP($B523,Insumos!$C:$G,4,FALSE))</f>
        <v>UNIDAD</v>
      </c>
      <c r="G523" s="146">
        <v>1.0</v>
      </c>
      <c r="H523" s="56">
        <f t="shared" si="26"/>
        <v>10</v>
      </c>
    </row>
    <row r="524" ht="15.75" customHeight="1">
      <c r="A524" s="53">
        <v>6.0</v>
      </c>
      <c r="B524" s="55" t="s">
        <v>304</v>
      </c>
      <c r="C524" s="55" t="str">
        <f>+IF(ISERROR(VLOOKUP($B524,Insumos!$C:$G,3,FALSE)),"",VLOOKUP($B524,Insumos!$C:$G,3,FALSE))</f>
        <v>UNIDAD</v>
      </c>
      <c r="D524" s="56">
        <f>+IF(ISERROR(VLOOKUP($B524,Insumos!$C:$G,2,FALSE)),"",VLOOKUP($B524,Insumos!$C:$G,2,FALSE))</f>
        <v>9</v>
      </c>
      <c r="E524" s="57">
        <f>+IF(ISERROR(VLOOKUP($B524,Insumos!$C:$G,5,FALSE)),"",VLOOKUP($B524,Insumos!$C:$G,5,FALSE))</f>
        <v>1</v>
      </c>
      <c r="F524" s="55" t="str">
        <f>+IF(ISERROR(VLOOKUP($B524,Insumos!$C:$G,4,FALSE)),"",VLOOKUP($B524,Insumos!$C:$G,4,FALSE))</f>
        <v>UNIDAD</v>
      </c>
      <c r="G524" s="146">
        <v>1.0</v>
      </c>
      <c r="H524" s="56">
        <f t="shared" si="26"/>
        <v>9</v>
      </c>
    </row>
    <row r="525" ht="15.75" customHeight="1">
      <c r="A525" s="53">
        <v>8.0</v>
      </c>
      <c r="B525" s="55" t="s">
        <v>315</v>
      </c>
      <c r="C525" s="55" t="str">
        <f>+IF(ISERROR(VLOOKUP($B525,Insumos!$C:$G,3,FALSE)),"",VLOOKUP($B525,Insumos!$C:$G,3,FALSE))</f>
        <v>UNIDAD</v>
      </c>
      <c r="D525" s="56">
        <f>+IF(ISERROR(VLOOKUP($B525,Insumos!$C:$G,2,FALSE)),"",VLOOKUP($B525,Insumos!$C:$G,2,FALSE))</f>
        <v>170</v>
      </c>
      <c r="E525" s="57">
        <f>+IF(ISERROR(VLOOKUP($B525,Insumos!$C:$G,5,FALSE)),"",VLOOKUP($B525,Insumos!$C:$G,5,FALSE))</f>
        <v>1</v>
      </c>
      <c r="F525" s="55" t="str">
        <f>+IF(ISERROR(VLOOKUP($B525,Insumos!$C:$G,4,FALSE)),"",VLOOKUP($B525,Insumos!$C:$G,4,FALSE))</f>
        <v>UNIDAD</v>
      </c>
      <c r="G525" s="146">
        <v>1.0</v>
      </c>
      <c r="H525" s="56">
        <f t="shared" si="26"/>
        <v>170</v>
      </c>
    </row>
    <row r="526" ht="15.75" customHeight="1">
      <c r="A526" s="53">
        <v>9.0</v>
      </c>
      <c r="B526" s="55"/>
      <c r="C526" s="55" t="str">
        <f>+IF(ISERROR(VLOOKUP($B526,Insumos!$C:$G,3,FALSE)),"",VLOOKUP($B526,Insumos!$C:$G,3,FALSE))</f>
        <v/>
      </c>
      <c r="D526" s="56" t="str">
        <f>+IF(ISERROR(VLOOKUP($B526,Insumos!$C:$G,2,FALSE)),"",VLOOKUP($B526,Insumos!$C:$G,2,FALSE))</f>
        <v/>
      </c>
      <c r="E526" s="57" t="str">
        <f>+IF(ISERROR(VLOOKUP($B526,Insumos!$C:$G,5,FALSE)),"",VLOOKUP($B526,Insumos!$C:$G,5,FALSE))</f>
        <v/>
      </c>
      <c r="F526" s="55" t="str">
        <f>+IF(ISERROR(VLOOKUP($B526,Insumos!$C:$G,4,FALSE)),"",VLOOKUP($B526,Insumos!$C:$G,4,FALSE))</f>
        <v/>
      </c>
      <c r="G526" s="146"/>
      <c r="H526" s="56">
        <f t="shared" si="26"/>
        <v>0</v>
      </c>
    </row>
    <row r="527" ht="15.75" customHeight="1">
      <c r="A527" s="53">
        <v>10.0</v>
      </c>
      <c r="B527" s="55"/>
      <c r="C527" s="55" t="str">
        <f>+IF(ISERROR(VLOOKUP($B527,Insumos!$C:$G,3,FALSE)),"",VLOOKUP($B527,Insumos!$C:$G,3,FALSE))</f>
        <v/>
      </c>
      <c r="D527" s="56" t="str">
        <f>+IF(ISERROR(VLOOKUP($B527,Insumos!$C:$G,2,FALSE)),"",VLOOKUP($B527,Insumos!$C:$G,2,FALSE))</f>
        <v/>
      </c>
      <c r="E527" s="57" t="str">
        <f>+IF(ISERROR(VLOOKUP($B527,Insumos!$C:$G,5,FALSE)),"",VLOOKUP($B527,Insumos!$C:$G,5,FALSE))</f>
        <v/>
      </c>
      <c r="F527" s="55" t="str">
        <f>+IF(ISERROR(VLOOKUP($B527,Insumos!$C:$G,4,FALSE)),"",VLOOKUP($B527,Insumos!$C:$G,4,FALSE))</f>
        <v/>
      </c>
      <c r="G527" s="146"/>
      <c r="H527" s="56">
        <f t="shared" si="26"/>
        <v>0</v>
      </c>
    </row>
    <row r="528" ht="15.75" customHeight="1">
      <c r="A528" s="53">
        <v>11.0</v>
      </c>
      <c r="B528" s="55"/>
      <c r="C528" s="55" t="str">
        <f>+IF(ISERROR(VLOOKUP($B528,Insumos!$C:$G,3,FALSE)),"",VLOOKUP($B528,Insumos!$C:$G,3,FALSE))</f>
        <v/>
      </c>
      <c r="D528" s="56" t="str">
        <f>+IF(ISERROR(VLOOKUP($B528,Insumos!$C:$G,2,FALSE)),"",VLOOKUP($B528,Insumos!$C:$G,2,FALSE))</f>
        <v/>
      </c>
      <c r="E528" s="57" t="str">
        <f>+IF(ISERROR(VLOOKUP($B528,Insumos!$C:$G,5,FALSE)),"",VLOOKUP($B528,Insumos!$C:$G,5,FALSE))</f>
        <v/>
      </c>
      <c r="F528" s="55" t="str">
        <f>+IF(ISERROR(VLOOKUP($B528,Insumos!$C:$G,4,FALSE)),"",VLOOKUP($B528,Insumos!$C:$G,4,FALSE))</f>
        <v/>
      </c>
      <c r="G528" s="146"/>
      <c r="H528" s="56">
        <f t="shared" si="26"/>
        <v>0</v>
      </c>
    </row>
    <row r="529" ht="15.75" customHeight="1">
      <c r="A529" s="42"/>
      <c r="B529" s="140"/>
      <c r="C529" s="41"/>
      <c r="D529" s="44"/>
      <c r="E529" s="45"/>
      <c r="F529" s="41"/>
      <c r="G529" s="67" t="s">
        <v>566</v>
      </c>
      <c r="H529" s="68">
        <f>+SUM(H519:H528)</f>
        <v>551.02</v>
      </c>
    </row>
    <row r="530" ht="15.75" customHeight="1">
      <c r="A530" s="42"/>
      <c r="B530" s="140"/>
      <c r="C530" s="41"/>
      <c r="D530" s="44"/>
      <c r="E530" s="45"/>
      <c r="F530" s="41"/>
      <c r="G530" s="67" t="s">
        <v>569</v>
      </c>
      <c r="H530" s="142">
        <f>+H529/10</f>
        <v>55.102</v>
      </c>
    </row>
    <row r="531" ht="15.75" customHeight="1">
      <c r="A531" s="42"/>
      <c r="B531" s="140"/>
      <c r="C531" s="41"/>
      <c r="D531" s="44"/>
      <c r="E531" s="45"/>
      <c r="F531" s="41"/>
      <c r="G531" s="67" t="s">
        <v>570</v>
      </c>
      <c r="H531" s="143">
        <f>(H529+H530)*1.19</f>
        <v>721.28518</v>
      </c>
    </row>
    <row r="532" ht="15.75" customHeight="1">
      <c r="A532" s="42"/>
      <c r="B532" s="140"/>
      <c r="C532" s="41"/>
      <c r="D532" s="44"/>
      <c r="E532" s="45"/>
      <c r="F532" s="41"/>
      <c r="G532" s="67" t="s">
        <v>571</v>
      </c>
      <c r="H532" s="144">
        <f>+H531/H533</f>
        <v>0.1031881516</v>
      </c>
    </row>
    <row r="533" ht="15.75" customHeight="1">
      <c r="A533" s="42"/>
      <c r="B533" s="140"/>
      <c r="C533" s="41"/>
      <c r="D533" s="44"/>
      <c r="E533" s="45"/>
      <c r="F533" s="41"/>
      <c r="G533" s="67" t="s">
        <v>572</v>
      </c>
      <c r="H533" s="145">
        <v>6990.0</v>
      </c>
    </row>
    <row r="534" ht="15.75" customHeight="1">
      <c r="B534" s="4"/>
      <c r="G534" s="31"/>
    </row>
    <row r="535" ht="15.75" customHeight="1">
      <c r="B535" s="4"/>
      <c r="G535" s="31"/>
    </row>
    <row r="536" ht="15.75" customHeight="1">
      <c r="B536" s="4"/>
      <c r="G536" s="31"/>
    </row>
    <row r="537" ht="15.75" customHeight="1">
      <c r="A537" s="138" t="s">
        <v>562</v>
      </c>
      <c r="B537" s="139" t="s">
        <v>224</v>
      </c>
      <c r="C537" s="156" t="s">
        <v>609</v>
      </c>
      <c r="D537" s="35" t="s">
        <v>610</v>
      </c>
      <c r="E537" s="36"/>
      <c r="F537" s="37"/>
      <c r="G537" s="38"/>
      <c r="H537" s="35"/>
    </row>
    <row r="538" ht="15.75" customHeight="1">
      <c r="A538" s="42"/>
      <c r="B538" s="140"/>
      <c r="C538" s="42"/>
      <c r="D538" s="44"/>
      <c r="E538" s="45"/>
      <c r="F538" s="42"/>
      <c r="G538" s="46"/>
      <c r="H538" s="44"/>
    </row>
    <row r="539" ht="15.75" customHeight="1">
      <c r="A539" s="48" t="s">
        <v>476</v>
      </c>
      <c r="B539" s="48" t="s">
        <v>477</v>
      </c>
      <c r="C539" s="48" t="s">
        <v>478</v>
      </c>
      <c r="D539" s="49" t="s">
        <v>564</v>
      </c>
      <c r="E539" s="50" t="s">
        <v>10</v>
      </c>
      <c r="F539" s="48" t="s">
        <v>480</v>
      </c>
      <c r="G539" s="51" t="s">
        <v>481</v>
      </c>
      <c r="H539" s="49" t="s">
        <v>565</v>
      </c>
    </row>
    <row r="540" ht="15.75" customHeight="1">
      <c r="A540" s="53">
        <v>1.0</v>
      </c>
      <c r="B540" s="55" t="s">
        <v>44</v>
      </c>
      <c r="C540" s="55" t="str">
        <f>+IF(ISERROR(VLOOKUP($B540,Insumos!$C:$G,3,FALSE)),"",VLOOKUP($B540,Insumos!$C:$G,3,FALSE))</f>
        <v>GRAMOS</v>
      </c>
      <c r="D540" s="56">
        <f>+IF(ISERROR(VLOOKUP($B540,Insumos!$C:$G,2,FALSE)),"",VLOOKUP($B540,Insumos!$C:$G,2,FALSE))</f>
        <v>5780</v>
      </c>
      <c r="E540" s="57">
        <f>+IF(ISERROR(VLOOKUP($B540,Insumos!$C:$G,5,FALSE)),"",VLOOKUP($B540,Insumos!$C:$G,5,FALSE))</f>
        <v>1000</v>
      </c>
      <c r="F540" s="55" t="str">
        <f>+IF(ISERROR(VLOOKUP($B540,Insumos!$C:$G,4,FALSE)),"",VLOOKUP($B540,Insumos!$C:$G,4,FALSE))</f>
        <v>GRAMOS</v>
      </c>
      <c r="G540" s="141">
        <v>90.0</v>
      </c>
      <c r="H540" s="56">
        <f t="shared" ref="H540:H551" si="27">IF(ISERROR(ROUND(+D540/E540*G540,2)),0,ROUND(+D540/E540*G540,2))</f>
        <v>520.2</v>
      </c>
    </row>
    <row r="541" ht="15.75" customHeight="1">
      <c r="A541" s="53">
        <v>2.0</v>
      </c>
      <c r="B541" s="55" t="s">
        <v>122</v>
      </c>
      <c r="C541" s="55" t="str">
        <f>+IF(ISERROR(VLOOKUP($B541,Insumos!$C:$G,3,FALSE)),"",VLOOKUP($B541,Insumos!$C:$G,3,FALSE))</f>
        <v>MILILITROS</v>
      </c>
      <c r="D541" s="56">
        <f>+IF(ISERROR(VLOOKUP($B541,Insumos!$C:$G,2,FALSE)),"",VLOOKUP($B541,Insumos!$C:$G,2,FALSE))</f>
        <v>5974.48</v>
      </c>
      <c r="E541" s="57">
        <f>+IF(ISERROR(VLOOKUP($B541,Insumos!$C:$G,5,FALSE)),"",VLOOKUP($B541,Insumos!$C:$G,5,FALSE))</f>
        <v>880</v>
      </c>
      <c r="F541" s="55" t="str">
        <f>+IF(ISERROR(VLOOKUP($B541,Insumos!$C:$G,4,FALSE)),"",VLOOKUP($B541,Insumos!$C:$G,4,FALSE))</f>
        <v>MILILITROS</v>
      </c>
      <c r="G541" s="146">
        <v>30.0</v>
      </c>
      <c r="H541" s="56">
        <f t="shared" si="27"/>
        <v>203.68</v>
      </c>
    </row>
    <row r="542" ht="15.75" customHeight="1">
      <c r="A542" s="53">
        <v>3.0</v>
      </c>
      <c r="B542" s="55" t="s">
        <v>297</v>
      </c>
      <c r="C542" s="55" t="str">
        <f>+IF(ISERROR(VLOOKUP($B542,Insumos!$C:$G,3,FALSE)),"",VLOOKUP($B542,Insumos!$C:$G,3,FALSE))</f>
        <v>CAJA</v>
      </c>
      <c r="D542" s="56">
        <f>+IF(ISERROR(VLOOKUP($B542,Insumos!$C:$G,2,FALSE)),"",VLOOKUP($B542,Insumos!$C:$G,2,FALSE))</f>
        <v>110</v>
      </c>
      <c r="E542" s="57">
        <f>+IF(ISERROR(VLOOKUP($B542,Insumos!$C:$G,5,FALSE)),"",VLOOKUP($B542,Insumos!$C:$G,5,FALSE))</f>
        <v>1</v>
      </c>
      <c r="F542" s="55" t="str">
        <f>+IF(ISERROR(VLOOKUP($B542,Insumos!$C:$G,4,FALSE)),"",VLOOKUP($B542,Insumos!$C:$G,4,FALSE))</f>
        <v>CAJA</v>
      </c>
      <c r="G542" s="146">
        <v>1.0</v>
      </c>
      <c r="H542" s="56">
        <f t="shared" si="27"/>
        <v>110</v>
      </c>
    </row>
    <row r="543" ht="15.75" customHeight="1">
      <c r="A543" s="53">
        <v>4.0</v>
      </c>
      <c r="B543" s="55" t="s">
        <v>314</v>
      </c>
      <c r="C543" s="55" t="str">
        <f>+IF(ISERROR(VLOOKUP($B543,Insumos!$C:$G,3,FALSE)),"",VLOOKUP($B543,Insumos!$C:$G,3,FALSE))</f>
        <v>UNIDAD</v>
      </c>
      <c r="D543" s="56">
        <f>+IF(ISERROR(VLOOKUP($B543,Insumos!$C:$G,2,FALSE)),"",VLOOKUP($B543,Insumos!$C:$G,2,FALSE))</f>
        <v>10.5</v>
      </c>
      <c r="E543" s="57">
        <f>+IF(ISERROR(VLOOKUP($B543,Insumos!$C:$G,5,FALSE)),"",VLOOKUP($B543,Insumos!$C:$G,5,FALSE))</f>
        <v>1</v>
      </c>
      <c r="F543" s="55" t="str">
        <f>+IF(ISERROR(VLOOKUP($B543,Insumos!$C:$G,4,FALSE)),"",VLOOKUP($B543,Insumos!$C:$G,4,FALSE))</f>
        <v>UNIDAD</v>
      </c>
      <c r="G543" s="146">
        <v>1.0</v>
      </c>
      <c r="H543" s="56">
        <f t="shared" si="27"/>
        <v>10.5</v>
      </c>
    </row>
    <row r="544" ht="15.75" customHeight="1">
      <c r="A544" s="53">
        <v>5.0</v>
      </c>
      <c r="B544" s="55" t="s">
        <v>303</v>
      </c>
      <c r="C544" s="55" t="str">
        <f>+IF(ISERROR(VLOOKUP($B544,Insumos!$C:$G,3,FALSE)),"",VLOOKUP($B544,Insumos!$C:$G,3,FALSE))</f>
        <v>UNIDAD</v>
      </c>
      <c r="D544" s="56">
        <f>+IF(ISERROR(VLOOKUP($B544,Insumos!$C:$G,2,FALSE)),"",VLOOKUP($B544,Insumos!$C:$G,2,FALSE))</f>
        <v>10</v>
      </c>
      <c r="E544" s="57">
        <f>+IF(ISERROR(VLOOKUP($B544,Insumos!$C:$G,5,FALSE)),"",VLOOKUP($B544,Insumos!$C:$G,5,FALSE))</f>
        <v>1</v>
      </c>
      <c r="F544" s="55" t="str">
        <f>+IF(ISERROR(VLOOKUP($B544,Insumos!$C:$G,4,FALSE)),"",VLOOKUP($B544,Insumos!$C:$G,4,FALSE))</f>
        <v>UNIDAD</v>
      </c>
      <c r="G544" s="146">
        <v>1.0</v>
      </c>
      <c r="H544" s="56">
        <f t="shared" si="27"/>
        <v>10</v>
      </c>
    </row>
    <row r="545" ht="15.75" customHeight="1">
      <c r="A545" s="53">
        <v>6.0</v>
      </c>
      <c r="B545" s="55" t="s">
        <v>310</v>
      </c>
      <c r="C545" s="55" t="str">
        <f>+IF(ISERROR(VLOOKUP($B545,Insumos!$C:$G,3,FALSE)),"",VLOOKUP($B545,Insumos!$C:$G,3,FALSE))</f>
        <v>UNIDAD</v>
      </c>
      <c r="D545" s="56">
        <f>+IF(ISERROR(VLOOKUP($B545,Insumos!$C:$G,2,FALSE)),"",VLOOKUP($B545,Insumos!$C:$G,2,FALSE))</f>
        <v>15.13</v>
      </c>
      <c r="E545" s="57">
        <f>+IF(ISERROR(VLOOKUP($B545,Insumos!$C:$G,5,FALSE)),"",VLOOKUP($B545,Insumos!$C:$G,5,FALSE))</f>
        <v>1</v>
      </c>
      <c r="F545" s="55" t="str">
        <f>+IF(ISERROR(VLOOKUP($B545,Insumos!$C:$G,4,FALSE)),"",VLOOKUP($B545,Insumos!$C:$G,4,FALSE))</f>
        <v>UNIDAD</v>
      </c>
      <c r="G545" s="146">
        <v>1.0</v>
      </c>
      <c r="H545" s="56">
        <f t="shared" si="27"/>
        <v>15.13</v>
      </c>
    </row>
    <row r="546" ht="15.75" customHeight="1">
      <c r="A546" s="53">
        <v>8.0</v>
      </c>
      <c r="B546" s="55" t="s">
        <v>315</v>
      </c>
      <c r="C546" s="55" t="str">
        <f>+IF(ISERROR(VLOOKUP($B546,Insumos!$C:$G,3,FALSE)),"",VLOOKUP($B546,Insumos!$C:$G,3,FALSE))</f>
        <v>UNIDAD</v>
      </c>
      <c r="D546" s="56">
        <f>+IF(ISERROR(VLOOKUP($B546,Insumos!$C:$G,2,FALSE)),"",VLOOKUP($B546,Insumos!$C:$G,2,FALSE))</f>
        <v>170</v>
      </c>
      <c r="E546" s="57">
        <f>+IF(ISERROR(VLOOKUP($B546,Insumos!$C:$G,5,FALSE)),"",VLOOKUP($B546,Insumos!$C:$G,5,FALSE))</f>
        <v>1</v>
      </c>
      <c r="F546" s="55" t="str">
        <f>+IF(ISERROR(VLOOKUP($B546,Insumos!$C:$G,4,FALSE)),"",VLOOKUP($B546,Insumos!$C:$G,4,FALSE))</f>
        <v>UNIDAD</v>
      </c>
      <c r="G546" s="146">
        <v>1.0</v>
      </c>
      <c r="H546" s="56">
        <f t="shared" si="27"/>
        <v>170</v>
      </c>
    </row>
    <row r="547" ht="15.75" customHeight="1">
      <c r="A547" s="53">
        <v>9.0</v>
      </c>
      <c r="B547" s="55"/>
      <c r="C547" s="55" t="str">
        <f>+IF(ISERROR(VLOOKUP($B547,Insumos!$C:$G,3,FALSE)),"",VLOOKUP($B547,Insumos!$C:$G,3,FALSE))</f>
        <v/>
      </c>
      <c r="D547" s="56" t="str">
        <f>+IF(ISERROR(VLOOKUP($B547,Insumos!$C:$G,2,FALSE)),"",VLOOKUP($B547,Insumos!$C:$G,2,FALSE))</f>
        <v/>
      </c>
      <c r="E547" s="57" t="str">
        <f>+IF(ISERROR(VLOOKUP($B547,Insumos!$C:$G,5,FALSE)),"",VLOOKUP($B547,Insumos!$C:$G,5,FALSE))</f>
        <v/>
      </c>
      <c r="F547" s="55" t="str">
        <f>+IF(ISERROR(VLOOKUP($B547,Insumos!$C:$G,4,FALSE)),"",VLOOKUP($B547,Insumos!$C:$G,4,FALSE))</f>
        <v/>
      </c>
      <c r="G547" s="146"/>
      <c r="H547" s="56">
        <f t="shared" si="27"/>
        <v>0</v>
      </c>
    </row>
    <row r="548" ht="15.75" customHeight="1">
      <c r="A548" s="53">
        <v>10.0</v>
      </c>
      <c r="B548" s="55"/>
      <c r="C548" s="55" t="str">
        <f>+IF(ISERROR(VLOOKUP($B548,Insumos!$C:$G,3,FALSE)),"",VLOOKUP($B548,Insumos!$C:$G,3,FALSE))</f>
        <v/>
      </c>
      <c r="D548" s="56" t="str">
        <f>+IF(ISERROR(VLOOKUP($B548,Insumos!$C:$G,2,FALSE)),"",VLOOKUP($B548,Insumos!$C:$G,2,FALSE))</f>
        <v/>
      </c>
      <c r="E548" s="57" t="str">
        <f>+IF(ISERROR(VLOOKUP($B548,Insumos!$C:$G,5,FALSE)),"",VLOOKUP($B548,Insumos!$C:$G,5,FALSE))</f>
        <v/>
      </c>
      <c r="F548" s="55" t="str">
        <f>+IF(ISERROR(VLOOKUP($B548,Insumos!$C:$G,4,FALSE)),"",VLOOKUP($B548,Insumos!$C:$G,4,FALSE))</f>
        <v/>
      </c>
      <c r="G548" s="146"/>
      <c r="H548" s="56">
        <f t="shared" si="27"/>
        <v>0</v>
      </c>
    </row>
    <row r="549" ht="15.75" customHeight="1">
      <c r="A549" s="53">
        <v>11.0</v>
      </c>
      <c r="B549" s="55"/>
      <c r="C549" s="55" t="str">
        <f>+IF(ISERROR(VLOOKUP($B549,Insumos!$C:$G,3,FALSE)),"",VLOOKUP($B549,Insumos!$C:$G,3,FALSE))</f>
        <v/>
      </c>
      <c r="D549" s="56" t="str">
        <f>+IF(ISERROR(VLOOKUP($B549,Insumos!$C:$G,2,FALSE)),"",VLOOKUP($B549,Insumos!$C:$G,2,FALSE))</f>
        <v/>
      </c>
      <c r="E549" s="57" t="str">
        <f>+IF(ISERROR(VLOOKUP($B549,Insumos!$C:$G,5,FALSE)),"",VLOOKUP($B549,Insumos!$C:$G,5,FALSE))</f>
        <v/>
      </c>
      <c r="F549" s="55" t="str">
        <f>+IF(ISERROR(VLOOKUP($B549,Insumos!$C:$G,4,FALSE)),"",VLOOKUP($B549,Insumos!$C:$G,4,FALSE))</f>
        <v/>
      </c>
      <c r="G549" s="146"/>
      <c r="H549" s="56">
        <f t="shared" si="27"/>
        <v>0</v>
      </c>
    </row>
    <row r="550" ht="15.75" customHeight="1">
      <c r="A550" s="53">
        <v>12.0</v>
      </c>
      <c r="B550" s="55"/>
      <c r="C550" s="55" t="str">
        <f>+IF(ISERROR(VLOOKUP($B550,Insumos!$C:$G,3,FALSE)),"",VLOOKUP($B550,Insumos!$C:$G,3,FALSE))</f>
        <v/>
      </c>
      <c r="D550" s="56" t="str">
        <f>+IF(ISERROR(VLOOKUP($B550,Insumos!$C:$G,2,FALSE)),"",VLOOKUP($B550,Insumos!$C:$G,2,FALSE))</f>
        <v/>
      </c>
      <c r="E550" s="57" t="str">
        <f>+IF(ISERROR(VLOOKUP($B550,Insumos!$C:$G,5,FALSE)),"",VLOOKUP($B550,Insumos!$C:$G,5,FALSE))</f>
        <v/>
      </c>
      <c r="F550" s="55" t="str">
        <f>+IF(ISERROR(VLOOKUP($B550,Insumos!$C:$G,4,FALSE)),"",VLOOKUP($B550,Insumos!$C:$G,4,FALSE))</f>
        <v/>
      </c>
      <c r="G550" s="146"/>
      <c r="H550" s="56">
        <f t="shared" si="27"/>
        <v>0</v>
      </c>
    </row>
    <row r="551" ht="15.75" customHeight="1">
      <c r="A551" s="53">
        <v>13.0</v>
      </c>
      <c r="B551" s="55"/>
      <c r="C551" s="55" t="str">
        <f>+IF(ISERROR(VLOOKUP($B551,Insumos!$C:$G,3,FALSE)),"",VLOOKUP($B551,Insumos!$C:$G,3,FALSE))</f>
        <v/>
      </c>
      <c r="D551" s="56" t="str">
        <f>+IF(ISERROR(VLOOKUP($B551,Insumos!$C:$G,2,FALSE)),"",VLOOKUP($B551,Insumos!$C:$G,2,FALSE))</f>
        <v/>
      </c>
      <c r="E551" s="57" t="str">
        <f>+IF(ISERROR(VLOOKUP($B551,Insumos!$C:$G,5,FALSE)),"",VLOOKUP($B551,Insumos!$C:$G,5,FALSE))</f>
        <v/>
      </c>
      <c r="F551" s="55" t="str">
        <f>+IF(ISERROR(VLOOKUP($B551,Insumos!$C:$G,4,FALSE)),"",VLOOKUP($B551,Insumos!$C:$G,4,FALSE))</f>
        <v/>
      </c>
      <c r="G551" s="146"/>
      <c r="H551" s="56">
        <f t="shared" si="27"/>
        <v>0</v>
      </c>
    </row>
    <row r="552" ht="15.75" customHeight="1">
      <c r="A552" s="42"/>
      <c r="B552" s="140"/>
      <c r="C552" s="41"/>
      <c r="D552" s="44"/>
      <c r="E552" s="45"/>
      <c r="F552" s="41"/>
      <c r="G552" s="67" t="s">
        <v>566</v>
      </c>
      <c r="H552" s="68">
        <f>+SUM(H540:H551)</f>
        <v>1039.51</v>
      </c>
    </row>
    <row r="553" ht="15.75" customHeight="1">
      <c r="A553" s="42"/>
      <c r="B553" s="140"/>
      <c r="C553" s="41"/>
      <c r="D553" s="44"/>
      <c r="E553" s="45"/>
      <c r="F553" s="41"/>
      <c r="G553" s="67" t="s">
        <v>569</v>
      </c>
      <c r="H553" s="142">
        <f>+H552/10</f>
        <v>103.951</v>
      </c>
    </row>
    <row r="554" ht="15.75" customHeight="1">
      <c r="A554" s="42"/>
      <c r="B554" s="140"/>
      <c r="C554" s="41"/>
      <c r="D554" s="44"/>
      <c r="E554" s="157">
        <v>2059.86</v>
      </c>
      <c r="F554" s="41"/>
      <c r="G554" s="67" t="s">
        <v>570</v>
      </c>
      <c r="H554" s="143">
        <f>(H552+H553)*1.19</f>
        <v>1360.71859</v>
      </c>
    </row>
    <row r="555" ht="15.75" customHeight="1">
      <c r="A555" s="42"/>
      <c r="B555" s="140"/>
      <c r="C555" s="41"/>
      <c r="D555" s="44"/>
      <c r="E555" s="144">
        <f>+E554/E556</f>
        <v>0.2750146862</v>
      </c>
      <c r="F555" s="41"/>
      <c r="G555" s="67" t="s">
        <v>571</v>
      </c>
      <c r="H555" s="144">
        <f>+H554/H556</f>
        <v>0.1816713738</v>
      </c>
    </row>
    <row r="556" ht="15.75" customHeight="1">
      <c r="A556" s="42"/>
      <c r="B556" s="140"/>
      <c r="C556" s="41"/>
      <c r="D556" s="44"/>
      <c r="E556" s="145">
        <v>7490.0</v>
      </c>
      <c r="F556" s="41"/>
      <c r="G556" s="67" t="s">
        <v>572</v>
      </c>
      <c r="H556" s="145">
        <v>7490.0</v>
      </c>
    </row>
    <row r="557" ht="15.75" customHeight="1">
      <c r="B557" s="4"/>
      <c r="G557" s="31"/>
    </row>
    <row r="558">
      <c r="B558" s="4" t="s">
        <v>611</v>
      </c>
      <c r="G558" s="31"/>
    </row>
    <row r="559">
      <c r="B559" s="4"/>
      <c r="G559" s="31"/>
    </row>
    <row r="560" ht="15.75" customHeight="1">
      <c r="A560" s="138" t="s">
        <v>562</v>
      </c>
      <c r="B560" s="89" t="s">
        <v>612</v>
      </c>
      <c r="C560" s="34"/>
      <c r="D560" s="35"/>
      <c r="E560" s="36"/>
      <c r="F560" s="37"/>
      <c r="G560" s="38"/>
      <c r="H560" s="35"/>
    </row>
    <row r="561" ht="15.75" customHeight="1">
      <c r="A561" s="42"/>
      <c r="B561" s="140"/>
      <c r="C561" s="42"/>
      <c r="D561" s="44"/>
      <c r="E561" s="45"/>
      <c r="F561" s="42"/>
      <c r="G561" s="46"/>
      <c r="H561" s="44"/>
    </row>
    <row r="562" ht="15.75" customHeight="1">
      <c r="A562" s="48" t="s">
        <v>476</v>
      </c>
      <c r="B562" s="48" t="s">
        <v>477</v>
      </c>
      <c r="C562" s="48" t="s">
        <v>478</v>
      </c>
      <c r="D562" s="49" t="s">
        <v>564</v>
      </c>
      <c r="E562" s="50" t="s">
        <v>10</v>
      </c>
      <c r="F562" s="48" t="s">
        <v>480</v>
      </c>
      <c r="G562" s="51" t="s">
        <v>481</v>
      </c>
      <c r="H562" s="49" t="s">
        <v>565</v>
      </c>
    </row>
    <row r="563" ht="15.75" customHeight="1">
      <c r="A563" s="53">
        <v>1.0</v>
      </c>
      <c r="B563" s="55" t="s">
        <v>69</v>
      </c>
      <c r="C563" s="55" t="str">
        <f>+IF(ISERROR(VLOOKUP($B563,Insumos!$C:$G,3,FALSE)),"",VLOOKUP($B563,Insumos!$C:$G,3,FALSE))</f>
        <v>GRAMOS</v>
      </c>
      <c r="D563" s="56">
        <f>+IF(ISERROR(VLOOKUP($B563,Insumos!$C:$G,2,FALSE)),"",VLOOKUP($B563,Insumos!$C:$G,2,FALSE))</f>
        <v>2777.79</v>
      </c>
      <c r="E563" s="57">
        <f>+IF(ISERROR(VLOOKUP($B563,Insumos!$C:$G,5,FALSE)),"",VLOOKUP($B563,Insumos!$C:$G,5,FALSE))</f>
        <v>5700</v>
      </c>
      <c r="F563" s="55" t="str">
        <f>+IF(ISERROR(VLOOKUP($B563,Insumos!$C:$G,4,FALSE)),"",VLOOKUP($B563,Insumos!$C:$G,4,FALSE))</f>
        <v>GRAMOS</v>
      </c>
      <c r="G563" s="141">
        <v>180.0</v>
      </c>
      <c r="H563" s="56">
        <f t="shared" ref="H563:H579" si="28">IF(ISERROR(ROUND(+D563/E563*G563,2)),0,ROUND(+D563/E563*G563,2))</f>
        <v>87.72</v>
      </c>
    </row>
    <row r="564" ht="15.75" customHeight="1">
      <c r="A564" s="53">
        <v>2.0</v>
      </c>
      <c r="B564" s="55" t="s">
        <v>52</v>
      </c>
      <c r="C564" s="55" t="str">
        <f>+IF(ISERROR(VLOOKUP($B564,Insumos!$C:$G,3,FALSE)),"",VLOOKUP($B564,Insumos!$C:$G,3,FALSE))</f>
        <v>UNIDAD</v>
      </c>
      <c r="D564" s="56">
        <f>+IF(ISERROR(VLOOKUP($B564,Insumos!$C:$G,2,FALSE)),"",VLOOKUP($B564,Insumos!$C:$G,2,FALSE))</f>
        <v>5000</v>
      </c>
      <c r="E564" s="57">
        <f>+IF(ISERROR(VLOOKUP($B564,Insumos!$C:$G,5,FALSE)),"",VLOOKUP($B564,Insumos!$C:$G,5,FALSE))</f>
        <v>100</v>
      </c>
      <c r="F564" s="55" t="str">
        <f>+IF(ISERROR(VLOOKUP($B564,Insumos!$C:$G,4,FALSE)),"",VLOOKUP($B564,Insumos!$C:$G,4,FALSE))</f>
        <v>UNIDAD</v>
      </c>
      <c r="G564" s="141">
        <v>0.5</v>
      </c>
      <c r="H564" s="56">
        <f t="shared" si="28"/>
        <v>25</v>
      </c>
    </row>
    <row r="565" ht="15.75" customHeight="1">
      <c r="A565" s="53">
        <v>3.0</v>
      </c>
      <c r="B565" s="55" t="s">
        <v>235</v>
      </c>
      <c r="C565" s="55" t="str">
        <f>+IF(ISERROR(VLOOKUP($B565,Insumos!$C:$G,3,FALSE)),"",VLOOKUP($B565,Insumos!$C:$G,3,FALSE))</f>
        <v>GRAMOS</v>
      </c>
      <c r="D565" s="56">
        <f>+IF(ISERROR(VLOOKUP($B565,Insumos!$C:$G,2,FALSE)),"",VLOOKUP($B565,Insumos!$C:$G,2,FALSE))</f>
        <v>13944.82759</v>
      </c>
      <c r="E565" s="57">
        <f>+IF(ISERROR(VLOOKUP($B565,Insumos!$C:$G,5,FALSE)),"",VLOOKUP($B565,Insumos!$C:$G,5,FALSE))</f>
        <v>1000</v>
      </c>
      <c r="F565" s="55" t="str">
        <f>+IF(ISERROR(VLOOKUP($B565,Insumos!$C:$G,4,FALSE)),"",VLOOKUP($B565,Insumos!$C:$G,4,FALSE))</f>
        <v>GRAMOS</v>
      </c>
      <c r="G565" s="141">
        <v>35.0</v>
      </c>
      <c r="H565" s="56">
        <f t="shared" si="28"/>
        <v>488.07</v>
      </c>
    </row>
    <row r="566" ht="15.75" customHeight="1">
      <c r="A566" s="53">
        <v>4.0</v>
      </c>
      <c r="B566" s="55" t="s">
        <v>236</v>
      </c>
      <c r="C566" s="55" t="str">
        <f>+IF(ISERROR(VLOOKUP($B566,Insumos!$C:$G,3,FALSE)),"",VLOOKUP($B566,Insumos!$C:$G,3,FALSE))</f>
        <v>GRAMOS</v>
      </c>
      <c r="D566" s="56">
        <f>+IF(ISERROR(VLOOKUP($B566,Insumos!$C:$G,2,FALSE)),"",VLOOKUP($B566,Insumos!$C:$G,2,FALSE))</f>
        <v>8753.846154</v>
      </c>
      <c r="E566" s="57">
        <f>+IF(ISERROR(VLOOKUP($B566,Insumos!$C:$G,5,FALSE)),"",VLOOKUP($B566,Insumos!$C:$G,5,FALSE))</f>
        <v>1000</v>
      </c>
      <c r="F566" s="55" t="str">
        <f>+IF(ISERROR(VLOOKUP($B566,Insumos!$C:$G,4,FALSE)),"",VLOOKUP($B566,Insumos!$C:$G,4,FALSE))</f>
        <v>GRAMOS</v>
      </c>
      <c r="G566" s="141">
        <v>35.0</v>
      </c>
      <c r="H566" s="56">
        <f t="shared" si="28"/>
        <v>306.38</v>
      </c>
    </row>
    <row r="567" ht="15.75" customHeight="1">
      <c r="A567" s="53">
        <v>5.0</v>
      </c>
      <c r="B567" s="55" t="s">
        <v>33</v>
      </c>
      <c r="C567" s="55" t="str">
        <f>+IF(ISERROR(VLOOKUP($B567,Insumos!$C:$G,3,FALSE)),"",VLOOKUP($B567,Insumos!$C:$G,3,FALSE))</f>
        <v>GRAMOS</v>
      </c>
      <c r="D567" s="56">
        <f>+IF(ISERROR(VLOOKUP($B567,Insumos!$C:$G,2,FALSE)),"",VLOOKUP($B567,Insumos!$C:$G,2,FALSE))</f>
        <v>6945</v>
      </c>
      <c r="E567" s="57">
        <f>+IF(ISERROR(VLOOKUP($B567,Insumos!$C:$G,5,FALSE)),"",VLOOKUP($B567,Insumos!$C:$G,5,FALSE))</f>
        <v>1360</v>
      </c>
      <c r="F567" s="55" t="str">
        <f>+IF(ISERROR(VLOOKUP($B567,Insumos!$C:$G,4,FALSE)),"",VLOOKUP($B567,Insumos!$C:$G,4,FALSE))</f>
        <v>GRAMOS</v>
      </c>
      <c r="G567" s="141">
        <v>35.0</v>
      </c>
      <c r="H567" s="56">
        <f t="shared" si="28"/>
        <v>178.73</v>
      </c>
    </row>
    <row r="568" ht="15.75" customHeight="1">
      <c r="A568" s="53">
        <v>6.0</v>
      </c>
      <c r="B568" s="55" t="s">
        <v>54</v>
      </c>
      <c r="C568" s="55" t="str">
        <f>+IF(ISERROR(VLOOKUP($B568,Insumos!$C:$G,3,FALSE)),"",VLOOKUP($B568,Insumos!$C:$G,3,FALSE))</f>
        <v>UNIDAD</v>
      </c>
      <c r="D568" s="56">
        <f>+IF(ISERROR(VLOOKUP($B568,Insumos!$C:$G,2,FALSE)),"",VLOOKUP($B568,Insumos!$C:$G,2,FALSE))</f>
        <v>8000</v>
      </c>
      <c r="E568" s="57">
        <f>+IF(ISERROR(VLOOKUP($B568,Insumos!$C:$G,5,FALSE)),"",VLOOKUP($B568,Insumos!$C:$G,5,FALSE))</f>
        <v>36</v>
      </c>
      <c r="F568" s="55" t="str">
        <f>+IF(ISERROR(VLOOKUP($B568,Insumos!$C:$G,4,FALSE)),"",VLOOKUP($B568,Insumos!$C:$G,4,FALSE))</f>
        <v>UNIDAD</v>
      </c>
      <c r="G568" s="141">
        <v>0.5</v>
      </c>
      <c r="H568" s="56">
        <f t="shared" si="28"/>
        <v>111.11</v>
      </c>
    </row>
    <row r="569" ht="15.75" customHeight="1">
      <c r="A569" s="53">
        <v>7.0</v>
      </c>
      <c r="B569" s="55" t="s">
        <v>56</v>
      </c>
      <c r="C569" s="55" t="str">
        <f>+IF(ISERROR(VLOOKUP($B569,Insumos!$C:$G,3,FALSE)),"",VLOOKUP($B569,Insumos!$C:$G,3,FALSE))</f>
        <v>GRAMOS</v>
      </c>
      <c r="D569" s="56">
        <f>+IF(ISERROR(VLOOKUP($B569,Insumos!$C:$G,2,FALSE)),"",VLOOKUP($B569,Insumos!$C:$G,2,FALSE))</f>
        <v>1690</v>
      </c>
      <c r="E569" s="57">
        <f>+IF(ISERROR(VLOOKUP($B569,Insumos!$C:$G,5,FALSE)),"",VLOOKUP($B569,Insumos!$C:$G,5,FALSE))</f>
        <v>1000</v>
      </c>
      <c r="F569" s="55" t="str">
        <f>+IF(ISERROR(VLOOKUP($B569,Insumos!$C:$G,4,FALSE)),"",VLOOKUP($B569,Insumos!$C:$G,4,FALSE))</f>
        <v>GRAMOS</v>
      </c>
      <c r="G569" s="141">
        <v>10.0</v>
      </c>
      <c r="H569" s="56">
        <f t="shared" si="28"/>
        <v>16.9</v>
      </c>
    </row>
    <row r="570" ht="15.75" customHeight="1">
      <c r="A570" s="53">
        <v>8.0</v>
      </c>
      <c r="B570" s="55" t="s">
        <v>300</v>
      </c>
      <c r="C570" s="55" t="str">
        <f>+IF(ISERROR(VLOOKUP($B570,Insumos!$C:$G,3,FALSE)),"",VLOOKUP($B570,Insumos!$C:$G,3,FALSE))</f>
        <v>UNIDAD</v>
      </c>
      <c r="D570" s="56">
        <f>+IF(ISERROR(VLOOKUP($B570,Insumos!$C:$G,2,FALSE)),"",VLOOKUP($B570,Insumos!$C:$G,2,FALSE))</f>
        <v>98.32</v>
      </c>
      <c r="E570" s="57">
        <f>+IF(ISERROR(VLOOKUP($B570,Insumos!$C:$G,5,FALSE)),"",VLOOKUP($B570,Insumos!$C:$G,5,FALSE))</f>
        <v>1</v>
      </c>
      <c r="F570" s="55" t="str">
        <f>+IF(ISERROR(VLOOKUP($B570,Insumos!$C:$G,4,FALSE)),"",VLOOKUP($B570,Insumos!$C:$G,4,FALSE))</f>
        <v>UNIDAD</v>
      </c>
      <c r="G570" s="147">
        <v>1.0</v>
      </c>
      <c r="H570" s="56">
        <f t="shared" si="28"/>
        <v>98.32</v>
      </c>
    </row>
    <row r="571" ht="15.75" customHeight="1">
      <c r="A571" s="53">
        <v>9.0</v>
      </c>
      <c r="B571" s="55" t="s">
        <v>301</v>
      </c>
      <c r="C571" s="55" t="str">
        <f>+IF(ISERROR(VLOOKUP($B571,Insumos!$C:$G,3,FALSE)),"",VLOOKUP($B571,Insumos!$C:$G,3,FALSE))</f>
        <v>UNIDAD</v>
      </c>
      <c r="D571" s="56">
        <f>+IF(ISERROR(VLOOKUP($B571,Insumos!$C:$G,2,FALSE)),"",VLOOKUP($B571,Insumos!$C:$G,2,FALSE))</f>
        <v>43.7</v>
      </c>
      <c r="E571" s="57">
        <f>+IF(ISERROR(VLOOKUP($B571,Insumos!$C:$G,5,FALSE)),"",VLOOKUP($B571,Insumos!$C:$G,5,FALSE))</f>
        <v>1</v>
      </c>
      <c r="F571" s="55" t="str">
        <f>+IF(ISERROR(VLOOKUP($B571,Insumos!$C:$G,4,FALSE)),"",VLOOKUP($B571,Insumos!$C:$G,4,FALSE))</f>
        <v>UNIDAD</v>
      </c>
      <c r="G571" s="147">
        <v>1.0</v>
      </c>
      <c r="H571" s="56">
        <f t="shared" si="28"/>
        <v>43.7</v>
      </c>
    </row>
    <row r="572" ht="15.75" customHeight="1">
      <c r="A572" s="53">
        <v>10.0</v>
      </c>
      <c r="B572" s="55" t="s">
        <v>156</v>
      </c>
      <c r="C572" s="55" t="str">
        <f>+IF(ISERROR(VLOOKUP($B572,Insumos!$C:$G,3,FALSE)),"",VLOOKUP($B572,Insumos!$C:$G,3,FALSE))</f>
        <v>GRAMOS</v>
      </c>
      <c r="D572" s="56">
        <f>+IF(ISERROR(VLOOKUP($B572,Insumos!$C:$G,2,FALSE)),"",VLOOKUP($B572,Insumos!$C:$G,2,FALSE))</f>
        <v>909</v>
      </c>
      <c r="E572" s="57">
        <f>+IF(ISERROR(VLOOKUP($B572,Insumos!$C:$G,5,FALSE)),"",VLOOKUP($B572,Insumos!$C:$G,5,FALSE))</f>
        <v>1000</v>
      </c>
      <c r="F572" s="55" t="str">
        <f>+IF(ISERROR(VLOOKUP($B572,Insumos!$C:$G,4,FALSE)),"",VLOOKUP($B572,Insumos!$C:$G,4,FALSE))</f>
        <v>GRAMOS</v>
      </c>
      <c r="G572" s="146">
        <v>8.0</v>
      </c>
      <c r="H572" s="56">
        <f t="shared" si="28"/>
        <v>7.27</v>
      </c>
    </row>
    <row r="573" ht="15.75" customHeight="1">
      <c r="A573" s="53">
        <v>11.0</v>
      </c>
      <c r="B573" s="55" t="s">
        <v>313</v>
      </c>
      <c r="C573" s="55" t="str">
        <f>+IF(ISERROR(VLOOKUP($B573,Insumos!$C:$G,3,FALSE)),"",VLOOKUP($B573,Insumos!$C:$G,3,FALSE))</f>
        <v>GRAMOS</v>
      </c>
      <c r="D573" s="56">
        <f>+IF(ISERROR(VLOOKUP($B573,Insumos!$C:$G,2,FALSE)),"",VLOOKUP($B573,Insumos!$C:$G,2,FALSE))</f>
        <v>6750</v>
      </c>
      <c r="E573" s="57">
        <f>+IF(ISERROR(VLOOKUP($B573,Insumos!$C:$G,5,FALSE)),"",VLOOKUP($B573,Insumos!$C:$G,5,FALSE))</f>
        <v>1000</v>
      </c>
      <c r="F573" s="55" t="str">
        <f>+IF(ISERROR(VLOOKUP($B573,Insumos!$C:$G,4,FALSE)),"",VLOOKUP($B573,Insumos!$C:$G,4,FALSE))</f>
        <v>GRAMOS</v>
      </c>
      <c r="G573" s="146">
        <v>8.0</v>
      </c>
      <c r="H573" s="56">
        <f t="shared" si="28"/>
        <v>54</v>
      </c>
    </row>
    <row r="574" ht="15.75" customHeight="1">
      <c r="A574" s="53">
        <v>12.0</v>
      </c>
      <c r="B574" s="55" t="s">
        <v>303</v>
      </c>
      <c r="C574" s="55" t="str">
        <f>+IF(ISERROR(VLOOKUP($B574,Insumos!$C:$G,3,FALSE)),"",VLOOKUP($B574,Insumos!$C:$G,3,FALSE))</f>
        <v>UNIDAD</v>
      </c>
      <c r="D574" s="56">
        <f>+IF(ISERROR(VLOOKUP($B574,Insumos!$C:$G,2,FALSE)),"",VLOOKUP($B574,Insumos!$C:$G,2,FALSE))</f>
        <v>10</v>
      </c>
      <c r="E574" s="57">
        <f>+IF(ISERROR(VLOOKUP($B574,Insumos!$C:$G,5,FALSE)),"",VLOOKUP($B574,Insumos!$C:$G,5,FALSE))</f>
        <v>1</v>
      </c>
      <c r="F574" s="55" t="str">
        <f>+IF(ISERROR(VLOOKUP($B574,Insumos!$C:$G,4,FALSE)),"",VLOOKUP($B574,Insumos!$C:$G,4,FALSE))</f>
        <v>UNIDAD</v>
      </c>
      <c r="G574" s="146">
        <v>2.0</v>
      </c>
      <c r="H574" s="56">
        <f t="shared" si="28"/>
        <v>20</v>
      </c>
    </row>
    <row r="575" ht="15.75" customHeight="1">
      <c r="A575" s="53">
        <v>13.0</v>
      </c>
      <c r="B575" s="55" t="s">
        <v>304</v>
      </c>
      <c r="C575" s="55" t="str">
        <f>+IF(ISERROR(VLOOKUP($B575,Insumos!$C:$G,3,FALSE)),"",VLOOKUP($B575,Insumos!$C:$G,3,FALSE))</f>
        <v>UNIDAD</v>
      </c>
      <c r="D575" s="56">
        <f>+IF(ISERROR(VLOOKUP($B575,Insumos!$C:$G,2,FALSE)),"",VLOOKUP($B575,Insumos!$C:$G,2,FALSE))</f>
        <v>9</v>
      </c>
      <c r="E575" s="57">
        <f>+IF(ISERROR(VLOOKUP($B575,Insumos!$C:$G,5,FALSE)),"",VLOOKUP($B575,Insumos!$C:$G,5,FALSE))</f>
        <v>1</v>
      </c>
      <c r="F575" s="55" t="str">
        <f>+IF(ISERROR(VLOOKUP($B575,Insumos!$C:$G,4,FALSE)),"",VLOOKUP($B575,Insumos!$C:$G,4,FALSE))</f>
        <v>UNIDAD</v>
      </c>
      <c r="G575" s="146">
        <v>2.0</v>
      </c>
      <c r="H575" s="56">
        <f t="shared" si="28"/>
        <v>18</v>
      </c>
    </row>
    <row r="576" ht="15.75" customHeight="1">
      <c r="A576" s="53">
        <v>14.0</v>
      </c>
      <c r="B576" s="55" t="s">
        <v>312</v>
      </c>
      <c r="C576" s="55" t="str">
        <f>+IF(ISERROR(VLOOKUP($B576,Insumos!$C:$G,3,FALSE)),"",VLOOKUP($B576,Insumos!$C:$G,3,FALSE))</f>
        <v>UNIDAD</v>
      </c>
      <c r="D576" s="56">
        <f>+IF(ISERROR(VLOOKUP($B576,Insumos!$C:$G,2,FALSE)),"",VLOOKUP($B576,Insumos!$C:$G,2,FALSE))</f>
        <v>90.25</v>
      </c>
      <c r="E576" s="57">
        <f>+IF(ISERROR(VLOOKUP($B576,Insumos!$C:$G,5,FALSE)),"",VLOOKUP($B576,Insumos!$C:$G,5,FALSE))</f>
        <v>1</v>
      </c>
      <c r="F576" s="55" t="str">
        <f>+IF(ISERROR(VLOOKUP($B576,Insumos!$C:$G,4,FALSE)),"",VLOOKUP($B576,Insumos!$C:$G,4,FALSE))</f>
        <v>UNIDAD</v>
      </c>
      <c r="G576" s="146">
        <v>1.0</v>
      </c>
      <c r="H576" s="56">
        <f t="shared" si="28"/>
        <v>90.25</v>
      </c>
    </row>
    <row r="577" ht="15.75" customHeight="1">
      <c r="A577" s="53">
        <v>15.0</v>
      </c>
      <c r="B577" s="55" t="s">
        <v>311</v>
      </c>
      <c r="C577" s="55" t="str">
        <f>+IF(ISERROR(VLOOKUP($B577,Insumos!$C:$G,3,FALSE)),"",VLOOKUP($B577,Insumos!$C:$G,3,FALSE))</f>
        <v>UNIDAD</v>
      </c>
      <c r="D577" s="56">
        <f>+IF(ISERROR(VLOOKUP($B577,Insumos!$C:$G,2,FALSE)),"",VLOOKUP($B577,Insumos!$C:$G,2,FALSE))</f>
        <v>75.25</v>
      </c>
      <c r="E577" s="57">
        <f>+IF(ISERROR(VLOOKUP($B577,Insumos!$C:$G,5,FALSE)),"",VLOOKUP($B577,Insumos!$C:$G,5,FALSE))</f>
        <v>1</v>
      </c>
      <c r="F577" s="55" t="str">
        <f>+IF(ISERROR(VLOOKUP($B577,Insumos!$C:$G,4,FALSE)),"",VLOOKUP($B577,Insumos!$C:$G,4,FALSE))</f>
        <v>UNIDAD</v>
      </c>
      <c r="G577" s="147">
        <v>1.0</v>
      </c>
      <c r="H577" s="56">
        <f t="shared" si="28"/>
        <v>75.25</v>
      </c>
    </row>
    <row r="578" ht="15.75" customHeight="1">
      <c r="A578" s="53">
        <v>16.0</v>
      </c>
      <c r="B578" s="55" t="s">
        <v>315</v>
      </c>
      <c r="C578" s="55" t="str">
        <f>+IF(ISERROR(VLOOKUP($B578,Insumos!$C:$G,3,FALSE)),"",VLOOKUP($B578,Insumos!$C:$G,3,FALSE))</f>
        <v>UNIDAD</v>
      </c>
      <c r="D578" s="56">
        <f>+IF(ISERROR(VLOOKUP($B578,Insumos!$C:$G,2,FALSE)),"",VLOOKUP($B578,Insumos!$C:$G,2,FALSE))</f>
        <v>170</v>
      </c>
      <c r="E578" s="57">
        <f>+IF(ISERROR(VLOOKUP($B578,Insumos!$C:$G,5,FALSE)),"",VLOOKUP($B578,Insumos!$C:$G,5,FALSE))</f>
        <v>1</v>
      </c>
      <c r="F578" s="55" t="str">
        <f>+IF(ISERROR(VLOOKUP($B578,Insumos!$C:$G,4,FALSE)),"",VLOOKUP($B578,Insumos!$C:$G,4,FALSE))</f>
        <v>UNIDAD</v>
      </c>
      <c r="G578" s="147">
        <v>1.0</v>
      </c>
      <c r="H578" s="56">
        <f t="shared" si="28"/>
        <v>170</v>
      </c>
    </row>
    <row r="579" ht="15.75" customHeight="1">
      <c r="A579" s="53">
        <v>17.0</v>
      </c>
      <c r="B579" s="55" t="s">
        <v>328</v>
      </c>
      <c r="C579" s="55" t="str">
        <f>+IF(ISERROR(VLOOKUP($B579,Insumos!$C:$G,3,FALSE)),"",VLOOKUP($B579,Insumos!$C:$G,3,FALSE))</f>
        <v>UNIDAD</v>
      </c>
      <c r="D579" s="56">
        <f>+IF(ISERROR(VLOOKUP($B579,Insumos!$C:$G,2,FALSE)),"",VLOOKUP($B579,Insumos!$C:$G,2,FALSE))</f>
        <v>65</v>
      </c>
      <c r="E579" s="57">
        <f>+IF(ISERROR(VLOOKUP($B579,Insumos!$C:$G,5,FALSE)),"",VLOOKUP($B579,Insumos!$C:$G,5,FALSE))</f>
        <v>1</v>
      </c>
      <c r="F579" s="55" t="str">
        <f>+IF(ISERROR(VLOOKUP($B579,Insumos!$C:$G,4,FALSE)),"",VLOOKUP($B579,Insumos!$C:$G,4,FALSE))</f>
        <v>UNIDAD</v>
      </c>
      <c r="G579" s="147">
        <v>1.0</v>
      </c>
      <c r="H579" s="56">
        <f t="shared" si="28"/>
        <v>65</v>
      </c>
    </row>
    <row r="580" ht="15.75" customHeight="1">
      <c r="A580" s="42"/>
      <c r="B580" s="158"/>
      <c r="C580" s="41"/>
      <c r="D580" s="44"/>
      <c r="E580" s="45"/>
      <c r="F580" s="41"/>
      <c r="G580" s="67" t="s">
        <v>566</v>
      </c>
      <c r="H580" s="68">
        <f>+SUM(H563:H579)</f>
        <v>1855.7</v>
      </c>
    </row>
    <row r="581" ht="15.75" customHeight="1">
      <c r="A581" s="42"/>
      <c r="B581" s="140"/>
      <c r="C581" s="41"/>
      <c r="D581" s="44"/>
      <c r="E581" s="45"/>
      <c r="F581" s="41"/>
      <c r="G581" s="67" t="s">
        <v>569</v>
      </c>
      <c r="H581" s="142">
        <f>+H580/10</f>
        <v>185.57</v>
      </c>
    </row>
    <row r="582" ht="15.75" customHeight="1">
      <c r="A582" s="42"/>
      <c r="B582" s="140"/>
      <c r="C582" s="41"/>
      <c r="D582" s="44"/>
      <c r="E582" s="45"/>
      <c r="F582" s="41"/>
      <c r="G582" s="67" t="s">
        <v>570</v>
      </c>
      <c r="H582" s="143">
        <f>(H580+H581)*1.19</f>
        <v>2429.1113</v>
      </c>
    </row>
    <row r="583" ht="15.75" customHeight="1">
      <c r="A583" s="42"/>
      <c r="B583" s="140"/>
      <c r="C583" s="41"/>
      <c r="D583" s="44"/>
      <c r="E583" s="45"/>
      <c r="F583" s="41"/>
      <c r="G583" s="67" t="s">
        <v>571</v>
      </c>
      <c r="H583" s="144">
        <f>+H582/H584</f>
        <v>0.2614759203</v>
      </c>
    </row>
    <row r="584" ht="15.75" customHeight="1">
      <c r="A584" s="42"/>
      <c r="B584" s="140"/>
      <c r="C584" s="41"/>
      <c r="D584" s="44"/>
      <c r="E584" s="45"/>
      <c r="F584" s="41"/>
      <c r="G584" s="67" t="s">
        <v>572</v>
      </c>
      <c r="H584" s="145">
        <v>9290.0</v>
      </c>
    </row>
    <row r="585" ht="15.75" customHeight="1">
      <c r="B585" s="4"/>
      <c r="G585" s="31"/>
    </row>
    <row r="586" ht="15.75" customHeight="1">
      <c r="B586" s="4"/>
      <c r="G586" s="31"/>
    </row>
    <row r="587" ht="15.75" customHeight="1">
      <c r="B587" s="4"/>
      <c r="G587" s="31"/>
    </row>
    <row r="588" ht="15.75" customHeight="1">
      <c r="B588" s="4"/>
      <c r="G588" s="31"/>
    </row>
    <row r="589" ht="15.75" customHeight="1">
      <c r="A589" s="138" t="s">
        <v>562</v>
      </c>
      <c r="B589" s="89" t="s">
        <v>613</v>
      </c>
      <c r="C589" s="34"/>
      <c r="D589" s="35"/>
      <c r="E589" s="36"/>
      <c r="F589" s="37"/>
      <c r="G589" s="38"/>
      <c r="H589" s="35"/>
    </row>
    <row r="590" ht="15.75" customHeight="1">
      <c r="A590" s="42"/>
      <c r="B590" s="140"/>
      <c r="C590" s="42"/>
      <c r="D590" s="44"/>
      <c r="E590" s="45"/>
      <c r="F590" s="42"/>
      <c r="G590" s="46"/>
      <c r="H590" s="44"/>
    </row>
    <row r="591" ht="15.75" customHeight="1">
      <c r="A591" s="48" t="s">
        <v>476</v>
      </c>
      <c r="B591" s="48" t="s">
        <v>477</v>
      </c>
      <c r="C591" s="48" t="s">
        <v>478</v>
      </c>
      <c r="D591" s="49" t="s">
        <v>564</v>
      </c>
      <c r="E591" s="50" t="s">
        <v>10</v>
      </c>
      <c r="F591" s="48" t="s">
        <v>480</v>
      </c>
      <c r="G591" s="51" t="s">
        <v>481</v>
      </c>
      <c r="H591" s="49" t="s">
        <v>565</v>
      </c>
    </row>
    <row r="592" ht="15.75" customHeight="1">
      <c r="A592" s="53">
        <v>1.0</v>
      </c>
      <c r="B592" s="55" t="s">
        <v>69</v>
      </c>
      <c r="C592" s="55" t="str">
        <f>+IF(ISERROR(VLOOKUP($B592,Insumos!$C:$G,3,FALSE)),"",VLOOKUP($B592,Insumos!$C:$G,3,FALSE))</f>
        <v>GRAMOS</v>
      </c>
      <c r="D592" s="56">
        <f>+IF(ISERROR(VLOOKUP($B592,Insumos!$C:$G,2,FALSE)),"",VLOOKUP($B592,Insumos!$C:$G,2,FALSE))</f>
        <v>2777.79</v>
      </c>
      <c r="E592" s="57">
        <f>+IF(ISERROR(VLOOKUP($B592,Insumos!$C:$G,5,FALSE)),"",VLOOKUP($B592,Insumos!$C:$G,5,FALSE))</f>
        <v>5700</v>
      </c>
      <c r="F592" s="55" t="str">
        <f>+IF(ISERROR(VLOOKUP($B592,Insumos!$C:$G,4,FALSE)),"",VLOOKUP($B592,Insumos!$C:$G,4,FALSE))</f>
        <v>GRAMOS</v>
      </c>
      <c r="G592" s="141">
        <v>180.0</v>
      </c>
      <c r="H592" s="56">
        <f t="shared" ref="H592:H607" si="29">IF(ISERROR(ROUND(+D592/E592*G592,2)),0,ROUND(+D592/E592*G592,2))</f>
        <v>87.72</v>
      </c>
    </row>
    <row r="593" ht="15.75" customHeight="1">
      <c r="A593" s="53">
        <v>2.0</v>
      </c>
      <c r="B593" s="55" t="s">
        <v>52</v>
      </c>
      <c r="C593" s="55" t="str">
        <f>+IF(ISERROR(VLOOKUP($B593,Insumos!$C:$G,3,FALSE)),"",VLOOKUP($B593,Insumos!$C:$G,3,FALSE))</f>
        <v>UNIDAD</v>
      </c>
      <c r="D593" s="56">
        <f>+IF(ISERROR(VLOOKUP($B593,Insumos!$C:$G,2,FALSE)),"",VLOOKUP($B593,Insumos!$C:$G,2,FALSE))</f>
        <v>5000</v>
      </c>
      <c r="E593" s="57">
        <f>+IF(ISERROR(VLOOKUP($B593,Insumos!$C:$G,5,FALSE)),"",VLOOKUP($B593,Insumos!$C:$G,5,FALSE))</f>
        <v>100</v>
      </c>
      <c r="F593" s="55" t="str">
        <f>+IF(ISERROR(VLOOKUP($B593,Insumos!$C:$G,4,FALSE)),"",VLOOKUP($B593,Insumos!$C:$G,4,FALSE))</f>
        <v>UNIDAD</v>
      </c>
      <c r="G593" s="141">
        <v>0.5</v>
      </c>
      <c r="H593" s="56">
        <f t="shared" si="29"/>
        <v>25</v>
      </c>
    </row>
    <row r="594" ht="15.75" customHeight="1">
      <c r="A594" s="53">
        <v>3.0</v>
      </c>
      <c r="B594" s="55" t="s">
        <v>200</v>
      </c>
      <c r="C594" s="55" t="str">
        <f>+IF(ISERROR(VLOOKUP($B594,Insumos!$C:$G,3,FALSE)),"",VLOOKUP($B594,Insumos!$C:$G,3,FALSE))</f>
        <v>GRAMOS</v>
      </c>
      <c r="D594" s="56">
        <f>+IF(ISERROR(VLOOKUP($B594,Insumos!$C:$G,2,FALSE)),"",VLOOKUP($B594,Insumos!$C:$G,2,FALSE))</f>
        <v>9322.22</v>
      </c>
      <c r="E594" s="57">
        <f>+IF(ISERROR(VLOOKUP($B594,Insumos!$C:$G,5,FALSE)),"",VLOOKUP($B594,Insumos!$C:$G,5,FALSE))</f>
        <v>1000</v>
      </c>
      <c r="F594" s="55" t="str">
        <f>+IF(ISERROR(VLOOKUP($B594,Insumos!$C:$G,4,FALSE)),"",VLOOKUP($B594,Insumos!$C:$G,4,FALSE))</f>
        <v>GRAMOS</v>
      </c>
      <c r="G594" s="141">
        <v>100.0</v>
      </c>
      <c r="H594" s="56">
        <f t="shared" si="29"/>
        <v>932.22</v>
      </c>
    </row>
    <row r="595" ht="15.75" customHeight="1">
      <c r="A595" s="53">
        <v>4.0</v>
      </c>
      <c r="B595" s="55" t="s">
        <v>236</v>
      </c>
      <c r="C595" s="55" t="str">
        <f>+IF(ISERROR(VLOOKUP($B595,Insumos!$C:$G,3,FALSE)),"",VLOOKUP($B595,Insumos!$C:$G,3,FALSE))</f>
        <v>GRAMOS</v>
      </c>
      <c r="D595" s="56">
        <f>+IF(ISERROR(VLOOKUP($B595,Insumos!$C:$G,2,FALSE)),"",VLOOKUP($B595,Insumos!$C:$G,2,FALSE))</f>
        <v>8753.846154</v>
      </c>
      <c r="E595" s="57">
        <f>+IF(ISERROR(VLOOKUP($B595,Insumos!$C:$G,5,FALSE)),"",VLOOKUP($B595,Insumos!$C:$G,5,FALSE))</f>
        <v>1000</v>
      </c>
      <c r="F595" s="55" t="str">
        <f>+IF(ISERROR(VLOOKUP($B595,Insumos!$C:$G,4,FALSE)),"",VLOOKUP($B595,Insumos!$C:$G,4,FALSE))</f>
        <v>GRAMOS</v>
      </c>
      <c r="G595" s="141">
        <v>35.0</v>
      </c>
      <c r="H595" s="56">
        <f t="shared" si="29"/>
        <v>306.38</v>
      </c>
    </row>
    <row r="596" ht="15.75" customHeight="1">
      <c r="A596" s="53">
        <v>5.0</v>
      </c>
      <c r="B596" s="55" t="s">
        <v>33</v>
      </c>
      <c r="C596" s="55" t="str">
        <f>+IF(ISERROR(VLOOKUP($B596,Insumos!$C:$G,3,FALSE)),"",VLOOKUP($B596,Insumos!$C:$G,3,FALSE))</f>
        <v>GRAMOS</v>
      </c>
      <c r="D596" s="56">
        <f>+IF(ISERROR(VLOOKUP($B596,Insumos!$C:$G,2,FALSE)),"",VLOOKUP($B596,Insumos!$C:$G,2,FALSE))</f>
        <v>6945</v>
      </c>
      <c r="E596" s="57">
        <f>+IF(ISERROR(VLOOKUP($B596,Insumos!$C:$G,5,FALSE)),"",VLOOKUP($B596,Insumos!$C:$G,5,FALSE))</f>
        <v>1360</v>
      </c>
      <c r="F596" s="55" t="str">
        <f>+IF(ISERROR(VLOOKUP($B596,Insumos!$C:$G,4,FALSE)),"",VLOOKUP($B596,Insumos!$C:$G,4,FALSE))</f>
        <v>GRAMOS</v>
      </c>
      <c r="G596" s="141">
        <v>35.0</v>
      </c>
      <c r="H596" s="56">
        <f t="shared" si="29"/>
        <v>178.73</v>
      </c>
    </row>
    <row r="597" ht="15.75" customHeight="1">
      <c r="A597" s="53">
        <v>6.0</v>
      </c>
      <c r="B597" s="55" t="s">
        <v>56</v>
      </c>
      <c r="C597" s="55" t="str">
        <f>+IF(ISERROR(VLOOKUP($B597,Insumos!$C:$G,3,FALSE)),"",VLOOKUP($B597,Insumos!$C:$G,3,FALSE))</f>
        <v>GRAMOS</v>
      </c>
      <c r="D597" s="56">
        <f>+IF(ISERROR(VLOOKUP($B597,Insumos!$C:$G,2,FALSE)),"",VLOOKUP($B597,Insumos!$C:$G,2,FALSE))</f>
        <v>1690</v>
      </c>
      <c r="E597" s="57">
        <f>+IF(ISERROR(VLOOKUP($B597,Insumos!$C:$G,5,FALSE)),"",VLOOKUP($B597,Insumos!$C:$G,5,FALSE))</f>
        <v>1000</v>
      </c>
      <c r="F597" s="55" t="str">
        <f>+IF(ISERROR(VLOOKUP($B597,Insumos!$C:$G,4,FALSE)),"",VLOOKUP($B597,Insumos!$C:$G,4,FALSE))</f>
        <v>GRAMOS</v>
      </c>
      <c r="G597" s="141">
        <v>10.0</v>
      </c>
      <c r="H597" s="56">
        <f t="shared" si="29"/>
        <v>16.9</v>
      </c>
    </row>
    <row r="598" ht="15.75" customHeight="1">
      <c r="A598" s="53">
        <v>7.0</v>
      </c>
      <c r="B598" s="55" t="s">
        <v>300</v>
      </c>
      <c r="C598" s="55" t="str">
        <f>+IF(ISERROR(VLOOKUP($B598,Insumos!$C:$G,3,FALSE)),"",VLOOKUP($B598,Insumos!$C:$G,3,FALSE))</f>
        <v>UNIDAD</v>
      </c>
      <c r="D598" s="56">
        <f>+IF(ISERROR(VLOOKUP($B598,Insumos!$C:$G,2,FALSE)),"",VLOOKUP($B598,Insumos!$C:$G,2,FALSE))</f>
        <v>98.32</v>
      </c>
      <c r="E598" s="57">
        <f>+IF(ISERROR(VLOOKUP($B598,Insumos!$C:$G,5,FALSE)),"",VLOOKUP($B598,Insumos!$C:$G,5,FALSE))</f>
        <v>1</v>
      </c>
      <c r="F598" s="55" t="str">
        <f>+IF(ISERROR(VLOOKUP($B598,Insumos!$C:$G,4,FALSE)),"",VLOOKUP($B598,Insumos!$C:$G,4,FALSE))</f>
        <v>UNIDAD</v>
      </c>
      <c r="G598" s="147">
        <v>1.0</v>
      </c>
      <c r="H598" s="56">
        <f t="shared" si="29"/>
        <v>98.32</v>
      </c>
    </row>
    <row r="599" ht="15.75" customHeight="1">
      <c r="A599" s="53">
        <v>8.0</v>
      </c>
      <c r="B599" s="55" t="s">
        <v>301</v>
      </c>
      <c r="C599" s="55" t="str">
        <f>+IF(ISERROR(VLOOKUP($B599,Insumos!$C:$G,3,FALSE)),"",VLOOKUP($B599,Insumos!$C:$G,3,FALSE))</f>
        <v>UNIDAD</v>
      </c>
      <c r="D599" s="56">
        <f>+IF(ISERROR(VLOOKUP($B599,Insumos!$C:$G,2,FALSE)),"",VLOOKUP($B599,Insumos!$C:$G,2,FALSE))</f>
        <v>43.7</v>
      </c>
      <c r="E599" s="57">
        <f>+IF(ISERROR(VLOOKUP($B599,Insumos!$C:$G,5,FALSE)),"",VLOOKUP($B599,Insumos!$C:$G,5,FALSE))</f>
        <v>1</v>
      </c>
      <c r="F599" s="55" t="str">
        <f>+IF(ISERROR(VLOOKUP($B599,Insumos!$C:$G,4,FALSE)),"",VLOOKUP($B599,Insumos!$C:$G,4,FALSE))</f>
        <v>UNIDAD</v>
      </c>
      <c r="G599" s="147">
        <v>1.0</v>
      </c>
      <c r="H599" s="56">
        <f t="shared" si="29"/>
        <v>43.7</v>
      </c>
    </row>
    <row r="600" ht="15.75" customHeight="1">
      <c r="A600" s="53">
        <v>9.0</v>
      </c>
      <c r="B600" s="55" t="s">
        <v>156</v>
      </c>
      <c r="C600" s="55" t="str">
        <f>+IF(ISERROR(VLOOKUP($B600,Insumos!$C:$G,3,FALSE)),"",VLOOKUP($B600,Insumos!$C:$G,3,FALSE))</f>
        <v>GRAMOS</v>
      </c>
      <c r="D600" s="56">
        <f>+IF(ISERROR(VLOOKUP($B600,Insumos!$C:$G,2,FALSE)),"",VLOOKUP($B600,Insumos!$C:$G,2,FALSE))</f>
        <v>909</v>
      </c>
      <c r="E600" s="57">
        <f>+IF(ISERROR(VLOOKUP($B600,Insumos!$C:$G,5,FALSE)),"",VLOOKUP($B600,Insumos!$C:$G,5,FALSE))</f>
        <v>1000</v>
      </c>
      <c r="F600" s="55" t="str">
        <f>+IF(ISERROR(VLOOKUP($B600,Insumos!$C:$G,4,FALSE)),"",VLOOKUP($B600,Insumos!$C:$G,4,FALSE))</f>
        <v>GRAMOS</v>
      </c>
      <c r="G600" s="147">
        <v>8.0</v>
      </c>
      <c r="H600" s="56">
        <f t="shared" si="29"/>
        <v>7.27</v>
      </c>
    </row>
    <row r="601" ht="15.75" customHeight="1">
      <c r="A601" s="53">
        <v>10.0</v>
      </c>
      <c r="B601" s="55" t="s">
        <v>313</v>
      </c>
      <c r="C601" s="55" t="str">
        <f>+IF(ISERROR(VLOOKUP($B601,Insumos!$C:$G,3,FALSE)),"",VLOOKUP($B601,Insumos!$C:$G,3,FALSE))</f>
        <v>GRAMOS</v>
      </c>
      <c r="D601" s="56">
        <f>+IF(ISERROR(VLOOKUP($B601,Insumos!$C:$G,2,FALSE)),"",VLOOKUP($B601,Insumos!$C:$G,2,FALSE))</f>
        <v>6750</v>
      </c>
      <c r="E601" s="57">
        <f>+IF(ISERROR(VLOOKUP($B601,Insumos!$C:$G,5,FALSE)),"",VLOOKUP($B601,Insumos!$C:$G,5,FALSE))</f>
        <v>1000</v>
      </c>
      <c r="F601" s="55" t="str">
        <f>+IF(ISERROR(VLOOKUP($B601,Insumos!$C:$G,4,FALSE)),"",VLOOKUP($B601,Insumos!$C:$G,4,FALSE))</f>
        <v>GRAMOS</v>
      </c>
      <c r="G601" s="147">
        <v>8.0</v>
      </c>
      <c r="H601" s="56">
        <f t="shared" si="29"/>
        <v>54</v>
      </c>
    </row>
    <row r="602" ht="15.75" customHeight="1">
      <c r="A602" s="53">
        <v>11.0</v>
      </c>
      <c r="B602" s="55" t="s">
        <v>303</v>
      </c>
      <c r="C602" s="55" t="str">
        <f>+IF(ISERROR(VLOOKUP($B602,Insumos!$C:$G,3,FALSE)),"",VLOOKUP($B602,Insumos!$C:$G,3,FALSE))</f>
        <v>UNIDAD</v>
      </c>
      <c r="D602" s="56">
        <f>+IF(ISERROR(VLOOKUP($B602,Insumos!$C:$G,2,FALSE)),"",VLOOKUP($B602,Insumos!$C:$G,2,FALSE))</f>
        <v>10</v>
      </c>
      <c r="E602" s="57">
        <f>+IF(ISERROR(VLOOKUP($B602,Insumos!$C:$G,5,FALSE)),"",VLOOKUP($B602,Insumos!$C:$G,5,FALSE))</f>
        <v>1</v>
      </c>
      <c r="F602" s="55" t="str">
        <f>+IF(ISERROR(VLOOKUP($B602,Insumos!$C:$G,4,FALSE)),"",VLOOKUP($B602,Insumos!$C:$G,4,FALSE))</f>
        <v>UNIDAD</v>
      </c>
      <c r="G602" s="147">
        <v>2.0</v>
      </c>
      <c r="H602" s="56">
        <f t="shared" si="29"/>
        <v>20</v>
      </c>
    </row>
    <row r="603" ht="15.75" customHeight="1">
      <c r="A603" s="53">
        <v>12.0</v>
      </c>
      <c r="B603" s="55" t="s">
        <v>304</v>
      </c>
      <c r="C603" s="55" t="str">
        <f>+IF(ISERROR(VLOOKUP($B603,Insumos!$C:$G,3,FALSE)),"",VLOOKUP($B603,Insumos!$C:$G,3,FALSE))</f>
        <v>UNIDAD</v>
      </c>
      <c r="D603" s="56">
        <f>+IF(ISERROR(VLOOKUP($B603,Insumos!$C:$G,2,FALSE)),"",VLOOKUP($B603,Insumos!$C:$G,2,FALSE))</f>
        <v>9</v>
      </c>
      <c r="E603" s="57">
        <f>+IF(ISERROR(VLOOKUP($B603,Insumos!$C:$G,5,FALSE)),"",VLOOKUP($B603,Insumos!$C:$G,5,FALSE))</f>
        <v>1</v>
      </c>
      <c r="F603" s="55" t="str">
        <f>+IF(ISERROR(VLOOKUP($B603,Insumos!$C:$G,4,FALSE)),"",VLOOKUP($B603,Insumos!$C:$G,4,FALSE))</f>
        <v>UNIDAD</v>
      </c>
      <c r="G603" s="147">
        <v>2.0</v>
      </c>
      <c r="H603" s="56">
        <f t="shared" si="29"/>
        <v>18</v>
      </c>
    </row>
    <row r="604" ht="15.75" customHeight="1">
      <c r="A604" s="53">
        <v>13.0</v>
      </c>
      <c r="B604" s="55" t="s">
        <v>312</v>
      </c>
      <c r="C604" s="55" t="str">
        <f>+IF(ISERROR(VLOOKUP($B604,Insumos!$C:$G,3,FALSE)),"",VLOOKUP($B604,Insumos!$C:$G,3,FALSE))</f>
        <v>UNIDAD</v>
      </c>
      <c r="D604" s="56">
        <f>+IF(ISERROR(VLOOKUP($B604,Insumos!$C:$G,2,FALSE)),"",VLOOKUP($B604,Insumos!$C:$G,2,FALSE))</f>
        <v>90.25</v>
      </c>
      <c r="E604" s="57">
        <f>+IF(ISERROR(VLOOKUP($B604,Insumos!$C:$G,5,FALSE)),"",VLOOKUP($B604,Insumos!$C:$G,5,FALSE))</f>
        <v>1</v>
      </c>
      <c r="F604" s="55" t="str">
        <f>+IF(ISERROR(VLOOKUP($B604,Insumos!$C:$G,4,FALSE)),"",VLOOKUP($B604,Insumos!$C:$G,4,FALSE))</f>
        <v>UNIDAD</v>
      </c>
      <c r="G604" s="146">
        <v>1.0</v>
      </c>
      <c r="H604" s="56">
        <f t="shared" si="29"/>
        <v>90.25</v>
      </c>
    </row>
    <row r="605" ht="15.75" customHeight="1">
      <c r="A605" s="53">
        <v>14.0</v>
      </c>
      <c r="B605" s="55" t="s">
        <v>311</v>
      </c>
      <c r="C605" s="55" t="str">
        <f>+IF(ISERROR(VLOOKUP($B605,Insumos!$C:$G,3,FALSE)),"",VLOOKUP($B605,Insumos!$C:$G,3,FALSE))</f>
        <v>UNIDAD</v>
      </c>
      <c r="D605" s="56">
        <f>+IF(ISERROR(VLOOKUP($B605,Insumos!$C:$G,2,FALSE)),"",VLOOKUP($B605,Insumos!$C:$G,2,FALSE))</f>
        <v>75.25</v>
      </c>
      <c r="E605" s="57">
        <f>+IF(ISERROR(VLOOKUP($B605,Insumos!$C:$G,5,FALSE)),"",VLOOKUP($B605,Insumos!$C:$G,5,FALSE))</f>
        <v>1</v>
      </c>
      <c r="F605" s="55" t="str">
        <f>+IF(ISERROR(VLOOKUP($B605,Insumos!$C:$G,4,FALSE)),"",VLOOKUP($B605,Insumos!$C:$G,4,FALSE))</f>
        <v>UNIDAD</v>
      </c>
      <c r="G605" s="146">
        <v>1.0</v>
      </c>
      <c r="H605" s="56">
        <f t="shared" si="29"/>
        <v>75.25</v>
      </c>
    </row>
    <row r="606" ht="15.75" customHeight="1">
      <c r="A606" s="53">
        <v>15.0</v>
      </c>
      <c r="B606" s="55" t="s">
        <v>315</v>
      </c>
      <c r="C606" s="55" t="str">
        <f>+IF(ISERROR(VLOOKUP($B606,Insumos!$C:$G,3,FALSE)),"",VLOOKUP($B606,Insumos!$C:$G,3,FALSE))</f>
        <v>UNIDAD</v>
      </c>
      <c r="D606" s="56">
        <f>+IF(ISERROR(VLOOKUP($B606,Insumos!$C:$G,2,FALSE)),"",VLOOKUP($B606,Insumos!$C:$G,2,FALSE))</f>
        <v>170</v>
      </c>
      <c r="E606" s="57">
        <f>+IF(ISERROR(VLOOKUP($B606,Insumos!$C:$G,5,FALSE)),"",VLOOKUP($B606,Insumos!$C:$G,5,FALSE))</f>
        <v>1</v>
      </c>
      <c r="F606" s="55" t="str">
        <f>+IF(ISERROR(VLOOKUP($B606,Insumos!$C:$G,4,FALSE)),"",VLOOKUP($B606,Insumos!$C:$G,4,FALSE))</f>
        <v>UNIDAD</v>
      </c>
      <c r="G606" s="146">
        <v>1.0</v>
      </c>
      <c r="H606" s="56">
        <f t="shared" si="29"/>
        <v>170</v>
      </c>
    </row>
    <row r="607" ht="15.75" customHeight="1">
      <c r="A607" s="53">
        <v>16.0</v>
      </c>
      <c r="B607" s="55" t="s">
        <v>328</v>
      </c>
      <c r="C607" s="55" t="str">
        <f>+IF(ISERROR(VLOOKUP($B607,Insumos!$C:$G,3,FALSE)),"",VLOOKUP($B607,Insumos!$C:$G,3,FALSE))</f>
        <v>UNIDAD</v>
      </c>
      <c r="D607" s="56">
        <f>+IF(ISERROR(VLOOKUP($B607,Insumos!$C:$G,2,FALSE)),"",VLOOKUP($B607,Insumos!$C:$G,2,FALSE))</f>
        <v>65</v>
      </c>
      <c r="E607" s="57">
        <f>+IF(ISERROR(VLOOKUP($B607,Insumos!$C:$G,5,FALSE)),"",VLOOKUP($B607,Insumos!$C:$G,5,FALSE))</f>
        <v>1</v>
      </c>
      <c r="F607" s="55" t="str">
        <f>+IF(ISERROR(VLOOKUP($B607,Insumos!$C:$G,4,FALSE)),"",VLOOKUP($B607,Insumos!$C:$G,4,FALSE))</f>
        <v>UNIDAD</v>
      </c>
      <c r="G607" s="147">
        <v>1.0</v>
      </c>
      <c r="H607" s="56">
        <f t="shared" si="29"/>
        <v>65</v>
      </c>
    </row>
    <row r="608" ht="15.75" customHeight="1">
      <c r="A608" s="42"/>
      <c r="B608" s="140"/>
      <c r="C608" s="41"/>
      <c r="D608" s="44"/>
      <c r="E608" s="45"/>
      <c r="F608" s="41"/>
      <c r="G608" s="67" t="s">
        <v>566</v>
      </c>
      <c r="H608" s="68">
        <f>+SUM(H592:H607)</f>
        <v>2188.74</v>
      </c>
    </row>
    <row r="609" ht="15.75" customHeight="1">
      <c r="A609" s="42"/>
      <c r="B609" s="140"/>
      <c r="C609" s="41"/>
      <c r="D609" s="44"/>
      <c r="E609" s="45"/>
      <c r="F609" s="41"/>
      <c r="G609" s="67" t="s">
        <v>569</v>
      </c>
      <c r="H609" s="142">
        <f>+H608/10</f>
        <v>218.874</v>
      </c>
    </row>
    <row r="610" ht="15.75" customHeight="1">
      <c r="A610" s="42"/>
      <c r="B610" s="140"/>
      <c r="C610" s="41"/>
      <c r="D610" s="44"/>
      <c r="E610" s="45"/>
      <c r="F610" s="41"/>
      <c r="G610" s="67" t="s">
        <v>570</v>
      </c>
      <c r="H610" s="143">
        <f>(H608+H609)*1.19</f>
        <v>2865.06066</v>
      </c>
    </row>
    <row r="611" ht="15.75" customHeight="1">
      <c r="A611" s="42"/>
      <c r="B611" s="140"/>
      <c r="C611" s="41"/>
      <c r="D611" s="44"/>
      <c r="E611" s="45"/>
      <c r="F611" s="41"/>
      <c r="G611" s="67" t="s">
        <v>571</v>
      </c>
      <c r="H611" s="144">
        <f>+H610/H612</f>
        <v>0.318694178</v>
      </c>
    </row>
    <row r="612" ht="15.75" customHeight="1">
      <c r="A612" s="42"/>
      <c r="B612" s="140"/>
      <c r="C612" s="41"/>
      <c r="D612" s="44"/>
      <c r="E612" s="45"/>
      <c r="F612" s="41"/>
      <c r="G612" s="67" t="s">
        <v>572</v>
      </c>
      <c r="H612" s="145">
        <v>8990.0</v>
      </c>
    </row>
    <row r="613" ht="15.75" customHeight="1">
      <c r="B613" s="4"/>
      <c r="G613" s="31"/>
    </row>
    <row r="614" ht="15.75" customHeight="1">
      <c r="B614" s="4"/>
      <c r="G614" s="31"/>
    </row>
    <row r="615" ht="15.75" customHeight="1">
      <c r="A615" s="138" t="s">
        <v>562</v>
      </c>
      <c r="B615" s="89" t="s">
        <v>614</v>
      </c>
      <c r="C615" s="34"/>
      <c r="D615" s="35"/>
      <c r="E615" s="36"/>
      <c r="F615" s="37"/>
      <c r="G615" s="38"/>
      <c r="H615" s="35"/>
    </row>
    <row r="616" ht="15.75" customHeight="1">
      <c r="A616" s="42"/>
      <c r="B616" s="140"/>
      <c r="C616" s="42"/>
      <c r="D616" s="44"/>
      <c r="E616" s="45"/>
      <c r="F616" s="42"/>
      <c r="G616" s="46"/>
      <c r="H616" s="44"/>
    </row>
    <row r="617" ht="15.75" customHeight="1">
      <c r="A617" s="48" t="s">
        <v>476</v>
      </c>
      <c r="B617" s="48" t="s">
        <v>477</v>
      </c>
      <c r="C617" s="48" t="s">
        <v>478</v>
      </c>
      <c r="D617" s="49" t="s">
        <v>564</v>
      </c>
      <c r="E617" s="50" t="s">
        <v>10</v>
      </c>
      <c r="F617" s="48" t="s">
        <v>480</v>
      </c>
      <c r="G617" s="51" t="s">
        <v>481</v>
      </c>
      <c r="H617" s="49" t="s">
        <v>565</v>
      </c>
    </row>
    <row r="618" ht="15.75" customHeight="1">
      <c r="A618" s="53">
        <v>1.0</v>
      </c>
      <c r="B618" s="55" t="s">
        <v>69</v>
      </c>
      <c r="C618" s="55" t="str">
        <f>+IF(ISERROR(VLOOKUP($B618,Insumos!$C:$G,3,FALSE)),"",VLOOKUP($B618,Insumos!$C:$G,3,FALSE))</f>
        <v>GRAMOS</v>
      </c>
      <c r="D618" s="56">
        <f>+IF(ISERROR(VLOOKUP($B618,Insumos!$C:$G,2,FALSE)),"",VLOOKUP($B618,Insumos!$C:$G,2,FALSE))</f>
        <v>2777.79</v>
      </c>
      <c r="E618" s="57">
        <f>+IF(ISERROR(VLOOKUP($B618,Insumos!$C:$G,5,FALSE)),"",VLOOKUP($B618,Insumos!$C:$G,5,FALSE))</f>
        <v>5700</v>
      </c>
      <c r="F618" s="55" t="str">
        <f>+IF(ISERROR(VLOOKUP($B618,Insumos!$C:$G,4,FALSE)),"",VLOOKUP($B618,Insumos!$C:$G,4,FALSE))</f>
        <v>GRAMOS</v>
      </c>
      <c r="G618" s="141">
        <v>180.0</v>
      </c>
      <c r="H618" s="56">
        <f t="shared" ref="H618:H634" si="30">IF(ISERROR(ROUND(+D618/E618*G618,2)),0,ROUND(+D618/E618*G618,2))</f>
        <v>87.72</v>
      </c>
    </row>
    <row r="619" ht="15.75" customHeight="1">
      <c r="A619" s="53">
        <v>2.0</v>
      </c>
      <c r="B619" s="55" t="s">
        <v>52</v>
      </c>
      <c r="C619" s="55" t="str">
        <f>+IF(ISERROR(VLOOKUP($B619,Insumos!$C:$G,3,FALSE)),"",VLOOKUP($B619,Insumos!$C:$G,3,FALSE))</f>
        <v>UNIDAD</v>
      </c>
      <c r="D619" s="56">
        <f>+IF(ISERROR(VLOOKUP($B619,Insumos!$C:$G,2,FALSE)),"",VLOOKUP($B619,Insumos!$C:$G,2,FALSE))</f>
        <v>5000</v>
      </c>
      <c r="E619" s="57">
        <f>+IF(ISERROR(VLOOKUP($B619,Insumos!$C:$G,5,FALSE)),"",VLOOKUP($B619,Insumos!$C:$G,5,FALSE))</f>
        <v>100</v>
      </c>
      <c r="F619" s="55" t="str">
        <f>+IF(ISERROR(VLOOKUP($B619,Insumos!$C:$G,4,FALSE)),"",VLOOKUP($B619,Insumos!$C:$G,4,FALSE))</f>
        <v>UNIDAD</v>
      </c>
      <c r="G619" s="141">
        <v>0.5</v>
      </c>
      <c r="H619" s="56">
        <f t="shared" si="30"/>
        <v>25</v>
      </c>
    </row>
    <row r="620" ht="15.75" customHeight="1">
      <c r="A620" s="53">
        <v>3.0</v>
      </c>
      <c r="B620" s="55" t="s">
        <v>59</v>
      </c>
      <c r="C620" s="55" t="str">
        <f>+IF(ISERROR(VLOOKUP($B620,Insumos!$C:$G,3,FALSE)),"",VLOOKUP($B620,Insumos!$C:$G,3,FALSE))</f>
        <v>GRAMOS</v>
      </c>
      <c r="D620" s="56">
        <f>+IF(ISERROR(VLOOKUP($B620,Insumos!$C:$G,2,FALSE)),"",VLOOKUP($B620,Insumos!$C:$G,2,FALSE))</f>
        <v>3235</v>
      </c>
      <c r="E620" s="57">
        <f>+IF(ISERROR(VLOOKUP($B620,Insumos!$C:$G,5,FALSE)),"",VLOOKUP($B620,Insumos!$C:$G,5,FALSE))</f>
        <v>500</v>
      </c>
      <c r="F620" s="55" t="str">
        <f>+IF(ISERROR(VLOOKUP($B620,Insumos!$C:$G,4,FALSE)),"",VLOOKUP($B620,Insumos!$C:$G,4,FALSE))</f>
        <v>GRAMOS</v>
      </c>
      <c r="G620" s="141">
        <v>55.0</v>
      </c>
      <c r="H620" s="56">
        <f t="shared" si="30"/>
        <v>355.85</v>
      </c>
    </row>
    <row r="621" ht="15.75" customHeight="1">
      <c r="A621" s="53">
        <v>4.0</v>
      </c>
      <c r="B621" s="55" t="s">
        <v>232</v>
      </c>
      <c r="C621" s="55" t="str">
        <f>+IF(ISERROR(VLOOKUP($B621,Insumos!$C:$G,3,FALSE)),"",VLOOKUP($B621,Insumos!$C:$G,3,FALSE))</f>
        <v>GRAMOS</v>
      </c>
      <c r="D621" s="56">
        <f>+IF(ISERROR(VLOOKUP($B621,Insumos!$C:$G,2,FALSE)),"",VLOOKUP($B621,Insumos!$C:$G,2,FALSE))</f>
        <v>3529.411765</v>
      </c>
      <c r="E621" s="57">
        <f>+IF(ISERROR(VLOOKUP($B621,Insumos!$C:$G,5,FALSE)),"",VLOOKUP($B621,Insumos!$C:$G,5,FALSE))</f>
        <v>1000</v>
      </c>
      <c r="F621" s="55" t="str">
        <f>+IF(ISERROR(VLOOKUP($B621,Insumos!$C:$G,4,FALSE)),"",VLOOKUP($B621,Insumos!$C:$G,4,FALSE))</f>
        <v>GRAMOS</v>
      </c>
      <c r="G621" s="141">
        <v>55.0</v>
      </c>
      <c r="H621" s="56">
        <f t="shared" si="30"/>
        <v>194.12</v>
      </c>
    </row>
    <row r="622" ht="15.75" customHeight="1">
      <c r="A622" s="53">
        <v>5.0</v>
      </c>
      <c r="B622" s="55" t="s">
        <v>60</v>
      </c>
      <c r="C622" s="55" t="str">
        <f>+IF(ISERROR(VLOOKUP($B622,Insumos!$C:$G,3,FALSE)),"",VLOOKUP($B622,Insumos!$C:$G,3,FALSE))</f>
        <v>GRAMOS</v>
      </c>
      <c r="D622" s="56">
        <f>+IF(ISERROR(VLOOKUP($B622,Insumos!$C:$G,2,FALSE)),"",VLOOKUP($B622,Insumos!$C:$G,2,FALSE))</f>
        <v>1770</v>
      </c>
      <c r="E622" s="57">
        <f>+IF(ISERROR(VLOOKUP($B622,Insumos!$C:$G,5,FALSE)),"",VLOOKUP($B622,Insumos!$C:$G,5,FALSE))</f>
        <v>400</v>
      </c>
      <c r="F622" s="55" t="str">
        <f>+IF(ISERROR(VLOOKUP($B622,Insumos!$C:$G,4,FALSE)),"",VLOOKUP($B622,Insumos!$C:$G,4,FALSE))</f>
        <v>GRAMOS</v>
      </c>
      <c r="G622" s="141">
        <v>32.0</v>
      </c>
      <c r="H622" s="56">
        <f t="shared" si="30"/>
        <v>141.6</v>
      </c>
    </row>
    <row r="623" ht="15.75" customHeight="1">
      <c r="A623" s="53">
        <v>6.0</v>
      </c>
      <c r="B623" s="55" t="s">
        <v>106</v>
      </c>
      <c r="C623" s="55" t="str">
        <f>+IF(ISERROR(VLOOKUP($B623,Insumos!$C:$G,3,FALSE)),"",VLOOKUP($B623,Insumos!$C:$G,3,FALSE))</f>
        <v>GRAMOS</v>
      </c>
      <c r="D623" s="56">
        <f>+IF(ISERROR(VLOOKUP($B623,Insumos!$C:$G,2,FALSE)),"",VLOOKUP($B623,Insumos!$C:$G,2,FALSE))</f>
        <v>1159.89</v>
      </c>
      <c r="E623" s="57">
        <f>+IF(ISERROR(VLOOKUP($B623,Insumos!$C:$G,5,FALSE)),"",VLOOKUP($B623,Insumos!$C:$G,5,FALSE))</f>
        <v>231</v>
      </c>
      <c r="F623" s="55" t="str">
        <f>+IF(ISERROR(VLOOKUP($B623,Insumos!$C:$G,4,FALSE)),"",VLOOKUP($B623,Insumos!$C:$G,4,FALSE))</f>
        <v>GRAMOS</v>
      </c>
      <c r="G623" s="141">
        <v>35.0</v>
      </c>
      <c r="H623" s="56">
        <f t="shared" si="30"/>
        <v>175.74</v>
      </c>
    </row>
    <row r="624" ht="15.75" customHeight="1">
      <c r="A624" s="53">
        <v>7.0</v>
      </c>
      <c r="B624" s="55" t="s">
        <v>56</v>
      </c>
      <c r="C624" s="55" t="str">
        <f>+IF(ISERROR(VLOOKUP($B624,Insumos!$C:$G,3,FALSE)),"",VLOOKUP($B624,Insumos!$C:$G,3,FALSE))</f>
        <v>GRAMOS</v>
      </c>
      <c r="D624" s="56">
        <f>+IF(ISERROR(VLOOKUP($B624,Insumos!$C:$G,2,FALSE)),"",VLOOKUP($B624,Insumos!$C:$G,2,FALSE))</f>
        <v>1690</v>
      </c>
      <c r="E624" s="57">
        <f>+IF(ISERROR(VLOOKUP($B624,Insumos!$C:$G,5,FALSE)),"",VLOOKUP($B624,Insumos!$C:$G,5,FALSE))</f>
        <v>1000</v>
      </c>
      <c r="F624" s="55" t="str">
        <f>+IF(ISERROR(VLOOKUP($B624,Insumos!$C:$G,4,FALSE)),"",VLOOKUP($B624,Insumos!$C:$G,4,FALSE))</f>
        <v>GRAMOS</v>
      </c>
      <c r="G624" s="141">
        <v>10.0</v>
      </c>
      <c r="H624" s="56">
        <f t="shared" si="30"/>
        <v>16.9</v>
      </c>
    </row>
    <row r="625" ht="15.75" customHeight="1">
      <c r="A625" s="53">
        <v>8.0</v>
      </c>
      <c r="B625" s="55" t="s">
        <v>300</v>
      </c>
      <c r="C625" s="55" t="str">
        <f>+IF(ISERROR(VLOOKUP($B625,Insumos!$C:$G,3,FALSE)),"",VLOOKUP($B625,Insumos!$C:$G,3,FALSE))</f>
        <v>UNIDAD</v>
      </c>
      <c r="D625" s="56">
        <f>+IF(ISERROR(VLOOKUP($B625,Insumos!$C:$G,2,FALSE)),"",VLOOKUP($B625,Insumos!$C:$G,2,FALSE))</f>
        <v>98.32</v>
      </c>
      <c r="E625" s="57">
        <f>+IF(ISERROR(VLOOKUP($B625,Insumos!$C:$G,5,FALSE)),"",VLOOKUP($B625,Insumos!$C:$G,5,FALSE))</f>
        <v>1</v>
      </c>
      <c r="F625" s="55" t="str">
        <f>+IF(ISERROR(VLOOKUP($B625,Insumos!$C:$G,4,FALSE)),"",VLOOKUP($B625,Insumos!$C:$G,4,FALSE))</f>
        <v>UNIDAD</v>
      </c>
      <c r="G625" s="141">
        <v>1.0</v>
      </c>
      <c r="H625" s="56">
        <f t="shared" si="30"/>
        <v>98.32</v>
      </c>
    </row>
    <row r="626" ht="15.75" customHeight="1">
      <c r="A626" s="53">
        <v>9.0</v>
      </c>
      <c r="B626" s="55" t="s">
        <v>301</v>
      </c>
      <c r="C626" s="55" t="str">
        <f>+IF(ISERROR(VLOOKUP($B626,Insumos!$C:$G,3,FALSE)),"",VLOOKUP($B626,Insumos!$C:$G,3,FALSE))</f>
        <v>UNIDAD</v>
      </c>
      <c r="D626" s="56">
        <f>+IF(ISERROR(VLOOKUP($B626,Insumos!$C:$G,2,FALSE)),"",VLOOKUP($B626,Insumos!$C:$G,2,FALSE))</f>
        <v>43.7</v>
      </c>
      <c r="E626" s="57">
        <f>+IF(ISERROR(VLOOKUP($B626,Insumos!$C:$G,5,FALSE)),"",VLOOKUP($B626,Insumos!$C:$G,5,FALSE))</f>
        <v>1</v>
      </c>
      <c r="F626" s="55" t="str">
        <f>+IF(ISERROR(VLOOKUP($B626,Insumos!$C:$G,4,FALSE)),"",VLOOKUP($B626,Insumos!$C:$G,4,FALSE))</f>
        <v>UNIDAD</v>
      </c>
      <c r="G626" s="141">
        <v>1.0</v>
      </c>
      <c r="H626" s="56">
        <f t="shared" si="30"/>
        <v>43.7</v>
      </c>
    </row>
    <row r="627" ht="15.75" customHeight="1">
      <c r="A627" s="53">
        <v>10.0</v>
      </c>
      <c r="B627" s="55" t="s">
        <v>156</v>
      </c>
      <c r="C627" s="55" t="str">
        <f>+IF(ISERROR(VLOOKUP($B627,Insumos!$C:$G,3,FALSE)),"",VLOOKUP($B627,Insumos!$C:$G,3,FALSE))</f>
        <v>GRAMOS</v>
      </c>
      <c r="D627" s="56">
        <f>+IF(ISERROR(VLOOKUP($B627,Insumos!$C:$G,2,FALSE)),"",VLOOKUP($B627,Insumos!$C:$G,2,FALSE))</f>
        <v>909</v>
      </c>
      <c r="E627" s="57">
        <f>+IF(ISERROR(VLOOKUP($B627,Insumos!$C:$G,5,FALSE)),"",VLOOKUP($B627,Insumos!$C:$G,5,FALSE))</f>
        <v>1000</v>
      </c>
      <c r="F627" s="55" t="str">
        <f>+IF(ISERROR(VLOOKUP($B627,Insumos!$C:$G,4,FALSE)),"",VLOOKUP($B627,Insumos!$C:$G,4,FALSE))</f>
        <v>GRAMOS</v>
      </c>
      <c r="G627" s="141">
        <v>8.0</v>
      </c>
      <c r="H627" s="56">
        <f t="shared" si="30"/>
        <v>7.27</v>
      </c>
    </row>
    <row r="628" ht="15.75" customHeight="1">
      <c r="A628" s="53">
        <v>11.0</v>
      </c>
      <c r="B628" s="55" t="s">
        <v>313</v>
      </c>
      <c r="C628" s="55" t="str">
        <f>+IF(ISERROR(VLOOKUP($B628,Insumos!$C:$G,3,FALSE)),"",VLOOKUP($B628,Insumos!$C:$G,3,FALSE))</f>
        <v>GRAMOS</v>
      </c>
      <c r="D628" s="56">
        <f>+IF(ISERROR(VLOOKUP($B628,Insumos!$C:$G,2,FALSE)),"",VLOOKUP($B628,Insumos!$C:$G,2,FALSE))</f>
        <v>6750</v>
      </c>
      <c r="E628" s="57">
        <f>+IF(ISERROR(VLOOKUP($B628,Insumos!$C:$G,5,FALSE)),"",VLOOKUP($B628,Insumos!$C:$G,5,FALSE))</f>
        <v>1000</v>
      </c>
      <c r="F628" s="55" t="str">
        <f>+IF(ISERROR(VLOOKUP($B628,Insumos!$C:$G,4,FALSE)),"",VLOOKUP($B628,Insumos!$C:$G,4,FALSE))</f>
        <v>GRAMOS</v>
      </c>
      <c r="G628" s="141">
        <v>8.0</v>
      </c>
      <c r="H628" s="56">
        <f t="shared" si="30"/>
        <v>54</v>
      </c>
    </row>
    <row r="629" ht="15.75" customHeight="1">
      <c r="A629" s="53">
        <v>12.0</v>
      </c>
      <c r="B629" s="55" t="s">
        <v>303</v>
      </c>
      <c r="C629" s="55" t="str">
        <f>+IF(ISERROR(VLOOKUP($B629,Insumos!$C:$G,3,FALSE)),"",VLOOKUP($B629,Insumos!$C:$G,3,FALSE))</f>
        <v>UNIDAD</v>
      </c>
      <c r="D629" s="56">
        <f>+IF(ISERROR(VLOOKUP($B629,Insumos!$C:$G,2,FALSE)),"",VLOOKUP($B629,Insumos!$C:$G,2,FALSE))</f>
        <v>10</v>
      </c>
      <c r="E629" s="57">
        <f>+IF(ISERROR(VLOOKUP($B629,Insumos!$C:$G,5,FALSE)),"",VLOOKUP($B629,Insumos!$C:$G,5,FALSE))</f>
        <v>1</v>
      </c>
      <c r="F629" s="55" t="str">
        <f>+IF(ISERROR(VLOOKUP($B629,Insumos!$C:$G,4,FALSE)),"",VLOOKUP($B629,Insumos!$C:$G,4,FALSE))</f>
        <v>UNIDAD</v>
      </c>
      <c r="G629" s="141">
        <v>2.0</v>
      </c>
      <c r="H629" s="56">
        <f t="shared" si="30"/>
        <v>20</v>
      </c>
    </row>
    <row r="630" ht="15.75" customHeight="1">
      <c r="A630" s="53">
        <v>13.0</v>
      </c>
      <c r="B630" s="55" t="s">
        <v>304</v>
      </c>
      <c r="C630" s="55" t="str">
        <f>+IF(ISERROR(VLOOKUP($B630,Insumos!$C:$G,3,FALSE)),"",VLOOKUP($B630,Insumos!$C:$G,3,FALSE))</f>
        <v>UNIDAD</v>
      </c>
      <c r="D630" s="56">
        <f>+IF(ISERROR(VLOOKUP($B630,Insumos!$C:$G,2,FALSE)),"",VLOOKUP($B630,Insumos!$C:$G,2,FALSE))</f>
        <v>9</v>
      </c>
      <c r="E630" s="57">
        <f>+IF(ISERROR(VLOOKUP($B630,Insumos!$C:$G,5,FALSE)),"",VLOOKUP($B630,Insumos!$C:$G,5,FALSE))</f>
        <v>1</v>
      </c>
      <c r="F630" s="55" t="str">
        <f>+IF(ISERROR(VLOOKUP($B630,Insumos!$C:$G,4,FALSE)),"",VLOOKUP($B630,Insumos!$C:$G,4,FALSE))</f>
        <v>UNIDAD</v>
      </c>
      <c r="G630" s="141">
        <v>2.0</v>
      </c>
      <c r="H630" s="56">
        <f t="shared" si="30"/>
        <v>18</v>
      </c>
    </row>
    <row r="631" ht="15.75" customHeight="1">
      <c r="A631" s="53">
        <v>14.0</v>
      </c>
      <c r="B631" s="55" t="s">
        <v>312</v>
      </c>
      <c r="C631" s="55" t="str">
        <f>+IF(ISERROR(VLOOKUP($B631,Insumos!$C:$G,3,FALSE)),"",VLOOKUP($B631,Insumos!$C:$G,3,FALSE))</f>
        <v>UNIDAD</v>
      </c>
      <c r="D631" s="56">
        <f>+IF(ISERROR(VLOOKUP($B631,Insumos!$C:$G,2,FALSE)),"",VLOOKUP($B631,Insumos!$C:$G,2,FALSE))</f>
        <v>90.25</v>
      </c>
      <c r="E631" s="57">
        <f>+IF(ISERROR(VLOOKUP($B631,Insumos!$C:$G,5,FALSE)),"",VLOOKUP($B631,Insumos!$C:$G,5,FALSE))</f>
        <v>1</v>
      </c>
      <c r="F631" s="55" t="str">
        <f>+IF(ISERROR(VLOOKUP($B631,Insumos!$C:$G,4,FALSE)),"",VLOOKUP($B631,Insumos!$C:$G,4,FALSE))</f>
        <v>UNIDAD</v>
      </c>
      <c r="G631" s="141">
        <v>1.0</v>
      </c>
      <c r="H631" s="56">
        <f t="shared" si="30"/>
        <v>90.25</v>
      </c>
    </row>
    <row r="632" ht="15.75" customHeight="1">
      <c r="A632" s="53">
        <v>15.0</v>
      </c>
      <c r="B632" s="55" t="s">
        <v>311</v>
      </c>
      <c r="C632" s="55" t="str">
        <f>+IF(ISERROR(VLOOKUP($B632,Insumos!$C:$G,3,FALSE)),"",VLOOKUP($B632,Insumos!$C:$G,3,FALSE))</f>
        <v>UNIDAD</v>
      </c>
      <c r="D632" s="56">
        <f>+IF(ISERROR(VLOOKUP($B632,Insumos!$C:$G,2,FALSE)),"",VLOOKUP($B632,Insumos!$C:$G,2,FALSE))</f>
        <v>75.25</v>
      </c>
      <c r="E632" s="57">
        <f>+IF(ISERROR(VLOOKUP($B632,Insumos!$C:$G,5,FALSE)),"",VLOOKUP($B632,Insumos!$C:$G,5,FALSE))</f>
        <v>1</v>
      </c>
      <c r="F632" s="55" t="str">
        <f>+IF(ISERROR(VLOOKUP($B632,Insumos!$C:$G,4,FALSE)),"",VLOOKUP($B632,Insumos!$C:$G,4,FALSE))</f>
        <v>UNIDAD</v>
      </c>
      <c r="G632" s="141">
        <v>1.0</v>
      </c>
      <c r="H632" s="56">
        <f t="shared" si="30"/>
        <v>75.25</v>
      </c>
    </row>
    <row r="633" ht="15.75" customHeight="1">
      <c r="A633" s="53">
        <v>16.0</v>
      </c>
      <c r="B633" s="55" t="s">
        <v>315</v>
      </c>
      <c r="C633" s="55" t="str">
        <f>+IF(ISERROR(VLOOKUP($B633,Insumos!$C:$G,3,FALSE)),"",VLOOKUP($B633,Insumos!$C:$G,3,FALSE))</f>
        <v>UNIDAD</v>
      </c>
      <c r="D633" s="56">
        <f>+IF(ISERROR(VLOOKUP($B633,Insumos!$C:$G,2,FALSE)),"",VLOOKUP($B633,Insumos!$C:$G,2,FALSE))</f>
        <v>170</v>
      </c>
      <c r="E633" s="57">
        <f>+IF(ISERROR(VLOOKUP($B633,Insumos!$C:$G,5,FALSE)),"",VLOOKUP($B633,Insumos!$C:$G,5,FALSE))</f>
        <v>1</v>
      </c>
      <c r="F633" s="55" t="str">
        <f>+IF(ISERROR(VLOOKUP($B633,Insumos!$C:$G,4,FALSE)),"",VLOOKUP($B633,Insumos!$C:$G,4,FALSE))</f>
        <v>UNIDAD</v>
      </c>
      <c r="G633" s="141">
        <v>1.0</v>
      </c>
      <c r="H633" s="56">
        <f t="shared" si="30"/>
        <v>170</v>
      </c>
    </row>
    <row r="634" ht="15.75" customHeight="1">
      <c r="A634" s="53">
        <v>17.0</v>
      </c>
      <c r="B634" s="55" t="s">
        <v>328</v>
      </c>
      <c r="C634" s="55" t="str">
        <f>+IF(ISERROR(VLOOKUP($B634,Insumos!$C:$G,3,FALSE)),"",VLOOKUP($B634,Insumos!$C:$G,3,FALSE))</f>
        <v>UNIDAD</v>
      </c>
      <c r="D634" s="56">
        <f>+IF(ISERROR(VLOOKUP($B634,Insumos!$C:$G,2,FALSE)),"",VLOOKUP($B634,Insumos!$C:$G,2,FALSE))</f>
        <v>65</v>
      </c>
      <c r="E634" s="57">
        <f>+IF(ISERROR(VLOOKUP($B634,Insumos!$C:$G,5,FALSE)),"",VLOOKUP($B634,Insumos!$C:$G,5,FALSE))</f>
        <v>1</v>
      </c>
      <c r="F634" s="55" t="str">
        <f>+IF(ISERROR(VLOOKUP($B634,Insumos!$C:$G,4,FALSE)),"",VLOOKUP($B634,Insumos!$C:$G,4,FALSE))</f>
        <v>UNIDAD</v>
      </c>
      <c r="G634" s="141">
        <v>1.0</v>
      </c>
      <c r="H634" s="56">
        <f t="shared" si="30"/>
        <v>65</v>
      </c>
    </row>
    <row r="635" ht="15.75" customHeight="1">
      <c r="A635" s="42"/>
      <c r="B635" s="152"/>
      <c r="C635" s="41"/>
      <c r="D635" s="44"/>
      <c r="E635" s="45"/>
      <c r="F635" s="41"/>
      <c r="G635" s="67" t="s">
        <v>566</v>
      </c>
      <c r="H635" s="68">
        <f>+SUM(H618:H634)</f>
        <v>1638.72</v>
      </c>
    </row>
    <row r="636" ht="15.75" customHeight="1">
      <c r="A636" s="42"/>
      <c r="B636" s="140"/>
      <c r="C636" s="41"/>
      <c r="D636" s="44"/>
      <c r="E636" s="45"/>
      <c r="F636" s="41"/>
      <c r="G636" s="67" t="s">
        <v>569</v>
      </c>
      <c r="H636" s="142">
        <f>+H635/10</f>
        <v>163.872</v>
      </c>
    </row>
    <row r="637" ht="15.75" customHeight="1">
      <c r="A637" s="42"/>
      <c r="B637" s="140"/>
      <c r="C637" s="41"/>
      <c r="D637" s="44"/>
      <c r="E637" s="45"/>
      <c r="F637" s="41"/>
      <c r="G637" s="67" t="s">
        <v>570</v>
      </c>
      <c r="H637" s="143">
        <f>(H635+H636)*1.19</f>
        <v>2145.08448</v>
      </c>
    </row>
    <row r="638" ht="15.75" customHeight="1">
      <c r="A638" s="42"/>
      <c r="B638" s="140"/>
      <c r="C638" s="41"/>
      <c r="D638" s="44"/>
      <c r="E638" s="45"/>
      <c r="F638" s="41"/>
      <c r="G638" s="67" t="s">
        <v>571</v>
      </c>
      <c r="H638" s="144">
        <f>+H637/H639</f>
        <v>0.2863931215</v>
      </c>
    </row>
    <row r="639" ht="15.75" customHeight="1">
      <c r="A639" s="42"/>
      <c r="B639" s="140"/>
      <c r="C639" s="41"/>
      <c r="D639" s="44"/>
      <c r="E639" s="45"/>
      <c r="F639" s="41"/>
      <c r="G639" s="67" t="s">
        <v>572</v>
      </c>
      <c r="H639" s="145">
        <v>7490.0</v>
      </c>
    </row>
    <row r="640" ht="15.75" customHeight="1">
      <c r="B640" s="4"/>
      <c r="G640" s="31"/>
    </row>
    <row r="641" ht="15.75" customHeight="1">
      <c r="B641" s="4"/>
      <c r="G641" s="31"/>
    </row>
    <row r="642" ht="15.75" customHeight="1">
      <c r="B642" s="4"/>
      <c r="G642" s="31"/>
    </row>
    <row r="643" ht="15.75" customHeight="1">
      <c r="A643" s="138" t="s">
        <v>562</v>
      </c>
      <c r="B643" s="89" t="s">
        <v>126</v>
      </c>
      <c r="C643" s="34" t="s">
        <v>484</v>
      </c>
      <c r="D643" s="35"/>
      <c r="E643" s="36"/>
      <c r="F643" s="37"/>
      <c r="G643" s="38"/>
      <c r="H643" s="35"/>
    </row>
    <row r="644" ht="15.75" customHeight="1">
      <c r="A644" s="42"/>
      <c r="B644" s="140"/>
      <c r="C644" s="42"/>
      <c r="D644" s="44"/>
      <c r="E644" s="45"/>
      <c r="F644" s="42"/>
      <c r="G644" s="46"/>
      <c r="H644" s="44"/>
    </row>
    <row r="645" ht="15.75" customHeight="1">
      <c r="A645" s="48" t="s">
        <v>476</v>
      </c>
      <c r="B645" s="48" t="s">
        <v>477</v>
      </c>
      <c r="C645" s="48" t="s">
        <v>478</v>
      </c>
      <c r="D645" s="49" t="s">
        <v>564</v>
      </c>
      <c r="E645" s="50" t="s">
        <v>10</v>
      </c>
      <c r="F645" s="48" t="s">
        <v>480</v>
      </c>
      <c r="G645" s="51" t="s">
        <v>481</v>
      </c>
      <c r="H645" s="49" t="s">
        <v>565</v>
      </c>
    </row>
    <row r="646" ht="15.75" customHeight="1">
      <c r="A646" s="53">
        <v>1.0</v>
      </c>
      <c r="B646" s="55" t="s">
        <v>52</v>
      </c>
      <c r="C646" s="55" t="str">
        <f>+IF(ISERROR(VLOOKUP($B646,Insumos!$C:$G,3,FALSE)),"",VLOOKUP($B646,Insumos!$C:$G,3,FALSE))</f>
        <v>UNIDAD</v>
      </c>
      <c r="D646" s="56">
        <f>+IF(ISERROR(VLOOKUP($B646,Insumos!$C:$G,2,FALSE)),"",VLOOKUP($B646,Insumos!$C:$G,2,FALSE))</f>
        <v>5000</v>
      </c>
      <c r="E646" s="57">
        <f>+IF(ISERROR(VLOOKUP($B646,Insumos!$C:$G,5,FALSE)),"",VLOOKUP($B646,Insumos!$C:$G,5,FALSE))</f>
        <v>100</v>
      </c>
      <c r="F646" s="55" t="str">
        <f>+IF(ISERROR(VLOOKUP($B646,Insumos!$C:$G,4,FALSE)),"",VLOOKUP($B646,Insumos!$C:$G,4,FALSE))</f>
        <v>UNIDAD</v>
      </c>
      <c r="G646" s="141">
        <v>1.0</v>
      </c>
      <c r="H646" s="56">
        <f t="shared" ref="H646:H665" si="31">IF(ISERROR(ROUND(+D646/E646*G646,2)),0,ROUND(+D646/E646*G646,2))</f>
        <v>50</v>
      </c>
    </row>
    <row r="647" ht="15.75" customHeight="1">
      <c r="A647" s="53">
        <v>2.0</v>
      </c>
      <c r="B647" s="55" t="s">
        <v>44</v>
      </c>
      <c r="C647" s="55" t="str">
        <f>+IF(ISERROR(VLOOKUP($B647,Insumos!$C:$G,3,FALSE)),"",VLOOKUP($B647,Insumos!$C:$G,3,FALSE))</f>
        <v>GRAMOS</v>
      </c>
      <c r="D647" s="56">
        <f>+IF(ISERROR(VLOOKUP($B647,Insumos!$C:$G,2,FALSE)),"",VLOOKUP($B647,Insumos!$C:$G,2,FALSE))</f>
        <v>5780</v>
      </c>
      <c r="E647" s="57">
        <f>+IF(ISERROR(VLOOKUP($B647,Insumos!$C:$G,5,FALSE)),"",VLOOKUP($B647,Insumos!$C:$G,5,FALSE))</f>
        <v>1000</v>
      </c>
      <c r="F647" s="55" t="str">
        <f>+IF(ISERROR(VLOOKUP($B647,Insumos!$C:$G,4,FALSE)),"",VLOOKUP($B647,Insumos!$C:$G,4,FALSE))</f>
        <v>GRAMOS</v>
      </c>
      <c r="G647" s="141">
        <v>100.0</v>
      </c>
      <c r="H647" s="56">
        <f t="shared" si="31"/>
        <v>578</v>
      </c>
    </row>
    <row r="648" ht="15.75" customHeight="1">
      <c r="A648" s="53">
        <v>3.0</v>
      </c>
      <c r="B648" s="55" t="s">
        <v>236</v>
      </c>
      <c r="C648" s="55" t="str">
        <f>+IF(ISERROR(VLOOKUP($B648,Insumos!$C:$G,3,FALSE)),"",VLOOKUP($B648,Insumos!$C:$G,3,FALSE))</f>
        <v>GRAMOS</v>
      </c>
      <c r="D648" s="56">
        <f>+IF(ISERROR(VLOOKUP($B648,Insumos!$C:$G,2,FALSE)),"",VLOOKUP($B648,Insumos!$C:$G,2,FALSE))</f>
        <v>8753.846154</v>
      </c>
      <c r="E648" s="57">
        <f>+IF(ISERROR(VLOOKUP($B648,Insumos!$C:$G,5,FALSE)),"",VLOOKUP($B648,Insumos!$C:$G,5,FALSE))</f>
        <v>1000</v>
      </c>
      <c r="F648" s="55" t="str">
        <f>+IF(ISERROR(VLOOKUP($B648,Insumos!$C:$G,4,FALSE)),"",VLOOKUP($B648,Insumos!$C:$G,4,FALSE))</f>
        <v>GRAMOS</v>
      </c>
      <c r="G648" s="141">
        <v>60.0</v>
      </c>
      <c r="H648" s="56">
        <f t="shared" si="31"/>
        <v>525.23</v>
      </c>
    </row>
    <row r="649" ht="15.75" customHeight="1">
      <c r="A649" s="53">
        <v>4.0</v>
      </c>
      <c r="B649" s="55" t="s">
        <v>33</v>
      </c>
      <c r="C649" s="55" t="str">
        <f>+IF(ISERROR(VLOOKUP($B649,Insumos!$C:$G,3,FALSE)),"",VLOOKUP($B649,Insumos!$C:$G,3,FALSE))</f>
        <v>GRAMOS</v>
      </c>
      <c r="D649" s="56">
        <f>+IF(ISERROR(VLOOKUP($B649,Insumos!$C:$G,2,FALSE)),"",VLOOKUP($B649,Insumos!$C:$G,2,FALSE))</f>
        <v>6945</v>
      </c>
      <c r="E649" s="57">
        <f>+IF(ISERROR(VLOOKUP($B649,Insumos!$C:$G,5,FALSE)),"",VLOOKUP($B649,Insumos!$C:$G,5,FALSE))</f>
        <v>1360</v>
      </c>
      <c r="F649" s="55" t="str">
        <f>+IF(ISERROR(VLOOKUP($B649,Insumos!$C:$G,4,FALSE)),"",VLOOKUP($B649,Insumos!$C:$G,4,FALSE))</f>
        <v>GRAMOS</v>
      </c>
      <c r="G649" s="141">
        <v>70.0</v>
      </c>
      <c r="H649" s="56">
        <f t="shared" si="31"/>
        <v>357.46</v>
      </c>
    </row>
    <row r="650" ht="15.75" customHeight="1">
      <c r="A650" s="53">
        <v>5.0</v>
      </c>
      <c r="B650" s="55" t="s">
        <v>77</v>
      </c>
      <c r="C650" s="55" t="str">
        <f>+IF(ISERROR(VLOOKUP($B650,Insumos!$C:$G,3,FALSE)),"",VLOOKUP($B650,Insumos!$C:$G,3,FALSE))</f>
        <v>MILILITROS</v>
      </c>
      <c r="D650" s="56">
        <f>+IF(ISERROR(VLOOKUP($B650,Insumos!$C:$G,2,FALSE)),"",VLOOKUP($B650,Insumos!$C:$G,2,FALSE))</f>
        <v>2076.7</v>
      </c>
      <c r="E650" s="57">
        <f>+IF(ISERROR(VLOOKUP($B650,Insumos!$C:$G,5,FALSE)),"",VLOOKUP($B650,Insumos!$C:$G,5,FALSE))</f>
        <v>263</v>
      </c>
      <c r="F650" s="55" t="str">
        <f>+IF(ISERROR(VLOOKUP($B650,Insumos!$C:$G,4,FALSE)),"",VLOOKUP($B650,Insumos!$C:$G,4,FALSE))</f>
        <v>MILILITROS</v>
      </c>
      <c r="G650" s="141">
        <v>10.0</v>
      </c>
      <c r="H650" s="56">
        <f t="shared" si="31"/>
        <v>78.96</v>
      </c>
    </row>
    <row r="651" ht="15.75" customHeight="1">
      <c r="A651" s="53">
        <v>6.0</v>
      </c>
      <c r="B651" s="55" t="s">
        <v>124</v>
      </c>
      <c r="C651" s="55" t="str">
        <f>+IF(ISERROR(VLOOKUP($B651,Insumos!$C:$G,3,FALSE)),"",VLOOKUP($B651,Insumos!$C:$G,3,FALSE))</f>
        <v>GRAMOS</v>
      </c>
      <c r="D651" s="56">
        <f>+IF(ISERROR(VLOOKUP($B651,Insumos!$C:$G,2,FALSE)),"",VLOOKUP($B651,Insumos!$C:$G,2,FALSE))</f>
        <v>3529.411765</v>
      </c>
      <c r="E651" s="57">
        <f>+IF(ISERROR(VLOOKUP($B651,Insumos!$C:$G,5,FALSE)),"",VLOOKUP($B651,Insumos!$C:$G,5,FALSE))</f>
        <v>1000</v>
      </c>
      <c r="F651" s="55" t="str">
        <f>+IF(ISERROR(VLOOKUP($B651,Insumos!$C:$G,4,FALSE)),"",VLOOKUP($B651,Insumos!$C:$G,4,FALSE))</f>
        <v>GRAMOS</v>
      </c>
      <c r="G651" s="141">
        <v>45.0</v>
      </c>
      <c r="H651" s="56">
        <f t="shared" si="31"/>
        <v>158.82</v>
      </c>
    </row>
    <row r="652" ht="15.75" customHeight="1">
      <c r="A652" s="53">
        <v>7.0</v>
      </c>
      <c r="B652" s="55" t="s">
        <v>90</v>
      </c>
      <c r="C652" s="55" t="str">
        <f>+IF(ISERROR(VLOOKUP($B652,Insumos!$C:$G,3,FALSE)),"",VLOOKUP($B652,Insumos!$C:$G,3,FALSE))</f>
        <v>PORCION</v>
      </c>
      <c r="D652" s="56">
        <f>+IF(ISERROR(VLOOKUP($B652,Insumos!$C:$G,2,FALSE)),"",VLOOKUP($B652,Insumos!$C:$G,2,FALSE))</f>
        <v>1216.54</v>
      </c>
      <c r="E652" s="57">
        <f>+IF(ISERROR(VLOOKUP($B652,Insumos!$C:$G,5,FALSE)),"",VLOOKUP($B652,Insumos!$C:$G,5,FALSE))</f>
        <v>1</v>
      </c>
      <c r="F652" s="55" t="str">
        <f>+IF(ISERROR(VLOOKUP($B652,Insumos!$C:$G,4,FALSE)),"",VLOOKUP($B652,Insumos!$C:$G,4,FALSE))</f>
        <v>PORCION</v>
      </c>
      <c r="G652" s="141">
        <v>1.0</v>
      </c>
      <c r="H652" s="56">
        <f t="shared" si="31"/>
        <v>1216.54</v>
      </c>
    </row>
    <row r="653" ht="15.75" customHeight="1">
      <c r="A653" s="53">
        <v>8.0</v>
      </c>
      <c r="B653" s="55" t="s">
        <v>294</v>
      </c>
      <c r="C653" s="55" t="str">
        <f>+IF(ISERROR(VLOOKUP($B653,Insumos!$C:$G,3,FALSE)),"",VLOOKUP($B653,Insumos!$C:$G,3,FALSE))</f>
        <v>CAJA</v>
      </c>
      <c r="D653" s="56">
        <f>+IF(ISERROR(VLOOKUP($B653,Insumos!$C:$G,2,FALSE)),"",VLOOKUP($B653,Insumos!$C:$G,2,FALSE))</f>
        <v>180</v>
      </c>
      <c r="E653" s="57">
        <f>+IF(ISERROR(VLOOKUP($B653,Insumos!$C:$G,5,FALSE)),"",VLOOKUP($B653,Insumos!$C:$G,5,FALSE))</f>
        <v>1</v>
      </c>
      <c r="F653" s="55" t="str">
        <f>+IF(ISERROR(VLOOKUP($B653,Insumos!$C:$G,4,FALSE)),"",VLOOKUP($B653,Insumos!$C:$G,4,FALSE))</f>
        <v>CAJA</v>
      </c>
      <c r="G653" s="141">
        <v>1.0</v>
      </c>
      <c r="H653" s="56">
        <f t="shared" si="31"/>
        <v>180</v>
      </c>
    </row>
    <row r="654" ht="15.75" customHeight="1">
      <c r="A654" s="53">
        <v>9.0</v>
      </c>
      <c r="B654" s="55" t="s">
        <v>305</v>
      </c>
      <c r="C654" s="55" t="str">
        <f>+IF(ISERROR(VLOOKUP($B654,Insumos!$C:$G,3,FALSE)),"",VLOOKUP($B654,Insumos!$C:$G,3,FALSE))</f>
        <v>UNIDAD</v>
      </c>
      <c r="D654" s="56">
        <f>+IF(ISERROR(VLOOKUP($B654,Insumos!$C:$G,2,FALSE)),"",VLOOKUP($B654,Insumos!$C:$G,2,FALSE))</f>
        <v>52</v>
      </c>
      <c r="E654" s="57">
        <f>+IF(ISERROR(VLOOKUP($B654,Insumos!$C:$G,5,FALSE)),"",VLOOKUP($B654,Insumos!$C:$G,5,FALSE))</f>
        <v>1</v>
      </c>
      <c r="F654" s="55" t="str">
        <f>+IF(ISERROR(VLOOKUP($B654,Insumos!$C:$G,4,FALSE)),"",VLOOKUP($B654,Insumos!$C:$G,4,FALSE))</f>
        <v>UNIDAD</v>
      </c>
      <c r="G654" s="141">
        <v>1.0</v>
      </c>
      <c r="H654" s="56">
        <f t="shared" si="31"/>
        <v>52</v>
      </c>
    </row>
    <row r="655" ht="15.75" customHeight="1">
      <c r="A655" s="53">
        <v>10.0</v>
      </c>
      <c r="B655" s="55" t="s">
        <v>309</v>
      </c>
      <c r="C655" s="55" t="str">
        <f>+IF(ISERROR(VLOOKUP($B655,Insumos!$C:$G,3,FALSE)),"",VLOOKUP($B655,Insumos!$C:$G,3,FALSE))</f>
        <v>UNIDAD</v>
      </c>
      <c r="D655" s="56">
        <f>+IF(ISERROR(VLOOKUP($B655,Insumos!$C:$G,2,FALSE)),"",VLOOKUP($B655,Insumos!$C:$G,2,FALSE))</f>
        <v>23.53</v>
      </c>
      <c r="E655" s="57">
        <f>+IF(ISERROR(VLOOKUP($B655,Insumos!$C:$G,5,FALSE)),"",VLOOKUP($B655,Insumos!$C:$G,5,FALSE))</f>
        <v>1</v>
      </c>
      <c r="F655" s="55" t="str">
        <f>+IF(ISERROR(VLOOKUP($B655,Insumos!$C:$G,4,FALSE)),"",VLOOKUP($B655,Insumos!$C:$G,4,FALSE))</f>
        <v>UNIDAD</v>
      </c>
      <c r="G655" s="141">
        <v>1.0</v>
      </c>
      <c r="H655" s="56">
        <f t="shared" si="31"/>
        <v>23.53</v>
      </c>
    </row>
    <row r="656" ht="15.75" customHeight="1">
      <c r="A656" s="53">
        <v>11.0</v>
      </c>
      <c r="B656" s="55" t="s">
        <v>310</v>
      </c>
      <c r="C656" s="55" t="str">
        <f>+IF(ISERROR(VLOOKUP($B656,Insumos!$C:$G,3,FALSE)),"",VLOOKUP($B656,Insumos!$C:$G,3,FALSE))</f>
        <v>UNIDAD</v>
      </c>
      <c r="D656" s="56">
        <f>+IF(ISERROR(VLOOKUP($B656,Insumos!$C:$G,2,FALSE)),"",VLOOKUP($B656,Insumos!$C:$G,2,FALSE))</f>
        <v>15.13</v>
      </c>
      <c r="E656" s="57">
        <f>+IF(ISERROR(VLOOKUP($B656,Insumos!$C:$G,5,FALSE)),"",VLOOKUP($B656,Insumos!$C:$G,5,FALSE))</f>
        <v>1</v>
      </c>
      <c r="F656" s="55" t="str">
        <f>+IF(ISERROR(VLOOKUP($B656,Insumos!$C:$G,4,FALSE)),"",VLOOKUP($B656,Insumos!$C:$G,4,FALSE))</f>
        <v>UNIDAD</v>
      </c>
      <c r="G656" s="141">
        <v>1.0</v>
      </c>
      <c r="H656" s="56">
        <f t="shared" si="31"/>
        <v>15.13</v>
      </c>
    </row>
    <row r="657" ht="15.75" customHeight="1">
      <c r="A657" s="53">
        <v>12.0</v>
      </c>
      <c r="B657" s="55" t="s">
        <v>312</v>
      </c>
      <c r="C657" s="55" t="str">
        <f>+IF(ISERROR(VLOOKUP($B657,Insumos!$C:$G,3,FALSE)),"",VLOOKUP($B657,Insumos!$C:$G,3,FALSE))</f>
        <v>UNIDAD</v>
      </c>
      <c r="D657" s="56">
        <f>+IF(ISERROR(VLOOKUP($B657,Insumos!$C:$G,2,FALSE)),"",VLOOKUP($B657,Insumos!$C:$G,2,FALSE))</f>
        <v>90.25</v>
      </c>
      <c r="E657" s="57">
        <f>+IF(ISERROR(VLOOKUP($B657,Insumos!$C:$G,5,FALSE)),"",VLOOKUP($B657,Insumos!$C:$G,5,FALSE))</f>
        <v>1</v>
      </c>
      <c r="F657" s="55" t="str">
        <f>+IF(ISERROR(VLOOKUP($B657,Insumos!$C:$G,4,FALSE)),"",VLOOKUP($B657,Insumos!$C:$G,4,FALSE))</f>
        <v>UNIDAD</v>
      </c>
      <c r="G657" s="141">
        <v>1.0</v>
      </c>
      <c r="H657" s="56">
        <f t="shared" si="31"/>
        <v>90.25</v>
      </c>
    </row>
    <row r="658" ht="15.75" customHeight="1">
      <c r="A658" s="53">
        <v>13.0</v>
      </c>
      <c r="B658" s="55" t="s">
        <v>311</v>
      </c>
      <c r="C658" s="55" t="str">
        <f>+IF(ISERROR(VLOOKUP($B658,Insumos!$C:$G,3,FALSE)),"",VLOOKUP($B658,Insumos!$C:$G,3,FALSE))</f>
        <v>UNIDAD</v>
      </c>
      <c r="D658" s="56">
        <f>+IF(ISERROR(VLOOKUP($B658,Insumos!$C:$G,2,FALSE)),"",VLOOKUP($B658,Insumos!$C:$G,2,FALSE))</f>
        <v>75.25</v>
      </c>
      <c r="E658" s="57">
        <f>+IF(ISERROR(VLOOKUP($B658,Insumos!$C:$G,5,FALSE)),"",VLOOKUP($B658,Insumos!$C:$G,5,FALSE))</f>
        <v>1</v>
      </c>
      <c r="F658" s="55" t="str">
        <f>+IF(ISERROR(VLOOKUP($B658,Insumos!$C:$G,4,FALSE)),"",VLOOKUP($B658,Insumos!$C:$G,4,FALSE))</f>
        <v>UNIDAD</v>
      </c>
      <c r="G658" s="141">
        <v>1.0</v>
      </c>
      <c r="H658" s="56">
        <f t="shared" si="31"/>
        <v>75.25</v>
      </c>
    </row>
    <row r="659" ht="15.75" customHeight="1">
      <c r="A659" s="53">
        <v>14.0</v>
      </c>
      <c r="B659" s="55" t="s">
        <v>314</v>
      </c>
      <c r="C659" s="55" t="str">
        <f>+IF(ISERROR(VLOOKUP($B659,Insumos!$C:$G,3,FALSE)),"",VLOOKUP($B659,Insumos!$C:$G,3,FALSE))</f>
        <v>UNIDAD</v>
      </c>
      <c r="D659" s="56">
        <f>+IF(ISERROR(VLOOKUP($B659,Insumos!$C:$G,2,FALSE)),"",VLOOKUP($B659,Insumos!$C:$G,2,FALSE))</f>
        <v>10.5</v>
      </c>
      <c r="E659" s="57">
        <f>+IF(ISERROR(VLOOKUP($B659,Insumos!$C:$G,5,FALSE)),"",VLOOKUP($B659,Insumos!$C:$G,5,FALSE))</f>
        <v>1</v>
      </c>
      <c r="F659" s="55" t="str">
        <f>+IF(ISERROR(VLOOKUP($B659,Insumos!$C:$G,4,FALSE)),"",VLOOKUP($B659,Insumos!$C:$G,4,FALSE))</f>
        <v>UNIDAD</v>
      </c>
      <c r="G659" s="141">
        <v>1.0</v>
      </c>
      <c r="H659" s="56">
        <f t="shared" si="31"/>
        <v>10.5</v>
      </c>
    </row>
    <row r="660" ht="15.75" customHeight="1">
      <c r="A660" s="53">
        <v>15.0</v>
      </c>
      <c r="B660" s="55" t="s">
        <v>313</v>
      </c>
      <c r="C660" s="55" t="str">
        <f>+IF(ISERROR(VLOOKUP($B660,Insumos!$C:$G,3,FALSE)),"",VLOOKUP($B660,Insumos!$C:$G,3,FALSE))</f>
        <v>GRAMOS</v>
      </c>
      <c r="D660" s="56">
        <f>+IF(ISERROR(VLOOKUP($B660,Insumos!$C:$G,2,FALSE)),"",VLOOKUP($B660,Insumos!$C:$G,2,FALSE))</f>
        <v>6750</v>
      </c>
      <c r="E660" s="57">
        <f>+IF(ISERROR(VLOOKUP($B660,Insumos!$C:$G,5,FALSE)),"",VLOOKUP($B660,Insumos!$C:$G,5,FALSE))</f>
        <v>1000</v>
      </c>
      <c r="F660" s="55" t="str">
        <f>+IF(ISERROR(VLOOKUP($B660,Insumos!$C:$G,4,FALSE)),"",VLOOKUP($B660,Insumos!$C:$G,4,FALSE))</f>
        <v>GRAMOS</v>
      </c>
      <c r="G660" s="141">
        <v>8.0</v>
      </c>
      <c r="H660" s="56">
        <f t="shared" si="31"/>
        <v>54</v>
      </c>
    </row>
    <row r="661" ht="15.75" customHeight="1">
      <c r="A661" s="53">
        <v>16.0</v>
      </c>
      <c r="B661" s="55" t="s">
        <v>156</v>
      </c>
      <c r="C661" s="55" t="str">
        <f>+IF(ISERROR(VLOOKUP($B661,Insumos!$C:$G,3,FALSE)),"",VLOOKUP($B661,Insumos!$C:$G,3,FALSE))</f>
        <v>GRAMOS</v>
      </c>
      <c r="D661" s="56">
        <f>+IF(ISERROR(VLOOKUP($B661,Insumos!$C:$G,2,FALSE)),"",VLOOKUP($B661,Insumos!$C:$G,2,FALSE))</f>
        <v>909</v>
      </c>
      <c r="E661" s="57">
        <f>+IF(ISERROR(VLOOKUP($B661,Insumos!$C:$G,5,FALSE)),"",VLOOKUP($B661,Insumos!$C:$G,5,FALSE))</f>
        <v>1000</v>
      </c>
      <c r="F661" s="55" t="str">
        <f>+IF(ISERROR(VLOOKUP($B661,Insumos!$C:$G,4,FALSE)),"",VLOOKUP($B661,Insumos!$C:$G,4,FALSE))</f>
        <v>GRAMOS</v>
      </c>
      <c r="G661" s="141">
        <v>8.0</v>
      </c>
      <c r="H661" s="56">
        <f t="shared" si="31"/>
        <v>7.27</v>
      </c>
    </row>
    <row r="662" ht="15.75" customHeight="1">
      <c r="A662" s="53">
        <v>17.0</v>
      </c>
      <c r="B662" s="55" t="s">
        <v>303</v>
      </c>
      <c r="C662" s="55" t="str">
        <f>+IF(ISERROR(VLOOKUP($B662,Insumos!$C:$G,3,FALSE)),"",VLOOKUP($B662,Insumos!$C:$G,3,FALSE))</f>
        <v>UNIDAD</v>
      </c>
      <c r="D662" s="56">
        <f>+IF(ISERROR(VLOOKUP($B662,Insumos!$C:$G,2,FALSE)),"",VLOOKUP($B662,Insumos!$C:$G,2,FALSE))</f>
        <v>10</v>
      </c>
      <c r="E662" s="57">
        <f>+IF(ISERROR(VLOOKUP($B662,Insumos!$C:$G,5,FALSE)),"",VLOOKUP($B662,Insumos!$C:$G,5,FALSE))</f>
        <v>1</v>
      </c>
      <c r="F662" s="55" t="str">
        <f>+IF(ISERROR(VLOOKUP($B662,Insumos!$C:$G,4,FALSE)),"",VLOOKUP($B662,Insumos!$C:$G,4,FALSE))</f>
        <v>UNIDAD</v>
      </c>
      <c r="G662" s="141">
        <v>2.0</v>
      </c>
      <c r="H662" s="56">
        <f t="shared" si="31"/>
        <v>20</v>
      </c>
    </row>
    <row r="663" ht="15.75" customHeight="1">
      <c r="A663" s="53">
        <v>18.0</v>
      </c>
      <c r="B663" s="55" t="s">
        <v>304</v>
      </c>
      <c r="C663" s="55" t="str">
        <f>+IF(ISERROR(VLOOKUP($B663,Insumos!$C:$G,3,FALSE)),"",VLOOKUP($B663,Insumos!$C:$G,3,FALSE))</f>
        <v>UNIDAD</v>
      </c>
      <c r="D663" s="56">
        <f>+IF(ISERROR(VLOOKUP($B663,Insumos!$C:$G,2,FALSE)),"",VLOOKUP($B663,Insumos!$C:$G,2,FALSE))</f>
        <v>9</v>
      </c>
      <c r="E663" s="57">
        <f>+IF(ISERROR(VLOOKUP($B663,Insumos!$C:$G,5,FALSE)),"",VLOOKUP($B663,Insumos!$C:$G,5,FALSE))</f>
        <v>1</v>
      </c>
      <c r="F663" s="55" t="str">
        <f>+IF(ISERROR(VLOOKUP($B663,Insumos!$C:$G,4,FALSE)),"",VLOOKUP($B663,Insumos!$C:$G,4,FALSE))</f>
        <v>UNIDAD</v>
      </c>
      <c r="G663" s="141">
        <v>2.0</v>
      </c>
      <c r="H663" s="56">
        <f t="shared" si="31"/>
        <v>18</v>
      </c>
    </row>
    <row r="664" ht="15.75" customHeight="1">
      <c r="A664" s="53">
        <v>19.0</v>
      </c>
      <c r="B664" s="55" t="s">
        <v>315</v>
      </c>
      <c r="C664" s="55" t="str">
        <f>+IF(ISERROR(VLOOKUP($B664,Insumos!$C:$G,3,FALSE)),"",VLOOKUP($B664,Insumos!$C:$G,3,FALSE))</f>
        <v>UNIDAD</v>
      </c>
      <c r="D664" s="56">
        <f>+IF(ISERROR(VLOOKUP($B664,Insumos!$C:$G,2,FALSE)),"",VLOOKUP($B664,Insumos!$C:$G,2,FALSE))</f>
        <v>170</v>
      </c>
      <c r="E664" s="57">
        <f>+IF(ISERROR(VLOOKUP($B664,Insumos!$C:$G,5,FALSE)),"",VLOOKUP($B664,Insumos!$C:$G,5,FALSE))</f>
        <v>1</v>
      </c>
      <c r="F664" s="55" t="str">
        <f>+IF(ISERROR(VLOOKUP($B664,Insumos!$C:$G,4,FALSE)),"",VLOOKUP($B664,Insumos!$C:$G,4,FALSE))</f>
        <v>UNIDAD</v>
      </c>
      <c r="G664" s="141">
        <v>1.0</v>
      </c>
      <c r="H664" s="56">
        <f t="shared" si="31"/>
        <v>170</v>
      </c>
    </row>
    <row r="665" ht="15.75" customHeight="1">
      <c r="A665" s="53">
        <v>20.0</v>
      </c>
      <c r="B665" s="55"/>
      <c r="C665" s="55" t="str">
        <f>+IF(ISERROR(VLOOKUP($B665,Insumos!$C:$G,3,FALSE)),"",VLOOKUP($B665,Insumos!$C:$G,3,FALSE))</f>
        <v/>
      </c>
      <c r="D665" s="56" t="str">
        <f>+IF(ISERROR(VLOOKUP($B665,Insumos!$C:$G,2,FALSE)),"",VLOOKUP($B665,Insumos!$C:$G,2,FALSE))</f>
        <v/>
      </c>
      <c r="E665" s="57" t="str">
        <f>+IF(ISERROR(VLOOKUP($B665,Insumos!$C:$G,5,FALSE)),"",VLOOKUP($B665,Insumos!$C:$G,5,FALSE))</f>
        <v/>
      </c>
      <c r="F665" s="55" t="str">
        <f>+IF(ISERROR(VLOOKUP($B665,Insumos!$C:$G,4,FALSE)),"",VLOOKUP($B665,Insumos!$C:$G,4,FALSE))</f>
        <v/>
      </c>
      <c r="G665" s="141"/>
      <c r="H665" s="56">
        <f t="shared" si="31"/>
        <v>0</v>
      </c>
    </row>
    <row r="666" ht="15.75" customHeight="1">
      <c r="A666" s="42"/>
      <c r="B666" s="140"/>
      <c r="C666" s="41"/>
      <c r="D666" s="44"/>
      <c r="E666" s="45"/>
      <c r="F666" s="41"/>
      <c r="G666" s="67" t="s">
        <v>566</v>
      </c>
      <c r="H666" s="68">
        <f>+SUM(H646:H665)</f>
        <v>3680.94</v>
      </c>
    </row>
    <row r="667" ht="15.75" customHeight="1">
      <c r="A667" s="42"/>
      <c r="B667" s="140"/>
      <c r="C667" s="41"/>
      <c r="D667" s="44"/>
      <c r="E667" s="45"/>
      <c r="F667" s="41"/>
      <c r="G667" s="67" t="s">
        <v>569</v>
      </c>
      <c r="H667" s="142">
        <f>+H666/10</f>
        <v>368.094</v>
      </c>
    </row>
    <row r="668" ht="15.75" customHeight="1">
      <c r="A668" s="42"/>
      <c r="B668" s="140"/>
      <c r="C668" s="41"/>
      <c r="D668" s="44"/>
      <c r="E668" s="45"/>
      <c r="F668" s="41"/>
      <c r="G668" s="67" t="s">
        <v>570</v>
      </c>
      <c r="H668" s="143">
        <f>(H666+H667)*1.19</f>
        <v>4818.35046</v>
      </c>
    </row>
    <row r="669" ht="15.75" customHeight="1">
      <c r="A669" s="42"/>
      <c r="B669" s="140"/>
      <c r="C669" s="41"/>
      <c r="D669" s="44"/>
      <c r="E669" s="45"/>
      <c r="F669" s="41"/>
      <c r="G669" s="67" t="s">
        <v>571</v>
      </c>
      <c r="H669" s="144">
        <f>+H668/H670</f>
        <v>0.3444138999</v>
      </c>
    </row>
    <row r="670" ht="15.75" customHeight="1">
      <c r="A670" s="42"/>
      <c r="B670" s="140"/>
      <c r="C670" s="41"/>
      <c r="D670" s="44"/>
      <c r="E670" s="45"/>
      <c r="F670" s="41"/>
      <c r="G670" s="67" t="s">
        <v>572</v>
      </c>
      <c r="H670" s="154">
        <v>13990.0</v>
      </c>
    </row>
    <row r="671" ht="15.75" customHeight="1">
      <c r="B671" s="4"/>
      <c r="G671" s="31"/>
    </row>
    <row r="672" ht="15.75" customHeight="1">
      <c r="B672" s="4"/>
      <c r="G672" s="31"/>
    </row>
    <row r="673" ht="15.75" customHeight="1">
      <c r="B673" s="4"/>
      <c r="G673" s="31"/>
    </row>
    <row r="674" ht="15.75" customHeight="1">
      <c r="A674" s="138" t="s">
        <v>562</v>
      </c>
      <c r="B674" s="89" t="s">
        <v>128</v>
      </c>
      <c r="C674" s="34" t="s">
        <v>484</v>
      </c>
      <c r="D674" s="35"/>
      <c r="E674" s="36"/>
      <c r="F674" s="37"/>
      <c r="G674" s="38"/>
      <c r="H674" s="35"/>
    </row>
    <row r="675" ht="15.75" customHeight="1">
      <c r="A675" s="42"/>
      <c r="B675" s="140"/>
      <c r="C675" s="42"/>
      <c r="D675" s="44"/>
      <c r="E675" s="45"/>
      <c r="F675" s="42"/>
      <c r="G675" s="46"/>
      <c r="H675" s="44"/>
    </row>
    <row r="676" ht="15.75" customHeight="1">
      <c r="A676" s="48" t="s">
        <v>476</v>
      </c>
      <c r="B676" s="48" t="s">
        <v>477</v>
      </c>
      <c r="C676" s="48" t="s">
        <v>478</v>
      </c>
      <c r="D676" s="49" t="s">
        <v>564</v>
      </c>
      <c r="E676" s="50" t="s">
        <v>10</v>
      </c>
      <c r="F676" s="48" t="s">
        <v>480</v>
      </c>
      <c r="G676" s="51" t="s">
        <v>481</v>
      </c>
      <c r="H676" s="49" t="s">
        <v>565</v>
      </c>
    </row>
    <row r="677" ht="15.75" customHeight="1">
      <c r="A677" s="53">
        <v>1.0</v>
      </c>
      <c r="B677" s="55" t="s">
        <v>52</v>
      </c>
      <c r="C677" s="55" t="str">
        <f>+IF(ISERROR(VLOOKUP($B677,Insumos!$C:$G,3,FALSE)),"",VLOOKUP($B677,Insumos!$C:$G,3,FALSE))</f>
        <v>UNIDAD</v>
      </c>
      <c r="D677" s="56">
        <f>+IF(ISERROR(VLOOKUP($B677,Insumos!$C:$G,2,FALSE)),"",VLOOKUP($B677,Insumos!$C:$G,2,FALSE))</f>
        <v>5000</v>
      </c>
      <c r="E677" s="57">
        <f>+IF(ISERROR(VLOOKUP($B677,Insumos!$C:$G,5,FALSE)),"",VLOOKUP($B677,Insumos!$C:$G,5,FALSE))</f>
        <v>100</v>
      </c>
      <c r="F677" s="55" t="str">
        <f>+IF(ISERROR(VLOOKUP($B677,Insumos!$C:$G,4,FALSE)),"",VLOOKUP($B677,Insumos!$C:$G,4,FALSE))</f>
        <v>UNIDAD</v>
      </c>
      <c r="G677" s="141">
        <v>1.0</v>
      </c>
      <c r="H677" s="56">
        <f t="shared" ref="H677:H692" si="32">IF(ISERROR(ROUND(+D677/E677*G677,2)),0,ROUND(+D677/E677*G677,2))</f>
        <v>50</v>
      </c>
    </row>
    <row r="678" ht="15.75" customHeight="1">
      <c r="A678" s="53">
        <v>2.0</v>
      </c>
      <c r="B678" s="55" t="s">
        <v>44</v>
      </c>
      <c r="C678" s="55" t="str">
        <f>+IF(ISERROR(VLOOKUP($B678,Insumos!$C:$G,3,FALSE)),"",VLOOKUP($B678,Insumos!$C:$G,3,FALSE))</f>
        <v>GRAMOS</v>
      </c>
      <c r="D678" s="56">
        <f>+IF(ISERROR(VLOOKUP($B678,Insumos!$C:$G,2,FALSE)),"",VLOOKUP($B678,Insumos!$C:$G,2,FALSE))</f>
        <v>5780</v>
      </c>
      <c r="E678" s="57">
        <f>+IF(ISERROR(VLOOKUP($B678,Insumos!$C:$G,5,FALSE)),"",VLOOKUP($B678,Insumos!$C:$G,5,FALSE))</f>
        <v>1000</v>
      </c>
      <c r="F678" s="55" t="str">
        <f>+IF(ISERROR(VLOOKUP($B678,Insumos!$C:$G,4,FALSE)),"",VLOOKUP($B678,Insumos!$C:$G,4,FALSE))</f>
        <v>GRAMOS</v>
      </c>
      <c r="G678" s="141">
        <v>55.0</v>
      </c>
      <c r="H678" s="56">
        <f t="shared" si="32"/>
        <v>317.9</v>
      </c>
    </row>
    <row r="679" ht="15.75" customHeight="1">
      <c r="A679" s="53">
        <v>3.0</v>
      </c>
      <c r="B679" s="55" t="s">
        <v>236</v>
      </c>
      <c r="C679" s="55" t="str">
        <f>+IF(ISERROR(VLOOKUP($B679,Insumos!$C:$G,3,FALSE)),"",VLOOKUP($B679,Insumos!$C:$G,3,FALSE))</f>
        <v>GRAMOS</v>
      </c>
      <c r="D679" s="56">
        <f>+IF(ISERROR(VLOOKUP($B679,Insumos!$C:$G,2,FALSE)),"",VLOOKUP($B679,Insumos!$C:$G,2,FALSE))</f>
        <v>8753.846154</v>
      </c>
      <c r="E679" s="57">
        <f>+IF(ISERROR(VLOOKUP($B679,Insumos!$C:$G,5,FALSE)),"",VLOOKUP($B679,Insumos!$C:$G,5,FALSE))</f>
        <v>1000</v>
      </c>
      <c r="F679" s="55" t="str">
        <f>+IF(ISERROR(VLOOKUP($B679,Insumos!$C:$G,4,FALSE)),"",VLOOKUP($B679,Insumos!$C:$G,4,FALSE))</f>
        <v>GRAMOS</v>
      </c>
      <c r="G679" s="141">
        <v>42.0</v>
      </c>
      <c r="H679" s="56">
        <f t="shared" si="32"/>
        <v>367.66</v>
      </c>
    </row>
    <row r="680" ht="15.75" customHeight="1">
      <c r="A680" s="53">
        <v>4.0</v>
      </c>
      <c r="B680" s="55" t="s">
        <v>235</v>
      </c>
      <c r="C680" s="55" t="str">
        <f>+IF(ISERROR(VLOOKUP($B680,Insumos!$C:$G,3,FALSE)),"",VLOOKUP($B680,Insumos!$C:$G,3,FALSE))</f>
        <v>GRAMOS</v>
      </c>
      <c r="D680" s="56">
        <f>+IF(ISERROR(VLOOKUP($B680,Insumos!$C:$G,2,FALSE)),"",VLOOKUP($B680,Insumos!$C:$G,2,FALSE))</f>
        <v>13944.82759</v>
      </c>
      <c r="E680" s="57">
        <f>+IF(ISERROR(VLOOKUP($B680,Insumos!$C:$G,5,FALSE)),"",VLOOKUP($B680,Insumos!$C:$G,5,FALSE))</f>
        <v>1000</v>
      </c>
      <c r="F680" s="55" t="str">
        <f>+IF(ISERROR(VLOOKUP($B680,Insumos!$C:$G,4,FALSE)),"",VLOOKUP($B680,Insumos!$C:$G,4,FALSE))</f>
        <v>GRAMOS</v>
      </c>
      <c r="G680" s="141">
        <v>45.0</v>
      </c>
      <c r="H680" s="56">
        <f t="shared" si="32"/>
        <v>627.52</v>
      </c>
    </row>
    <row r="681" ht="15.75" customHeight="1">
      <c r="A681" s="53">
        <v>5.0</v>
      </c>
      <c r="B681" s="55" t="s">
        <v>33</v>
      </c>
      <c r="C681" s="55" t="str">
        <f>+IF(ISERROR(VLOOKUP($B681,Insumos!$C:$G,3,FALSE)),"",VLOOKUP($B681,Insumos!$C:$G,3,FALSE))</f>
        <v>GRAMOS</v>
      </c>
      <c r="D681" s="56">
        <f>+IF(ISERROR(VLOOKUP($B681,Insumos!$C:$G,2,FALSE)),"",VLOOKUP($B681,Insumos!$C:$G,2,FALSE))</f>
        <v>6945</v>
      </c>
      <c r="E681" s="57">
        <f>+IF(ISERROR(VLOOKUP($B681,Insumos!$C:$G,5,FALSE)),"",VLOOKUP($B681,Insumos!$C:$G,5,FALSE))</f>
        <v>1360</v>
      </c>
      <c r="F681" s="55" t="str">
        <f>+IF(ISERROR(VLOOKUP($B681,Insumos!$C:$G,4,FALSE)),"",VLOOKUP($B681,Insumos!$C:$G,4,FALSE))</f>
        <v>GRAMOS</v>
      </c>
      <c r="G681" s="141">
        <v>70.0</v>
      </c>
      <c r="H681" s="56">
        <f t="shared" si="32"/>
        <v>357.46</v>
      </c>
    </row>
    <row r="682" ht="15.75" customHeight="1">
      <c r="A682" s="53">
        <v>6.0</v>
      </c>
      <c r="B682" s="55" t="s">
        <v>54</v>
      </c>
      <c r="C682" s="55" t="str">
        <f>+IF(ISERROR(VLOOKUP($B682,Insumos!$C:$G,3,FALSE)),"",VLOOKUP($B682,Insumos!$C:$G,3,FALSE))</f>
        <v>UNIDAD</v>
      </c>
      <c r="D682" s="56">
        <f>+IF(ISERROR(VLOOKUP($B682,Insumos!$C:$G,2,FALSE)),"",VLOOKUP($B682,Insumos!$C:$G,2,FALSE))</f>
        <v>8000</v>
      </c>
      <c r="E682" s="57">
        <f>+IF(ISERROR(VLOOKUP($B682,Insumos!$C:$G,5,FALSE)),"",VLOOKUP($B682,Insumos!$C:$G,5,FALSE))</f>
        <v>36</v>
      </c>
      <c r="F682" s="55" t="str">
        <f>+IF(ISERROR(VLOOKUP($B682,Insumos!$C:$G,4,FALSE)),"",VLOOKUP($B682,Insumos!$C:$G,4,FALSE))</f>
        <v>UNIDAD</v>
      </c>
      <c r="G682" s="141">
        <v>0.5</v>
      </c>
      <c r="H682" s="56">
        <f t="shared" si="32"/>
        <v>111.11</v>
      </c>
    </row>
    <row r="683" ht="15.75" customHeight="1">
      <c r="A683" s="53">
        <v>7.0</v>
      </c>
      <c r="B683" s="55" t="s">
        <v>124</v>
      </c>
      <c r="C683" s="55" t="str">
        <f>+IF(ISERROR(VLOOKUP($B683,Insumos!$C:$G,3,FALSE)),"",VLOOKUP($B683,Insumos!$C:$G,3,FALSE))</f>
        <v>GRAMOS</v>
      </c>
      <c r="D683" s="56">
        <f>+IF(ISERROR(VLOOKUP($B683,Insumos!$C:$G,2,FALSE)),"",VLOOKUP($B683,Insumos!$C:$G,2,FALSE))</f>
        <v>3529.411765</v>
      </c>
      <c r="E683" s="57">
        <f>+IF(ISERROR(VLOOKUP($B683,Insumos!$C:$G,5,FALSE)),"",VLOOKUP($B683,Insumos!$C:$G,5,FALSE))</f>
        <v>1000</v>
      </c>
      <c r="F683" s="55" t="str">
        <f>+IF(ISERROR(VLOOKUP($B683,Insumos!$C:$G,4,FALSE)),"",VLOOKUP($B683,Insumos!$C:$G,4,FALSE))</f>
        <v>GRAMOS</v>
      </c>
      <c r="G683" s="141">
        <v>45.0</v>
      </c>
      <c r="H683" s="56">
        <f t="shared" si="32"/>
        <v>158.82</v>
      </c>
    </row>
    <row r="684" ht="15.75" customHeight="1">
      <c r="A684" s="53">
        <v>8.0</v>
      </c>
      <c r="B684" s="55" t="s">
        <v>297</v>
      </c>
      <c r="C684" s="55" t="str">
        <f>+IF(ISERROR(VLOOKUP($B684,Insumos!$C:$G,3,FALSE)),"",VLOOKUP($B684,Insumos!$C:$G,3,FALSE))</f>
        <v>CAJA</v>
      </c>
      <c r="D684" s="56">
        <f>+IF(ISERROR(VLOOKUP($B684,Insumos!$C:$G,2,FALSE)),"",VLOOKUP($B684,Insumos!$C:$G,2,FALSE))</f>
        <v>110</v>
      </c>
      <c r="E684" s="57">
        <f>+IF(ISERROR(VLOOKUP($B684,Insumos!$C:$G,5,FALSE)),"",VLOOKUP($B684,Insumos!$C:$G,5,FALSE))</f>
        <v>1</v>
      </c>
      <c r="F684" s="55" t="str">
        <f>+IF(ISERROR(VLOOKUP($B684,Insumos!$C:$G,4,FALSE)),"",VLOOKUP($B684,Insumos!$C:$G,4,FALSE))</f>
        <v>CAJA</v>
      </c>
      <c r="G684" s="141">
        <v>1.0</v>
      </c>
      <c r="H684" s="56">
        <f t="shared" si="32"/>
        <v>110</v>
      </c>
    </row>
    <row r="685" ht="15.75" customHeight="1">
      <c r="A685" s="53">
        <v>9.0</v>
      </c>
      <c r="B685" s="55" t="s">
        <v>312</v>
      </c>
      <c r="C685" s="55" t="str">
        <f>+IF(ISERROR(VLOOKUP($B685,Insumos!$C:$G,3,FALSE)),"",VLOOKUP($B685,Insumos!$C:$G,3,FALSE))</f>
        <v>UNIDAD</v>
      </c>
      <c r="D685" s="56">
        <f>+IF(ISERROR(VLOOKUP($B685,Insumos!$C:$G,2,FALSE)),"",VLOOKUP($B685,Insumos!$C:$G,2,FALSE))</f>
        <v>90.25</v>
      </c>
      <c r="E685" s="57">
        <f>+IF(ISERROR(VLOOKUP($B685,Insumos!$C:$G,5,FALSE)),"",VLOOKUP($B685,Insumos!$C:$G,5,FALSE))</f>
        <v>1</v>
      </c>
      <c r="F685" s="55" t="str">
        <f>+IF(ISERROR(VLOOKUP($B685,Insumos!$C:$G,4,FALSE)),"",VLOOKUP($B685,Insumos!$C:$G,4,FALSE))</f>
        <v>UNIDAD</v>
      </c>
      <c r="G685" s="141">
        <v>1.0</v>
      </c>
      <c r="H685" s="56">
        <f t="shared" si="32"/>
        <v>90.25</v>
      </c>
    </row>
    <row r="686" ht="15.75" customHeight="1">
      <c r="A686" s="53">
        <v>10.0</v>
      </c>
      <c r="B686" s="55" t="s">
        <v>311</v>
      </c>
      <c r="C686" s="55" t="str">
        <f>+IF(ISERROR(VLOOKUP($B686,Insumos!$C:$G,3,FALSE)),"",VLOOKUP($B686,Insumos!$C:$G,3,FALSE))</f>
        <v>UNIDAD</v>
      </c>
      <c r="D686" s="56">
        <f>+IF(ISERROR(VLOOKUP($B686,Insumos!$C:$G,2,FALSE)),"",VLOOKUP($B686,Insumos!$C:$G,2,FALSE))</f>
        <v>75.25</v>
      </c>
      <c r="E686" s="57">
        <f>+IF(ISERROR(VLOOKUP($B686,Insumos!$C:$G,5,FALSE)),"",VLOOKUP($B686,Insumos!$C:$G,5,FALSE))</f>
        <v>1</v>
      </c>
      <c r="F686" s="55" t="str">
        <f>+IF(ISERROR(VLOOKUP($B686,Insumos!$C:$G,4,FALSE)),"",VLOOKUP($B686,Insumos!$C:$G,4,FALSE))</f>
        <v>UNIDAD</v>
      </c>
      <c r="G686" s="141">
        <v>1.0</v>
      </c>
      <c r="H686" s="56">
        <f t="shared" si="32"/>
        <v>75.25</v>
      </c>
    </row>
    <row r="687" ht="15.75" customHeight="1">
      <c r="A687" s="53">
        <v>11.0</v>
      </c>
      <c r="B687" s="55" t="s">
        <v>314</v>
      </c>
      <c r="C687" s="55" t="str">
        <f>+IF(ISERROR(VLOOKUP($B687,Insumos!$C:$G,3,FALSE)),"",VLOOKUP($B687,Insumos!$C:$G,3,FALSE))</f>
        <v>UNIDAD</v>
      </c>
      <c r="D687" s="56">
        <f>+IF(ISERROR(VLOOKUP($B687,Insumos!$C:$G,2,FALSE)),"",VLOOKUP($B687,Insumos!$C:$G,2,FALSE))</f>
        <v>10.5</v>
      </c>
      <c r="E687" s="57">
        <f>+IF(ISERROR(VLOOKUP($B687,Insumos!$C:$G,5,FALSE)),"",VLOOKUP($B687,Insumos!$C:$G,5,FALSE))</f>
        <v>1</v>
      </c>
      <c r="F687" s="55" t="str">
        <f>+IF(ISERROR(VLOOKUP($B687,Insumos!$C:$G,4,FALSE)),"",VLOOKUP($B687,Insumos!$C:$G,4,FALSE))</f>
        <v>UNIDAD</v>
      </c>
      <c r="G687" s="141">
        <v>1.0</v>
      </c>
      <c r="H687" s="56">
        <f t="shared" si="32"/>
        <v>10.5</v>
      </c>
    </row>
    <row r="688" ht="15.75" customHeight="1">
      <c r="A688" s="53">
        <v>12.0</v>
      </c>
      <c r="B688" s="55" t="s">
        <v>313</v>
      </c>
      <c r="C688" s="55" t="str">
        <f>+IF(ISERROR(VLOOKUP($B688,Insumos!$C:$G,3,FALSE)),"",VLOOKUP($B688,Insumos!$C:$G,3,FALSE))</f>
        <v>GRAMOS</v>
      </c>
      <c r="D688" s="56">
        <f>+IF(ISERROR(VLOOKUP($B688,Insumos!$C:$G,2,FALSE)),"",VLOOKUP($B688,Insumos!$C:$G,2,FALSE))</f>
        <v>6750</v>
      </c>
      <c r="E688" s="57">
        <f>+IF(ISERROR(VLOOKUP($B688,Insumos!$C:$G,5,FALSE)),"",VLOOKUP($B688,Insumos!$C:$G,5,FALSE))</f>
        <v>1000</v>
      </c>
      <c r="F688" s="55" t="str">
        <f>+IF(ISERROR(VLOOKUP($B688,Insumos!$C:$G,4,FALSE)),"",VLOOKUP($B688,Insumos!$C:$G,4,FALSE))</f>
        <v>GRAMOS</v>
      </c>
      <c r="G688" s="141">
        <v>8.0</v>
      </c>
      <c r="H688" s="56">
        <f t="shared" si="32"/>
        <v>54</v>
      </c>
    </row>
    <row r="689" ht="15.75" customHeight="1">
      <c r="A689" s="53">
        <v>13.0</v>
      </c>
      <c r="B689" s="55" t="s">
        <v>156</v>
      </c>
      <c r="C689" s="55" t="str">
        <f>+IF(ISERROR(VLOOKUP($B689,Insumos!$C:$G,3,FALSE)),"",VLOOKUP($B689,Insumos!$C:$G,3,FALSE))</f>
        <v>GRAMOS</v>
      </c>
      <c r="D689" s="56">
        <f>+IF(ISERROR(VLOOKUP($B689,Insumos!$C:$G,2,FALSE)),"",VLOOKUP($B689,Insumos!$C:$G,2,FALSE))</f>
        <v>909</v>
      </c>
      <c r="E689" s="57">
        <f>+IF(ISERROR(VLOOKUP($B689,Insumos!$C:$G,5,FALSE)),"",VLOOKUP($B689,Insumos!$C:$G,5,FALSE))</f>
        <v>1000</v>
      </c>
      <c r="F689" s="55" t="str">
        <f>+IF(ISERROR(VLOOKUP($B689,Insumos!$C:$G,4,FALSE)),"",VLOOKUP($B689,Insumos!$C:$G,4,FALSE))</f>
        <v>GRAMOS</v>
      </c>
      <c r="G689" s="141">
        <v>8.0</v>
      </c>
      <c r="H689" s="56">
        <f t="shared" si="32"/>
        <v>7.27</v>
      </c>
    </row>
    <row r="690" ht="15.75" customHeight="1">
      <c r="A690" s="53">
        <v>14.0</v>
      </c>
      <c r="B690" s="55" t="s">
        <v>303</v>
      </c>
      <c r="C690" s="55" t="str">
        <f>+IF(ISERROR(VLOOKUP($B690,Insumos!$C:$G,3,FALSE)),"",VLOOKUP($B690,Insumos!$C:$G,3,FALSE))</f>
        <v>UNIDAD</v>
      </c>
      <c r="D690" s="56">
        <f>+IF(ISERROR(VLOOKUP($B690,Insumos!$C:$G,2,FALSE)),"",VLOOKUP($B690,Insumos!$C:$G,2,FALSE))</f>
        <v>10</v>
      </c>
      <c r="E690" s="57">
        <f>+IF(ISERROR(VLOOKUP($B690,Insumos!$C:$G,5,FALSE)),"",VLOOKUP($B690,Insumos!$C:$G,5,FALSE))</f>
        <v>1</v>
      </c>
      <c r="F690" s="55" t="str">
        <f>+IF(ISERROR(VLOOKUP($B690,Insumos!$C:$G,4,FALSE)),"",VLOOKUP($B690,Insumos!$C:$G,4,FALSE))</f>
        <v>UNIDAD</v>
      </c>
      <c r="G690" s="141">
        <v>2.0</v>
      </c>
      <c r="H690" s="56">
        <f t="shared" si="32"/>
        <v>20</v>
      </c>
    </row>
    <row r="691" ht="15.75" customHeight="1">
      <c r="A691" s="53">
        <v>15.0</v>
      </c>
      <c r="B691" s="55" t="s">
        <v>304</v>
      </c>
      <c r="C691" s="55" t="str">
        <f>+IF(ISERROR(VLOOKUP($B691,Insumos!$C:$G,3,FALSE)),"",VLOOKUP($B691,Insumos!$C:$G,3,FALSE))</f>
        <v>UNIDAD</v>
      </c>
      <c r="D691" s="56">
        <f>+IF(ISERROR(VLOOKUP($B691,Insumos!$C:$G,2,FALSE)),"",VLOOKUP($B691,Insumos!$C:$G,2,FALSE))</f>
        <v>9</v>
      </c>
      <c r="E691" s="57">
        <f>+IF(ISERROR(VLOOKUP($B691,Insumos!$C:$G,5,FALSE)),"",VLOOKUP($B691,Insumos!$C:$G,5,FALSE))</f>
        <v>1</v>
      </c>
      <c r="F691" s="55" t="str">
        <f>+IF(ISERROR(VLOOKUP($B691,Insumos!$C:$G,4,FALSE)),"",VLOOKUP($B691,Insumos!$C:$G,4,FALSE))</f>
        <v>UNIDAD</v>
      </c>
      <c r="G691" s="141">
        <v>2.0</v>
      </c>
      <c r="H691" s="56">
        <f t="shared" si="32"/>
        <v>18</v>
      </c>
    </row>
    <row r="692" ht="15.75" customHeight="1">
      <c r="A692" s="53">
        <v>16.0</v>
      </c>
      <c r="B692" s="55" t="s">
        <v>315</v>
      </c>
      <c r="C692" s="55" t="str">
        <f>+IF(ISERROR(VLOOKUP($B692,Insumos!$C:$G,3,FALSE)),"",VLOOKUP($B692,Insumos!$C:$G,3,FALSE))</f>
        <v>UNIDAD</v>
      </c>
      <c r="D692" s="56">
        <f>+IF(ISERROR(VLOOKUP($B692,Insumos!$C:$G,2,FALSE)),"",VLOOKUP($B692,Insumos!$C:$G,2,FALSE))</f>
        <v>170</v>
      </c>
      <c r="E692" s="57">
        <f>+IF(ISERROR(VLOOKUP($B692,Insumos!$C:$G,5,FALSE)),"",VLOOKUP($B692,Insumos!$C:$G,5,FALSE))</f>
        <v>1</v>
      </c>
      <c r="F692" s="55" t="str">
        <f>+IF(ISERROR(VLOOKUP($B692,Insumos!$C:$G,4,FALSE)),"",VLOOKUP($B692,Insumos!$C:$G,4,FALSE))</f>
        <v>UNIDAD</v>
      </c>
      <c r="G692" s="141">
        <v>1.0</v>
      </c>
      <c r="H692" s="56">
        <f t="shared" si="32"/>
        <v>170</v>
      </c>
    </row>
    <row r="693" ht="15.75" customHeight="1">
      <c r="A693" s="42"/>
      <c r="B693" s="140"/>
      <c r="C693" s="41"/>
      <c r="D693" s="44"/>
      <c r="E693" s="45"/>
      <c r="F693" s="41"/>
      <c r="G693" s="67" t="s">
        <v>566</v>
      </c>
      <c r="H693" s="68">
        <f>+SUM(H677:H692)</f>
        <v>2545.74</v>
      </c>
    </row>
    <row r="694" ht="15.75" customHeight="1">
      <c r="A694" s="42"/>
      <c r="B694" s="140"/>
      <c r="C694" s="41"/>
      <c r="D694" s="44"/>
      <c r="E694" s="45"/>
      <c r="F694" s="41"/>
      <c r="G694" s="67" t="s">
        <v>569</v>
      </c>
      <c r="H694" s="142">
        <f>+H693/10</f>
        <v>254.574</v>
      </c>
    </row>
    <row r="695" ht="15.75" customHeight="1">
      <c r="A695" s="42"/>
      <c r="B695" s="140"/>
      <c r="C695" s="41"/>
      <c r="D695" s="44"/>
      <c r="E695" s="45"/>
      <c r="F695" s="41"/>
      <c r="G695" s="67" t="s">
        <v>570</v>
      </c>
      <c r="H695" s="143">
        <f>(H693+H694)*1.19</f>
        <v>3332.37366</v>
      </c>
    </row>
    <row r="696" ht="15.75" customHeight="1">
      <c r="A696" s="42"/>
      <c r="B696" s="140"/>
      <c r="C696" s="41"/>
      <c r="D696" s="44"/>
      <c r="E696" s="45"/>
      <c r="F696" s="41"/>
      <c r="G696" s="67" t="s">
        <v>571</v>
      </c>
      <c r="H696" s="144">
        <f>+H695/H697</f>
        <v>0.3032187134</v>
      </c>
    </row>
    <row r="697" ht="15.75" customHeight="1">
      <c r="A697" s="42"/>
      <c r="B697" s="140"/>
      <c r="C697" s="41"/>
      <c r="D697" s="44"/>
      <c r="E697" s="45"/>
      <c r="F697" s="41"/>
      <c r="G697" s="67" t="s">
        <v>572</v>
      </c>
      <c r="H697" s="154">
        <v>10990.0</v>
      </c>
    </row>
    <row r="698" ht="15.75" customHeight="1">
      <c r="B698" s="4"/>
      <c r="G698" s="31"/>
    </row>
    <row r="699" ht="15.75" customHeight="1">
      <c r="B699" s="4"/>
      <c r="G699" s="31"/>
    </row>
    <row r="700" ht="15.75" customHeight="1">
      <c r="A700" s="138" t="s">
        <v>562</v>
      </c>
      <c r="B700" s="89" t="s">
        <v>130</v>
      </c>
      <c r="C700" s="34" t="s">
        <v>484</v>
      </c>
      <c r="D700" s="35"/>
      <c r="E700" s="36"/>
      <c r="F700" s="37"/>
      <c r="G700" s="38"/>
      <c r="H700" s="35"/>
    </row>
    <row r="701" ht="15.75" customHeight="1">
      <c r="A701" s="42"/>
      <c r="B701" s="140"/>
      <c r="C701" s="42"/>
      <c r="D701" s="44"/>
      <c r="E701" s="45"/>
      <c r="F701" s="42"/>
      <c r="G701" s="46"/>
      <c r="H701" s="44"/>
    </row>
    <row r="702" ht="15.75" customHeight="1">
      <c r="A702" s="48" t="s">
        <v>476</v>
      </c>
      <c r="B702" s="48" t="s">
        <v>477</v>
      </c>
      <c r="C702" s="48" t="s">
        <v>478</v>
      </c>
      <c r="D702" s="49" t="s">
        <v>564</v>
      </c>
      <c r="E702" s="50" t="s">
        <v>10</v>
      </c>
      <c r="F702" s="48" t="s">
        <v>480</v>
      </c>
      <c r="G702" s="51" t="s">
        <v>481</v>
      </c>
      <c r="H702" s="49" t="s">
        <v>565</v>
      </c>
    </row>
    <row r="703" ht="15.75" customHeight="1">
      <c r="A703" s="53">
        <v>1.0</v>
      </c>
      <c r="B703" s="55" t="s">
        <v>52</v>
      </c>
      <c r="C703" s="55" t="str">
        <f>+IF(ISERROR(VLOOKUP($B703,Insumos!$C:$G,3,FALSE)),"",VLOOKUP($B703,Insumos!$C:$G,3,FALSE))</f>
        <v>UNIDAD</v>
      </c>
      <c r="D703" s="56">
        <f>+IF(ISERROR(VLOOKUP($B703,Insumos!$C:$G,2,FALSE)),"",VLOOKUP($B703,Insumos!$C:$G,2,FALSE))</f>
        <v>5000</v>
      </c>
      <c r="E703" s="57">
        <f>+IF(ISERROR(VLOOKUP($B703,Insumos!$C:$G,5,FALSE)),"",VLOOKUP($B703,Insumos!$C:$G,5,FALSE))</f>
        <v>100</v>
      </c>
      <c r="F703" s="55" t="str">
        <f>+IF(ISERROR(VLOOKUP($B703,Insumos!$C:$G,4,FALSE)),"",VLOOKUP($B703,Insumos!$C:$G,4,FALSE))</f>
        <v>UNIDAD</v>
      </c>
      <c r="G703" s="141">
        <v>1.0</v>
      </c>
      <c r="H703" s="56">
        <f t="shared" ref="H703:H720" si="33">IF(ISERROR(ROUND(+D703/E703*G703,2)),0,ROUND(+D703/E703*G703,2))</f>
        <v>50</v>
      </c>
    </row>
    <row r="704" ht="15.75" customHeight="1">
      <c r="A704" s="53">
        <v>2.0</v>
      </c>
      <c r="B704" s="55" t="s">
        <v>236</v>
      </c>
      <c r="C704" s="55" t="str">
        <f>+IF(ISERROR(VLOOKUP($B704,Insumos!$C:$G,3,FALSE)),"",VLOOKUP($B704,Insumos!$C:$G,3,FALSE))</f>
        <v>GRAMOS</v>
      </c>
      <c r="D704" s="56">
        <f>+IF(ISERROR(VLOOKUP($B704,Insumos!$C:$G,2,FALSE)),"",VLOOKUP($B704,Insumos!$C:$G,2,FALSE))</f>
        <v>8753.846154</v>
      </c>
      <c r="E704" s="57">
        <f>+IF(ISERROR(VLOOKUP($B704,Insumos!$C:$G,5,FALSE)),"",VLOOKUP($B704,Insumos!$C:$G,5,FALSE))</f>
        <v>1000</v>
      </c>
      <c r="F704" s="55" t="str">
        <f>+IF(ISERROR(VLOOKUP($B704,Insumos!$C:$G,4,FALSE)),"",VLOOKUP($B704,Insumos!$C:$G,4,FALSE))</f>
        <v>GRAMOS</v>
      </c>
      <c r="G704" s="141">
        <v>42.0</v>
      </c>
      <c r="H704" s="56">
        <f t="shared" si="33"/>
        <v>367.66</v>
      </c>
    </row>
    <row r="705" ht="15.75" customHeight="1">
      <c r="A705" s="53">
        <v>3.0</v>
      </c>
      <c r="B705" s="55" t="s">
        <v>44</v>
      </c>
      <c r="C705" s="55" t="str">
        <f>+IF(ISERROR(VLOOKUP($B705,Insumos!$C:$G,3,FALSE)),"",VLOOKUP($B705,Insumos!$C:$G,3,FALSE))</f>
        <v>GRAMOS</v>
      </c>
      <c r="D705" s="56">
        <f>+IF(ISERROR(VLOOKUP($B705,Insumos!$C:$G,2,FALSE)),"",VLOOKUP($B705,Insumos!$C:$G,2,FALSE))</f>
        <v>5780</v>
      </c>
      <c r="E705" s="57">
        <f>+IF(ISERROR(VLOOKUP($B705,Insumos!$C:$G,5,FALSE)),"",VLOOKUP($B705,Insumos!$C:$G,5,FALSE))</f>
        <v>1000</v>
      </c>
      <c r="F705" s="55" t="str">
        <f>+IF(ISERROR(VLOOKUP($B705,Insumos!$C:$G,4,FALSE)),"",VLOOKUP($B705,Insumos!$C:$G,4,FALSE))</f>
        <v>GRAMOS</v>
      </c>
      <c r="G705" s="141">
        <v>55.0</v>
      </c>
      <c r="H705" s="56">
        <f t="shared" si="33"/>
        <v>317.9</v>
      </c>
    </row>
    <row r="706" ht="15.75" customHeight="1">
      <c r="A706" s="53">
        <v>4.0</v>
      </c>
      <c r="B706" s="55" t="s">
        <v>33</v>
      </c>
      <c r="C706" s="55" t="str">
        <f>+IF(ISERROR(VLOOKUP($B706,Insumos!$C:$G,3,FALSE)),"",VLOOKUP($B706,Insumos!$C:$G,3,FALSE))</f>
        <v>GRAMOS</v>
      </c>
      <c r="D706" s="56">
        <f>+IF(ISERROR(VLOOKUP($B706,Insumos!$C:$G,2,FALSE)),"",VLOOKUP($B706,Insumos!$C:$G,2,FALSE))</f>
        <v>6945</v>
      </c>
      <c r="E706" s="57">
        <f>+IF(ISERROR(VLOOKUP($B706,Insumos!$C:$G,5,FALSE)),"",VLOOKUP($B706,Insumos!$C:$G,5,FALSE))</f>
        <v>1360</v>
      </c>
      <c r="F706" s="55" t="str">
        <f>+IF(ISERROR(VLOOKUP($B706,Insumos!$C:$G,4,FALSE)),"",VLOOKUP($B706,Insumos!$C:$G,4,FALSE))</f>
        <v>GRAMOS</v>
      </c>
      <c r="G706" s="141">
        <v>70.0</v>
      </c>
      <c r="H706" s="56">
        <f t="shared" si="33"/>
        <v>357.46</v>
      </c>
    </row>
    <row r="707" ht="15.75" customHeight="1">
      <c r="A707" s="53">
        <v>5.0</v>
      </c>
      <c r="B707" s="55" t="s">
        <v>232</v>
      </c>
      <c r="C707" s="55" t="str">
        <f>+IF(ISERROR(VLOOKUP($B707,Insumos!$C:$G,3,FALSE)),"",VLOOKUP($B707,Insumos!$C:$G,3,FALSE))</f>
        <v>GRAMOS</v>
      </c>
      <c r="D707" s="56">
        <f>+IF(ISERROR(VLOOKUP($B707,Insumos!$C:$G,2,FALSE)),"",VLOOKUP($B707,Insumos!$C:$G,2,FALSE))</f>
        <v>3529.411765</v>
      </c>
      <c r="E707" s="57">
        <f>+IF(ISERROR(VLOOKUP($B707,Insumos!$C:$G,5,FALSE)),"",VLOOKUP($B707,Insumos!$C:$G,5,FALSE))</f>
        <v>1000</v>
      </c>
      <c r="F707" s="55" t="str">
        <f>+IF(ISERROR(VLOOKUP($B707,Insumos!$C:$G,4,FALSE)),"",VLOOKUP($B707,Insumos!$C:$G,4,FALSE))</f>
        <v>GRAMOS</v>
      </c>
      <c r="G707" s="141">
        <v>45.0</v>
      </c>
      <c r="H707" s="56">
        <f t="shared" si="33"/>
        <v>158.82</v>
      </c>
    </row>
    <row r="708" ht="15.75" customHeight="1">
      <c r="A708" s="53">
        <v>6.0</v>
      </c>
      <c r="B708" s="55" t="s">
        <v>129</v>
      </c>
      <c r="C708" s="55" t="str">
        <f>+IF(ISERROR(VLOOKUP($B708,Insumos!$C:$G,3,FALSE)),"",VLOOKUP($B708,Insumos!$C:$G,3,FALSE))</f>
        <v>GRAMOS</v>
      </c>
      <c r="D708" s="56">
        <f>+IF(ISERROR(VLOOKUP($B708,Insumos!$C:$G,2,FALSE)),"",VLOOKUP($B708,Insumos!$C:$G,2,FALSE))</f>
        <v>13944.82759</v>
      </c>
      <c r="E708" s="57">
        <f>+IF(ISERROR(VLOOKUP($B708,Insumos!$C:$G,5,FALSE)),"",VLOOKUP($B708,Insumos!$C:$G,5,FALSE))</f>
        <v>1000</v>
      </c>
      <c r="F708" s="55" t="str">
        <f>+IF(ISERROR(VLOOKUP($B708,Insumos!$C:$G,4,FALSE)),"",VLOOKUP($B708,Insumos!$C:$G,4,FALSE))</f>
        <v>GRAMOS</v>
      </c>
      <c r="G708" s="141">
        <v>45.0</v>
      </c>
      <c r="H708" s="56">
        <f t="shared" si="33"/>
        <v>627.52</v>
      </c>
    </row>
    <row r="709" ht="15.75" customHeight="1">
      <c r="A709" s="53">
        <v>7.0</v>
      </c>
      <c r="B709" s="55" t="s">
        <v>297</v>
      </c>
      <c r="C709" s="55" t="str">
        <f>+IF(ISERROR(VLOOKUP($B709,Insumos!$C:$G,3,FALSE)),"",VLOOKUP($B709,Insumos!$C:$G,3,FALSE))</f>
        <v>CAJA</v>
      </c>
      <c r="D709" s="56">
        <f>+IF(ISERROR(VLOOKUP($B709,Insumos!$C:$G,2,FALSE)),"",VLOOKUP($B709,Insumos!$C:$G,2,FALSE))</f>
        <v>110</v>
      </c>
      <c r="E709" s="57">
        <f>+IF(ISERROR(VLOOKUP($B709,Insumos!$C:$G,5,FALSE)),"",VLOOKUP($B709,Insumos!$C:$G,5,FALSE))</f>
        <v>1</v>
      </c>
      <c r="F709" s="55" t="str">
        <f>+IF(ISERROR(VLOOKUP($B709,Insumos!$C:$G,4,FALSE)),"",VLOOKUP($B709,Insumos!$C:$G,4,FALSE))</f>
        <v>CAJA</v>
      </c>
      <c r="G709" s="141">
        <v>1.0</v>
      </c>
      <c r="H709" s="56">
        <f t="shared" si="33"/>
        <v>110</v>
      </c>
    </row>
    <row r="710" ht="15.75" customHeight="1">
      <c r="A710" s="53">
        <v>8.0</v>
      </c>
      <c r="B710" s="55" t="s">
        <v>312</v>
      </c>
      <c r="C710" s="55" t="str">
        <f>+IF(ISERROR(VLOOKUP($B710,Insumos!$C:$G,3,FALSE)),"",VLOOKUP($B710,Insumos!$C:$G,3,FALSE))</f>
        <v>UNIDAD</v>
      </c>
      <c r="D710" s="56">
        <f>+IF(ISERROR(VLOOKUP($B710,Insumos!$C:$G,2,FALSE)),"",VLOOKUP($B710,Insumos!$C:$G,2,FALSE))</f>
        <v>90.25</v>
      </c>
      <c r="E710" s="57">
        <f>+IF(ISERROR(VLOOKUP($B710,Insumos!$C:$G,5,FALSE)),"",VLOOKUP($B710,Insumos!$C:$G,5,FALSE))</f>
        <v>1</v>
      </c>
      <c r="F710" s="55" t="str">
        <f>+IF(ISERROR(VLOOKUP($B710,Insumos!$C:$G,4,FALSE)),"",VLOOKUP($B710,Insumos!$C:$G,4,FALSE))</f>
        <v>UNIDAD</v>
      </c>
      <c r="G710" s="141">
        <v>1.0</v>
      </c>
      <c r="H710" s="56">
        <f t="shared" si="33"/>
        <v>90.25</v>
      </c>
    </row>
    <row r="711" ht="15.75" customHeight="1">
      <c r="A711" s="53">
        <v>9.0</v>
      </c>
      <c r="B711" s="55" t="s">
        <v>311</v>
      </c>
      <c r="C711" s="55" t="str">
        <f>+IF(ISERROR(VLOOKUP($B711,Insumos!$C:$G,3,FALSE)),"",VLOOKUP($B711,Insumos!$C:$G,3,FALSE))</f>
        <v>UNIDAD</v>
      </c>
      <c r="D711" s="56">
        <f>+IF(ISERROR(VLOOKUP($B711,Insumos!$C:$G,2,FALSE)),"",VLOOKUP($B711,Insumos!$C:$G,2,FALSE))</f>
        <v>75.25</v>
      </c>
      <c r="E711" s="57">
        <f>+IF(ISERROR(VLOOKUP($B711,Insumos!$C:$G,5,FALSE)),"",VLOOKUP($B711,Insumos!$C:$G,5,FALSE))</f>
        <v>1</v>
      </c>
      <c r="F711" s="55" t="str">
        <f>+IF(ISERROR(VLOOKUP($B711,Insumos!$C:$G,4,FALSE)),"",VLOOKUP($B711,Insumos!$C:$G,4,FALSE))</f>
        <v>UNIDAD</v>
      </c>
      <c r="G711" s="141">
        <v>1.0</v>
      </c>
      <c r="H711" s="56">
        <f t="shared" si="33"/>
        <v>75.25</v>
      </c>
    </row>
    <row r="712" ht="15.75" customHeight="1">
      <c r="A712" s="53">
        <v>10.0</v>
      </c>
      <c r="B712" s="55" t="s">
        <v>314</v>
      </c>
      <c r="C712" s="55" t="str">
        <f>+IF(ISERROR(VLOOKUP($B712,Insumos!$C:$G,3,FALSE)),"",VLOOKUP($B712,Insumos!$C:$G,3,FALSE))</f>
        <v>UNIDAD</v>
      </c>
      <c r="D712" s="56">
        <f>+IF(ISERROR(VLOOKUP($B712,Insumos!$C:$G,2,FALSE)),"",VLOOKUP($B712,Insumos!$C:$G,2,FALSE))</f>
        <v>10.5</v>
      </c>
      <c r="E712" s="57">
        <f>+IF(ISERROR(VLOOKUP($B712,Insumos!$C:$G,5,FALSE)),"",VLOOKUP($B712,Insumos!$C:$G,5,FALSE))</f>
        <v>1</v>
      </c>
      <c r="F712" s="55" t="str">
        <f>+IF(ISERROR(VLOOKUP($B712,Insumos!$C:$G,4,FALSE)),"",VLOOKUP($B712,Insumos!$C:$G,4,FALSE))</f>
        <v>UNIDAD</v>
      </c>
      <c r="G712" s="141">
        <v>1.0</v>
      </c>
      <c r="H712" s="56">
        <f t="shared" si="33"/>
        <v>10.5</v>
      </c>
    </row>
    <row r="713" ht="15.75" customHeight="1">
      <c r="A713" s="53">
        <v>11.0</v>
      </c>
      <c r="B713" s="55" t="s">
        <v>313</v>
      </c>
      <c r="C713" s="55" t="str">
        <f>+IF(ISERROR(VLOOKUP($B713,Insumos!$C:$G,3,FALSE)),"",VLOOKUP($B713,Insumos!$C:$G,3,FALSE))</f>
        <v>GRAMOS</v>
      </c>
      <c r="D713" s="56">
        <f>+IF(ISERROR(VLOOKUP($B713,Insumos!$C:$G,2,FALSE)),"",VLOOKUP($B713,Insumos!$C:$G,2,FALSE))</f>
        <v>6750</v>
      </c>
      <c r="E713" s="57">
        <f>+IF(ISERROR(VLOOKUP($B713,Insumos!$C:$G,5,FALSE)),"",VLOOKUP($B713,Insumos!$C:$G,5,FALSE))</f>
        <v>1000</v>
      </c>
      <c r="F713" s="55" t="str">
        <f>+IF(ISERROR(VLOOKUP($B713,Insumos!$C:$G,4,FALSE)),"",VLOOKUP($B713,Insumos!$C:$G,4,FALSE))</f>
        <v>GRAMOS</v>
      </c>
      <c r="G713" s="141">
        <v>8.0</v>
      </c>
      <c r="H713" s="56">
        <f t="shared" si="33"/>
        <v>54</v>
      </c>
    </row>
    <row r="714" ht="15.75" customHeight="1">
      <c r="A714" s="53">
        <v>12.0</v>
      </c>
      <c r="B714" s="55" t="s">
        <v>156</v>
      </c>
      <c r="C714" s="55" t="str">
        <f>+IF(ISERROR(VLOOKUP($B714,Insumos!$C:$G,3,FALSE)),"",VLOOKUP($B714,Insumos!$C:$G,3,FALSE))</f>
        <v>GRAMOS</v>
      </c>
      <c r="D714" s="56">
        <f>+IF(ISERROR(VLOOKUP($B714,Insumos!$C:$G,2,FALSE)),"",VLOOKUP($B714,Insumos!$C:$G,2,FALSE))</f>
        <v>909</v>
      </c>
      <c r="E714" s="57">
        <f>+IF(ISERROR(VLOOKUP($B714,Insumos!$C:$G,5,FALSE)),"",VLOOKUP($B714,Insumos!$C:$G,5,FALSE))</f>
        <v>1000</v>
      </c>
      <c r="F714" s="55" t="str">
        <f>+IF(ISERROR(VLOOKUP($B714,Insumos!$C:$G,4,FALSE)),"",VLOOKUP($B714,Insumos!$C:$G,4,FALSE))</f>
        <v>GRAMOS</v>
      </c>
      <c r="G714" s="141">
        <v>8.0</v>
      </c>
      <c r="H714" s="56">
        <f t="shared" si="33"/>
        <v>7.27</v>
      </c>
    </row>
    <row r="715" ht="15.75" customHeight="1">
      <c r="A715" s="53">
        <v>13.0</v>
      </c>
      <c r="B715" s="55" t="s">
        <v>303</v>
      </c>
      <c r="C715" s="55" t="str">
        <f>+IF(ISERROR(VLOOKUP($B715,Insumos!$C:$G,3,FALSE)),"",VLOOKUP($B715,Insumos!$C:$G,3,FALSE))</f>
        <v>UNIDAD</v>
      </c>
      <c r="D715" s="56">
        <f>+IF(ISERROR(VLOOKUP($B715,Insumos!$C:$G,2,FALSE)),"",VLOOKUP($B715,Insumos!$C:$G,2,FALSE))</f>
        <v>10</v>
      </c>
      <c r="E715" s="57">
        <f>+IF(ISERROR(VLOOKUP($B715,Insumos!$C:$G,5,FALSE)),"",VLOOKUP($B715,Insumos!$C:$G,5,FALSE))</f>
        <v>1</v>
      </c>
      <c r="F715" s="55" t="str">
        <f>+IF(ISERROR(VLOOKUP($B715,Insumos!$C:$G,4,FALSE)),"",VLOOKUP($B715,Insumos!$C:$G,4,FALSE))</f>
        <v>UNIDAD</v>
      </c>
      <c r="G715" s="141">
        <v>2.0</v>
      </c>
      <c r="H715" s="56">
        <f t="shared" si="33"/>
        <v>20</v>
      </c>
    </row>
    <row r="716" ht="15.75" customHeight="1">
      <c r="A716" s="53">
        <v>14.0</v>
      </c>
      <c r="B716" s="55" t="s">
        <v>304</v>
      </c>
      <c r="C716" s="55" t="str">
        <f>+IF(ISERROR(VLOOKUP($B716,Insumos!$C:$G,3,FALSE)),"",VLOOKUP($B716,Insumos!$C:$G,3,FALSE))</f>
        <v>UNIDAD</v>
      </c>
      <c r="D716" s="56">
        <f>+IF(ISERROR(VLOOKUP($B716,Insumos!$C:$G,2,FALSE)),"",VLOOKUP($B716,Insumos!$C:$G,2,FALSE))</f>
        <v>9</v>
      </c>
      <c r="E716" s="57">
        <f>+IF(ISERROR(VLOOKUP($B716,Insumos!$C:$G,5,FALSE)),"",VLOOKUP($B716,Insumos!$C:$G,5,FALSE))</f>
        <v>1</v>
      </c>
      <c r="F716" s="55" t="str">
        <f>+IF(ISERROR(VLOOKUP($B716,Insumos!$C:$G,4,FALSE)),"",VLOOKUP($B716,Insumos!$C:$G,4,FALSE))</f>
        <v>UNIDAD</v>
      </c>
      <c r="G716" s="141">
        <v>2.0</v>
      </c>
      <c r="H716" s="56">
        <f t="shared" si="33"/>
        <v>18</v>
      </c>
    </row>
    <row r="717" ht="15.75" customHeight="1">
      <c r="A717" s="53">
        <v>15.0</v>
      </c>
      <c r="B717" s="55" t="s">
        <v>315</v>
      </c>
      <c r="C717" s="55" t="str">
        <f>+IF(ISERROR(VLOOKUP($B717,Insumos!$C:$G,3,FALSE)),"",VLOOKUP($B717,Insumos!$C:$G,3,FALSE))</f>
        <v>UNIDAD</v>
      </c>
      <c r="D717" s="56">
        <f>+IF(ISERROR(VLOOKUP($B717,Insumos!$C:$G,2,FALSE)),"",VLOOKUP($B717,Insumos!$C:$G,2,FALSE))</f>
        <v>170</v>
      </c>
      <c r="E717" s="57">
        <f>+IF(ISERROR(VLOOKUP($B717,Insumos!$C:$G,5,FALSE)),"",VLOOKUP($B717,Insumos!$C:$G,5,FALSE))</f>
        <v>1</v>
      </c>
      <c r="F717" s="55" t="str">
        <f>+IF(ISERROR(VLOOKUP($B717,Insumos!$C:$G,4,FALSE)),"",VLOOKUP($B717,Insumos!$C:$G,4,FALSE))</f>
        <v>UNIDAD</v>
      </c>
      <c r="G717" s="141">
        <v>1.0</v>
      </c>
      <c r="H717" s="56">
        <f t="shared" si="33"/>
        <v>170</v>
      </c>
    </row>
    <row r="718" ht="15.75" customHeight="1">
      <c r="A718" s="53">
        <v>16.0</v>
      </c>
      <c r="B718" s="55"/>
      <c r="C718" s="55" t="str">
        <f>+IF(ISERROR(VLOOKUP($B718,Insumos!$C:$G,3,FALSE)),"",VLOOKUP($B718,Insumos!$C:$G,3,FALSE))</f>
        <v/>
      </c>
      <c r="D718" s="56" t="str">
        <f>+IF(ISERROR(VLOOKUP($B718,Insumos!$C:$G,2,FALSE)),"",VLOOKUP($B718,Insumos!$C:$G,2,FALSE))</f>
        <v/>
      </c>
      <c r="E718" s="57" t="str">
        <f>+IF(ISERROR(VLOOKUP($B718,Insumos!$C:$G,5,FALSE)),"",VLOOKUP($B718,Insumos!$C:$G,5,FALSE))</f>
        <v/>
      </c>
      <c r="F718" s="55" t="str">
        <f>+IF(ISERROR(VLOOKUP($B718,Insumos!$C:$G,4,FALSE)),"",VLOOKUP($B718,Insumos!$C:$G,4,FALSE))</f>
        <v/>
      </c>
      <c r="G718" s="141"/>
      <c r="H718" s="56">
        <f t="shared" si="33"/>
        <v>0</v>
      </c>
    </row>
    <row r="719" ht="15.75" customHeight="1">
      <c r="A719" s="53">
        <v>17.0</v>
      </c>
      <c r="B719" s="55"/>
      <c r="C719" s="55" t="str">
        <f>+IF(ISERROR(VLOOKUP($B719,Insumos!$C:$G,3,FALSE)),"",VLOOKUP($B719,Insumos!$C:$G,3,FALSE))</f>
        <v/>
      </c>
      <c r="D719" s="56" t="str">
        <f>+IF(ISERROR(VLOOKUP($B719,Insumos!$C:$G,2,FALSE)),"",VLOOKUP($B719,Insumos!$C:$G,2,FALSE))</f>
        <v/>
      </c>
      <c r="E719" s="57" t="str">
        <f>+IF(ISERROR(VLOOKUP($B719,Insumos!$C:$G,5,FALSE)),"",VLOOKUP($B719,Insumos!$C:$G,5,FALSE))</f>
        <v/>
      </c>
      <c r="F719" s="55" t="str">
        <f>+IF(ISERROR(VLOOKUP($B719,Insumos!$C:$G,4,FALSE)),"",VLOOKUP($B719,Insumos!$C:$G,4,FALSE))</f>
        <v/>
      </c>
      <c r="G719" s="141"/>
      <c r="H719" s="56">
        <f t="shared" si="33"/>
        <v>0</v>
      </c>
    </row>
    <row r="720" ht="15.75" customHeight="1">
      <c r="A720" s="53">
        <v>18.0</v>
      </c>
      <c r="B720" s="55"/>
      <c r="C720" s="55" t="str">
        <f>+IF(ISERROR(VLOOKUP($B720,Insumos!$C:$G,3,FALSE)),"",VLOOKUP($B720,Insumos!$C:$G,3,FALSE))</f>
        <v/>
      </c>
      <c r="D720" s="56" t="str">
        <f>+IF(ISERROR(VLOOKUP($B720,Insumos!$C:$G,2,FALSE)),"",VLOOKUP($B720,Insumos!$C:$G,2,FALSE))</f>
        <v/>
      </c>
      <c r="E720" s="57" t="str">
        <f>+IF(ISERROR(VLOOKUP($B720,Insumos!$C:$G,5,FALSE)),"",VLOOKUP($B720,Insumos!$C:$G,5,FALSE))</f>
        <v/>
      </c>
      <c r="F720" s="55" t="str">
        <f>+IF(ISERROR(VLOOKUP($B720,Insumos!$C:$G,4,FALSE)),"",VLOOKUP($B720,Insumos!$C:$G,4,FALSE))</f>
        <v/>
      </c>
      <c r="G720" s="141"/>
      <c r="H720" s="56">
        <f t="shared" si="33"/>
        <v>0</v>
      </c>
    </row>
    <row r="721" ht="15.75" customHeight="1">
      <c r="A721" s="42"/>
      <c r="B721" s="140"/>
      <c r="C721" s="41"/>
      <c r="D721" s="44"/>
      <c r="E721" s="45"/>
      <c r="F721" s="41"/>
      <c r="G721" s="67" t="s">
        <v>566</v>
      </c>
      <c r="H721" s="68">
        <f>+SUM(H703:H720)</f>
        <v>2434.63</v>
      </c>
    </row>
    <row r="722" ht="15.75" customHeight="1">
      <c r="A722" s="42"/>
      <c r="B722" s="140"/>
      <c r="C722" s="41"/>
      <c r="D722" s="44"/>
      <c r="E722" s="45"/>
      <c r="F722" s="41"/>
      <c r="G722" s="67" t="s">
        <v>569</v>
      </c>
      <c r="H722" s="142">
        <f>+H721/10</f>
        <v>243.463</v>
      </c>
    </row>
    <row r="723" ht="15.75" customHeight="1">
      <c r="A723" s="42"/>
      <c r="B723" s="140"/>
      <c r="C723" s="41"/>
      <c r="D723" s="44"/>
      <c r="E723" s="45"/>
      <c r="F723" s="41"/>
      <c r="G723" s="67" t="s">
        <v>570</v>
      </c>
      <c r="H723" s="143">
        <f>(H721+H722)*1.19</f>
        <v>3186.93067</v>
      </c>
    </row>
    <row r="724" ht="15.75" customHeight="1">
      <c r="A724" s="42"/>
      <c r="B724" s="140"/>
      <c r="C724" s="41"/>
      <c r="D724" s="44"/>
      <c r="E724" s="45"/>
      <c r="F724" s="41"/>
      <c r="G724" s="67" t="s">
        <v>571</v>
      </c>
      <c r="H724" s="144">
        <f>+H723/H725</f>
        <v>0.2703079449</v>
      </c>
    </row>
    <row r="725" ht="15.75" customHeight="1">
      <c r="A725" s="42"/>
      <c r="B725" s="140"/>
      <c r="C725" s="41"/>
      <c r="D725" s="44"/>
      <c r="E725" s="45"/>
      <c r="F725" s="41"/>
      <c r="G725" s="67" t="s">
        <v>572</v>
      </c>
      <c r="H725" s="154">
        <v>11790.0</v>
      </c>
    </row>
    <row r="726" ht="15.75" customHeight="1">
      <c r="B726" s="4"/>
      <c r="G726" s="31"/>
      <c r="H726" s="4"/>
    </row>
    <row r="727" ht="15.75" customHeight="1">
      <c r="B727" s="4"/>
      <c r="G727" s="31"/>
    </row>
    <row r="728" ht="15.75" customHeight="1">
      <c r="B728" s="4"/>
      <c r="G728" s="31"/>
    </row>
    <row r="729" ht="15.75" customHeight="1">
      <c r="A729" s="138" t="s">
        <v>562</v>
      </c>
      <c r="B729" s="89" t="s">
        <v>615</v>
      </c>
      <c r="C729" s="34" t="s">
        <v>484</v>
      </c>
      <c r="D729" s="35"/>
      <c r="E729" s="36"/>
      <c r="F729" s="37"/>
      <c r="G729" s="38"/>
      <c r="H729" s="35"/>
    </row>
    <row r="730" ht="15.75" customHeight="1">
      <c r="A730" s="42"/>
      <c r="B730" s="140"/>
      <c r="C730" s="42"/>
      <c r="D730" s="44"/>
      <c r="E730" s="45"/>
      <c r="F730" s="42"/>
      <c r="G730" s="46"/>
      <c r="H730" s="44"/>
    </row>
    <row r="731" ht="15.75" customHeight="1">
      <c r="A731" s="48" t="s">
        <v>476</v>
      </c>
      <c r="B731" s="48" t="s">
        <v>477</v>
      </c>
      <c r="C731" s="48" t="s">
        <v>478</v>
      </c>
      <c r="D731" s="49" t="s">
        <v>564</v>
      </c>
      <c r="E731" s="50" t="s">
        <v>10</v>
      </c>
      <c r="F731" s="48" t="s">
        <v>480</v>
      </c>
      <c r="G731" s="51" t="s">
        <v>481</v>
      </c>
      <c r="H731" s="49" t="s">
        <v>565</v>
      </c>
    </row>
    <row r="732" ht="15.75" customHeight="1">
      <c r="A732" s="53">
        <v>1.0</v>
      </c>
      <c r="B732" s="55" t="s">
        <v>126</v>
      </c>
      <c r="C732" s="55" t="str">
        <f>+IF(ISERROR(VLOOKUP($B732,Insumos!$C:$G,3,FALSE)),"",VLOOKUP($B732,Insumos!$C:$G,3,FALSE))</f>
        <v>ROLL</v>
      </c>
      <c r="D732" s="56">
        <f>+IF(ISERROR(VLOOKUP($B732,Insumos!$C:$G,2,FALSE)),"",VLOOKUP($B732,Insumos!$C:$G,2,FALSE))</f>
        <v>2965.01</v>
      </c>
      <c r="E732" s="57">
        <f>+IF(ISERROR(VLOOKUP($B732,Insumos!$C:$G,5,FALSE)),"",VLOOKUP($B732,Insumos!$C:$G,5,FALSE))</f>
        <v>1</v>
      </c>
      <c r="F732" s="55" t="str">
        <f>+IF(ISERROR(VLOOKUP($B732,Insumos!$C:$G,4,FALSE)),"",VLOOKUP($B732,Insumos!$C:$G,4,FALSE))</f>
        <v>ROLL</v>
      </c>
      <c r="G732" s="141">
        <v>1.0</v>
      </c>
      <c r="H732" s="56">
        <f t="shared" ref="H732:H748" si="34">IF(ISERROR(ROUND(+D732/E732*G732,2)),0,ROUND(+D732/E732*G732,2))</f>
        <v>2965.01</v>
      </c>
    </row>
    <row r="733" ht="15.75" customHeight="1">
      <c r="A733" s="53">
        <v>2.0</v>
      </c>
      <c r="B733" s="55" t="s">
        <v>128</v>
      </c>
      <c r="C733" s="55" t="str">
        <f>+IF(ISERROR(VLOOKUP($B733,Insumos!$C:$G,3,FALSE)),"",VLOOKUP($B733,Insumos!$C:$G,3,FALSE))</f>
        <v>ROLL</v>
      </c>
      <c r="D733" s="56">
        <f>+IF(ISERROR(VLOOKUP($B733,Insumos!$C:$G,2,FALSE)),"",VLOOKUP($B733,Insumos!$C:$G,2,FALSE))</f>
        <v>1990.47</v>
      </c>
      <c r="E733" s="57">
        <f>+IF(ISERROR(VLOOKUP($B733,Insumos!$C:$G,5,FALSE)),"",VLOOKUP($B733,Insumos!$C:$G,5,FALSE))</f>
        <v>1</v>
      </c>
      <c r="F733" s="55" t="str">
        <f>+IF(ISERROR(VLOOKUP($B733,Insumos!$C:$G,4,FALSE)),"",VLOOKUP($B733,Insumos!$C:$G,4,FALSE))</f>
        <v>ROLL</v>
      </c>
      <c r="G733" s="141">
        <v>1.0</v>
      </c>
      <c r="H733" s="56">
        <f t="shared" si="34"/>
        <v>1990.47</v>
      </c>
    </row>
    <row r="734" ht="15.75" customHeight="1">
      <c r="A734" s="53">
        <v>3.0</v>
      </c>
      <c r="B734" s="55" t="s">
        <v>130</v>
      </c>
      <c r="C734" s="55" t="str">
        <f>+IF(ISERROR(VLOOKUP($B734,Insumos!$C:$G,3,FALSE)),"",VLOOKUP($B734,Insumos!$C:$G,3,FALSE))</f>
        <v>ROLL</v>
      </c>
      <c r="D734" s="56">
        <f>+IF(ISERROR(VLOOKUP($B734,Insumos!$C:$G,2,FALSE)),"",VLOOKUP($B734,Insumos!$C:$G,2,FALSE))</f>
        <v>1879.36</v>
      </c>
      <c r="E734" s="57">
        <f>+IF(ISERROR(VLOOKUP($B734,Insumos!$C:$G,5,FALSE)),"",VLOOKUP($B734,Insumos!$C:$G,5,FALSE))</f>
        <v>1</v>
      </c>
      <c r="F734" s="55" t="str">
        <f>+IF(ISERROR(VLOOKUP($B734,Insumos!$C:$G,4,FALSE)),"",VLOOKUP($B734,Insumos!$C:$G,4,FALSE))</f>
        <v>ROLL</v>
      </c>
      <c r="G734" s="141">
        <v>1.0</v>
      </c>
      <c r="H734" s="56">
        <f t="shared" si="34"/>
        <v>1879.36</v>
      </c>
    </row>
    <row r="735" ht="15.75" customHeight="1">
      <c r="A735" s="53">
        <v>4.0</v>
      </c>
      <c r="B735" s="55" t="s">
        <v>132</v>
      </c>
      <c r="C735" s="55" t="str">
        <f>+IF(ISERROR(VLOOKUP($B735,Insumos!$C:$G,3,FALSE)),"",VLOOKUP($B735,Insumos!$C:$G,3,FALSE))</f>
        <v>UNIDAD</v>
      </c>
      <c r="D735" s="56">
        <f>+IF(ISERROR(VLOOKUP($B735,Insumos!$C:$G,2,FALSE)),"",VLOOKUP($B735,Insumos!$C:$G,2,FALSE))</f>
        <v>180</v>
      </c>
      <c r="E735" s="57">
        <f>+IF(ISERROR(VLOOKUP($B735,Insumos!$C:$G,5,FALSE)),"",VLOOKUP($B735,Insumos!$C:$G,5,FALSE))</f>
        <v>1</v>
      </c>
      <c r="F735" s="55" t="str">
        <f>+IF(ISERROR(VLOOKUP($B735,Insumos!$C:$G,4,FALSE)),"",VLOOKUP($B735,Insumos!$C:$G,4,FALSE))</f>
        <v>UNIDAD</v>
      </c>
      <c r="G735" s="141">
        <v>2.0</v>
      </c>
      <c r="H735" s="56">
        <f t="shared" si="34"/>
        <v>360</v>
      </c>
    </row>
    <row r="736" ht="15.75" customHeight="1">
      <c r="A736" s="53">
        <v>5.0</v>
      </c>
      <c r="B736" s="55" t="s">
        <v>314</v>
      </c>
      <c r="C736" s="55" t="str">
        <f>+IF(ISERROR(VLOOKUP($B736,Insumos!$C:$G,3,FALSE)),"",VLOOKUP($B736,Insumos!$C:$G,3,FALSE))</f>
        <v>UNIDAD</v>
      </c>
      <c r="D736" s="56">
        <f>+IF(ISERROR(VLOOKUP($B736,Insumos!$C:$G,2,FALSE)),"",VLOOKUP($B736,Insumos!$C:$G,2,FALSE))</f>
        <v>10.5</v>
      </c>
      <c r="E736" s="57">
        <f>+IF(ISERROR(VLOOKUP($B736,Insumos!$C:$G,5,FALSE)),"",VLOOKUP($B736,Insumos!$C:$G,5,FALSE))</f>
        <v>1</v>
      </c>
      <c r="F736" s="55" t="str">
        <f>+IF(ISERROR(VLOOKUP($B736,Insumos!$C:$G,4,FALSE)),"",VLOOKUP($B736,Insumos!$C:$G,4,FALSE))</f>
        <v>UNIDAD</v>
      </c>
      <c r="G736" s="141">
        <v>3.0</v>
      </c>
      <c r="H736" s="56">
        <f t="shared" si="34"/>
        <v>31.5</v>
      </c>
    </row>
    <row r="737" ht="15.75" customHeight="1">
      <c r="A737" s="53">
        <v>6.0</v>
      </c>
      <c r="B737" s="55" t="s">
        <v>311</v>
      </c>
      <c r="C737" s="55" t="str">
        <f>+IF(ISERROR(VLOOKUP($B737,Insumos!$C:$G,3,FALSE)),"",VLOOKUP($B737,Insumos!$C:$G,3,FALSE))</f>
        <v>UNIDAD</v>
      </c>
      <c r="D737" s="56">
        <f>+IF(ISERROR(VLOOKUP($B737,Insumos!$C:$G,2,FALSE)),"",VLOOKUP($B737,Insumos!$C:$G,2,FALSE))</f>
        <v>75.25</v>
      </c>
      <c r="E737" s="57">
        <f>+IF(ISERROR(VLOOKUP($B737,Insumos!$C:$G,5,FALSE)),"",VLOOKUP($B737,Insumos!$C:$G,5,FALSE))</f>
        <v>1</v>
      </c>
      <c r="F737" s="55" t="str">
        <f>+IF(ISERROR(VLOOKUP($B737,Insumos!$C:$G,4,FALSE)),"",VLOOKUP($B737,Insumos!$C:$G,4,FALSE))</f>
        <v>UNIDAD</v>
      </c>
      <c r="G737" s="141">
        <v>2.0</v>
      </c>
      <c r="H737" s="56">
        <f t="shared" si="34"/>
        <v>150.5</v>
      </c>
    </row>
    <row r="738" ht="15.75" customHeight="1">
      <c r="A738" s="53">
        <v>7.0</v>
      </c>
      <c r="B738" s="55" t="s">
        <v>312</v>
      </c>
      <c r="C738" s="55" t="str">
        <f>+IF(ISERROR(VLOOKUP($B738,Insumos!$C:$G,3,FALSE)),"",VLOOKUP($B738,Insumos!$C:$G,3,FALSE))</f>
        <v>UNIDAD</v>
      </c>
      <c r="D738" s="56">
        <f>+IF(ISERROR(VLOOKUP($B738,Insumos!$C:$G,2,FALSE)),"",VLOOKUP($B738,Insumos!$C:$G,2,FALSE))</f>
        <v>90.25</v>
      </c>
      <c r="E738" s="57">
        <f>+IF(ISERROR(VLOOKUP($B738,Insumos!$C:$G,5,FALSE)),"",VLOOKUP($B738,Insumos!$C:$G,5,FALSE))</f>
        <v>1</v>
      </c>
      <c r="F738" s="55" t="str">
        <f>+IF(ISERROR(VLOOKUP($B738,Insumos!$C:$G,4,FALSE)),"",VLOOKUP($B738,Insumos!$C:$G,4,FALSE))</f>
        <v>UNIDAD</v>
      </c>
      <c r="G738" s="141">
        <v>1.0</v>
      </c>
      <c r="H738" s="56">
        <f t="shared" si="34"/>
        <v>90.25</v>
      </c>
    </row>
    <row r="739" ht="15.75" customHeight="1">
      <c r="A739" s="53">
        <v>8.0</v>
      </c>
      <c r="B739" s="55" t="s">
        <v>313</v>
      </c>
      <c r="C739" s="55" t="str">
        <f>+IF(ISERROR(VLOOKUP($B739,Insumos!$C:$G,3,FALSE)),"",VLOOKUP($B739,Insumos!$C:$G,3,FALSE))</f>
        <v>GRAMOS</v>
      </c>
      <c r="D739" s="56">
        <f>+IF(ISERROR(VLOOKUP($B739,Insumos!$C:$G,2,FALSE)),"",VLOOKUP($B739,Insumos!$C:$G,2,FALSE))</f>
        <v>6750</v>
      </c>
      <c r="E739" s="57">
        <f>+IF(ISERROR(VLOOKUP($B739,Insumos!$C:$G,5,FALSE)),"",VLOOKUP($B739,Insumos!$C:$G,5,FALSE))</f>
        <v>1000</v>
      </c>
      <c r="F739" s="55" t="str">
        <f>+IF(ISERROR(VLOOKUP($B739,Insumos!$C:$G,4,FALSE)),"",VLOOKUP($B739,Insumos!$C:$G,4,FALSE))</f>
        <v>GRAMOS</v>
      </c>
      <c r="G739" s="141">
        <v>8.0</v>
      </c>
      <c r="H739" s="56">
        <f t="shared" si="34"/>
        <v>54</v>
      </c>
    </row>
    <row r="740" ht="15.75" customHeight="1">
      <c r="A740" s="53">
        <v>9.0</v>
      </c>
      <c r="B740" s="55" t="s">
        <v>156</v>
      </c>
      <c r="C740" s="55" t="str">
        <f>+IF(ISERROR(VLOOKUP($B740,Insumos!$C:$G,3,FALSE)),"",VLOOKUP($B740,Insumos!$C:$G,3,FALSE))</f>
        <v>GRAMOS</v>
      </c>
      <c r="D740" s="56">
        <f>+IF(ISERROR(VLOOKUP($B740,Insumos!$C:$G,2,FALSE)),"",VLOOKUP($B740,Insumos!$C:$G,2,FALSE))</f>
        <v>909</v>
      </c>
      <c r="E740" s="57">
        <f>+IF(ISERROR(VLOOKUP($B740,Insumos!$C:$G,5,FALSE)),"",VLOOKUP($B740,Insumos!$C:$G,5,FALSE))</f>
        <v>1000</v>
      </c>
      <c r="F740" s="55" t="str">
        <f>+IF(ISERROR(VLOOKUP($B740,Insumos!$C:$G,4,FALSE)),"",VLOOKUP($B740,Insumos!$C:$G,4,FALSE))</f>
        <v>GRAMOS</v>
      </c>
      <c r="G740" s="141">
        <v>8.0</v>
      </c>
      <c r="H740" s="56">
        <f t="shared" si="34"/>
        <v>7.27</v>
      </c>
    </row>
    <row r="741" ht="15.75" customHeight="1">
      <c r="A741" s="53">
        <v>10.0</v>
      </c>
      <c r="B741" s="55" t="s">
        <v>303</v>
      </c>
      <c r="C741" s="55" t="str">
        <f>+IF(ISERROR(VLOOKUP($B741,Insumos!$C:$G,3,FALSE)),"",VLOOKUP($B741,Insumos!$C:$G,3,FALSE))</f>
        <v>UNIDAD</v>
      </c>
      <c r="D741" s="56">
        <f>+IF(ISERROR(VLOOKUP($B741,Insumos!$C:$G,2,FALSE)),"",VLOOKUP($B741,Insumos!$C:$G,2,FALSE))</f>
        <v>10</v>
      </c>
      <c r="E741" s="57">
        <f>+IF(ISERROR(VLOOKUP($B741,Insumos!$C:$G,5,FALSE)),"",VLOOKUP($B741,Insumos!$C:$G,5,FALSE))</f>
        <v>1</v>
      </c>
      <c r="F741" s="55" t="str">
        <f>+IF(ISERROR(VLOOKUP($B741,Insumos!$C:$G,4,FALSE)),"",VLOOKUP($B741,Insumos!$C:$G,4,FALSE))</f>
        <v>UNIDAD</v>
      </c>
      <c r="G741" s="141">
        <v>2.0</v>
      </c>
      <c r="H741" s="56">
        <f t="shared" si="34"/>
        <v>20</v>
      </c>
    </row>
    <row r="742" ht="15.75" customHeight="1">
      <c r="A742" s="53">
        <v>11.0</v>
      </c>
      <c r="B742" s="55" t="s">
        <v>304</v>
      </c>
      <c r="C742" s="55" t="str">
        <f>+IF(ISERROR(VLOOKUP($B742,Insumos!$C:$G,3,FALSE)),"",VLOOKUP($B742,Insumos!$C:$G,3,FALSE))</f>
        <v>UNIDAD</v>
      </c>
      <c r="D742" s="56">
        <f>+IF(ISERROR(VLOOKUP($B742,Insumos!$C:$G,2,FALSE)),"",VLOOKUP($B742,Insumos!$C:$G,2,FALSE))</f>
        <v>9</v>
      </c>
      <c r="E742" s="57">
        <f>+IF(ISERROR(VLOOKUP($B742,Insumos!$C:$G,5,FALSE)),"",VLOOKUP($B742,Insumos!$C:$G,5,FALSE))</f>
        <v>1</v>
      </c>
      <c r="F742" s="55" t="str">
        <f>+IF(ISERROR(VLOOKUP($B742,Insumos!$C:$G,4,FALSE)),"",VLOOKUP($B742,Insumos!$C:$G,4,FALSE))</f>
        <v>UNIDAD</v>
      </c>
      <c r="G742" s="141">
        <v>2.0</v>
      </c>
      <c r="H742" s="56">
        <f t="shared" si="34"/>
        <v>18</v>
      </c>
    </row>
    <row r="743" ht="15.75" customHeight="1">
      <c r="A743" s="53">
        <v>12.0</v>
      </c>
      <c r="B743" s="55" t="s">
        <v>315</v>
      </c>
      <c r="C743" s="55" t="str">
        <f>+IF(ISERROR(VLOOKUP($B743,Insumos!$C:$G,3,FALSE)),"",VLOOKUP($B743,Insumos!$C:$G,3,FALSE))</f>
        <v>UNIDAD</v>
      </c>
      <c r="D743" s="56">
        <f>+IF(ISERROR(VLOOKUP($B743,Insumos!$C:$G,2,FALSE)),"",VLOOKUP($B743,Insumos!$C:$G,2,FALSE))</f>
        <v>170</v>
      </c>
      <c r="E743" s="57">
        <f>+IF(ISERROR(VLOOKUP($B743,Insumos!$C:$G,5,FALSE)),"",VLOOKUP($B743,Insumos!$C:$G,5,FALSE))</f>
        <v>1</v>
      </c>
      <c r="F743" s="55" t="str">
        <f>+IF(ISERROR(VLOOKUP($B743,Insumos!$C:$G,4,FALSE)),"",VLOOKUP($B743,Insumos!$C:$G,4,FALSE))</f>
        <v>UNIDAD</v>
      </c>
      <c r="G743" s="141">
        <v>1.0</v>
      </c>
      <c r="H743" s="56">
        <f t="shared" si="34"/>
        <v>170</v>
      </c>
    </row>
    <row r="744" ht="15.75" customHeight="1">
      <c r="A744" s="53">
        <v>13.0</v>
      </c>
      <c r="B744" s="55" t="s">
        <v>305</v>
      </c>
      <c r="C744" s="55" t="str">
        <f>+IF(ISERROR(VLOOKUP($B744,Insumos!$C:$G,3,FALSE)),"",VLOOKUP($B744,Insumos!$C:$G,3,FALSE))</f>
        <v>UNIDAD</v>
      </c>
      <c r="D744" s="56">
        <f>+IF(ISERROR(VLOOKUP($B744,Insumos!$C:$G,2,FALSE)),"",VLOOKUP($B744,Insumos!$C:$G,2,FALSE))</f>
        <v>52</v>
      </c>
      <c r="E744" s="57">
        <f>+IF(ISERROR(VLOOKUP($B744,Insumos!$C:$G,5,FALSE)),"",VLOOKUP($B744,Insumos!$C:$G,5,FALSE))</f>
        <v>1</v>
      </c>
      <c r="F744" s="55" t="str">
        <f>+IF(ISERROR(VLOOKUP($B744,Insumos!$C:$G,4,FALSE)),"",VLOOKUP($B744,Insumos!$C:$G,4,FALSE))</f>
        <v>UNIDAD</v>
      </c>
      <c r="G744" s="141">
        <v>1.0</v>
      </c>
      <c r="H744" s="56">
        <f t="shared" si="34"/>
        <v>52</v>
      </c>
    </row>
    <row r="745" ht="15.75" customHeight="1">
      <c r="A745" s="53">
        <v>14.0</v>
      </c>
      <c r="B745" s="55" t="s">
        <v>309</v>
      </c>
      <c r="C745" s="55" t="str">
        <f>+IF(ISERROR(VLOOKUP($B745,Insumos!$C:$G,3,FALSE)),"",VLOOKUP($B745,Insumos!$C:$G,3,FALSE))</f>
        <v>UNIDAD</v>
      </c>
      <c r="D745" s="56">
        <f>+IF(ISERROR(VLOOKUP($B745,Insumos!$C:$G,2,FALSE)),"",VLOOKUP($B745,Insumos!$C:$G,2,FALSE))</f>
        <v>23.53</v>
      </c>
      <c r="E745" s="57">
        <f>+IF(ISERROR(VLOOKUP($B745,Insumos!$C:$G,5,FALSE)),"",VLOOKUP($B745,Insumos!$C:$G,5,FALSE))</f>
        <v>1</v>
      </c>
      <c r="F745" s="55" t="str">
        <f>+IF(ISERROR(VLOOKUP($B745,Insumos!$C:$G,4,FALSE)),"",VLOOKUP($B745,Insumos!$C:$G,4,FALSE))</f>
        <v>UNIDAD</v>
      </c>
      <c r="G745" s="141">
        <v>1.0</v>
      </c>
      <c r="H745" s="56">
        <f t="shared" si="34"/>
        <v>23.53</v>
      </c>
    </row>
    <row r="746" ht="15.75" customHeight="1">
      <c r="A746" s="53">
        <v>15.0</v>
      </c>
      <c r="B746" s="55" t="s">
        <v>310</v>
      </c>
      <c r="C746" s="55" t="str">
        <f>+IF(ISERROR(VLOOKUP($B746,Insumos!$C:$G,3,FALSE)),"",VLOOKUP($B746,Insumos!$C:$G,3,FALSE))</f>
        <v>UNIDAD</v>
      </c>
      <c r="D746" s="56">
        <f>+IF(ISERROR(VLOOKUP($B746,Insumos!$C:$G,2,FALSE)),"",VLOOKUP($B746,Insumos!$C:$G,2,FALSE))</f>
        <v>15.13</v>
      </c>
      <c r="E746" s="57">
        <f>+IF(ISERROR(VLOOKUP($B746,Insumos!$C:$G,5,FALSE)),"",VLOOKUP($B746,Insumos!$C:$G,5,FALSE))</f>
        <v>1</v>
      </c>
      <c r="F746" s="55" t="str">
        <f>+IF(ISERROR(VLOOKUP($B746,Insumos!$C:$G,4,FALSE)),"",VLOOKUP($B746,Insumos!$C:$G,4,FALSE))</f>
        <v>UNIDAD</v>
      </c>
      <c r="G746" s="141">
        <v>1.0</v>
      </c>
      <c r="H746" s="56">
        <f t="shared" si="34"/>
        <v>15.13</v>
      </c>
    </row>
    <row r="747" ht="15.75" customHeight="1">
      <c r="A747" s="53">
        <v>16.0</v>
      </c>
      <c r="B747" s="55"/>
      <c r="C747" s="55" t="str">
        <f>+IF(ISERROR(VLOOKUP($B747,Insumos!$C:$G,3,FALSE)),"",VLOOKUP($B747,Insumos!$C:$G,3,FALSE))</f>
        <v/>
      </c>
      <c r="D747" s="56" t="str">
        <f>+IF(ISERROR(VLOOKUP($B747,Insumos!$C:$G,2,FALSE)),"",VLOOKUP($B747,Insumos!$C:$G,2,FALSE))</f>
        <v/>
      </c>
      <c r="E747" s="57" t="str">
        <f>+IF(ISERROR(VLOOKUP($B747,Insumos!$C:$G,5,FALSE)),"",VLOOKUP($B747,Insumos!$C:$G,5,FALSE))</f>
        <v/>
      </c>
      <c r="F747" s="55" t="str">
        <f>+IF(ISERROR(VLOOKUP($B747,Insumos!$C:$G,4,FALSE)),"",VLOOKUP($B747,Insumos!$C:$G,4,FALSE))</f>
        <v/>
      </c>
      <c r="G747" s="141"/>
      <c r="H747" s="56">
        <f t="shared" si="34"/>
        <v>0</v>
      </c>
    </row>
    <row r="748" ht="15.75" customHeight="1">
      <c r="A748" s="53">
        <v>17.0</v>
      </c>
      <c r="B748" s="55"/>
      <c r="C748" s="55" t="str">
        <f>+IF(ISERROR(VLOOKUP($B748,Insumos!$C:$G,3,FALSE)),"",VLOOKUP($B748,Insumos!$C:$G,3,FALSE))</f>
        <v/>
      </c>
      <c r="D748" s="56" t="str">
        <f>+IF(ISERROR(VLOOKUP($B748,Insumos!$C:$G,2,FALSE)),"",VLOOKUP($B748,Insumos!$C:$G,2,FALSE))</f>
        <v/>
      </c>
      <c r="E748" s="57" t="str">
        <f>+IF(ISERROR(VLOOKUP($B748,Insumos!$C:$G,5,FALSE)),"",VLOOKUP($B748,Insumos!$C:$G,5,FALSE))</f>
        <v/>
      </c>
      <c r="F748" s="55" t="str">
        <f>+IF(ISERROR(VLOOKUP($B748,Insumos!$C:$G,4,FALSE)),"",VLOOKUP($B748,Insumos!$C:$G,4,FALSE))</f>
        <v/>
      </c>
      <c r="G748" s="141"/>
      <c r="H748" s="56">
        <f t="shared" si="34"/>
        <v>0</v>
      </c>
    </row>
    <row r="749" ht="15.75" customHeight="1">
      <c r="A749" s="42"/>
      <c r="B749" s="140"/>
      <c r="C749" s="41"/>
      <c r="D749" s="44"/>
      <c r="E749" s="45"/>
      <c r="F749" s="41"/>
      <c r="G749" s="67" t="s">
        <v>566</v>
      </c>
      <c r="H749" s="68">
        <f>+SUM(H732:H748)</f>
        <v>7827.02</v>
      </c>
    </row>
    <row r="750" ht="15.75" customHeight="1">
      <c r="A750" s="42"/>
      <c r="B750" s="140"/>
      <c r="C750" s="41"/>
      <c r="D750" s="44"/>
      <c r="E750" s="45" t="s">
        <v>568</v>
      </c>
      <c r="F750" s="41"/>
      <c r="G750" s="67" t="s">
        <v>569</v>
      </c>
      <c r="H750" s="142">
        <f>+H749/10</f>
        <v>782.702</v>
      </c>
    </row>
    <row r="751" ht="15.75" customHeight="1">
      <c r="A751" s="42"/>
      <c r="B751" s="140"/>
      <c r="C751" s="41"/>
      <c r="D751" s="44"/>
      <c r="E751" s="157">
        <f t="array" ref="E751">SUM(H749:H750*1.19)</f>
        <v>10245.56918</v>
      </c>
      <c r="F751" s="41"/>
      <c r="G751" s="67" t="s">
        <v>570</v>
      </c>
      <c r="H751" s="143">
        <f>(H749+H750)*1.19</f>
        <v>10245.56918</v>
      </c>
    </row>
    <row r="752" ht="15.75" customHeight="1">
      <c r="A752" s="42"/>
      <c r="B752" s="140"/>
      <c r="C752" s="41"/>
      <c r="D752" s="44"/>
      <c r="E752" s="144">
        <f>+E751/E753</f>
        <v>0.4268987158</v>
      </c>
      <c r="F752" s="41"/>
      <c r="G752" s="67" t="s">
        <v>571</v>
      </c>
      <c r="H752" s="144">
        <f>+H751/H753</f>
        <v>0.366043915</v>
      </c>
    </row>
    <row r="753" ht="15.75" customHeight="1">
      <c r="A753" s="42"/>
      <c r="B753" s="140"/>
      <c r="C753" s="41"/>
      <c r="D753" s="44"/>
      <c r="E753" s="154">
        <v>24000.0</v>
      </c>
      <c r="F753" s="41"/>
      <c r="G753" s="67" t="s">
        <v>572</v>
      </c>
      <c r="H753" s="154">
        <v>27990.0</v>
      </c>
      <c r="I753" s="159">
        <v>29990.0</v>
      </c>
    </row>
    <row r="754" ht="15.75" customHeight="1">
      <c r="B754" s="4"/>
      <c r="G754" s="31"/>
    </row>
    <row r="755" ht="15.75" customHeight="1">
      <c r="B755" s="4"/>
      <c r="G755" s="31"/>
    </row>
    <row r="756" ht="15.75" customHeight="1">
      <c r="B756" s="4"/>
      <c r="G756" s="31"/>
    </row>
    <row r="757" ht="15.75" customHeight="1">
      <c r="B757" s="4"/>
      <c r="G757" s="31"/>
    </row>
    <row r="758" ht="15.75" customHeight="1">
      <c r="A758" s="138" t="s">
        <v>562</v>
      </c>
      <c r="B758" s="89" t="s">
        <v>616</v>
      </c>
      <c r="C758" s="34" t="s">
        <v>484</v>
      </c>
      <c r="D758" s="35"/>
      <c r="E758" s="36"/>
      <c r="F758" s="37"/>
      <c r="G758" s="38"/>
      <c r="H758" s="35"/>
    </row>
    <row r="759" ht="15.75" customHeight="1">
      <c r="A759" s="42"/>
      <c r="B759" s="140"/>
      <c r="C759" s="42"/>
      <c r="D759" s="44"/>
      <c r="E759" s="45"/>
      <c r="F759" s="42"/>
      <c r="G759" s="46"/>
      <c r="H759" s="44"/>
    </row>
    <row r="760" ht="15.75" customHeight="1">
      <c r="A760" s="48" t="s">
        <v>476</v>
      </c>
      <c r="B760" s="48" t="s">
        <v>477</v>
      </c>
      <c r="C760" s="48" t="s">
        <v>478</v>
      </c>
      <c r="D760" s="49" t="s">
        <v>564</v>
      </c>
      <c r="E760" s="50" t="s">
        <v>10</v>
      </c>
      <c r="F760" s="48" t="s">
        <v>480</v>
      </c>
      <c r="G760" s="51" t="s">
        <v>481</v>
      </c>
      <c r="H760" s="49" t="s">
        <v>565</v>
      </c>
    </row>
    <row r="761" ht="15.75" customHeight="1">
      <c r="A761" s="53">
        <v>1.0</v>
      </c>
      <c r="B761" s="55" t="s">
        <v>173</v>
      </c>
      <c r="C761" s="55" t="str">
        <f>+IF(ISERROR(VLOOKUP($B761,Insumos!$C:$G,3,FALSE)),"",VLOOKUP($B761,Insumos!$C:$G,3,FALSE))</f>
        <v>ROLLS</v>
      </c>
      <c r="D761" s="56">
        <f>+IF(ISERROR(VLOOKUP($B761,Insumos!$C:$G,2,FALSE)),"",VLOOKUP($B761,Insumos!$C:$G,2,FALSE))</f>
        <v>1350.95</v>
      </c>
      <c r="E761" s="57">
        <f>+IF(ISERROR(VLOOKUP($B761,Insumos!$C:$G,5,FALSE)),"",VLOOKUP($B761,Insumos!$C:$G,5,FALSE))</f>
        <v>1</v>
      </c>
      <c r="F761" s="55" t="str">
        <f>+IF(ISERROR(VLOOKUP($B761,Insumos!$C:$G,4,FALSE)),"",VLOOKUP($B761,Insumos!$C:$G,4,FALSE))</f>
        <v>ROLLS</v>
      </c>
      <c r="G761" s="141">
        <v>1.0</v>
      </c>
      <c r="H761" s="56">
        <f t="shared" ref="H761:H778" si="35">IF(ISERROR(ROUND(+D761/E761*G761,2)),0,ROUND(+D761/E761*G761,2))</f>
        <v>1350.95</v>
      </c>
    </row>
    <row r="762" ht="15.75" customHeight="1">
      <c r="A762" s="53">
        <v>2.0</v>
      </c>
      <c r="B762" s="55" t="s">
        <v>176</v>
      </c>
      <c r="C762" s="55" t="str">
        <f>+IF(ISERROR(VLOOKUP($B762,Insumos!$C:$G,3,FALSE)),"",VLOOKUP($B762,Insumos!$C:$G,3,FALSE))</f>
        <v>ROLLS</v>
      </c>
      <c r="D762" s="56">
        <f>+IF(ISERROR(VLOOKUP($B762,Insumos!$C:$G,2,FALSE)),"",VLOOKUP($B762,Insumos!$C:$G,2,FALSE))</f>
        <v>779.12</v>
      </c>
      <c r="E762" s="57">
        <f>+IF(ISERROR(VLOOKUP($B762,Insumos!$C:$G,5,FALSE)),"",VLOOKUP($B762,Insumos!$C:$G,5,FALSE))</f>
        <v>1</v>
      </c>
      <c r="F762" s="55" t="str">
        <f>+IF(ISERROR(VLOOKUP($B762,Insumos!$C:$G,4,FALSE)),"",VLOOKUP($B762,Insumos!$C:$G,4,FALSE))</f>
        <v>ROLLS</v>
      </c>
      <c r="G762" s="141">
        <v>1.0</v>
      </c>
      <c r="H762" s="56">
        <f t="shared" si="35"/>
        <v>779.12</v>
      </c>
    </row>
    <row r="763" ht="15.75" customHeight="1">
      <c r="A763" s="53">
        <v>3.0</v>
      </c>
      <c r="B763" s="55" t="s">
        <v>177</v>
      </c>
      <c r="C763" s="55" t="str">
        <f>+IF(ISERROR(VLOOKUP($B763,Insumos!$C:$G,3,FALSE)),"",VLOOKUP($B763,Insumos!$C:$G,3,FALSE))</f>
        <v>ROLLS</v>
      </c>
      <c r="D763" s="56">
        <f>+IF(ISERROR(VLOOKUP($B763,Insumos!$C:$G,2,FALSE)),"",VLOOKUP($B763,Insumos!$C:$G,2,FALSE))</f>
        <v>479.14</v>
      </c>
      <c r="E763" s="57">
        <f>+IF(ISERROR(VLOOKUP($B763,Insumos!$C:$G,5,FALSE)),"",VLOOKUP($B763,Insumos!$C:$G,5,FALSE))</f>
        <v>1</v>
      </c>
      <c r="F763" s="55" t="str">
        <f>+IF(ISERROR(VLOOKUP($B763,Insumos!$C:$G,4,FALSE)),"",VLOOKUP($B763,Insumos!$C:$G,4,FALSE))</f>
        <v>ROLLS</v>
      </c>
      <c r="G763" s="141">
        <v>1.0</v>
      </c>
      <c r="H763" s="56">
        <f t="shared" si="35"/>
        <v>479.14</v>
      </c>
    </row>
    <row r="764" ht="15.75" customHeight="1">
      <c r="A764" s="53">
        <v>4.0</v>
      </c>
      <c r="B764" s="55" t="s">
        <v>182</v>
      </c>
      <c r="C764" s="55" t="str">
        <f>+IF(ISERROR(VLOOKUP($B764,Insumos!$C:$G,3,FALSE)),"",VLOOKUP($B764,Insumos!$C:$G,3,FALSE))</f>
        <v>ROLLS</v>
      </c>
      <c r="D764" s="56">
        <f>+IF(ISERROR(VLOOKUP($B764,Insumos!$C:$G,2,FALSE)),"",VLOOKUP($B764,Insumos!$C:$G,2,FALSE))</f>
        <v>1025.35</v>
      </c>
      <c r="E764" s="57">
        <f>+IF(ISERROR(VLOOKUP($B764,Insumos!$C:$G,5,FALSE)),"",VLOOKUP($B764,Insumos!$C:$G,5,FALSE))</f>
        <v>1</v>
      </c>
      <c r="F764" s="55" t="str">
        <f>+IF(ISERROR(VLOOKUP($B764,Insumos!$C:$G,4,FALSE)),"",VLOOKUP($B764,Insumos!$C:$G,4,FALSE))</f>
        <v>ROLLS</v>
      </c>
      <c r="G764" s="141">
        <v>1.0</v>
      </c>
      <c r="H764" s="56">
        <f t="shared" si="35"/>
        <v>1025.35</v>
      </c>
    </row>
    <row r="765" ht="15.75" customHeight="1">
      <c r="A765" s="53">
        <v>5.0</v>
      </c>
      <c r="B765" s="55" t="s">
        <v>183</v>
      </c>
      <c r="C765" s="55" t="str">
        <f>+IF(ISERROR(VLOOKUP($B765,Insumos!$C:$G,3,FALSE)),"",VLOOKUP($B765,Insumos!$C:$G,3,FALSE))</f>
        <v>ROLLS</v>
      </c>
      <c r="D765" s="56">
        <f>+IF(ISERROR(VLOOKUP($B765,Insumos!$C:$G,2,FALSE)),"",VLOOKUP($B765,Insumos!$C:$G,2,FALSE))</f>
        <v>1211.59</v>
      </c>
      <c r="E765" s="57">
        <f>+IF(ISERROR(VLOOKUP($B765,Insumos!$C:$G,5,FALSE)),"",VLOOKUP($B765,Insumos!$C:$G,5,FALSE))</f>
        <v>1</v>
      </c>
      <c r="F765" s="55" t="str">
        <f>+IF(ISERROR(VLOOKUP($B765,Insumos!$C:$G,4,FALSE)),"",VLOOKUP($B765,Insumos!$C:$G,4,FALSE))</f>
        <v>ROLLS</v>
      </c>
      <c r="G765" s="141">
        <v>1.0</v>
      </c>
      <c r="H765" s="56">
        <f t="shared" si="35"/>
        <v>1211.59</v>
      </c>
    </row>
    <row r="766" ht="15.75" customHeight="1">
      <c r="A766" s="53">
        <v>6.0</v>
      </c>
      <c r="B766" s="55" t="s">
        <v>184</v>
      </c>
      <c r="C766" s="55" t="str">
        <f>+IF(ISERROR(VLOOKUP($B766,Insumos!$C:$G,3,FALSE)),"",VLOOKUP($B766,Insumos!$C:$G,3,FALSE))</f>
        <v>ROLLS</v>
      </c>
      <c r="D766" s="56">
        <f>+IF(ISERROR(VLOOKUP($B766,Insumos!$C:$G,2,FALSE)),"",VLOOKUP($B766,Insumos!$C:$G,2,FALSE))</f>
        <v>1137.15</v>
      </c>
      <c r="E766" s="57">
        <f>+IF(ISERROR(VLOOKUP($B766,Insumos!$C:$G,5,FALSE)),"",VLOOKUP($B766,Insumos!$C:$G,5,FALSE))</f>
        <v>1</v>
      </c>
      <c r="F766" s="55" t="str">
        <f>+IF(ISERROR(VLOOKUP($B766,Insumos!$C:$G,4,FALSE)),"",VLOOKUP($B766,Insumos!$C:$G,4,FALSE))</f>
        <v>ROLLS</v>
      </c>
      <c r="G766" s="141">
        <v>1.0</v>
      </c>
      <c r="H766" s="56">
        <f t="shared" si="35"/>
        <v>1137.15</v>
      </c>
    </row>
    <row r="767" ht="15.75" customHeight="1">
      <c r="A767" s="53">
        <v>7.0</v>
      </c>
      <c r="B767" s="55" t="s">
        <v>132</v>
      </c>
      <c r="C767" s="55" t="str">
        <f>+IF(ISERROR(VLOOKUP($B767,Insumos!$C:$G,3,FALSE)),"",VLOOKUP($B767,Insumos!$C:$G,3,FALSE))</f>
        <v>UNIDAD</v>
      </c>
      <c r="D767" s="56">
        <f>+IF(ISERROR(VLOOKUP($B767,Insumos!$C:$G,2,FALSE)),"",VLOOKUP($B767,Insumos!$C:$G,2,FALSE))</f>
        <v>180</v>
      </c>
      <c r="E767" s="57">
        <f>+IF(ISERROR(VLOOKUP($B767,Insumos!$C:$G,5,FALSE)),"",VLOOKUP($B767,Insumos!$C:$G,5,FALSE))</f>
        <v>1</v>
      </c>
      <c r="F767" s="55" t="str">
        <f>+IF(ISERROR(VLOOKUP($B767,Insumos!$C:$G,4,FALSE)),"",VLOOKUP($B767,Insumos!$C:$G,4,FALSE))</f>
        <v>UNIDAD</v>
      </c>
      <c r="G767" s="141">
        <v>3.0</v>
      </c>
      <c r="H767" s="56">
        <f t="shared" si="35"/>
        <v>540</v>
      </c>
    </row>
    <row r="768" ht="15.75" customHeight="1">
      <c r="A768" s="53">
        <v>8.0</v>
      </c>
      <c r="B768" s="55" t="s">
        <v>314</v>
      </c>
      <c r="C768" s="55" t="str">
        <f>+IF(ISERROR(VLOOKUP($B768,Insumos!$C:$G,3,FALSE)),"",VLOOKUP($B768,Insumos!$C:$G,3,FALSE))</f>
        <v>UNIDAD</v>
      </c>
      <c r="D768" s="56">
        <f>+IF(ISERROR(VLOOKUP($B768,Insumos!$C:$G,2,FALSE)),"",VLOOKUP($B768,Insumos!$C:$G,2,FALSE))</f>
        <v>10.5</v>
      </c>
      <c r="E768" s="57">
        <f>+IF(ISERROR(VLOOKUP($B768,Insumos!$C:$G,5,FALSE)),"",VLOOKUP($B768,Insumos!$C:$G,5,FALSE))</f>
        <v>1</v>
      </c>
      <c r="F768" s="55" t="str">
        <f>+IF(ISERROR(VLOOKUP($B768,Insumos!$C:$G,4,FALSE)),"",VLOOKUP($B768,Insumos!$C:$G,4,FALSE))</f>
        <v>UNIDAD</v>
      </c>
      <c r="G768" s="141">
        <v>4.0</v>
      </c>
      <c r="H768" s="56">
        <f t="shared" si="35"/>
        <v>42</v>
      </c>
    </row>
    <row r="769" ht="15.75" customHeight="1">
      <c r="A769" s="53">
        <v>9.0</v>
      </c>
      <c r="B769" s="55" t="s">
        <v>311</v>
      </c>
      <c r="C769" s="55" t="str">
        <f>+IF(ISERROR(VLOOKUP($B769,Insumos!$C:$G,3,FALSE)),"",VLOOKUP($B769,Insumos!$C:$G,3,FALSE))</f>
        <v>UNIDAD</v>
      </c>
      <c r="D769" s="56">
        <f>+IF(ISERROR(VLOOKUP($B769,Insumos!$C:$G,2,FALSE)),"",VLOOKUP($B769,Insumos!$C:$G,2,FALSE))</f>
        <v>75.25</v>
      </c>
      <c r="E769" s="57">
        <f>+IF(ISERROR(VLOOKUP($B769,Insumos!$C:$G,5,FALSE)),"",VLOOKUP($B769,Insumos!$C:$G,5,FALSE))</f>
        <v>1</v>
      </c>
      <c r="F769" s="55" t="str">
        <f>+IF(ISERROR(VLOOKUP($B769,Insumos!$C:$G,4,FALSE)),"",VLOOKUP($B769,Insumos!$C:$G,4,FALSE))</f>
        <v>UNIDAD</v>
      </c>
      <c r="G769" s="141">
        <v>3.0</v>
      </c>
      <c r="H769" s="56">
        <f t="shared" si="35"/>
        <v>225.75</v>
      </c>
    </row>
    <row r="770" ht="15.75" customHeight="1">
      <c r="A770" s="53">
        <v>10.0</v>
      </c>
      <c r="B770" s="55" t="s">
        <v>312</v>
      </c>
      <c r="C770" s="55" t="str">
        <f>+IF(ISERROR(VLOOKUP($B770,Insumos!$C:$G,3,FALSE)),"",VLOOKUP($B770,Insumos!$C:$G,3,FALSE))</f>
        <v>UNIDAD</v>
      </c>
      <c r="D770" s="56">
        <f>+IF(ISERROR(VLOOKUP($B770,Insumos!$C:$G,2,FALSE)),"",VLOOKUP($B770,Insumos!$C:$G,2,FALSE))</f>
        <v>90.25</v>
      </c>
      <c r="E770" s="57">
        <f>+IF(ISERROR(VLOOKUP($B770,Insumos!$C:$G,5,FALSE)),"",VLOOKUP($B770,Insumos!$C:$G,5,FALSE))</f>
        <v>1</v>
      </c>
      <c r="F770" s="55" t="str">
        <f>+IF(ISERROR(VLOOKUP($B770,Insumos!$C:$G,4,FALSE)),"",VLOOKUP($B770,Insumos!$C:$G,4,FALSE))</f>
        <v>UNIDAD</v>
      </c>
      <c r="G770" s="141">
        <v>2.0</v>
      </c>
      <c r="H770" s="56">
        <f t="shared" si="35"/>
        <v>180.5</v>
      </c>
    </row>
    <row r="771" ht="15.75" customHeight="1">
      <c r="A771" s="53">
        <v>11.0</v>
      </c>
      <c r="B771" s="55" t="s">
        <v>313</v>
      </c>
      <c r="C771" s="55" t="str">
        <f>+IF(ISERROR(VLOOKUP($B771,Insumos!$C:$G,3,FALSE)),"",VLOOKUP($B771,Insumos!$C:$G,3,FALSE))</f>
        <v>GRAMOS</v>
      </c>
      <c r="D771" s="56">
        <f>+IF(ISERROR(VLOOKUP($B771,Insumos!$C:$G,2,FALSE)),"",VLOOKUP($B771,Insumos!$C:$G,2,FALSE))</f>
        <v>6750</v>
      </c>
      <c r="E771" s="57">
        <f>+IF(ISERROR(VLOOKUP($B771,Insumos!$C:$G,5,FALSE)),"",VLOOKUP($B771,Insumos!$C:$G,5,FALSE))</f>
        <v>1000</v>
      </c>
      <c r="F771" s="55" t="str">
        <f>+IF(ISERROR(VLOOKUP($B771,Insumos!$C:$G,4,FALSE)),"",VLOOKUP($B771,Insumos!$C:$G,4,FALSE))</f>
        <v>GRAMOS</v>
      </c>
      <c r="G771" s="141">
        <v>8.0</v>
      </c>
      <c r="H771" s="56">
        <f t="shared" si="35"/>
        <v>54</v>
      </c>
    </row>
    <row r="772" ht="15.75" customHeight="1">
      <c r="A772" s="53">
        <v>12.0</v>
      </c>
      <c r="B772" s="55" t="s">
        <v>156</v>
      </c>
      <c r="C772" s="55" t="str">
        <f>+IF(ISERROR(VLOOKUP($B772,Insumos!$C:$G,3,FALSE)),"",VLOOKUP($B772,Insumos!$C:$G,3,FALSE))</f>
        <v>GRAMOS</v>
      </c>
      <c r="D772" s="56">
        <f>+IF(ISERROR(VLOOKUP($B772,Insumos!$C:$G,2,FALSE)),"",VLOOKUP($B772,Insumos!$C:$G,2,FALSE))</f>
        <v>909</v>
      </c>
      <c r="E772" s="57">
        <f>+IF(ISERROR(VLOOKUP($B772,Insumos!$C:$G,5,FALSE)),"",VLOOKUP($B772,Insumos!$C:$G,5,FALSE))</f>
        <v>1000</v>
      </c>
      <c r="F772" s="55" t="str">
        <f>+IF(ISERROR(VLOOKUP($B772,Insumos!$C:$G,4,FALSE)),"",VLOOKUP($B772,Insumos!$C:$G,4,FALSE))</f>
        <v>GRAMOS</v>
      </c>
      <c r="G772" s="141">
        <v>8.0</v>
      </c>
      <c r="H772" s="56">
        <f t="shared" si="35"/>
        <v>7.27</v>
      </c>
    </row>
    <row r="773" ht="15.75" customHeight="1">
      <c r="A773" s="53">
        <v>13.0</v>
      </c>
      <c r="B773" s="55" t="s">
        <v>303</v>
      </c>
      <c r="C773" s="55" t="str">
        <f>+IF(ISERROR(VLOOKUP($B773,Insumos!$C:$G,3,FALSE)),"",VLOOKUP($B773,Insumos!$C:$G,3,FALSE))</f>
        <v>UNIDAD</v>
      </c>
      <c r="D773" s="56">
        <f>+IF(ISERROR(VLOOKUP($B773,Insumos!$C:$G,2,FALSE)),"",VLOOKUP($B773,Insumos!$C:$G,2,FALSE))</f>
        <v>10</v>
      </c>
      <c r="E773" s="57">
        <f>+IF(ISERROR(VLOOKUP($B773,Insumos!$C:$G,5,FALSE)),"",VLOOKUP($B773,Insumos!$C:$G,5,FALSE))</f>
        <v>1</v>
      </c>
      <c r="F773" s="55" t="str">
        <f>+IF(ISERROR(VLOOKUP($B773,Insumos!$C:$G,4,FALSE)),"",VLOOKUP($B773,Insumos!$C:$G,4,FALSE))</f>
        <v>UNIDAD</v>
      </c>
      <c r="G773" s="141">
        <v>2.0</v>
      </c>
      <c r="H773" s="56">
        <f t="shared" si="35"/>
        <v>20</v>
      </c>
    </row>
    <row r="774" ht="15.75" customHeight="1">
      <c r="A774" s="53">
        <v>14.0</v>
      </c>
      <c r="B774" s="55" t="s">
        <v>304</v>
      </c>
      <c r="C774" s="55" t="str">
        <f>+IF(ISERROR(VLOOKUP($B774,Insumos!$C:$G,3,FALSE)),"",VLOOKUP($B774,Insumos!$C:$G,3,FALSE))</f>
        <v>UNIDAD</v>
      </c>
      <c r="D774" s="56">
        <f>+IF(ISERROR(VLOOKUP($B774,Insumos!$C:$G,2,FALSE)),"",VLOOKUP($B774,Insumos!$C:$G,2,FALSE))</f>
        <v>9</v>
      </c>
      <c r="E774" s="57">
        <f>+IF(ISERROR(VLOOKUP($B774,Insumos!$C:$G,5,FALSE)),"",VLOOKUP($B774,Insumos!$C:$G,5,FALSE))</f>
        <v>1</v>
      </c>
      <c r="F774" s="55" t="str">
        <f>+IF(ISERROR(VLOOKUP($B774,Insumos!$C:$G,4,FALSE)),"",VLOOKUP($B774,Insumos!$C:$G,4,FALSE))</f>
        <v>UNIDAD</v>
      </c>
      <c r="G774" s="141">
        <v>2.0</v>
      </c>
      <c r="H774" s="56">
        <f t="shared" si="35"/>
        <v>18</v>
      </c>
    </row>
    <row r="775" ht="15.75" customHeight="1">
      <c r="A775" s="53">
        <v>15.0</v>
      </c>
      <c r="B775" s="55" t="s">
        <v>315</v>
      </c>
      <c r="C775" s="55" t="str">
        <f>+IF(ISERROR(VLOOKUP($B775,Insumos!$C:$G,3,FALSE)),"",VLOOKUP($B775,Insumos!$C:$G,3,FALSE))</f>
        <v>UNIDAD</v>
      </c>
      <c r="D775" s="56">
        <f>+IF(ISERROR(VLOOKUP($B775,Insumos!$C:$G,2,FALSE)),"",VLOOKUP($B775,Insumos!$C:$G,2,FALSE))</f>
        <v>170</v>
      </c>
      <c r="E775" s="57">
        <f>+IF(ISERROR(VLOOKUP($B775,Insumos!$C:$G,5,FALSE)),"",VLOOKUP($B775,Insumos!$C:$G,5,FALSE))</f>
        <v>1</v>
      </c>
      <c r="F775" s="55" t="str">
        <f>+IF(ISERROR(VLOOKUP($B775,Insumos!$C:$G,4,FALSE)),"",VLOOKUP($B775,Insumos!$C:$G,4,FALSE))</f>
        <v>UNIDAD</v>
      </c>
      <c r="G775" s="141">
        <v>1.0</v>
      </c>
      <c r="H775" s="56">
        <f t="shared" si="35"/>
        <v>170</v>
      </c>
    </row>
    <row r="776" ht="15.75" customHeight="1">
      <c r="A776" s="53">
        <v>16.0</v>
      </c>
      <c r="B776" s="55"/>
      <c r="C776" s="55" t="str">
        <f>+IF(ISERROR(VLOOKUP($B776,Insumos!$C:$G,3,FALSE)),"",VLOOKUP($B776,Insumos!$C:$G,3,FALSE))</f>
        <v/>
      </c>
      <c r="D776" s="56" t="str">
        <f>+IF(ISERROR(VLOOKUP($B776,Insumos!$C:$G,2,FALSE)),"",VLOOKUP($B776,Insumos!$C:$G,2,FALSE))</f>
        <v/>
      </c>
      <c r="E776" s="57" t="str">
        <f>+IF(ISERROR(VLOOKUP($B776,Insumos!$C:$G,5,FALSE)),"",VLOOKUP($B776,Insumos!$C:$G,5,FALSE))</f>
        <v/>
      </c>
      <c r="F776" s="55" t="str">
        <f>+IF(ISERROR(VLOOKUP($B776,Insumos!$C:$G,4,FALSE)),"",VLOOKUP($B776,Insumos!$C:$G,4,FALSE))</f>
        <v/>
      </c>
      <c r="G776" s="141"/>
      <c r="H776" s="56">
        <f t="shared" si="35"/>
        <v>0</v>
      </c>
    </row>
    <row r="777">
      <c r="A777" s="53">
        <v>17.0</v>
      </c>
      <c r="B777" s="55"/>
      <c r="C777" s="55" t="str">
        <f>+IF(ISERROR(VLOOKUP($B777,Insumos!$C:$G,3,FALSE)),"",VLOOKUP($B777,Insumos!$C:$G,3,FALSE))</f>
        <v/>
      </c>
      <c r="D777" s="56" t="str">
        <f>+IF(ISERROR(VLOOKUP($B777,Insumos!$C:$G,2,FALSE)),"",VLOOKUP($B777,Insumos!$C:$G,2,FALSE))</f>
        <v/>
      </c>
      <c r="E777" s="57" t="str">
        <f>+IF(ISERROR(VLOOKUP($B777,Insumos!$C:$G,5,FALSE)),"",VLOOKUP($B777,Insumos!$C:$G,5,FALSE))</f>
        <v/>
      </c>
      <c r="F777" s="55" t="str">
        <f>+IF(ISERROR(VLOOKUP($B777,Insumos!$C:$G,4,FALSE)),"",VLOOKUP($B777,Insumos!$C:$G,4,FALSE))</f>
        <v/>
      </c>
      <c r="G777" s="141"/>
      <c r="H777" s="56">
        <f t="shared" si="35"/>
        <v>0</v>
      </c>
    </row>
    <row r="778">
      <c r="A778" s="53">
        <v>18.0</v>
      </c>
      <c r="B778" s="55"/>
      <c r="C778" s="55" t="str">
        <f>+IF(ISERROR(VLOOKUP($B778,Insumos!$C:$G,3,FALSE)),"",VLOOKUP($B778,Insumos!$C:$G,3,FALSE))</f>
        <v/>
      </c>
      <c r="D778" s="56" t="str">
        <f>+IF(ISERROR(VLOOKUP($B778,Insumos!$C:$G,2,FALSE)),"",VLOOKUP($B778,Insumos!$C:$G,2,FALSE))</f>
        <v/>
      </c>
      <c r="E778" s="57" t="str">
        <f>+IF(ISERROR(VLOOKUP($B778,Insumos!$C:$G,5,FALSE)),"",VLOOKUP($B778,Insumos!$C:$G,5,FALSE))</f>
        <v/>
      </c>
      <c r="F778" s="55" t="str">
        <f>+IF(ISERROR(VLOOKUP($B778,Insumos!$C:$G,4,FALSE)),"",VLOOKUP($B778,Insumos!$C:$G,4,FALSE))</f>
        <v/>
      </c>
      <c r="G778" s="141"/>
      <c r="H778" s="56">
        <f t="shared" si="35"/>
        <v>0</v>
      </c>
    </row>
    <row r="779" ht="15.75" customHeight="1">
      <c r="A779" s="42"/>
      <c r="B779" s="140"/>
      <c r="C779" s="41"/>
      <c r="D779" s="44"/>
      <c r="E779" s="45"/>
      <c r="F779" s="41"/>
      <c r="G779" s="67" t="s">
        <v>566</v>
      </c>
      <c r="H779" s="68">
        <f>+SUM(H761:H778)</f>
        <v>7240.82</v>
      </c>
    </row>
    <row r="780" ht="15.0" customHeight="1">
      <c r="A780" s="42"/>
      <c r="B780" s="140"/>
      <c r="C780" s="41"/>
      <c r="D780" s="44"/>
      <c r="E780" s="45" t="s">
        <v>568</v>
      </c>
      <c r="F780" s="41"/>
      <c r="G780" s="67" t="s">
        <v>569</v>
      </c>
      <c r="H780" s="142">
        <f>+H779/10</f>
        <v>724.082</v>
      </c>
    </row>
    <row r="781" ht="15.75" customHeight="1">
      <c r="A781" s="42"/>
      <c r="B781" s="140"/>
      <c r="C781" s="41"/>
      <c r="D781" s="44"/>
      <c r="E781" s="157">
        <v>11188.11</v>
      </c>
      <c r="F781" s="41"/>
      <c r="G781" s="67" t="s">
        <v>570</v>
      </c>
      <c r="H781" s="143">
        <f>(H779+H780)*1.19</f>
        <v>9478.23338</v>
      </c>
    </row>
    <row r="782" ht="15.75" customHeight="1">
      <c r="A782" s="42"/>
      <c r="B782" s="140"/>
      <c r="C782" s="41"/>
      <c r="D782" s="44"/>
      <c r="E782" s="144">
        <f>+E781/E783</f>
        <v>0.443972619</v>
      </c>
      <c r="F782" s="41"/>
      <c r="G782" s="67" t="s">
        <v>571</v>
      </c>
      <c r="H782" s="144">
        <f>+H781/H783</f>
        <v>0.338629274</v>
      </c>
    </row>
    <row r="783" ht="15.75" customHeight="1">
      <c r="A783" s="42"/>
      <c r="B783" s="140"/>
      <c r="C783" s="41"/>
      <c r="D783" s="44"/>
      <c r="E783" s="154">
        <v>25200.0</v>
      </c>
      <c r="F783" s="41"/>
      <c r="G783" s="67" t="s">
        <v>572</v>
      </c>
      <c r="H783" s="145">
        <v>27990.0</v>
      </c>
      <c r="I783" s="159">
        <v>36990.0</v>
      </c>
    </row>
    <row r="784" ht="15.75" customHeight="1">
      <c r="B784" s="4"/>
      <c r="E784" s="15">
        <v>36000.0</v>
      </c>
      <c r="G784" s="31"/>
    </row>
    <row r="785" ht="15.75" customHeight="1">
      <c r="B785" s="4"/>
      <c r="G785" s="31"/>
    </row>
    <row r="786" ht="15.75" customHeight="1">
      <c r="B786" s="4"/>
      <c r="G786" s="31"/>
    </row>
    <row r="787" ht="15.75" customHeight="1">
      <c r="A787" s="138" t="s">
        <v>562</v>
      </c>
      <c r="B787" s="89" t="s">
        <v>185</v>
      </c>
      <c r="C787" s="34" t="s">
        <v>484</v>
      </c>
      <c r="D787" s="35"/>
      <c r="E787" s="36"/>
      <c r="F787" s="37"/>
      <c r="G787" s="38"/>
      <c r="H787" s="35"/>
    </row>
    <row r="788" ht="15.75" customHeight="1">
      <c r="A788" s="42"/>
      <c r="B788" s="140"/>
      <c r="C788" s="42"/>
      <c r="D788" s="44"/>
      <c r="E788" s="45"/>
      <c r="F788" s="42"/>
      <c r="G788" s="46"/>
      <c r="H788" s="44"/>
    </row>
    <row r="789" ht="15.75" customHeight="1">
      <c r="A789" s="48" t="s">
        <v>476</v>
      </c>
      <c r="B789" s="48" t="s">
        <v>477</v>
      </c>
      <c r="C789" s="48" t="s">
        <v>478</v>
      </c>
      <c r="D789" s="49" t="s">
        <v>564</v>
      </c>
      <c r="E789" s="50" t="s">
        <v>10</v>
      </c>
      <c r="F789" s="48" t="s">
        <v>480</v>
      </c>
      <c r="G789" s="51" t="s">
        <v>481</v>
      </c>
      <c r="H789" s="49" t="s">
        <v>565</v>
      </c>
    </row>
    <row r="790" ht="15.75" customHeight="1">
      <c r="A790" s="53">
        <v>1.0</v>
      </c>
      <c r="B790" s="55" t="s">
        <v>52</v>
      </c>
      <c r="C790" s="55" t="str">
        <f>+IF(ISERROR(VLOOKUP($B790,Insumos!$C:$G,3,FALSE)),"",VLOOKUP($B790,Insumos!$C:$G,3,FALSE))</f>
        <v>UNIDAD</v>
      </c>
      <c r="D790" s="56">
        <f>+IF(ISERROR(VLOOKUP($B790,Insumos!$C:$G,2,FALSE)),"",VLOOKUP($B790,Insumos!$C:$G,2,FALSE))</f>
        <v>5000</v>
      </c>
      <c r="E790" s="57">
        <f>+IF(ISERROR(VLOOKUP($B790,Insumos!$C:$G,5,FALSE)),"",VLOOKUP($B790,Insumos!$C:$G,5,FALSE))</f>
        <v>100</v>
      </c>
      <c r="F790" s="55" t="str">
        <f>+IF(ISERROR(VLOOKUP($B790,Insumos!$C:$G,4,FALSE)),"",VLOOKUP($B790,Insumos!$C:$G,4,FALSE))</f>
        <v>UNIDAD</v>
      </c>
      <c r="G790" s="141">
        <v>1.0</v>
      </c>
      <c r="H790" s="56">
        <f t="shared" ref="H790:H808" si="36">IF(ISERROR(ROUND(+D790/E790*G790,2)),0,ROUND(+D790/E790*G790,2))</f>
        <v>50</v>
      </c>
    </row>
    <row r="791" ht="15.75" customHeight="1">
      <c r="A791" s="53">
        <v>2.0</v>
      </c>
      <c r="B791" s="55" t="s">
        <v>49</v>
      </c>
      <c r="C791" s="55" t="str">
        <f>+IF(ISERROR(VLOOKUP($B791,Insumos!$C:$G,3,FALSE)),"",VLOOKUP($B791,Insumos!$C:$G,3,FALSE))</f>
        <v>GRAMOS</v>
      </c>
      <c r="D791" s="56">
        <f>+IF(ISERROR(VLOOKUP($B791,Insumos!$C:$G,2,FALSE)),"",VLOOKUP($B791,Insumos!$C:$G,2,FALSE))</f>
        <v>3290</v>
      </c>
      <c r="E791" s="57">
        <f>+IF(ISERROR(VLOOKUP($B791,Insumos!$C:$G,5,FALSE)),"",VLOOKUP($B791,Insumos!$C:$G,5,FALSE))</f>
        <v>1000</v>
      </c>
      <c r="F791" s="55" t="str">
        <f>+IF(ISERROR(VLOOKUP($B791,Insumos!$C:$G,4,FALSE)),"",VLOOKUP($B791,Insumos!$C:$G,4,FALSE))</f>
        <v>GRAMOS</v>
      </c>
      <c r="G791" s="141">
        <v>80.0</v>
      </c>
      <c r="H791" s="56">
        <f t="shared" si="36"/>
        <v>263.2</v>
      </c>
    </row>
    <row r="792" ht="15.75" customHeight="1">
      <c r="A792" s="53">
        <v>3.0</v>
      </c>
      <c r="B792" s="55" t="s">
        <v>33</v>
      </c>
      <c r="C792" s="55" t="str">
        <f>+IF(ISERROR(VLOOKUP($B792,Insumos!$C:$G,3,FALSE)),"",VLOOKUP($B792,Insumos!$C:$G,3,FALSE))</f>
        <v>GRAMOS</v>
      </c>
      <c r="D792" s="56">
        <f>+IF(ISERROR(VLOOKUP($B792,Insumos!$C:$G,2,FALSE)),"",VLOOKUP($B792,Insumos!$C:$G,2,FALSE))</f>
        <v>6945</v>
      </c>
      <c r="E792" s="57">
        <f>+IF(ISERROR(VLOOKUP($B792,Insumos!$C:$G,5,FALSE)),"",VLOOKUP($B792,Insumos!$C:$G,5,FALSE))</f>
        <v>1360</v>
      </c>
      <c r="F792" s="55" t="str">
        <f>+IF(ISERROR(VLOOKUP($B792,Insumos!$C:$G,4,FALSE)),"",VLOOKUP($B792,Insumos!$C:$G,4,FALSE))</f>
        <v>GRAMOS</v>
      </c>
      <c r="G792" s="141">
        <v>70.0</v>
      </c>
      <c r="H792" s="56">
        <f t="shared" si="36"/>
        <v>357.46</v>
      </c>
    </row>
    <row r="793" ht="15.75" customHeight="1">
      <c r="A793" s="53">
        <v>4.0</v>
      </c>
      <c r="B793" s="55" t="s">
        <v>54</v>
      </c>
      <c r="C793" s="55" t="str">
        <f>+IF(ISERROR(VLOOKUP($B793,Insumos!$C:$G,3,FALSE)),"",VLOOKUP($B793,Insumos!$C:$G,3,FALSE))</f>
        <v>UNIDAD</v>
      </c>
      <c r="D793" s="56">
        <f>+IF(ISERROR(VLOOKUP($B793,Insumos!$C:$G,2,FALSE)),"",VLOOKUP($B793,Insumos!$C:$G,2,FALSE))</f>
        <v>8000</v>
      </c>
      <c r="E793" s="57">
        <f>+IF(ISERROR(VLOOKUP($B793,Insumos!$C:$G,5,FALSE)),"",VLOOKUP($B793,Insumos!$C:$G,5,FALSE))</f>
        <v>36</v>
      </c>
      <c r="F793" s="55" t="str">
        <f>+IF(ISERROR(VLOOKUP($B793,Insumos!$C:$G,4,FALSE)),"",VLOOKUP($B793,Insumos!$C:$G,4,FALSE))</f>
        <v>UNIDAD</v>
      </c>
      <c r="G793" s="141">
        <v>0.5</v>
      </c>
      <c r="H793" s="56">
        <f t="shared" si="36"/>
        <v>111.11</v>
      </c>
    </row>
    <row r="794" ht="15.75" customHeight="1">
      <c r="A794" s="53">
        <v>5.0</v>
      </c>
      <c r="B794" s="55" t="s">
        <v>103</v>
      </c>
      <c r="C794" s="55" t="str">
        <f>+IF(ISERROR(VLOOKUP($B794,Insumos!$C:$G,3,FALSE)),"",VLOOKUP($B794,Insumos!$C:$G,3,FALSE))</f>
        <v>GRAMOS</v>
      </c>
      <c r="D794" s="56">
        <f>+IF(ISERROR(VLOOKUP($B794,Insumos!$C:$G,2,FALSE)),"",VLOOKUP($B794,Insumos!$C:$G,2,FALSE))</f>
        <v>6302.521008</v>
      </c>
      <c r="E794" s="57">
        <f>+IF(ISERROR(VLOOKUP($B794,Insumos!$C:$G,5,FALSE)),"",VLOOKUP($B794,Insumos!$C:$G,5,FALSE))</f>
        <v>1000</v>
      </c>
      <c r="F794" s="55" t="str">
        <f>+IF(ISERROR(VLOOKUP($B794,Insumos!$C:$G,4,FALSE)),"",VLOOKUP($B794,Insumos!$C:$G,4,FALSE))</f>
        <v>GRAMOS</v>
      </c>
      <c r="G794" s="141">
        <v>10.0</v>
      </c>
      <c r="H794" s="56">
        <f t="shared" si="36"/>
        <v>63.03</v>
      </c>
    </row>
    <row r="795" ht="15.75" customHeight="1">
      <c r="A795" s="53">
        <v>6.0</v>
      </c>
      <c r="B795" s="55" t="s">
        <v>56</v>
      </c>
      <c r="C795" s="55" t="str">
        <f>+IF(ISERROR(VLOOKUP($B795,Insumos!$C:$G,3,FALSE)),"",VLOOKUP($B795,Insumos!$C:$G,3,FALSE))</f>
        <v>GRAMOS</v>
      </c>
      <c r="D795" s="56">
        <f>+IF(ISERROR(VLOOKUP($B795,Insumos!$C:$G,2,FALSE)),"",VLOOKUP($B795,Insumos!$C:$G,2,FALSE))</f>
        <v>1690</v>
      </c>
      <c r="E795" s="57">
        <f>+IF(ISERROR(VLOOKUP($B795,Insumos!$C:$G,5,FALSE)),"",VLOOKUP($B795,Insumos!$C:$G,5,FALSE))</f>
        <v>1000</v>
      </c>
      <c r="F795" s="55" t="str">
        <f>+IF(ISERROR(VLOOKUP($B795,Insumos!$C:$G,4,FALSE)),"",VLOOKUP($B795,Insumos!$C:$G,4,FALSE))</f>
        <v>GRAMOS</v>
      </c>
      <c r="G795" s="141">
        <v>10.0</v>
      </c>
      <c r="H795" s="56">
        <f t="shared" si="36"/>
        <v>16.9</v>
      </c>
    </row>
    <row r="796" ht="15.75" customHeight="1">
      <c r="A796" s="53">
        <v>7.0</v>
      </c>
      <c r="B796" s="55" t="s">
        <v>124</v>
      </c>
      <c r="C796" s="55" t="str">
        <f>+IF(ISERROR(VLOOKUP($B796,Insumos!$C:$G,3,FALSE)),"",VLOOKUP($B796,Insumos!$C:$G,3,FALSE))</f>
        <v>GRAMOS</v>
      </c>
      <c r="D796" s="56">
        <f>+IF(ISERROR(VLOOKUP($B796,Insumos!$C:$G,2,FALSE)),"",VLOOKUP($B796,Insumos!$C:$G,2,FALSE))</f>
        <v>3529.411765</v>
      </c>
      <c r="E796" s="57">
        <f>+IF(ISERROR(VLOOKUP($B796,Insumos!$C:$G,5,FALSE)),"",VLOOKUP($B796,Insumos!$C:$G,5,FALSE))</f>
        <v>1000</v>
      </c>
      <c r="F796" s="55" t="str">
        <f>+IF(ISERROR(VLOOKUP($B796,Insumos!$C:$G,4,FALSE)),"",VLOOKUP($B796,Insumos!$C:$G,4,FALSE))</f>
        <v>GRAMOS</v>
      </c>
      <c r="G796" s="141">
        <v>45.0</v>
      </c>
      <c r="H796" s="56">
        <f t="shared" si="36"/>
        <v>158.82</v>
      </c>
    </row>
    <row r="797" ht="15.75" customHeight="1">
      <c r="A797" s="53">
        <v>8.0</v>
      </c>
      <c r="B797" s="55" t="s">
        <v>297</v>
      </c>
      <c r="C797" s="55" t="str">
        <f>+IF(ISERROR(VLOOKUP($B797,Insumos!$C:$G,3,FALSE)),"",VLOOKUP($B797,Insumos!$C:$G,3,FALSE))</f>
        <v>CAJA</v>
      </c>
      <c r="D797" s="56">
        <f>+IF(ISERROR(VLOOKUP($B797,Insumos!$C:$G,2,FALSE)),"",VLOOKUP($B797,Insumos!$C:$G,2,FALSE))</f>
        <v>110</v>
      </c>
      <c r="E797" s="57">
        <f>+IF(ISERROR(VLOOKUP($B797,Insumos!$C:$G,5,FALSE)),"",VLOOKUP($B797,Insumos!$C:$G,5,FALSE))</f>
        <v>1</v>
      </c>
      <c r="F797" s="55" t="str">
        <f>+IF(ISERROR(VLOOKUP($B797,Insumos!$C:$G,4,FALSE)),"",VLOOKUP($B797,Insumos!$C:$G,4,FALSE))</f>
        <v>CAJA</v>
      </c>
      <c r="G797" s="141">
        <v>1.0</v>
      </c>
      <c r="H797" s="56">
        <f t="shared" si="36"/>
        <v>110</v>
      </c>
    </row>
    <row r="798" ht="15.75" customHeight="1">
      <c r="A798" s="53">
        <v>9.0</v>
      </c>
      <c r="B798" s="55" t="s">
        <v>312</v>
      </c>
      <c r="C798" s="55" t="str">
        <f>+IF(ISERROR(VLOOKUP($B798,Insumos!$C:$G,3,FALSE)),"",VLOOKUP($B798,Insumos!$C:$G,3,FALSE))</f>
        <v>UNIDAD</v>
      </c>
      <c r="D798" s="56">
        <f>+IF(ISERROR(VLOOKUP($B798,Insumos!$C:$G,2,FALSE)),"",VLOOKUP($B798,Insumos!$C:$G,2,FALSE))</f>
        <v>90.25</v>
      </c>
      <c r="E798" s="57">
        <f>+IF(ISERROR(VLOOKUP($B798,Insumos!$C:$G,5,FALSE)),"",VLOOKUP($B798,Insumos!$C:$G,5,FALSE))</f>
        <v>1</v>
      </c>
      <c r="F798" s="55" t="str">
        <f>+IF(ISERROR(VLOOKUP($B798,Insumos!$C:$G,4,FALSE)),"",VLOOKUP($B798,Insumos!$C:$G,4,FALSE))</f>
        <v>UNIDAD</v>
      </c>
      <c r="G798" s="141">
        <v>1.0</v>
      </c>
      <c r="H798" s="56">
        <f t="shared" si="36"/>
        <v>90.25</v>
      </c>
    </row>
    <row r="799" ht="15.75" customHeight="1">
      <c r="A799" s="53">
        <v>10.0</v>
      </c>
      <c r="B799" s="55" t="s">
        <v>311</v>
      </c>
      <c r="C799" s="55" t="str">
        <f>+IF(ISERROR(VLOOKUP($B799,Insumos!$C:$G,3,FALSE)),"",VLOOKUP($B799,Insumos!$C:$G,3,FALSE))</f>
        <v>UNIDAD</v>
      </c>
      <c r="D799" s="56">
        <f>+IF(ISERROR(VLOOKUP($B799,Insumos!$C:$G,2,FALSE)),"",VLOOKUP($B799,Insumos!$C:$G,2,FALSE))</f>
        <v>75.25</v>
      </c>
      <c r="E799" s="57">
        <f>+IF(ISERROR(VLOOKUP($B799,Insumos!$C:$G,5,FALSE)),"",VLOOKUP($B799,Insumos!$C:$G,5,FALSE))</f>
        <v>1</v>
      </c>
      <c r="F799" s="55" t="str">
        <f>+IF(ISERROR(VLOOKUP($B799,Insumos!$C:$G,4,FALSE)),"",VLOOKUP($B799,Insumos!$C:$G,4,FALSE))</f>
        <v>UNIDAD</v>
      </c>
      <c r="G799" s="141">
        <v>1.0</v>
      </c>
      <c r="H799" s="56">
        <f t="shared" si="36"/>
        <v>75.25</v>
      </c>
    </row>
    <row r="800" ht="15.75" customHeight="1">
      <c r="A800" s="53">
        <v>11.0</v>
      </c>
      <c r="B800" s="55" t="s">
        <v>314</v>
      </c>
      <c r="C800" s="55" t="str">
        <f>+IF(ISERROR(VLOOKUP($B800,Insumos!$C:$G,3,FALSE)),"",VLOOKUP($B800,Insumos!$C:$G,3,FALSE))</f>
        <v>UNIDAD</v>
      </c>
      <c r="D800" s="56">
        <f>+IF(ISERROR(VLOOKUP($B800,Insumos!$C:$G,2,FALSE)),"",VLOOKUP($B800,Insumos!$C:$G,2,FALSE))</f>
        <v>10.5</v>
      </c>
      <c r="E800" s="57">
        <f>+IF(ISERROR(VLOOKUP($B800,Insumos!$C:$G,5,FALSE)),"",VLOOKUP($B800,Insumos!$C:$G,5,FALSE))</f>
        <v>1</v>
      </c>
      <c r="F800" s="55" t="str">
        <f>+IF(ISERROR(VLOOKUP($B800,Insumos!$C:$G,4,FALSE)),"",VLOOKUP($B800,Insumos!$C:$G,4,FALSE))</f>
        <v>UNIDAD</v>
      </c>
      <c r="G800" s="141">
        <v>1.0</v>
      </c>
      <c r="H800" s="56">
        <f t="shared" si="36"/>
        <v>10.5</v>
      </c>
    </row>
    <row r="801" ht="15.75" customHeight="1">
      <c r="A801" s="53">
        <v>12.0</v>
      </c>
      <c r="B801" s="55" t="s">
        <v>313</v>
      </c>
      <c r="C801" s="55" t="str">
        <f>+IF(ISERROR(VLOOKUP($B801,Insumos!$C:$G,3,FALSE)),"",VLOOKUP($B801,Insumos!$C:$G,3,FALSE))</f>
        <v>GRAMOS</v>
      </c>
      <c r="D801" s="56">
        <f>+IF(ISERROR(VLOOKUP($B801,Insumos!$C:$G,2,FALSE)),"",VLOOKUP($B801,Insumos!$C:$G,2,FALSE))</f>
        <v>6750</v>
      </c>
      <c r="E801" s="57">
        <f>+IF(ISERROR(VLOOKUP($B801,Insumos!$C:$G,5,FALSE)),"",VLOOKUP($B801,Insumos!$C:$G,5,FALSE))</f>
        <v>1000</v>
      </c>
      <c r="F801" s="55" t="str">
        <f>+IF(ISERROR(VLOOKUP($B801,Insumos!$C:$G,4,FALSE)),"",VLOOKUP($B801,Insumos!$C:$G,4,FALSE))</f>
        <v>GRAMOS</v>
      </c>
      <c r="G801" s="141">
        <v>1.0</v>
      </c>
      <c r="H801" s="56">
        <f t="shared" si="36"/>
        <v>6.75</v>
      </c>
    </row>
    <row r="802" ht="15.75" customHeight="1">
      <c r="A802" s="53">
        <v>13.0</v>
      </c>
      <c r="B802" s="55" t="s">
        <v>156</v>
      </c>
      <c r="C802" s="55" t="str">
        <f>+IF(ISERROR(VLOOKUP($B802,Insumos!$C:$G,3,FALSE)),"",VLOOKUP($B802,Insumos!$C:$G,3,FALSE))</f>
        <v>GRAMOS</v>
      </c>
      <c r="D802" s="56">
        <f>+IF(ISERROR(VLOOKUP($B802,Insumos!$C:$G,2,FALSE)),"",VLOOKUP($B802,Insumos!$C:$G,2,FALSE))</f>
        <v>909</v>
      </c>
      <c r="E802" s="57">
        <f>+IF(ISERROR(VLOOKUP($B802,Insumos!$C:$G,5,FALSE)),"",VLOOKUP($B802,Insumos!$C:$G,5,FALSE))</f>
        <v>1000</v>
      </c>
      <c r="F802" s="55" t="str">
        <f>+IF(ISERROR(VLOOKUP($B802,Insumos!$C:$G,4,FALSE)),"",VLOOKUP($B802,Insumos!$C:$G,4,FALSE))</f>
        <v>GRAMOS</v>
      </c>
      <c r="G802" s="141">
        <v>1.0</v>
      </c>
      <c r="H802" s="56">
        <f t="shared" si="36"/>
        <v>0.91</v>
      </c>
    </row>
    <row r="803" ht="15.75" customHeight="1">
      <c r="A803" s="53">
        <v>14.0</v>
      </c>
      <c r="B803" s="55" t="s">
        <v>303</v>
      </c>
      <c r="C803" s="55" t="str">
        <f>+IF(ISERROR(VLOOKUP($B803,Insumos!$C:$G,3,FALSE)),"",VLOOKUP($B803,Insumos!$C:$G,3,FALSE))</f>
        <v>UNIDAD</v>
      </c>
      <c r="D803" s="56">
        <f>+IF(ISERROR(VLOOKUP($B803,Insumos!$C:$G,2,FALSE)),"",VLOOKUP($B803,Insumos!$C:$G,2,FALSE))</f>
        <v>10</v>
      </c>
      <c r="E803" s="57">
        <f>+IF(ISERROR(VLOOKUP($B803,Insumos!$C:$G,5,FALSE)),"",VLOOKUP($B803,Insumos!$C:$G,5,FALSE))</f>
        <v>1</v>
      </c>
      <c r="F803" s="55" t="str">
        <f>+IF(ISERROR(VLOOKUP($B803,Insumos!$C:$G,4,FALSE)),"",VLOOKUP($B803,Insumos!$C:$G,4,FALSE))</f>
        <v>UNIDAD</v>
      </c>
      <c r="G803" s="141">
        <v>2.0</v>
      </c>
      <c r="H803" s="56">
        <f t="shared" si="36"/>
        <v>20</v>
      </c>
    </row>
    <row r="804" ht="15.75" customHeight="1">
      <c r="A804" s="53">
        <v>15.0</v>
      </c>
      <c r="B804" s="55" t="s">
        <v>304</v>
      </c>
      <c r="C804" s="55" t="str">
        <f>+IF(ISERROR(VLOOKUP($B804,Insumos!$C:$G,3,FALSE)),"",VLOOKUP($B804,Insumos!$C:$G,3,FALSE))</f>
        <v>UNIDAD</v>
      </c>
      <c r="D804" s="56">
        <f>+IF(ISERROR(VLOOKUP($B804,Insumos!$C:$G,2,FALSE)),"",VLOOKUP($B804,Insumos!$C:$G,2,FALSE))</f>
        <v>9</v>
      </c>
      <c r="E804" s="57">
        <f>+IF(ISERROR(VLOOKUP($B804,Insumos!$C:$G,5,FALSE)),"",VLOOKUP($B804,Insumos!$C:$G,5,FALSE))</f>
        <v>1</v>
      </c>
      <c r="F804" s="55" t="str">
        <f>+IF(ISERROR(VLOOKUP($B804,Insumos!$C:$G,4,FALSE)),"",VLOOKUP($B804,Insumos!$C:$G,4,FALSE))</f>
        <v>UNIDAD</v>
      </c>
      <c r="G804" s="141">
        <v>2.0</v>
      </c>
      <c r="H804" s="56">
        <f t="shared" si="36"/>
        <v>18</v>
      </c>
    </row>
    <row r="805" ht="15.75" customHeight="1">
      <c r="A805" s="53">
        <v>16.0</v>
      </c>
      <c r="B805" s="55" t="s">
        <v>315</v>
      </c>
      <c r="C805" s="55" t="str">
        <f>+IF(ISERROR(VLOOKUP($B805,Insumos!$C:$G,3,FALSE)),"",VLOOKUP($B805,Insumos!$C:$G,3,FALSE))</f>
        <v>UNIDAD</v>
      </c>
      <c r="D805" s="56">
        <f>+IF(ISERROR(VLOOKUP($B805,Insumos!$C:$G,2,FALSE)),"",VLOOKUP($B805,Insumos!$C:$G,2,FALSE))</f>
        <v>170</v>
      </c>
      <c r="E805" s="57">
        <f>+IF(ISERROR(VLOOKUP($B805,Insumos!$C:$G,5,FALSE)),"",VLOOKUP($B805,Insumos!$C:$G,5,FALSE))</f>
        <v>1</v>
      </c>
      <c r="F805" s="55" t="str">
        <f>+IF(ISERROR(VLOOKUP($B805,Insumos!$C:$G,4,FALSE)),"",VLOOKUP($B805,Insumos!$C:$G,4,FALSE))</f>
        <v>UNIDAD</v>
      </c>
      <c r="G805" s="141">
        <v>1.0</v>
      </c>
      <c r="H805" s="56">
        <f t="shared" si="36"/>
        <v>170</v>
      </c>
    </row>
    <row r="806" ht="15.75" customHeight="1">
      <c r="A806" s="53">
        <v>17.0</v>
      </c>
      <c r="B806" s="55"/>
      <c r="C806" s="55" t="str">
        <f>+IF(ISERROR(VLOOKUP($B806,Insumos!$C:$G,3,FALSE)),"",VLOOKUP($B806,Insumos!$C:$G,3,FALSE))</f>
        <v/>
      </c>
      <c r="D806" s="56" t="str">
        <f>+IF(ISERROR(VLOOKUP($B806,Insumos!$C:$G,2,FALSE)),"",VLOOKUP($B806,Insumos!$C:$G,2,FALSE))</f>
        <v/>
      </c>
      <c r="E806" s="57" t="str">
        <f>+IF(ISERROR(VLOOKUP($B806,Insumos!$C:$G,5,FALSE)),"",VLOOKUP($B806,Insumos!$C:$G,5,FALSE))</f>
        <v/>
      </c>
      <c r="F806" s="55" t="str">
        <f>+IF(ISERROR(VLOOKUP($B806,Insumos!$C:$G,4,FALSE)),"",VLOOKUP($B806,Insumos!$C:$G,4,FALSE))</f>
        <v/>
      </c>
      <c r="G806" s="141"/>
      <c r="H806" s="56">
        <f t="shared" si="36"/>
        <v>0</v>
      </c>
    </row>
    <row r="807" ht="15.75" customHeight="1">
      <c r="A807" s="53">
        <v>18.0</v>
      </c>
      <c r="B807" s="55"/>
      <c r="C807" s="55" t="str">
        <f>+IF(ISERROR(VLOOKUP($B807,Insumos!$C:$G,3,FALSE)),"",VLOOKUP($B807,Insumos!$C:$G,3,FALSE))</f>
        <v/>
      </c>
      <c r="D807" s="56" t="str">
        <f>+IF(ISERROR(VLOOKUP($B807,Insumos!$C:$G,2,FALSE)),"",VLOOKUP($B807,Insumos!$C:$G,2,FALSE))</f>
        <v/>
      </c>
      <c r="E807" s="57" t="str">
        <f>+IF(ISERROR(VLOOKUP($B807,Insumos!$C:$G,5,FALSE)),"",VLOOKUP($B807,Insumos!$C:$G,5,FALSE))</f>
        <v/>
      </c>
      <c r="F807" s="55" t="str">
        <f>+IF(ISERROR(VLOOKUP($B807,Insumos!$C:$G,4,FALSE)),"",VLOOKUP($B807,Insumos!$C:$G,4,FALSE))</f>
        <v/>
      </c>
      <c r="G807" s="141"/>
      <c r="H807" s="56">
        <f t="shared" si="36"/>
        <v>0</v>
      </c>
    </row>
    <row r="808" ht="15.75" customHeight="1">
      <c r="A808" s="53">
        <v>19.0</v>
      </c>
      <c r="B808" s="55"/>
      <c r="C808" s="55" t="str">
        <f>+IF(ISERROR(VLOOKUP($B808,Insumos!$C:$G,3,FALSE)),"",VLOOKUP($B808,Insumos!$C:$G,3,FALSE))</f>
        <v/>
      </c>
      <c r="D808" s="56" t="str">
        <f>+IF(ISERROR(VLOOKUP($B808,Insumos!$C:$G,2,FALSE)),"",VLOOKUP($B808,Insumos!$C:$G,2,FALSE))</f>
        <v/>
      </c>
      <c r="E808" s="57" t="str">
        <f>+IF(ISERROR(VLOOKUP($B808,Insumos!$C:$G,5,FALSE)),"",VLOOKUP($B808,Insumos!$C:$G,5,FALSE))</f>
        <v/>
      </c>
      <c r="F808" s="55" t="str">
        <f>+IF(ISERROR(VLOOKUP($B808,Insumos!$C:$G,4,FALSE)),"",VLOOKUP($B808,Insumos!$C:$G,4,FALSE))</f>
        <v/>
      </c>
      <c r="G808" s="141"/>
      <c r="H808" s="56">
        <f t="shared" si="36"/>
        <v>0</v>
      </c>
    </row>
    <row r="809" ht="15.75" customHeight="1">
      <c r="A809" s="42"/>
      <c r="B809" s="140"/>
      <c r="C809" s="41"/>
      <c r="D809" s="44"/>
      <c r="E809" s="45"/>
      <c r="F809" s="41"/>
      <c r="G809" s="67" t="s">
        <v>566</v>
      </c>
      <c r="H809" s="56">
        <f>+SUM(H790:H803)</f>
        <v>1334.18</v>
      </c>
    </row>
    <row r="810" ht="15.75" customHeight="1">
      <c r="A810" s="42"/>
      <c r="B810" s="140"/>
      <c r="C810" s="41"/>
      <c r="D810" s="44"/>
      <c r="E810" s="45"/>
      <c r="F810" s="41"/>
      <c r="G810" s="67" t="s">
        <v>569</v>
      </c>
      <c r="H810" s="56">
        <f>+H809*0.1</f>
        <v>133.418</v>
      </c>
    </row>
    <row r="811" ht="15.75" customHeight="1">
      <c r="A811" s="42"/>
      <c r="B811" s="140"/>
      <c r="C811" s="41"/>
      <c r="D811" s="44"/>
      <c r="E811" s="45"/>
      <c r="F811" s="41"/>
      <c r="G811" s="67" t="s">
        <v>570</v>
      </c>
      <c r="H811" s="143">
        <f>+SUM(H809:H810)*1.19</f>
        <v>1746.44162</v>
      </c>
    </row>
    <row r="812" ht="15.75" customHeight="1">
      <c r="A812" s="42"/>
      <c r="B812" s="140"/>
      <c r="C812" s="41"/>
      <c r="D812" s="44"/>
      <c r="E812" s="45"/>
      <c r="F812" s="41"/>
      <c r="G812" s="67" t="s">
        <v>571</v>
      </c>
      <c r="H812" s="144">
        <f>+H811/H813</f>
        <v>0.187991563</v>
      </c>
    </row>
    <row r="813" ht="15.75" customHeight="1">
      <c r="A813" s="42"/>
      <c r="B813" s="140"/>
      <c r="C813" s="41"/>
      <c r="D813" s="44"/>
      <c r="E813" s="45"/>
      <c r="F813" s="41"/>
      <c r="G813" s="67" t="s">
        <v>572</v>
      </c>
      <c r="H813" s="145">
        <v>9290.0</v>
      </c>
    </row>
    <row r="814" ht="15.75" customHeight="1">
      <c r="B814" s="4"/>
      <c r="G814" s="31"/>
    </row>
    <row r="815" ht="15.75" customHeight="1">
      <c r="B815" s="4"/>
      <c r="G815" s="31"/>
    </row>
    <row r="816" ht="15.75" customHeight="1">
      <c r="B816" s="4"/>
      <c r="G816" s="31"/>
    </row>
    <row r="817" ht="15.75" customHeight="1">
      <c r="A817" s="138" t="s">
        <v>562</v>
      </c>
      <c r="B817" s="89" t="s">
        <v>188</v>
      </c>
      <c r="C817" s="34" t="s">
        <v>484</v>
      </c>
      <c r="D817" s="35"/>
      <c r="E817" s="36"/>
      <c r="F817" s="37"/>
      <c r="G817" s="38"/>
      <c r="H817" s="35"/>
    </row>
    <row r="818" ht="15.75" customHeight="1">
      <c r="A818" s="42"/>
      <c r="B818" s="140"/>
      <c r="C818" s="42"/>
      <c r="D818" s="44"/>
      <c r="E818" s="45"/>
      <c r="F818" s="42"/>
      <c r="G818" s="46"/>
      <c r="H818" s="44"/>
    </row>
    <row r="819" ht="15.75" customHeight="1">
      <c r="A819" s="48" t="s">
        <v>476</v>
      </c>
      <c r="B819" s="48" t="s">
        <v>477</v>
      </c>
      <c r="C819" s="48" t="s">
        <v>478</v>
      </c>
      <c r="D819" s="49" t="s">
        <v>564</v>
      </c>
      <c r="E819" s="50" t="s">
        <v>10</v>
      </c>
      <c r="F819" s="48" t="s">
        <v>480</v>
      </c>
      <c r="G819" s="51" t="s">
        <v>481</v>
      </c>
      <c r="H819" s="49" t="s">
        <v>565</v>
      </c>
    </row>
    <row r="820" ht="15.75" customHeight="1">
      <c r="A820" s="53">
        <v>1.0</v>
      </c>
      <c r="B820" s="55" t="s">
        <v>52</v>
      </c>
      <c r="C820" s="55" t="str">
        <f>+IF(ISERROR(VLOOKUP($B820,Insumos!$C:$G,3,FALSE)),"",VLOOKUP($B820,Insumos!$C:$G,3,FALSE))</f>
        <v>UNIDAD</v>
      </c>
      <c r="D820" s="56">
        <f>+IF(ISERROR(VLOOKUP($B820,Insumos!$C:$G,2,FALSE)),"",VLOOKUP($B820,Insumos!$C:$G,2,FALSE))</f>
        <v>5000</v>
      </c>
      <c r="E820" s="57">
        <f>+IF(ISERROR(VLOOKUP($B820,Insumos!$C:$G,5,FALSE)),"",VLOOKUP($B820,Insumos!$C:$G,5,FALSE))</f>
        <v>100</v>
      </c>
      <c r="F820" s="55" t="str">
        <f>+IF(ISERROR(VLOOKUP($B820,Insumos!$C:$G,4,FALSE)),"",VLOOKUP($B820,Insumos!$C:$G,4,FALSE))</f>
        <v>UNIDAD</v>
      </c>
      <c r="G820" s="141">
        <v>1.0</v>
      </c>
      <c r="H820" s="56">
        <f t="shared" ref="H820:H839" si="37">IF(ISERROR(ROUND(+D820/E820*G820,2)),0,ROUND(+D820/E820*G820,2))</f>
        <v>50</v>
      </c>
    </row>
    <row r="821" ht="15.75" customHeight="1">
      <c r="A821" s="53">
        <v>2.0</v>
      </c>
      <c r="B821" s="55" t="s">
        <v>235</v>
      </c>
      <c r="C821" s="55" t="str">
        <f>+IF(ISERROR(VLOOKUP($B821,Insumos!$C:$G,3,FALSE)),"",VLOOKUP($B821,Insumos!$C:$G,3,FALSE))</f>
        <v>GRAMOS</v>
      </c>
      <c r="D821" s="56">
        <f>+IF(ISERROR(VLOOKUP($B821,Insumos!$C:$G,2,FALSE)),"",VLOOKUP($B821,Insumos!$C:$G,2,FALSE))</f>
        <v>13944.82759</v>
      </c>
      <c r="E821" s="57">
        <f>+IF(ISERROR(VLOOKUP($B821,Insumos!$C:$G,5,FALSE)),"",VLOOKUP($B821,Insumos!$C:$G,5,FALSE))</f>
        <v>1000</v>
      </c>
      <c r="F821" s="55" t="str">
        <f>+IF(ISERROR(VLOOKUP($B821,Insumos!$C:$G,4,FALSE)),"",VLOOKUP($B821,Insumos!$C:$G,4,FALSE))</f>
        <v>GRAMOS</v>
      </c>
      <c r="G821" s="141">
        <v>60.0</v>
      </c>
      <c r="H821" s="56">
        <f t="shared" si="37"/>
        <v>836.69</v>
      </c>
    </row>
    <row r="822" ht="15.75" customHeight="1">
      <c r="A822" s="53">
        <v>3.0</v>
      </c>
      <c r="B822" s="55" t="s">
        <v>33</v>
      </c>
      <c r="C822" s="55" t="str">
        <f>+IF(ISERROR(VLOOKUP($B822,Insumos!$C:$G,3,FALSE)),"",VLOOKUP($B822,Insumos!$C:$G,3,FALSE))</f>
        <v>GRAMOS</v>
      </c>
      <c r="D822" s="56">
        <f>+IF(ISERROR(VLOOKUP($B822,Insumos!$C:$G,2,FALSE)),"",VLOOKUP($B822,Insumos!$C:$G,2,FALSE))</f>
        <v>6945</v>
      </c>
      <c r="E822" s="57">
        <f>+IF(ISERROR(VLOOKUP($B822,Insumos!$C:$G,5,FALSE)),"",VLOOKUP($B822,Insumos!$C:$G,5,FALSE))</f>
        <v>1360</v>
      </c>
      <c r="F822" s="55" t="str">
        <f>+IF(ISERROR(VLOOKUP($B822,Insumos!$C:$G,4,FALSE)),"",VLOOKUP($B822,Insumos!$C:$G,4,FALSE))</f>
        <v>GRAMOS</v>
      </c>
      <c r="G822" s="141">
        <v>70.0</v>
      </c>
      <c r="H822" s="56">
        <f t="shared" si="37"/>
        <v>357.46</v>
      </c>
    </row>
    <row r="823" ht="15.75" customHeight="1">
      <c r="A823" s="53">
        <v>4.0</v>
      </c>
      <c r="B823" s="55" t="s">
        <v>54</v>
      </c>
      <c r="C823" s="55" t="str">
        <f>+IF(ISERROR(VLOOKUP($B823,Insumos!$C:$G,3,FALSE)),"",VLOOKUP($B823,Insumos!$C:$G,3,FALSE))</f>
        <v>UNIDAD</v>
      </c>
      <c r="D823" s="56">
        <f>+IF(ISERROR(VLOOKUP($B823,Insumos!$C:$G,2,FALSE)),"",VLOOKUP($B823,Insumos!$C:$G,2,FALSE))</f>
        <v>8000</v>
      </c>
      <c r="E823" s="57">
        <f>+IF(ISERROR(VLOOKUP($B823,Insumos!$C:$G,5,FALSE)),"",VLOOKUP($B823,Insumos!$C:$G,5,FALSE))</f>
        <v>36</v>
      </c>
      <c r="F823" s="55" t="str">
        <f>+IF(ISERROR(VLOOKUP($B823,Insumos!$C:$G,4,FALSE)),"",VLOOKUP($B823,Insumos!$C:$G,4,FALSE))</f>
        <v>UNIDAD</v>
      </c>
      <c r="G823" s="141">
        <v>0.5</v>
      </c>
      <c r="H823" s="56">
        <f t="shared" si="37"/>
        <v>111.11</v>
      </c>
    </row>
    <row r="824" ht="15.75" customHeight="1">
      <c r="A824" s="53">
        <v>5.0</v>
      </c>
      <c r="B824" s="55" t="s">
        <v>56</v>
      </c>
      <c r="C824" s="55" t="str">
        <f>+IF(ISERROR(VLOOKUP($B824,Insumos!$C:$G,3,FALSE)),"",VLOOKUP($B824,Insumos!$C:$G,3,FALSE))</f>
        <v>GRAMOS</v>
      </c>
      <c r="D824" s="56">
        <f>+IF(ISERROR(VLOOKUP($B824,Insumos!$C:$G,2,FALSE)),"",VLOOKUP($B824,Insumos!$C:$G,2,FALSE))</f>
        <v>1690</v>
      </c>
      <c r="E824" s="57">
        <f>+IF(ISERROR(VLOOKUP($B824,Insumos!$C:$G,5,FALSE)),"",VLOOKUP($B824,Insumos!$C:$G,5,FALSE))</f>
        <v>1000</v>
      </c>
      <c r="F824" s="55" t="str">
        <f>+IF(ISERROR(VLOOKUP($B824,Insumos!$C:$G,4,FALSE)),"",VLOOKUP($B824,Insumos!$C:$G,4,FALSE))</f>
        <v>GRAMOS</v>
      </c>
      <c r="G824" s="141">
        <v>10.0</v>
      </c>
      <c r="H824" s="56">
        <f t="shared" si="37"/>
        <v>16.9</v>
      </c>
    </row>
    <row r="825" ht="15.75" customHeight="1">
      <c r="A825" s="53">
        <v>6.0</v>
      </c>
      <c r="B825" s="55" t="s">
        <v>324</v>
      </c>
      <c r="C825" s="55" t="str">
        <f>+IF(ISERROR(VLOOKUP($B825,Insumos!$C:$G,3,FALSE)),"",VLOOKUP($B825,Insumos!$C:$G,3,FALSE))</f>
        <v>GRAMOS</v>
      </c>
      <c r="D825" s="56">
        <f>+IF(ISERROR(VLOOKUP($B825,Insumos!$C:$G,2,FALSE)),"",VLOOKUP($B825,Insumos!$C:$G,2,FALSE))</f>
        <v>1134.5</v>
      </c>
      <c r="E825" s="57">
        <f>+IF(ISERROR(VLOOKUP($B825,Insumos!$C:$G,5,FALSE)),"",VLOOKUP($B825,Insumos!$C:$G,5,FALSE))</f>
        <v>1000</v>
      </c>
      <c r="F825" s="55" t="str">
        <f>+IF(ISERROR(VLOOKUP($B825,Insumos!$C:$G,4,FALSE)),"",VLOOKUP($B825,Insumos!$C:$G,4,FALSE))</f>
        <v>GRAMOS</v>
      </c>
      <c r="G825" s="141">
        <v>5.0</v>
      </c>
      <c r="H825" s="56">
        <f t="shared" si="37"/>
        <v>5.67</v>
      </c>
    </row>
    <row r="826" ht="15.75" customHeight="1">
      <c r="A826" s="53">
        <v>7.0</v>
      </c>
      <c r="B826" s="55" t="s">
        <v>87</v>
      </c>
      <c r="C826" s="55" t="str">
        <f>+IF(ISERROR(VLOOKUP($B826,Insumos!$C:$G,3,FALSE)),"",VLOOKUP($B826,Insumos!$C:$G,3,FALSE))</f>
        <v>GRAMOS</v>
      </c>
      <c r="D826" s="56">
        <f>+IF(ISERROR(VLOOKUP($B826,Insumos!$C:$G,2,FALSE)),"",VLOOKUP($B826,Insumos!$C:$G,2,FALSE))</f>
        <v>3795</v>
      </c>
      <c r="E826" s="57">
        <f>+IF(ISERROR(VLOOKUP($B826,Insumos!$C:$G,5,FALSE)),"",VLOOKUP($B826,Insumos!$C:$G,5,FALSE))</f>
        <v>500</v>
      </c>
      <c r="F826" s="55" t="str">
        <f>+IF(ISERROR(VLOOKUP($B826,Insumos!$C:$G,4,FALSE)),"",VLOOKUP($B826,Insumos!$C:$G,4,FALSE))</f>
        <v>GRAMOS</v>
      </c>
      <c r="G826" s="141">
        <v>5.0</v>
      </c>
      <c r="H826" s="56">
        <f t="shared" si="37"/>
        <v>37.95</v>
      </c>
    </row>
    <row r="827" ht="15.75" customHeight="1">
      <c r="A827" s="53">
        <v>8.0</v>
      </c>
      <c r="B827" s="55" t="s">
        <v>145</v>
      </c>
      <c r="C827" s="55" t="str">
        <f>+IF(ISERROR(VLOOKUP($B827,Insumos!$C:$G,3,FALSE)),"",VLOOKUP($B827,Insumos!$C:$G,3,FALSE))</f>
        <v>MILILITROS</v>
      </c>
      <c r="D827" s="56">
        <f>+IF(ISERROR(VLOOKUP($B827,Insumos!$C:$G,2,FALSE)),"",VLOOKUP($B827,Insumos!$C:$G,2,FALSE))</f>
        <v>3327.52</v>
      </c>
      <c r="E827" s="57">
        <f>+IF(ISERROR(VLOOKUP($B827,Insumos!$C:$G,5,FALSE)),"",VLOOKUP($B827,Insumos!$C:$G,5,FALSE))</f>
        <v>798</v>
      </c>
      <c r="F827" s="55" t="str">
        <f>+IF(ISERROR(VLOOKUP($B827,Insumos!$C:$G,4,FALSE)),"",VLOOKUP($B827,Insumos!$C:$G,4,FALSE))</f>
        <v>MILILITROS</v>
      </c>
      <c r="G827" s="141">
        <v>10.0</v>
      </c>
      <c r="H827" s="56">
        <f t="shared" si="37"/>
        <v>41.7</v>
      </c>
    </row>
    <row r="828" ht="15.75" customHeight="1">
      <c r="A828" s="53">
        <v>9.0</v>
      </c>
      <c r="B828" s="55" t="s">
        <v>186</v>
      </c>
      <c r="C828" s="55" t="str">
        <f>+IF(ISERROR(VLOOKUP($B828,Insumos!$C:$G,3,FALSE)),"",VLOOKUP($B828,Insumos!$C:$G,3,FALSE))</f>
        <v>GRAMOS</v>
      </c>
      <c r="D828" s="56">
        <f>+IF(ISERROR(VLOOKUP($B828,Insumos!$C:$G,2,FALSE)),"",VLOOKUP($B828,Insumos!$C:$G,2,FALSE))</f>
        <v>22500</v>
      </c>
      <c r="E828" s="57">
        <f>+IF(ISERROR(VLOOKUP($B828,Insumos!$C:$G,5,FALSE)),"",VLOOKUP($B828,Insumos!$C:$G,5,FALSE))</f>
        <v>1000</v>
      </c>
      <c r="F828" s="55" t="str">
        <f>+IF(ISERROR(VLOOKUP($B828,Insumos!$C:$G,4,FALSE)),"",VLOOKUP($B828,Insumos!$C:$G,4,FALSE))</f>
        <v>GRAMOS</v>
      </c>
      <c r="G828" s="141">
        <v>5.0</v>
      </c>
      <c r="H828" s="56">
        <f t="shared" si="37"/>
        <v>112.5</v>
      </c>
    </row>
    <row r="829" ht="15.75" customHeight="1">
      <c r="A829" s="53">
        <v>10.0</v>
      </c>
      <c r="B829" s="55" t="s">
        <v>187</v>
      </c>
      <c r="C829" s="55" t="str">
        <f>+IF(ISERROR(VLOOKUP($B829,Insumos!$C:$G,3,FALSE)),"",VLOOKUP($B829,Insumos!$C:$G,3,FALSE))</f>
        <v>GRAMOS</v>
      </c>
      <c r="D829" s="56">
        <f>+IF(ISERROR(VLOOKUP($B829,Insumos!$C:$G,2,FALSE)),"",VLOOKUP($B829,Insumos!$C:$G,2,FALSE))</f>
        <v>3645</v>
      </c>
      <c r="E829" s="57">
        <f>+IF(ISERROR(VLOOKUP($B829,Insumos!$C:$G,5,FALSE)),"",VLOOKUP($B829,Insumos!$C:$G,5,FALSE))</f>
        <v>1000</v>
      </c>
      <c r="F829" s="55" t="str">
        <f>+IF(ISERROR(VLOOKUP($B829,Insumos!$C:$G,4,FALSE)),"",VLOOKUP($B829,Insumos!$C:$G,4,FALSE))</f>
        <v>GRAMOS</v>
      </c>
      <c r="G829" s="141">
        <v>5.0</v>
      </c>
      <c r="H829" s="56">
        <f t="shared" si="37"/>
        <v>18.23</v>
      </c>
    </row>
    <row r="830" ht="15.75" customHeight="1">
      <c r="A830" s="53">
        <v>11.0</v>
      </c>
      <c r="B830" s="55" t="s">
        <v>297</v>
      </c>
      <c r="C830" s="55" t="str">
        <f>+IF(ISERROR(VLOOKUP($B830,Insumos!$C:$G,3,FALSE)),"",VLOOKUP($B830,Insumos!$C:$G,3,FALSE))</f>
        <v>CAJA</v>
      </c>
      <c r="D830" s="56">
        <f>+IF(ISERROR(VLOOKUP($B830,Insumos!$C:$G,2,FALSE)),"",VLOOKUP($B830,Insumos!$C:$G,2,FALSE))</f>
        <v>110</v>
      </c>
      <c r="E830" s="57">
        <f>+IF(ISERROR(VLOOKUP($B830,Insumos!$C:$G,5,FALSE)),"",VLOOKUP($B830,Insumos!$C:$G,5,FALSE))</f>
        <v>1</v>
      </c>
      <c r="F830" s="55" t="str">
        <f>+IF(ISERROR(VLOOKUP($B830,Insumos!$C:$G,4,FALSE)),"",VLOOKUP($B830,Insumos!$C:$G,4,FALSE))</f>
        <v>CAJA</v>
      </c>
      <c r="G830" s="141">
        <v>1.0</v>
      </c>
      <c r="H830" s="56">
        <f t="shared" si="37"/>
        <v>110</v>
      </c>
    </row>
    <row r="831" ht="15.75" customHeight="1">
      <c r="A831" s="53">
        <v>12.0</v>
      </c>
      <c r="B831" s="55" t="s">
        <v>312</v>
      </c>
      <c r="C831" s="55" t="str">
        <f>+IF(ISERROR(VLOOKUP($B831,Insumos!$C:$G,3,FALSE)),"",VLOOKUP($B831,Insumos!$C:$G,3,FALSE))</f>
        <v>UNIDAD</v>
      </c>
      <c r="D831" s="56">
        <f>+IF(ISERROR(VLOOKUP($B831,Insumos!$C:$G,2,FALSE)),"",VLOOKUP($B831,Insumos!$C:$G,2,FALSE))</f>
        <v>90.25</v>
      </c>
      <c r="E831" s="57">
        <f>+IF(ISERROR(VLOOKUP($B831,Insumos!$C:$G,5,FALSE)),"",VLOOKUP($B831,Insumos!$C:$G,5,FALSE))</f>
        <v>1</v>
      </c>
      <c r="F831" s="55" t="str">
        <f>+IF(ISERROR(VLOOKUP($B831,Insumos!$C:$G,4,FALSE)),"",VLOOKUP($B831,Insumos!$C:$G,4,FALSE))</f>
        <v>UNIDAD</v>
      </c>
      <c r="G831" s="141">
        <v>1.0</v>
      </c>
      <c r="H831" s="56">
        <f t="shared" si="37"/>
        <v>90.25</v>
      </c>
    </row>
    <row r="832" ht="15.75" customHeight="1">
      <c r="A832" s="53">
        <v>13.0</v>
      </c>
      <c r="B832" s="55" t="s">
        <v>311</v>
      </c>
      <c r="C832" s="55" t="str">
        <f>+IF(ISERROR(VLOOKUP($B832,Insumos!$C:$G,3,FALSE)),"",VLOOKUP($B832,Insumos!$C:$G,3,FALSE))</f>
        <v>UNIDAD</v>
      </c>
      <c r="D832" s="56">
        <f>+IF(ISERROR(VLOOKUP($B832,Insumos!$C:$G,2,FALSE)),"",VLOOKUP($B832,Insumos!$C:$G,2,FALSE))</f>
        <v>75.25</v>
      </c>
      <c r="E832" s="57">
        <f>+IF(ISERROR(VLOOKUP($B832,Insumos!$C:$G,5,FALSE)),"",VLOOKUP($B832,Insumos!$C:$G,5,FALSE))</f>
        <v>1</v>
      </c>
      <c r="F832" s="55" t="str">
        <f>+IF(ISERROR(VLOOKUP($B832,Insumos!$C:$G,4,FALSE)),"",VLOOKUP($B832,Insumos!$C:$G,4,FALSE))</f>
        <v>UNIDAD</v>
      </c>
      <c r="G832" s="141">
        <v>1.0</v>
      </c>
      <c r="H832" s="56">
        <f t="shared" si="37"/>
        <v>75.25</v>
      </c>
    </row>
    <row r="833" ht="15.75" customHeight="1">
      <c r="A833" s="53">
        <v>14.0</v>
      </c>
      <c r="B833" s="55" t="s">
        <v>314</v>
      </c>
      <c r="C833" s="55" t="str">
        <f>+IF(ISERROR(VLOOKUP($B833,Insumos!$C:$G,3,FALSE)),"",VLOOKUP($B833,Insumos!$C:$G,3,FALSE))</f>
        <v>UNIDAD</v>
      </c>
      <c r="D833" s="56">
        <f>+IF(ISERROR(VLOOKUP($B833,Insumos!$C:$G,2,FALSE)),"",VLOOKUP($B833,Insumos!$C:$G,2,FALSE))</f>
        <v>10.5</v>
      </c>
      <c r="E833" s="57">
        <f>+IF(ISERROR(VLOOKUP($B833,Insumos!$C:$G,5,FALSE)),"",VLOOKUP($B833,Insumos!$C:$G,5,FALSE))</f>
        <v>1</v>
      </c>
      <c r="F833" s="55" t="str">
        <f>+IF(ISERROR(VLOOKUP($B833,Insumos!$C:$G,4,FALSE)),"",VLOOKUP($B833,Insumos!$C:$G,4,FALSE))</f>
        <v>UNIDAD</v>
      </c>
      <c r="G833" s="141">
        <v>1.0</v>
      </c>
      <c r="H833" s="56">
        <f t="shared" si="37"/>
        <v>10.5</v>
      </c>
    </row>
    <row r="834" ht="15.75" customHeight="1">
      <c r="A834" s="53">
        <v>15.0</v>
      </c>
      <c r="B834" s="55" t="s">
        <v>313</v>
      </c>
      <c r="C834" s="55" t="str">
        <f>+IF(ISERROR(VLOOKUP($B834,Insumos!$C:$G,3,FALSE)),"",VLOOKUP($B834,Insumos!$C:$G,3,FALSE))</f>
        <v>GRAMOS</v>
      </c>
      <c r="D834" s="56">
        <f>+IF(ISERROR(VLOOKUP($B834,Insumos!$C:$G,2,FALSE)),"",VLOOKUP($B834,Insumos!$C:$G,2,FALSE))</f>
        <v>6750</v>
      </c>
      <c r="E834" s="57">
        <f>+IF(ISERROR(VLOOKUP($B834,Insumos!$C:$G,5,FALSE)),"",VLOOKUP($B834,Insumos!$C:$G,5,FALSE))</f>
        <v>1000</v>
      </c>
      <c r="F834" s="55" t="str">
        <f>+IF(ISERROR(VLOOKUP($B834,Insumos!$C:$G,4,FALSE)),"",VLOOKUP($B834,Insumos!$C:$G,4,FALSE))</f>
        <v>GRAMOS</v>
      </c>
      <c r="G834" s="141">
        <v>8.0</v>
      </c>
      <c r="H834" s="56">
        <f t="shared" si="37"/>
        <v>54</v>
      </c>
    </row>
    <row r="835" ht="15.75" customHeight="1">
      <c r="A835" s="53">
        <v>16.0</v>
      </c>
      <c r="B835" s="55" t="s">
        <v>156</v>
      </c>
      <c r="C835" s="55" t="str">
        <f>+IF(ISERROR(VLOOKUP($B835,Insumos!$C:$G,3,FALSE)),"",VLOOKUP($B835,Insumos!$C:$G,3,FALSE))</f>
        <v>GRAMOS</v>
      </c>
      <c r="D835" s="56">
        <f>+IF(ISERROR(VLOOKUP($B835,Insumos!$C:$G,2,FALSE)),"",VLOOKUP($B835,Insumos!$C:$G,2,FALSE))</f>
        <v>909</v>
      </c>
      <c r="E835" s="57">
        <f>+IF(ISERROR(VLOOKUP($B835,Insumos!$C:$G,5,FALSE)),"",VLOOKUP($B835,Insumos!$C:$G,5,FALSE))</f>
        <v>1000</v>
      </c>
      <c r="F835" s="55" t="str">
        <f>+IF(ISERROR(VLOOKUP($B835,Insumos!$C:$G,4,FALSE)),"",VLOOKUP($B835,Insumos!$C:$G,4,FALSE))</f>
        <v>GRAMOS</v>
      </c>
      <c r="G835" s="141">
        <v>8.0</v>
      </c>
      <c r="H835" s="56">
        <f t="shared" si="37"/>
        <v>7.27</v>
      </c>
    </row>
    <row r="836" ht="15.75" customHeight="1">
      <c r="A836" s="53">
        <v>17.0</v>
      </c>
      <c r="B836" s="55" t="s">
        <v>303</v>
      </c>
      <c r="C836" s="55" t="str">
        <f>+IF(ISERROR(VLOOKUP($B836,Insumos!$C:$G,3,FALSE)),"",VLOOKUP($B836,Insumos!$C:$G,3,FALSE))</f>
        <v>UNIDAD</v>
      </c>
      <c r="D836" s="56">
        <f>+IF(ISERROR(VLOOKUP($B836,Insumos!$C:$G,2,FALSE)),"",VLOOKUP($B836,Insumos!$C:$G,2,FALSE))</f>
        <v>10</v>
      </c>
      <c r="E836" s="57">
        <f>+IF(ISERROR(VLOOKUP($B836,Insumos!$C:$G,5,FALSE)),"",VLOOKUP($B836,Insumos!$C:$G,5,FALSE))</f>
        <v>1</v>
      </c>
      <c r="F836" s="55" t="str">
        <f>+IF(ISERROR(VLOOKUP($B836,Insumos!$C:$G,4,FALSE)),"",VLOOKUP($B836,Insumos!$C:$G,4,FALSE))</f>
        <v>UNIDAD</v>
      </c>
      <c r="G836" s="141">
        <v>3.0</v>
      </c>
      <c r="H836" s="56">
        <f t="shared" si="37"/>
        <v>30</v>
      </c>
    </row>
    <row r="837" ht="15.75" customHeight="1">
      <c r="A837" s="53">
        <v>18.0</v>
      </c>
      <c r="B837" s="55" t="s">
        <v>304</v>
      </c>
      <c r="C837" s="55" t="str">
        <f>+IF(ISERROR(VLOOKUP($B837,Insumos!$C:$G,3,FALSE)),"",VLOOKUP($B837,Insumos!$C:$G,3,FALSE))</f>
        <v>UNIDAD</v>
      </c>
      <c r="D837" s="56">
        <f>+IF(ISERROR(VLOOKUP($B837,Insumos!$C:$G,2,FALSE)),"",VLOOKUP($B837,Insumos!$C:$G,2,FALSE))</f>
        <v>9</v>
      </c>
      <c r="E837" s="57">
        <f>+IF(ISERROR(VLOOKUP($B837,Insumos!$C:$G,5,FALSE)),"",VLOOKUP($B837,Insumos!$C:$G,5,FALSE))</f>
        <v>1</v>
      </c>
      <c r="F837" s="55" t="str">
        <f>+IF(ISERROR(VLOOKUP($B837,Insumos!$C:$G,4,FALSE)),"",VLOOKUP($B837,Insumos!$C:$G,4,FALSE))</f>
        <v>UNIDAD</v>
      </c>
      <c r="G837" s="141">
        <v>3.0</v>
      </c>
      <c r="H837" s="56">
        <f t="shared" si="37"/>
        <v>27</v>
      </c>
    </row>
    <row r="838" ht="15.75" customHeight="1">
      <c r="A838" s="53">
        <v>19.0</v>
      </c>
      <c r="B838" s="55" t="s">
        <v>315</v>
      </c>
      <c r="C838" s="55" t="str">
        <f>+IF(ISERROR(VLOOKUP($B838,Insumos!$C:$G,3,FALSE)),"",VLOOKUP($B838,Insumos!$C:$G,3,FALSE))</f>
        <v>UNIDAD</v>
      </c>
      <c r="D838" s="56">
        <f>+IF(ISERROR(VLOOKUP($B838,Insumos!$C:$G,2,FALSE)),"",VLOOKUP($B838,Insumos!$C:$G,2,FALSE))</f>
        <v>170</v>
      </c>
      <c r="E838" s="57">
        <f>+IF(ISERROR(VLOOKUP($B838,Insumos!$C:$G,5,FALSE)),"",VLOOKUP($B838,Insumos!$C:$G,5,FALSE))</f>
        <v>1</v>
      </c>
      <c r="F838" s="55" t="str">
        <f>+IF(ISERROR(VLOOKUP($B838,Insumos!$C:$G,4,FALSE)),"",VLOOKUP($B838,Insumos!$C:$G,4,FALSE))</f>
        <v>UNIDAD</v>
      </c>
      <c r="G838" s="141">
        <v>1.0</v>
      </c>
      <c r="H838" s="56">
        <f t="shared" si="37"/>
        <v>170</v>
      </c>
    </row>
    <row r="839" ht="15.75" customHeight="1">
      <c r="A839" s="53">
        <v>20.0</v>
      </c>
      <c r="B839" s="55"/>
      <c r="C839" s="55" t="str">
        <f>+IF(ISERROR(VLOOKUP($B839,Insumos!$C:$G,3,FALSE)),"",VLOOKUP($B839,Insumos!$C:$G,3,FALSE))</f>
        <v/>
      </c>
      <c r="D839" s="56" t="str">
        <f>+IF(ISERROR(VLOOKUP($B839,Insumos!$C:$G,2,FALSE)),"",VLOOKUP($B839,Insumos!$C:$G,2,FALSE))</f>
        <v/>
      </c>
      <c r="E839" s="57" t="str">
        <f>+IF(ISERROR(VLOOKUP($B839,Insumos!$C:$G,5,FALSE)),"",VLOOKUP($B839,Insumos!$C:$G,5,FALSE))</f>
        <v/>
      </c>
      <c r="F839" s="55" t="str">
        <f>+IF(ISERROR(VLOOKUP($B839,Insumos!$C:$G,4,FALSE)),"",VLOOKUP($B839,Insumos!$C:$G,4,FALSE))</f>
        <v/>
      </c>
      <c r="G839" s="141"/>
      <c r="H839" s="56">
        <f t="shared" si="37"/>
        <v>0</v>
      </c>
    </row>
    <row r="840" ht="15.75" customHeight="1">
      <c r="A840" s="42"/>
      <c r="B840" s="140"/>
      <c r="C840" s="41"/>
      <c r="D840" s="44"/>
      <c r="E840" s="45"/>
      <c r="F840" s="41"/>
      <c r="G840" s="67" t="s">
        <v>566</v>
      </c>
      <c r="H840" s="68">
        <f>+SUM(H820:H839)</f>
        <v>2162.48</v>
      </c>
    </row>
    <row r="841" ht="15.75" customHeight="1">
      <c r="A841" s="42"/>
      <c r="B841" s="140"/>
      <c r="C841" s="41"/>
      <c r="D841" s="44"/>
      <c r="E841" s="45"/>
      <c r="F841" s="41"/>
      <c r="G841" s="67" t="s">
        <v>569</v>
      </c>
      <c r="H841" s="142">
        <f>+H840/10</f>
        <v>216.248</v>
      </c>
    </row>
    <row r="842" ht="15.75" customHeight="1">
      <c r="A842" s="42"/>
      <c r="B842" s="140"/>
      <c r="C842" s="41"/>
      <c r="D842" s="44"/>
      <c r="E842" s="45"/>
      <c r="F842" s="41"/>
      <c r="G842" s="67" t="s">
        <v>570</v>
      </c>
      <c r="H842" s="143">
        <f>(H840+H841)*1.19</f>
        <v>2830.68632</v>
      </c>
    </row>
    <row r="843" ht="15.75" customHeight="1">
      <c r="A843" s="42"/>
      <c r="B843" s="140"/>
      <c r="C843" s="41"/>
      <c r="D843" s="44"/>
      <c r="E843" s="45"/>
      <c r="F843" s="41"/>
      <c r="G843" s="67" t="s">
        <v>571</v>
      </c>
      <c r="H843" s="144">
        <f>+H842/H844</f>
        <v>0.2750909932</v>
      </c>
    </row>
    <row r="844" ht="15.75" customHeight="1">
      <c r="A844" s="42"/>
      <c r="B844" s="140"/>
      <c r="C844" s="41"/>
      <c r="D844" s="44"/>
      <c r="E844" s="45"/>
      <c r="F844" s="41"/>
      <c r="G844" s="67" t="s">
        <v>572</v>
      </c>
      <c r="H844" s="154">
        <v>10290.0</v>
      </c>
    </row>
    <row r="845" ht="15.75" customHeight="1">
      <c r="B845" s="4"/>
      <c r="G845" s="31"/>
    </row>
    <row r="846" ht="15.75" customHeight="1">
      <c r="B846" s="4"/>
      <c r="G846" s="31"/>
    </row>
    <row r="847" ht="15.75" customHeight="1">
      <c r="B847" s="4"/>
      <c r="G847" s="31"/>
    </row>
    <row r="848" ht="15.75" customHeight="1">
      <c r="A848" s="138" t="s">
        <v>562</v>
      </c>
      <c r="B848" s="89" t="s">
        <v>189</v>
      </c>
      <c r="C848" s="34" t="s">
        <v>617</v>
      </c>
      <c r="D848" s="35"/>
      <c r="E848" s="36"/>
      <c r="F848" s="37"/>
      <c r="G848" s="38"/>
      <c r="H848" s="35"/>
    </row>
    <row r="849" ht="15.75" customHeight="1">
      <c r="A849" s="42"/>
      <c r="B849" s="140"/>
      <c r="C849" s="42"/>
      <c r="D849" s="44"/>
      <c r="E849" s="45"/>
      <c r="F849" s="42"/>
      <c r="G849" s="46"/>
      <c r="H849" s="44"/>
    </row>
    <row r="850" ht="15.75" customHeight="1">
      <c r="A850" s="48" t="s">
        <v>476</v>
      </c>
      <c r="B850" s="48"/>
      <c r="C850" s="48" t="s">
        <v>478</v>
      </c>
      <c r="D850" s="49" t="s">
        <v>564</v>
      </c>
      <c r="E850" s="50" t="s">
        <v>10</v>
      </c>
      <c r="F850" s="48" t="s">
        <v>480</v>
      </c>
      <c r="G850" s="51" t="s">
        <v>481</v>
      </c>
      <c r="H850" s="49" t="s">
        <v>565</v>
      </c>
    </row>
    <row r="851" ht="15.75" customHeight="1">
      <c r="A851" s="53">
        <v>1.0</v>
      </c>
      <c r="B851" s="55" t="s">
        <v>52</v>
      </c>
      <c r="C851" s="55" t="str">
        <f>+IF(ISERROR(VLOOKUP($B851,Insumos!$C:$G,3,FALSE)),"",VLOOKUP($B851,Insumos!$C:$G,3,FALSE))</f>
        <v>UNIDAD</v>
      </c>
      <c r="D851" s="56">
        <f>+IF(ISERROR(VLOOKUP($B851,Insumos!$C:$G,2,FALSE)),"",VLOOKUP($B851,Insumos!$C:$G,2,FALSE))</f>
        <v>5000</v>
      </c>
      <c r="E851" s="57">
        <f>+IF(ISERROR(VLOOKUP($B851,Insumos!$C:$G,5,FALSE)),"",VLOOKUP($B851,Insumos!$C:$G,5,FALSE))</f>
        <v>100</v>
      </c>
      <c r="F851" s="55" t="str">
        <f>+IF(ISERROR(VLOOKUP($B851,Insumos!$C:$G,4,FALSE)),"",VLOOKUP($B851,Insumos!$C:$G,4,FALSE))</f>
        <v>UNIDAD</v>
      </c>
      <c r="G851" s="141">
        <v>1.0</v>
      </c>
      <c r="H851" s="56">
        <f t="shared" ref="H851:H866" si="38">IF(ISERROR(ROUND(+D851/E851*G851,2)),0,ROUND(+D851/E851*G851,2))</f>
        <v>50</v>
      </c>
    </row>
    <row r="852" ht="15.75" customHeight="1">
      <c r="A852" s="53">
        <v>2.0</v>
      </c>
      <c r="B852" s="55" t="s">
        <v>44</v>
      </c>
      <c r="C852" s="55" t="str">
        <f>+IF(ISERROR(VLOOKUP($B852,Insumos!$C:$G,3,FALSE)),"",VLOOKUP($B852,Insumos!$C:$G,3,FALSE))</f>
        <v>GRAMOS</v>
      </c>
      <c r="D852" s="56">
        <f>+IF(ISERROR(VLOOKUP($B852,Insumos!$C:$G,2,FALSE)),"",VLOOKUP($B852,Insumos!$C:$G,2,FALSE))</f>
        <v>5780</v>
      </c>
      <c r="E852" s="57">
        <f>+IF(ISERROR(VLOOKUP($B852,Insumos!$C:$G,5,FALSE)),"",VLOOKUP($B852,Insumos!$C:$G,5,FALSE))</f>
        <v>1000</v>
      </c>
      <c r="F852" s="55" t="str">
        <f>+IF(ISERROR(VLOOKUP($B852,Insumos!$C:$G,4,FALSE)),"",VLOOKUP($B852,Insumos!$C:$G,4,FALSE))</f>
        <v>GRAMOS</v>
      </c>
      <c r="G852" s="141">
        <v>56.0</v>
      </c>
      <c r="H852" s="56">
        <f t="shared" si="38"/>
        <v>323.68</v>
      </c>
    </row>
    <row r="853" ht="15.75" customHeight="1">
      <c r="A853" s="53">
        <v>3.0</v>
      </c>
      <c r="B853" s="55" t="s">
        <v>236</v>
      </c>
      <c r="C853" s="55" t="str">
        <f>+IF(ISERROR(VLOOKUP($B853,Insumos!$C:$G,3,FALSE)),"",VLOOKUP($B853,Insumos!$C:$G,3,FALSE))</f>
        <v>GRAMOS</v>
      </c>
      <c r="D853" s="56">
        <f>+IF(ISERROR(VLOOKUP($B853,Insumos!$C:$G,2,FALSE)),"",VLOOKUP($B853,Insumos!$C:$G,2,FALSE))</f>
        <v>8753.846154</v>
      </c>
      <c r="E853" s="57">
        <f>+IF(ISERROR(VLOOKUP($B853,Insumos!$C:$G,5,FALSE)),"",VLOOKUP($B853,Insumos!$C:$G,5,FALSE))</f>
        <v>1000</v>
      </c>
      <c r="F853" s="55" t="str">
        <f>+IF(ISERROR(VLOOKUP($B853,Insumos!$C:$G,4,FALSE)),"",VLOOKUP($B853,Insumos!$C:$G,4,FALSE))</f>
        <v>GRAMOS</v>
      </c>
      <c r="G853" s="141">
        <v>30.0</v>
      </c>
      <c r="H853" s="56">
        <f t="shared" si="38"/>
        <v>262.62</v>
      </c>
    </row>
    <row r="854" ht="15.75" customHeight="1">
      <c r="A854" s="53">
        <v>4.0</v>
      </c>
      <c r="B854" s="55" t="s">
        <v>232</v>
      </c>
      <c r="C854" s="55" t="str">
        <f>+IF(ISERROR(VLOOKUP($B854,Insumos!$C:$G,3,FALSE)),"",VLOOKUP($B854,Insumos!$C:$G,3,FALSE))</f>
        <v>GRAMOS</v>
      </c>
      <c r="D854" s="56">
        <f>+IF(ISERROR(VLOOKUP($B854,Insumos!$C:$G,2,FALSE)),"",VLOOKUP($B854,Insumos!$C:$G,2,FALSE))</f>
        <v>3529.411765</v>
      </c>
      <c r="E854" s="57">
        <f>+IF(ISERROR(VLOOKUP($B854,Insumos!$C:$G,5,FALSE)),"",VLOOKUP($B854,Insumos!$C:$G,5,FALSE))</f>
        <v>1000</v>
      </c>
      <c r="F854" s="55" t="str">
        <f>+IF(ISERROR(VLOOKUP($B854,Insumos!$C:$G,4,FALSE)),"",VLOOKUP($B854,Insumos!$C:$G,4,FALSE))</f>
        <v>GRAMOS</v>
      </c>
      <c r="G854" s="141">
        <v>70.0</v>
      </c>
      <c r="H854" s="56">
        <f t="shared" si="38"/>
        <v>247.06</v>
      </c>
    </row>
    <row r="855" ht="15.75" customHeight="1">
      <c r="A855" s="53">
        <v>5.0</v>
      </c>
      <c r="B855" s="55" t="s">
        <v>186</v>
      </c>
      <c r="C855" s="55" t="str">
        <f>+IF(ISERROR(VLOOKUP($B855,Insumos!$C:$G,3,FALSE)),"",VLOOKUP($B855,Insumos!$C:$G,3,FALSE))</f>
        <v>GRAMOS</v>
      </c>
      <c r="D855" s="56">
        <f>+IF(ISERROR(VLOOKUP($B855,Insumos!$C:$G,2,FALSE)),"",VLOOKUP($B855,Insumos!$C:$G,2,FALSE))</f>
        <v>22500</v>
      </c>
      <c r="E855" s="57">
        <f>+IF(ISERROR(VLOOKUP($B855,Insumos!$C:$G,5,FALSE)),"",VLOOKUP($B855,Insumos!$C:$G,5,FALSE))</f>
        <v>1000</v>
      </c>
      <c r="F855" s="55" t="str">
        <f>+IF(ISERROR(VLOOKUP($B855,Insumos!$C:$G,4,FALSE)),"",VLOOKUP($B855,Insumos!$C:$G,4,FALSE))</f>
        <v>GRAMOS</v>
      </c>
      <c r="G855" s="141">
        <v>5.0</v>
      </c>
      <c r="H855" s="56">
        <f t="shared" si="38"/>
        <v>112.5</v>
      </c>
    </row>
    <row r="856" ht="15.75" customHeight="1">
      <c r="A856" s="53">
        <v>6.0</v>
      </c>
      <c r="B856" s="55" t="s">
        <v>180</v>
      </c>
      <c r="C856" s="55" t="str">
        <f>+IF(ISERROR(VLOOKUP($B856,Insumos!$C:$G,3,FALSE)),"",VLOOKUP($B856,Insumos!$C:$G,3,FALSE))</f>
        <v>GRAMOS</v>
      </c>
      <c r="D856" s="56">
        <f>+IF(ISERROR(VLOOKUP($B856,Insumos!$C:$G,2,FALSE)),"",VLOOKUP($B856,Insumos!$C:$G,2,FALSE))</f>
        <v>6945</v>
      </c>
      <c r="E856" s="57">
        <f>+IF(ISERROR(VLOOKUP($B856,Insumos!$C:$G,5,FALSE)),"",VLOOKUP($B856,Insumos!$C:$G,5,FALSE))</f>
        <v>1360</v>
      </c>
      <c r="F856" s="55" t="str">
        <f>+IF(ISERROR(VLOOKUP($B856,Insumos!$C:$G,4,FALSE)),"",VLOOKUP($B856,Insumos!$C:$G,4,FALSE))</f>
        <v>GRAMOS</v>
      </c>
      <c r="G856" s="141">
        <v>60.0</v>
      </c>
      <c r="H856" s="56">
        <f t="shared" si="38"/>
        <v>306.4</v>
      </c>
    </row>
    <row r="857" ht="15.75" customHeight="1">
      <c r="A857" s="53">
        <v>7.0</v>
      </c>
      <c r="B857" s="55" t="s">
        <v>297</v>
      </c>
      <c r="C857" s="55" t="str">
        <f>+IF(ISERROR(VLOOKUP($B857,Insumos!$C:$G,3,FALSE)),"",VLOOKUP($B857,Insumos!$C:$G,3,FALSE))</f>
        <v>CAJA</v>
      </c>
      <c r="D857" s="56">
        <f>+IF(ISERROR(VLOOKUP($B857,Insumos!$C:$G,2,FALSE)),"",VLOOKUP($B857,Insumos!$C:$G,2,FALSE))</f>
        <v>110</v>
      </c>
      <c r="E857" s="57">
        <f>+IF(ISERROR(VLOOKUP($B857,Insumos!$C:$G,5,FALSE)),"",VLOOKUP($B857,Insumos!$C:$G,5,FALSE))</f>
        <v>1</v>
      </c>
      <c r="F857" s="55" t="str">
        <f>+IF(ISERROR(VLOOKUP($B857,Insumos!$C:$G,4,FALSE)),"",VLOOKUP($B857,Insumos!$C:$G,4,FALSE))</f>
        <v>CAJA</v>
      </c>
      <c r="G857" s="141">
        <v>1.0</v>
      </c>
      <c r="H857" s="56">
        <f t="shared" si="38"/>
        <v>110</v>
      </c>
    </row>
    <row r="858" ht="15.75" customHeight="1">
      <c r="A858" s="53">
        <v>8.0</v>
      </c>
      <c r="B858" s="55" t="s">
        <v>312</v>
      </c>
      <c r="C858" s="55" t="str">
        <f>+IF(ISERROR(VLOOKUP($B858,Insumos!$C:$G,3,FALSE)),"",VLOOKUP($B858,Insumos!$C:$G,3,FALSE))</f>
        <v>UNIDAD</v>
      </c>
      <c r="D858" s="56">
        <f>+IF(ISERROR(VLOOKUP($B858,Insumos!$C:$G,2,FALSE)),"",VLOOKUP($B858,Insumos!$C:$G,2,FALSE))</f>
        <v>90.25</v>
      </c>
      <c r="E858" s="57">
        <f>+IF(ISERROR(VLOOKUP($B858,Insumos!$C:$G,5,FALSE)),"",VLOOKUP($B858,Insumos!$C:$G,5,FALSE))</f>
        <v>1</v>
      </c>
      <c r="F858" s="55" t="str">
        <f>+IF(ISERROR(VLOOKUP($B858,Insumos!$C:$G,4,FALSE)),"",VLOOKUP($B858,Insumos!$C:$G,4,FALSE))</f>
        <v>UNIDAD</v>
      </c>
      <c r="G858" s="141">
        <v>1.0</v>
      </c>
      <c r="H858" s="56">
        <f t="shared" si="38"/>
        <v>90.25</v>
      </c>
    </row>
    <row r="859" ht="15.75" customHeight="1">
      <c r="A859" s="53">
        <v>9.0</v>
      </c>
      <c r="B859" s="55" t="s">
        <v>311</v>
      </c>
      <c r="C859" s="55" t="str">
        <f>+IF(ISERROR(VLOOKUP($B859,Insumos!$C:$G,3,FALSE)),"",VLOOKUP($B859,Insumos!$C:$G,3,FALSE))</f>
        <v>UNIDAD</v>
      </c>
      <c r="D859" s="56">
        <f>+IF(ISERROR(VLOOKUP($B859,Insumos!$C:$G,2,FALSE)),"",VLOOKUP($B859,Insumos!$C:$G,2,FALSE))</f>
        <v>75.25</v>
      </c>
      <c r="E859" s="57">
        <f>+IF(ISERROR(VLOOKUP($B859,Insumos!$C:$G,5,FALSE)),"",VLOOKUP($B859,Insumos!$C:$G,5,FALSE))</f>
        <v>1</v>
      </c>
      <c r="F859" s="55" t="str">
        <f>+IF(ISERROR(VLOOKUP($B859,Insumos!$C:$G,4,FALSE)),"",VLOOKUP($B859,Insumos!$C:$G,4,FALSE))</f>
        <v>UNIDAD</v>
      </c>
      <c r="G859" s="141">
        <v>1.0</v>
      </c>
      <c r="H859" s="56">
        <f t="shared" si="38"/>
        <v>75.25</v>
      </c>
    </row>
    <row r="860" ht="15.75" customHeight="1">
      <c r="A860" s="53">
        <v>10.0</v>
      </c>
      <c r="B860" s="55" t="s">
        <v>314</v>
      </c>
      <c r="C860" s="55" t="str">
        <f>+IF(ISERROR(VLOOKUP($B860,Insumos!$C:$G,3,FALSE)),"",VLOOKUP($B860,Insumos!$C:$G,3,FALSE))</f>
        <v>UNIDAD</v>
      </c>
      <c r="D860" s="56">
        <f>+IF(ISERROR(VLOOKUP($B860,Insumos!$C:$G,2,FALSE)),"",VLOOKUP($B860,Insumos!$C:$G,2,FALSE))</f>
        <v>10.5</v>
      </c>
      <c r="E860" s="57">
        <f>+IF(ISERROR(VLOOKUP($B860,Insumos!$C:$G,5,FALSE)),"",VLOOKUP($B860,Insumos!$C:$G,5,FALSE))</f>
        <v>1</v>
      </c>
      <c r="F860" s="55" t="str">
        <f>+IF(ISERROR(VLOOKUP($B860,Insumos!$C:$G,4,FALSE)),"",VLOOKUP($B860,Insumos!$C:$G,4,FALSE))</f>
        <v>UNIDAD</v>
      </c>
      <c r="G860" s="141">
        <v>1.0</v>
      </c>
      <c r="H860" s="56">
        <f t="shared" si="38"/>
        <v>10.5</v>
      </c>
    </row>
    <row r="861" ht="15.75" customHeight="1">
      <c r="A861" s="53">
        <v>11.0</v>
      </c>
      <c r="B861" s="55" t="s">
        <v>313</v>
      </c>
      <c r="C861" s="55" t="str">
        <f>+IF(ISERROR(VLOOKUP($B861,Insumos!$C:$G,3,FALSE)),"",VLOOKUP($B861,Insumos!$C:$G,3,FALSE))</f>
        <v>GRAMOS</v>
      </c>
      <c r="D861" s="56">
        <f>+IF(ISERROR(VLOOKUP($B861,Insumos!$C:$G,2,FALSE)),"",VLOOKUP($B861,Insumos!$C:$G,2,FALSE))</f>
        <v>6750</v>
      </c>
      <c r="E861" s="57">
        <f>+IF(ISERROR(VLOOKUP($B861,Insumos!$C:$G,5,FALSE)),"",VLOOKUP($B861,Insumos!$C:$G,5,FALSE))</f>
        <v>1000</v>
      </c>
      <c r="F861" s="55" t="str">
        <f>+IF(ISERROR(VLOOKUP($B861,Insumos!$C:$G,4,FALSE)),"",VLOOKUP($B861,Insumos!$C:$G,4,FALSE))</f>
        <v>GRAMOS</v>
      </c>
      <c r="G861" s="141">
        <v>8.0</v>
      </c>
      <c r="H861" s="56">
        <f t="shared" si="38"/>
        <v>54</v>
      </c>
    </row>
    <row r="862" ht="15.75" customHeight="1">
      <c r="A862" s="53">
        <v>12.0</v>
      </c>
      <c r="B862" s="55" t="s">
        <v>156</v>
      </c>
      <c r="C862" s="55" t="str">
        <f>+IF(ISERROR(VLOOKUP($B862,Insumos!$C:$G,3,FALSE)),"",VLOOKUP($B862,Insumos!$C:$G,3,FALSE))</f>
        <v>GRAMOS</v>
      </c>
      <c r="D862" s="56">
        <f>+IF(ISERROR(VLOOKUP($B862,Insumos!$C:$G,2,FALSE)),"",VLOOKUP($B862,Insumos!$C:$G,2,FALSE))</f>
        <v>909</v>
      </c>
      <c r="E862" s="57">
        <f>+IF(ISERROR(VLOOKUP($B862,Insumos!$C:$G,5,FALSE)),"",VLOOKUP($B862,Insumos!$C:$G,5,FALSE))</f>
        <v>1000</v>
      </c>
      <c r="F862" s="55" t="str">
        <f>+IF(ISERROR(VLOOKUP($B862,Insumos!$C:$G,4,FALSE)),"",VLOOKUP($B862,Insumos!$C:$G,4,FALSE))</f>
        <v>GRAMOS</v>
      </c>
      <c r="G862" s="141">
        <v>8.0</v>
      </c>
      <c r="H862" s="56">
        <f t="shared" si="38"/>
        <v>7.27</v>
      </c>
    </row>
    <row r="863" ht="15.75" customHeight="1">
      <c r="A863" s="53">
        <v>13.0</v>
      </c>
      <c r="B863" s="55" t="s">
        <v>303</v>
      </c>
      <c r="C863" s="55" t="str">
        <f>+IF(ISERROR(VLOOKUP($B863,Insumos!$C:$G,3,FALSE)),"",VLOOKUP($B863,Insumos!$C:$G,3,FALSE))</f>
        <v>UNIDAD</v>
      </c>
      <c r="D863" s="56">
        <f>+IF(ISERROR(VLOOKUP($B863,Insumos!$C:$G,2,FALSE)),"",VLOOKUP($B863,Insumos!$C:$G,2,FALSE))</f>
        <v>10</v>
      </c>
      <c r="E863" s="57">
        <f>+IF(ISERROR(VLOOKUP($B863,Insumos!$C:$G,5,FALSE)),"",VLOOKUP($B863,Insumos!$C:$G,5,FALSE))</f>
        <v>1</v>
      </c>
      <c r="F863" s="55" t="str">
        <f>+IF(ISERROR(VLOOKUP($B863,Insumos!$C:$G,4,FALSE)),"",VLOOKUP($B863,Insumos!$C:$G,4,FALSE))</f>
        <v>UNIDAD</v>
      </c>
      <c r="G863" s="141">
        <v>2.0</v>
      </c>
      <c r="H863" s="56">
        <f t="shared" si="38"/>
        <v>20</v>
      </c>
    </row>
    <row r="864" ht="15.75" customHeight="1">
      <c r="A864" s="53">
        <v>14.0</v>
      </c>
      <c r="B864" s="55" t="s">
        <v>304</v>
      </c>
      <c r="C864" s="55" t="str">
        <f>+IF(ISERROR(VLOOKUP($B864,Insumos!$C:$G,3,FALSE)),"",VLOOKUP($B864,Insumos!$C:$G,3,FALSE))</f>
        <v>UNIDAD</v>
      </c>
      <c r="D864" s="56">
        <f>+IF(ISERROR(VLOOKUP($B864,Insumos!$C:$G,2,FALSE)),"",VLOOKUP($B864,Insumos!$C:$G,2,FALSE))</f>
        <v>9</v>
      </c>
      <c r="E864" s="57">
        <f>+IF(ISERROR(VLOOKUP($B864,Insumos!$C:$G,5,FALSE)),"",VLOOKUP($B864,Insumos!$C:$G,5,FALSE))</f>
        <v>1</v>
      </c>
      <c r="F864" s="55" t="str">
        <f>+IF(ISERROR(VLOOKUP($B864,Insumos!$C:$G,4,FALSE)),"",VLOOKUP($B864,Insumos!$C:$G,4,FALSE))</f>
        <v>UNIDAD</v>
      </c>
      <c r="G864" s="141">
        <v>2.0</v>
      </c>
      <c r="H864" s="56">
        <f t="shared" si="38"/>
        <v>18</v>
      </c>
    </row>
    <row r="865" ht="15.75" customHeight="1">
      <c r="A865" s="53">
        <v>15.0</v>
      </c>
      <c r="B865" s="55" t="s">
        <v>315</v>
      </c>
      <c r="C865" s="55" t="str">
        <f>+IF(ISERROR(VLOOKUP($B865,Insumos!$C:$G,3,FALSE)),"",VLOOKUP($B865,Insumos!$C:$G,3,FALSE))</f>
        <v>UNIDAD</v>
      </c>
      <c r="D865" s="56">
        <f>+IF(ISERROR(VLOOKUP($B865,Insumos!$C:$G,2,FALSE)),"",VLOOKUP($B865,Insumos!$C:$G,2,FALSE))</f>
        <v>170</v>
      </c>
      <c r="E865" s="57">
        <f>+IF(ISERROR(VLOOKUP($B865,Insumos!$C:$G,5,FALSE)),"",VLOOKUP($B865,Insumos!$C:$G,5,FALSE))</f>
        <v>1</v>
      </c>
      <c r="F865" s="55" t="str">
        <f>+IF(ISERROR(VLOOKUP($B865,Insumos!$C:$G,4,FALSE)),"",VLOOKUP($B865,Insumos!$C:$G,4,FALSE))</f>
        <v>UNIDAD</v>
      </c>
      <c r="G865" s="141">
        <v>1.0</v>
      </c>
      <c r="H865" s="56">
        <f t="shared" si="38"/>
        <v>170</v>
      </c>
    </row>
    <row r="866" ht="15.75" customHeight="1">
      <c r="A866" s="53">
        <v>16.0</v>
      </c>
      <c r="B866" s="153"/>
      <c r="C866" s="55" t="str">
        <f>+IF(ISERROR(VLOOKUP($B866,Insumos!$C:$G,3,FALSE)),"",VLOOKUP($B866,Insumos!$C:$G,3,FALSE))</f>
        <v/>
      </c>
      <c r="D866" s="56" t="str">
        <f>+IF(ISERROR(VLOOKUP($B866,Insumos!$C:$G,2,FALSE)),"",VLOOKUP($B866,Insumos!$C:$G,2,FALSE))</f>
        <v/>
      </c>
      <c r="E866" s="57" t="str">
        <f>+IF(ISERROR(VLOOKUP($B866,Insumos!$C:$G,5,FALSE)),"",VLOOKUP($B866,Insumos!$C:$G,5,FALSE))</f>
        <v/>
      </c>
      <c r="F866" s="55" t="str">
        <f>+IF(ISERROR(VLOOKUP($B866,Insumos!$C:$G,4,FALSE)),"",VLOOKUP($B866,Insumos!$C:$G,4,FALSE))</f>
        <v/>
      </c>
      <c r="G866" s="141"/>
      <c r="H866" s="56">
        <f t="shared" si="38"/>
        <v>0</v>
      </c>
    </row>
    <row r="867" ht="15.75" customHeight="1">
      <c r="A867" s="42"/>
      <c r="B867" s="140"/>
      <c r="C867" s="41"/>
      <c r="D867" s="44"/>
      <c r="E867" s="45"/>
      <c r="F867" s="41"/>
      <c r="G867" s="67" t="s">
        <v>566</v>
      </c>
      <c r="H867" s="68">
        <f>+SUM(H851:H866)</f>
        <v>1857.53</v>
      </c>
    </row>
    <row r="868" ht="15.75" customHeight="1">
      <c r="A868" s="42"/>
      <c r="B868" s="140"/>
      <c r="C868" s="41"/>
      <c r="D868" s="44"/>
      <c r="E868" s="45"/>
      <c r="F868" s="41"/>
      <c r="G868" s="67" t="s">
        <v>569</v>
      </c>
      <c r="H868" s="142">
        <f>+H867/10</f>
        <v>185.753</v>
      </c>
    </row>
    <row r="869" ht="15.75" customHeight="1">
      <c r="A869" s="42"/>
      <c r="B869" s="140"/>
      <c r="C869" s="41"/>
      <c r="D869" s="44"/>
      <c r="E869" s="45"/>
      <c r="F869" s="41"/>
      <c r="G869" s="67" t="s">
        <v>570</v>
      </c>
      <c r="H869" s="143">
        <f>(H867+H868)*1.19</f>
        <v>2431.50677</v>
      </c>
    </row>
    <row r="870" ht="15.75" customHeight="1">
      <c r="A870" s="42"/>
      <c r="B870" s="140"/>
      <c r="C870" s="41"/>
      <c r="D870" s="44"/>
      <c r="E870" s="45"/>
      <c r="F870" s="41"/>
      <c r="G870" s="67" t="s">
        <v>571</v>
      </c>
      <c r="H870" s="144">
        <f>+H869/H871</f>
        <v>0.2433940711</v>
      </c>
    </row>
    <row r="871" ht="15.75" customHeight="1">
      <c r="A871" s="42"/>
      <c r="B871" s="140"/>
      <c r="C871" s="41"/>
      <c r="D871" s="44"/>
      <c r="E871" s="45"/>
      <c r="F871" s="41"/>
      <c r="G871" s="67" t="s">
        <v>572</v>
      </c>
      <c r="H871" s="154">
        <v>9990.0</v>
      </c>
    </row>
    <row r="872" ht="15.75" customHeight="1">
      <c r="B872" s="4"/>
      <c r="G872" s="31"/>
    </row>
    <row r="873" ht="15.75" customHeight="1">
      <c r="B873" s="4"/>
      <c r="G873" s="31"/>
    </row>
    <row r="874" ht="15.75" customHeight="1">
      <c r="B874" s="4"/>
      <c r="G874" s="31"/>
    </row>
    <row r="875" ht="15.75" customHeight="1">
      <c r="B875" s="4"/>
      <c r="G875" s="31"/>
    </row>
    <row r="876" ht="15.75" customHeight="1">
      <c r="B876" s="4"/>
      <c r="G876" s="31"/>
    </row>
    <row r="877" ht="15.75" customHeight="1">
      <c r="B877" s="4"/>
      <c r="G877" s="31"/>
    </row>
    <row r="878" ht="15.75" customHeight="1">
      <c r="A878" s="138" t="s">
        <v>562</v>
      </c>
      <c r="B878" s="89" t="s">
        <v>191</v>
      </c>
      <c r="C878" s="34" t="s">
        <v>484</v>
      </c>
      <c r="D878" s="35"/>
      <c r="E878" s="36"/>
      <c r="F878" s="37"/>
      <c r="G878" s="38"/>
      <c r="H878" s="35"/>
    </row>
    <row r="879" ht="15.75" customHeight="1">
      <c r="A879" s="42"/>
      <c r="B879" s="140"/>
      <c r="C879" s="42"/>
      <c r="D879" s="44"/>
      <c r="E879" s="45"/>
      <c r="F879" s="42"/>
      <c r="G879" s="46"/>
      <c r="H879" s="44"/>
    </row>
    <row r="880" ht="15.75" customHeight="1">
      <c r="A880" s="48" t="s">
        <v>476</v>
      </c>
      <c r="B880" s="48" t="s">
        <v>477</v>
      </c>
      <c r="C880" s="48" t="s">
        <v>478</v>
      </c>
      <c r="D880" s="49" t="s">
        <v>564</v>
      </c>
      <c r="E880" s="50" t="s">
        <v>10</v>
      </c>
      <c r="F880" s="48" t="s">
        <v>480</v>
      </c>
      <c r="G880" s="51" t="s">
        <v>481</v>
      </c>
      <c r="H880" s="49" t="s">
        <v>565</v>
      </c>
    </row>
    <row r="881" ht="15.75" customHeight="1">
      <c r="A881" s="53">
        <v>1.0</v>
      </c>
      <c r="B881" s="55" t="s">
        <v>235</v>
      </c>
      <c r="C881" s="55" t="str">
        <f>+IF(ISERROR(VLOOKUP($B881,Insumos!$C:$G,3,FALSE)),"",VLOOKUP($B881,Insumos!$C:$G,3,FALSE))</f>
        <v>GRAMOS</v>
      </c>
      <c r="D881" s="56">
        <f>+IF(ISERROR(VLOOKUP($B881,Insumos!$C:$G,2,FALSE)),"",VLOOKUP($B881,Insumos!$C:$G,2,FALSE))</f>
        <v>13944.82759</v>
      </c>
      <c r="E881" s="57">
        <f>+IF(ISERROR(VLOOKUP($B881,Insumos!$C:$G,5,FALSE)),"",VLOOKUP($B881,Insumos!$C:$G,5,FALSE))</f>
        <v>1000</v>
      </c>
      <c r="F881" s="55" t="str">
        <f>+IF(ISERROR(VLOOKUP($B881,Insumos!$C:$G,4,FALSE)),"",VLOOKUP($B881,Insumos!$C:$G,4,FALSE))</f>
        <v>GRAMOS</v>
      </c>
      <c r="G881" s="141">
        <v>100.0</v>
      </c>
      <c r="H881" s="56">
        <f t="shared" ref="H881:H894" si="39">IF(ISERROR(ROUND(+D881/E881*G881,2)),0,ROUND(+D881/E881*G881,2))</f>
        <v>1394.48</v>
      </c>
    </row>
    <row r="882" ht="15.75" customHeight="1">
      <c r="A882" s="53">
        <v>2.0</v>
      </c>
      <c r="B882" s="55" t="s">
        <v>141</v>
      </c>
      <c r="C882" s="55" t="str">
        <f>+IF(ISERROR(VLOOKUP($B882,Insumos!$C:$G,3,FALSE)),"",VLOOKUP($B882,Insumos!$C:$G,3,FALSE))</f>
        <v>MILILITROS</v>
      </c>
      <c r="D882" s="56">
        <f>+IF(ISERROR(VLOOKUP($B882,Insumos!$C:$G,2,FALSE)),"",VLOOKUP($B882,Insumos!$C:$G,2,FALSE))</f>
        <v>12024.33</v>
      </c>
      <c r="E882" s="57">
        <f>+IF(ISERROR(VLOOKUP($B882,Insumos!$C:$G,5,FALSE)),"",VLOOKUP($B882,Insumos!$C:$G,5,FALSE))</f>
        <v>2895</v>
      </c>
      <c r="F882" s="55" t="str">
        <f>+IF(ISERROR(VLOOKUP($B882,Insumos!$C:$G,4,FALSE)),"",VLOOKUP($B882,Insumos!$C:$G,4,FALSE))</f>
        <v>MILILITROS</v>
      </c>
      <c r="G882" s="141">
        <v>30.0</v>
      </c>
      <c r="H882" s="56">
        <f t="shared" si="39"/>
        <v>124.6</v>
      </c>
    </row>
    <row r="883" ht="15.75" customHeight="1">
      <c r="A883" s="53">
        <v>3.0</v>
      </c>
      <c r="B883" s="55" t="s">
        <v>190</v>
      </c>
      <c r="C883" s="55" t="str">
        <f>+IF(ISERROR(VLOOKUP($B883,Insumos!$C:$G,3,FALSE)),"",VLOOKUP($B883,Insumos!$C:$G,3,FALSE))</f>
        <v>GRAMOS</v>
      </c>
      <c r="D883" s="56">
        <f>+IF(ISERROR(VLOOKUP($B883,Insumos!$C:$G,2,FALSE)),"",VLOOKUP($B883,Insumos!$C:$G,2,FALSE))</f>
        <v>2521</v>
      </c>
      <c r="E883" s="57">
        <f>+IF(ISERROR(VLOOKUP($B883,Insumos!$C:$G,5,FALSE)),"",VLOOKUP($B883,Insumos!$C:$G,5,FALSE))</f>
        <v>1000</v>
      </c>
      <c r="F883" s="55" t="str">
        <f>+IF(ISERROR(VLOOKUP($B883,Insumos!$C:$G,4,FALSE)),"",VLOOKUP($B883,Insumos!$C:$G,4,FALSE))</f>
        <v>GRAMOS</v>
      </c>
      <c r="G883" s="141">
        <v>5.0</v>
      </c>
      <c r="H883" s="56">
        <f t="shared" si="39"/>
        <v>12.61</v>
      </c>
    </row>
    <row r="884" ht="15.75" customHeight="1">
      <c r="A884" s="53">
        <v>4.0</v>
      </c>
      <c r="B884" s="55" t="s">
        <v>300</v>
      </c>
      <c r="C884" s="55" t="str">
        <f>+IF(ISERROR(VLOOKUP($B884,Insumos!$C:$G,3,FALSE)),"",VLOOKUP($B884,Insumos!$C:$G,3,FALSE))</f>
        <v>UNIDAD</v>
      </c>
      <c r="D884" s="56">
        <f>+IF(ISERROR(VLOOKUP($B884,Insumos!$C:$G,2,FALSE)),"",VLOOKUP($B884,Insumos!$C:$G,2,FALSE))</f>
        <v>98.32</v>
      </c>
      <c r="E884" s="57">
        <f>+IF(ISERROR(VLOOKUP($B884,Insumos!$C:$G,5,FALSE)),"",VLOOKUP($B884,Insumos!$C:$G,5,FALSE))</f>
        <v>1</v>
      </c>
      <c r="F884" s="55" t="str">
        <f>+IF(ISERROR(VLOOKUP($B884,Insumos!$C:$G,4,FALSE)),"",VLOOKUP($B884,Insumos!$C:$G,4,FALSE))</f>
        <v>UNIDAD</v>
      </c>
      <c r="G884" s="141">
        <v>1.0</v>
      </c>
      <c r="H884" s="56">
        <f t="shared" si="39"/>
        <v>98.32</v>
      </c>
    </row>
    <row r="885" ht="15.75" customHeight="1">
      <c r="A885" s="53">
        <v>5.0</v>
      </c>
      <c r="B885" s="55" t="s">
        <v>301</v>
      </c>
      <c r="C885" s="55" t="str">
        <f>+IF(ISERROR(VLOOKUP($B885,Insumos!$C:$G,3,FALSE)),"",VLOOKUP($B885,Insumos!$C:$G,3,FALSE))</f>
        <v>UNIDAD</v>
      </c>
      <c r="D885" s="56">
        <f>+IF(ISERROR(VLOOKUP($B885,Insumos!$C:$G,2,FALSE)),"",VLOOKUP($B885,Insumos!$C:$G,2,FALSE))</f>
        <v>43.7</v>
      </c>
      <c r="E885" s="57">
        <f>+IF(ISERROR(VLOOKUP($B885,Insumos!$C:$G,5,FALSE)),"",VLOOKUP($B885,Insumos!$C:$G,5,FALSE))</f>
        <v>1</v>
      </c>
      <c r="F885" s="55" t="str">
        <f>+IF(ISERROR(VLOOKUP($B885,Insumos!$C:$G,4,FALSE)),"",VLOOKUP($B885,Insumos!$C:$G,4,FALSE))</f>
        <v>UNIDAD</v>
      </c>
      <c r="G885" s="141">
        <v>1.0</v>
      </c>
      <c r="H885" s="56">
        <f t="shared" si="39"/>
        <v>43.7</v>
      </c>
    </row>
    <row r="886" ht="15.75" customHeight="1">
      <c r="A886" s="53">
        <v>6.0</v>
      </c>
      <c r="B886" s="55" t="s">
        <v>314</v>
      </c>
      <c r="C886" s="55" t="str">
        <f>+IF(ISERROR(VLOOKUP($B886,Insumos!$C:$G,3,FALSE)),"",VLOOKUP($B886,Insumos!$C:$G,3,FALSE))</f>
        <v>UNIDAD</v>
      </c>
      <c r="D886" s="56">
        <f>+IF(ISERROR(VLOOKUP($B886,Insumos!$C:$G,2,FALSE)),"",VLOOKUP($B886,Insumos!$C:$G,2,FALSE))</f>
        <v>10.5</v>
      </c>
      <c r="E886" s="57">
        <f>+IF(ISERROR(VLOOKUP($B886,Insumos!$C:$G,5,FALSE)),"",VLOOKUP($B886,Insumos!$C:$G,5,FALSE))</f>
        <v>1</v>
      </c>
      <c r="F886" s="55" t="str">
        <f>+IF(ISERROR(VLOOKUP($B886,Insumos!$C:$G,4,FALSE)),"",VLOOKUP($B886,Insumos!$C:$G,4,FALSE))</f>
        <v>UNIDAD</v>
      </c>
      <c r="G886" s="141">
        <v>1.0</v>
      </c>
      <c r="H886" s="56">
        <f t="shared" si="39"/>
        <v>10.5</v>
      </c>
    </row>
    <row r="887" ht="15.75" customHeight="1">
      <c r="A887" s="53">
        <v>7.0</v>
      </c>
      <c r="B887" s="55" t="s">
        <v>156</v>
      </c>
      <c r="C887" s="55" t="str">
        <f>+IF(ISERROR(VLOOKUP($B887,Insumos!$C:$G,3,FALSE)),"",VLOOKUP($B887,Insumos!$C:$G,3,FALSE))</f>
        <v>GRAMOS</v>
      </c>
      <c r="D887" s="56">
        <f>+IF(ISERROR(VLOOKUP($B887,Insumos!$C:$G,2,FALSE)),"",VLOOKUP($B887,Insumos!$C:$G,2,FALSE))</f>
        <v>909</v>
      </c>
      <c r="E887" s="57">
        <f>+IF(ISERROR(VLOOKUP($B887,Insumos!$C:$G,5,FALSE)),"",VLOOKUP($B887,Insumos!$C:$G,5,FALSE))</f>
        <v>1000</v>
      </c>
      <c r="F887" s="55" t="str">
        <f>+IF(ISERROR(VLOOKUP($B887,Insumos!$C:$G,4,FALSE)),"",VLOOKUP($B887,Insumos!$C:$G,4,FALSE))</f>
        <v>GRAMOS</v>
      </c>
      <c r="G887" s="141">
        <v>8.0</v>
      </c>
      <c r="H887" s="56">
        <f t="shared" si="39"/>
        <v>7.27</v>
      </c>
    </row>
    <row r="888" ht="15.75" customHeight="1">
      <c r="A888" s="53">
        <v>8.0</v>
      </c>
      <c r="B888" s="55" t="s">
        <v>313</v>
      </c>
      <c r="C888" s="55" t="str">
        <f>+IF(ISERROR(VLOOKUP($B888,Insumos!$C:$G,3,FALSE)),"",VLOOKUP($B888,Insumos!$C:$G,3,FALSE))</f>
        <v>GRAMOS</v>
      </c>
      <c r="D888" s="56">
        <f>+IF(ISERROR(VLOOKUP($B888,Insumos!$C:$G,2,FALSE)),"",VLOOKUP($B888,Insumos!$C:$G,2,FALSE))</f>
        <v>6750</v>
      </c>
      <c r="E888" s="57">
        <f>+IF(ISERROR(VLOOKUP($B888,Insumos!$C:$G,5,FALSE)),"",VLOOKUP($B888,Insumos!$C:$G,5,FALSE))</f>
        <v>1000</v>
      </c>
      <c r="F888" s="55" t="str">
        <f>+IF(ISERROR(VLOOKUP($B888,Insumos!$C:$G,4,FALSE)),"",VLOOKUP($B888,Insumos!$C:$G,4,FALSE))</f>
        <v>GRAMOS</v>
      </c>
      <c r="G888" s="141">
        <v>8.0</v>
      </c>
      <c r="H888" s="56">
        <f t="shared" si="39"/>
        <v>54</v>
      </c>
    </row>
    <row r="889" ht="15.75" customHeight="1">
      <c r="A889" s="53">
        <v>9.0</v>
      </c>
      <c r="B889" s="55" t="s">
        <v>311</v>
      </c>
      <c r="C889" s="55" t="str">
        <f>+IF(ISERROR(VLOOKUP($B889,Insumos!$C:$G,3,FALSE)),"",VLOOKUP($B889,Insumos!$C:$G,3,FALSE))</f>
        <v>UNIDAD</v>
      </c>
      <c r="D889" s="56">
        <f>+IF(ISERROR(VLOOKUP($B889,Insumos!$C:$G,2,FALSE)),"",VLOOKUP($B889,Insumos!$C:$G,2,FALSE))</f>
        <v>75.25</v>
      </c>
      <c r="E889" s="57">
        <f>+IF(ISERROR(VLOOKUP($B889,Insumos!$C:$G,5,FALSE)),"",VLOOKUP($B889,Insumos!$C:$G,5,FALSE))</f>
        <v>1</v>
      </c>
      <c r="F889" s="55" t="str">
        <f>+IF(ISERROR(VLOOKUP($B889,Insumos!$C:$G,4,FALSE)),"",VLOOKUP($B889,Insumos!$C:$G,4,FALSE))</f>
        <v>UNIDAD</v>
      </c>
      <c r="G889" s="141">
        <v>1.0</v>
      </c>
      <c r="H889" s="56">
        <f t="shared" si="39"/>
        <v>75.25</v>
      </c>
    </row>
    <row r="890" ht="15.75" customHeight="1">
      <c r="A890" s="53">
        <v>10.0</v>
      </c>
      <c r="B890" s="55" t="s">
        <v>312</v>
      </c>
      <c r="C890" s="55" t="str">
        <f>+IF(ISERROR(VLOOKUP($B890,Insumos!$C:$G,3,FALSE)),"",VLOOKUP($B890,Insumos!$C:$G,3,FALSE))</f>
        <v>UNIDAD</v>
      </c>
      <c r="D890" s="56">
        <f>+IF(ISERROR(VLOOKUP($B890,Insumos!$C:$G,2,FALSE)),"",VLOOKUP($B890,Insumos!$C:$G,2,FALSE))</f>
        <v>90.25</v>
      </c>
      <c r="E890" s="57">
        <f>+IF(ISERROR(VLOOKUP($B890,Insumos!$C:$G,5,FALSE)),"",VLOOKUP($B890,Insumos!$C:$G,5,FALSE))</f>
        <v>1</v>
      </c>
      <c r="F890" s="55" t="str">
        <f>+IF(ISERROR(VLOOKUP($B890,Insumos!$C:$G,4,FALSE)),"",VLOOKUP($B890,Insumos!$C:$G,4,FALSE))</f>
        <v>UNIDAD</v>
      </c>
      <c r="G890" s="141">
        <v>1.0</v>
      </c>
      <c r="H890" s="56">
        <f t="shared" si="39"/>
        <v>90.25</v>
      </c>
    </row>
    <row r="891" ht="15.75" customHeight="1">
      <c r="A891" s="53">
        <v>11.0</v>
      </c>
      <c r="B891" s="55" t="s">
        <v>303</v>
      </c>
      <c r="C891" s="55" t="str">
        <f>+IF(ISERROR(VLOOKUP($B891,Insumos!$C:$G,3,FALSE)),"",VLOOKUP($B891,Insumos!$C:$G,3,FALSE))</f>
        <v>UNIDAD</v>
      </c>
      <c r="D891" s="56">
        <f>+IF(ISERROR(VLOOKUP($B891,Insumos!$C:$G,2,FALSE)),"",VLOOKUP($B891,Insumos!$C:$G,2,FALSE))</f>
        <v>10</v>
      </c>
      <c r="E891" s="57">
        <f>+IF(ISERROR(VLOOKUP($B891,Insumos!$C:$G,5,FALSE)),"",VLOOKUP($B891,Insumos!$C:$G,5,FALSE))</f>
        <v>1</v>
      </c>
      <c r="F891" s="55" t="str">
        <f>+IF(ISERROR(VLOOKUP($B891,Insumos!$C:$G,4,FALSE)),"",VLOOKUP($B891,Insumos!$C:$G,4,FALSE))</f>
        <v>UNIDAD</v>
      </c>
      <c r="G891" s="141">
        <v>2.0</v>
      </c>
      <c r="H891" s="56">
        <f t="shared" si="39"/>
        <v>20</v>
      </c>
    </row>
    <row r="892" ht="15.75" customHeight="1">
      <c r="A892" s="53">
        <v>12.0</v>
      </c>
      <c r="B892" s="55" t="s">
        <v>304</v>
      </c>
      <c r="C892" s="55" t="str">
        <f>+IF(ISERROR(VLOOKUP($B892,Insumos!$C:$G,3,FALSE)),"",VLOOKUP($B892,Insumos!$C:$G,3,FALSE))</f>
        <v>UNIDAD</v>
      </c>
      <c r="D892" s="56">
        <f>+IF(ISERROR(VLOOKUP($B892,Insumos!$C:$G,2,FALSE)),"",VLOOKUP($B892,Insumos!$C:$G,2,FALSE))</f>
        <v>9</v>
      </c>
      <c r="E892" s="57">
        <f>+IF(ISERROR(VLOOKUP($B892,Insumos!$C:$G,5,FALSE)),"",VLOOKUP($B892,Insumos!$C:$G,5,FALSE))</f>
        <v>1</v>
      </c>
      <c r="F892" s="55" t="str">
        <f>+IF(ISERROR(VLOOKUP($B892,Insumos!$C:$G,4,FALSE)),"",VLOOKUP($B892,Insumos!$C:$G,4,FALSE))</f>
        <v>UNIDAD</v>
      </c>
      <c r="G892" s="141">
        <v>2.0</v>
      </c>
      <c r="H892" s="56">
        <f t="shared" si="39"/>
        <v>18</v>
      </c>
    </row>
    <row r="893" ht="15.75" customHeight="1">
      <c r="A893" s="53">
        <v>13.0</v>
      </c>
      <c r="B893" s="55" t="s">
        <v>315</v>
      </c>
      <c r="C893" s="55" t="str">
        <f>+IF(ISERROR(VLOOKUP($B893,Insumos!$C:$G,3,FALSE)),"",VLOOKUP($B893,Insumos!$C:$G,3,FALSE))</f>
        <v>UNIDAD</v>
      </c>
      <c r="D893" s="56">
        <f>+IF(ISERROR(VLOOKUP($B893,Insumos!$C:$G,2,FALSE)),"",VLOOKUP($B893,Insumos!$C:$G,2,FALSE))</f>
        <v>170</v>
      </c>
      <c r="E893" s="57">
        <f>+IF(ISERROR(VLOOKUP($B893,Insumos!$C:$G,5,FALSE)),"",VLOOKUP($B893,Insumos!$C:$G,5,FALSE))</f>
        <v>1</v>
      </c>
      <c r="F893" s="55" t="str">
        <f>+IF(ISERROR(VLOOKUP($B893,Insumos!$C:$G,4,FALSE)),"",VLOOKUP($B893,Insumos!$C:$G,4,FALSE))</f>
        <v>UNIDAD</v>
      </c>
      <c r="G893" s="141">
        <v>1.0</v>
      </c>
      <c r="H893" s="56">
        <f t="shared" si="39"/>
        <v>170</v>
      </c>
    </row>
    <row r="894" ht="15.75" customHeight="1">
      <c r="A894" s="53">
        <v>14.0</v>
      </c>
      <c r="B894" s="55"/>
      <c r="C894" s="55" t="str">
        <f>+IF(ISERROR(VLOOKUP($B894,Insumos!$C:$G,3,FALSE)),"",VLOOKUP($B894,Insumos!$C:$G,3,FALSE))</f>
        <v/>
      </c>
      <c r="D894" s="56" t="str">
        <f>+IF(ISERROR(VLOOKUP($B894,Insumos!$C:$G,2,FALSE)),"",VLOOKUP($B894,Insumos!$C:$G,2,FALSE))</f>
        <v/>
      </c>
      <c r="E894" s="57" t="str">
        <f>+IF(ISERROR(VLOOKUP($B894,Insumos!$C:$G,5,FALSE)),"",VLOOKUP($B894,Insumos!$C:$G,5,FALSE))</f>
        <v/>
      </c>
      <c r="F894" s="55" t="str">
        <f>+IF(ISERROR(VLOOKUP($B894,Insumos!$C:$G,4,FALSE)),"",VLOOKUP($B894,Insumos!$C:$G,4,FALSE))</f>
        <v/>
      </c>
      <c r="G894" s="141"/>
      <c r="H894" s="56">
        <f t="shared" si="39"/>
        <v>0</v>
      </c>
    </row>
    <row r="895" ht="15.75" customHeight="1">
      <c r="A895" s="42"/>
      <c r="B895" s="140"/>
      <c r="C895" s="41"/>
      <c r="D895" s="44"/>
      <c r="E895" s="45"/>
      <c r="F895" s="41"/>
      <c r="G895" s="67" t="s">
        <v>566</v>
      </c>
      <c r="H895" s="68">
        <f>+SUM(H881:H894)</f>
        <v>2118.98</v>
      </c>
    </row>
    <row r="896" ht="15.75" customHeight="1">
      <c r="A896" s="42"/>
      <c r="B896" s="140"/>
      <c r="C896" s="41"/>
      <c r="D896" s="44"/>
      <c r="E896" s="45"/>
      <c r="F896" s="41"/>
      <c r="G896" s="67" t="s">
        <v>569</v>
      </c>
      <c r="H896" s="142">
        <f>+H895/10</f>
        <v>211.898</v>
      </c>
    </row>
    <row r="897" ht="15.75" customHeight="1">
      <c r="A897" s="42"/>
      <c r="B897" s="140"/>
      <c r="C897" s="41"/>
      <c r="D897" s="44"/>
      <c r="E897" s="45"/>
      <c r="F897" s="41"/>
      <c r="G897" s="67" t="s">
        <v>570</v>
      </c>
      <c r="H897" s="143">
        <f>(H895+H896)*1.19</f>
        <v>2773.74482</v>
      </c>
    </row>
    <row r="898" ht="15.75" customHeight="1">
      <c r="A898" s="42"/>
      <c r="B898" s="140"/>
      <c r="C898" s="41"/>
      <c r="D898" s="44"/>
      <c r="E898" s="45"/>
      <c r="F898" s="41"/>
      <c r="G898" s="67" t="s">
        <v>571</v>
      </c>
      <c r="H898" s="144">
        <f>+H897/H899</f>
        <v>0.2985731776</v>
      </c>
    </row>
    <row r="899" ht="15.75" customHeight="1">
      <c r="A899" s="42"/>
      <c r="B899" s="140"/>
      <c r="C899" s="41"/>
      <c r="D899" s="44"/>
      <c r="E899" s="45"/>
      <c r="F899" s="41"/>
      <c r="G899" s="67" t="s">
        <v>572</v>
      </c>
      <c r="H899" s="145">
        <v>9290.0</v>
      </c>
    </row>
    <row r="900" ht="15.75" customHeight="1">
      <c r="B900" s="4"/>
      <c r="G900" s="31"/>
    </row>
    <row r="901" ht="15.75" customHeight="1">
      <c r="B901" s="4"/>
      <c r="G901" s="31"/>
    </row>
    <row r="902" ht="15.75" customHeight="1">
      <c r="A902" s="138" t="s">
        <v>562</v>
      </c>
      <c r="B902" s="139" t="s">
        <v>618</v>
      </c>
      <c r="C902" s="34" t="s">
        <v>484</v>
      </c>
      <c r="D902" s="35"/>
      <c r="E902" s="36"/>
      <c r="F902" s="37"/>
      <c r="G902" s="38"/>
      <c r="H902" s="35"/>
    </row>
    <row r="903" ht="15.75" customHeight="1">
      <c r="A903" s="42"/>
      <c r="B903" s="140"/>
      <c r="C903" s="42"/>
      <c r="D903" s="44"/>
      <c r="E903" s="45"/>
      <c r="F903" s="42"/>
      <c r="G903" s="46"/>
      <c r="H903" s="44"/>
    </row>
    <row r="904" ht="15.75" customHeight="1">
      <c r="A904" s="48" t="s">
        <v>476</v>
      </c>
      <c r="B904" s="48" t="s">
        <v>477</v>
      </c>
      <c r="C904" s="48" t="s">
        <v>478</v>
      </c>
      <c r="D904" s="49" t="s">
        <v>564</v>
      </c>
      <c r="E904" s="50" t="s">
        <v>10</v>
      </c>
      <c r="F904" s="48" t="s">
        <v>480</v>
      </c>
      <c r="G904" s="51" t="s">
        <v>481</v>
      </c>
      <c r="H904" s="49" t="s">
        <v>565</v>
      </c>
    </row>
    <row r="905" ht="15.75" customHeight="1">
      <c r="A905" s="53">
        <v>1.0</v>
      </c>
      <c r="B905" s="55" t="s">
        <v>185</v>
      </c>
      <c r="C905" s="55" t="str">
        <f>+IF(ISERROR(VLOOKUP($B905,Insumos!$C:$G,3,FALSE)),"",VLOOKUP($B905,Insumos!$C:$G,3,FALSE))</f>
        <v>ROLLS</v>
      </c>
      <c r="D905" s="56">
        <f>+IF(ISERROR(VLOOKUP($B905,Insumos!$C:$G,2,FALSE)),"",VLOOKUP($B905,Insumos!$C:$G,2,FALSE))</f>
        <v>1020.52</v>
      </c>
      <c r="E905" s="57">
        <f>+IF(ISERROR(VLOOKUP($B905,Insumos!$C:$G,5,FALSE)),"",VLOOKUP($B905,Insumos!$C:$G,5,FALSE))</f>
        <v>1</v>
      </c>
      <c r="F905" s="55" t="str">
        <f>+IF(ISERROR(VLOOKUP($B905,Insumos!$C:$G,4,FALSE)),"",VLOOKUP($B905,Insumos!$C:$G,4,FALSE))</f>
        <v>ROLLS</v>
      </c>
      <c r="G905" s="141">
        <v>1.0</v>
      </c>
      <c r="H905" s="56">
        <f t="shared" ref="H905:H922" si="40">IF(ISERROR(ROUND(+D905/E905*G905,2)),0,ROUND(+D905/E905*G905,2))</f>
        <v>1020.52</v>
      </c>
    </row>
    <row r="906" ht="15.75" customHeight="1">
      <c r="A906" s="53">
        <v>2.0</v>
      </c>
      <c r="B906" s="55" t="s">
        <v>188</v>
      </c>
      <c r="C906" s="55" t="str">
        <f>+IF(ISERROR(VLOOKUP($B906,Insumos!$C:$G,3,FALSE)),"",VLOOKUP($B906,Insumos!$C:$G,3,FALSE))</f>
        <v>ROLLS</v>
      </c>
      <c r="D906" s="56">
        <f>+IF(ISERROR(VLOOKUP($B906,Insumos!$C:$G,2,FALSE)),"",VLOOKUP($B906,Insumos!$C:$G,2,FALSE))</f>
        <v>1588.21</v>
      </c>
      <c r="E906" s="57">
        <f>+IF(ISERROR(VLOOKUP($B906,Insumos!$C:$G,5,FALSE)),"",VLOOKUP($B906,Insumos!$C:$G,5,FALSE))</f>
        <v>1</v>
      </c>
      <c r="F906" s="55" t="str">
        <f>+IF(ISERROR(VLOOKUP($B906,Insumos!$C:$G,4,FALSE)),"",VLOOKUP($B906,Insumos!$C:$G,4,FALSE))</f>
        <v>ROLLS</v>
      </c>
      <c r="G906" s="141">
        <v>1.0</v>
      </c>
      <c r="H906" s="56">
        <f t="shared" si="40"/>
        <v>1588.21</v>
      </c>
    </row>
    <row r="907" ht="15.75" customHeight="1">
      <c r="A907" s="53">
        <v>3.0</v>
      </c>
      <c r="B907" s="55" t="s">
        <v>126</v>
      </c>
      <c r="C907" s="55" t="str">
        <f>+IF(ISERROR(VLOOKUP($B907,Insumos!$C:$G,3,FALSE)),"",VLOOKUP($B907,Insumos!$C:$G,3,FALSE))</f>
        <v>ROLL</v>
      </c>
      <c r="D907" s="56">
        <f>+IF(ISERROR(VLOOKUP($B907,Insumos!$C:$G,2,FALSE)),"",VLOOKUP($B907,Insumos!$C:$G,2,FALSE))</f>
        <v>2965.01</v>
      </c>
      <c r="E907" s="57">
        <f>+IF(ISERROR(VLOOKUP($B907,Insumos!$C:$G,5,FALSE)),"",VLOOKUP($B907,Insumos!$C:$G,5,FALSE))</f>
        <v>1</v>
      </c>
      <c r="F907" s="55" t="str">
        <f>+IF(ISERROR(VLOOKUP($B907,Insumos!$C:$G,4,FALSE)),"",VLOOKUP($B907,Insumos!$C:$G,4,FALSE))</f>
        <v>ROLL</v>
      </c>
      <c r="G907" s="141">
        <v>1.0</v>
      </c>
      <c r="H907" s="56">
        <f t="shared" si="40"/>
        <v>2965.01</v>
      </c>
    </row>
    <row r="908" ht="15.75" customHeight="1">
      <c r="A908" s="53">
        <v>4.0</v>
      </c>
      <c r="B908" s="55" t="s">
        <v>189</v>
      </c>
      <c r="C908" s="55" t="str">
        <f>+IF(ISERROR(VLOOKUP($B908,Insumos!$C:$G,3,FALSE)),"",VLOOKUP($B908,Insumos!$C:$G,3,FALSE))</f>
        <v>ROLLS</v>
      </c>
      <c r="D908" s="56">
        <f>+IF(ISERROR(VLOOKUP($B908,Insumos!$C:$G,2,FALSE)),"",VLOOKUP($B908,Insumos!$C:$G,2,FALSE))</f>
        <v>1302.26</v>
      </c>
      <c r="E908" s="57">
        <f>+IF(ISERROR(VLOOKUP($B908,Insumos!$C:$G,5,FALSE)),"",VLOOKUP($B908,Insumos!$C:$G,5,FALSE))</f>
        <v>1</v>
      </c>
      <c r="F908" s="55" t="str">
        <f>+IF(ISERROR(VLOOKUP($B908,Insumos!$C:$G,4,FALSE)),"",VLOOKUP($B908,Insumos!$C:$G,4,FALSE))</f>
        <v>ROLLS</v>
      </c>
      <c r="G908" s="141">
        <v>1.0</v>
      </c>
      <c r="H908" s="56">
        <f t="shared" si="40"/>
        <v>1302.26</v>
      </c>
    </row>
    <row r="909" ht="15.75" customHeight="1">
      <c r="A909" s="53">
        <v>5.0</v>
      </c>
      <c r="B909" s="55" t="s">
        <v>191</v>
      </c>
      <c r="C909" s="55" t="str">
        <f>+IF(ISERROR(VLOOKUP($B909,Insumos!$C:$G,3,FALSE)),"",VLOOKUP($B909,Insumos!$C:$G,3,FALSE))</f>
        <v>PORCION</v>
      </c>
      <c r="D909" s="56">
        <f>+IF(ISERROR(VLOOKUP($B909,Insumos!$C:$G,2,FALSE)),"",VLOOKUP($B909,Insumos!$C:$G,2,FALSE))</f>
        <v>1531.69</v>
      </c>
      <c r="E909" s="57">
        <f>+IF(ISERROR(VLOOKUP($B909,Insumos!$C:$G,5,FALSE)),"",VLOOKUP($B909,Insumos!$C:$G,5,FALSE))</f>
        <v>1</v>
      </c>
      <c r="F909" s="55" t="str">
        <f>+IF(ISERROR(VLOOKUP($B909,Insumos!$C:$G,4,FALSE)),"",VLOOKUP($B909,Insumos!$C:$G,4,FALSE))</f>
        <v>PORCION</v>
      </c>
      <c r="G909" s="141">
        <v>1.0</v>
      </c>
      <c r="H909" s="56">
        <f t="shared" si="40"/>
        <v>1531.69</v>
      </c>
    </row>
    <row r="910" ht="15.75" customHeight="1">
      <c r="A910" s="53">
        <v>6.0</v>
      </c>
      <c r="B910" s="55" t="s">
        <v>132</v>
      </c>
      <c r="C910" s="55" t="str">
        <f>+IF(ISERROR(VLOOKUP($B910,Insumos!$C:$G,3,FALSE)),"",VLOOKUP($B910,Insumos!$C:$G,3,FALSE))</f>
        <v>UNIDAD</v>
      </c>
      <c r="D910" s="56">
        <f>+IF(ISERROR(VLOOKUP($B910,Insumos!$C:$G,2,FALSE)),"",VLOOKUP($B910,Insumos!$C:$G,2,FALSE))</f>
        <v>180</v>
      </c>
      <c r="E910" s="57">
        <f>+IF(ISERROR(VLOOKUP($B910,Insumos!$C:$G,5,FALSE)),"",VLOOKUP($B910,Insumos!$C:$G,5,FALSE))</f>
        <v>1</v>
      </c>
      <c r="F910" s="55" t="str">
        <f>+IF(ISERROR(VLOOKUP($B910,Insumos!$C:$G,4,FALSE)),"",VLOOKUP($B910,Insumos!$C:$G,4,FALSE))</f>
        <v>UNIDAD</v>
      </c>
      <c r="G910" s="141">
        <v>2.0</v>
      </c>
      <c r="H910" s="56">
        <f t="shared" si="40"/>
        <v>360</v>
      </c>
    </row>
    <row r="911" ht="15.75" customHeight="1">
      <c r="A911" s="53">
        <v>7.0</v>
      </c>
      <c r="B911" s="55" t="s">
        <v>305</v>
      </c>
      <c r="C911" s="55" t="str">
        <f>+IF(ISERROR(VLOOKUP($B911,Insumos!$C:$G,3,FALSE)),"",VLOOKUP($B911,Insumos!$C:$G,3,FALSE))</f>
        <v>UNIDAD</v>
      </c>
      <c r="D911" s="56">
        <f>+IF(ISERROR(VLOOKUP($B911,Insumos!$C:$G,2,FALSE)),"",VLOOKUP($B911,Insumos!$C:$G,2,FALSE))</f>
        <v>52</v>
      </c>
      <c r="E911" s="57">
        <f>+IF(ISERROR(VLOOKUP($B911,Insumos!$C:$G,5,FALSE)),"",VLOOKUP($B911,Insumos!$C:$G,5,FALSE))</f>
        <v>1</v>
      </c>
      <c r="F911" s="55" t="str">
        <f>+IF(ISERROR(VLOOKUP($B911,Insumos!$C:$G,4,FALSE)),"",VLOOKUP($B911,Insumos!$C:$G,4,FALSE))</f>
        <v>UNIDAD</v>
      </c>
      <c r="G911" s="141">
        <v>1.0</v>
      </c>
      <c r="H911" s="56">
        <f t="shared" si="40"/>
        <v>52</v>
      </c>
    </row>
    <row r="912" ht="15.75" customHeight="1">
      <c r="A912" s="53">
        <v>8.0</v>
      </c>
      <c r="B912" s="55" t="s">
        <v>309</v>
      </c>
      <c r="C912" s="55" t="str">
        <f>+IF(ISERROR(VLOOKUP($B912,Insumos!$C:$G,3,FALSE)),"",VLOOKUP($B912,Insumos!$C:$G,3,FALSE))</f>
        <v>UNIDAD</v>
      </c>
      <c r="D912" s="56">
        <f>+IF(ISERROR(VLOOKUP($B912,Insumos!$C:$G,2,FALSE)),"",VLOOKUP($B912,Insumos!$C:$G,2,FALSE))</f>
        <v>23.53</v>
      </c>
      <c r="E912" s="57">
        <f>+IF(ISERROR(VLOOKUP($B912,Insumos!$C:$G,5,FALSE)),"",VLOOKUP($B912,Insumos!$C:$G,5,FALSE))</f>
        <v>1</v>
      </c>
      <c r="F912" s="55" t="str">
        <f>+IF(ISERROR(VLOOKUP($B912,Insumos!$C:$G,4,FALSE)),"",VLOOKUP($B912,Insumos!$C:$G,4,FALSE))</f>
        <v>UNIDAD</v>
      </c>
      <c r="G912" s="141">
        <v>1.0</v>
      </c>
      <c r="H912" s="56">
        <f t="shared" si="40"/>
        <v>23.53</v>
      </c>
    </row>
    <row r="913" ht="15.75" customHeight="1">
      <c r="A913" s="53">
        <v>9.0</v>
      </c>
      <c r="B913" s="55" t="s">
        <v>310</v>
      </c>
      <c r="C913" s="55" t="str">
        <f>+IF(ISERROR(VLOOKUP($B913,Insumos!$C:$G,3,FALSE)),"",VLOOKUP($B913,Insumos!$C:$G,3,FALSE))</f>
        <v>UNIDAD</v>
      </c>
      <c r="D913" s="56">
        <f>+IF(ISERROR(VLOOKUP($B913,Insumos!$C:$G,2,FALSE)),"",VLOOKUP($B913,Insumos!$C:$G,2,FALSE))</f>
        <v>15.13</v>
      </c>
      <c r="E913" s="57">
        <f>+IF(ISERROR(VLOOKUP($B913,Insumos!$C:$G,5,FALSE)),"",VLOOKUP($B913,Insumos!$C:$G,5,FALSE))</f>
        <v>1</v>
      </c>
      <c r="F913" s="55" t="str">
        <f>+IF(ISERROR(VLOOKUP($B913,Insumos!$C:$G,4,FALSE)),"",VLOOKUP($B913,Insumos!$C:$G,4,FALSE))</f>
        <v>UNIDAD</v>
      </c>
      <c r="G913" s="141">
        <v>1.0</v>
      </c>
      <c r="H913" s="56">
        <f t="shared" si="40"/>
        <v>15.13</v>
      </c>
    </row>
    <row r="914" ht="15.75" customHeight="1">
      <c r="A914" s="53">
        <v>10.0</v>
      </c>
      <c r="B914" s="55" t="s">
        <v>297</v>
      </c>
      <c r="C914" s="55" t="str">
        <f>+IF(ISERROR(VLOOKUP($B914,Insumos!$C:$G,3,FALSE)),"",VLOOKUP($B914,Insumos!$C:$G,3,FALSE))</f>
        <v>CAJA</v>
      </c>
      <c r="D914" s="56">
        <f>+IF(ISERROR(VLOOKUP($B914,Insumos!$C:$G,2,FALSE)),"",VLOOKUP($B914,Insumos!$C:$G,2,FALSE))</f>
        <v>110</v>
      </c>
      <c r="E914" s="57">
        <f>+IF(ISERROR(VLOOKUP($B914,Insumos!$C:$G,5,FALSE)),"",VLOOKUP($B914,Insumos!$C:$G,5,FALSE))</f>
        <v>1</v>
      </c>
      <c r="F914" s="55" t="str">
        <f>+IF(ISERROR(VLOOKUP($B914,Insumos!$C:$G,4,FALSE)),"",VLOOKUP($B914,Insumos!$C:$G,4,FALSE))</f>
        <v>CAJA</v>
      </c>
      <c r="G914" s="141">
        <v>2.0</v>
      </c>
      <c r="H914" s="56">
        <f t="shared" si="40"/>
        <v>220</v>
      </c>
    </row>
    <row r="915" ht="15.75" customHeight="1">
      <c r="A915" s="53">
        <v>11.0</v>
      </c>
      <c r="B915" s="55" t="s">
        <v>314</v>
      </c>
      <c r="C915" s="55" t="str">
        <f>+IF(ISERROR(VLOOKUP($B915,Insumos!$C:$G,3,FALSE)),"",VLOOKUP($B915,Insumos!$C:$G,3,FALSE))</f>
        <v>UNIDAD</v>
      </c>
      <c r="D915" s="56">
        <f>+IF(ISERROR(VLOOKUP($B915,Insumos!$C:$G,2,FALSE)),"",VLOOKUP($B915,Insumos!$C:$G,2,FALSE))</f>
        <v>10.5</v>
      </c>
      <c r="E915" s="57">
        <f>+IF(ISERROR(VLOOKUP($B915,Insumos!$C:$G,5,FALSE)),"",VLOOKUP($B915,Insumos!$C:$G,5,FALSE))</f>
        <v>1</v>
      </c>
      <c r="F915" s="55" t="str">
        <f>+IF(ISERROR(VLOOKUP($B915,Insumos!$C:$G,4,FALSE)),"",VLOOKUP($B915,Insumos!$C:$G,4,FALSE))</f>
        <v>UNIDAD</v>
      </c>
      <c r="G915" s="141">
        <v>3.0</v>
      </c>
      <c r="H915" s="56">
        <f t="shared" si="40"/>
        <v>31.5</v>
      </c>
    </row>
    <row r="916" ht="15.75" customHeight="1">
      <c r="A916" s="53">
        <v>12.0</v>
      </c>
      <c r="B916" s="55" t="s">
        <v>311</v>
      </c>
      <c r="C916" s="55" t="str">
        <f>+IF(ISERROR(VLOOKUP($B916,Insumos!$C:$G,3,FALSE)),"",VLOOKUP($B916,Insumos!$C:$G,3,FALSE))</f>
        <v>UNIDAD</v>
      </c>
      <c r="D916" s="56">
        <f>+IF(ISERROR(VLOOKUP($B916,Insumos!$C:$G,2,FALSE)),"",VLOOKUP($B916,Insumos!$C:$G,2,FALSE))</f>
        <v>75.25</v>
      </c>
      <c r="E916" s="57">
        <f>+IF(ISERROR(VLOOKUP($B916,Insumos!$C:$G,5,FALSE)),"",VLOOKUP($B916,Insumos!$C:$G,5,FALSE))</f>
        <v>1</v>
      </c>
      <c r="F916" s="55" t="str">
        <f>+IF(ISERROR(VLOOKUP($B916,Insumos!$C:$G,4,FALSE)),"",VLOOKUP($B916,Insumos!$C:$G,4,FALSE))</f>
        <v>UNIDAD</v>
      </c>
      <c r="G916" s="141">
        <v>2.0</v>
      </c>
      <c r="H916" s="56">
        <f t="shared" si="40"/>
        <v>150.5</v>
      </c>
    </row>
    <row r="917" ht="15.75" customHeight="1">
      <c r="A917" s="53">
        <v>13.0</v>
      </c>
      <c r="B917" s="55" t="s">
        <v>312</v>
      </c>
      <c r="C917" s="55" t="str">
        <f>+IF(ISERROR(VLOOKUP($B917,Insumos!$C:$G,3,FALSE)),"",VLOOKUP($B917,Insumos!$C:$G,3,FALSE))</f>
        <v>UNIDAD</v>
      </c>
      <c r="D917" s="56">
        <f>+IF(ISERROR(VLOOKUP($B917,Insumos!$C:$G,2,FALSE)),"",VLOOKUP($B917,Insumos!$C:$G,2,FALSE))</f>
        <v>90.25</v>
      </c>
      <c r="E917" s="57">
        <f>+IF(ISERROR(VLOOKUP($B917,Insumos!$C:$G,5,FALSE)),"",VLOOKUP($B917,Insumos!$C:$G,5,FALSE))</f>
        <v>1</v>
      </c>
      <c r="F917" s="55" t="str">
        <f>+IF(ISERROR(VLOOKUP($B917,Insumos!$C:$G,4,FALSE)),"",VLOOKUP($B917,Insumos!$C:$G,4,FALSE))</f>
        <v>UNIDAD</v>
      </c>
      <c r="G917" s="141">
        <v>1.0</v>
      </c>
      <c r="H917" s="56">
        <f t="shared" si="40"/>
        <v>90.25</v>
      </c>
    </row>
    <row r="918" ht="15.75" customHeight="1">
      <c r="A918" s="53">
        <v>14.0</v>
      </c>
      <c r="B918" s="55" t="s">
        <v>313</v>
      </c>
      <c r="C918" s="55" t="str">
        <f>+IF(ISERROR(VLOOKUP($B918,Insumos!$C:$G,3,FALSE)),"",VLOOKUP($B918,Insumos!$C:$G,3,FALSE))</f>
        <v>GRAMOS</v>
      </c>
      <c r="D918" s="56">
        <f>+IF(ISERROR(VLOOKUP($B918,Insumos!$C:$G,2,FALSE)),"",VLOOKUP($B918,Insumos!$C:$G,2,FALSE))</f>
        <v>6750</v>
      </c>
      <c r="E918" s="57">
        <f>+IF(ISERROR(VLOOKUP($B918,Insumos!$C:$G,5,FALSE)),"",VLOOKUP($B918,Insumos!$C:$G,5,FALSE))</f>
        <v>1000</v>
      </c>
      <c r="F918" s="55" t="str">
        <f>+IF(ISERROR(VLOOKUP($B918,Insumos!$C:$G,4,FALSE)),"",VLOOKUP($B918,Insumos!$C:$G,4,FALSE))</f>
        <v>GRAMOS</v>
      </c>
      <c r="G918" s="141">
        <v>8.0</v>
      </c>
      <c r="H918" s="56">
        <f t="shared" si="40"/>
        <v>54</v>
      </c>
    </row>
    <row r="919">
      <c r="A919" s="53">
        <v>15.0</v>
      </c>
      <c r="B919" s="55" t="s">
        <v>156</v>
      </c>
      <c r="C919" s="55" t="str">
        <f>+IF(ISERROR(VLOOKUP($B919,Insumos!$C:$G,3,FALSE)),"",VLOOKUP($B919,Insumos!$C:$G,3,FALSE))</f>
        <v>GRAMOS</v>
      </c>
      <c r="D919" s="56">
        <f>+IF(ISERROR(VLOOKUP($B919,Insumos!$C:$G,2,FALSE)),"",VLOOKUP($B919,Insumos!$C:$G,2,FALSE))</f>
        <v>909</v>
      </c>
      <c r="E919" s="57">
        <f>+IF(ISERROR(VLOOKUP($B919,Insumos!$C:$G,5,FALSE)),"",VLOOKUP($B919,Insumos!$C:$G,5,FALSE))</f>
        <v>1000</v>
      </c>
      <c r="F919" s="55" t="str">
        <f>+IF(ISERROR(VLOOKUP($B919,Insumos!$C:$G,4,FALSE)),"",VLOOKUP($B919,Insumos!$C:$G,4,FALSE))</f>
        <v>GRAMOS</v>
      </c>
      <c r="G919" s="141">
        <v>8.0</v>
      </c>
      <c r="H919" s="56">
        <f t="shared" si="40"/>
        <v>7.27</v>
      </c>
    </row>
    <row r="920">
      <c r="A920" s="53">
        <v>16.0</v>
      </c>
      <c r="B920" s="55" t="s">
        <v>303</v>
      </c>
      <c r="C920" s="55" t="str">
        <f>+IF(ISERROR(VLOOKUP($B920,Insumos!$C:$G,3,FALSE)),"",VLOOKUP($B920,Insumos!$C:$G,3,FALSE))</f>
        <v>UNIDAD</v>
      </c>
      <c r="D920" s="56">
        <f>+IF(ISERROR(VLOOKUP($B920,Insumos!$C:$G,2,FALSE)),"",VLOOKUP($B920,Insumos!$C:$G,2,FALSE))</f>
        <v>10</v>
      </c>
      <c r="E920" s="57">
        <f>+IF(ISERROR(VLOOKUP($B920,Insumos!$C:$G,5,FALSE)),"",VLOOKUP($B920,Insumos!$C:$G,5,FALSE))</f>
        <v>1</v>
      </c>
      <c r="F920" s="55" t="str">
        <f>+IF(ISERROR(VLOOKUP($B920,Insumos!$C:$G,4,FALSE)),"",VLOOKUP($B920,Insumos!$C:$G,4,FALSE))</f>
        <v>UNIDAD</v>
      </c>
      <c r="G920" s="141">
        <v>2.0</v>
      </c>
      <c r="H920" s="56">
        <f t="shared" si="40"/>
        <v>20</v>
      </c>
    </row>
    <row r="921">
      <c r="A921" s="53">
        <v>17.0</v>
      </c>
      <c r="B921" s="55" t="s">
        <v>304</v>
      </c>
      <c r="C921" s="55" t="str">
        <f>+IF(ISERROR(VLOOKUP($B921,Insumos!$C:$G,3,FALSE)),"",VLOOKUP($B921,Insumos!$C:$G,3,FALSE))</f>
        <v>UNIDAD</v>
      </c>
      <c r="D921" s="56">
        <f>+IF(ISERROR(VLOOKUP($B921,Insumos!$C:$G,2,FALSE)),"",VLOOKUP($B921,Insumos!$C:$G,2,FALSE))</f>
        <v>9</v>
      </c>
      <c r="E921" s="57">
        <f>+IF(ISERROR(VLOOKUP($B921,Insumos!$C:$G,5,FALSE)),"",VLOOKUP($B921,Insumos!$C:$G,5,FALSE))</f>
        <v>1</v>
      </c>
      <c r="F921" s="55" t="str">
        <f>+IF(ISERROR(VLOOKUP($B921,Insumos!$C:$G,4,FALSE)),"",VLOOKUP($B921,Insumos!$C:$G,4,FALSE))</f>
        <v>UNIDAD</v>
      </c>
      <c r="G921" s="141">
        <v>2.0</v>
      </c>
      <c r="H921" s="56">
        <f t="shared" si="40"/>
        <v>18</v>
      </c>
    </row>
    <row r="922">
      <c r="A922" s="53">
        <v>18.0</v>
      </c>
      <c r="B922" s="55" t="s">
        <v>315</v>
      </c>
      <c r="C922" s="55" t="str">
        <f>+IF(ISERROR(VLOOKUP($B922,Insumos!$C:$G,3,FALSE)),"",VLOOKUP($B922,Insumos!$C:$G,3,FALSE))</f>
        <v>UNIDAD</v>
      </c>
      <c r="D922" s="56">
        <f>+IF(ISERROR(VLOOKUP($B922,Insumos!$C:$G,2,FALSE)),"",VLOOKUP($B922,Insumos!$C:$G,2,FALSE))</f>
        <v>170</v>
      </c>
      <c r="E922" s="57">
        <f>+IF(ISERROR(VLOOKUP($B922,Insumos!$C:$G,5,FALSE)),"",VLOOKUP($B922,Insumos!$C:$G,5,FALSE))</f>
        <v>1</v>
      </c>
      <c r="F922" s="55" t="str">
        <f>+IF(ISERROR(VLOOKUP($B922,Insumos!$C:$G,4,FALSE)),"",VLOOKUP($B922,Insumos!$C:$G,4,FALSE))</f>
        <v>UNIDAD</v>
      </c>
      <c r="G922" s="141">
        <v>1.0</v>
      </c>
      <c r="H922" s="56">
        <f t="shared" si="40"/>
        <v>170</v>
      </c>
    </row>
    <row r="923" ht="15.75" customHeight="1">
      <c r="A923" s="42"/>
      <c r="B923" s="140"/>
      <c r="C923" s="41"/>
      <c r="D923" s="44"/>
      <c r="E923" s="45"/>
      <c r="F923" s="41"/>
      <c r="G923" s="67" t="s">
        <v>566</v>
      </c>
      <c r="H923" s="68">
        <f>+SUM(H905:H922)</f>
        <v>9619.87</v>
      </c>
    </row>
    <row r="924" ht="15.75" customHeight="1">
      <c r="A924" s="42"/>
      <c r="B924" s="140"/>
      <c r="C924" s="45" t="s">
        <v>567</v>
      </c>
      <c r="D924" s="44"/>
      <c r="E924" s="45" t="s">
        <v>568</v>
      </c>
      <c r="F924" s="41"/>
      <c r="G924" s="67" t="s">
        <v>569</v>
      </c>
      <c r="H924" s="142">
        <f>+H923/10</f>
        <v>961.987</v>
      </c>
    </row>
    <row r="925" ht="15.75" customHeight="1">
      <c r="A925" s="42"/>
      <c r="B925" s="140"/>
      <c r="C925" s="157">
        <f>SUM(H923:H924)*1.19</f>
        <v>12592.40983</v>
      </c>
      <c r="D925" s="44"/>
      <c r="E925" s="157">
        <f>SUM(H923:H924)*1.19</f>
        <v>12592.40983</v>
      </c>
      <c r="F925" s="41"/>
      <c r="G925" s="67" t="s">
        <v>570</v>
      </c>
      <c r="H925" s="143">
        <f>(H923+H924)*1.19</f>
        <v>12592.40983</v>
      </c>
    </row>
    <row r="926" ht="15.75" customHeight="1">
      <c r="A926" s="42"/>
      <c r="B926" s="140"/>
      <c r="C926" s="144">
        <f>+C925/C927</f>
        <v>0.2998192817</v>
      </c>
      <c r="D926" s="44"/>
      <c r="E926" s="144">
        <f>+E925/E927</f>
        <v>0.2998192817</v>
      </c>
      <c r="F926" s="41"/>
      <c r="G926" s="67" t="s">
        <v>571</v>
      </c>
      <c r="H926" s="144">
        <f>+H925/H927</f>
        <v>0.3404274082</v>
      </c>
    </row>
    <row r="927" ht="15.75" customHeight="1">
      <c r="A927" s="42"/>
      <c r="B927" s="140"/>
      <c r="C927" s="154">
        <v>42000.0</v>
      </c>
      <c r="D927" s="44"/>
      <c r="E927" s="154">
        <v>42000.0</v>
      </c>
      <c r="F927" s="41"/>
      <c r="G927" s="67" t="s">
        <v>572</v>
      </c>
      <c r="H927" s="145">
        <v>36990.0</v>
      </c>
    </row>
    <row r="928" ht="15.75" customHeight="1">
      <c r="B928" s="4"/>
      <c r="G928" s="31"/>
      <c r="H928" s="159">
        <v>42000.0</v>
      </c>
    </row>
    <row r="929" ht="15.75" customHeight="1">
      <c r="B929" s="4"/>
      <c r="G929" s="31"/>
    </row>
    <row r="930" ht="15.75" customHeight="1">
      <c r="A930" s="138" t="s">
        <v>562</v>
      </c>
      <c r="B930" s="89" t="s">
        <v>194</v>
      </c>
      <c r="C930" s="34" t="s">
        <v>484</v>
      </c>
      <c r="D930" s="35"/>
      <c r="E930" s="36"/>
      <c r="F930" s="37"/>
      <c r="G930" s="38"/>
      <c r="H930" s="35"/>
    </row>
    <row r="931" ht="15.75" customHeight="1">
      <c r="A931" s="42"/>
      <c r="B931" s="140"/>
      <c r="C931" s="42"/>
      <c r="D931" s="44"/>
      <c r="E931" s="45"/>
      <c r="F931" s="42"/>
      <c r="G931" s="46"/>
      <c r="H931" s="44"/>
    </row>
    <row r="932" ht="15.75" customHeight="1">
      <c r="A932" s="48" t="s">
        <v>476</v>
      </c>
      <c r="B932" s="48" t="s">
        <v>477</v>
      </c>
      <c r="C932" s="48" t="s">
        <v>478</v>
      </c>
      <c r="D932" s="49" t="s">
        <v>564</v>
      </c>
      <c r="E932" s="50" t="s">
        <v>10</v>
      </c>
      <c r="F932" s="48" t="s">
        <v>480</v>
      </c>
      <c r="G932" s="51" t="s">
        <v>481</v>
      </c>
      <c r="H932" s="49" t="s">
        <v>565</v>
      </c>
    </row>
    <row r="933" ht="15.75" customHeight="1">
      <c r="A933" s="53">
        <v>1.0</v>
      </c>
      <c r="B933" s="55" t="s">
        <v>69</v>
      </c>
      <c r="C933" s="55" t="str">
        <f>+IF(ISERROR(VLOOKUP($B933,Insumos!$C:$G,3,FALSE)),"",VLOOKUP($B933,Insumos!$C:$G,3,FALSE))</f>
        <v>GRAMOS</v>
      </c>
      <c r="D933" s="56">
        <f>+IF(ISERROR(VLOOKUP($B933,Insumos!$C:$G,2,FALSE)),"",VLOOKUP($B933,Insumos!$C:$G,2,FALSE))</f>
        <v>2777.79</v>
      </c>
      <c r="E933" s="57">
        <f>+IF(ISERROR(VLOOKUP($B933,Insumos!$C:$G,5,FALSE)),"",VLOOKUP($B933,Insumos!$C:$G,5,FALSE))</f>
        <v>5700</v>
      </c>
      <c r="F933" s="55" t="str">
        <f>+IF(ISERROR(VLOOKUP($B933,Insumos!$C:$G,4,FALSE)),"",VLOOKUP($B933,Insumos!$C:$G,4,FALSE))</f>
        <v>GRAMOS</v>
      </c>
      <c r="G933" s="147">
        <v>48.0</v>
      </c>
      <c r="H933" s="56">
        <f t="shared" ref="H933:H947" si="41">IF(ISERROR(ROUND(+D933/E933*G933,2)),0,ROUND(+D933/E933*G933,2))</f>
        <v>23.39</v>
      </c>
    </row>
    <row r="934" ht="15.75" customHeight="1">
      <c r="A934" s="53">
        <v>2.0</v>
      </c>
      <c r="B934" s="55" t="s">
        <v>192</v>
      </c>
      <c r="C934" s="55" t="str">
        <f>+IF(ISERROR(VLOOKUP($B934,Insumos!$C:$G,3,FALSE)),"",VLOOKUP($B934,Insumos!$C:$G,3,FALSE))</f>
        <v>MILILITROS</v>
      </c>
      <c r="D934" s="56">
        <f>+IF(ISERROR(VLOOKUP($B934,Insumos!$C:$G,2,FALSE)),"",VLOOKUP($B934,Insumos!$C:$G,2,FALSE))</f>
        <v>3782</v>
      </c>
      <c r="E934" s="57">
        <f>+IF(ISERROR(VLOOKUP($B934,Insumos!$C:$G,5,FALSE)),"",VLOOKUP($B934,Insumos!$C:$G,5,FALSE))</f>
        <v>300</v>
      </c>
      <c r="F934" s="55" t="str">
        <f>+IF(ISERROR(VLOOKUP($B934,Insumos!$C:$G,4,FALSE)),"",VLOOKUP($B934,Insumos!$C:$G,4,FALSE))</f>
        <v>MILILITROS</v>
      </c>
      <c r="G934" s="147">
        <v>10.0</v>
      </c>
      <c r="H934" s="56">
        <f t="shared" si="41"/>
        <v>126.07</v>
      </c>
    </row>
    <row r="935" ht="15.75" customHeight="1">
      <c r="A935" s="53">
        <v>3.0</v>
      </c>
      <c r="B935" s="55" t="s">
        <v>235</v>
      </c>
      <c r="C935" s="55" t="str">
        <f>+IF(ISERROR(VLOOKUP($B935,Insumos!$C:$G,3,FALSE)),"",VLOOKUP($B935,Insumos!$C:$G,3,FALSE))</f>
        <v>GRAMOS</v>
      </c>
      <c r="D935" s="56">
        <f>+IF(ISERROR(VLOOKUP($B935,Insumos!$C:$G,2,FALSE)),"",VLOOKUP($B935,Insumos!$C:$G,2,FALSE))</f>
        <v>13944.82759</v>
      </c>
      <c r="E935" s="57">
        <f>+IF(ISERROR(VLOOKUP($B935,Insumos!$C:$G,5,FALSE)),"",VLOOKUP($B935,Insumos!$C:$G,5,FALSE))</f>
        <v>1000</v>
      </c>
      <c r="F935" s="55" t="str">
        <f>+IF(ISERROR(VLOOKUP($B935,Insumos!$C:$G,4,FALSE)),"",VLOOKUP($B935,Insumos!$C:$G,4,FALSE))</f>
        <v>GRAMOS</v>
      </c>
      <c r="G935" s="147">
        <v>40.0</v>
      </c>
      <c r="H935" s="56">
        <f t="shared" si="41"/>
        <v>557.79</v>
      </c>
    </row>
    <row r="936" ht="15.75" customHeight="1">
      <c r="A936" s="53">
        <v>4.0</v>
      </c>
      <c r="B936" s="55" t="s">
        <v>193</v>
      </c>
      <c r="C936" s="55" t="str">
        <f>+IF(ISERROR(VLOOKUP($B936,Insumos!$C:$G,3,FALSE)),"",VLOOKUP($B936,Insumos!$C:$G,3,FALSE))</f>
        <v>GRAMOS</v>
      </c>
      <c r="D936" s="56">
        <f>+IF(ISERROR(VLOOKUP($B936,Insumos!$C:$G,2,FALSE)),"",VLOOKUP($B936,Insumos!$C:$G,2,FALSE))</f>
        <v>35581</v>
      </c>
      <c r="E936" s="57">
        <f>+IF(ISERROR(VLOOKUP($B936,Insumos!$C:$G,5,FALSE)),"",VLOOKUP($B936,Insumos!$C:$G,5,FALSE))</f>
        <v>1000</v>
      </c>
      <c r="F936" s="55" t="str">
        <f>+IF(ISERROR(VLOOKUP($B936,Insumos!$C:$G,4,FALSE)),"",VLOOKUP($B936,Insumos!$C:$G,4,FALSE))</f>
        <v>GRAMOS</v>
      </c>
      <c r="G936" s="147">
        <v>10.0</v>
      </c>
      <c r="H936" s="56">
        <f t="shared" si="41"/>
        <v>355.81</v>
      </c>
    </row>
    <row r="937" ht="15.75" customHeight="1">
      <c r="A937" s="53">
        <v>5.0</v>
      </c>
      <c r="B937" s="55" t="s">
        <v>67</v>
      </c>
      <c r="C937" s="55" t="str">
        <f>+IF(ISERROR(VLOOKUP($B937,Insumos!$C:$G,3,FALSE)),"",VLOOKUP($B937,Insumos!$C:$G,3,FALSE))</f>
        <v>GRAMOS</v>
      </c>
      <c r="D937" s="56">
        <f>+IF(ISERROR(VLOOKUP($B937,Insumos!$C:$G,2,FALSE)),"",VLOOKUP($B937,Insumos!$C:$G,2,FALSE))</f>
        <v>294.1176471</v>
      </c>
      <c r="E937" s="57">
        <f>+IF(ISERROR(VLOOKUP($B937,Insumos!$C:$G,5,FALSE)),"",VLOOKUP($B937,Insumos!$C:$G,5,FALSE))</f>
        <v>1000</v>
      </c>
      <c r="F937" s="55" t="str">
        <f>+IF(ISERROR(VLOOKUP($B937,Insumos!$C:$G,4,FALSE)),"",VLOOKUP($B937,Insumos!$C:$G,4,FALSE))</f>
        <v>GRAMOS</v>
      </c>
      <c r="G937" s="147">
        <v>1.0</v>
      </c>
      <c r="H937" s="56">
        <f t="shared" si="41"/>
        <v>0.29</v>
      </c>
    </row>
    <row r="938" ht="15.75" customHeight="1">
      <c r="A938" s="53">
        <v>6.0</v>
      </c>
      <c r="B938" s="55" t="s">
        <v>297</v>
      </c>
      <c r="C938" s="55" t="str">
        <f>+IF(ISERROR(VLOOKUP($B938,Insumos!$C:$G,3,FALSE)),"",VLOOKUP($B938,Insumos!$C:$G,3,FALSE))</f>
        <v>CAJA</v>
      </c>
      <c r="D938" s="56">
        <f>+IF(ISERROR(VLOOKUP($B938,Insumos!$C:$G,2,FALSE)),"",VLOOKUP($B938,Insumos!$C:$G,2,FALSE))</f>
        <v>110</v>
      </c>
      <c r="E938" s="57">
        <f>+IF(ISERROR(VLOOKUP($B938,Insumos!$C:$G,5,FALSE)),"",VLOOKUP($B938,Insumos!$C:$G,5,FALSE))</f>
        <v>1</v>
      </c>
      <c r="F938" s="55" t="str">
        <f>+IF(ISERROR(VLOOKUP($B938,Insumos!$C:$G,4,FALSE)),"",VLOOKUP($B938,Insumos!$C:$G,4,FALSE))</f>
        <v>CAJA</v>
      </c>
      <c r="G938" s="147">
        <v>1.0</v>
      </c>
      <c r="H938" s="56">
        <f t="shared" si="41"/>
        <v>110</v>
      </c>
    </row>
    <row r="939" ht="15.75" customHeight="1">
      <c r="A939" s="53">
        <v>7.0</v>
      </c>
      <c r="B939" s="55" t="s">
        <v>314</v>
      </c>
      <c r="C939" s="55" t="str">
        <f>+IF(ISERROR(VLOOKUP($B939,Insumos!$C:$G,3,FALSE)),"",VLOOKUP($B939,Insumos!$C:$G,3,FALSE))</f>
        <v>UNIDAD</v>
      </c>
      <c r="D939" s="56">
        <f>+IF(ISERROR(VLOOKUP($B939,Insumos!$C:$G,2,FALSE)),"",VLOOKUP($B939,Insumos!$C:$G,2,FALSE))</f>
        <v>10.5</v>
      </c>
      <c r="E939" s="57">
        <f>+IF(ISERROR(VLOOKUP($B939,Insumos!$C:$G,5,FALSE)),"",VLOOKUP($B939,Insumos!$C:$G,5,FALSE))</f>
        <v>1</v>
      </c>
      <c r="F939" s="55" t="str">
        <f>+IF(ISERROR(VLOOKUP($B939,Insumos!$C:$G,4,FALSE)),"",VLOOKUP($B939,Insumos!$C:$G,4,FALSE))</f>
        <v>UNIDAD</v>
      </c>
      <c r="G939" s="147">
        <v>1.0</v>
      </c>
      <c r="H939" s="56">
        <f t="shared" si="41"/>
        <v>10.5</v>
      </c>
    </row>
    <row r="940" ht="15.75" customHeight="1">
      <c r="A940" s="53">
        <v>8.0</v>
      </c>
      <c r="B940" s="55" t="s">
        <v>315</v>
      </c>
      <c r="C940" s="55" t="str">
        <f>+IF(ISERROR(VLOOKUP($B940,Insumos!$C:$G,3,FALSE)),"",VLOOKUP($B940,Insumos!$C:$G,3,FALSE))</f>
        <v>UNIDAD</v>
      </c>
      <c r="D940" s="56">
        <f>+IF(ISERROR(VLOOKUP($B940,Insumos!$C:$G,2,FALSE)),"",VLOOKUP($B940,Insumos!$C:$G,2,FALSE))</f>
        <v>170</v>
      </c>
      <c r="E940" s="57">
        <f>+IF(ISERROR(VLOOKUP($B940,Insumos!$C:$G,5,FALSE)),"",VLOOKUP($B940,Insumos!$C:$G,5,FALSE))</f>
        <v>1</v>
      </c>
      <c r="F940" s="55" t="str">
        <f>+IF(ISERROR(VLOOKUP($B940,Insumos!$C:$G,4,FALSE)),"",VLOOKUP($B940,Insumos!$C:$G,4,FALSE))</f>
        <v>UNIDAD</v>
      </c>
      <c r="G940" s="141">
        <v>1.0</v>
      </c>
      <c r="H940" s="56">
        <f t="shared" si="41"/>
        <v>170</v>
      </c>
    </row>
    <row r="941" ht="15.75" customHeight="1">
      <c r="A941" s="53">
        <v>9.0</v>
      </c>
      <c r="B941" s="55" t="s">
        <v>311</v>
      </c>
      <c r="C941" s="55" t="str">
        <f>+IF(ISERROR(VLOOKUP($B941,Insumos!$C:$G,3,FALSE)),"",VLOOKUP($B941,Insumos!$C:$G,3,FALSE))</f>
        <v>UNIDAD</v>
      </c>
      <c r="D941" s="56">
        <f>+IF(ISERROR(VLOOKUP($B941,Insumos!$C:$G,2,FALSE)),"",VLOOKUP($B941,Insumos!$C:$G,2,FALSE))</f>
        <v>75.25</v>
      </c>
      <c r="E941" s="57">
        <f>+IF(ISERROR(VLOOKUP($B941,Insumos!$C:$G,5,FALSE)),"",VLOOKUP($B941,Insumos!$C:$G,5,FALSE))</f>
        <v>1</v>
      </c>
      <c r="F941" s="55" t="str">
        <f>+IF(ISERROR(VLOOKUP($B941,Insumos!$C:$G,4,FALSE)),"",VLOOKUP($B941,Insumos!$C:$G,4,FALSE))</f>
        <v>UNIDAD</v>
      </c>
      <c r="G941" s="141">
        <v>1.0</v>
      </c>
      <c r="H941" s="56">
        <f t="shared" si="41"/>
        <v>75.25</v>
      </c>
    </row>
    <row r="942" ht="15.75" customHeight="1">
      <c r="A942" s="53">
        <v>10.0</v>
      </c>
      <c r="B942" s="55"/>
      <c r="C942" s="55" t="str">
        <f>+IF(ISERROR(VLOOKUP($B942,Insumos!$C:$G,3,FALSE)),"",VLOOKUP($B942,Insumos!$C:$G,3,FALSE))</f>
        <v/>
      </c>
      <c r="D942" s="56" t="str">
        <f>+IF(ISERROR(VLOOKUP($B942,Insumos!$C:$G,2,FALSE)),"",VLOOKUP($B942,Insumos!$C:$G,2,FALSE))</f>
        <v/>
      </c>
      <c r="E942" s="57" t="str">
        <f>+IF(ISERROR(VLOOKUP($B942,Insumos!$C:$G,5,FALSE)),"",VLOOKUP($B942,Insumos!$C:$G,5,FALSE))</f>
        <v/>
      </c>
      <c r="F942" s="55" t="str">
        <f>+IF(ISERROR(VLOOKUP($B942,Insumos!$C:$G,4,FALSE)),"",VLOOKUP($B942,Insumos!$C:$G,4,FALSE))</f>
        <v/>
      </c>
      <c r="G942" s="141"/>
      <c r="H942" s="56">
        <f t="shared" si="41"/>
        <v>0</v>
      </c>
    </row>
    <row r="943" ht="15.75" customHeight="1">
      <c r="A943" s="53">
        <v>11.0</v>
      </c>
      <c r="B943" s="55"/>
      <c r="C943" s="55" t="str">
        <f>+IF(ISERROR(VLOOKUP($B943,Insumos!$C:$G,3,FALSE)),"",VLOOKUP($B943,Insumos!$C:$G,3,FALSE))</f>
        <v/>
      </c>
      <c r="D943" s="56" t="str">
        <f>+IF(ISERROR(VLOOKUP($B943,Insumos!$C:$G,2,FALSE)),"",VLOOKUP($B943,Insumos!$C:$G,2,FALSE))</f>
        <v/>
      </c>
      <c r="E943" s="57" t="str">
        <f>+IF(ISERROR(VLOOKUP($B943,Insumos!$C:$G,5,FALSE)),"",VLOOKUP($B943,Insumos!$C:$G,5,FALSE))</f>
        <v/>
      </c>
      <c r="F943" s="55" t="str">
        <f>+IF(ISERROR(VLOOKUP($B943,Insumos!$C:$G,4,FALSE)),"",VLOOKUP($B943,Insumos!$C:$G,4,FALSE))</f>
        <v/>
      </c>
      <c r="G943" s="141"/>
      <c r="H943" s="56">
        <f t="shared" si="41"/>
        <v>0</v>
      </c>
    </row>
    <row r="944" ht="15.75" customHeight="1">
      <c r="A944" s="53">
        <v>12.0</v>
      </c>
      <c r="B944" s="55"/>
      <c r="C944" s="55" t="str">
        <f>+IF(ISERROR(VLOOKUP($B944,Insumos!$C:$G,3,FALSE)),"",VLOOKUP($B944,Insumos!$C:$G,3,FALSE))</f>
        <v/>
      </c>
      <c r="D944" s="56" t="str">
        <f>+IF(ISERROR(VLOOKUP($B944,Insumos!$C:$G,2,FALSE)),"",VLOOKUP($B944,Insumos!$C:$G,2,FALSE))</f>
        <v/>
      </c>
      <c r="E944" s="57" t="str">
        <f>+IF(ISERROR(VLOOKUP($B944,Insumos!$C:$G,5,FALSE)),"",VLOOKUP($B944,Insumos!$C:$G,5,FALSE))</f>
        <v/>
      </c>
      <c r="F944" s="55" t="str">
        <f>+IF(ISERROR(VLOOKUP($B944,Insumos!$C:$G,4,FALSE)),"",VLOOKUP($B944,Insumos!$C:$G,4,FALSE))</f>
        <v/>
      </c>
      <c r="G944" s="141"/>
      <c r="H944" s="56">
        <f t="shared" si="41"/>
        <v>0</v>
      </c>
    </row>
    <row r="945" ht="15.75" customHeight="1">
      <c r="A945" s="53">
        <v>13.0</v>
      </c>
      <c r="B945" s="55"/>
      <c r="C945" s="55" t="str">
        <f>+IF(ISERROR(VLOOKUP($B945,Insumos!$C:$G,3,FALSE)),"",VLOOKUP($B945,Insumos!$C:$G,3,FALSE))</f>
        <v/>
      </c>
      <c r="D945" s="56" t="str">
        <f>+IF(ISERROR(VLOOKUP($B945,Insumos!$C:$G,2,FALSE)),"",VLOOKUP($B945,Insumos!$C:$G,2,FALSE))</f>
        <v/>
      </c>
      <c r="E945" s="57" t="str">
        <f>+IF(ISERROR(VLOOKUP($B945,Insumos!$C:$G,5,FALSE)),"",VLOOKUP($B945,Insumos!$C:$G,5,FALSE))</f>
        <v/>
      </c>
      <c r="F945" s="55" t="str">
        <f>+IF(ISERROR(VLOOKUP($B945,Insumos!$C:$G,4,FALSE)),"",VLOOKUP($B945,Insumos!$C:$G,4,FALSE))</f>
        <v/>
      </c>
      <c r="G945" s="141"/>
      <c r="H945" s="56">
        <f t="shared" si="41"/>
        <v>0</v>
      </c>
    </row>
    <row r="946" ht="15.75" customHeight="1">
      <c r="A946" s="53">
        <v>14.0</v>
      </c>
      <c r="B946" s="55"/>
      <c r="C946" s="55" t="str">
        <f>+IF(ISERROR(VLOOKUP($B946,Insumos!$C:$G,3,FALSE)),"",VLOOKUP($B946,Insumos!$C:$G,3,FALSE))</f>
        <v/>
      </c>
      <c r="D946" s="56" t="str">
        <f>+IF(ISERROR(VLOOKUP($B946,Insumos!$C:$G,2,FALSE)),"",VLOOKUP($B946,Insumos!$C:$G,2,FALSE))</f>
        <v/>
      </c>
      <c r="E946" s="57" t="str">
        <f>+IF(ISERROR(VLOOKUP($B946,Insumos!$C:$G,5,FALSE)),"",VLOOKUP($B946,Insumos!$C:$G,5,FALSE))</f>
        <v/>
      </c>
      <c r="F946" s="55" t="str">
        <f>+IF(ISERROR(VLOOKUP($B946,Insumos!$C:$G,4,FALSE)),"",VLOOKUP($B946,Insumos!$C:$G,4,FALSE))</f>
        <v/>
      </c>
      <c r="G946" s="141"/>
      <c r="H946" s="56">
        <f t="shared" si="41"/>
        <v>0</v>
      </c>
    </row>
    <row r="947" ht="15.75" customHeight="1">
      <c r="A947" s="53">
        <v>15.0</v>
      </c>
      <c r="B947" s="55"/>
      <c r="C947" s="55" t="str">
        <f>+IF(ISERROR(VLOOKUP($B947,Insumos!$C:$G,3,FALSE)),"",VLOOKUP($B947,Insumos!$C:$G,3,FALSE))</f>
        <v/>
      </c>
      <c r="D947" s="56" t="str">
        <f>+IF(ISERROR(VLOOKUP($B947,Insumos!$C:$G,2,FALSE)),"",VLOOKUP($B947,Insumos!$C:$G,2,FALSE))</f>
        <v/>
      </c>
      <c r="E947" s="57" t="str">
        <f>+IF(ISERROR(VLOOKUP($B947,Insumos!$C:$G,5,FALSE)),"",VLOOKUP($B947,Insumos!$C:$G,5,FALSE))</f>
        <v/>
      </c>
      <c r="F947" s="55" t="str">
        <f>+IF(ISERROR(VLOOKUP($B947,Insumos!$C:$G,4,FALSE)),"",VLOOKUP($B947,Insumos!$C:$G,4,FALSE))</f>
        <v/>
      </c>
      <c r="G947" s="141"/>
      <c r="H947" s="56">
        <f t="shared" si="41"/>
        <v>0</v>
      </c>
    </row>
    <row r="948" ht="15.75" customHeight="1">
      <c r="A948" s="42"/>
      <c r="B948" s="140"/>
      <c r="C948" s="41"/>
      <c r="D948" s="44"/>
      <c r="E948" s="45"/>
      <c r="F948" s="41"/>
      <c r="G948" s="67" t="s">
        <v>566</v>
      </c>
      <c r="H948" s="68">
        <f>+SUM(H933:H947)</f>
        <v>1429.1</v>
      </c>
    </row>
    <row r="949" ht="15.75" customHeight="1">
      <c r="A949" s="42"/>
      <c r="B949" s="140"/>
      <c r="C949" s="41"/>
      <c r="D949" s="44"/>
      <c r="E949" s="45" t="s">
        <v>568</v>
      </c>
      <c r="F949" s="41"/>
      <c r="G949" s="67" t="s">
        <v>569</v>
      </c>
      <c r="H949" s="142">
        <f>+H948/10</f>
        <v>142.91</v>
      </c>
    </row>
    <row r="950" ht="15.75" customHeight="1">
      <c r="A950" s="42"/>
      <c r="B950" s="140"/>
      <c r="C950" s="41"/>
      <c r="D950" s="44"/>
      <c r="E950" s="157">
        <v>3008.29</v>
      </c>
      <c r="F950" s="41"/>
      <c r="G950" s="67" t="s">
        <v>570</v>
      </c>
      <c r="H950" s="143">
        <f>(H948+H949)*1.19</f>
        <v>1870.6919</v>
      </c>
    </row>
    <row r="951" ht="15.75" customHeight="1">
      <c r="A951" s="42"/>
      <c r="B951" s="140"/>
      <c r="C951" s="41"/>
      <c r="D951" s="44"/>
      <c r="E951" s="144">
        <f>+E950/E952</f>
        <v>0.2737297543</v>
      </c>
      <c r="F951" s="41"/>
      <c r="G951" s="67" t="s">
        <v>571</v>
      </c>
      <c r="H951" s="144">
        <f>+H950/H952</f>
        <v>0.1702176433</v>
      </c>
    </row>
    <row r="952" ht="15.75" customHeight="1">
      <c r="A952" s="42"/>
      <c r="B952" s="140"/>
      <c r="C952" s="41"/>
      <c r="D952" s="44"/>
      <c r="E952" s="154">
        <v>10990.0</v>
      </c>
      <c r="F952" s="41"/>
      <c r="G952" s="67" t="s">
        <v>572</v>
      </c>
      <c r="H952" s="154">
        <v>10990.0</v>
      </c>
    </row>
    <row r="953" ht="15.75" customHeight="1">
      <c r="B953" s="4"/>
      <c r="G953" s="31"/>
    </row>
    <row r="954" ht="15.75" customHeight="1">
      <c r="B954" s="4"/>
      <c r="G954" s="31"/>
    </row>
    <row r="955" ht="15.75" customHeight="1">
      <c r="B955" s="4"/>
      <c r="G955" s="31"/>
    </row>
    <row r="956" ht="15.75" customHeight="1">
      <c r="B956" s="4"/>
      <c r="G956" s="31"/>
    </row>
    <row r="957" ht="15.75" customHeight="1">
      <c r="B957" s="4"/>
      <c r="G957" s="31"/>
    </row>
    <row r="958" ht="15.75" customHeight="1">
      <c r="A958" s="138" t="s">
        <v>562</v>
      </c>
      <c r="B958" s="89" t="s">
        <v>619</v>
      </c>
      <c r="C958" s="34" t="s">
        <v>484</v>
      </c>
      <c r="D958" s="35"/>
      <c r="E958" s="36"/>
      <c r="F958" s="37"/>
      <c r="G958" s="38"/>
      <c r="H958" s="35"/>
    </row>
    <row r="959" ht="15.75" customHeight="1">
      <c r="A959" s="42"/>
      <c r="B959" s="140"/>
      <c r="C959" s="42"/>
      <c r="D959" s="44"/>
      <c r="E959" s="45"/>
      <c r="F959" s="42"/>
      <c r="G959" s="46"/>
      <c r="H959" s="44"/>
    </row>
    <row r="960" ht="15.75" customHeight="1">
      <c r="A960" s="48" t="s">
        <v>476</v>
      </c>
      <c r="B960" s="48" t="s">
        <v>477</v>
      </c>
      <c r="C960" s="48" t="s">
        <v>478</v>
      </c>
      <c r="D960" s="49" t="s">
        <v>564</v>
      </c>
      <c r="E960" s="50" t="s">
        <v>10</v>
      </c>
      <c r="F960" s="48" t="s">
        <v>480</v>
      </c>
      <c r="G960" s="51" t="s">
        <v>481</v>
      </c>
      <c r="H960" s="49" t="s">
        <v>565</v>
      </c>
    </row>
    <row r="961" ht="15.75" customHeight="1">
      <c r="A961" s="53">
        <v>1.0</v>
      </c>
      <c r="B961" s="55" t="s">
        <v>69</v>
      </c>
      <c r="C961" s="55" t="str">
        <f>+IF(ISERROR(VLOOKUP($B961,Insumos!$C:$G,3,FALSE)),"",VLOOKUP($B961,Insumos!$C:$G,3,FALSE))</f>
        <v>GRAMOS</v>
      </c>
      <c r="D961" s="56">
        <f>+IF(ISERROR(VLOOKUP($B961,Insumos!$C:$G,2,FALSE)),"",VLOOKUP($B961,Insumos!$C:$G,2,FALSE))</f>
        <v>2777.79</v>
      </c>
      <c r="E961" s="57">
        <f>+IF(ISERROR(VLOOKUP($B961,Insumos!$C:$G,5,FALSE)),"",VLOOKUP($B961,Insumos!$C:$G,5,FALSE))</f>
        <v>5700</v>
      </c>
      <c r="F961" s="55" t="str">
        <f>+IF(ISERROR(VLOOKUP($B961,Insumos!$C:$G,4,FALSE)),"",VLOOKUP($B961,Insumos!$C:$G,4,FALSE))</f>
        <v>GRAMOS</v>
      </c>
      <c r="G961" s="56">
        <v>48.0</v>
      </c>
      <c r="H961" s="56">
        <f t="shared" ref="H961:H974" si="42">IF(ISERROR(ROUND(+D961/E961*G961,2)),0,ROUND(+D961/E961*G961,2))</f>
        <v>23.39</v>
      </c>
    </row>
    <row r="962" ht="15.75" customHeight="1">
      <c r="A962" s="53">
        <v>2.0</v>
      </c>
      <c r="B962" s="55" t="s">
        <v>195</v>
      </c>
      <c r="C962" s="55" t="str">
        <f>+IF(ISERROR(VLOOKUP($B962,Insumos!$C:$G,3,FALSE)),"",VLOOKUP($B962,Insumos!$C:$G,3,FALSE))</f>
        <v>GRAMOS</v>
      </c>
      <c r="D962" s="56">
        <f>+IF(ISERROR(VLOOKUP($B962,Insumos!$C:$G,2,FALSE)),"",VLOOKUP($B962,Insumos!$C:$G,2,FALSE))</f>
        <v>5630</v>
      </c>
      <c r="E962" s="57">
        <f>+IF(ISERROR(VLOOKUP($B962,Insumos!$C:$G,5,FALSE)),"",VLOOKUP($B962,Insumos!$C:$G,5,FALSE))</f>
        <v>350</v>
      </c>
      <c r="F962" s="55" t="str">
        <f>+IF(ISERROR(VLOOKUP($B962,Insumos!$C:$G,4,FALSE)),"",VLOOKUP($B962,Insumos!$C:$G,4,FALSE))</f>
        <v>GRAMOS</v>
      </c>
      <c r="G962" s="56">
        <v>50.0</v>
      </c>
      <c r="H962" s="56">
        <f t="shared" si="42"/>
        <v>804.29</v>
      </c>
    </row>
    <row r="963" ht="15.75" customHeight="1">
      <c r="A963" s="53">
        <v>3.0</v>
      </c>
      <c r="B963" s="55" t="s">
        <v>197</v>
      </c>
      <c r="C963" s="55" t="str">
        <f>+IF(ISERROR(VLOOKUP($B963,Insumos!$C:$G,3,FALSE)),"",VLOOKUP($B963,Insumos!$C:$G,3,FALSE))</f>
        <v>BANDEJA</v>
      </c>
      <c r="D963" s="56">
        <f>+IF(ISERROR(VLOOKUP($B963,Insumos!$C:$G,2,FALSE)),"",VLOOKUP($B963,Insumos!$C:$G,2,FALSE))</f>
        <v>2400</v>
      </c>
      <c r="E963" s="57">
        <f>+IF(ISERROR(VLOOKUP($B963,Insumos!$C:$G,5,FALSE)),"",VLOOKUP($B963,Insumos!$C:$G,5,FALSE))</f>
        <v>24</v>
      </c>
      <c r="F963" s="55" t="str">
        <f>+IF(ISERROR(VLOOKUP($B963,Insumos!$C:$G,4,FALSE)),"",VLOOKUP($B963,Insumos!$C:$G,4,FALSE))</f>
        <v>BANDEJA</v>
      </c>
      <c r="G963" s="56">
        <v>4.0</v>
      </c>
      <c r="H963" s="56">
        <f t="shared" si="42"/>
        <v>400</v>
      </c>
    </row>
    <row r="964" ht="15.75" customHeight="1">
      <c r="A964" s="53">
        <v>4.0</v>
      </c>
      <c r="B964" s="55" t="s">
        <v>67</v>
      </c>
      <c r="C964" s="55" t="str">
        <f>+IF(ISERROR(VLOOKUP($B964,Insumos!$C:$G,3,FALSE)),"",VLOOKUP($B964,Insumos!$C:$G,3,FALSE))</f>
        <v>GRAMOS</v>
      </c>
      <c r="D964" s="56">
        <f>+IF(ISERROR(VLOOKUP($B964,Insumos!$C:$G,2,FALSE)),"",VLOOKUP($B964,Insumos!$C:$G,2,FALSE))</f>
        <v>294.1176471</v>
      </c>
      <c r="E964" s="57">
        <f>+IF(ISERROR(VLOOKUP($B964,Insumos!$C:$G,5,FALSE)),"",VLOOKUP($B964,Insumos!$C:$G,5,FALSE))</f>
        <v>1000</v>
      </c>
      <c r="F964" s="55" t="str">
        <f>+IF(ISERROR(VLOOKUP($B964,Insumos!$C:$G,4,FALSE)),"",VLOOKUP($B964,Insumos!$C:$G,4,FALSE))</f>
        <v>GRAMOS</v>
      </c>
      <c r="G964" s="56">
        <v>1.0</v>
      </c>
      <c r="H964" s="56">
        <f t="shared" si="42"/>
        <v>0.29</v>
      </c>
    </row>
    <row r="965" ht="15.75" customHeight="1">
      <c r="A965" s="53">
        <v>5.0</v>
      </c>
      <c r="B965" s="55" t="s">
        <v>297</v>
      </c>
      <c r="C965" s="55" t="str">
        <f>+IF(ISERROR(VLOOKUP($B965,Insumos!$C:$G,3,FALSE)),"",VLOOKUP($B965,Insumos!$C:$G,3,FALSE))</f>
        <v>CAJA</v>
      </c>
      <c r="D965" s="56">
        <f>+IF(ISERROR(VLOOKUP($B965,Insumos!$C:$G,2,FALSE)),"",VLOOKUP($B965,Insumos!$C:$G,2,FALSE))</f>
        <v>110</v>
      </c>
      <c r="E965" s="57">
        <f>+IF(ISERROR(VLOOKUP($B965,Insumos!$C:$G,5,FALSE)),"",VLOOKUP($B965,Insumos!$C:$G,5,FALSE))</f>
        <v>1</v>
      </c>
      <c r="F965" s="55" t="str">
        <f>+IF(ISERROR(VLOOKUP($B965,Insumos!$C:$G,4,FALSE)),"",VLOOKUP($B965,Insumos!$C:$G,4,FALSE))</f>
        <v>CAJA</v>
      </c>
      <c r="G965" s="56">
        <v>1.0</v>
      </c>
      <c r="H965" s="56">
        <f t="shared" si="42"/>
        <v>110</v>
      </c>
    </row>
    <row r="966" ht="15.75" customHeight="1">
      <c r="A966" s="53">
        <v>6.0</v>
      </c>
      <c r="B966" s="55" t="s">
        <v>314</v>
      </c>
      <c r="C966" s="55" t="str">
        <f>+IF(ISERROR(VLOOKUP($B966,Insumos!$C:$G,3,FALSE)),"",VLOOKUP($B966,Insumos!$C:$G,3,FALSE))</f>
        <v>UNIDAD</v>
      </c>
      <c r="D966" s="56">
        <f>+IF(ISERROR(VLOOKUP($B966,Insumos!$C:$G,2,FALSE)),"",VLOOKUP($B966,Insumos!$C:$G,2,FALSE))</f>
        <v>10.5</v>
      </c>
      <c r="E966" s="57">
        <f>+IF(ISERROR(VLOOKUP($B966,Insumos!$C:$G,5,FALSE)),"",VLOOKUP($B966,Insumos!$C:$G,5,FALSE))</f>
        <v>1</v>
      </c>
      <c r="F966" s="55" t="str">
        <f>+IF(ISERROR(VLOOKUP($B966,Insumos!$C:$G,4,FALSE)),"",VLOOKUP($B966,Insumos!$C:$G,4,FALSE))</f>
        <v>UNIDAD</v>
      </c>
      <c r="G966" s="56">
        <v>1.0</v>
      </c>
      <c r="H966" s="56">
        <f t="shared" si="42"/>
        <v>10.5</v>
      </c>
    </row>
    <row r="967" ht="15.75" customHeight="1">
      <c r="A967" s="53">
        <v>7.0</v>
      </c>
      <c r="B967" s="55" t="s">
        <v>315</v>
      </c>
      <c r="C967" s="55" t="str">
        <f>+IF(ISERROR(VLOOKUP($B967,Insumos!$C:$G,3,FALSE)),"",VLOOKUP($B967,Insumos!$C:$G,3,FALSE))</f>
        <v>UNIDAD</v>
      </c>
      <c r="D967" s="56">
        <f>+IF(ISERROR(VLOOKUP($B967,Insumos!$C:$G,2,FALSE)),"",VLOOKUP($B967,Insumos!$C:$G,2,FALSE))</f>
        <v>170</v>
      </c>
      <c r="E967" s="57">
        <f>+IF(ISERROR(VLOOKUP($B967,Insumos!$C:$G,5,FALSE)),"",VLOOKUP($B967,Insumos!$C:$G,5,FALSE))</f>
        <v>1</v>
      </c>
      <c r="F967" s="55" t="str">
        <f>+IF(ISERROR(VLOOKUP($B967,Insumos!$C:$G,4,FALSE)),"",VLOOKUP($B967,Insumos!$C:$G,4,FALSE))</f>
        <v>UNIDAD</v>
      </c>
      <c r="G967" s="56">
        <v>1.0</v>
      </c>
      <c r="H967" s="56">
        <f t="shared" si="42"/>
        <v>170</v>
      </c>
    </row>
    <row r="968" ht="15.75" customHeight="1">
      <c r="A968" s="53">
        <v>8.0</v>
      </c>
      <c r="B968" s="55" t="s">
        <v>311</v>
      </c>
      <c r="C968" s="55" t="str">
        <f>+IF(ISERROR(VLOOKUP($B968,Insumos!$C:$G,3,FALSE)),"",VLOOKUP($B968,Insumos!$C:$G,3,FALSE))</f>
        <v>UNIDAD</v>
      </c>
      <c r="D968" s="56">
        <f>+IF(ISERROR(VLOOKUP($B968,Insumos!$C:$G,2,FALSE)),"",VLOOKUP($B968,Insumos!$C:$G,2,FALSE))</f>
        <v>75.25</v>
      </c>
      <c r="E968" s="57">
        <f>+IF(ISERROR(VLOOKUP($B968,Insumos!$C:$G,5,FALSE)),"",VLOOKUP($B968,Insumos!$C:$G,5,FALSE))</f>
        <v>1</v>
      </c>
      <c r="F968" s="55" t="str">
        <f>+IF(ISERROR(VLOOKUP($B968,Insumos!$C:$G,4,FALSE)),"",VLOOKUP($B968,Insumos!$C:$G,4,FALSE))</f>
        <v>UNIDAD</v>
      </c>
      <c r="G968" s="56">
        <v>1.0</v>
      </c>
      <c r="H968" s="56">
        <f t="shared" si="42"/>
        <v>75.25</v>
      </c>
    </row>
    <row r="969" ht="15.75" customHeight="1">
      <c r="A969" s="53">
        <v>9.0</v>
      </c>
      <c r="B969" s="55"/>
      <c r="C969" s="55" t="str">
        <f>+IF(ISERROR(VLOOKUP($B969,Insumos!$C:$G,3,FALSE)),"",VLOOKUP($B969,Insumos!$C:$G,3,FALSE))</f>
        <v/>
      </c>
      <c r="D969" s="56" t="str">
        <f>+IF(ISERROR(VLOOKUP($B969,Insumos!$C:$G,2,FALSE)),"",VLOOKUP($B969,Insumos!$C:$G,2,FALSE))</f>
        <v/>
      </c>
      <c r="E969" s="57" t="str">
        <f>+IF(ISERROR(VLOOKUP($B969,Insumos!$C:$G,5,FALSE)),"",VLOOKUP($B969,Insumos!$C:$G,5,FALSE))</f>
        <v/>
      </c>
      <c r="F969" s="55" t="str">
        <f>+IF(ISERROR(VLOOKUP($B969,Insumos!$C:$G,4,FALSE)),"",VLOOKUP($B969,Insumos!$C:$G,4,FALSE))</f>
        <v/>
      </c>
      <c r="G969" s="56"/>
      <c r="H969" s="56">
        <f t="shared" si="42"/>
        <v>0</v>
      </c>
    </row>
    <row r="970" ht="15.75" customHeight="1">
      <c r="A970" s="53">
        <v>10.0</v>
      </c>
      <c r="B970" s="55"/>
      <c r="C970" s="55" t="str">
        <f>+IF(ISERROR(VLOOKUP($B970,Insumos!$C:$G,3,FALSE)),"",VLOOKUP($B970,Insumos!$C:$G,3,FALSE))</f>
        <v/>
      </c>
      <c r="D970" s="56" t="str">
        <f>+IF(ISERROR(VLOOKUP($B970,Insumos!$C:$G,2,FALSE)),"",VLOOKUP($B970,Insumos!$C:$G,2,FALSE))</f>
        <v/>
      </c>
      <c r="E970" s="57" t="str">
        <f>+IF(ISERROR(VLOOKUP($B970,Insumos!$C:$G,5,FALSE)),"",VLOOKUP($B970,Insumos!$C:$G,5,FALSE))</f>
        <v/>
      </c>
      <c r="F970" s="55" t="str">
        <f>+IF(ISERROR(VLOOKUP($B970,Insumos!$C:$G,4,FALSE)),"",VLOOKUP($B970,Insumos!$C:$G,4,FALSE))</f>
        <v/>
      </c>
      <c r="G970" s="56"/>
      <c r="H970" s="56">
        <f t="shared" si="42"/>
        <v>0</v>
      </c>
    </row>
    <row r="971" ht="15.75" customHeight="1">
      <c r="A971" s="53">
        <v>11.0</v>
      </c>
      <c r="B971" s="55"/>
      <c r="C971" s="55" t="str">
        <f>+IF(ISERROR(VLOOKUP($B971,Insumos!$C:$G,3,FALSE)),"",VLOOKUP($B971,Insumos!$C:$G,3,FALSE))</f>
        <v/>
      </c>
      <c r="D971" s="56" t="str">
        <f>+IF(ISERROR(VLOOKUP($B971,Insumos!$C:$G,2,FALSE)),"",VLOOKUP($B971,Insumos!$C:$G,2,FALSE))</f>
        <v/>
      </c>
      <c r="E971" s="57" t="str">
        <f>+IF(ISERROR(VLOOKUP($B971,Insumos!$C:$G,5,FALSE)),"",VLOOKUP($B971,Insumos!$C:$G,5,FALSE))</f>
        <v/>
      </c>
      <c r="F971" s="55" t="str">
        <f>+IF(ISERROR(VLOOKUP($B971,Insumos!$C:$G,4,FALSE)),"",VLOOKUP($B971,Insumos!$C:$G,4,FALSE))</f>
        <v/>
      </c>
      <c r="G971" s="56"/>
      <c r="H971" s="56">
        <f t="shared" si="42"/>
        <v>0</v>
      </c>
    </row>
    <row r="972" ht="15.75" customHeight="1">
      <c r="A972" s="53">
        <v>12.0</v>
      </c>
      <c r="B972" s="55"/>
      <c r="C972" s="55" t="str">
        <f>+IF(ISERROR(VLOOKUP($B972,Insumos!$C:$G,3,FALSE)),"",VLOOKUP($B972,Insumos!$C:$G,3,FALSE))</f>
        <v/>
      </c>
      <c r="D972" s="56" t="str">
        <f>+IF(ISERROR(VLOOKUP($B972,Insumos!$C:$G,2,FALSE)),"",VLOOKUP($B972,Insumos!$C:$G,2,FALSE))</f>
        <v/>
      </c>
      <c r="E972" s="57" t="str">
        <f>+IF(ISERROR(VLOOKUP($B972,Insumos!$C:$G,5,FALSE)),"",VLOOKUP($B972,Insumos!$C:$G,5,FALSE))</f>
        <v/>
      </c>
      <c r="F972" s="55" t="str">
        <f>+IF(ISERROR(VLOOKUP($B972,Insumos!$C:$G,4,FALSE)),"",VLOOKUP($B972,Insumos!$C:$G,4,FALSE))</f>
        <v/>
      </c>
      <c r="G972" s="56"/>
      <c r="H972" s="56">
        <f t="shared" si="42"/>
        <v>0</v>
      </c>
    </row>
    <row r="973" ht="15.75" customHeight="1">
      <c r="A973" s="53">
        <v>13.0</v>
      </c>
      <c r="B973" s="55"/>
      <c r="C973" s="55" t="str">
        <f>+IF(ISERROR(VLOOKUP($B973,Insumos!$C:$G,3,FALSE)),"",VLOOKUP($B973,Insumos!$C:$G,3,FALSE))</f>
        <v/>
      </c>
      <c r="D973" s="56" t="str">
        <f>+IF(ISERROR(VLOOKUP($B973,Insumos!$C:$G,2,FALSE)),"",VLOOKUP($B973,Insumos!$C:$G,2,FALSE))</f>
        <v/>
      </c>
      <c r="E973" s="57" t="str">
        <f>+IF(ISERROR(VLOOKUP($B973,Insumos!$C:$G,5,FALSE)),"",VLOOKUP($B973,Insumos!$C:$G,5,FALSE))</f>
        <v/>
      </c>
      <c r="F973" s="55" t="str">
        <f>+IF(ISERROR(VLOOKUP($B973,Insumos!$C:$G,4,FALSE)),"",VLOOKUP($B973,Insumos!$C:$G,4,FALSE))</f>
        <v/>
      </c>
      <c r="G973" s="56"/>
      <c r="H973" s="56">
        <f t="shared" si="42"/>
        <v>0</v>
      </c>
    </row>
    <row r="974" ht="15.75" customHeight="1">
      <c r="A974" s="53">
        <v>14.0</v>
      </c>
      <c r="B974" s="55"/>
      <c r="C974" s="55" t="str">
        <f>+IF(ISERROR(VLOOKUP($B974,Insumos!$C:$G,3,FALSE)),"",VLOOKUP($B974,Insumos!$C:$G,3,FALSE))</f>
        <v/>
      </c>
      <c r="D974" s="56" t="str">
        <f>+IF(ISERROR(VLOOKUP($B974,Insumos!$C:$G,2,FALSE)),"",VLOOKUP($B974,Insumos!$C:$G,2,FALSE))</f>
        <v/>
      </c>
      <c r="E974" s="57" t="str">
        <f>+IF(ISERROR(VLOOKUP($B974,Insumos!$C:$G,5,FALSE)),"",VLOOKUP($B974,Insumos!$C:$G,5,FALSE))</f>
        <v/>
      </c>
      <c r="F974" s="55" t="str">
        <f>+IF(ISERROR(VLOOKUP($B974,Insumos!$C:$G,4,FALSE)),"",VLOOKUP($B974,Insumos!$C:$G,4,FALSE))</f>
        <v/>
      </c>
      <c r="G974" s="56"/>
      <c r="H974" s="56">
        <f t="shared" si="42"/>
        <v>0</v>
      </c>
    </row>
    <row r="975" ht="15.75" customHeight="1">
      <c r="A975" s="42"/>
      <c r="B975" s="140"/>
      <c r="C975" s="41"/>
      <c r="D975" s="44"/>
      <c r="E975" s="45"/>
      <c r="F975" s="41"/>
      <c r="G975" s="67" t="s">
        <v>566</v>
      </c>
      <c r="H975" s="68">
        <f>+SUM(H961:H974)</f>
        <v>1593.72</v>
      </c>
    </row>
    <row r="976" ht="15.75" customHeight="1">
      <c r="A976" s="42"/>
      <c r="B976" s="140"/>
      <c r="C976" s="41"/>
      <c r="D976" s="44"/>
      <c r="E976" s="45"/>
      <c r="F976" s="41"/>
      <c r="G976" s="67" t="s">
        <v>569</v>
      </c>
      <c r="H976" s="142">
        <f>+H975/10</f>
        <v>159.372</v>
      </c>
    </row>
    <row r="977" ht="15.75" customHeight="1">
      <c r="A977" s="42"/>
      <c r="B977" s="140"/>
      <c r="C977" s="41"/>
      <c r="D977" s="44"/>
      <c r="E977" s="45"/>
      <c r="F977" s="41"/>
      <c r="G977" s="67" t="s">
        <v>570</v>
      </c>
      <c r="H977" s="143">
        <f>(H975+H976)*1.19</f>
        <v>2086.17948</v>
      </c>
    </row>
    <row r="978" ht="15.75" customHeight="1">
      <c r="A978" s="42"/>
      <c r="B978" s="140"/>
      <c r="C978" s="41"/>
      <c r="D978" s="44"/>
      <c r="E978" s="45"/>
      <c r="F978" s="41"/>
      <c r="G978" s="67" t="s">
        <v>571</v>
      </c>
      <c r="H978" s="144">
        <f>+H977/H979</f>
        <v>0.2320555595</v>
      </c>
    </row>
    <row r="979" ht="15.75" customHeight="1">
      <c r="A979" s="42"/>
      <c r="B979" s="140"/>
      <c r="C979" s="41"/>
      <c r="D979" s="44"/>
      <c r="E979" s="45"/>
      <c r="F979" s="41"/>
      <c r="G979" s="67" t="s">
        <v>572</v>
      </c>
      <c r="H979" s="145">
        <v>8990.0</v>
      </c>
    </row>
    <row r="980" ht="15.75" customHeight="1">
      <c r="B980" s="4"/>
      <c r="G980" s="31"/>
    </row>
    <row r="981" ht="15.75" customHeight="1">
      <c r="B981" s="4"/>
      <c r="G981" s="31"/>
    </row>
    <row r="982" ht="15.75" customHeight="1">
      <c r="A982" s="138" t="s">
        <v>562</v>
      </c>
      <c r="B982" s="89" t="s">
        <v>620</v>
      </c>
      <c r="C982" s="34" t="s">
        <v>484</v>
      </c>
      <c r="D982" s="35"/>
      <c r="E982" s="36"/>
      <c r="F982" s="37"/>
      <c r="G982" s="38"/>
      <c r="H982" s="35"/>
    </row>
    <row r="983" ht="15.75" customHeight="1">
      <c r="A983" s="42"/>
      <c r="B983" s="140"/>
      <c r="C983" s="42"/>
      <c r="D983" s="44"/>
      <c r="E983" s="45"/>
      <c r="F983" s="42"/>
      <c r="G983" s="46"/>
      <c r="H983" s="44"/>
    </row>
    <row r="984" ht="15.75" customHeight="1">
      <c r="A984" s="48" t="s">
        <v>476</v>
      </c>
      <c r="B984" s="48" t="s">
        <v>477</v>
      </c>
      <c r="C984" s="48" t="s">
        <v>478</v>
      </c>
      <c r="D984" s="49" t="s">
        <v>564</v>
      </c>
      <c r="E984" s="50" t="s">
        <v>10</v>
      </c>
      <c r="F984" s="48" t="s">
        <v>480</v>
      </c>
      <c r="G984" s="51" t="s">
        <v>481</v>
      </c>
      <c r="H984" s="49" t="s">
        <v>565</v>
      </c>
    </row>
    <row r="985" ht="15.75" customHeight="1">
      <c r="A985" s="53">
        <v>1.0</v>
      </c>
      <c r="B985" s="55" t="s">
        <v>69</v>
      </c>
      <c r="C985" s="55" t="str">
        <f>+IF(ISERROR(VLOOKUP($B985,Insumos!$C:$G,3,FALSE)),"",VLOOKUP($B985,Insumos!$C:$G,3,FALSE))</f>
        <v>GRAMOS</v>
      </c>
      <c r="D985" s="56">
        <f>+IF(ISERROR(VLOOKUP($B985,Insumos!$C:$G,2,FALSE)),"",VLOOKUP($B985,Insumos!$C:$G,2,FALSE))</f>
        <v>2777.79</v>
      </c>
      <c r="E985" s="57">
        <f>+IF(ISERROR(VLOOKUP($B985,Insumos!$C:$G,5,FALSE)),"",VLOOKUP($B985,Insumos!$C:$G,5,FALSE))</f>
        <v>5700</v>
      </c>
      <c r="F985" s="55" t="str">
        <f>+IF(ISERROR(VLOOKUP($B985,Insumos!$C:$G,4,FALSE)),"",VLOOKUP($B985,Insumos!$C:$G,4,FALSE))</f>
        <v>GRAMOS</v>
      </c>
      <c r="G985" s="160">
        <v>48.0</v>
      </c>
      <c r="H985" s="56">
        <f t="shared" ref="H985:H986" si="43">IF(ISERROR(ROUND(+D985/E985*G985,2)),0,ROUND(+D985/E985*G985,2))</f>
        <v>23.39</v>
      </c>
    </row>
    <row r="986" ht="15.75" customHeight="1">
      <c r="A986" s="53">
        <v>2.0</v>
      </c>
      <c r="B986" s="55" t="s">
        <v>200</v>
      </c>
      <c r="C986" s="55" t="str">
        <f>+IF(ISERROR(VLOOKUP($B986,Insumos!$C:$G,3,FALSE)),"",VLOOKUP($B986,Insumos!$C:$G,3,FALSE))</f>
        <v>GRAMOS</v>
      </c>
      <c r="D986" s="56">
        <f>+IF(ISERROR(VLOOKUP($B986,Insumos!$C:$G,2,FALSE)),"",VLOOKUP($B986,Insumos!$C:$G,2,FALSE))</f>
        <v>9322.22</v>
      </c>
      <c r="E986" s="57">
        <f>+IF(ISERROR(VLOOKUP($B986,Insumos!$C:$G,5,FALSE)),"",VLOOKUP($B986,Insumos!$C:$G,5,FALSE))</f>
        <v>1000</v>
      </c>
      <c r="F986" s="55" t="str">
        <f>+IF(ISERROR(VLOOKUP($B986,Insumos!$C:$G,4,FALSE)),"",VLOOKUP($B986,Insumos!$C:$G,4,FALSE))</f>
        <v>GRAMOS</v>
      </c>
      <c r="G986" s="160">
        <v>40.0</v>
      </c>
      <c r="H986" s="56">
        <f t="shared" si="43"/>
        <v>372.89</v>
      </c>
    </row>
    <row r="987" ht="15.75" customHeight="1">
      <c r="A987" s="53">
        <v>3.0</v>
      </c>
      <c r="B987" s="55" t="s">
        <v>326</v>
      </c>
      <c r="C987" s="55" t="str">
        <f>+IF(ISERROR(VLOOKUP($B987,Insumos!$C:$G,3,FALSE)),"",VLOOKUP($B987,Insumos!$C:$G,3,FALSE))</f>
        <v>GRAMOS</v>
      </c>
      <c r="D987" s="56">
        <f>+IF(ISERROR(VLOOKUP($B987,Insumos!$C:$G,2,FALSE)),"",VLOOKUP($B987,Insumos!$C:$G,2,FALSE))</f>
        <v>1120</v>
      </c>
      <c r="E987" s="57">
        <f>+IF(ISERROR(VLOOKUP($B987,Insumos!$C:$G,5,FALSE)),"",VLOOKUP($B987,Insumos!$C:$G,5,FALSE))</f>
        <v>1000</v>
      </c>
      <c r="F987" s="55" t="str">
        <f>+IF(ISERROR(VLOOKUP($B987,Insumos!$C:$G,4,FALSE)),"",VLOOKUP($B987,Insumos!$C:$G,4,FALSE))</f>
        <v>GRAMOS</v>
      </c>
      <c r="G987" s="160">
        <v>15.0</v>
      </c>
      <c r="H987" s="56">
        <v>15.0</v>
      </c>
    </row>
    <row r="988" ht="15.75" customHeight="1">
      <c r="A988" s="53">
        <v>4.0</v>
      </c>
      <c r="B988" s="55" t="s">
        <v>67</v>
      </c>
      <c r="C988" s="55" t="str">
        <f>+IF(ISERROR(VLOOKUP($B988,Insumos!$C:$G,3,FALSE)),"",VLOOKUP($B988,Insumos!$C:$G,3,FALSE))</f>
        <v>GRAMOS</v>
      </c>
      <c r="D988" s="56">
        <f>+IF(ISERROR(VLOOKUP($B988,Insumos!$C:$G,2,FALSE)),"",VLOOKUP($B988,Insumos!$C:$G,2,FALSE))</f>
        <v>294.1176471</v>
      </c>
      <c r="E988" s="57">
        <f>+IF(ISERROR(VLOOKUP($B988,Insumos!$C:$G,5,FALSE)),"",VLOOKUP($B988,Insumos!$C:$G,5,FALSE))</f>
        <v>1000</v>
      </c>
      <c r="F988" s="55" t="str">
        <f>+IF(ISERROR(VLOOKUP($B988,Insumos!$C:$G,4,FALSE)),"",VLOOKUP($B988,Insumos!$C:$G,4,FALSE))</f>
        <v>GRAMOS</v>
      </c>
      <c r="G988" s="160">
        <v>1.0</v>
      </c>
      <c r="H988" s="56">
        <v>15.0</v>
      </c>
    </row>
    <row r="989" ht="15.75" customHeight="1">
      <c r="A989" s="53">
        <v>5.0</v>
      </c>
      <c r="B989" s="55" t="s">
        <v>300</v>
      </c>
      <c r="C989" s="55" t="str">
        <f>+IF(ISERROR(VLOOKUP($B989,Insumos!$C:$G,3,FALSE)),"",VLOOKUP($B989,Insumos!$C:$G,3,FALSE))</f>
        <v>UNIDAD</v>
      </c>
      <c r="D989" s="56">
        <f>+IF(ISERROR(VLOOKUP($B989,Insumos!$C:$G,2,FALSE)),"",VLOOKUP($B989,Insumos!$C:$G,2,FALSE))</f>
        <v>98.32</v>
      </c>
      <c r="E989" s="57">
        <f>+IF(ISERROR(VLOOKUP($B989,Insumos!$C:$G,5,FALSE)),"",VLOOKUP($B989,Insumos!$C:$G,5,FALSE))</f>
        <v>1</v>
      </c>
      <c r="F989" s="55" t="str">
        <f>+IF(ISERROR(VLOOKUP($B989,Insumos!$C:$G,4,FALSE)),"",VLOOKUP($B989,Insumos!$C:$G,4,FALSE))</f>
        <v>UNIDAD</v>
      </c>
      <c r="G989" s="160">
        <v>1.0</v>
      </c>
      <c r="H989" s="56">
        <f t="shared" ref="H989:H995" si="44">IF(ISERROR(ROUND(+D989/E989*G989,2)),0,ROUND(+D989/E989*G989,2))</f>
        <v>98.32</v>
      </c>
    </row>
    <row r="990" ht="15.75" customHeight="1">
      <c r="A990" s="53">
        <v>6.0</v>
      </c>
      <c r="B990" s="55" t="s">
        <v>314</v>
      </c>
      <c r="C990" s="55" t="str">
        <f>+IF(ISERROR(VLOOKUP($B990,Insumos!$C:$G,3,FALSE)),"",VLOOKUP($B990,Insumos!$C:$G,3,FALSE))</f>
        <v>UNIDAD</v>
      </c>
      <c r="D990" s="56">
        <f>+IF(ISERROR(VLOOKUP($B990,Insumos!$C:$G,2,FALSE)),"",VLOOKUP($B990,Insumos!$C:$G,2,FALSE))</f>
        <v>10.5</v>
      </c>
      <c r="E990" s="57">
        <f>+IF(ISERROR(VLOOKUP($B990,Insumos!$C:$G,5,FALSE)),"",VLOOKUP($B990,Insumos!$C:$G,5,FALSE))</f>
        <v>1</v>
      </c>
      <c r="F990" s="55" t="str">
        <f>+IF(ISERROR(VLOOKUP($B990,Insumos!$C:$G,4,FALSE)),"",VLOOKUP($B990,Insumos!$C:$G,4,FALSE))</f>
        <v>UNIDAD</v>
      </c>
      <c r="G990" s="160">
        <v>1.0</v>
      </c>
      <c r="H990" s="56">
        <f t="shared" si="44"/>
        <v>10.5</v>
      </c>
    </row>
    <row r="991" ht="15.75" customHeight="1">
      <c r="A991" s="53">
        <v>7.0</v>
      </c>
      <c r="B991" s="55" t="s">
        <v>315</v>
      </c>
      <c r="C991" s="55" t="str">
        <f>+IF(ISERROR(VLOOKUP($B991,Insumos!$C:$G,3,FALSE)),"",VLOOKUP($B991,Insumos!$C:$G,3,FALSE))</f>
        <v>UNIDAD</v>
      </c>
      <c r="D991" s="56">
        <f>+IF(ISERROR(VLOOKUP($B991,Insumos!$C:$G,2,FALSE)),"",VLOOKUP($B991,Insumos!$C:$G,2,FALSE))</f>
        <v>170</v>
      </c>
      <c r="E991" s="57">
        <f>+IF(ISERROR(VLOOKUP($B991,Insumos!$C:$G,5,FALSE)),"",VLOOKUP($B991,Insumos!$C:$G,5,FALSE))</f>
        <v>1</v>
      </c>
      <c r="F991" s="55" t="str">
        <f>+IF(ISERROR(VLOOKUP($B991,Insumos!$C:$G,4,FALSE)),"",VLOOKUP($B991,Insumos!$C:$G,4,FALSE))</f>
        <v>UNIDAD</v>
      </c>
      <c r="G991" s="160">
        <v>1.0</v>
      </c>
      <c r="H991" s="56">
        <f t="shared" si="44"/>
        <v>170</v>
      </c>
    </row>
    <row r="992" ht="15.75" customHeight="1">
      <c r="A992" s="53">
        <v>8.0</v>
      </c>
      <c r="B992" s="55" t="s">
        <v>311</v>
      </c>
      <c r="C992" s="55" t="str">
        <f>+IF(ISERROR(VLOOKUP($B992,Insumos!$C:$G,3,FALSE)),"",VLOOKUP($B992,Insumos!$C:$G,3,FALSE))</f>
        <v>UNIDAD</v>
      </c>
      <c r="D992" s="56">
        <f>+IF(ISERROR(VLOOKUP($B992,Insumos!$C:$G,2,FALSE)),"",VLOOKUP($B992,Insumos!$C:$G,2,FALSE))</f>
        <v>75.25</v>
      </c>
      <c r="E992" s="57">
        <f>+IF(ISERROR(VLOOKUP($B992,Insumos!$C:$G,5,FALSE)),"",VLOOKUP($B992,Insumos!$C:$G,5,FALSE))</f>
        <v>1</v>
      </c>
      <c r="F992" s="55" t="str">
        <f>+IF(ISERROR(VLOOKUP($B992,Insumos!$C:$G,4,FALSE)),"",VLOOKUP($B992,Insumos!$C:$G,4,FALSE))</f>
        <v>UNIDAD</v>
      </c>
      <c r="G992" s="141">
        <v>1.0</v>
      </c>
      <c r="H992" s="56">
        <f t="shared" si="44"/>
        <v>75.25</v>
      </c>
    </row>
    <row r="993" ht="15.75" customHeight="1">
      <c r="A993" s="53">
        <v>9.0</v>
      </c>
      <c r="B993" s="55" t="s">
        <v>301</v>
      </c>
      <c r="C993" s="55" t="str">
        <f>+IF(ISERROR(VLOOKUP($B993,Insumos!$C:$G,3,FALSE)),"",VLOOKUP($B993,Insumos!$C:$G,3,FALSE))</f>
        <v>UNIDAD</v>
      </c>
      <c r="D993" s="56">
        <f>+IF(ISERROR(VLOOKUP($B993,Insumos!$C:$G,2,FALSE)),"",VLOOKUP($B993,Insumos!$C:$G,2,FALSE))</f>
        <v>43.7</v>
      </c>
      <c r="E993" s="57">
        <f>+IF(ISERROR(VLOOKUP($B993,Insumos!$C:$G,5,FALSE)),"",VLOOKUP($B993,Insumos!$C:$G,5,FALSE))</f>
        <v>1</v>
      </c>
      <c r="F993" s="55" t="str">
        <f>+IF(ISERROR(VLOOKUP($B993,Insumos!$C:$G,4,FALSE)),"",VLOOKUP($B993,Insumos!$C:$G,4,FALSE))</f>
        <v>UNIDAD</v>
      </c>
      <c r="G993" s="141">
        <v>1.0</v>
      </c>
      <c r="H993" s="56">
        <f t="shared" si="44"/>
        <v>43.7</v>
      </c>
    </row>
    <row r="994" ht="15.75" customHeight="1">
      <c r="A994" s="53">
        <v>10.0</v>
      </c>
      <c r="B994" s="55"/>
      <c r="C994" s="55" t="str">
        <f>+IF(ISERROR(VLOOKUP($B994,Insumos!$C:$G,3,FALSE)),"",VLOOKUP($B994,Insumos!$C:$G,3,FALSE))</f>
        <v/>
      </c>
      <c r="D994" s="56" t="str">
        <f>+IF(ISERROR(VLOOKUP($B994,Insumos!$C:$G,2,FALSE)),"",VLOOKUP($B994,Insumos!$C:$G,2,FALSE))</f>
        <v/>
      </c>
      <c r="E994" s="57" t="str">
        <f>+IF(ISERROR(VLOOKUP($B994,Insumos!$C:$G,5,FALSE)),"",VLOOKUP($B994,Insumos!$C:$G,5,FALSE))</f>
        <v/>
      </c>
      <c r="F994" s="55" t="str">
        <f>+IF(ISERROR(VLOOKUP($B994,Insumos!$C:$G,4,FALSE)),"",VLOOKUP($B994,Insumos!$C:$G,4,FALSE))</f>
        <v/>
      </c>
      <c r="G994" s="141"/>
      <c r="H994" s="56">
        <f t="shared" si="44"/>
        <v>0</v>
      </c>
    </row>
    <row r="995" ht="15.75" customHeight="1">
      <c r="A995" s="53">
        <v>11.0</v>
      </c>
      <c r="B995" s="55"/>
      <c r="C995" s="55" t="str">
        <f>+IF(ISERROR(VLOOKUP($B995,Insumos!$C:$G,3,FALSE)),"",VLOOKUP($B995,Insumos!$C:$G,3,FALSE))</f>
        <v/>
      </c>
      <c r="D995" s="56" t="str">
        <f>+IF(ISERROR(VLOOKUP($B995,Insumos!$C:$G,2,FALSE)),"",VLOOKUP($B995,Insumos!$C:$G,2,FALSE))</f>
        <v/>
      </c>
      <c r="E995" s="57" t="str">
        <f>+IF(ISERROR(VLOOKUP($B995,Insumos!$C:$G,5,FALSE)),"",VLOOKUP($B995,Insumos!$C:$G,5,FALSE))</f>
        <v/>
      </c>
      <c r="F995" s="55" t="str">
        <f>+IF(ISERROR(VLOOKUP($B995,Insumos!$C:$G,4,FALSE)),"",VLOOKUP($B995,Insumos!$C:$G,4,FALSE))</f>
        <v/>
      </c>
      <c r="G995" s="141"/>
      <c r="H995" s="56">
        <f t="shared" si="44"/>
        <v>0</v>
      </c>
    </row>
    <row r="996" ht="15.75" customHeight="1">
      <c r="A996" s="42"/>
      <c r="B996" s="140"/>
      <c r="C996" s="41"/>
      <c r="D996" s="44"/>
      <c r="E996" s="45"/>
      <c r="F996" s="41"/>
      <c r="G996" s="67" t="s">
        <v>566</v>
      </c>
      <c r="H996" s="68">
        <f>+SUM(H985:H995)</f>
        <v>824.05</v>
      </c>
    </row>
    <row r="997" ht="15.75" customHeight="1">
      <c r="A997" s="42"/>
      <c r="B997" s="140"/>
      <c r="C997" s="41"/>
      <c r="D997" s="44"/>
      <c r="E997" s="45"/>
      <c r="F997" s="41"/>
      <c r="G997" s="67" t="s">
        <v>569</v>
      </c>
      <c r="H997" s="142">
        <f>+H996/10</f>
        <v>82.405</v>
      </c>
    </row>
    <row r="998" ht="15.75" customHeight="1">
      <c r="A998" s="42"/>
      <c r="B998" s="140"/>
      <c r="C998" s="41"/>
      <c r="D998" s="44"/>
      <c r="E998" s="157">
        <v>1090.45</v>
      </c>
      <c r="F998" s="41"/>
      <c r="G998" s="67" t="s">
        <v>570</v>
      </c>
      <c r="H998" s="143">
        <f>(H996+H997)*1.19</f>
        <v>1078.68145</v>
      </c>
    </row>
    <row r="999" ht="15.75" customHeight="1">
      <c r="A999" s="42"/>
      <c r="B999" s="140"/>
      <c r="C999" s="41"/>
      <c r="D999" s="44"/>
      <c r="E999" s="144">
        <f>+E998/E1000</f>
        <v>0.09922202002</v>
      </c>
      <c r="F999" s="41"/>
      <c r="G999" s="67" t="s">
        <v>571</v>
      </c>
      <c r="H999" s="144">
        <f>+H998/H1000</f>
        <v>0.09815117834</v>
      </c>
    </row>
    <row r="1000" ht="15.75" customHeight="1">
      <c r="A1000" s="42"/>
      <c r="B1000" s="140"/>
      <c r="C1000" s="41"/>
      <c r="D1000" s="44"/>
      <c r="E1000" s="154">
        <v>10990.0</v>
      </c>
      <c r="F1000" s="41"/>
      <c r="G1000" s="67" t="s">
        <v>572</v>
      </c>
      <c r="H1000" s="154">
        <v>10990.0</v>
      </c>
    </row>
    <row r="1001" ht="15.75" customHeight="1">
      <c r="B1001" s="4"/>
      <c r="G1001" s="31"/>
    </row>
    <row r="1002" ht="15.75" customHeight="1">
      <c r="B1002" s="4"/>
      <c r="G1002" s="31"/>
    </row>
    <row r="1003" ht="15.75" customHeight="1">
      <c r="B1003" s="4"/>
      <c r="G1003" s="31"/>
    </row>
    <row r="1004" ht="15.75" customHeight="1">
      <c r="B1004" s="4"/>
      <c r="G1004" s="31"/>
    </row>
    <row r="1005" ht="15.75" customHeight="1">
      <c r="B1005" s="4"/>
      <c r="G1005" s="31"/>
    </row>
    <row r="1006" ht="15.75" customHeight="1">
      <c r="A1006" s="138" t="s">
        <v>562</v>
      </c>
      <c r="B1006" s="89" t="s">
        <v>203</v>
      </c>
      <c r="C1006" s="34" t="s">
        <v>484</v>
      </c>
      <c r="D1006" s="35"/>
      <c r="E1006" s="36"/>
      <c r="F1006" s="37"/>
      <c r="G1006" s="38"/>
      <c r="H1006" s="35"/>
    </row>
    <row r="1007" ht="15.75" customHeight="1">
      <c r="A1007" s="42"/>
      <c r="B1007" s="140"/>
      <c r="C1007" s="42"/>
      <c r="D1007" s="44"/>
      <c r="E1007" s="45"/>
      <c r="F1007" s="42"/>
      <c r="G1007" s="46"/>
      <c r="H1007" s="44"/>
    </row>
    <row r="1008" ht="15.75" customHeight="1">
      <c r="A1008" s="48" t="s">
        <v>476</v>
      </c>
      <c r="B1008" s="48" t="s">
        <v>477</v>
      </c>
      <c r="C1008" s="48" t="s">
        <v>478</v>
      </c>
      <c r="D1008" s="49" t="s">
        <v>564</v>
      </c>
      <c r="E1008" s="50" t="s">
        <v>10</v>
      </c>
      <c r="F1008" s="48" t="s">
        <v>480</v>
      </c>
      <c r="G1008" s="51" t="s">
        <v>481</v>
      </c>
      <c r="H1008" s="49" t="s">
        <v>565</v>
      </c>
    </row>
    <row r="1009" ht="15.75" customHeight="1">
      <c r="A1009" s="53">
        <v>1.0</v>
      </c>
      <c r="B1009" s="55" t="s">
        <v>69</v>
      </c>
      <c r="C1009" s="55" t="str">
        <f>+IF(ISERROR(VLOOKUP($B1009,Insumos!$C:$G,3,FALSE)),"",VLOOKUP($B1009,Insumos!$C:$G,3,FALSE))</f>
        <v>GRAMOS</v>
      </c>
      <c r="D1009" s="56">
        <f>+IF(ISERROR(VLOOKUP($B1009,Insumos!$C:$G,2,FALSE)),"",VLOOKUP($B1009,Insumos!$C:$G,2,FALSE))</f>
        <v>2777.79</v>
      </c>
      <c r="E1009" s="57">
        <f>+IF(ISERROR(VLOOKUP($B1009,Insumos!$C:$G,5,FALSE)),"",VLOOKUP($B1009,Insumos!$C:$G,5,FALSE))</f>
        <v>5700</v>
      </c>
      <c r="F1009" s="55" t="str">
        <f>+IF(ISERROR(VLOOKUP($B1009,Insumos!$C:$G,4,FALSE)),"",VLOOKUP($B1009,Insumos!$C:$G,4,FALSE))</f>
        <v>GRAMOS</v>
      </c>
      <c r="G1009" s="160">
        <v>48.0</v>
      </c>
      <c r="H1009" s="56">
        <f t="shared" ref="H1009:H1024" si="45">IF(ISERROR(ROUND(+D1009/E1009*G1009,2)),0,ROUND(+D1009/E1009*G1009,2))</f>
        <v>23.39</v>
      </c>
    </row>
    <row r="1010" ht="15.75" customHeight="1">
      <c r="A1010" s="53">
        <v>2.0</v>
      </c>
      <c r="B1010" s="55" t="s">
        <v>44</v>
      </c>
      <c r="C1010" s="55" t="str">
        <f>+IF(ISERROR(VLOOKUP($B1010,Insumos!$C:$G,3,FALSE)),"",VLOOKUP($B1010,Insumos!$C:$G,3,FALSE))</f>
        <v>GRAMOS</v>
      </c>
      <c r="D1010" s="56">
        <f>+IF(ISERROR(VLOOKUP($B1010,Insumos!$C:$G,2,FALSE)),"",VLOOKUP($B1010,Insumos!$C:$G,2,FALSE))</f>
        <v>5780</v>
      </c>
      <c r="E1010" s="57">
        <f>+IF(ISERROR(VLOOKUP($B1010,Insumos!$C:$G,5,FALSE)),"",VLOOKUP($B1010,Insumos!$C:$G,5,FALSE))</f>
        <v>1000</v>
      </c>
      <c r="F1010" s="55" t="str">
        <f>+IF(ISERROR(VLOOKUP($B1010,Insumos!$C:$G,4,FALSE)),"",VLOOKUP($B1010,Insumos!$C:$G,4,FALSE))</f>
        <v>GRAMOS</v>
      </c>
      <c r="G1010" s="160">
        <v>40.0</v>
      </c>
      <c r="H1010" s="56">
        <f t="shared" si="45"/>
        <v>231.2</v>
      </c>
    </row>
    <row r="1011" ht="15.75" customHeight="1">
      <c r="A1011" s="53">
        <v>3.0</v>
      </c>
      <c r="B1011" s="55" t="s">
        <v>107</v>
      </c>
      <c r="C1011" s="55" t="str">
        <f>+IF(ISERROR(VLOOKUP($B1011,Insumos!$C:$G,3,FALSE)),"",VLOOKUP($B1011,Insumos!$C:$G,3,FALSE))</f>
        <v>GRAMOS</v>
      </c>
      <c r="D1011" s="56">
        <f>+IF(ISERROR(VLOOKUP($B1011,Insumos!$C:$G,2,FALSE)),"",VLOOKUP($B1011,Insumos!$C:$G,2,FALSE))</f>
        <v>6302.521</v>
      </c>
      <c r="E1011" s="57">
        <f>+IF(ISERROR(VLOOKUP($B1011,Insumos!$C:$G,5,FALSE)),"",VLOOKUP($B1011,Insumos!$C:$G,5,FALSE))</f>
        <v>300</v>
      </c>
      <c r="F1011" s="55" t="str">
        <f>+IF(ISERROR(VLOOKUP($B1011,Insumos!$C:$G,4,FALSE)),"",VLOOKUP($B1011,Insumos!$C:$G,4,FALSE))</f>
        <v>GRAMOS</v>
      </c>
      <c r="G1011" s="160">
        <v>1.0</v>
      </c>
      <c r="H1011" s="56">
        <f t="shared" si="45"/>
        <v>21.01</v>
      </c>
    </row>
    <row r="1012" ht="15.75" customHeight="1">
      <c r="A1012" s="53">
        <v>4.0</v>
      </c>
      <c r="B1012" s="55" t="s">
        <v>145</v>
      </c>
      <c r="C1012" s="55" t="str">
        <f>+IF(ISERROR(VLOOKUP($B1012,Insumos!$C:$G,3,FALSE)),"",VLOOKUP($B1012,Insumos!$C:$G,3,FALSE))</f>
        <v>MILILITROS</v>
      </c>
      <c r="D1012" s="56">
        <f>+IF(ISERROR(VLOOKUP($B1012,Insumos!$C:$G,2,FALSE)),"",VLOOKUP($B1012,Insumos!$C:$G,2,FALSE))</f>
        <v>3327.52</v>
      </c>
      <c r="E1012" s="57">
        <f>+IF(ISERROR(VLOOKUP($B1012,Insumos!$C:$G,5,FALSE)),"",VLOOKUP($B1012,Insumos!$C:$G,5,FALSE))</f>
        <v>798</v>
      </c>
      <c r="F1012" s="55" t="str">
        <f>+IF(ISERROR(VLOOKUP($B1012,Insumos!$C:$G,4,FALSE)),"",VLOOKUP($B1012,Insumos!$C:$G,4,FALSE))</f>
        <v>MILILITROS</v>
      </c>
      <c r="G1012" s="160">
        <v>10.0</v>
      </c>
      <c r="H1012" s="56">
        <f t="shared" si="45"/>
        <v>41.7</v>
      </c>
    </row>
    <row r="1013" ht="15.75" customHeight="1">
      <c r="A1013" s="53">
        <v>5.0</v>
      </c>
      <c r="B1013" s="55" t="s">
        <v>67</v>
      </c>
      <c r="C1013" s="55" t="str">
        <f>+IF(ISERROR(VLOOKUP($B1013,Insumos!$C:$G,3,FALSE)),"",VLOOKUP($B1013,Insumos!$C:$G,3,FALSE))</f>
        <v>GRAMOS</v>
      </c>
      <c r="D1013" s="56">
        <f>+IF(ISERROR(VLOOKUP($B1013,Insumos!$C:$G,2,FALSE)),"",VLOOKUP($B1013,Insumos!$C:$G,2,FALSE))</f>
        <v>294.1176471</v>
      </c>
      <c r="E1013" s="57">
        <f>+IF(ISERROR(VLOOKUP($B1013,Insumos!$C:$G,5,FALSE)),"",VLOOKUP($B1013,Insumos!$C:$G,5,FALSE))</f>
        <v>1000</v>
      </c>
      <c r="F1013" s="55" t="str">
        <f>+IF(ISERROR(VLOOKUP($B1013,Insumos!$C:$G,4,FALSE)),"",VLOOKUP($B1013,Insumos!$C:$G,4,FALSE))</f>
        <v>GRAMOS</v>
      </c>
      <c r="G1013" s="160">
        <v>1.0</v>
      </c>
      <c r="H1013" s="56">
        <f t="shared" si="45"/>
        <v>0.29</v>
      </c>
    </row>
    <row r="1014" ht="15.75" customHeight="1">
      <c r="A1014" s="53">
        <v>6.0</v>
      </c>
      <c r="B1014" s="55" t="s">
        <v>297</v>
      </c>
      <c r="C1014" s="55" t="str">
        <f>+IF(ISERROR(VLOOKUP($B1014,Insumos!$C:$G,3,FALSE)),"",VLOOKUP($B1014,Insumos!$C:$G,3,FALSE))</f>
        <v>CAJA</v>
      </c>
      <c r="D1014" s="56">
        <f>+IF(ISERROR(VLOOKUP($B1014,Insumos!$C:$G,2,FALSE)),"",VLOOKUP($B1014,Insumos!$C:$G,2,FALSE))</f>
        <v>110</v>
      </c>
      <c r="E1014" s="57">
        <f>+IF(ISERROR(VLOOKUP($B1014,Insumos!$C:$G,5,FALSE)),"",VLOOKUP($B1014,Insumos!$C:$G,5,FALSE))</f>
        <v>1</v>
      </c>
      <c r="F1014" s="55" t="str">
        <f>+IF(ISERROR(VLOOKUP($B1014,Insumos!$C:$G,4,FALSE)),"",VLOOKUP($B1014,Insumos!$C:$G,4,FALSE))</f>
        <v>CAJA</v>
      </c>
      <c r="G1014" s="160">
        <v>1.0</v>
      </c>
      <c r="H1014" s="56">
        <f t="shared" si="45"/>
        <v>110</v>
      </c>
    </row>
    <row r="1015" ht="15.75" customHeight="1">
      <c r="A1015" s="53">
        <v>7.0</v>
      </c>
      <c r="B1015" s="55" t="s">
        <v>314</v>
      </c>
      <c r="C1015" s="55" t="str">
        <f>+IF(ISERROR(VLOOKUP($B1015,Insumos!$C:$G,3,FALSE)),"",VLOOKUP($B1015,Insumos!$C:$G,3,FALSE))</f>
        <v>UNIDAD</v>
      </c>
      <c r="D1015" s="56">
        <f>+IF(ISERROR(VLOOKUP($B1015,Insumos!$C:$G,2,FALSE)),"",VLOOKUP($B1015,Insumos!$C:$G,2,FALSE))</f>
        <v>10.5</v>
      </c>
      <c r="E1015" s="57">
        <f>+IF(ISERROR(VLOOKUP($B1015,Insumos!$C:$G,5,FALSE)),"",VLOOKUP($B1015,Insumos!$C:$G,5,FALSE))</f>
        <v>1</v>
      </c>
      <c r="F1015" s="55" t="str">
        <f>+IF(ISERROR(VLOOKUP($B1015,Insumos!$C:$G,4,FALSE)),"",VLOOKUP($B1015,Insumos!$C:$G,4,FALSE))</f>
        <v>UNIDAD</v>
      </c>
      <c r="G1015" s="160">
        <v>1.0</v>
      </c>
      <c r="H1015" s="56">
        <f t="shared" si="45"/>
        <v>10.5</v>
      </c>
    </row>
    <row r="1016" ht="15.75" customHeight="1">
      <c r="A1016" s="53">
        <v>8.0</v>
      </c>
      <c r="B1016" s="55" t="s">
        <v>315</v>
      </c>
      <c r="C1016" s="55" t="str">
        <f>+IF(ISERROR(VLOOKUP($B1016,Insumos!$C:$G,3,FALSE)),"",VLOOKUP($B1016,Insumos!$C:$G,3,FALSE))</f>
        <v>UNIDAD</v>
      </c>
      <c r="D1016" s="56">
        <f>+IF(ISERROR(VLOOKUP($B1016,Insumos!$C:$G,2,FALSE)),"",VLOOKUP($B1016,Insumos!$C:$G,2,FALSE))</f>
        <v>170</v>
      </c>
      <c r="E1016" s="57">
        <f>+IF(ISERROR(VLOOKUP($B1016,Insumos!$C:$G,5,FALSE)),"",VLOOKUP($B1016,Insumos!$C:$G,5,FALSE))</f>
        <v>1</v>
      </c>
      <c r="F1016" s="55" t="str">
        <f>+IF(ISERROR(VLOOKUP($B1016,Insumos!$C:$G,4,FALSE)),"",VLOOKUP($B1016,Insumos!$C:$G,4,FALSE))</f>
        <v>UNIDAD</v>
      </c>
      <c r="G1016" s="160">
        <v>1.0</v>
      </c>
      <c r="H1016" s="56">
        <f t="shared" si="45"/>
        <v>170</v>
      </c>
    </row>
    <row r="1017" ht="15.75" customHeight="1">
      <c r="A1017" s="53">
        <v>9.0</v>
      </c>
      <c r="B1017" s="55" t="s">
        <v>311</v>
      </c>
      <c r="C1017" s="55" t="str">
        <f>+IF(ISERROR(VLOOKUP($B1017,Insumos!$C:$G,3,FALSE)),"",VLOOKUP($B1017,Insumos!$C:$G,3,FALSE))</f>
        <v>UNIDAD</v>
      </c>
      <c r="D1017" s="56">
        <f>+IF(ISERROR(VLOOKUP($B1017,Insumos!$C:$G,2,FALSE)),"",VLOOKUP($B1017,Insumos!$C:$G,2,FALSE))</f>
        <v>75.25</v>
      </c>
      <c r="E1017" s="57">
        <f>+IF(ISERROR(VLOOKUP($B1017,Insumos!$C:$G,5,FALSE)),"",VLOOKUP($B1017,Insumos!$C:$G,5,FALSE))</f>
        <v>1</v>
      </c>
      <c r="F1017" s="55" t="str">
        <f>+IF(ISERROR(VLOOKUP($B1017,Insumos!$C:$G,4,FALSE)),"",VLOOKUP($B1017,Insumos!$C:$G,4,FALSE))</f>
        <v>UNIDAD</v>
      </c>
      <c r="G1017" s="160">
        <v>1.0</v>
      </c>
      <c r="H1017" s="56">
        <f t="shared" si="45"/>
        <v>75.25</v>
      </c>
    </row>
    <row r="1018" ht="15.75" customHeight="1">
      <c r="A1018" s="53">
        <v>10.0</v>
      </c>
      <c r="B1018" s="55"/>
      <c r="C1018" s="55" t="str">
        <f>+IF(ISERROR(VLOOKUP($B1018,Insumos!$C:$G,3,FALSE)),"",VLOOKUP($B1018,Insumos!$C:$G,3,FALSE))</f>
        <v/>
      </c>
      <c r="D1018" s="56" t="str">
        <f>+IF(ISERROR(VLOOKUP($B1018,Insumos!$C:$G,2,FALSE)),"",VLOOKUP($B1018,Insumos!$C:$G,2,FALSE))</f>
        <v/>
      </c>
      <c r="E1018" s="57" t="str">
        <f>+IF(ISERROR(VLOOKUP($B1018,Insumos!$C:$G,5,FALSE)),"",VLOOKUP($B1018,Insumos!$C:$G,5,FALSE))</f>
        <v/>
      </c>
      <c r="F1018" s="55" t="str">
        <f>+IF(ISERROR(VLOOKUP($B1018,Insumos!$C:$G,4,FALSE)),"",VLOOKUP($B1018,Insumos!$C:$G,4,FALSE))</f>
        <v/>
      </c>
      <c r="G1018" s="160"/>
      <c r="H1018" s="56">
        <f t="shared" si="45"/>
        <v>0</v>
      </c>
    </row>
    <row r="1019" ht="15.75" customHeight="1">
      <c r="A1019" s="53">
        <v>11.0</v>
      </c>
      <c r="B1019" s="55"/>
      <c r="C1019" s="55" t="str">
        <f>+IF(ISERROR(VLOOKUP($B1019,Insumos!$C:$G,3,FALSE)),"",VLOOKUP($B1019,Insumos!$C:$G,3,FALSE))</f>
        <v/>
      </c>
      <c r="D1019" s="56" t="str">
        <f>+IF(ISERROR(VLOOKUP($B1019,Insumos!$C:$G,2,FALSE)),"",VLOOKUP($B1019,Insumos!$C:$G,2,FALSE))</f>
        <v/>
      </c>
      <c r="E1019" s="57" t="str">
        <f>+IF(ISERROR(VLOOKUP($B1019,Insumos!$C:$G,5,FALSE)),"",VLOOKUP($B1019,Insumos!$C:$G,5,FALSE))</f>
        <v/>
      </c>
      <c r="F1019" s="55" t="str">
        <f>+IF(ISERROR(VLOOKUP($B1019,Insumos!$C:$G,4,FALSE)),"",VLOOKUP($B1019,Insumos!$C:$G,4,FALSE))</f>
        <v/>
      </c>
      <c r="G1019" s="160"/>
      <c r="H1019" s="56">
        <f t="shared" si="45"/>
        <v>0</v>
      </c>
    </row>
    <row r="1020" ht="15.75" customHeight="1">
      <c r="A1020" s="53">
        <v>12.0</v>
      </c>
      <c r="B1020" s="55"/>
      <c r="C1020" s="55" t="str">
        <f>+IF(ISERROR(VLOOKUP($B1020,Insumos!$C:$G,3,FALSE)),"",VLOOKUP($B1020,Insumos!$C:$G,3,FALSE))</f>
        <v/>
      </c>
      <c r="D1020" s="56" t="str">
        <f>+IF(ISERROR(VLOOKUP($B1020,Insumos!$C:$G,2,FALSE)),"",VLOOKUP($B1020,Insumos!$C:$G,2,FALSE))</f>
        <v/>
      </c>
      <c r="E1020" s="57" t="str">
        <f>+IF(ISERROR(VLOOKUP($B1020,Insumos!$C:$G,5,FALSE)),"",VLOOKUP($B1020,Insumos!$C:$G,5,FALSE))</f>
        <v/>
      </c>
      <c r="F1020" s="55" t="str">
        <f>+IF(ISERROR(VLOOKUP($B1020,Insumos!$C:$G,4,FALSE)),"",VLOOKUP($B1020,Insumos!$C:$G,4,FALSE))</f>
        <v/>
      </c>
      <c r="G1020" s="160"/>
      <c r="H1020" s="56">
        <f t="shared" si="45"/>
        <v>0</v>
      </c>
    </row>
    <row r="1021" ht="15.75" customHeight="1">
      <c r="A1021" s="53">
        <v>13.0</v>
      </c>
      <c r="B1021" s="55"/>
      <c r="C1021" s="55" t="str">
        <f>+IF(ISERROR(VLOOKUP($B1021,Insumos!$C:$G,3,FALSE)),"",VLOOKUP($B1021,Insumos!$C:$G,3,FALSE))</f>
        <v/>
      </c>
      <c r="D1021" s="56" t="str">
        <f>+IF(ISERROR(VLOOKUP($B1021,Insumos!$C:$G,2,FALSE)),"",VLOOKUP($B1021,Insumos!$C:$G,2,FALSE))</f>
        <v/>
      </c>
      <c r="E1021" s="57" t="str">
        <f>+IF(ISERROR(VLOOKUP($B1021,Insumos!$C:$G,5,FALSE)),"",VLOOKUP($B1021,Insumos!$C:$G,5,FALSE))</f>
        <v/>
      </c>
      <c r="F1021" s="55" t="str">
        <f>+IF(ISERROR(VLOOKUP($B1021,Insumos!$C:$G,4,FALSE)),"",VLOOKUP($B1021,Insumos!$C:$G,4,FALSE))</f>
        <v/>
      </c>
      <c r="G1021" s="160"/>
      <c r="H1021" s="56">
        <f t="shared" si="45"/>
        <v>0</v>
      </c>
    </row>
    <row r="1022" ht="15.75" customHeight="1">
      <c r="A1022" s="53">
        <v>14.0</v>
      </c>
      <c r="B1022" s="55"/>
      <c r="C1022" s="55" t="str">
        <f>+IF(ISERROR(VLOOKUP($B1022,Insumos!$C:$G,3,FALSE)),"",VLOOKUP($B1022,Insumos!$C:$G,3,FALSE))</f>
        <v/>
      </c>
      <c r="D1022" s="56" t="str">
        <f>+IF(ISERROR(VLOOKUP($B1022,Insumos!$C:$G,2,FALSE)),"",VLOOKUP($B1022,Insumos!$C:$G,2,FALSE))</f>
        <v/>
      </c>
      <c r="E1022" s="57" t="str">
        <f>+IF(ISERROR(VLOOKUP($B1022,Insumos!$C:$G,5,FALSE)),"",VLOOKUP($B1022,Insumos!$C:$G,5,FALSE))</f>
        <v/>
      </c>
      <c r="F1022" s="55" t="str">
        <f>+IF(ISERROR(VLOOKUP($B1022,Insumos!$C:$G,4,FALSE)),"",VLOOKUP($B1022,Insumos!$C:$G,4,FALSE))</f>
        <v/>
      </c>
      <c r="G1022" s="161"/>
      <c r="H1022" s="56">
        <f t="shared" si="45"/>
        <v>0</v>
      </c>
    </row>
    <row r="1023" ht="15.75" customHeight="1">
      <c r="A1023" s="53">
        <v>15.0</v>
      </c>
      <c r="B1023" s="55"/>
      <c r="C1023" s="55" t="str">
        <f>+IF(ISERROR(VLOOKUP($B1023,Insumos!$C:$G,3,FALSE)),"",VLOOKUP($B1023,Insumos!$C:$G,3,FALSE))</f>
        <v/>
      </c>
      <c r="D1023" s="56" t="str">
        <f>+IF(ISERROR(VLOOKUP($B1023,Insumos!$C:$G,2,FALSE)),"",VLOOKUP($B1023,Insumos!$C:$G,2,FALSE))</f>
        <v/>
      </c>
      <c r="E1023" s="57" t="str">
        <f>+IF(ISERROR(VLOOKUP($B1023,Insumos!$C:$G,5,FALSE)),"",VLOOKUP($B1023,Insumos!$C:$G,5,FALSE))</f>
        <v/>
      </c>
      <c r="F1023" s="55" t="str">
        <f>+IF(ISERROR(VLOOKUP($B1023,Insumos!$C:$G,4,FALSE)),"",VLOOKUP($B1023,Insumos!$C:$G,4,FALSE))</f>
        <v/>
      </c>
      <c r="G1023" s="141"/>
      <c r="H1023" s="56">
        <f t="shared" si="45"/>
        <v>0</v>
      </c>
    </row>
    <row r="1024" ht="15.75" customHeight="1">
      <c r="A1024" s="53">
        <v>16.0</v>
      </c>
      <c r="B1024" s="55"/>
      <c r="C1024" s="55" t="str">
        <f>+IF(ISERROR(VLOOKUP($B1024,Insumos!$C:$G,3,FALSE)),"",VLOOKUP($B1024,Insumos!$C:$G,3,FALSE))</f>
        <v/>
      </c>
      <c r="D1024" s="56" t="str">
        <f>+IF(ISERROR(VLOOKUP($B1024,Insumos!$C:$G,2,FALSE)),"",VLOOKUP($B1024,Insumos!$C:$G,2,FALSE))</f>
        <v/>
      </c>
      <c r="E1024" s="57" t="str">
        <f>+IF(ISERROR(VLOOKUP($B1024,Insumos!$C:$G,5,FALSE)),"",VLOOKUP($B1024,Insumos!$C:$G,5,FALSE))</f>
        <v/>
      </c>
      <c r="F1024" s="55" t="str">
        <f>+IF(ISERROR(VLOOKUP($B1024,Insumos!$C:$G,4,FALSE)),"",VLOOKUP($B1024,Insumos!$C:$G,4,FALSE))</f>
        <v/>
      </c>
      <c r="G1024" s="141"/>
      <c r="H1024" s="56">
        <f t="shared" si="45"/>
        <v>0</v>
      </c>
    </row>
    <row r="1025" ht="15.75" customHeight="1">
      <c r="A1025" s="42"/>
      <c r="B1025" s="140"/>
      <c r="C1025" s="41"/>
      <c r="D1025" s="44"/>
      <c r="E1025" s="45"/>
      <c r="F1025" s="41"/>
      <c r="G1025" s="67" t="s">
        <v>566</v>
      </c>
      <c r="H1025" s="68">
        <f>+SUM(H1009:H1024)</f>
        <v>683.34</v>
      </c>
    </row>
    <row r="1026" ht="15.75" customHeight="1">
      <c r="A1026" s="42"/>
      <c r="B1026" s="140"/>
      <c r="C1026" s="41"/>
      <c r="D1026" s="44"/>
      <c r="E1026" s="45"/>
      <c r="F1026" s="41"/>
      <c r="G1026" s="67" t="s">
        <v>569</v>
      </c>
      <c r="H1026" s="142">
        <f>+H1025/10</f>
        <v>68.334</v>
      </c>
    </row>
    <row r="1027" ht="15.75" customHeight="1">
      <c r="A1027" s="42"/>
      <c r="B1027" s="140"/>
      <c r="C1027" s="41"/>
      <c r="D1027" s="44"/>
      <c r="E1027" s="45"/>
      <c r="F1027" s="41"/>
      <c r="G1027" s="67" t="s">
        <v>570</v>
      </c>
      <c r="H1027" s="143">
        <f>(H1025+H1026)*1.19</f>
        <v>894.49206</v>
      </c>
    </row>
    <row r="1028" ht="15.75" customHeight="1">
      <c r="A1028" s="42"/>
      <c r="B1028" s="140"/>
      <c r="C1028" s="41"/>
      <c r="D1028" s="44"/>
      <c r="E1028" s="45"/>
      <c r="F1028" s="41"/>
      <c r="G1028" s="67" t="s">
        <v>571</v>
      </c>
      <c r="H1028" s="144">
        <f>+H1027/H1029</f>
        <v>0.08139145223</v>
      </c>
    </row>
    <row r="1029" ht="15.75" customHeight="1">
      <c r="A1029" s="42"/>
      <c r="B1029" s="140"/>
      <c r="C1029" s="41"/>
      <c r="D1029" s="44"/>
      <c r="E1029" s="45"/>
      <c r="F1029" s="41"/>
      <c r="G1029" s="67" t="s">
        <v>572</v>
      </c>
      <c r="H1029" s="145">
        <v>10990.0</v>
      </c>
    </row>
    <row r="1030" ht="15.75" customHeight="1">
      <c r="B1030" s="4"/>
      <c r="G1030" s="31"/>
    </row>
    <row r="1031" ht="15.75" customHeight="1">
      <c r="B1031" s="4"/>
      <c r="G1031" s="31"/>
    </row>
    <row r="1032" ht="15.75" customHeight="1">
      <c r="B1032" s="4"/>
      <c r="G1032" s="31"/>
    </row>
    <row r="1033" ht="15.75" customHeight="1">
      <c r="B1033" s="4"/>
      <c r="G1033" s="31"/>
    </row>
    <row r="1034" ht="15.75" customHeight="1">
      <c r="A1034" s="138" t="s">
        <v>562</v>
      </c>
      <c r="B1034" s="89" t="s">
        <v>204</v>
      </c>
      <c r="C1034" s="34" t="s">
        <v>484</v>
      </c>
      <c r="D1034" s="35"/>
      <c r="E1034" s="36"/>
      <c r="F1034" s="37"/>
      <c r="G1034" s="38"/>
      <c r="H1034" s="35"/>
    </row>
    <row r="1035" ht="15.75" customHeight="1">
      <c r="A1035" s="42"/>
      <c r="B1035" s="140"/>
      <c r="C1035" s="42"/>
      <c r="D1035" s="44"/>
      <c r="E1035" s="45"/>
      <c r="F1035" s="42"/>
      <c r="G1035" s="46"/>
      <c r="H1035" s="44"/>
    </row>
    <row r="1036" ht="15.75" customHeight="1">
      <c r="A1036" s="48" t="s">
        <v>476</v>
      </c>
      <c r="B1036" s="48" t="s">
        <v>477</v>
      </c>
      <c r="C1036" s="48" t="s">
        <v>478</v>
      </c>
      <c r="D1036" s="49" t="s">
        <v>564</v>
      </c>
      <c r="E1036" s="50" t="s">
        <v>10</v>
      </c>
      <c r="F1036" s="48" t="s">
        <v>480</v>
      </c>
      <c r="G1036" s="51" t="s">
        <v>481</v>
      </c>
      <c r="H1036" s="49" t="s">
        <v>565</v>
      </c>
    </row>
    <row r="1037" ht="15.75" customHeight="1">
      <c r="A1037" s="53">
        <v>1.0</v>
      </c>
      <c r="B1037" s="55" t="s">
        <v>69</v>
      </c>
      <c r="C1037" s="55" t="str">
        <f>+IF(ISERROR(VLOOKUP($B1037,Insumos!$C:$G,3,FALSE)),"",VLOOKUP($B1037,Insumos!$C:$G,3,FALSE))</f>
        <v>GRAMOS</v>
      </c>
      <c r="D1037" s="56">
        <f>+IF(ISERROR(VLOOKUP($B1037,Insumos!$C:$G,2,FALSE)),"",VLOOKUP($B1037,Insumos!$C:$G,2,FALSE))</f>
        <v>2777.79</v>
      </c>
      <c r="E1037" s="57">
        <f>+IF(ISERROR(VLOOKUP($B1037,Insumos!$C:$G,5,FALSE)),"",VLOOKUP($B1037,Insumos!$C:$G,5,FALSE))</f>
        <v>5700</v>
      </c>
      <c r="F1037" s="55" t="str">
        <f>+IF(ISERROR(VLOOKUP($B1037,Insumos!$C:$G,4,FALSE)),"",VLOOKUP($B1037,Insumos!$C:$G,4,FALSE))</f>
        <v>GRAMOS</v>
      </c>
      <c r="G1037" s="160">
        <v>48.0</v>
      </c>
      <c r="H1037" s="56">
        <f t="shared" ref="H1037:H1054" si="46">IF(ISERROR(ROUND(+D1037/E1037*G1037,2)),0,ROUND(+D1037/E1037*G1037,2))</f>
        <v>23.39</v>
      </c>
    </row>
    <row r="1038" ht="15.75" customHeight="1">
      <c r="A1038" s="53">
        <v>2.0</v>
      </c>
      <c r="B1038" s="55" t="s">
        <v>200</v>
      </c>
      <c r="C1038" s="55" t="str">
        <f>+IF(ISERROR(VLOOKUP($B1038,Insumos!$C:$G,3,FALSE)),"",VLOOKUP($B1038,Insumos!$C:$G,3,FALSE))</f>
        <v>GRAMOS</v>
      </c>
      <c r="D1038" s="56">
        <f>+IF(ISERROR(VLOOKUP($B1038,Insumos!$C:$G,2,FALSE)),"",VLOOKUP($B1038,Insumos!$C:$G,2,FALSE))</f>
        <v>9322.22</v>
      </c>
      <c r="E1038" s="57">
        <f>+IF(ISERROR(VLOOKUP($B1038,Insumos!$C:$G,5,FALSE)),"",VLOOKUP($B1038,Insumos!$C:$G,5,FALSE))</f>
        <v>1000</v>
      </c>
      <c r="F1038" s="55" t="str">
        <f>+IF(ISERROR(VLOOKUP($B1038,Insumos!$C:$G,4,FALSE)),"",VLOOKUP($B1038,Insumos!$C:$G,4,FALSE))</f>
        <v>GRAMOS</v>
      </c>
      <c r="G1038" s="160">
        <v>40.0</v>
      </c>
      <c r="H1038" s="56">
        <f t="shared" si="46"/>
        <v>372.89</v>
      </c>
    </row>
    <row r="1039" ht="15.75" customHeight="1">
      <c r="A1039" s="53">
        <v>3.0</v>
      </c>
      <c r="B1039" s="55" t="s">
        <v>160</v>
      </c>
      <c r="C1039" s="55" t="str">
        <f>+IF(ISERROR(VLOOKUP($B1039,Insumos!$C:$G,3,FALSE)),"",VLOOKUP($B1039,Insumos!$C:$G,3,FALSE))</f>
        <v>GRAMOS</v>
      </c>
      <c r="D1039" s="56">
        <f>+IF(ISERROR(VLOOKUP($B1039,Insumos!$C:$G,2,FALSE)),"",VLOOKUP($B1039,Insumos!$C:$G,2,FALSE))</f>
        <v>2549.82</v>
      </c>
      <c r="E1039" s="57">
        <f>+IF(ISERROR(VLOOKUP($B1039,Insumos!$C:$G,5,FALSE)),"",VLOOKUP($B1039,Insumos!$C:$G,5,FALSE))</f>
        <v>1272</v>
      </c>
      <c r="F1039" s="55" t="str">
        <f>+IF(ISERROR(VLOOKUP($B1039,Insumos!$C:$G,4,FALSE)),"",VLOOKUP($B1039,Insumos!$C:$G,4,FALSE))</f>
        <v>GRAMOS</v>
      </c>
      <c r="G1039" s="160">
        <v>10.0</v>
      </c>
      <c r="H1039" s="56">
        <f t="shared" si="46"/>
        <v>20.05</v>
      </c>
    </row>
    <row r="1040" ht="15.75" customHeight="1">
      <c r="A1040" s="53">
        <v>4.0</v>
      </c>
      <c r="B1040" s="55" t="s">
        <v>67</v>
      </c>
      <c r="C1040" s="55" t="str">
        <f>+IF(ISERROR(VLOOKUP($B1040,Insumos!$C:$G,3,FALSE)),"",VLOOKUP($B1040,Insumos!$C:$G,3,FALSE))</f>
        <v>GRAMOS</v>
      </c>
      <c r="D1040" s="56">
        <f>+IF(ISERROR(VLOOKUP($B1040,Insumos!$C:$G,2,FALSE)),"",VLOOKUP($B1040,Insumos!$C:$G,2,FALSE))</f>
        <v>294.1176471</v>
      </c>
      <c r="E1040" s="57">
        <f>+IF(ISERROR(VLOOKUP($B1040,Insumos!$C:$G,5,FALSE)),"",VLOOKUP($B1040,Insumos!$C:$G,5,FALSE))</f>
        <v>1000</v>
      </c>
      <c r="F1040" s="55" t="str">
        <f>+IF(ISERROR(VLOOKUP($B1040,Insumos!$C:$G,4,FALSE)),"",VLOOKUP($B1040,Insumos!$C:$G,4,FALSE))</f>
        <v>GRAMOS</v>
      </c>
      <c r="G1040" s="160">
        <v>1.0</v>
      </c>
      <c r="H1040" s="56">
        <f t="shared" si="46"/>
        <v>0.29</v>
      </c>
    </row>
    <row r="1041" ht="15.75" customHeight="1">
      <c r="A1041" s="53">
        <v>5.0</v>
      </c>
      <c r="B1041" s="55" t="s">
        <v>297</v>
      </c>
      <c r="C1041" s="55" t="str">
        <f>+IF(ISERROR(VLOOKUP($B1041,Insumos!$C:$G,3,FALSE)),"",VLOOKUP($B1041,Insumos!$C:$G,3,FALSE))</f>
        <v>CAJA</v>
      </c>
      <c r="D1041" s="56">
        <f>+IF(ISERROR(VLOOKUP($B1041,Insumos!$C:$G,2,FALSE)),"",VLOOKUP($B1041,Insumos!$C:$G,2,FALSE))</f>
        <v>110</v>
      </c>
      <c r="E1041" s="57">
        <f>+IF(ISERROR(VLOOKUP($B1041,Insumos!$C:$G,5,FALSE)),"",VLOOKUP($B1041,Insumos!$C:$G,5,FALSE))</f>
        <v>1</v>
      </c>
      <c r="F1041" s="55" t="str">
        <f>+IF(ISERROR(VLOOKUP($B1041,Insumos!$C:$G,4,FALSE)),"",VLOOKUP($B1041,Insumos!$C:$G,4,FALSE))</f>
        <v>CAJA</v>
      </c>
      <c r="G1041" s="160">
        <v>1.0</v>
      </c>
      <c r="H1041" s="56">
        <f t="shared" si="46"/>
        <v>110</v>
      </c>
    </row>
    <row r="1042" ht="15.75" customHeight="1">
      <c r="A1042" s="53">
        <v>6.0</v>
      </c>
      <c r="B1042" s="55" t="s">
        <v>314</v>
      </c>
      <c r="C1042" s="55" t="str">
        <f>+IF(ISERROR(VLOOKUP($B1042,Insumos!$C:$G,3,FALSE)),"",VLOOKUP($B1042,Insumos!$C:$G,3,FALSE))</f>
        <v>UNIDAD</v>
      </c>
      <c r="D1042" s="56">
        <f>+IF(ISERROR(VLOOKUP($B1042,Insumos!$C:$G,2,FALSE)),"",VLOOKUP($B1042,Insumos!$C:$G,2,FALSE))</f>
        <v>10.5</v>
      </c>
      <c r="E1042" s="57">
        <f>+IF(ISERROR(VLOOKUP($B1042,Insumos!$C:$G,5,FALSE)),"",VLOOKUP($B1042,Insumos!$C:$G,5,FALSE))</f>
        <v>1</v>
      </c>
      <c r="F1042" s="55" t="str">
        <f>+IF(ISERROR(VLOOKUP($B1042,Insumos!$C:$G,4,FALSE)),"",VLOOKUP($B1042,Insumos!$C:$G,4,FALSE))</f>
        <v>UNIDAD</v>
      </c>
      <c r="G1042" s="160">
        <v>1.0</v>
      </c>
      <c r="H1042" s="56">
        <f t="shared" si="46"/>
        <v>10.5</v>
      </c>
    </row>
    <row r="1043" ht="15.75" customHeight="1">
      <c r="A1043" s="53">
        <v>7.0</v>
      </c>
      <c r="B1043" s="55" t="s">
        <v>315</v>
      </c>
      <c r="C1043" s="55" t="str">
        <f>+IF(ISERROR(VLOOKUP($B1043,Insumos!$C:$G,3,FALSE)),"",VLOOKUP($B1043,Insumos!$C:$G,3,FALSE))</f>
        <v>UNIDAD</v>
      </c>
      <c r="D1043" s="56">
        <f>+IF(ISERROR(VLOOKUP($B1043,Insumos!$C:$G,2,FALSE)),"",VLOOKUP($B1043,Insumos!$C:$G,2,FALSE))</f>
        <v>170</v>
      </c>
      <c r="E1043" s="57">
        <f>+IF(ISERROR(VLOOKUP($B1043,Insumos!$C:$G,5,FALSE)),"",VLOOKUP($B1043,Insumos!$C:$G,5,FALSE))</f>
        <v>1</v>
      </c>
      <c r="F1043" s="55" t="str">
        <f>+IF(ISERROR(VLOOKUP($B1043,Insumos!$C:$G,4,FALSE)),"",VLOOKUP($B1043,Insumos!$C:$G,4,FALSE))</f>
        <v>UNIDAD</v>
      </c>
      <c r="G1043" s="160">
        <v>1.0</v>
      </c>
      <c r="H1043" s="56">
        <f t="shared" si="46"/>
        <v>170</v>
      </c>
    </row>
    <row r="1044" ht="15.75" customHeight="1">
      <c r="A1044" s="53">
        <v>8.0</v>
      </c>
      <c r="B1044" s="55" t="s">
        <v>311</v>
      </c>
      <c r="C1044" s="55" t="str">
        <f>+IF(ISERROR(VLOOKUP($B1044,Insumos!$C:$G,3,FALSE)),"",VLOOKUP($B1044,Insumos!$C:$G,3,FALSE))</f>
        <v>UNIDAD</v>
      </c>
      <c r="D1044" s="56">
        <f>+IF(ISERROR(VLOOKUP($B1044,Insumos!$C:$G,2,FALSE)),"",VLOOKUP($B1044,Insumos!$C:$G,2,FALSE))</f>
        <v>75.25</v>
      </c>
      <c r="E1044" s="57">
        <f>+IF(ISERROR(VLOOKUP($B1044,Insumos!$C:$G,5,FALSE)),"",VLOOKUP($B1044,Insumos!$C:$G,5,FALSE))</f>
        <v>1</v>
      </c>
      <c r="F1044" s="55" t="str">
        <f>+IF(ISERROR(VLOOKUP($B1044,Insumos!$C:$G,4,FALSE)),"",VLOOKUP($B1044,Insumos!$C:$G,4,FALSE))</f>
        <v>UNIDAD</v>
      </c>
      <c r="G1044" s="160">
        <v>1.0</v>
      </c>
      <c r="H1044" s="56">
        <f t="shared" si="46"/>
        <v>75.25</v>
      </c>
    </row>
    <row r="1045" ht="15.75" customHeight="1">
      <c r="A1045" s="53">
        <v>9.0</v>
      </c>
      <c r="B1045" s="55"/>
      <c r="C1045" s="55" t="str">
        <f>+IF(ISERROR(VLOOKUP($B1045,Insumos!$C:$G,3,FALSE)),"",VLOOKUP($B1045,Insumos!$C:$G,3,FALSE))</f>
        <v/>
      </c>
      <c r="D1045" s="56" t="str">
        <f>+IF(ISERROR(VLOOKUP($B1045,Insumos!$C:$G,2,FALSE)),"",VLOOKUP($B1045,Insumos!$C:$G,2,FALSE))</f>
        <v/>
      </c>
      <c r="E1045" s="57" t="str">
        <f>+IF(ISERROR(VLOOKUP($B1045,Insumos!$C:$G,5,FALSE)),"",VLOOKUP($B1045,Insumos!$C:$G,5,FALSE))</f>
        <v/>
      </c>
      <c r="F1045" s="55" t="str">
        <f>+IF(ISERROR(VLOOKUP($B1045,Insumos!$C:$G,4,FALSE)),"",VLOOKUP($B1045,Insumos!$C:$G,4,FALSE))</f>
        <v/>
      </c>
      <c r="G1045" s="160"/>
      <c r="H1045" s="56">
        <f t="shared" si="46"/>
        <v>0</v>
      </c>
    </row>
    <row r="1046" ht="15.75" customHeight="1">
      <c r="A1046" s="53">
        <v>10.0</v>
      </c>
      <c r="B1046" s="55"/>
      <c r="C1046" s="55" t="str">
        <f>+IF(ISERROR(VLOOKUP($B1046,Insumos!$C:$G,3,FALSE)),"",VLOOKUP($B1046,Insumos!$C:$G,3,FALSE))</f>
        <v/>
      </c>
      <c r="D1046" s="56" t="str">
        <f>+IF(ISERROR(VLOOKUP($B1046,Insumos!$C:$G,2,FALSE)),"",VLOOKUP($B1046,Insumos!$C:$G,2,FALSE))</f>
        <v/>
      </c>
      <c r="E1046" s="57" t="str">
        <f>+IF(ISERROR(VLOOKUP($B1046,Insumos!$C:$G,5,FALSE)),"",VLOOKUP($B1046,Insumos!$C:$G,5,FALSE))</f>
        <v/>
      </c>
      <c r="F1046" s="55" t="str">
        <f>+IF(ISERROR(VLOOKUP($B1046,Insumos!$C:$G,4,FALSE)),"",VLOOKUP($B1046,Insumos!$C:$G,4,FALSE))</f>
        <v/>
      </c>
      <c r="G1046" s="160"/>
      <c r="H1046" s="56">
        <f t="shared" si="46"/>
        <v>0</v>
      </c>
    </row>
    <row r="1047" ht="15.75" customHeight="1">
      <c r="A1047" s="53">
        <v>11.0</v>
      </c>
      <c r="B1047" s="55"/>
      <c r="C1047" s="55" t="str">
        <f>+IF(ISERROR(VLOOKUP($B1047,Insumos!$C:$G,3,FALSE)),"",VLOOKUP($B1047,Insumos!$C:$G,3,FALSE))</f>
        <v/>
      </c>
      <c r="D1047" s="56" t="str">
        <f>+IF(ISERROR(VLOOKUP($B1047,Insumos!$C:$G,2,FALSE)),"",VLOOKUP($B1047,Insumos!$C:$G,2,FALSE))</f>
        <v/>
      </c>
      <c r="E1047" s="57" t="str">
        <f>+IF(ISERROR(VLOOKUP($B1047,Insumos!$C:$G,5,FALSE)),"",VLOOKUP($B1047,Insumos!$C:$G,5,FALSE))</f>
        <v/>
      </c>
      <c r="F1047" s="55" t="str">
        <f>+IF(ISERROR(VLOOKUP($B1047,Insumos!$C:$G,4,FALSE)),"",VLOOKUP($B1047,Insumos!$C:$G,4,FALSE))</f>
        <v/>
      </c>
      <c r="G1047" s="160"/>
      <c r="H1047" s="56">
        <f t="shared" si="46"/>
        <v>0</v>
      </c>
    </row>
    <row r="1048" ht="15.75" customHeight="1">
      <c r="A1048" s="53">
        <v>12.0</v>
      </c>
      <c r="B1048" s="55"/>
      <c r="C1048" s="55" t="str">
        <f>+IF(ISERROR(VLOOKUP($B1048,Insumos!$C:$G,3,FALSE)),"",VLOOKUP($B1048,Insumos!$C:$G,3,FALSE))</f>
        <v/>
      </c>
      <c r="D1048" s="56" t="str">
        <f>+IF(ISERROR(VLOOKUP($B1048,Insumos!$C:$G,2,FALSE)),"",VLOOKUP($B1048,Insumos!$C:$G,2,FALSE))</f>
        <v/>
      </c>
      <c r="E1048" s="57" t="str">
        <f>+IF(ISERROR(VLOOKUP($B1048,Insumos!$C:$G,5,FALSE)),"",VLOOKUP($B1048,Insumos!$C:$G,5,FALSE))</f>
        <v/>
      </c>
      <c r="F1048" s="55" t="str">
        <f>+IF(ISERROR(VLOOKUP($B1048,Insumos!$C:$G,4,FALSE)),"",VLOOKUP($B1048,Insumos!$C:$G,4,FALSE))</f>
        <v/>
      </c>
      <c r="G1048" s="160"/>
      <c r="H1048" s="56">
        <f t="shared" si="46"/>
        <v>0</v>
      </c>
    </row>
    <row r="1049" ht="15.75" customHeight="1">
      <c r="A1049" s="53">
        <v>13.0</v>
      </c>
      <c r="B1049" s="55"/>
      <c r="C1049" s="55" t="str">
        <f>+IF(ISERROR(VLOOKUP($B1049,Insumos!$C:$G,3,FALSE)),"",VLOOKUP($B1049,Insumos!$C:$G,3,FALSE))</f>
        <v/>
      </c>
      <c r="D1049" s="56" t="str">
        <f>+IF(ISERROR(VLOOKUP($B1049,Insumos!$C:$G,2,FALSE)),"",VLOOKUP($B1049,Insumos!$C:$G,2,FALSE))</f>
        <v/>
      </c>
      <c r="E1049" s="57" t="str">
        <f>+IF(ISERROR(VLOOKUP($B1049,Insumos!$C:$G,5,FALSE)),"",VLOOKUP($B1049,Insumos!$C:$G,5,FALSE))</f>
        <v/>
      </c>
      <c r="F1049" s="55" t="str">
        <f>+IF(ISERROR(VLOOKUP($B1049,Insumos!$C:$G,4,FALSE)),"",VLOOKUP($B1049,Insumos!$C:$G,4,FALSE))</f>
        <v/>
      </c>
      <c r="G1049" s="161"/>
      <c r="H1049" s="56">
        <f t="shared" si="46"/>
        <v>0</v>
      </c>
    </row>
    <row r="1050" ht="15.75" customHeight="1">
      <c r="A1050" s="53">
        <v>14.0</v>
      </c>
      <c r="B1050" s="55"/>
      <c r="C1050" s="55" t="str">
        <f>+IF(ISERROR(VLOOKUP($B1050,Insumos!$C:$G,3,FALSE)),"",VLOOKUP($B1050,Insumos!$C:$G,3,FALSE))</f>
        <v/>
      </c>
      <c r="D1050" s="56" t="str">
        <f>+IF(ISERROR(VLOOKUP($B1050,Insumos!$C:$G,2,FALSE)),"",VLOOKUP($B1050,Insumos!$C:$G,2,FALSE))</f>
        <v/>
      </c>
      <c r="E1050" s="57" t="str">
        <f>+IF(ISERROR(VLOOKUP($B1050,Insumos!$C:$G,5,FALSE)),"",VLOOKUP($B1050,Insumos!$C:$G,5,FALSE))</f>
        <v/>
      </c>
      <c r="F1050" s="55" t="str">
        <f>+IF(ISERROR(VLOOKUP($B1050,Insumos!$C:$G,4,FALSE)),"",VLOOKUP($B1050,Insumos!$C:$G,4,FALSE))</f>
        <v/>
      </c>
      <c r="G1050" s="160"/>
      <c r="H1050" s="56">
        <f t="shared" si="46"/>
        <v>0</v>
      </c>
    </row>
    <row r="1051" ht="15.75" customHeight="1">
      <c r="A1051" s="53">
        <v>15.0</v>
      </c>
      <c r="B1051" s="55"/>
      <c r="C1051" s="55" t="str">
        <f>+IF(ISERROR(VLOOKUP($B1051,Insumos!$C:$G,3,FALSE)),"",VLOOKUP($B1051,Insumos!$C:$G,3,FALSE))</f>
        <v/>
      </c>
      <c r="D1051" s="56" t="str">
        <f>+IF(ISERROR(VLOOKUP($B1051,Insumos!$C:$G,2,FALSE)),"",VLOOKUP($B1051,Insumos!$C:$G,2,FALSE))</f>
        <v/>
      </c>
      <c r="E1051" s="57" t="str">
        <f>+IF(ISERROR(VLOOKUP($B1051,Insumos!$C:$G,5,FALSE)),"",VLOOKUP($B1051,Insumos!$C:$G,5,FALSE))</f>
        <v/>
      </c>
      <c r="F1051" s="55" t="str">
        <f>+IF(ISERROR(VLOOKUP($B1051,Insumos!$C:$G,4,FALSE)),"",VLOOKUP($B1051,Insumos!$C:$G,4,FALSE))</f>
        <v/>
      </c>
      <c r="G1051" s="141"/>
      <c r="H1051" s="56">
        <f t="shared" si="46"/>
        <v>0</v>
      </c>
    </row>
    <row r="1052" ht="15.75" customHeight="1">
      <c r="A1052" s="53">
        <v>16.0</v>
      </c>
      <c r="B1052" s="55"/>
      <c r="C1052" s="55" t="str">
        <f>+IF(ISERROR(VLOOKUP($B1052,Insumos!$C:$G,3,FALSE)),"",VLOOKUP($B1052,Insumos!$C:$G,3,FALSE))</f>
        <v/>
      </c>
      <c r="D1052" s="56" t="str">
        <f>+IF(ISERROR(VLOOKUP($B1052,Insumos!$C:$G,2,FALSE)),"",VLOOKUP($B1052,Insumos!$C:$G,2,FALSE))</f>
        <v/>
      </c>
      <c r="E1052" s="57" t="str">
        <f>+IF(ISERROR(VLOOKUP($B1052,Insumos!$C:$G,5,FALSE)),"",VLOOKUP($B1052,Insumos!$C:$G,5,FALSE))</f>
        <v/>
      </c>
      <c r="F1052" s="55" t="str">
        <f>+IF(ISERROR(VLOOKUP($B1052,Insumos!$C:$G,4,FALSE)),"",VLOOKUP($B1052,Insumos!$C:$G,4,FALSE))</f>
        <v/>
      </c>
      <c r="G1052" s="141"/>
      <c r="H1052" s="56">
        <f t="shared" si="46"/>
        <v>0</v>
      </c>
    </row>
    <row r="1053" ht="15.75" customHeight="1">
      <c r="A1053" s="53">
        <v>17.0</v>
      </c>
      <c r="B1053" s="55"/>
      <c r="C1053" s="55" t="str">
        <f>+IF(ISERROR(VLOOKUP($B1053,Insumos!$C:$G,3,FALSE)),"",VLOOKUP($B1053,Insumos!$C:$G,3,FALSE))</f>
        <v/>
      </c>
      <c r="D1053" s="56" t="str">
        <f>+IF(ISERROR(VLOOKUP($B1053,Insumos!$C:$G,2,FALSE)),"",VLOOKUP($B1053,Insumos!$C:$G,2,FALSE))</f>
        <v/>
      </c>
      <c r="E1053" s="57" t="str">
        <f>+IF(ISERROR(VLOOKUP($B1053,Insumos!$C:$G,5,FALSE)),"",VLOOKUP($B1053,Insumos!$C:$G,5,FALSE))</f>
        <v/>
      </c>
      <c r="F1053" s="55" t="str">
        <f>+IF(ISERROR(VLOOKUP($B1053,Insumos!$C:$G,4,FALSE)),"",VLOOKUP($B1053,Insumos!$C:$G,4,FALSE))</f>
        <v/>
      </c>
      <c r="G1053" s="141"/>
      <c r="H1053" s="56">
        <f t="shared" si="46"/>
        <v>0</v>
      </c>
    </row>
    <row r="1054" ht="15.75" customHeight="1">
      <c r="A1054" s="53">
        <v>18.0</v>
      </c>
      <c r="B1054" s="55"/>
      <c r="C1054" s="55" t="str">
        <f>+IF(ISERROR(VLOOKUP($B1054,Insumos!$C:$G,3,FALSE)),"",VLOOKUP($B1054,Insumos!$C:$G,3,FALSE))</f>
        <v/>
      </c>
      <c r="D1054" s="56" t="str">
        <f>+IF(ISERROR(VLOOKUP($B1054,Insumos!$C:$G,2,FALSE)),"",VLOOKUP($B1054,Insumos!$C:$G,2,FALSE))</f>
        <v/>
      </c>
      <c r="E1054" s="57" t="str">
        <f>+IF(ISERROR(VLOOKUP($B1054,Insumos!$C:$G,5,FALSE)),"",VLOOKUP($B1054,Insumos!$C:$G,5,FALSE))</f>
        <v/>
      </c>
      <c r="F1054" s="55" t="str">
        <f>+IF(ISERROR(VLOOKUP($B1054,Insumos!$C:$G,4,FALSE)),"",VLOOKUP($B1054,Insumos!$C:$G,4,FALSE))</f>
        <v/>
      </c>
      <c r="G1054" s="141"/>
      <c r="H1054" s="56">
        <f t="shared" si="46"/>
        <v>0</v>
      </c>
    </row>
    <row r="1055" ht="15.75" customHeight="1">
      <c r="A1055" s="42"/>
      <c r="B1055" s="140"/>
      <c r="C1055" s="41"/>
      <c r="D1055" s="44"/>
      <c r="E1055" s="45"/>
      <c r="F1055" s="41"/>
      <c r="G1055" s="67" t="s">
        <v>566</v>
      </c>
      <c r="H1055" s="56">
        <f>+SUM(H1037:H1054)</f>
        <v>782.37</v>
      </c>
    </row>
    <row r="1056" ht="15.75" customHeight="1">
      <c r="A1056" s="42"/>
      <c r="B1056" s="140"/>
      <c r="C1056" s="41"/>
      <c r="D1056" s="44"/>
      <c r="E1056" s="45"/>
      <c r="F1056" s="41"/>
      <c r="G1056" s="67" t="s">
        <v>569</v>
      </c>
      <c r="H1056" s="56">
        <f>+H1055/10</f>
        <v>78.237</v>
      </c>
    </row>
    <row r="1057" ht="15.75" customHeight="1">
      <c r="A1057" s="42"/>
      <c r="B1057" s="140"/>
      <c r="C1057" s="41"/>
      <c r="D1057" s="44"/>
      <c r="E1057" s="45"/>
      <c r="F1057" s="41"/>
      <c r="G1057" s="67" t="s">
        <v>570</v>
      </c>
      <c r="H1057" s="143">
        <f>(H1055+H1056)*1.19</f>
        <v>1024.12233</v>
      </c>
    </row>
    <row r="1058" ht="15.75" customHeight="1">
      <c r="A1058" s="42"/>
      <c r="B1058" s="140"/>
      <c r="C1058" s="41"/>
      <c r="D1058" s="44"/>
      <c r="E1058" s="45"/>
      <c r="F1058" s="41"/>
      <c r="G1058" s="67" t="s">
        <v>571</v>
      </c>
      <c r="H1058" s="144">
        <f>+H1057/H1059</f>
        <v>0.09318674522</v>
      </c>
    </row>
    <row r="1059" ht="15.75" customHeight="1">
      <c r="A1059" s="42"/>
      <c r="B1059" s="140"/>
      <c r="C1059" s="41"/>
      <c r="D1059" s="44"/>
      <c r="E1059" s="45"/>
      <c r="F1059" s="41"/>
      <c r="G1059" s="67" t="s">
        <v>572</v>
      </c>
      <c r="H1059" s="145">
        <v>10990.0</v>
      </c>
    </row>
    <row r="1060" ht="15.75" customHeight="1">
      <c r="B1060" s="4"/>
      <c r="G1060" s="31"/>
    </row>
    <row r="1061" ht="15.75" customHeight="1">
      <c r="B1061" s="4"/>
      <c r="G1061" s="31"/>
    </row>
    <row r="1062" ht="15.75" customHeight="1">
      <c r="B1062" s="4"/>
      <c r="G1062" s="31"/>
    </row>
    <row r="1063" ht="15.75" customHeight="1">
      <c r="A1063" s="138" t="s">
        <v>562</v>
      </c>
      <c r="B1063" s="139" t="s">
        <v>621</v>
      </c>
      <c r="C1063" s="156" t="s">
        <v>622</v>
      </c>
      <c r="D1063" s="162" t="s">
        <v>484</v>
      </c>
      <c r="E1063" s="36"/>
      <c r="F1063" s="37"/>
      <c r="G1063" s="38"/>
      <c r="H1063" s="35"/>
    </row>
    <row r="1064" ht="15.75" customHeight="1">
      <c r="A1064" s="42"/>
      <c r="B1064" s="140"/>
      <c r="C1064" s="42"/>
      <c r="D1064" s="44"/>
      <c r="E1064" s="45"/>
      <c r="F1064" s="42"/>
      <c r="G1064" s="46"/>
      <c r="H1064" s="44"/>
    </row>
    <row r="1065" ht="15.75" customHeight="1">
      <c r="A1065" s="48" t="s">
        <v>476</v>
      </c>
      <c r="B1065" s="48" t="s">
        <v>477</v>
      </c>
      <c r="C1065" s="48" t="s">
        <v>478</v>
      </c>
      <c r="D1065" s="49" t="s">
        <v>564</v>
      </c>
      <c r="E1065" s="50" t="s">
        <v>10</v>
      </c>
      <c r="F1065" s="48" t="s">
        <v>480</v>
      </c>
      <c r="G1065" s="51" t="s">
        <v>481</v>
      </c>
      <c r="H1065" s="49" t="s">
        <v>565</v>
      </c>
    </row>
    <row r="1066" ht="15.75" customHeight="1">
      <c r="A1066" s="53">
        <v>1.0</v>
      </c>
      <c r="B1066" s="55" t="s">
        <v>194</v>
      </c>
      <c r="C1066" s="55" t="str">
        <f>+IF(ISERROR(VLOOKUP($B1066,Insumos!$C:$G,3,FALSE)),"",VLOOKUP($B1066,Insumos!$C:$G,3,FALSE))</f>
        <v>PORCION</v>
      </c>
      <c r="D1066" s="56">
        <f>+IF(ISERROR(VLOOKUP($B1066,Insumos!$C:$G,2,FALSE)),"",VLOOKUP($B1066,Insumos!$C:$G,2,FALSE))</f>
        <v>1063.35</v>
      </c>
      <c r="E1066" s="57">
        <f>+IF(ISERROR(VLOOKUP($B1066,Insumos!$C:$G,5,FALSE)),"",VLOOKUP($B1066,Insumos!$C:$G,5,FALSE))</f>
        <v>1</v>
      </c>
      <c r="F1066" s="55" t="str">
        <f>+IF(ISERROR(VLOOKUP($B1066,Insumos!$C:$G,4,FALSE)),"",VLOOKUP($B1066,Insumos!$C:$G,4,FALSE))</f>
        <v>PORCION</v>
      </c>
      <c r="G1066" s="163">
        <v>1.0</v>
      </c>
      <c r="H1066" s="56">
        <f t="shared" ref="H1066:H1082" si="47">IF(ISERROR(ROUND(+D1066/E1066*G1066,2)),0,ROUND(+D1066/E1066*G1066,2))</f>
        <v>1063.35</v>
      </c>
    </row>
    <row r="1067" ht="15.75" customHeight="1">
      <c r="A1067" s="53">
        <v>2.0</v>
      </c>
      <c r="B1067" s="55" t="s">
        <v>201</v>
      </c>
      <c r="C1067" s="55" t="str">
        <f>+IF(ISERROR(VLOOKUP($B1067,Insumos!$C:$G,3,FALSE)),"",VLOOKUP($B1067,Insumos!$C:$G,3,FALSE))</f>
        <v>PORCION</v>
      </c>
      <c r="D1067" s="56">
        <f>+IF(ISERROR(VLOOKUP($B1067,Insumos!$C:$G,2,FALSE)),"",VLOOKUP($B1067,Insumos!$C:$G,2,FALSE))</f>
        <v>1227.97</v>
      </c>
      <c r="E1067" s="57">
        <f>+IF(ISERROR(VLOOKUP($B1067,Insumos!$C:$G,5,FALSE)),"",VLOOKUP($B1067,Insumos!$C:$G,5,FALSE))</f>
        <v>1</v>
      </c>
      <c r="F1067" s="55" t="str">
        <f>+IF(ISERROR(VLOOKUP($B1067,Insumos!$C:$G,4,FALSE)),"",VLOOKUP($B1067,Insumos!$C:$G,4,FALSE))</f>
        <v>PORCION</v>
      </c>
      <c r="G1067" s="163">
        <v>0.5</v>
      </c>
      <c r="H1067" s="56">
        <f t="shared" si="47"/>
        <v>613.99</v>
      </c>
    </row>
    <row r="1068" ht="15.75" customHeight="1">
      <c r="A1068" s="53">
        <v>3.0</v>
      </c>
      <c r="B1068" s="55" t="s">
        <v>202</v>
      </c>
      <c r="C1068" s="55" t="str">
        <f>+IF(ISERROR(VLOOKUP($B1068,Insumos!$C:$G,3,FALSE)),"",VLOOKUP($B1068,Insumos!$C:$G,3,FALSE))</f>
        <v>PORCION</v>
      </c>
      <c r="D1068" s="56">
        <f>+IF(ISERROR(VLOOKUP($B1068,Insumos!$C:$G,2,FALSE)),"",VLOOKUP($B1068,Insumos!$C:$G,2,FALSE))</f>
        <v>426.28</v>
      </c>
      <c r="E1068" s="57">
        <f>+IF(ISERROR(VLOOKUP($B1068,Insumos!$C:$G,5,FALSE)),"",VLOOKUP($B1068,Insumos!$C:$G,5,FALSE))</f>
        <v>1</v>
      </c>
      <c r="F1068" s="55" t="str">
        <f>+IF(ISERROR(VLOOKUP($B1068,Insumos!$C:$G,4,FALSE)),"",VLOOKUP($B1068,Insumos!$C:$G,4,FALSE))</f>
        <v>PORCION</v>
      </c>
      <c r="G1068" s="163">
        <v>0.5</v>
      </c>
      <c r="H1068" s="56">
        <f t="shared" si="47"/>
        <v>213.14</v>
      </c>
    </row>
    <row r="1069" ht="15.75" customHeight="1">
      <c r="A1069" s="53">
        <v>4.0</v>
      </c>
      <c r="B1069" s="55" t="s">
        <v>203</v>
      </c>
      <c r="C1069" s="55" t="str">
        <f>+IF(ISERROR(VLOOKUP($B1069,Insumos!$C:$G,3,FALSE)),"",VLOOKUP($B1069,Insumos!$C:$G,3,FALSE))</f>
        <v>PORCION</v>
      </c>
      <c r="D1069" s="56">
        <f>+IF(ISERROR(VLOOKUP($B1069,Insumos!$C:$G,2,FALSE)),"",VLOOKUP($B1069,Insumos!$C:$G,2,FALSE))</f>
        <v>317.59</v>
      </c>
      <c r="E1069" s="57">
        <f>+IF(ISERROR(VLOOKUP($B1069,Insumos!$C:$G,5,FALSE)),"",VLOOKUP($B1069,Insumos!$C:$G,5,FALSE))</f>
        <v>1</v>
      </c>
      <c r="F1069" s="55" t="str">
        <f>+IF(ISERROR(VLOOKUP($B1069,Insumos!$C:$G,4,FALSE)),"",VLOOKUP($B1069,Insumos!$C:$G,4,FALSE))</f>
        <v>PORCION</v>
      </c>
      <c r="G1069" s="163">
        <v>0.5</v>
      </c>
      <c r="H1069" s="56">
        <f t="shared" si="47"/>
        <v>158.8</v>
      </c>
    </row>
    <row r="1070" ht="15.75" customHeight="1">
      <c r="A1070" s="53">
        <v>5.0</v>
      </c>
      <c r="B1070" s="55" t="s">
        <v>204</v>
      </c>
      <c r="C1070" s="55" t="str">
        <f>+IF(ISERROR(VLOOKUP($B1070,Insumos!$C:$G,3,FALSE)),"",VLOOKUP($B1070,Insumos!$C:$G,3,FALSE))</f>
        <v>PORCION</v>
      </c>
      <c r="D1070" s="56">
        <f>+IF(ISERROR(VLOOKUP($B1070,Insumos!$C:$G,2,FALSE)),"",VLOOKUP($B1070,Insumos!$C:$G,2,FALSE))</f>
        <v>416.62</v>
      </c>
      <c r="E1070" s="57">
        <f>+IF(ISERROR(VLOOKUP($B1070,Insumos!$C:$G,5,FALSE)),"",VLOOKUP($B1070,Insumos!$C:$G,5,FALSE))</f>
        <v>1</v>
      </c>
      <c r="F1070" s="55" t="str">
        <f>+IF(ISERROR(VLOOKUP($B1070,Insumos!$C:$G,4,FALSE)),"",VLOOKUP($B1070,Insumos!$C:$G,4,FALSE))</f>
        <v>PORCION</v>
      </c>
      <c r="G1070" s="163">
        <v>0.5</v>
      </c>
      <c r="H1070" s="56">
        <f t="shared" si="47"/>
        <v>208.31</v>
      </c>
    </row>
    <row r="1071" ht="15.75" customHeight="1">
      <c r="A1071" s="53">
        <v>6.0</v>
      </c>
      <c r="B1071" s="55" t="s">
        <v>300</v>
      </c>
      <c r="C1071" s="55" t="str">
        <f>+IF(ISERROR(VLOOKUP($B1071,Insumos!$C:$G,3,FALSE)),"",VLOOKUP($B1071,Insumos!$C:$G,3,FALSE))</f>
        <v>UNIDAD</v>
      </c>
      <c r="D1071" s="56">
        <f>+IF(ISERROR(VLOOKUP($B1071,Insumos!$C:$G,2,FALSE)),"",VLOOKUP($B1071,Insumos!$C:$G,2,FALSE))</f>
        <v>98.32</v>
      </c>
      <c r="E1071" s="57">
        <f>+IF(ISERROR(VLOOKUP($B1071,Insumos!$C:$G,5,FALSE)),"",VLOOKUP($B1071,Insumos!$C:$G,5,FALSE))</f>
        <v>1</v>
      </c>
      <c r="F1071" s="55" t="str">
        <f>+IF(ISERROR(VLOOKUP($B1071,Insumos!$C:$G,4,FALSE)),"",VLOOKUP($B1071,Insumos!$C:$G,4,FALSE))</f>
        <v>UNIDAD</v>
      </c>
      <c r="G1071" s="163">
        <v>3.0</v>
      </c>
      <c r="H1071" s="56">
        <f t="shared" si="47"/>
        <v>294.96</v>
      </c>
    </row>
    <row r="1072" ht="15.75" customHeight="1">
      <c r="A1072" s="53">
        <v>7.0</v>
      </c>
      <c r="B1072" s="55" t="s">
        <v>314</v>
      </c>
      <c r="C1072" s="55" t="str">
        <f>+IF(ISERROR(VLOOKUP($B1072,Insumos!$C:$G,3,FALSE)),"",VLOOKUP($B1072,Insumos!$C:$G,3,FALSE))</f>
        <v>UNIDAD</v>
      </c>
      <c r="D1072" s="56">
        <f>+IF(ISERROR(VLOOKUP($B1072,Insumos!$C:$G,2,FALSE)),"",VLOOKUP($B1072,Insumos!$C:$G,2,FALSE))</f>
        <v>10.5</v>
      </c>
      <c r="E1072" s="57">
        <f>+IF(ISERROR(VLOOKUP($B1072,Insumos!$C:$G,5,FALSE)),"",VLOOKUP($B1072,Insumos!$C:$G,5,FALSE))</f>
        <v>1</v>
      </c>
      <c r="F1072" s="55" t="str">
        <f>+IF(ISERROR(VLOOKUP($B1072,Insumos!$C:$G,4,FALSE)),"",VLOOKUP($B1072,Insumos!$C:$G,4,FALSE))</f>
        <v>UNIDAD</v>
      </c>
      <c r="G1072" s="163">
        <v>3.0</v>
      </c>
      <c r="H1072" s="56">
        <f t="shared" si="47"/>
        <v>31.5</v>
      </c>
    </row>
    <row r="1073" ht="15.75" customHeight="1">
      <c r="A1073" s="53">
        <v>8.0</v>
      </c>
      <c r="B1073" s="55" t="s">
        <v>315</v>
      </c>
      <c r="C1073" s="55" t="str">
        <f>+IF(ISERROR(VLOOKUP($B1073,Insumos!$C:$G,3,FALSE)),"",VLOOKUP($B1073,Insumos!$C:$G,3,FALSE))</f>
        <v>UNIDAD</v>
      </c>
      <c r="D1073" s="56">
        <f>+IF(ISERROR(VLOOKUP($B1073,Insumos!$C:$G,2,FALSE)),"",VLOOKUP($B1073,Insumos!$C:$G,2,FALSE))</f>
        <v>170</v>
      </c>
      <c r="E1073" s="57">
        <f>+IF(ISERROR(VLOOKUP($B1073,Insumos!$C:$G,5,FALSE)),"",VLOOKUP($B1073,Insumos!$C:$G,5,FALSE))</f>
        <v>1</v>
      </c>
      <c r="F1073" s="55" t="str">
        <f>+IF(ISERROR(VLOOKUP($B1073,Insumos!$C:$G,4,FALSE)),"",VLOOKUP($B1073,Insumos!$C:$G,4,FALSE))</f>
        <v>UNIDAD</v>
      </c>
      <c r="G1073" s="163">
        <v>1.0</v>
      </c>
      <c r="H1073" s="56">
        <f t="shared" si="47"/>
        <v>170</v>
      </c>
    </row>
    <row r="1074" ht="15.75" customHeight="1">
      <c r="A1074" s="53">
        <v>9.0</v>
      </c>
      <c r="B1074" s="55" t="s">
        <v>311</v>
      </c>
      <c r="C1074" s="55" t="str">
        <f>+IF(ISERROR(VLOOKUP($B1074,Insumos!$C:$G,3,FALSE)),"",VLOOKUP($B1074,Insumos!$C:$G,3,FALSE))</f>
        <v>UNIDAD</v>
      </c>
      <c r="D1074" s="56">
        <f>+IF(ISERROR(VLOOKUP($B1074,Insumos!$C:$G,2,FALSE)),"",VLOOKUP($B1074,Insumos!$C:$G,2,FALSE))</f>
        <v>75.25</v>
      </c>
      <c r="E1074" s="57">
        <f>+IF(ISERROR(VLOOKUP($B1074,Insumos!$C:$G,5,FALSE)),"",VLOOKUP($B1074,Insumos!$C:$G,5,FALSE))</f>
        <v>1</v>
      </c>
      <c r="F1074" s="55" t="str">
        <f>+IF(ISERROR(VLOOKUP($B1074,Insumos!$C:$G,4,FALSE)),"",VLOOKUP($B1074,Insumos!$C:$G,4,FALSE))</f>
        <v>UNIDAD</v>
      </c>
      <c r="G1074" s="163">
        <v>2.0</v>
      </c>
      <c r="H1074" s="56">
        <f t="shared" si="47"/>
        <v>150.5</v>
      </c>
    </row>
    <row r="1075" ht="15.75" customHeight="1">
      <c r="A1075" s="53">
        <v>10.0</v>
      </c>
      <c r="B1075" s="55" t="s">
        <v>312</v>
      </c>
      <c r="C1075" s="55" t="str">
        <f>+IF(ISERROR(VLOOKUP($B1075,Insumos!$C:$G,3,FALSE)),"",VLOOKUP($B1075,Insumos!$C:$G,3,FALSE))</f>
        <v>UNIDAD</v>
      </c>
      <c r="D1075" s="56">
        <f>+IF(ISERROR(VLOOKUP($B1075,Insumos!$C:$G,2,FALSE)),"",VLOOKUP($B1075,Insumos!$C:$G,2,FALSE))</f>
        <v>90.25</v>
      </c>
      <c r="E1075" s="57">
        <f>+IF(ISERROR(VLOOKUP($B1075,Insumos!$C:$G,5,FALSE)),"",VLOOKUP($B1075,Insumos!$C:$G,5,FALSE))</f>
        <v>1</v>
      </c>
      <c r="F1075" s="55" t="str">
        <f>+IF(ISERROR(VLOOKUP($B1075,Insumos!$C:$G,4,FALSE)),"",VLOOKUP($B1075,Insumos!$C:$G,4,FALSE))</f>
        <v>UNIDAD</v>
      </c>
      <c r="G1075" s="163">
        <v>2.0</v>
      </c>
      <c r="H1075" s="56">
        <f t="shared" si="47"/>
        <v>180.5</v>
      </c>
    </row>
    <row r="1076" ht="15.75" customHeight="1">
      <c r="A1076" s="53">
        <v>11.0</v>
      </c>
      <c r="B1076" s="55" t="s">
        <v>303</v>
      </c>
      <c r="C1076" s="55" t="str">
        <f>+IF(ISERROR(VLOOKUP($B1076,Insumos!$C:$G,3,FALSE)),"",VLOOKUP($B1076,Insumos!$C:$G,3,FALSE))</f>
        <v>UNIDAD</v>
      </c>
      <c r="D1076" s="56">
        <f>+IF(ISERROR(VLOOKUP($B1076,Insumos!$C:$G,2,FALSE)),"",VLOOKUP($B1076,Insumos!$C:$G,2,FALSE))</f>
        <v>10</v>
      </c>
      <c r="E1076" s="57">
        <f>+IF(ISERROR(VLOOKUP($B1076,Insumos!$C:$G,5,FALSE)),"",VLOOKUP($B1076,Insumos!$C:$G,5,FALSE))</f>
        <v>1</v>
      </c>
      <c r="F1076" s="55" t="str">
        <f>+IF(ISERROR(VLOOKUP($B1076,Insumos!$C:$G,4,FALSE)),"",VLOOKUP($B1076,Insumos!$C:$G,4,FALSE))</f>
        <v>UNIDAD</v>
      </c>
      <c r="G1076" s="163">
        <v>4.0</v>
      </c>
      <c r="H1076" s="56">
        <f t="shared" si="47"/>
        <v>40</v>
      </c>
    </row>
    <row r="1077" ht="15.75" customHeight="1">
      <c r="A1077" s="53">
        <v>12.0</v>
      </c>
      <c r="B1077" s="55" t="s">
        <v>304</v>
      </c>
      <c r="C1077" s="55" t="str">
        <f>+IF(ISERROR(VLOOKUP($B1077,Insumos!$C:$G,3,FALSE)),"",VLOOKUP($B1077,Insumos!$C:$G,3,FALSE))</f>
        <v>UNIDAD</v>
      </c>
      <c r="D1077" s="56">
        <f>+IF(ISERROR(VLOOKUP($B1077,Insumos!$C:$G,2,FALSE)),"",VLOOKUP($B1077,Insumos!$C:$G,2,FALSE))</f>
        <v>9</v>
      </c>
      <c r="E1077" s="57">
        <f>+IF(ISERROR(VLOOKUP($B1077,Insumos!$C:$G,5,FALSE)),"",VLOOKUP($B1077,Insumos!$C:$G,5,FALSE))</f>
        <v>1</v>
      </c>
      <c r="F1077" s="55" t="str">
        <f>+IF(ISERROR(VLOOKUP($B1077,Insumos!$C:$G,4,FALSE)),"",VLOOKUP($B1077,Insumos!$C:$G,4,FALSE))</f>
        <v>UNIDAD</v>
      </c>
      <c r="G1077" s="163">
        <v>4.0</v>
      </c>
      <c r="H1077" s="56">
        <f t="shared" si="47"/>
        <v>36</v>
      </c>
    </row>
    <row r="1078" ht="15.75" customHeight="1">
      <c r="A1078" s="53">
        <v>13.0</v>
      </c>
      <c r="B1078" s="55" t="s">
        <v>313</v>
      </c>
      <c r="C1078" s="55" t="str">
        <f>+IF(ISERROR(VLOOKUP($B1078,Insumos!$C:$G,3,FALSE)),"",VLOOKUP($B1078,Insumos!$C:$G,3,FALSE))</f>
        <v>GRAMOS</v>
      </c>
      <c r="D1078" s="56">
        <f>+IF(ISERROR(VLOOKUP($B1078,Insumos!$C:$G,2,FALSE)),"",VLOOKUP($B1078,Insumos!$C:$G,2,FALSE))</f>
        <v>6750</v>
      </c>
      <c r="E1078" s="57">
        <f>+IF(ISERROR(VLOOKUP($B1078,Insumos!$C:$G,5,FALSE)),"",VLOOKUP($B1078,Insumos!$C:$G,5,FALSE))</f>
        <v>1000</v>
      </c>
      <c r="F1078" s="55" t="str">
        <f>+IF(ISERROR(VLOOKUP($B1078,Insumos!$C:$G,4,FALSE)),"",VLOOKUP($B1078,Insumos!$C:$G,4,FALSE))</f>
        <v>GRAMOS</v>
      </c>
      <c r="G1078" s="163">
        <v>16.0</v>
      </c>
      <c r="H1078" s="56">
        <f t="shared" si="47"/>
        <v>108</v>
      </c>
    </row>
    <row r="1079" ht="15.75" customHeight="1">
      <c r="A1079" s="53">
        <v>14.0</v>
      </c>
      <c r="B1079" s="55" t="s">
        <v>156</v>
      </c>
      <c r="C1079" s="55" t="str">
        <f>+IF(ISERROR(VLOOKUP($B1079,Insumos!$C:$G,3,FALSE)),"",VLOOKUP($B1079,Insumos!$C:$G,3,FALSE))</f>
        <v>GRAMOS</v>
      </c>
      <c r="D1079" s="56">
        <f>+IF(ISERROR(VLOOKUP($B1079,Insumos!$C:$G,2,FALSE)),"",VLOOKUP($B1079,Insumos!$C:$G,2,FALSE))</f>
        <v>909</v>
      </c>
      <c r="E1079" s="57">
        <f>+IF(ISERROR(VLOOKUP($B1079,Insumos!$C:$G,5,FALSE)),"",VLOOKUP($B1079,Insumos!$C:$G,5,FALSE))</f>
        <v>1000</v>
      </c>
      <c r="F1079" s="55" t="str">
        <f>+IF(ISERROR(VLOOKUP($B1079,Insumos!$C:$G,4,FALSE)),"",VLOOKUP($B1079,Insumos!$C:$G,4,FALSE))</f>
        <v>GRAMOS</v>
      </c>
      <c r="G1079" s="163">
        <v>16.0</v>
      </c>
      <c r="H1079" s="56">
        <f t="shared" si="47"/>
        <v>14.54</v>
      </c>
    </row>
    <row r="1080" ht="15.75" customHeight="1">
      <c r="A1080" s="53">
        <v>15.0</v>
      </c>
      <c r="B1080" s="55" t="s">
        <v>301</v>
      </c>
      <c r="C1080" s="55" t="str">
        <f>+IF(ISERROR(VLOOKUP($B1080,Insumos!$C:$G,3,FALSE)),"",VLOOKUP($B1080,Insumos!$C:$G,3,FALSE))</f>
        <v>UNIDAD</v>
      </c>
      <c r="D1080" s="56">
        <f>+IF(ISERROR(VLOOKUP($B1080,Insumos!$C:$G,2,FALSE)),"",VLOOKUP($B1080,Insumos!$C:$G,2,FALSE))</f>
        <v>43.7</v>
      </c>
      <c r="E1080" s="57">
        <f>+IF(ISERROR(VLOOKUP($B1080,Insumos!$C:$G,5,FALSE)),"",VLOOKUP($B1080,Insumos!$C:$G,5,FALSE))</f>
        <v>1</v>
      </c>
      <c r="F1080" s="55" t="str">
        <f>+IF(ISERROR(VLOOKUP($B1080,Insumos!$C:$G,4,FALSE)),"",VLOOKUP($B1080,Insumos!$C:$G,4,FALSE))</f>
        <v>UNIDAD</v>
      </c>
      <c r="G1080" s="163">
        <v>3.0</v>
      </c>
      <c r="H1080" s="56">
        <f t="shared" si="47"/>
        <v>131.1</v>
      </c>
    </row>
    <row r="1081" ht="15.75" customHeight="1">
      <c r="A1081" s="53">
        <v>16.0</v>
      </c>
      <c r="B1081" s="55"/>
      <c r="C1081" s="55" t="str">
        <f>+IF(ISERROR(VLOOKUP($B1081,Insumos!$C:$G,3,FALSE)),"",VLOOKUP($B1081,Insumos!$C:$G,3,FALSE))</f>
        <v/>
      </c>
      <c r="D1081" s="56" t="str">
        <f>+IF(ISERROR(VLOOKUP($B1081,Insumos!$C:$G,2,FALSE)),"",VLOOKUP($B1081,Insumos!$C:$G,2,FALSE))</f>
        <v/>
      </c>
      <c r="E1081" s="57" t="str">
        <f>+IF(ISERROR(VLOOKUP($B1081,Insumos!$C:$G,5,FALSE)),"",VLOOKUP($B1081,Insumos!$C:$G,5,FALSE))</f>
        <v/>
      </c>
      <c r="F1081" s="55" t="str">
        <f>+IF(ISERROR(VLOOKUP($B1081,Insumos!$C:$G,4,FALSE)),"",VLOOKUP($B1081,Insumos!$C:$G,4,FALSE))</f>
        <v/>
      </c>
      <c r="G1081" s="163"/>
      <c r="H1081" s="56">
        <f t="shared" si="47"/>
        <v>0</v>
      </c>
    </row>
    <row r="1082" ht="15.75" customHeight="1">
      <c r="A1082" s="53">
        <v>17.0</v>
      </c>
      <c r="B1082" s="55"/>
      <c r="C1082" s="55" t="str">
        <f>+IF(ISERROR(VLOOKUP($B1082,Insumos!$C:$G,3,FALSE)),"",VLOOKUP($B1082,Insumos!$C:$G,3,FALSE))</f>
        <v/>
      </c>
      <c r="D1082" s="56" t="str">
        <f>+IF(ISERROR(VLOOKUP($B1082,Insumos!$C:$G,2,FALSE)),"",VLOOKUP($B1082,Insumos!$C:$G,2,FALSE))</f>
        <v/>
      </c>
      <c r="E1082" s="57" t="str">
        <f>+IF(ISERROR(VLOOKUP($B1082,Insumos!$C:$G,5,FALSE)),"",VLOOKUP($B1082,Insumos!$C:$G,5,FALSE))</f>
        <v/>
      </c>
      <c r="F1082" s="55" t="str">
        <f>+IF(ISERROR(VLOOKUP($B1082,Insumos!$C:$G,4,FALSE)),"",VLOOKUP($B1082,Insumos!$C:$G,4,FALSE))</f>
        <v/>
      </c>
      <c r="G1082" s="141"/>
      <c r="H1082" s="56">
        <f t="shared" si="47"/>
        <v>0</v>
      </c>
    </row>
    <row r="1083" ht="15.75" customHeight="1">
      <c r="A1083" s="42"/>
      <c r="B1083" s="140"/>
      <c r="C1083" s="41"/>
      <c r="D1083" s="44"/>
      <c r="E1083" s="45"/>
      <c r="F1083" s="41"/>
      <c r="G1083" s="67" t="s">
        <v>566</v>
      </c>
      <c r="H1083" s="68">
        <f>+SUM(H1066:H1082)</f>
        <v>3414.69</v>
      </c>
    </row>
    <row r="1084" ht="15.75" customHeight="1">
      <c r="A1084" s="42"/>
      <c r="B1084" s="140"/>
      <c r="C1084" s="41"/>
      <c r="D1084" s="44"/>
      <c r="E1084" s="45" t="s">
        <v>568</v>
      </c>
      <c r="F1084" s="41"/>
      <c r="G1084" s="67" t="s">
        <v>569</v>
      </c>
      <c r="H1084" s="142">
        <f>+H1083/10</f>
        <v>341.469</v>
      </c>
    </row>
    <row r="1085" ht="15.75" customHeight="1">
      <c r="A1085" s="42"/>
      <c r="B1085" s="140"/>
      <c r="C1085" s="41"/>
      <c r="D1085" s="44"/>
      <c r="E1085" s="157">
        <f>SUM(H1083:H1084)*1.19</f>
        <v>4469.82921</v>
      </c>
      <c r="F1085" s="41"/>
      <c r="G1085" s="67" t="s">
        <v>570</v>
      </c>
      <c r="H1085" s="143">
        <f>(H1083+H1084)*1.19</f>
        <v>4469.82921</v>
      </c>
    </row>
    <row r="1086" ht="15.75" customHeight="1">
      <c r="A1086" s="42"/>
      <c r="B1086" s="140"/>
      <c r="C1086" s="41"/>
      <c r="D1086" s="44"/>
      <c r="E1086" s="144">
        <f>+E1085/E1087</f>
        <v>0.1656105672</v>
      </c>
      <c r="F1086" s="41"/>
      <c r="G1086" s="67" t="s">
        <v>571</v>
      </c>
      <c r="H1086" s="144">
        <f>+H1085/H1087</f>
        <v>0.1656105672</v>
      </c>
    </row>
    <row r="1087" ht="15.75" customHeight="1">
      <c r="A1087" s="42"/>
      <c r="B1087" s="140"/>
      <c r="C1087" s="41"/>
      <c r="D1087" s="44"/>
      <c r="E1087" s="154">
        <v>26990.0</v>
      </c>
      <c r="F1087" s="41"/>
      <c r="G1087" s="67" t="s">
        <v>572</v>
      </c>
      <c r="H1087" s="154">
        <v>26990.0</v>
      </c>
    </row>
    <row r="1088" ht="15.75" customHeight="1">
      <c r="B1088" s="4"/>
      <c r="G1088" s="31"/>
    </row>
    <row r="1089" ht="15.75" customHeight="1">
      <c r="B1089" s="4"/>
      <c r="G1089" s="31"/>
    </row>
    <row r="1090" ht="15.75" customHeight="1">
      <c r="B1090" s="4"/>
      <c r="G1090" s="31"/>
    </row>
    <row r="1091" ht="15.75" customHeight="1">
      <c r="A1091" s="138" t="s">
        <v>562</v>
      </c>
      <c r="B1091" s="89" t="s">
        <v>205</v>
      </c>
      <c r="C1091" s="34" t="s">
        <v>484</v>
      </c>
      <c r="D1091" s="35"/>
      <c r="E1091" s="36"/>
      <c r="F1091" s="37"/>
      <c r="G1091" s="38"/>
      <c r="H1091" s="35"/>
    </row>
    <row r="1092" ht="15.75" customHeight="1">
      <c r="A1092" s="42"/>
      <c r="B1092" s="140"/>
      <c r="C1092" s="42"/>
      <c r="D1092" s="44"/>
      <c r="E1092" s="45"/>
      <c r="F1092" s="42"/>
      <c r="G1092" s="46"/>
      <c r="H1092" s="44"/>
    </row>
    <row r="1093" ht="15.75" customHeight="1">
      <c r="A1093" s="48" t="s">
        <v>476</v>
      </c>
      <c r="B1093" s="48" t="s">
        <v>477</v>
      </c>
      <c r="C1093" s="48" t="s">
        <v>478</v>
      </c>
      <c r="D1093" s="49" t="s">
        <v>564</v>
      </c>
      <c r="E1093" s="50" t="s">
        <v>10</v>
      </c>
      <c r="F1093" s="48" t="s">
        <v>480</v>
      </c>
      <c r="G1093" s="51"/>
      <c r="H1093" s="49" t="s">
        <v>565</v>
      </c>
    </row>
    <row r="1094" ht="15.75" customHeight="1">
      <c r="A1094" s="53">
        <v>1.0</v>
      </c>
      <c r="B1094" s="55" t="s">
        <v>69</v>
      </c>
      <c r="C1094" s="55" t="str">
        <f>+IF(ISERROR(VLOOKUP($B1094,Insumos!$C:$G,3,FALSE)),"",VLOOKUP($B1094,Insumos!$C:$G,3,FALSE))</f>
        <v>GRAMOS</v>
      </c>
      <c r="D1094" s="56">
        <f>+IF(ISERROR(VLOOKUP($B1094,Insumos!$C:$G,2,FALSE)),"",VLOOKUP($B1094,Insumos!$C:$G,2,FALSE))</f>
        <v>2777.79</v>
      </c>
      <c r="E1094" s="57">
        <f>+IF(ISERROR(VLOOKUP($B1094,Insumos!$C:$G,5,FALSE)),"",VLOOKUP($B1094,Insumos!$C:$G,5,FALSE))</f>
        <v>5700</v>
      </c>
      <c r="F1094" s="55" t="str">
        <f>+IF(ISERROR(VLOOKUP($B1094,Insumos!$C:$G,4,FALSE)),"",VLOOKUP($B1094,Insumos!$C:$G,4,FALSE))</f>
        <v>GRAMOS</v>
      </c>
      <c r="G1094" s="160">
        <v>48.0</v>
      </c>
      <c r="H1094" s="56">
        <f t="shared" ref="H1094:H1104" si="48">IF(ISERROR(ROUND(+D1094/E1094*G1094,2)),0,ROUND(+D1094/E1094*G1094,2))</f>
        <v>23.39</v>
      </c>
    </row>
    <row r="1095" ht="15.75" customHeight="1">
      <c r="A1095" s="53">
        <v>2.0</v>
      </c>
      <c r="B1095" s="55" t="s">
        <v>117</v>
      </c>
      <c r="C1095" s="55" t="str">
        <f>+IF(ISERROR(VLOOKUP($B1095,Insumos!$C:$G,3,FALSE)),"",VLOOKUP($B1095,Insumos!$C:$G,3,FALSE))</f>
        <v>GRAMOS</v>
      </c>
      <c r="D1095" s="56">
        <f>+IF(ISERROR(VLOOKUP($B1095,Insumos!$C:$G,2,FALSE)),"",VLOOKUP($B1095,Insumos!$C:$G,2,FALSE))</f>
        <v>6995</v>
      </c>
      <c r="E1095" s="57">
        <f>+IF(ISERROR(VLOOKUP($B1095,Insumos!$C:$G,5,FALSE)),"",VLOOKUP($B1095,Insumos!$C:$G,5,FALSE))</f>
        <v>1000</v>
      </c>
      <c r="F1095" s="55" t="str">
        <f>+IF(ISERROR(VLOOKUP($B1095,Insumos!$C:$G,4,FALSE)),"",VLOOKUP($B1095,Insumos!$C:$G,4,FALSE))</f>
        <v>GRAMOS</v>
      </c>
      <c r="G1095" s="160">
        <v>40.0</v>
      </c>
      <c r="H1095" s="56">
        <f t="shared" si="48"/>
        <v>279.8</v>
      </c>
    </row>
    <row r="1096" ht="15.75" customHeight="1">
      <c r="A1096" s="53">
        <v>3.0</v>
      </c>
      <c r="B1096" s="55" t="s">
        <v>170</v>
      </c>
      <c r="C1096" s="55" t="str">
        <f>+IF(ISERROR(VLOOKUP($B1096,Insumos!$C:$G,3,FALSE)),"",VLOOKUP($B1096,Insumos!$C:$G,3,FALSE))</f>
        <v>MILILITROS</v>
      </c>
      <c r="D1096" s="56">
        <f>+IF(ISERROR(VLOOKUP($B1096,Insumos!$C:$G,2,FALSE)),"",VLOOKUP($B1096,Insumos!$C:$G,2,FALSE))</f>
        <v>2039.05</v>
      </c>
      <c r="E1096" s="57">
        <f>+IF(ISERROR(VLOOKUP($B1096,Insumos!$C:$G,5,FALSE)),"",VLOOKUP($B1096,Insumos!$C:$G,5,FALSE))</f>
        <v>488</v>
      </c>
      <c r="F1096" s="55" t="str">
        <f>+IF(ISERROR(VLOOKUP($B1096,Insumos!$C:$G,4,FALSE)),"",VLOOKUP($B1096,Insumos!$C:$G,4,FALSE))</f>
        <v>MILILITROS</v>
      </c>
      <c r="G1096" s="160">
        <v>10.0</v>
      </c>
      <c r="H1096" s="56">
        <f t="shared" si="48"/>
        <v>41.78</v>
      </c>
    </row>
    <row r="1097" ht="15.75" customHeight="1">
      <c r="A1097" s="53">
        <v>4.0</v>
      </c>
      <c r="B1097" s="55" t="s">
        <v>83</v>
      </c>
      <c r="C1097" s="55" t="str">
        <f>+IF(ISERROR(VLOOKUP($B1097,Insumos!$C:$G,3,FALSE)),"",VLOOKUP($B1097,Insumos!$C:$G,3,FALSE))</f>
        <v>PORCION</v>
      </c>
      <c r="D1097" s="56">
        <f>+IF(ISERROR(VLOOKUP($B1097,Insumos!$C:$G,2,FALSE)),"",VLOOKUP($B1097,Insumos!$C:$G,2,FALSE))</f>
        <v>134.53</v>
      </c>
      <c r="E1097" s="57">
        <f>+IF(ISERROR(VLOOKUP($B1097,Insumos!$C:$G,5,FALSE)),"",VLOOKUP($B1097,Insumos!$C:$G,5,FALSE))</f>
        <v>1</v>
      </c>
      <c r="F1097" s="55" t="str">
        <f>+IF(ISERROR(VLOOKUP($B1097,Insumos!$C:$G,4,FALSE)),"",VLOOKUP($B1097,Insumos!$C:$G,4,FALSE))</f>
        <v>PORCION</v>
      </c>
      <c r="G1097" s="160">
        <v>1.0</v>
      </c>
      <c r="H1097" s="56">
        <f t="shared" si="48"/>
        <v>134.53</v>
      </c>
    </row>
    <row r="1098" ht="15.75" customHeight="1">
      <c r="A1098" s="53">
        <v>5.0</v>
      </c>
      <c r="B1098" s="55" t="s">
        <v>67</v>
      </c>
      <c r="C1098" s="55" t="str">
        <f>+IF(ISERROR(VLOOKUP($B1098,Insumos!$C:$G,3,FALSE)),"",VLOOKUP($B1098,Insumos!$C:$G,3,FALSE))</f>
        <v>GRAMOS</v>
      </c>
      <c r="D1098" s="56">
        <f>+IF(ISERROR(VLOOKUP($B1098,Insumos!$C:$G,2,FALSE)),"",VLOOKUP($B1098,Insumos!$C:$G,2,FALSE))</f>
        <v>294.1176471</v>
      </c>
      <c r="E1098" s="57">
        <f>+IF(ISERROR(VLOOKUP($B1098,Insumos!$C:$G,5,FALSE)),"",VLOOKUP($B1098,Insumos!$C:$G,5,FALSE))</f>
        <v>1000</v>
      </c>
      <c r="F1098" s="55" t="str">
        <f>+IF(ISERROR(VLOOKUP($B1098,Insumos!$C:$G,4,FALSE)),"",VLOOKUP($B1098,Insumos!$C:$G,4,FALSE))</f>
        <v>GRAMOS</v>
      </c>
      <c r="G1098" s="160">
        <v>1.0</v>
      </c>
      <c r="H1098" s="56">
        <f t="shared" si="48"/>
        <v>0.29</v>
      </c>
    </row>
    <row r="1099" ht="15.75" customHeight="1">
      <c r="A1099" s="53">
        <v>6.0</v>
      </c>
      <c r="B1099" s="55" t="s">
        <v>314</v>
      </c>
      <c r="C1099" s="55" t="str">
        <f>+IF(ISERROR(VLOOKUP($B1099,Insumos!$C:$G,3,FALSE)),"",VLOOKUP($B1099,Insumos!$C:$G,3,FALSE))</f>
        <v>UNIDAD</v>
      </c>
      <c r="D1099" s="56">
        <f>+IF(ISERROR(VLOOKUP($B1099,Insumos!$C:$G,2,FALSE)),"",VLOOKUP($B1099,Insumos!$C:$G,2,FALSE))</f>
        <v>10.5</v>
      </c>
      <c r="E1099" s="57">
        <f>+IF(ISERROR(VLOOKUP($B1099,Insumos!$C:$G,5,FALSE)),"",VLOOKUP($B1099,Insumos!$C:$G,5,FALSE))</f>
        <v>1</v>
      </c>
      <c r="F1099" s="55" t="str">
        <f>+IF(ISERROR(VLOOKUP($B1099,Insumos!$C:$G,4,FALSE)),"",VLOOKUP($B1099,Insumos!$C:$G,4,FALSE))</f>
        <v>UNIDAD</v>
      </c>
      <c r="G1099" s="160">
        <v>1.0</v>
      </c>
      <c r="H1099" s="56">
        <f t="shared" si="48"/>
        <v>10.5</v>
      </c>
    </row>
    <row r="1100" ht="15.75" customHeight="1">
      <c r="A1100" s="53">
        <v>7.0</v>
      </c>
      <c r="B1100" s="55" t="s">
        <v>315</v>
      </c>
      <c r="C1100" s="55" t="str">
        <f>+IF(ISERROR(VLOOKUP($B1100,Insumos!$C:$G,3,FALSE)),"",VLOOKUP($B1100,Insumos!$C:$G,3,FALSE))</f>
        <v>UNIDAD</v>
      </c>
      <c r="D1100" s="56">
        <f>+IF(ISERROR(VLOOKUP($B1100,Insumos!$C:$G,2,FALSE)),"",VLOOKUP($B1100,Insumos!$C:$G,2,FALSE))</f>
        <v>170</v>
      </c>
      <c r="E1100" s="57">
        <f>+IF(ISERROR(VLOOKUP($B1100,Insumos!$C:$G,5,FALSE)),"",VLOOKUP($B1100,Insumos!$C:$G,5,FALSE))</f>
        <v>1</v>
      </c>
      <c r="F1100" s="55" t="str">
        <f>+IF(ISERROR(VLOOKUP($B1100,Insumos!$C:$G,4,FALSE)),"",VLOOKUP($B1100,Insumos!$C:$G,4,FALSE))</f>
        <v>UNIDAD</v>
      </c>
      <c r="G1100" s="160">
        <v>1.0</v>
      </c>
      <c r="H1100" s="56">
        <f t="shared" si="48"/>
        <v>170</v>
      </c>
    </row>
    <row r="1101" ht="15.75" customHeight="1">
      <c r="A1101" s="53">
        <v>8.0</v>
      </c>
      <c r="B1101" s="55" t="s">
        <v>300</v>
      </c>
      <c r="C1101" s="55" t="str">
        <f>+IF(ISERROR(VLOOKUP($B1101,Insumos!$C:$G,3,FALSE)),"",VLOOKUP($B1101,Insumos!$C:$G,3,FALSE))</f>
        <v>UNIDAD</v>
      </c>
      <c r="D1101" s="56">
        <f>+IF(ISERROR(VLOOKUP($B1101,Insumos!$C:$G,2,FALSE)),"",VLOOKUP($B1101,Insumos!$C:$G,2,FALSE))</f>
        <v>98.32</v>
      </c>
      <c r="E1101" s="57">
        <f>+IF(ISERROR(VLOOKUP($B1101,Insumos!$C:$G,5,FALSE)),"",VLOOKUP($B1101,Insumos!$C:$G,5,FALSE))</f>
        <v>1</v>
      </c>
      <c r="F1101" s="55" t="str">
        <f>+IF(ISERROR(VLOOKUP($B1101,Insumos!$C:$G,4,FALSE)),"",VLOOKUP($B1101,Insumos!$C:$G,4,FALSE))</f>
        <v>UNIDAD</v>
      </c>
      <c r="G1101" s="160">
        <v>1.0</v>
      </c>
      <c r="H1101" s="56">
        <f t="shared" si="48"/>
        <v>98.32</v>
      </c>
    </row>
    <row r="1102" ht="15.75" customHeight="1">
      <c r="A1102" s="53">
        <v>9.0</v>
      </c>
      <c r="B1102" s="55" t="s">
        <v>301</v>
      </c>
      <c r="C1102" s="55" t="str">
        <f>+IF(ISERROR(VLOOKUP($B1102,Insumos!$C:$G,3,FALSE)),"",VLOOKUP($B1102,Insumos!$C:$G,3,FALSE))</f>
        <v>UNIDAD</v>
      </c>
      <c r="D1102" s="56">
        <f>+IF(ISERROR(VLOOKUP($B1102,Insumos!$C:$G,2,FALSE)),"",VLOOKUP($B1102,Insumos!$C:$G,2,FALSE))</f>
        <v>43.7</v>
      </c>
      <c r="E1102" s="57">
        <f>+IF(ISERROR(VLOOKUP($B1102,Insumos!$C:$G,5,FALSE)),"",VLOOKUP($B1102,Insumos!$C:$G,5,FALSE))</f>
        <v>1</v>
      </c>
      <c r="F1102" s="55" t="str">
        <f>+IF(ISERROR(VLOOKUP($B1102,Insumos!$C:$G,4,FALSE)),"",VLOOKUP($B1102,Insumos!$C:$G,4,FALSE))</f>
        <v>UNIDAD</v>
      </c>
      <c r="G1102" s="161">
        <v>1.0</v>
      </c>
      <c r="H1102" s="56">
        <f t="shared" si="48"/>
        <v>43.7</v>
      </c>
    </row>
    <row r="1103" ht="15.75" customHeight="1">
      <c r="A1103" s="53">
        <v>10.0</v>
      </c>
      <c r="B1103" s="55"/>
      <c r="C1103" s="55" t="str">
        <f>+IF(ISERROR(VLOOKUP($B1103,Insumos!$C:$G,3,FALSE)),"",VLOOKUP($B1103,Insumos!$C:$G,3,FALSE))</f>
        <v/>
      </c>
      <c r="D1103" s="56" t="str">
        <f>+IF(ISERROR(VLOOKUP($B1103,Insumos!$C:$G,2,FALSE)),"",VLOOKUP($B1103,Insumos!$C:$G,2,FALSE))</f>
        <v/>
      </c>
      <c r="E1103" s="57" t="str">
        <f>+IF(ISERROR(VLOOKUP($B1103,Insumos!$C:$G,5,FALSE)),"",VLOOKUP($B1103,Insumos!$C:$G,5,FALSE))</f>
        <v/>
      </c>
      <c r="F1103" s="55" t="str">
        <f>+IF(ISERROR(VLOOKUP($B1103,Insumos!$C:$G,4,FALSE)),"",VLOOKUP($B1103,Insumos!$C:$G,4,FALSE))</f>
        <v/>
      </c>
      <c r="G1103" s="141"/>
      <c r="H1103" s="56">
        <f t="shared" si="48"/>
        <v>0</v>
      </c>
    </row>
    <row r="1104" ht="15.75" customHeight="1">
      <c r="A1104" s="53">
        <v>11.0</v>
      </c>
      <c r="B1104" s="55"/>
      <c r="C1104" s="55" t="str">
        <f>+IF(ISERROR(VLOOKUP($B1104,Insumos!$C:$G,3,FALSE)),"",VLOOKUP($B1104,Insumos!$C:$G,3,FALSE))</f>
        <v/>
      </c>
      <c r="D1104" s="56" t="str">
        <f>+IF(ISERROR(VLOOKUP($B1104,Insumos!$C:$G,2,FALSE)),"",VLOOKUP($B1104,Insumos!$C:$G,2,FALSE))</f>
        <v/>
      </c>
      <c r="E1104" s="57" t="str">
        <f>+IF(ISERROR(VLOOKUP($B1104,Insumos!$C:$G,5,FALSE)),"",VLOOKUP($B1104,Insumos!$C:$G,5,FALSE))</f>
        <v/>
      </c>
      <c r="F1104" s="55" t="str">
        <f>+IF(ISERROR(VLOOKUP($B1104,Insumos!$C:$G,4,FALSE)),"",VLOOKUP($B1104,Insumos!$C:$G,4,FALSE))</f>
        <v/>
      </c>
      <c r="G1104" s="141"/>
      <c r="H1104" s="56">
        <f t="shared" si="48"/>
        <v>0</v>
      </c>
    </row>
    <row r="1105" ht="15.75" customHeight="1">
      <c r="A1105" s="42"/>
      <c r="B1105" s="140"/>
      <c r="C1105" s="41"/>
      <c r="D1105" s="44"/>
      <c r="E1105" s="45"/>
      <c r="F1105" s="41"/>
      <c r="G1105" s="67" t="s">
        <v>566</v>
      </c>
      <c r="H1105" s="68">
        <f>+SUM(H1094:H1104)</f>
        <v>802.31</v>
      </c>
    </row>
    <row r="1106" ht="15.75" customHeight="1">
      <c r="A1106" s="42"/>
      <c r="B1106" s="140"/>
      <c r="C1106" s="41"/>
      <c r="D1106" s="44"/>
      <c r="E1106" s="45"/>
      <c r="F1106" s="41"/>
      <c r="G1106" s="67" t="s">
        <v>569</v>
      </c>
      <c r="H1106" s="142">
        <f>+H1105/10</f>
        <v>80.231</v>
      </c>
    </row>
    <row r="1107" ht="15.75" customHeight="1">
      <c r="A1107" s="42"/>
      <c r="B1107" s="140"/>
      <c r="C1107" s="41"/>
      <c r="D1107" s="44"/>
      <c r="E1107" s="157">
        <v>1262.65</v>
      </c>
      <c r="F1107" s="41"/>
      <c r="G1107" s="67" t="s">
        <v>570</v>
      </c>
      <c r="H1107" s="143">
        <f>(H1105+H1106)*1.19</f>
        <v>1050.22379</v>
      </c>
    </row>
    <row r="1108" ht="15.75" customHeight="1">
      <c r="A1108" s="42"/>
      <c r="B1108" s="140"/>
      <c r="C1108" s="41"/>
      <c r="D1108" s="44"/>
      <c r="E1108" s="144">
        <f>+E1107/E1109</f>
        <v>0.1148908098</v>
      </c>
      <c r="F1108" s="41"/>
      <c r="G1108" s="67" t="s">
        <v>571</v>
      </c>
      <c r="H1108" s="144">
        <f>+H1107/H1109</f>
        <v>0.09556176433</v>
      </c>
    </row>
    <row r="1109" ht="15.75" customHeight="1">
      <c r="A1109" s="42"/>
      <c r="B1109" s="140"/>
      <c r="C1109" s="41"/>
      <c r="D1109" s="44"/>
      <c r="E1109" s="154">
        <v>10990.0</v>
      </c>
      <c r="F1109" s="41"/>
      <c r="G1109" s="67" t="s">
        <v>572</v>
      </c>
      <c r="H1109" s="154">
        <v>10990.0</v>
      </c>
    </row>
    <row r="1110" ht="15.75" customHeight="1">
      <c r="B1110" s="4"/>
      <c r="G1110" s="31"/>
    </row>
    <row r="1111" ht="15.75" customHeight="1">
      <c r="B1111" s="4"/>
      <c r="G1111" s="31"/>
    </row>
    <row r="1112" ht="15.75" customHeight="1">
      <c r="B1112" s="4"/>
      <c r="G1112" s="31"/>
    </row>
    <row r="1113" ht="15.75" customHeight="1">
      <c r="A1113" s="138" t="s">
        <v>562</v>
      </c>
      <c r="B1113" s="89" t="s">
        <v>223</v>
      </c>
      <c r="C1113" s="34" t="s">
        <v>484</v>
      </c>
      <c r="D1113" s="35"/>
      <c r="E1113" s="36"/>
      <c r="F1113" s="37"/>
      <c r="G1113" s="38"/>
      <c r="H1113" s="35"/>
    </row>
    <row r="1114" ht="15.75" customHeight="1">
      <c r="A1114" s="42"/>
      <c r="B1114" s="140"/>
      <c r="C1114" s="42"/>
      <c r="D1114" s="44"/>
      <c r="E1114" s="45"/>
      <c r="F1114" s="42"/>
      <c r="G1114" s="46"/>
      <c r="H1114" s="44"/>
    </row>
    <row r="1115" ht="15.75" customHeight="1">
      <c r="A1115" s="48" t="s">
        <v>476</v>
      </c>
      <c r="B1115" s="48" t="s">
        <v>477</v>
      </c>
      <c r="C1115" s="48" t="s">
        <v>478</v>
      </c>
      <c r="D1115" s="49" t="s">
        <v>564</v>
      </c>
      <c r="E1115" s="50" t="s">
        <v>10</v>
      </c>
      <c r="F1115" s="48" t="s">
        <v>480</v>
      </c>
      <c r="G1115" s="51" t="s">
        <v>481</v>
      </c>
      <c r="H1115" s="49" t="s">
        <v>565</v>
      </c>
    </row>
    <row r="1116" ht="15.75" customHeight="1">
      <c r="A1116" s="53">
        <v>1.0</v>
      </c>
      <c r="B1116" s="55" t="s">
        <v>235</v>
      </c>
      <c r="C1116" s="55" t="str">
        <f>+IF(ISERROR(VLOOKUP($B1116,Insumos!$C:$G,3,FALSE)),"",VLOOKUP($B1116,Insumos!$C:$G,3,FALSE))</f>
        <v>GRAMOS</v>
      </c>
      <c r="D1116" s="56">
        <f>+IF(ISERROR(VLOOKUP($B1116,Insumos!$C:$G,2,FALSE)),"",VLOOKUP($B1116,Insumos!$C:$G,2,FALSE))</f>
        <v>13944.82759</v>
      </c>
      <c r="E1116" s="57">
        <f>+IF(ISERROR(VLOOKUP($B1116,Insumos!$C:$G,5,FALSE)),"",VLOOKUP($B1116,Insumos!$C:$G,5,FALSE))</f>
        <v>1000</v>
      </c>
      <c r="F1116" s="55" t="str">
        <f>+IF(ISERROR(VLOOKUP($B1116,Insumos!$C:$G,4,FALSE)),"",VLOOKUP($B1116,Insumos!$C:$G,4,FALSE))</f>
        <v>GRAMOS</v>
      </c>
      <c r="G1116" s="160">
        <v>75.0</v>
      </c>
      <c r="H1116" s="56">
        <f t="shared" ref="H1116:H1129" si="49">IF(ISERROR(ROUND(+D1116/E1116*G1116,2)),0,ROUND(+D1116/E1116*G1116,2))</f>
        <v>1045.86</v>
      </c>
    </row>
    <row r="1117" ht="15.75" customHeight="1">
      <c r="A1117" s="53">
        <v>2.0</v>
      </c>
      <c r="B1117" s="55" t="s">
        <v>145</v>
      </c>
      <c r="C1117" s="55" t="str">
        <f>+IF(ISERROR(VLOOKUP($B1117,Insumos!$C:$G,3,FALSE)),"",VLOOKUP($B1117,Insumos!$C:$G,3,FALSE))</f>
        <v>MILILITROS</v>
      </c>
      <c r="D1117" s="56">
        <f>+IF(ISERROR(VLOOKUP($B1117,Insumos!$C:$G,2,FALSE)),"",VLOOKUP($B1117,Insumos!$C:$G,2,FALSE))</f>
        <v>3327.52</v>
      </c>
      <c r="E1117" s="57">
        <f>+IF(ISERROR(VLOOKUP($B1117,Insumos!$C:$G,5,FALSE)),"",VLOOKUP($B1117,Insumos!$C:$G,5,FALSE))</f>
        <v>798</v>
      </c>
      <c r="F1117" s="55" t="str">
        <f>+IF(ISERROR(VLOOKUP($B1117,Insumos!$C:$G,4,FALSE)),"",VLOOKUP($B1117,Insumos!$C:$G,4,FALSE))</f>
        <v>MILILITROS</v>
      </c>
      <c r="G1117" s="160">
        <v>30.0</v>
      </c>
      <c r="H1117" s="56">
        <f t="shared" si="49"/>
        <v>125.09</v>
      </c>
    </row>
    <row r="1118" ht="15.75" customHeight="1">
      <c r="A1118" s="53">
        <v>3.0</v>
      </c>
      <c r="B1118" s="55" t="s">
        <v>169</v>
      </c>
      <c r="C1118" s="55" t="str">
        <f>+IF(ISERROR(VLOOKUP($B1118,Insumos!$C:$G,3,FALSE)),"",VLOOKUP($B1118,Insumos!$C:$G,3,FALSE))</f>
        <v>MILILITROS</v>
      </c>
      <c r="D1118" s="56">
        <f>+IF(ISERROR(VLOOKUP($B1118,Insumos!$C:$G,2,FALSE)),"",VLOOKUP($B1118,Insumos!$C:$G,2,FALSE))</f>
        <v>601.34</v>
      </c>
      <c r="E1118" s="57">
        <f>+IF(ISERROR(VLOOKUP($B1118,Insumos!$C:$G,5,FALSE)),"",VLOOKUP($B1118,Insumos!$C:$G,5,FALSE))</f>
        <v>652</v>
      </c>
      <c r="F1118" s="55" t="str">
        <f>+IF(ISERROR(VLOOKUP($B1118,Insumos!$C:$G,4,FALSE)),"",VLOOKUP($B1118,Insumos!$C:$G,4,FALSE))</f>
        <v>MILILITROS</v>
      </c>
      <c r="G1118" s="160">
        <v>10.0</v>
      </c>
      <c r="H1118" s="56">
        <f t="shared" si="49"/>
        <v>9.22</v>
      </c>
    </row>
    <row r="1119" ht="15.75" customHeight="1">
      <c r="A1119" s="53">
        <v>4.0</v>
      </c>
      <c r="B1119" s="55" t="s">
        <v>314</v>
      </c>
      <c r="C1119" s="55" t="str">
        <f>+IF(ISERROR(VLOOKUP($B1119,Insumos!$C:$G,3,FALSE)),"",VLOOKUP($B1119,Insumos!$C:$G,3,FALSE))</f>
        <v>UNIDAD</v>
      </c>
      <c r="D1119" s="56">
        <f>+IF(ISERROR(VLOOKUP($B1119,Insumos!$C:$G,2,FALSE)),"",VLOOKUP($B1119,Insumos!$C:$G,2,FALSE))</f>
        <v>10.5</v>
      </c>
      <c r="E1119" s="57">
        <f>+IF(ISERROR(VLOOKUP($B1119,Insumos!$C:$G,5,FALSE)),"",VLOOKUP($B1119,Insumos!$C:$G,5,FALSE))</f>
        <v>1</v>
      </c>
      <c r="F1119" s="55" t="str">
        <f>+IF(ISERROR(VLOOKUP($B1119,Insumos!$C:$G,4,FALSE)),"",VLOOKUP($B1119,Insumos!$C:$G,4,FALSE))</f>
        <v>UNIDAD</v>
      </c>
      <c r="G1119" s="161">
        <v>1.0</v>
      </c>
      <c r="H1119" s="56">
        <f t="shared" si="49"/>
        <v>10.5</v>
      </c>
    </row>
    <row r="1120" ht="15.75" customHeight="1">
      <c r="A1120" s="53">
        <v>5.0</v>
      </c>
      <c r="B1120" s="55" t="s">
        <v>315</v>
      </c>
      <c r="C1120" s="55" t="str">
        <f>+IF(ISERROR(VLOOKUP($B1120,Insumos!$C:$G,3,FALSE)),"",VLOOKUP($B1120,Insumos!$C:$G,3,FALSE))</f>
        <v>UNIDAD</v>
      </c>
      <c r="D1120" s="56">
        <f>+IF(ISERROR(VLOOKUP($B1120,Insumos!$C:$G,2,FALSE)),"",VLOOKUP($B1120,Insumos!$C:$G,2,FALSE))</f>
        <v>170</v>
      </c>
      <c r="E1120" s="57">
        <f>+IF(ISERROR(VLOOKUP($B1120,Insumos!$C:$G,5,FALSE)),"",VLOOKUP($B1120,Insumos!$C:$G,5,FALSE))</f>
        <v>1</v>
      </c>
      <c r="F1120" s="55" t="str">
        <f>+IF(ISERROR(VLOOKUP($B1120,Insumos!$C:$G,4,FALSE)),"",VLOOKUP($B1120,Insumos!$C:$G,4,FALSE))</f>
        <v>UNIDAD</v>
      </c>
      <c r="G1120" s="160">
        <v>1.0</v>
      </c>
      <c r="H1120" s="56">
        <f t="shared" si="49"/>
        <v>170</v>
      </c>
    </row>
    <row r="1121" ht="15.75" customHeight="1">
      <c r="A1121" s="53">
        <v>7.0</v>
      </c>
      <c r="B1121" s="55" t="s">
        <v>300</v>
      </c>
      <c r="C1121" s="55" t="str">
        <f>+IF(ISERROR(VLOOKUP($B1121,Insumos!$C:$G,3,FALSE)),"",VLOOKUP($B1121,Insumos!$C:$G,3,FALSE))</f>
        <v>UNIDAD</v>
      </c>
      <c r="D1121" s="56">
        <f>+IF(ISERROR(VLOOKUP($B1121,Insumos!$C:$G,2,FALSE)),"",VLOOKUP($B1121,Insumos!$C:$G,2,FALSE))</f>
        <v>98.32</v>
      </c>
      <c r="E1121" s="57">
        <f>+IF(ISERROR(VLOOKUP($B1121,Insumos!$C:$G,5,FALSE)),"",VLOOKUP($B1121,Insumos!$C:$G,5,FALSE))</f>
        <v>1</v>
      </c>
      <c r="F1121" s="55" t="str">
        <f>+IF(ISERROR(VLOOKUP($B1121,Insumos!$C:$G,4,FALSE)),"",VLOOKUP($B1121,Insumos!$C:$G,4,FALSE))</f>
        <v>UNIDAD</v>
      </c>
      <c r="G1121" s="160">
        <v>1.0</v>
      </c>
      <c r="H1121" s="56">
        <f t="shared" si="49"/>
        <v>98.32</v>
      </c>
    </row>
    <row r="1122" ht="15.75" customHeight="1">
      <c r="A1122" s="53">
        <v>8.0</v>
      </c>
      <c r="B1122" s="55" t="s">
        <v>301</v>
      </c>
      <c r="C1122" s="55" t="str">
        <f>+IF(ISERROR(VLOOKUP($B1122,Insumos!$C:$G,3,FALSE)),"",VLOOKUP($B1122,Insumos!$C:$G,3,FALSE))</f>
        <v>UNIDAD</v>
      </c>
      <c r="D1122" s="56">
        <f>+IF(ISERROR(VLOOKUP($B1122,Insumos!$C:$G,2,FALSE)),"",VLOOKUP($B1122,Insumos!$C:$G,2,FALSE))</f>
        <v>43.7</v>
      </c>
      <c r="E1122" s="57">
        <f>+IF(ISERROR(VLOOKUP($B1122,Insumos!$C:$G,5,FALSE)),"",VLOOKUP($B1122,Insumos!$C:$G,5,FALSE))</f>
        <v>1</v>
      </c>
      <c r="F1122" s="55" t="str">
        <f>+IF(ISERROR(VLOOKUP($B1122,Insumos!$C:$G,4,FALSE)),"",VLOOKUP($B1122,Insumos!$C:$G,4,FALSE))</f>
        <v>UNIDAD</v>
      </c>
      <c r="G1122" s="160">
        <v>1.0</v>
      </c>
      <c r="H1122" s="56">
        <f t="shared" si="49"/>
        <v>43.7</v>
      </c>
    </row>
    <row r="1123" ht="15.75" customHeight="1">
      <c r="A1123" s="53"/>
      <c r="B1123" s="55"/>
      <c r="C1123" s="55" t="str">
        <f>+IF(ISERROR(VLOOKUP($B1123,Insumos!$C:$G,3,FALSE)),"",VLOOKUP($B1123,Insumos!$C:$G,3,FALSE))</f>
        <v/>
      </c>
      <c r="D1123" s="56" t="str">
        <f>+IF(ISERROR(VLOOKUP($B1123,Insumos!$C:$G,2,FALSE)),"",VLOOKUP($B1123,Insumos!$C:$G,2,FALSE))</f>
        <v/>
      </c>
      <c r="E1123" s="57" t="str">
        <f>+IF(ISERROR(VLOOKUP($B1123,Insumos!$C:$G,5,FALSE)),"",VLOOKUP($B1123,Insumos!$C:$G,5,FALSE))</f>
        <v/>
      </c>
      <c r="F1123" s="55" t="str">
        <f>+IF(ISERROR(VLOOKUP($B1123,Insumos!$C:$G,4,FALSE)),"",VLOOKUP($B1123,Insumos!$C:$G,4,FALSE))</f>
        <v/>
      </c>
      <c r="G1123" s="160"/>
      <c r="H1123" s="56">
        <f t="shared" si="49"/>
        <v>0</v>
      </c>
    </row>
    <row r="1124" ht="15.75" customHeight="1">
      <c r="A1124" s="53"/>
      <c r="B1124" s="55"/>
      <c r="C1124" s="55" t="str">
        <f>+IF(ISERROR(VLOOKUP($B1124,Insumos!$C:$G,3,FALSE)),"",VLOOKUP($B1124,Insumos!$C:$G,3,FALSE))</f>
        <v/>
      </c>
      <c r="D1124" s="56" t="str">
        <f>+IF(ISERROR(VLOOKUP($B1124,Insumos!$C:$G,2,FALSE)),"",VLOOKUP($B1124,Insumos!$C:$G,2,FALSE))</f>
        <v/>
      </c>
      <c r="E1124" s="57" t="str">
        <f>+IF(ISERROR(VLOOKUP($B1124,Insumos!$C:$G,5,FALSE)),"",VLOOKUP($B1124,Insumos!$C:$G,5,FALSE))</f>
        <v/>
      </c>
      <c r="F1124" s="55" t="str">
        <f>+IF(ISERROR(VLOOKUP($B1124,Insumos!$C:$G,4,FALSE)),"",VLOOKUP($B1124,Insumos!$C:$G,4,FALSE))</f>
        <v/>
      </c>
      <c r="G1124" s="160"/>
      <c r="H1124" s="56">
        <f t="shared" si="49"/>
        <v>0</v>
      </c>
    </row>
    <row r="1125" ht="15.75" customHeight="1">
      <c r="A1125" s="53"/>
      <c r="B1125" s="55"/>
      <c r="C1125" s="55" t="str">
        <f>+IF(ISERROR(VLOOKUP($B1125,Insumos!$C:$G,3,FALSE)),"",VLOOKUP($B1125,Insumos!$C:$G,3,FALSE))</f>
        <v/>
      </c>
      <c r="D1125" s="56" t="str">
        <f>+IF(ISERROR(VLOOKUP($B1125,Insumos!$C:$G,2,FALSE)),"",VLOOKUP($B1125,Insumos!$C:$G,2,FALSE))</f>
        <v/>
      </c>
      <c r="E1125" s="57" t="str">
        <f>+IF(ISERROR(VLOOKUP($B1125,Insumos!$C:$G,5,FALSE)),"",VLOOKUP($B1125,Insumos!$C:$G,5,FALSE))</f>
        <v/>
      </c>
      <c r="F1125" s="55" t="str">
        <f>+IF(ISERROR(VLOOKUP($B1125,Insumos!$C:$G,4,FALSE)),"",VLOOKUP($B1125,Insumos!$C:$G,4,FALSE))</f>
        <v/>
      </c>
      <c r="G1125" s="160"/>
      <c r="H1125" s="56">
        <f t="shared" si="49"/>
        <v>0</v>
      </c>
    </row>
    <row r="1126" ht="15.75" customHeight="1">
      <c r="A1126" s="53"/>
      <c r="B1126" s="55"/>
      <c r="C1126" s="55" t="str">
        <f>+IF(ISERROR(VLOOKUP($B1126,Insumos!$C:$G,3,FALSE)),"",VLOOKUP($B1126,Insumos!$C:$G,3,FALSE))</f>
        <v/>
      </c>
      <c r="D1126" s="56" t="str">
        <f>+IF(ISERROR(VLOOKUP($B1126,Insumos!$C:$G,2,FALSE)),"",VLOOKUP($B1126,Insumos!$C:$G,2,FALSE))</f>
        <v/>
      </c>
      <c r="E1126" s="57" t="str">
        <f>+IF(ISERROR(VLOOKUP($B1126,Insumos!$C:$G,5,FALSE)),"",VLOOKUP($B1126,Insumos!$C:$G,5,FALSE))</f>
        <v/>
      </c>
      <c r="F1126" s="55" t="str">
        <f>+IF(ISERROR(VLOOKUP($B1126,Insumos!$C:$G,4,FALSE)),"",VLOOKUP($B1126,Insumos!$C:$G,4,FALSE))</f>
        <v/>
      </c>
      <c r="G1126" s="160"/>
      <c r="H1126" s="56">
        <f t="shared" si="49"/>
        <v>0</v>
      </c>
    </row>
    <row r="1127" ht="15.75" customHeight="1">
      <c r="A1127" s="53"/>
      <c r="B1127" s="55"/>
      <c r="C1127" s="55" t="str">
        <f>+IF(ISERROR(VLOOKUP($B1127,Insumos!$C:$G,3,FALSE)),"",VLOOKUP($B1127,Insumos!$C:$G,3,FALSE))</f>
        <v/>
      </c>
      <c r="D1127" s="56" t="str">
        <f>+IF(ISERROR(VLOOKUP($B1127,Insumos!$C:$G,2,FALSE)),"",VLOOKUP($B1127,Insumos!$C:$G,2,FALSE))</f>
        <v/>
      </c>
      <c r="E1127" s="57" t="str">
        <f>+IF(ISERROR(VLOOKUP($B1127,Insumos!$C:$G,5,FALSE)),"",VLOOKUP($B1127,Insumos!$C:$G,5,FALSE))</f>
        <v/>
      </c>
      <c r="F1127" s="55" t="str">
        <f>+IF(ISERROR(VLOOKUP($B1127,Insumos!$C:$G,4,FALSE)),"",VLOOKUP($B1127,Insumos!$C:$G,4,FALSE))</f>
        <v/>
      </c>
      <c r="G1127" s="141"/>
      <c r="H1127" s="56">
        <f t="shared" si="49"/>
        <v>0</v>
      </c>
    </row>
    <row r="1128" ht="15.75" customHeight="1">
      <c r="A1128" s="53"/>
      <c r="B1128" s="55"/>
      <c r="C1128" s="55" t="str">
        <f>+IF(ISERROR(VLOOKUP($B1128,Insumos!$C:$G,3,FALSE)),"",VLOOKUP($B1128,Insumos!$C:$G,3,FALSE))</f>
        <v/>
      </c>
      <c r="D1128" s="56" t="str">
        <f>+IF(ISERROR(VLOOKUP($B1128,Insumos!$C:$G,2,FALSE)),"",VLOOKUP($B1128,Insumos!$C:$G,2,FALSE))</f>
        <v/>
      </c>
      <c r="E1128" s="57" t="str">
        <f>+IF(ISERROR(VLOOKUP($B1128,Insumos!$C:$G,5,FALSE)),"",VLOOKUP($B1128,Insumos!$C:$G,5,FALSE))</f>
        <v/>
      </c>
      <c r="F1128" s="55" t="str">
        <f>+IF(ISERROR(VLOOKUP($B1128,Insumos!$C:$G,4,FALSE)),"",VLOOKUP($B1128,Insumos!$C:$G,4,FALSE))</f>
        <v/>
      </c>
      <c r="G1128" s="141"/>
      <c r="H1128" s="56">
        <f t="shared" si="49"/>
        <v>0</v>
      </c>
    </row>
    <row r="1129" ht="15.75" customHeight="1">
      <c r="A1129" s="53"/>
      <c r="B1129" s="55"/>
      <c r="C1129" s="55" t="str">
        <f>+IF(ISERROR(VLOOKUP($B1129,Insumos!$C:$G,3,FALSE)),"",VLOOKUP($B1129,Insumos!$C:$G,3,FALSE))</f>
        <v/>
      </c>
      <c r="D1129" s="56" t="str">
        <f>+IF(ISERROR(VLOOKUP($B1129,Insumos!$C:$G,2,FALSE)),"",VLOOKUP($B1129,Insumos!$C:$G,2,FALSE))</f>
        <v/>
      </c>
      <c r="E1129" s="57" t="str">
        <f>+IF(ISERROR(VLOOKUP($B1129,Insumos!$C:$G,5,FALSE)),"",VLOOKUP($B1129,Insumos!$C:$G,5,FALSE))</f>
        <v/>
      </c>
      <c r="F1129" s="55" t="str">
        <f>+IF(ISERROR(VLOOKUP($B1129,Insumos!$C:$G,4,FALSE)),"",VLOOKUP($B1129,Insumos!$C:$G,4,FALSE))</f>
        <v/>
      </c>
      <c r="G1129" s="141"/>
      <c r="H1129" s="56">
        <f t="shared" si="49"/>
        <v>0</v>
      </c>
    </row>
    <row r="1130" ht="15.75" customHeight="1">
      <c r="A1130" s="42"/>
      <c r="B1130" s="140"/>
      <c r="C1130" s="41"/>
      <c r="D1130" s="44"/>
      <c r="E1130" s="45"/>
      <c r="F1130" s="41"/>
      <c r="G1130" s="67" t="s">
        <v>566</v>
      </c>
      <c r="H1130" s="68">
        <f>+SUM(H1116:H1129)</f>
        <v>1502.69</v>
      </c>
    </row>
    <row r="1131" ht="15.75" customHeight="1">
      <c r="A1131" s="42"/>
      <c r="B1131" s="140"/>
      <c r="C1131" s="41"/>
      <c r="D1131" s="44"/>
      <c r="E1131" s="45"/>
      <c r="F1131" s="41"/>
      <c r="G1131" s="67" t="s">
        <v>569</v>
      </c>
      <c r="H1131" s="142">
        <f>+H1130/10</f>
        <v>150.269</v>
      </c>
    </row>
    <row r="1132" ht="15.75" customHeight="1">
      <c r="A1132" s="42"/>
      <c r="B1132" s="140"/>
      <c r="C1132" s="41"/>
      <c r="D1132" s="44"/>
      <c r="E1132" s="157">
        <v>1874.17</v>
      </c>
      <c r="F1132" s="41"/>
      <c r="G1132" s="67" t="s">
        <v>570</v>
      </c>
      <c r="H1132" s="143">
        <f>(H1130+H1131)*1.19</f>
        <v>1967.02121</v>
      </c>
    </row>
    <row r="1133" ht="15.75" customHeight="1">
      <c r="A1133" s="42"/>
      <c r="B1133" s="140"/>
      <c r="C1133" s="41"/>
      <c r="D1133" s="44"/>
      <c r="E1133" s="144" t="str">
        <f>+E1132/E1134</f>
        <v>#DIV/0!</v>
      </c>
      <c r="F1133" s="41"/>
      <c r="G1133" s="67" t="s">
        <v>571</v>
      </c>
      <c r="H1133" s="144">
        <f>+H1132/H1134</f>
        <v>0.2117353294</v>
      </c>
    </row>
    <row r="1134" ht="15.75" customHeight="1">
      <c r="A1134" s="42"/>
      <c r="B1134" s="140"/>
      <c r="C1134" s="41"/>
      <c r="D1134" s="44"/>
      <c r="E1134" s="154"/>
      <c r="F1134" s="41"/>
      <c r="G1134" s="67" t="s">
        <v>572</v>
      </c>
      <c r="H1134" s="154">
        <v>9290.0</v>
      </c>
    </row>
    <row r="1135" ht="15.75" customHeight="1">
      <c r="B1135" s="4"/>
      <c r="G1135" s="31"/>
    </row>
    <row r="1136" ht="15.75" customHeight="1">
      <c r="B1136" s="4"/>
      <c r="G1136" s="31"/>
    </row>
    <row r="1137" ht="15.75" customHeight="1">
      <c r="B1137" s="4"/>
      <c r="G1137" s="31"/>
    </row>
    <row r="1138" ht="15.75" customHeight="1">
      <c r="B1138" s="4"/>
      <c r="G1138" s="31"/>
    </row>
    <row r="1139" ht="15.75" customHeight="1">
      <c r="B1139" s="4"/>
      <c r="G1139" s="31"/>
    </row>
    <row r="1140" ht="15.75" customHeight="1">
      <c r="B1140" s="4"/>
      <c r="G1140" s="31"/>
    </row>
    <row r="1141" ht="15.75" customHeight="1">
      <c r="A1141" s="138" t="s">
        <v>562</v>
      </c>
      <c r="B1141" s="89" t="s">
        <v>191</v>
      </c>
      <c r="C1141" s="34" t="s">
        <v>484</v>
      </c>
      <c r="D1141" s="35"/>
      <c r="E1141" s="36"/>
      <c r="F1141" s="37"/>
      <c r="G1141" s="38"/>
      <c r="H1141" s="35"/>
    </row>
    <row r="1142" ht="15.75" customHeight="1">
      <c r="A1142" s="42"/>
      <c r="B1142" s="140"/>
      <c r="C1142" s="42"/>
      <c r="D1142" s="44"/>
      <c r="E1142" s="45"/>
      <c r="F1142" s="42"/>
      <c r="G1142" s="46"/>
      <c r="H1142" s="44"/>
    </row>
    <row r="1143" ht="15.75" customHeight="1">
      <c r="A1143" s="48" t="s">
        <v>476</v>
      </c>
      <c r="B1143" s="48" t="s">
        <v>477</v>
      </c>
      <c r="C1143" s="48" t="s">
        <v>478</v>
      </c>
      <c r="D1143" s="49" t="s">
        <v>564</v>
      </c>
      <c r="E1143" s="50" t="s">
        <v>10</v>
      </c>
      <c r="F1143" s="48" t="s">
        <v>480</v>
      </c>
      <c r="G1143" s="51" t="s">
        <v>481</v>
      </c>
      <c r="H1143" s="49" t="s">
        <v>565</v>
      </c>
    </row>
    <row r="1144" ht="15.75" customHeight="1">
      <c r="A1144" s="53">
        <v>1.0</v>
      </c>
      <c r="B1144" s="55" t="s">
        <v>235</v>
      </c>
      <c r="C1144" s="55" t="str">
        <f>+IF(ISERROR(VLOOKUP($B1144,Insumos!$C:$G,3,FALSE)),"",VLOOKUP($B1144,Insumos!$C:$G,3,FALSE))</f>
        <v>GRAMOS</v>
      </c>
      <c r="D1144" s="56">
        <f>+IF(ISERROR(VLOOKUP($B1144,Insumos!$C:$G,2,FALSE)),"",VLOOKUP($B1144,Insumos!$C:$G,2,FALSE))</f>
        <v>13944.82759</v>
      </c>
      <c r="E1144" s="57">
        <f>+IF(ISERROR(VLOOKUP($B1144,Insumos!$C:$G,5,FALSE)),"",VLOOKUP($B1144,Insumos!$C:$G,5,FALSE))</f>
        <v>1000</v>
      </c>
      <c r="F1144" s="55" t="str">
        <f>+IF(ISERROR(VLOOKUP($B1144,Insumos!$C:$G,4,FALSE)),"",VLOOKUP($B1144,Insumos!$C:$G,4,FALSE))</f>
        <v>GRAMOS</v>
      </c>
      <c r="G1144" s="160">
        <v>100.0</v>
      </c>
      <c r="H1144" s="56">
        <f t="shared" ref="H1144:H1155" si="50">IF(ISERROR(ROUND(+D1144/E1144*G1144,2)),0,ROUND(+D1144/E1144*G1144,2))</f>
        <v>1394.48</v>
      </c>
    </row>
    <row r="1145" ht="15.75" customHeight="1">
      <c r="A1145" s="53">
        <v>2.0</v>
      </c>
      <c r="B1145" s="55" t="s">
        <v>141</v>
      </c>
      <c r="C1145" s="55" t="str">
        <f>+IF(ISERROR(VLOOKUP($B1145,Insumos!$C:$G,3,FALSE)),"",VLOOKUP($B1145,Insumos!$C:$G,3,FALSE))</f>
        <v>MILILITROS</v>
      </c>
      <c r="D1145" s="56">
        <f>+IF(ISERROR(VLOOKUP($B1145,Insumos!$C:$G,2,FALSE)),"",VLOOKUP($B1145,Insumos!$C:$G,2,FALSE))</f>
        <v>12024.33</v>
      </c>
      <c r="E1145" s="57">
        <f>+IF(ISERROR(VLOOKUP($B1145,Insumos!$C:$G,5,FALSE)),"",VLOOKUP($B1145,Insumos!$C:$G,5,FALSE))</f>
        <v>2895</v>
      </c>
      <c r="F1145" s="55" t="str">
        <f>+IF(ISERROR(VLOOKUP($B1145,Insumos!$C:$G,4,FALSE)),"",VLOOKUP($B1145,Insumos!$C:$G,4,FALSE))</f>
        <v>MILILITROS</v>
      </c>
      <c r="G1145" s="160">
        <v>30.0</v>
      </c>
      <c r="H1145" s="56">
        <f t="shared" si="50"/>
        <v>124.6</v>
      </c>
    </row>
    <row r="1146" ht="15.75" customHeight="1">
      <c r="A1146" s="53">
        <v>3.0</v>
      </c>
      <c r="B1146" s="55" t="s">
        <v>190</v>
      </c>
      <c r="C1146" s="55" t="str">
        <f>+IF(ISERROR(VLOOKUP($B1146,Insumos!$C:$G,3,FALSE)),"",VLOOKUP($B1146,Insumos!$C:$G,3,FALSE))</f>
        <v>GRAMOS</v>
      </c>
      <c r="D1146" s="56">
        <f>+IF(ISERROR(VLOOKUP($B1146,Insumos!$C:$G,2,FALSE)),"",VLOOKUP($B1146,Insumos!$C:$G,2,FALSE))</f>
        <v>2521</v>
      </c>
      <c r="E1146" s="57">
        <f>+IF(ISERROR(VLOOKUP($B1146,Insumos!$C:$G,5,FALSE)),"",VLOOKUP($B1146,Insumos!$C:$G,5,FALSE))</f>
        <v>1000</v>
      </c>
      <c r="F1146" s="55" t="str">
        <f>+IF(ISERROR(VLOOKUP($B1146,Insumos!$C:$G,4,FALSE)),"",VLOOKUP($B1146,Insumos!$C:$G,4,FALSE))</f>
        <v>GRAMOS</v>
      </c>
      <c r="G1146" s="160">
        <v>5.0</v>
      </c>
      <c r="H1146" s="56">
        <f t="shared" si="50"/>
        <v>12.61</v>
      </c>
    </row>
    <row r="1147" ht="15.75" customHeight="1">
      <c r="A1147" s="53">
        <v>5.0</v>
      </c>
      <c r="B1147" s="55" t="s">
        <v>314</v>
      </c>
      <c r="C1147" s="55" t="str">
        <f>+IF(ISERROR(VLOOKUP($B1147,Insumos!$C:$G,3,FALSE)),"",VLOOKUP($B1147,Insumos!$C:$G,3,FALSE))</f>
        <v>UNIDAD</v>
      </c>
      <c r="D1147" s="56">
        <f>+IF(ISERROR(VLOOKUP($B1147,Insumos!$C:$G,2,FALSE)),"",VLOOKUP($B1147,Insumos!$C:$G,2,FALSE))</f>
        <v>10.5</v>
      </c>
      <c r="E1147" s="57">
        <f>+IF(ISERROR(VLOOKUP($B1147,Insumos!$C:$G,5,FALSE)),"",VLOOKUP($B1147,Insumos!$C:$G,5,FALSE))</f>
        <v>1</v>
      </c>
      <c r="F1147" s="55" t="str">
        <f>+IF(ISERROR(VLOOKUP($B1147,Insumos!$C:$G,4,FALSE)),"",VLOOKUP($B1147,Insumos!$C:$G,4,FALSE))</f>
        <v>UNIDAD</v>
      </c>
      <c r="G1147" s="160">
        <v>1.0</v>
      </c>
      <c r="H1147" s="56">
        <f t="shared" si="50"/>
        <v>10.5</v>
      </c>
    </row>
    <row r="1148" ht="15.75" customHeight="1">
      <c r="A1148" s="53">
        <v>6.0</v>
      </c>
      <c r="B1148" s="55" t="s">
        <v>315</v>
      </c>
      <c r="C1148" s="55" t="str">
        <f>+IF(ISERROR(VLOOKUP($B1148,Insumos!$C:$G,3,FALSE)),"",VLOOKUP($B1148,Insumos!$C:$G,3,FALSE))</f>
        <v>UNIDAD</v>
      </c>
      <c r="D1148" s="56">
        <f>+IF(ISERROR(VLOOKUP($B1148,Insumos!$C:$G,2,FALSE)),"",VLOOKUP($B1148,Insumos!$C:$G,2,FALSE))</f>
        <v>170</v>
      </c>
      <c r="E1148" s="57">
        <f>+IF(ISERROR(VLOOKUP($B1148,Insumos!$C:$G,5,FALSE)),"",VLOOKUP($B1148,Insumos!$C:$G,5,FALSE))</f>
        <v>1</v>
      </c>
      <c r="F1148" s="55" t="str">
        <f>+IF(ISERROR(VLOOKUP($B1148,Insumos!$C:$G,4,FALSE)),"",VLOOKUP($B1148,Insumos!$C:$G,4,FALSE))</f>
        <v>UNIDAD</v>
      </c>
      <c r="G1148" s="160">
        <v>1.0</v>
      </c>
      <c r="H1148" s="56">
        <f t="shared" si="50"/>
        <v>170</v>
      </c>
    </row>
    <row r="1149" ht="15.75" customHeight="1">
      <c r="A1149" s="53">
        <v>7.0</v>
      </c>
      <c r="B1149" s="55" t="s">
        <v>311</v>
      </c>
      <c r="C1149" s="55" t="str">
        <f>+IF(ISERROR(VLOOKUP($B1149,Insumos!$C:$G,3,FALSE)),"",VLOOKUP($B1149,Insumos!$C:$G,3,FALSE))</f>
        <v>UNIDAD</v>
      </c>
      <c r="D1149" s="56">
        <f>+IF(ISERROR(VLOOKUP($B1149,Insumos!$C:$G,2,FALSE)),"",VLOOKUP($B1149,Insumos!$C:$G,2,FALSE))</f>
        <v>75.25</v>
      </c>
      <c r="E1149" s="57">
        <f>+IF(ISERROR(VLOOKUP($B1149,Insumos!$C:$G,5,FALSE)),"",VLOOKUP($B1149,Insumos!$C:$G,5,FALSE))</f>
        <v>1</v>
      </c>
      <c r="F1149" s="55" t="str">
        <f>+IF(ISERROR(VLOOKUP($B1149,Insumos!$C:$G,4,FALSE)),"",VLOOKUP($B1149,Insumos!$C:$G,4,FALSE))</f>
        <v>UNIDAD</v>
      </c>
      <c r="G1149" s="160">
        <v>1.0</v>
      </c>
      <c r="H1149" s="56">
        <f t="shared" si="50"/>
        <v>75.25</v>
      </c>
    </row>
    <row r="1150" ht="15.75" customHeight="1">
      <c r="A1150" s="53">
        <v>8.0</v>
      </c>
      <c r="B1150" s="55" t="s">
        <v>300</v>
      </c>
      <c r="C1150" s="55" t="str">
        <f>+IF(ISERROR(VLOOKUP($B1150,Insumos!$C:$G,3,FALSE)),"",VLOOKUP($B1150,Insumos!$C:$G,3,FALSE))</f>
        <v>UNIDAD</v>
      </c>
      <c r="D1150" s="56">
        <f>+IF(ISERROR(VLOOKUP($B1150,Insumos!$C:$G,2,FALSE)),"",VLOOKUP($B1150,Insumos!$C:$G,2,FALSE))</f>
        <v>98.32</v>
      </c>
      <c r="E1150" s="57">
        <f>+IF(ISERROR(VLOOKUP($B1150,Insumos!$C:$G,5,FALSE)),"",VLOOKUP($B1150,Insumos!$C:$G,5,FALSE))</f>
        <v>1</v>
      </c>
      <c r="F1150" s="55" t="str">
        <f>+IF(ISERROR(VLOOKUP($B1150,Insumos!$C:$G,4,FALSE)),"",VLOOKUP($B1150,Insumos!$C:$G,4,FALSE))</f>
        <v>UNIDAD</v>
      </c>
      <c r="G1150" s="160">
        <v>1.0</v>
      </c>
      <c r="H1150" s="56">
        <f t="shared" si="50"/>
        <v>98.32</v>
      </c>
    </row>
    <row r="1151" ht="15.75" customHeight="1">
      <c r="A1151" s="53">
        <v>9.0</v>
      </c>
      <c r="B1151" s="55" t="s">
        <v>301</v>
      </c>
      <c r="C1151" s="55" t="str">
        <f>+IF(ISERROR(VLOOKUP($B1151,Insumos!$C:$G,3,FALSE)),"",VLOOKUP($B1151,Insumos!$C:$G,3,FALSE))</f>
        <v>UNIDAD</v>
      </c>
      <c r="D1151" s="56">
        <f>+IF(ISERROR(VLOOKUP($B1151,Insumos!$C:$G,2,FALSE)),"",VLOOKUP($B1151,Insumos!$C:$G,2,FALSE))</f>
        <v>43.7</v>
      </c>
      <c r="E1151" s="57">
        <f>+IF(ISERROR(VLOOKUP($B1151,Insumos!$C:$G,5,FALSE)),"",VLOOKUP($B1151,Insumos!$C:$G,5,FALSE))</f>
        <v>1</v>
      </c>
      <c r="F1151" s="55" t="str">
        <f>+IF(ISERROR(VLOOKUP($B1151,Insumos!$C:$G,4,FALSE)),"",VLOOKUP($B1151,Insumos!$C:$G,4,FALSE))</f>
        <v>UNIDAD</v>
      </c>
      <c r="G1151" s="160">
        <v>1.0</v>
      </c>
      <c r="H1151" s="56">
        <f t="shared" si="50"/>
        <v>43.7</v>
      </c>
    </row>
    <row r="1152" ht="15.75" customHeight="1">
      <c r="A1152" s="53">
        <v>10.0</v>
      </c>
      <c r="B1152" s="55"/>
      <c r="C1152" s="55" t="str">
        <f>+IF(ISERROR(VLOOKUP($B1152,Insumos!$C:$G,3,FALSE)),"",VLOOKUP($B1152,Insumos!$C:$G,3,FALSE))</f>
        <v/>
      </c>
      <c r="D1152" s="56" t="str">
        <f>+IF(ISERROR(VLOOKUP($B1152,Insumos!$C:$G,2,FALSE)),"",VLOOKUP($B1152,Insumos!$C:$G,2,FALSE))</f>
        <v/>
      </c>
      <c r="E1152" s="57" t="str">
        <f>+IF(ISERROR(VLOOKUP($B1152,Insumos!$C:$G,5,FALSE)),"",VLOOKUP($B1152,Insumos!$C:$G,5,FALSE))</f>
        <v/>
      </c>
      <c r="F1152" s="55" t="str">
        <f>+IF(ISERROR(VLOOKUP($B1152,Insumos!$C:$G,4,FALSE)),"",VLOOKUP($B1152,Insumos!$C:$G,4,FALSE))</f>
        <v/>
      </c>
      <c r="G1152" s="160"/>
      <c r="H1152" s="56">
        <f t="shared" si="50"/>
        <v>0</v>
      </c>
    </row>
    <row r="1153" ht="15.75" customHeight="1">
      <c r="A1153" s="53">
        <v>11.0</v>
      </c>
      <c r="B1153" s="55"/>
      <c r="C1153" s="55" t="str">
        <f>+IF(ISERROR(VLOOKUP($B1153,Insumos!$C:$G,3,FALSE)),"",VLOOKUP($B1153,Insumos!$C:$G,3,FALSE))</f>
        <v/>
      </c>
      <c r="D1153" s="56" t="str">
        <f>+IF(ISERROR(VLOOKUP($B1153,Insumos!$C:$G,2,FALSE)),"",VLOOKUP($B1153,Insumos!$C:$G,2,FALSE))</f>
        <v/>
      </c>
      <c r="E1153" s="57" t="str">
        <f>+IF(ISERROR(VLOOKUP($B1153,Insumos!$C:$G,5,FALSE)),"",VLOOKUP($B1153,Insumos!$C:$G,5,FALSE))</f>
        <v/>
      </c>
      <c r="F1153" s="55" t="str">
        <f>+IF(ISERROR(VLOOKUP($B1153,Insumos!$C:$G,4,FALSE)),"",VLOOKUP($B1153,Insumos!$C:$G,4,FALSE))</f>
        <v/>
      </c>
      <c r="G1153" s="161"/>
      <c r="H1153" s="56">
        <f t="shared" si="50"/>
        <v>0</v>
      </c>
    </row>
    <row r="1154" ht="15.75" customHeight="1">
      <c r="A1154" s="53">
        <v>12.0</v>
      </c>
      <c r="B1154" s="55"/>
      <c r="C1154" s="55" t="str">
        <f>+IF(ISERROR(VLOOKUP($B1154,Insumos!$C:$G,3,FALSE)),"",VLOOKUP($B1154,Insumos!$C:$G,3,FALSE))</f>
        <v/>
      </c>
      <c r="D1154" s="56" t="str">
        <f>+IF(ISERROR(VLOOKUP($B1154,Insumos!$C:$G,2,FALSE)),"",VLOOKUP($B1154,Insumos!$C:$G,2,FALSE))</f>
        <v/>
      </c>
      <c r="E1154" s="57" t="str">
        <f>+IF(ISERROR(VLOOKUP($B1154,Insumos!$C:$G,5,FALSE)),"",VLOOKUP($B1154,Insumos!$C:$G,5,FALSE))</f>
        <v/>
      </c>
      <c r="F1154" s="55" t="str">
        <f>+IF(ISERROR(VLOOKUP($B1154,Insumos!$C:$G,4,FALSE)),"",VLOOKUP($B1154,Insumos!$C:$G,4,FALSE))</f>
        <v/>
      </c>
      <c r="G1154" s="160"/>
      <c r="H1154" s="56">
        <f t="shared" si="50"/>
        <v>0</v>
      </c>
    </row>
    <row r="1155" ht="15.75" customHeight="1">
      <c r="A1155" s="53">
        <v>13.0</v>
      </c>
      <c r="B1155" s="55"/>
      <c r="C1155" s="55" t="str">
        <f>+IF(ISERROR(VLOOKUP($B1155,Insumos!$C:$G,3,FALSE)),"",VLOOKUP($B1155,Insumos!$C:$G,3,FALSE))</f>
        <v/>
      </c>
      <c r="D1155" s="56" t="str">
        <f>+IF(ISERROR(VLOOKUP($B1155,Insumos!$C:$G,2,FALSE)),"",VLOOKUP($B1155,Insumos!$C:$G,2,FALSE))</f>
        <v/>
      </c>
      <c r="E1155" s="57" t="str">
        <f>+IF(ISERROR(VLOOKUP($B1155,Insumos!$C:$G,5,FALSE)),"",VLOOKUP($B1155,Insumos!$C:$G,5,FALSE))</f>
        <v/>
      </c>
      <c r="F1155" s="55" t="str">
        <f>+IF(ISERROR(VLOOKUP($B1155,Insumos!$C:$G,4,FALSE)),"",VLOOKUP($B1155,Insumos!$C:$G,4,FALSE))</f>
        <v/>
      </c>
      <c r="G1155" s="141"/>
      <c r="H1155" s="56">
        <f t="shared" si="50"/>
        <v>0</v>
      </c>
    </row>
    <row r="1156" ht="15.75" customHeight="1">
      <c r="A1156" s="42"/>
      <c r="B1156" s="140"/>
      <c r="C1156" s="41"/>
      <c r="D1156" s="44"/>
      <c r="E1156" s="45"/>
      <c r="F1156" s="41"/>
      <c r="G1156" s="67" t="s">
        <v>566</v>
      </c>
      <c r="H1156" s="68">
        <f>+SUM(H1144:H1155)</f>
        <v>1929.46</v>
      </c>
    </row>
    <row r="1157" ht="15.75" customHeight="1">
      <c r="A1157" s="42"/>
      <c r="B1157" s="140"/>
      <c r="C1157" s="41"/>
      <c r="D1157" s="44"/>
      <c r="E1157" s="45" t="s">
        <v>568</v>
      </c>
      <c r="F1157" s="41"/>
      <c r="G1157" s="67" t="s">
        <v>569</v>
      </c>
      <c r="H1157" s="142">
        <f>+H1156/10</f>
        <v>192.946</v>
      </c>
    </row>
    <row r="1158" ht="15.75" customHeight="1">
      <c r="A1158" s="42"/>
      <c r="B1158" s="140"/>
      <c r="C1158" s="41"/>
      <c r="D1158" s="44"/>
      <c r="E1158" s="157">
        <v>1989.77</v>
      </c>
      <c r="F1158" s="41"/>
      <c r="G1158" s="67" t="s">
        <v>570</v>
      </c>
      <c r="H1158" s="143">
        <f>(H1156+H1157)*1.19</f>
        <v>2525.66314</v>
      </c>
    </row>
    <row r="1159" ht="15.75" customHeight="1">
      <c r="A1159" s="42"/>
      <c r="B1159" s="140"/>
      <c r="C1159" s="41"/>
      <c r="D1159" s="44"/>
      <c r="E1159" s="144">
        <f>+E1158/E1160</f>
        <v>0.1810527753</v>
      </c>
      <c r="F1159" s="41"/>
      <c r="G1159" s="67" t="s">
        <v>571</v>
      </c>
      <c r="H1159" s="144">
        <f>+H1158/H1160</f>
        <v>0.2298146624</v>
      </c>
    </row>
    <row r="1160" ht="15.75" customHeight="1">
      <c r="A1160" s="42"/>
      <c r="B1160" s="140"/>
      <c r="C1160" s="41"/>
      <c r="D1160" s="44"/>
      <c r="E1160" s="154">
        <v>10990.0</v>
      </c>
      <c r="F1160" s="41"/>
      <c r="G1160" s="67" t="s">
        <v>572</v>
      </c>
      <c r="H1160" s="154">
        <v>10990.0</v>
      </c>
    </row>
    <row r="1161" ht="15.75" customHeight="1">
      <c r="B1161" s="4"/>
      <c r="G1161" s="31"/>
    </row>
    <row r="1162" ht="15.75" customHeight="1">
      <c r="B1162" s="4"/>
      <c r="G1162" s="31"/>
    </row>
    <row r="1163" ht="15.75" customHeight="1">
      <c r="A1163" s="138" t="s">
        <v>562</v>
      </c>
      <c r="B1163" s="89" t="s">
        <v>623</v>
      </c>
      <c r="C1163" s="34"/>
      <c r="D1163" s="35"/>
      <c r="E1163" s="36"/>
      <c r="F1163" s="37"/>
      <c r="G1163" s="38"/>
      <c r="H1163" s="35"/>
    </row>
    <row r="1164" ht="15.75" customHeight="1">
      <c r="A1164" s="42"/>
      <c r="B1164" s="140"/>
      <c r="C1164" s="42"/>
      <c r="D1164" s="44"/>
      <c r="E1164" s="45"/>
      <c r="F1164" s="42"/>
      <c r="G1164" s="46"/>
      <c r="H1164" s="44"/>
    </row>
    <row r="1165" ht="15.75" customHeight="1">
      <c r="A1165" s="48" t="s">
        <v>476</v>
      </c>
      <c r="B1165" s="48" t="s">
        <v>477</v>
      </c>
      <c r="C1165" s="48" t="s">
        <v>478</v>
      </c>
      <c r="D1165" s="49" t="s">
        <v>564</v>
      </c>
      <c r="E1165" s="50" t="s">
        <v>10</v>
      </c>
      <c r="F1165" s="48" t="s">
        <v>480</v>
      </c>
      <c r="G1165" s="51" t="s">
        <v>481</v>
      </c>
      <c r="H1165" s="49" t="s">
        <v>565</v>
      </c>
    </row>
    <row r="1166" ht="15.75" customHeight="1">
      <c r="A1166" s="53">
        <v>1.0</v>
      </c>
      <c r="B1166" s="55" t="s">
        <v>69</v>
      </c>
      <c r="C1166" s="55" t="str">
        <f>+IF(ISERROR(VLOOKUP($B1166,Insumos!$C:$G,3,FALSE)),"",VLOOKUP($B1166,Insumos!$C:$G,3,FALSE))</f>
        <v>GRAMOS</v>
      </c>
      <c r="D1166" s="56">
        <f>+IF(ISERROR(VLOOKUP($B1166,Insumos!$C:$G,2,FALSE)),"",VLOOKUP($B1166,Insumos!$C:$G,2,FALSE))</f>
        <v>2777.79</v>
      </c>
      <c r="E1166" s="57">
        <f>+IF(ISERROR(VLOOKUP($B1166,Insumos!$C:$G,5,FALSE)),"",VLOOKUP($B1166,Insumos!$C:$G,5,FALSE))</f>
        <v>5700</v>
      </c>
      <c r="F1166" s="55" t="str">
        <f>+IF(ISERROR(VLOOKUP($B1166,Insumos!$C:$G,4,FALSE)),"",VLOOKUP($B1166,Insumos!$C:$G,4,FALSE))</f>
        <v>GRAMOS</v>
      </c>
      <c r="G1166" s="56">
        <v>250.0</v>
      </c>
      <c r="H1166" s="56">
        <f t="shared" ref="H1166:H1183" si="51">IF(ISERROR(ROUND(+D1166/E1166*G1166,2)),0,ROUND(+D1166/E1166*G1166,2))</f>
        <v>121.83</v>
      </c>
    </row>
    <row r="1167" ht="15.75" customHeight="1">
      <c r="A1167" s="53">
        <v>2.0</v>
      </c>
      <c r="B1167" s="55" t="s">
        <v>235</v>
      </c>
      <c r="C1167" s="55" t="str">
        <f>+IF(ISERROR(VLOOKUP($B1167,Insumos!$C:$G,3,FALSE)),"",VLOOKUP($B1167,Insumos!$C:$G,3,FALSE))</f>
        <v>GRAMOS</v>
      </c>
      <c r="D1167" s="56">
        <f>+IF(ISERROR(VLOOKUP($B1167,Insumos!$C:$G,2,FALSE)),"",VLOOKUP($B1167,Insumos!$C:$G,2,FALSE))</f>
        <v>13944.82759</v>
      </c>
      <c r="E1167" s="57">
        <f>+IF(ISERROR(VLOOKUP($B1167,Insumos!$C:$G,5,FALSE)),"",VLOOKUP($B1167,Insumos!$C:$G,5,FALSE))</f>
        <v>1000</v>
      </c>
      <c r="F1167" s="55" t="str">
        <f>+IF(ISERROR(VLOOKUP($B1167,Insumos!$C:$G,4,FALSE)),"",VLOOKUP($B1167,Insumos!$C:$G,4,FALSE))</f>
        <v>GRAMOS</v>
      </c>
      <c r="G1167" s="56">
        <v>55.0</v>
      </c>
      <c r="H1167" s="56">
        <f t="shared" si="51"/>
        <v>766.97</v>
      </c>
    </row>
    <row r="1168" ht="15.75" customHeight="1">
      <c r="A1168" s="53">
        <v>3.0</v>
      </c>
      <c r="B1168" s="55" t="s">
        <v>236</v>
      </c>
      <c r="C1168" s="55" t="str">
        <f>+IF(ISERROR(VLOOKUP($B1168,Insumos!$C:$G,3,FALSE)),"",VLOOKUP($B1168,Insumos!$C:$G,3,FALSE))</f>
        <v>GRAMOS</v>
      </c>
      <c r="D1168" s="56">
        <f>+IF(ISERROR(VLOOKUP($B1168,Insumos!$C:$G,2,FALSE)),"",VLOOKUP($B1168,Insumos!$C:$G,2,FALSE))</f>
        <v>8753.846154</v>
      </c>
      <c r="E1168" s="57">
        <f>+IF(ISERROR(VLOOKUP($B1168,Insumos!$C:$G,5,FALSE)),"",VLOOKUP($B1168,Insumos!$C:$G,5,FALSE))</f>
        <v>1000</v>
      </c>
      <c r="F1168" s="55" t="str">
        <f>+IF(ISERROR(VLOOKUP($B1168,Insumos!$C:$G,4,FALSE)),"",VLOOKUP($B1168,Insumos!$C:$G,4,FALSE))</f>
        <v>GRAMOS</v>
      </c>
      <c r="G1168" s="56">
        <v>40.0</v>
      </c>
      <c r="H1168" s="56">
        <f t="shared" si="51"/>
        <v>350.15</v>
      </c>
    </row>
    <row r="1169" ht="15.75" customHeight="1">
      <c r="A1169" s="53">
        <v>4.0</v>
      </c>
      <c r="B1169" s="55" t="s">
        <v>206</v>
      </c>
      <c r="C1169" s="55" t="str">
        <f>+IF(ISERROR(VLOOKUP($B1169,Insumos!$C:$G,3,FALSE)),"",VLOOKUP($B1169,Insumos!$C:$G,3,FALSE))</f>
        <v>GRAMOS</v>
      </c>
      <c r="D1169" s="56">
        <f>+IF(ISERROR(VLOOKUP($B1169,Insumos!$C:$G,2,FALSE)),"",VLOOKUP($B1169,Insumos!$C:$G,2,FALSE))</f>
        <v>20580</v>
      </c>
      <c r="E1169" s="57">
        <f>+IF(ISERROR(VLOOKUP($B1169,Insumos!$C:$G,5,FALSE)),"",VLOOKUP($B1169,Insumos!$C:$G,5,FALSE))</f>
        <v>1000</v>
      </c>
      <c r="F1169" s="55" t="str">
        <f>+IF(ISERROR(VLOOKUP($B1169,Insumos!$C:$G,4,FALSE)),"",VLOOKUP($B1169,Insumos!$C:$G,4,FALSE))</f>
        <v>GRAMOS</v>
      </c>
      <c r="G1169" s="56">
        <v>30.0</v>
      </c>
      <c r="H1169" s="56">
        <f t="shared" si="51"/>
        <v>617.4</v>
      </c>
    </row>
    <row r="1170" ht="15.75" customHeight="1">
      <c r="A1170" s="53">
        <v>5.0</v>
      </c>
      <c r="B1170" s="55" t="s">
        <v>232</v>
      </c>
      <c r="C1170" s="55" t="str">
        <f>+IF(ISERROR(VLOOKUP($B1170,Insumos!$C:$G,3,FALSE)),"",VLOOKUP($B1170,Insumos!$C:$G,3,FALSE))</f>
        <v>GRAMOS</v>
      </c>
      <c r="D1170" s="56">
        <f>+IF(ISERROR(VLOOKUP($B1170,Insumos!$C:$G,2,FALSE)),"",VLOOKUP($B1170,Insumos!$C:$G,2,FALSE))</f>
        <v>3529.411765</v>
      </c>
      <c r="E1170" s="57">
        <f>+IF(ISERROR(VLOOKUP($B1170,Insumos!$C:$G,5,FALSE)),"",VLOOKUP($B1170,Insumos!$C:$G,5,FALSE))</f>
        <v>1000</v>
      </c>
      <c r="F1170" s="55" t="str">
        <f>+IF(ISERROR(VLOOKUP($B1170,Insumos!$C:$G,4,FALSE)),"",VLOOKUP($B1170,Insumos!$C:$G,4,FALSE))</f>
        <v>GRAMOS</v>
      </c>
      <c r="G1170" s="56">
        <v>40.0</v>
      </c>
      <c r="H1170" s="56">
        <f t="shared" si="51"/>
        <v>141.18</v>
      </c>
    </row>
    <row r="1171" ht="15.75" customHeight="1">
      <c r="A1171" s="53">
        <v>6.0</v>
      </c>
      <c r="B1171" s="55" t="s">
        <v>187</v>
      </c>
      <c r="C1171" s="55" t="str">
        <f>+IF(ISERROR(VLOOKUP($B1171,Insumos!$C:$G,3,FALSE)),"",VLOOKUP($B1171,Insumos!$C:$G,3,FALSE))</f>
        <v>GRAMOS</v>
      </c>
      <c r="D1171" s="56">
        <f>+IF(ISERROR(VLOOKUP($B1171,Insumos!$C:$G,2,FALSE)),"",VLOOKUP($B1171,Insumos!$C:$G,2,FALSE))</f>
        <v>3645</v>
      </c>
      <c r="E1171" s="57">
        <f>+IF(ISERROR(VLOOKUP($B1171,Insumos!$C:$G,5,FALSE)),"",VLOOKUP($B1171,Insumos!$C:$G,5,FALSE))</f>
        <v>1000</v>
      </c>
      <c r="F1171" s="55" t="str">
        <f>+IF(ISERROR(VLOOKUP($B1171,Insumos!$C:$G,4,FALSE)),"",VLOOKUP($B1171,Insumos!$C:$G,4,FALSE))</f>
        <v>GRAMOS</v>
      </c>
      <c r="G1171" s="56">
        <v>2.0</v>
      </c>
      <c r="H1171" s="56">
        <f t="shared" si="51"/>
        <v>7.29</v>
      </c>
    </row>
    <row r="1172" ht="15.75" customHeight="1">
      <c r="A1172" s="53">
        <v>7.0</v>
      </c>
      <c r="B1172" s="55" t="s">
        <v>54</v>
      </c>
      <c r="C1172" s="55" t="str">
        <f>+IF(ISERROR(VLOOKUP($B1172,Insumos!$C:$G,3,FALSE)),"",VLOOKUP($B1172,Insumos!$C:$G,3,FALSE))</f>
        <v>UNIDAD</v>
      </c>
      <c r="D1172" s="56">
        <f>+IF(ISERROR(VLOOKUP($B1172,Insumos!$C:$G,2,FALSE)),"",VLOOKUP($B1172,Insumos!$C:$G,2,FALSE))</f>
        <v>8000</v>
      </c>
      <c r="E1172" s="57">
        <f>+IF(ISERROR(VLOOKUP($B1172,Insumos!$C:$G,5,FALSE)),"",VLOOKUP($B1172,Insumos!$C:$G,5,FALSE))</f>
        <v>36</v>
      </c>
      <c r="F1172" s="55" t="str">
        <f>+IF(ISERROR(VLOOKUP($B1172,Insumos!$C:$G,4,FALSE)),"",VLOOKUP($B1172,Insumos!$C:$G,4,FALSE))</f>
        <v>UNIDAD</v>
      </c>
      <c r="G1172" s="56">
        <v>0.5</v>
      </c>
      <c r="H1172" s="56">
        <f t="shared" si="51"/>
        <v>111.11</v>
      </c>
    </row>
    <row r="1173" ht="15.75" customHeight="1">
      <c r="A1173" s="53">
        <v>8.0</v>
      </c>
      <c r="B1173" s="55" t="s">
        <v>33</v>
      </c>
      <c r="C1173" s="55" t="str">
        <f>+IF(ISERROR(VLOOKUP($B1173,Insumos!$C:$G,3,FALSE)),"",VLOOKUP($B1173,Insumos!$C:$G,3,FALSE))</f>
        <v>GRAMOS</v>
      </c>
      <c r="D1173" s="56">
        <f>+IF(ISERROR(VLOOKUP($B1173,Insumos!$C:$G,2,FALSE)),"",VLOOKUP($B1173,Insumos!$C:$G,2,FALSE))</f>
        <v>6945</v>
      </c>
      <c r="E1173" s="57">
        <f>+IF(ISERROR(VLOOKUP($B1173,Insumos!$C:$G,5,FALSE)),"",VLOOKUP($B1173,Insumos!$C:$G,5,FALSE))</f>
        <v>1360</v>
      </c>
      <c r="F1173" s="55" t="str">
        <f>+IF(ISERROR(VLOOKUP($B1173,Insumos!$C:$G,4,FALSE)),"",VLOOKUP($B1173,Insumos!$C:$G,4,FALSE))</f>
        <v>GRAMOS</v>
      </c>
      <c r="G1173" s="56">
        <v>35.0</v>
      </c>
      <c r="H1173" s="56">
        <f t="shared" si="51"/>
        <v>178.73</v>
      </c>
    </row>
    <row r="1174" ht="15.75" customHeight="1">
      <c r="A1174" s="53">
        <v>9.0</v>
      </c>
      <c r="B1174" s="55" t="s">
        <v>300</v>
      </c>
      <c r="C1174" s="55" t="str">
        <f>+IF(ISERROR(VLOOKUP($B1174,Insumos!$C:$G,3,FALSE)),"",VLOOKUP($B1174,Insumos!$C:$G,3,FALSE))</f>
        <v>UNIDAD</v>
      </c>
      <c r="D1174" s="56">
        <f>+IF(ISERROR(VLOOKUP($B1174,Insumos!$C:$G,2,FALSE)),"",VLOOKUP($B1174,Insumos!$C:$G,2,FALSE))</f>
        <v>98.32</v>
      </c>
      <c r="E1174" s="57">
        <f>+IF(ISERROR(VLOOKUP($B1174,Insumos!$C:$G,5,FALSE)),"",VLOOKUP($B1174,Insumos!$C:$G,5,FALSE))</f>
        <v>1</v>
      </c>
      <c r="F1174" s="55" t="str">
        <f>+IF(ISERROR(VLOOKUP($B1174,Insumos!$C:$G,4,FALSE)),"",VLOOKUP($B1174,Insumos!$C:$G,4,FALSE))</f>
        <v>UNIDAD</v>
      </c>
      <c r="G1174" s="141">
        <v>1.0</v>
      </c>
      <c r="H1174" s="56">
        <f t="shared" si="51"/>
        <v>98.32</v>
      </c>
    </row>
    <row r="1175" ht="15.75" customHeight="1">
      <c r="A1175" s="53">
        <v>10.0</v>
      </c>
      <c r="B1175" s="55" t="s">
        <v>301</v>
      </c>
      <c r="C1175" s="55" t="str">
        <f>+IF(ISERROR(VLOOKUP($B1175,Insumos!$C:$G,3,FALSE)),"",VLOOKUP($B1175,Insumos!$C:$G,3,FALSE))</f>
        <v>UNIDAD</v>
      </c>
      <c r="D1175" s="56">
        <f>+IF(ISERROR(VLOOKUP($B1175,Insumos!$C:$G,2,FALSE)),"",VLOOKUP($B1175,Insumos!$C:$G,2,FALSE))</f>
        <v>43.7</v>
      </c>
      <c r="E1175" s="57">
        <f>+IF(ISERROR(VLOOKUP($B1175,Insumos!$C:$G,5,FALSE)),"",VLOOKUP($B1175,Insumos!$C:$G,5,FALSE))</f>
        <v>1</v>
      </c>
      <c r="F1175" s="55" t="str">
        <f>+IF(ISERROR(VLOOKUP($B1175,Insumos!$C:$G,4,FALSE)),"",VLOOKUP($B1175,Insumos!$C:$G,4,FALSE))</f>
        <v>UNIDAD</v>
      </c>
      <c r="G1175" s="141">
        <v>1.0</v>
      </c>
      <c r="H1175" s="56">
        <f t="shared" si="51"/>
        <v>43.7</v>
      </c>
    </row>
    <row r="1176" ht="15.75" customHeight="1">
      <c r="A1176" s="53">
        <v>11.0</v>
      </c>
      <c r="B1176" s="55" t="s">
        <v>314</v>
      </c>
      <c r="C1176" s="55" t="str">
        <f>+IF(ISERROR(VLOOKUP($B1176,Insumos!$C:$G,3,FALSE)),"",VLOOKUP($B1176,Insumos!$C:$G,3,FALSE))</f>
        <v>UNIDAD</v>
      </c>
      <c r="D1176" s="56">
        <f>+IF(ISERROR(VLOOKUP($B1176,Insumos!$C:$G,2,FALSE)),"",VLOOKUP($B1176,Insumos!$C:$G,2,FALSE))</f>
        <v>10.5</v>
      </c>
      <c r="E1176" s="57">
        <f>+IF(ISERROR(VLOOKUP($B1176,Insumos!$C:$G,5,FALSE)),"",VLOOKUP($B1176,Insumos!$C:$G,5,FALSE))</f>
        <v>1</v>
      </c>
      <c r="F1176" s="55" t="str">
        <f>+IF(ISERROR(VLOOKUP($B1176,Insumos!$C:$G,4,FALSE)),"",VLOOKUP($B1176,Insumos!$C:$G,4,FALSE))</f>
        <v>UNIDAD</v>
      </c>
      <c r="G1176" s="141">
        <v>1.0</v>
      </c>
      <c r="H1176" s="56">
        <f t="shared" si="51"/>
        <v>10.5</v>
      </c>
    </row>
    <row r="1177" ht="15.75" customHeight="1">
      <c r="A1177" s="53">
        <v>12.0</v>
      </c>
      <c r="B1177" s="55" t="s">
        <v>313</v>
      </c>
      <c r="C1177" s="55" t="str">
        <f>+IF(ISERROR(VLOOKUP($B1177,Insumos!$C:$G,3,FALSE)),"",VLOOKUP($B1177,Insumos!$C:$G,3,FALSE))</f>
        <v>GRAMOS</v>
      </c>
      <c r="D1177" s="56">
        <f>+IF(ISERROR(VLOOKUP($B1177,Insumos!$C:$G,2,FALSE)),"",VLOOKUP($B1177,Insumos!$C:$G,2,FALSE))</f>
        <v>6750</v>
      </c>
      <c r="E1177" s="57">
        <f>+IF(ISERROR(VLOOKUP($B1177,Insumos!$C:$G,5,FALSE)),"",VLOOKUP($B1177,Insumos!$C:$G,5,FALSE))</f>
        <v>1000</v>
      </c>
      <c r="F1177" s="55" t="str">
        <f>+IF(ISERROR(VLOOKUP($B1177,Insumos!$C:$G,4,FALSE)),"",VLOOKUP($B1177,Insumos!$C:$G,4,FALSE))</f>
        <v>GRAMOS</v>
      </c>
      <c r="G1177" s="141">
        <v>8.0</v>
      </c>
      <c r="H1177" s="56">
        <f t="shared" si="51"/>
        <v>54</v>
      </c>
    </row>
    <row r="1178" ht="15.75" customHeight="1">
      <c r="A1178" s="53">
        <v>13.0</v>
      </c>
      <c r="B1178" s="55" t="s">
        <v>156</v>
      </c>
      <c r="C1178" s="55" t="str">
        <f>+IF(ISERROR(VLOOKUP($B1178,Insumos!$C:$G,3,FALSE)),"",VLOOKUP($B1178,Insumos!$C:$G,3,FALSE))</f>
        <v>GRAMOS</v>
      </c>
      <c r="D1178" s="56">
        <f>+IF(ISERROR(VLOOKUP($B1178,Insumos!$C:$G,2,FALSE)),"",VLOOKUP($B1178,Insumos!$C:$G,2,FALSE))</f>
        <v>909</v>
      </c>
      <c r="E1178" s="57">
        <f>+IF(ISERROR(VLOOKUP($B1178,Insumos!$C:$G,5,FALSE)),"",VLOOKUP($B1178,Insumos!$C:$G,5,FALSE))</f>
        <v>1000</v>
      </c>
      <c r="F1178" s="55" t="str">
        <f>+IF(ISERROR(VLOOKUP($B1178,Insumos!$C:$G,4,FALSE)),"",VLOOKUP($B1178,Insumos!$C:$G,4,FALSE))</f>
        <v>GRAMOS</v>
      </c>
      <c r="G1178" s="141">
        <v>8.0</v>
      </c>
      <c r="H1178" s="56">
        <f t="shared" si="51"/>
        <v>7.27</v>
      </c>
    </row>
    <row r="1179" ht="15.75" customHeight="1">
      <c r="A1179" s="53">
        <v>14.0</v>
      </c>
      <c r="B1179" s="55" t="s">
        <v>303</v>
      </c>
      <c r="C1179" s="55" t="str">
        <f>+IF(ISERROR(VLOOKUP($B1179,Insumos!$C:$G,3,FALSE)),"",VLOOKUP($B1179,Insumos!$C:$G,3,FALSE))</f>
        <v>UNIDAD</v>
      </c>
      <c r="D1179" s="56">
        <f>+IF(ISERROR(VLOOKUP($B1179,Insumos!$C:$G,2,FALSE)),"",VLOOKUP($B1179,Insumos!$C:$G,2,FALSE))</f>
        <v>10</v>
      </c>
      <c r="E1179" s="57">
        <f>+IF(ISERROR(VLOOKUP($B1179,Insumos!$C:$G,5,FALSE)),"",VLOOKUP($B1179,Insumos!$C:$G,5,FALSE))</f>
        <v>1</v>
      </c>
      <c r="F1179" s="55" t="str">
        <f>+IF(ISERROR(VLOOKUP($B1179,Insumos!$C:$G,4,FALSE)),"",VLOOKUP($B1179,Insumos!$C:$G,4,FALSE))</f>
        <v>UNIDAD</v>
      </c>
      <c r="G1179" s="141">
        <v>2.0</v>
      </c>
      <c r="H1179" s="56">
        <f t="shared" si="51"/>
        <v>20</v>
      </c>
    </row>
    <row r="1180" ht="15.75" customHeight="1">
      <c r="A1180" s="53">
        <v>15.0</v>
      </c>
      <c r="B1180" s="55" t="s">
        <v>304</v>
      </c>
      <c r="C1180" s="55" t="str">
        <f>+IF(ISERROR(VLOOKUP($B1180,Insumos!$C:$G,3,FALSE)),"",VLOOKUP($B1180,Insumos!$C:$G,3,FALSE))</f>
        <v>UNIDAD</v>
      </c>
      <c r="D1180" s="56">
        <f>+IF(ISERROR(VLOOKUP($B1180,Insumos!$C:$G,2,FALSE)),"",VLOOKUP($B1180,Insumos!$C:$G,2,FALSE))</f>
        <v>9</v>
      </c>
      <c r="E1180" s="57">
        <f>+IF(ISERROR(VLOOKUP($B1180,Insumos!$C:$G,5,FALSE)),"",VLOOKUP($B1180,Insumos!$C:$G,5,FALSE))</f>
        <v>1</v>
      </c>
      <c r="F1180" s="55" t="str">
        <f>+IF(ISERROR(VLOOKUP($B1180,Insumos!$C:$G,4,FALSE)),"",VLOOKUP($B1180,Insumos!$C:$G,4,FALSE))</f>
        <v>UNIDAD</v>
      </c>
      <c r="G1180" s="141">
        <v>2.0</v>
      </c>
      <c r="H1180" s="56">
        <f t="shared" si="51"/>
        <v>18</v>
      </c>
    </row>
    <row r="1181" ht="15.75" customHeight="1">
      <c r="A1181" s="53">
        <v>16.0</v>
      </c>
      <c r="B1181" s="55" t="s">
        <v>311</v>
      </c>
      <c r="C1181" s="55" t="str">
        <f>+IF(ISERROR(VLOOKUP($B1181,Insumos!$C:$G,3,FALSE)),"",VLOOKUP($B1181,Insumos!$C:$G,3,FALSE))</f>
        <v>UNIDAD</v>
      </c>
      <c r="D1181" s="56">
        <f>+IF(ISERROR(VLOOKUP($B1181,Insumos!$C:$G,2,FALSE)),"",VLOOKUP($B1181,Insumos!$C:$G,2,FALSE))</f>
        <v>75.25</v>
      </c>
      <c r="E1181" s="57">
        <f>+IF(ISERROR(VLOOKUP($B1181,Insumos!$C:$G,5,FALSE)),"",VLOOKUP($B1181,Insumos!$C:$G,5,FALSE))</f>
        <v>1</v>
      </c>
      <c r="F1181" s="55" t="str">
        <f>+IF(ISERROR(VLOOKUP($B1181,Insumos!$C:$G,4,FALSE)),"",VLOOKUP($B1181,Insumos!$C:$G,4,FALSE))</f>
        <v>UNIDAD</v>
      </c>
      <c r="G1181" s="141">
        <v>1.0</v>
      </c>
      <c r="H1181" s="56">
        <f t="shared" si="51"/>
        <v>75.25</v>
      </c>
    </row>
    <row r="1182" ht="15.75" customHeight="1">
      <c r="A1182" s="53">
        <v>17.0</v>
      </c>
      <c r="B1182" s="55" t="s">
        <v>312</v>
      </c>
      <c r="C1182" s="55" t="str">
        <f>+IF(ISERROR(VLOOKUP($B1182,Insumos!$C:$G,3,FALSE)),"",VLOOKUP($B1182,Insumos!$C:$G,3,FALSE))</f>
        <v>UNIDAD</v>
      </c>
      <c r="D1182" s="56">
        <f>+IF(ISERROR(VLOOKUP($B1182,Insumos!$C:$G,2,FALSE)),"",VLOOKUP($B1182,Insumos!$C:$G,2,FALSE))</f>
        <v>90.25</v>
      </c>
      <c r="E1182" s="57">
        <f>+IF(ISERROR(VLOOKUP($B1182,Insumos!$C:$G,5,FALSE)),"",VLOOKUP($B1182,Insumos!$C:$G,5,FALSE))</f>
        <v>1</v>
      </c>
      <c r="F1182" s="55" t="str">
        <f>+IF(ISERROR(VLOOKUP($B1182,Insumos!$C:$G,4,FALSE)),"",VLOOKUP($B1182,Insumos!$C:$G,4,FALSE))</f>
        <v>UNIDAD</v>
      </c>
      <c r="G1182" s="141">
        <v>1.0</v>
      </c>
      <c r="H1182" s="56">
        <f t="shared" si="51"/>
        <v>90.25</v>
      </c>
    </row>
    <row r="1183" ht="15.75" customHeight="1">
      <c r="A1183" s="53">
        <v>18.0</v>
      </c>
      <c r="B1183" s="55" t="s">
        <v>315</v>
      </c>
      <c r="C1183" s="55" t="str">
        <f>+IF(ISERROR(VLOOKUP($B1183,Insumos!$C:$G,3,FALSE)),"",VLOOKUP($B1183,Insumos!$C:$G,3,FALSE))</f>
        <v>UNIDAD</v>
      </c>
      <c r="D1183" s="56">
        <f>+IF(ISERROR(VLOOKUP($B1183,Insumos!$C:$G,2,FALSE)),"",VLOOKUP($B1183,Insumos!$C:$G,2,FALSE))</f>
        <v>170</v>
      </c>
      <c r="E1183" s="57">
        <f>+IF(ISERROR(VLOOKUP($B1183,Insumos!$C:$G,5,FALSE)),"",VLOOKUP($B1183,Insumos!$C:$G,5,FALSE))</f>
        <v>1</v>
      </c>
      <c r="F1183" s="55" t="str">
        <f>+IF(ISERROR(VLOOKUP($B1183,Insumos!$C:$G,4,FALSE)),"",VLOOKUP($B1183,Insumos!$C:$G,4,FALSE))</f>
        <v>UNIDAD</v>
      </c>
      <c r="G1183" s="141">
        <v>1.0</v>
      </c>
      <c r="H1183" s="56">
        <f t="shared" si="51"/>
        <v>170</v>
      </c>
    </row>
    <row r="1184" ht="15.75" customHeight="1">
      <c r="A1184" s="42"/>
      <c r="B1184" s="140"/>
      <c r="C1184" s="41"/>
      <c r="D1184" s="44"/>
      <c r="E1184" s="45"/>
      <c r="F1184" s="41"/>
      <c r="G1184" s="67" t="s">
        <v>566</v>
      </c>
      <c r="H1184" s="68">
        <f>+SUM(H1166:H1183)</f>
        <v>2881.95</v>
      </c>
    </row>
    <row r="1185" ht="15.75" customHeight="1">
      <c r="A1185" s="42"/>
      <c r="B1185" s="140"/>
      <c r="C1185" s="41"/>
      <c r="D1185" s="44"/>
      <c r="E1185" s="45"/>
      <c r="F1185" s="41"/>
      <c r="G1185" s="67" t="s">
        <v>569</v>
      </c>
      <c r="H1185" s="142">
        <f>+H1184/10</f>
        <v>288.195</v>
      </c>
    </row>
    <row r="1186" ht="15.75" customHeight="1">
      <c r="A1186" s="42"/>
      <c r="B1186" s="140"/>
      <c r="C1186" s="41"/>
      <c r="D1186" s="44"/>
      <c r="E1186" s="45"/>
      <c r="F1186" s="41"/>
      <c r="G1186" s="67" t="s">
        <v>570</v>
      </c>
      <c r="H1186" s="143">
        <f>(H1184+H1185)*1.19</f>
        <v>3772.47255</v>
      </c>
    </row>
    <row r="1187" ht="15.75" customHeight="1">
      <c r="A1187" s="42"/>
      <c r="B1187" s="140"/>
      <c r="C1187" s="41"/>
      <c r="D1187" s="44"/>
      <c r="E1187" s="45"/>
      <c r="F1187" s="41"/>
      <c r="G1187" s="67" t="s">
        <v>571</v>
      </c>
      <c r="H1187" s="144">
        <f>+H1186/H1188</f>
        <v>0.3776248799</v>
      </c>
    </row>
    <row r="1188" ht="15.75" customHeight="1">
      <c r="A1188" s="42"/>
      <c r="B1188" s="140"/>
      <c r="C1188" s="41"/>
      <c r="D1188" s="44"/>
      <c r="E1188" s="45"/>
      <c r="F1188" s="41"/>
      <c r="G1188" s="67" t="s">
        <v>572</v>
      </c>
      <c r="H1188" s="154">
        <v>9990.0</v>
      </c>
    </row>
    <row r="1189" ht="15.75" customHeight="1">
      <c r="B1189" s="4"/>
      <c r="G1189" s="31"/>
    </row>
    <row r="1190" ht="15.75" customHeight="1">
      <c r="B1190" s="4"/>
      <c r="G1190" s="31"/>
    </row>
    <row r="1191" ht="15.75" customHeight="1">
      <c r="A1191" s="138" t="s">
        <v>562</v>
      </c>
      <c r="B1191" s="89" t="s">
        <v>624</v>
      </c>
      <c r="C1191" s="34"/>
      <c r="D1191" s="35"/>
      <c r="E1191" s="36"/>
      <c r="F1191" s="37"/>
      <c r="G1191" s="38"/>
      <c r="H1191" s="35"/>
    </row>
    <row r="1192" ht="15.75" customHeight="1">
      <c r="A1192" s="42"/>
      <c r="B1192" s="140"/>
      <c r="C1192" s="42"/>
      <c r="D1192" s="44"/>
      <c r="E1192" s="45"/>
      <c r="F1192" s="42"/>
      <c r="G1192" s="46"/>
      <c r="H1192" s="44"/>
    </row>
    <row r="1193" ht="15.75" customHeight="1">
      <c r="A1193" s="48" t="s">
        <v>476</v>
      </c>
      <c r="B1193" s="48" t="s">
        <v>477</v>
      </c>
      <c r="C1193" s="48" t="s">
        <v>478</v>
      </c>
      <c r="D1193" s="49" t="s">
        <v>564</v>
      </c>
      <c r="E1193" s="50" t="s">
        <v>10</v>
      </c>
      <c r="F1193" s="48" t="s">
        <v>480</v>
      </c>
      <c r="G1193" s="51" t="s">
        <v>481</v>
      </c>
      <c r="H1193" s="49" t="s">
        <v>565</v>
      </c>
    </row>
    <row r="1194" ht="15.75" customHeight="1">
      <c r="A1194" s="53">
        <v>1.0</v>
      </c>
      <c r="B1194" s="55" t="s">
        <v>69</v>
      </c>
      <c r="C1194" s="55" t="str">
        <f>+IF(ISERROR(VLOOKUP($B1194,Insumos!$C:$G,3,FALSE)),"",VLOOKUP($B1194,Insumos!$C:$G,3,FALSE))</f>
        <v>GRAMOS</v>
      </c>
      <c r="D1194" s="56">
        <f>+IF(ISERROR(VLOOKUP($B1194,Insumos!$C:$G,2,FALSE)),"",VLOOKUP($B1194,Insumos!$C:$G,2,FALSE))</f>
        <v>2777.79</v>
      </c>
      <c r="E1194" s="57">
        <f>+IF(ISERROR(VLOOKUP($B1194,Insumos!$C:$G,5,FALSE)),"",VLOOKUP($B1194,Insumos!$C:$G,5,FALSE))</f>
        <v>5700</v>
      </c>
      <c r="F1194" s="55" t="str">
        <f>+IF(ISERROR(VLOOKUP($B1194,Insumos!$C:$G,4,FALSE)),"",VLOOKUP($B1194,Insumos!$C:$G,4,FALSE))</f>
        <v>GRAMOS</v>
      </c>
      <c r="G1194" s="141">
        <v>250.0</v>
      </c>
      <c r="H1194" s="56">
        <f t="shared" ref="H1194:H1209" si="52">IF(ISERROR(ROUND(+D1194/E1194*G1194,2)),0,ROUND(+D1194/E1194*G1194,2))</f>
        <v>121.83</v>
      </c>
    </row>
    <row r="1195" ht="15.75" customHeight="1">
      <c r="A1195" s="53">
        <v>2.0</v>
      </c>
      <c r="B1195" s="55" t="s">
        <v>235</v>
      </c>
      <c r="C1195" s="55" t="str">
        <f>+IF(ISERROR(VLOOKUP($B1195,Insumos!$C:$G,3,FALSE)),"",VLOOKUP($B1195,Insumos!$C:$G,3,FALSE))</f>
        <v>GRAMOS</v>
      </c>
      <c r="D1195" s="56">
        <f>+IF(ISERROR(VLOOKUP($B1195,Insumos!$C:$G,2,FALSE)),"",VLOOKUP($B1195,Insumos!$C:$G,2,FALSE))</f>
        <v>13944.82759</v>
      </c>
      <c r="E1195" s="57">
        <f>+IF(ISERROR(VLOOKUP($B1195,Insumos!$C:$G,5,FALSE)),"",VLOOKUP($B1195,Insumos!$C:$G,5,FALSE))</f>
        <v>1000</v>
      </c>
      <c r="F1195" s="55" t="str">
        <f>+IF(ISERROR(VLOOKUP($B1195,Insumos!$C:$G,4,FALSE)),"",VLOOKUP($B1195,Insumos!$C:$G,4,FALSE))</f>
        <v>GRAMOS</v>
      </c>
      <c r="G1195" s="141">
        <v>105.0</v>
      </c>
      <c r="H1195" s="56">
        <f t="shared" si="52"/>
        <v>1464.21</v>
      </c>
    </row>
    <row r="1196" ht="15.75" customHeight="1">
      <c r="A1196" s="53">
        <v>3.0</v>
      </c>
      <c r="B1196" s="55" t="s">
        <v>232</v>
      </c>
      <c r="C1196" s="55" t="str">
        <f>+IF(ISERROR(VLOOKUP($B1196,Insumos!$C:$G,3,FALSE)),"",VLOOKUP($B1196,Insumos!$C:$G,3,FALSE))</f>
        <v>GRAMOS</v>
      </c>
      <c r="D1196" s="56">
        <f>+IF(ISERROR(VLOOKUP($B1196,Insumos!$C:$G,2,FALSE)),"",VLOOKUP($B1196,Insumos!$C:$G,2,FALSE))</f>
        <v>3529.411765</v>
      </c>
      <c r="E1196" s="57">
        <f>+IF(ISERROR(VLOOKUP($B1196,Insumos!$C:$G,5,FALSE)),"",VLOOKUP($B1196,Insumos!$C:$G,5,FALSE))</f>
        <v>1000</v>
      </c>
      <c r="F1196" s="55" t="str">
        <f>+IF(ISERROR(VLOOKUP($B1196,Insumos!$C:$G,4,FALSE)),"",VLOOKUP($B1196,Insumos!$C:$G,4,FALSE))</f>
        <v>GRAMOS</v>
      </c>
      <c r="G1196" s="141">
        <v>40.0</v>
      </c>
      <c r="H1196" s="56">
        <f t="shared" si="52"/>
        <v>141.18</v>
      </c>
    </row>
    <row r="1197" ht="15.75" customHeight="1">
      <c r="A1197" s="53">
        <v>4.0</v>
      </c>
      <c r="B1197" s="55" t="s">
        <v>187</v>
      </c>
      <c r="C1197" s="55" t="str">
        <f>+IF(ISERROR(VLOOKUP($B1197,Insumos!$C:$G,3,FALSE)),"",VLOOKUP($B1197,Insumos!$C:$G,3,FALSE))</f>
        <v>GRAMOS</v>
      </c>
      <c r="D1197" s="56">
        <f>+IF(ISERROR(VLOOKUP($B1197,Insumos!$C:$G,2,FALSE)),"",VLOOKUP($B1197,Insumos!$C:$G,2,FALSE))</f>
        <v>3645</v>
      </c>
      <c r="E1197" s="57">
        <f>+IF(ISERROR(VLOOKUP($B1197,Insumos!$C:$G,5,FALSE)),"",VLOOKUP($B1197,Insumos!$C:$G,5,FALSE))</f>
        <v>1000</v>
      </c>
      <c r="F1197" s="55" t="str">
        <f>+IF(ISERROR(VLOOKUP($B1197,Insumos!$C:$G,4,FALSE)),"",VLOOKUP($B1197,Insumos!$C:$G,4,FALSE))</f>
        <v>GRAMOS</v>
      </c>
      <c r="G1197" s="141">
        <v>5.0</v>
      </c>
      <c r="H1197" s="56">
        <f t="shared" si="52"/>
        <v>18.23</v>
      </c>
    </row>
    <row r="1198" ht="15.75" customHeight="1">
      <c r="A1198" s="53">
        <v>5.0</v>
      </c>
      <c r="B1198" s="55" t="s">
        <v>54</v>
      </c>
      <c r="C1198" s="55" t="str">
        <f>+IF(ISERROR(VLOOKUP($B1198,Insumos!$C:$G,3,FALSE)),"",VLOOKUP($B1198,Insumos!$C:$G,3,FALSE))</f>
        <v>UNIDAD</v>
      </c>
      <c r="D1198" s="56">
        <f>+IF(ISERROR(VLOOKUP($B1198,Insumos!$C:$G,2,FALSE)),"",VLOOKUP($B1198,Insumos!$C:$G,2,FALSE))</f>
        <v>8000</v>
      </c>
      <c r="E1198" s="57">
        <f>+IF(ISERROR(VLOOKUP($B1198,Insumos!$C:$G,5,FALSE)),"",VLOOKUP($B1198,Insumos!$C:$G,5,FALSE))</f>
        <v>36</v>
      </c>
      <c r="F1198" s="55" t="str">
        <f>+IF(ISERROR(VLOOKUP($B1198,Insumos!$C:$G,4,FALSE)),"",VLOOKUP($B1198,Insumos!$C:$G,4,FALSE))</f>
        <v>UNIDAD</v>
      </c>
      <c r="G1198" s="141">
        <v>0.5</v>
      </c>
      <c r="H1198" s="56">
        <f t="shared" si="52"/>
        <v>111.11</v>
      </c>
    </row>
    <row r="1199" ht="15.75" customHeight="1">
      <c r="A1199" s="53">
        <v>6.0</v>
      </c>
      <c r="B1199" s="55" t="s">
        <v>33</v>
      </c>
      <c r="C1199" s="55" t="str">
        <f>+IF(ISERROR(VLOOKUP($B1199,Insumos!$C:$G,3,FALSE)),"",VLOOKUP($B1199,Insumos!$C:$G,3,FALSE))</f>
        <v>GRAMOS</v>
      </c>
      <c r="D1199" s="56">
        <f>+IF(ISERROR(VLOOKUP($B1199,Insumos!$C:$G,2,FALSE)),"",VLOOKUP($B1199,Insumos!$C:$G,2,FALSE))</f>
        <v>6945</v>
      </c>
      <c r="E1199" s="57">
        <f>+IF(ISERROR(VLOOKUP($B1199,Insumos!$C:$G,5,FALSE)),"",VLOOKUP($B1199,Insumos!$C:$G,5,FALSE))</f>
        <v>1360</v>
      </c>
      <c r="F1199" s="55" t="str">
        <f>+IF(ISERROR(VLOOKUP($B1199,Insumos!$C:$G,4,FALSE)),"",VLOOKUP($B1199,Insumos!$C:$G,4,FALSE))</f>
        <v>GRAMOS</v>
      </c>
      <c r="G1199" s="141">
        <v>30.0</v>
      </c>
      <c r="H1199" s="56">
        <f t="shared" si="52"/>
        <v>153.2</v>
      </c>
    </row>
    <row r="1200" ht="15.75" customHeight="1">
      <c r="A1200" s="53">
        <v>7.0</v>
      </c>
      <c r="B1200" s="55" t="s">
        <v>300</v>
      </c>
      <c r="C1200" s="55" t="str">
        <f>+IF(ISERROR(VLOOKUP($B1200,Insumos!$C:$G,3,FALSE)),"",VLOOKUP($B1200,Insumos!$C:$G,3,FALSE))</f>
        <v>UNIDAD</v>
      </c>
      <c r="D1200" s="56">
        <f>+IF(ISERROR(VLOOKUP($B1200,Insumos!$C:$G,2,FALSE)),"",VLOOKUP($B1200,Insumos!$C:$G,2,FALSE))</f>
        <v>98.32</v>
      </c>
      <c r="E1200" s="57">
        <f>+IF(ISERROR(VLOOKUP($B1200,Insumos!$C:$G,5,FALSE)),"",VLOOKUP($B1200,Insumos!$C:$G,5,FALSE))</f>
        <v>1</v>
      </c>
      <c r="F1200" s="55" t="str">
        <f>+IF(ISERROR(VLOOKUP($B1200,Insumos!$C:$G,4,FALSE)),"",VLOOKUP($B1200,Insumos!$C:$G,4,FALSE))</f>
        <v>UNIDAD</v>
      </c>
      <c r="G1200" s="141">
        <v>1.0</v>
      </c>
      <c r="H1200" s="56">
        <f t="shared" si="52"/>
        <v>98.32</v>
      </c>
    </row>
    <row r="1201" ht="15.75" customHeight="1">
      <c r="A1201" s="53">
        <v>8.0</v>
      </c>
      <c r="B1201" s="55" t="s">
        <v>301</v>
      </c>
      <c r="C1201" s="55" t="str">
        <f>+IF(ISERROR(VLOOKUP($B1201,Insumos!$C:$G,3,FALSE)),"",VLOOKUP($B1201,Insumos!$C:$G,3,FALSE))</f>
        <v>UNIDAD</v>
      </c>
      <c r="D1201" s="56">
        <f>+IF(ISERROR(VLOOKUP($B1201,Insumos!$C:$G,2,FALSE)),"",VLOOKUP($B1201,Insumos!$C:$G,2,FALSE))</f>
        <v>43.7</v>
      </c>
      <c r="E1201" s="57">
        <f>+IF(ISERROR(VLOOKUP($B1201,Insumos!$C:$G,5,FALSE)),"",VLOOKUP($B1201,Insumos!$C:$G,5,FALSE))</f>
        <v>1</v>
      </c>
      <c r="F1201" s="55" t="str">
        <f>+IF(ISERROR(VLOOKUP($B1201,Insumos!$C:$G,4,FALSE)),"",VLOOKUP($B1201,Insumos!$C:$G,4,FALSE))</f>
        <v>UNIDAD</v>
      </c>
      <c r="G1201" s="141">
        <v>1.0</v>
      </c>
      <c r="H1201" s="56">
        <f t="shared" si="52"/>
        <v>43.7</v>
      </c>
    </row>
    <row r="1202" ht="15.75" customHeight="1">
      <c r="A1202" s="53">
        <v>9.0</v>
      </c>
      <c r="B1202" s="55" t="s">
        <v>314</v>
      </c>
      <c r="C1202" s="55" t="str">
        <f>+IF(ISERROR(VLOOKUP($B1202,Insumos!$C:$G,3,FALSE)),"",VLOOKUP($B1202,Insumos!$C:$G,3,FALSE))</f>
        <v>UNIDAD</v>
      </c>
      <c r="D1202" s="56">
        <f>+IF(ISERROR(VLOOKUP($B1202,Insumos!$C:$G,2,FALSE)),"",VLOOKUP($B1202,Insumos!$C:$G,2,FALSE))</f>
        <v>10.5</v>
      </c>
      <c r="E1202" s="57">
        <f>+IF(ISERROR(VLOOKUP($B1202,Insumos!$C:$G,5,FALSE)),"",VLOOKUP($B1202,Insumos!$C:$G,5,FALSE))</f>
        <v>1</v>
      </c>
      <c r="F1202" s="55" t="str">
        <f>+IF(ISERROR(VLOOKUP($B1202,Insumos!$C:$G,4,FALSE)),"",VLOOKUP($B1202,Insumos!$C:$G,4,FALSE))</f>
        <v>UNIDAD</v>
      </c>
      <c r="G1202" s="141">
        <v>1.0</v>
      </c>
      <c r="H1202" s="56">
        <f t="shared" si="52"/>
        <v>10.5</v>
      </c>
    </row>
    <row r="1203" ht="15.75" customHeight="1">
      <c r="A1203" s="53">
        <v>10.0</v>
      </c>
      <c r="B1203" s="55" t="s">
        <v>313</v>
      </c>
      <c r="C1203" s="55" t="str">
        <f>+IF(ISERROR(VLOOKUP($B1203,Insumos!$C:$G,3,FALSE)),"",VLOOKUP($B1203,Insumos!$C:$G,3,FALSE))</f>
        <v>GRAMOS</v>
      </c>
      <c r="D1203" s="56">
        <f>+IF(ISERROR(VLOOKUP($B1203,Insumos!$C:$G,2,FALSE)),"",VLOOKUP($B1203,Insumos!$C:$G,2,FALSE))</f>
        <v>6750</v>
      </c>
      <c r="E1203" s="57">
        <f>+IF(ISERROR(VLOOKUP($B1203,Insumos!$C:$G,5,FALSE)),"",VLOOKUP($B1203,Insumos!$C:$G,5,FALSE))</f>
        <v>1000</v>
      </c>
      <c r="F1203" s="55" t="str">
        <f>+IF(ISERROR(VLOOKUP($B1203,Insumos!$C:$G,4,FALSE)),"",VLOOKUP($B1203,Insumos!$C:$G,4,FALSE))</f>
        <v>GRAMOS</v>
      </c>
      <c r="G1203" s="141">
        <v>8.0</v>
      </c>
      <c r="H1203" s="56">
        <f t="shared" si="52"/>
        <v>54</v>
      </c>
    </row>
    <row r="1204" ht="15.75" customHeight="1">
      <c r="A1204" s="53">
        <v>11.0</v>
      </c>
      <c r="B1204" s="55" t="s">
        <v>156</v>
      </c>
      <c r="C1204" s="55" t="str">
        <f>+IF(ISERROR(VLOOKUP($B1204,Insumos!$C:$G,3,FALSE)),"",VLOOKUP($B1204,Insumos!$C:$G,3,FALSE))</f>
        <v>GRAMOS</v>
      </c>
      <c r="D1204" s="56">
        <f>+IF(ISERROR(VLOOKUP($B1204,Insumos!$C:$G,2,FALSE)),"",VLOOKUP($B1204,Insumos!$C:$G,2,FALSE))</f>
        <v>909</v>
      </c>
      <c r="E1204" s="57">
        <f>+IF(ISERROR(VLOOKUP($B1204,Insumos!$C:$G,5,FALSE)),"",VLOOKUP($B1204,Insumos!$C:$G,5,FALSE))</f>
        <v>1000</v>
      </c>
      <c r="F1204" s="55" t="str">
        <f>+IF(ISERROR(VLOOKUP($B1204,Insumos!$C:$G,4,FALSE)),"",VLOOKUP($B1204,Insumos!$C:$G,4,FALSE))</f>
        <v>GRAMOS</v>
      </c>
      <c r="G1204" s="141">
        <v>8.0</v>
      </c>
      <c r="H1204" s="56">
        <f t="shared" si="52"/>
        <v>7.27</v>
      </c>
    </row>
    <row r="1205" ht="15.75" customHeight="1">
      <c r="A1205" s="53">
        <v>12.0</v>
      </c>
      <c r="B1205" s="55" t="s">
        <v>303</v>
      </c>
      <c r="C1205" s="55" t="str">
        <f>+IF(ISERROR(VLOOKUP($B1205,Insumos!$C:$G,3,FALSE)),"",VLOOKUP($B1205,Insumos!$C:$G,3,FALSE))</f>
        <v>UNIDAD</v>
      </c>
      <c r="D1205" s="56">
        <f>+IF(ISERROR(VLOOKUP($B1205,Insumos!$C:$G,2,FALSE)),"",VLOOKUP($B1205,Insumos!$C:$G,2,FALSE))</f>
        <v>10</v>
      </c>
      <c r="E1205" s="57">
        <f>+IF(ISERROR(VLOOKUP($B1205,Insumos!$C:$G,5,FALSE)),"",VLOOKUP($B1205,Insumos!$C:$G,5,FALSE))</f>
        <v>1</v>
      </c>
      <c r="F1205" s="55" t="str">
        <f>+IF(ISERROR(VLOOKUP($B1205,Insumos!$C:$G,4,FALSE)),"",VLOOKUP($B1205,Insumos!$C:$G,4,FALSE))</f>
        <v>UNIDAD</v>
      </c>
      <c r="G1205" s="141">
        <v>2.0</v>
      </c>
      <c r="H1205" s="56">
        <f t="shared" si="52"/>
        <v>20</v>
      </c>
    </row>
    <row r="1206" ht="15.75" customHeight="1">
      <c r="A1206" s="53">
        <v>13.0</v>
      </c>
      <c r="B1206" s="55" t="s">
        <v>304</v>
      </c>
      <c r="C1206" s="55" t="str">
        <f>+IF(ISERROR(VLOOKUP($B1206,Insumos!$C:$G,3,FALSE)),"",VLOOKUP($B1206,Insumos!$C:$G,3,FALSE))</f>
        <v>UNIDAD</v>
      </c>
      <c r="D1206" s="56">
        <f>+IF(ISERROR(VLOOKUP($B1206,Insumos!$C:$G,2,FALSE)),"",VLOOKUP($B1206,Insumos!$C:$G,2,FALSE))</f>
        <v>9</v>
      </c>
      <c r="E1206" s="57">
        <f>+IF(ISERROR(VLOOKUP($B1206,Insumos!$C:$G,5,FALSE)),"",VLOOKUP($B1206,Insumos!$C:$G,5,FALSE))</f>
        <v>1</v>
      </c>
      <c r="F1206" s="55" t="str">
        <f>+IF(ISERROR(VLOOKUP($B1206,Insumos!$C:$G,4,FALSE)),"",VLOOKUP($B1206,Insumos!$C:$G,4,FALSE))</f>
        <v>UNIDAD</v>
      </c>
      <c r="G1206" s="141">
        <v>2.0</v>
      </c>
      <c r="H1206" s="56">
        <f t="shared" si="52"/>
        <v>18</v>
      </c>
    </row>
    <row r="1207" ht="15.75" customHeight="1">
      <c r="A1207" s="53">
        <v>14.0</v>
      </c>
      <c r="B1207" s="55" t="s">
        <v>311</v>
      </c>
      <c r="C1207" s="55" t="str">
        <f>+IF(ISERROR(VLOOKUP($B1207,Insumos!$C:$G,3,FALSE)),"",VLOOKUP($B1207,Insumos!$C:$G,3,FALSE))</f>
        <v>UNIDAD</v>
      </c>
      <c r="D1207" s="56">
        <f>+IF(ISERROR(VLOOKUP($B1207,Insumos!$C:$G,2,FALSE)),"",VLOOKUP($B1207,Insumos!$C:$G,2,FALSE))</f>
        <v>75.25</v>
      </c>
      <c r="E1207" s="57">
        <f>+IF(ISERROR(VLOOKUP($B1207,Insumos!$C:$G,5,FALSE)),"",VLOOKUP($B1207,Insumos!$C:$G,5,FALSE))</f>
        <v>1</v>
      </c>
      <c r="F1207" s="55" t="str">
        <f>+IF(ISERROR(VLOOKUP($B1207,Insumos!$C:$G,4,FALSE)),"",VLOOKUP($B1207,Insumos!$C:$G,4,FALSE))</f>
        <v>UNIDAD</v>
      </c>
      <c r="G1207" s="141">
        <v>1.0</v>
      </c>
      <c r="H1207" s="56">
        <f t="shared" si="52"/>
        <v>75.25</v>
      </c>
    </row>
    <row r="1208" ht="15.75" customHeight="1">
      <c r="A1208" s="53">
        <v>15.0</v>
      </c>
      <c r="B1208" s="55" t="s">
        <v>312</v>
      </c>
      <c r="C1208" s="55" t="str">
        <f>+IF(ISERROR(VLOOKUP($B1208,Insumos!$C:$G,3,FALSE)),"",VLOOKUP($B1208,Insumos!$C:$G,3,FALSE))</f>
        <v>UNIDAD</v>
      </c>
      <c r="D1208" s="56">
        <f>+IF(ISERROR(VLOOKUP($B1208,Insumos!$C:$G,2,FALSE)),"",VLOOKUP($B1208,Insumos!$C:$G,2,FALSE))</f>
        <v>90.25</v>
      </c>
      <c r="E1208" s="57">
        <f>+IF(ISERROR(VLOOKUP($B1208,Insumos!$C:$G,5,FALSE)),"",VLOOKUP($B1208,Insumos!$C:$G,5,FALSE))</f>
        <v>1</v>
      </c>
      <c r="F1208" s="55" t="str">
        <f>+IF(ISERROR(VLOOKUP($B1208,Insumos!$C:$G,4,FALSE)),"",VLOOKUP($B1208,Insumos!$C:$G,4,FALSE))</f>
        <v>UNIDAD</v>
      </c>
      <c r="G1208" s="141">
        <v>1.0</v>
      </c>
      <c r="H1208" s="56">
        <f t="shared" si="52"/>
        <v>90.25</v>
      </c>
    </row>
    <row r="1209" ht="15.75" customHeight="1">
      <c r="A1209" s="53">
        <v>16.0</v>
      </c>
      <c r="B1209" s="55" t="s">
        <v>315</v>
      </c>
      <c r="C1209" s="55" t="str">
        <f>+IF(ISERROR(VLOOKUP($B1209,Insumos!$C:$G,3,FALSE)),"",VLOOKUP($B1209,Insumos!$C:$G,3,FALSE))</f>
        <v>UNIDAD</v>
      </c>
      <c r="D1209" s="56">
        <f>+IF(ISERROR(VLOOKUP($B1209,Insumos!$C:$G,2,FALSE)),"",VLOOKUP($B1209,Insumos!$C:$G,2,FALSE))</f>
        <v>170</v>
      </c>
      <c r="E1209" s="57">
        <f>+IF(ISERROR(VLOOKUP($B1209,Insumos!$C:$G,5,FALSE)),"",VLOOKUP($B1209,Insumos!$C:$G,5,FALSE))</f>
        <v>1</v>
      </c>
      <c r="F1209" s="55" t="str">
        <f>+IF(ISERROR(VLOOKUP($B1209,Insumos!$C:$G,4,FALSE)),"",VLOOKUP($B1209,Insumos!$C:$G,4,FALSE))</f>
        <v>UNIDAD</v>
      </c>
      <c r="G1209" s="141">
        <v>1.0</v>
      </c>
      <c r="H1209" s="56">
        <f t="shared" si="52"/>
        <v>170</v>
      </c>
    </row>
    <row r="1210" ht="15.75" customHeight="1">
      <c r="A1210" s="42"/>
      <c r="B1210" s="140"/>
      <c r="C1210" s="41"/>
      <c r="D1210" s="44"/>
      <c r="E1210" s="45"/>
      <c r="F1210" s="41"/>
      <c r="G1210" s="67" t="s">
        <v>566</v>
      </c>
      <c r="H1210" s="68">
        <f>+SUM(H1194:H1209)</f>
        <v>2597.05</v>
      </c>
    </row>
    <row r="1211" ht="15.75" customHeight="1">
      <c r="A1211" s="42"/>
      <c r="B1211" s="140"/>
      <c r="C1211" s="41"/>
      <c r="D1211" s="44"/>
      <c r="E1211" s="45"/>
      <c r="F1211" s="41"/>
      <c r="G1211" s="67" t="s">
        <v>569</v>
      </c>
      <c r="H1211" s="142">
        <f>+H1210/10</f>
        <v>259.705</v>
      </c>
    </row>
    <row r="1212" ht="15.75" customHeight="1">
      <c r="A1212" s="42"/>
      <c r="B1212" s="140"/>
      <c r="C1212" s="41"/>
      <c r="D1212" s="44"/>
      <c r="E1212" s="45"/>
      <c r="F1212" s="41"/>
      <c r="G1212" s="67" t="s">
        <v>570</v>
      </c>
      <c r="H1212" s="143">
        <f>(H1210+H1211)*1.19</f>
        <v>3399.53845</v>
      </c>
    </row>
    <row r="1213" ht="15.75" customHeight="1">
      <c r="A1213" s="42"/>
      <c r="B1213" s="140"/>
      <c r="C1213" s="41"/>
      <c r="D1213" s="44"/>
      <c r="E1213" s="45"/>
      <c r="F1213" s="41"/>
      <c r="G1213" s="67" t="s">
        <v>571</v>
      </c>
      <c r="H1213" s="144">
        <f>+H1212/H1214</f>
        <v>0.3402941391</v>
      </c>
    </row>
    <row r="1214" ht="15.75" customHeight="1">
      <c r="A1214" s="42"/>
      <c r="B1214" s="140"/>
      <c r="C1214" s="41"/>
      <c r="D1214" s="44"/>
      <c r="E1214" s="45"/>
      <c r="F1214" s="41"/>
      <c r="G1214" s="67" t="s">
        <v>572</v>
      </c>
      <c r="H1214" s="154">
        <v>9990.0</v>
      </c>
    </row>
    <row r="1215" ht="15.75" customHeight="1">
      <c r="B1215" s="4"/>
      <c r="G1215" s="31"/>
    </row>
    <row r="1216" ht="15.75" customHeight="1">
      <c r="B1216" s="4"/>
      <c r="G1216" s="31"/>
    </row>
    <row r="1217" ht="15.75" customHeight="1">
      <c r="B1217" s="4"/>
      <c r="G1217" s="31"/>
    </row>
    <row r="1218" ht="15.75" customHeight="1">
      <c r="A1218" s="138" t="s">
        <v>562</v>
      </c>
      <c r="B1218" s="89" t="s">
        <v>625</v>
      </c>
      <c r="C1218" s="34"/>
      <c r="D1218" s="35"/>
      <c r="E1218" s="36"/>
      <c r="F1218" s="37"/>
      <c r="G1218" s="38"/>
      <c r="H1218" s="35"/>
    </row>
    <row r="1219" ht="15.75" customHeight="1">
      <c r="A1219" s="42"/>
      <c r="B1219" s="140"/>
      <c r="C1219" s="42"/>
      <c r="D1219" s="44"/>
      <c r="E1219" s="45"/>
      <c r="F1219" s="42"/>
      <c r="G1219" s="46"/>
      <c r="H1219" s="44"/>
    </row>
    <row r="1220" ht="15.75" customHeight="1">
      <c r="A1220" s="48" t="s">
        <v>476</v>
      </c>
      <c r="B1220" s="48" t="s">
        <v>477</v>
      </c>
      <c r="C1220" s="48" t="s">
        <v>478</v>
      </c>
      <c r="D1220" s="49" t="s">
        <v>564</v>
      </c>
      <c r="E1220" s="50" t="s">
        <v>10</v>
      </c>
      <c r="F1220" s="48" t="s">
        <v>480</v>
      </c>
      <c r="G1220" s="51" t="s">
        <v>481</v>
      </c>
      <c r="H1220" s="49" t="s">
        <v>565</v>
      </c>
    </row>
    <row r="1221" ht="15.75" customHeight="1">
      <c r="A1221" s="53">
        <v>1.0</v>
      </c>
      <c r="B1221" s="55" t="s">
        <v>69</v>
      </c>
      <c r="C1221" s="55" t="str">
        <f>+IF(ISERROR(VLOOKUP($B1221,Insumos!$C:$G,3,FALSE)),"",VLOOKUP($B1221,Insumos!$C:$G,3,FALSE))</f>
        <v>GRAMOS</v>
      </c>
      <c r="D1221" s="56">
        <f>+IF(ISERROR(VLOOKUP($B1221,Insumos!$C:$G,2,FALSE)),"",VLOOKUP($B1221,Insumos!$C:$G,2,FALSE))</f>
        <v>2777.79</v>
      </c>
      <c r="E1221" s="57">
        <f>+IF(ISERROR(VLOOKUP($B1221,Insumos!$C:$G,5,FALSE)),"",VLOOKUP($B1221,Insumos!$C:$G,5,FALSE))</f>
        <v>5700</v>
      </c>
      <c r="F1221" s="55" t="str">
        <f>+IF(ISERROR(VLOOKUP($B1221,Insumos!$C:$G,4,FALSE)),"",VLOOKUP($B1221,Insumos!$C:$G,4,FALSE))</f>
        <v>GRAMOS</v>
      </c>
      <c r="G1221" s="141">
        <v>250.0</v>
      </c>
      <c r="H1221" s="56">
        <f t="shared" ref="H1221:H1238" si="53">IF(ISERROR(ROUND(+D1221/E1221*G1221,2)),0,ROUND(+D1221/E1221*G1221,2))</f>
        <v>121.83</v>
      </c>
    </row>
    <row r="1222" ht="15.75" customHeight="1">
      <c r="A1222" s="53">
        <v>2.0</v>
      </c>
      <c r="B1222" s="55" t="s">
        <v>236</v>
      </c>
      <c r="C1222" s="55" t="str">
        <f>+IF(ISERROR(VLOOKUP($B1222,Insumos!$C:$G,3,FALSE)),"",VLOOKUP($B1222,Insumos!$C:$G,3,FALSE))</f>
        <v>GRAMOS</v>
      </c>
      <c r="D1222" s="56">
        <f>+IF(ISERROR(VLOOKUP($B1222,Insumos!$C:$G,2,FALSE)),"",VLOOKUP($B1222,Insumos!$C:$G,2,FALSE))</f>
        <v>8753.846154</v>
      </c>
      <c r="E1222" s="57">
        <f>+IF(ISERROR(VLOOKUP($B1222,Insumos!$C:$G,5,FALSE)),"",VLOOKUP($B1222,Insumos!$C:$G,5,FALSE))</f>
        <v>1000</v>
      </c>
      <c r="F1222" s="55" t="str">
        <f>+IF(ISERROR(VLOOKUP($B1222,Insumos!$C:$G,4,FALSE)),"",VLOOKUP($B1222,Insumos!$C:$G,4,FALSE))</f>
        <v>GRAMOS</v>
      </c>
      <c r="G1222" s="141">
        <v>60.0</v>
      </c>
      <c r="H1222" s="56">
        <f t="shared" si="53"/>
        <v>525.23</v>
      </c>
    </row>
    <row r="1223" ht="15.75" customHeight="1">
      <c r="A1223" s="53">
        <v>3.0</v>
      </c>
      <c r="B1223" s="55" t="s">
        <v>232</v>
      </c>
      <c r="C1223" s="55" t="str">
        <f>+IF(ISERROR(VLOOKUP($B1223,Insumos!$C:$G,3,FALSE)),"",VLOOKUP($B1223,Insumos!$C:$G,3,FALSE))</f>
        <v>GRAMOS</v>
      </c>
      <c r="D1223" s="56">
        <f>+IF(ISERROR(VLOOKUP($B1223,Insumos!$C:$G,2,FALSE)),"",VLOOKUP($B1223,Insumos!$C:$G,2,FALSE))</f>
        <v>3529.411765</v>
      </c>
      <c r="E1223" s="57">
        <f>+IF(ISERROR(VLOOKUP($B1223,Insumos!$C:$G,5,FALSE)),"",VLOOKUP($B1223,Insumos!$C:$G,5,FALSE))</f>
        <v>1000</v>
      </c>
      <c r="F1223" s="55" t="str">
        <f>+IF(ISERROR(VLOOKUP($B1223,Insumos!$C:$G,4,FALSE)),"",VLOOKUP($B1223,Insumos!$C:$G,4,FALSE))</f>
        <v>GRAMOS</v>
      </c>
      <c r="G1223" s="141">
        <v>40.0</v>
      </c>
      <c r="H1223" s="56">
        <f t="shared" si="53"/>
        <v>141.18</v>
      </c>
    </row>
    <row r="1224" ht="15.75" customHeight="1">
      <c r="A1224" s="53">
        <v>4.0</v>
      </c>
      <c r="B1224" s="55" t="s">
        <v>187</v>
      </c>
      <c r="C1224" s="55" t="str">
        <f>+IF(ISERROR(VLOOKUP($B1224,Insumos!$C:$G,3,FALSE)),"",VLOOKUP($B1224,Insumos!$C:$G,3,FALSE))</f>
        <v>GRAMOS</v>
      </c>
      <c r="D1224" s="56">
        <f>+IF(ISERROR(VLOOKUP($B1224,Insumos!$C:$G,2,FALSE)),"",VLOOKUP($B1224,Insumos!$C:$G,2,FALSE))</f>
        <v>3645</v>
      </c>
      <c r="E1224" s="57">
        <f>+IF(ISERROR(VLOOKUP($B1224,Insumos!$C:$G,5,FALSE)),"",VLOOKUP($B1224,Insumos!$C:$G,5,FALSE))</f>
        <v>1000</v>
      </c>
      <c r="F1224" s="55" t="str">
        <f>+IF(ISERROR(VLOOKUP($B1224,Insumos!$C:$G,4,FALSE)),"",VLOOKUP($B1224,Insumos!$C:$G,4,FALSE))</f>
        <v>GRAMOS</v>
      </c>
      <c r="G1224" s="141">
        <v>2.0</v>
      </c>
      <c r="H1224" s="56">
        <f t="shared" si="53"/>
        <v>7.29</v>
      </c>
    </row>
    <row r="1225" ht="15.75" customHeight="1">
      <c r="A1225" s="53">
        <v>5.0</v>
      </c>
      <c r="B1225" s="55" t="s">
        <v>54</v>
      </c>
      <c r="C1225" s="55" t="str">
        <f>+IF(ISERROR(VLOOKUP($B1225,Insumos!$C:$G,3,FALSE)),"",VLOOKUP($B1225,Insumos!$C:$G,3,FALSE))</f>
        <v>UNIDAD</v>
      </c>
      <c r="D1225" s="56">
        <f>+IF(ISERROR(VLOOKUP($B1225,Insumos!$C:$G,2,FALSE)),"",VLOOKUP($B1225,Insumos!$C:$G,2,FALSE))</f>
        <v>8000</v>
      </c>
      <c r="E1225" s="57">
        <f>+IF(ISERROR(VLOOKUP($B1225,Insumos!$C:$G,5,FALSE)),"",VLOOKUP($B1225,Insumos!$C:$G,5,FALSE))</f>
        <v>36</v>
      </c>
      <c r="F1225" s="55" t="str">
        <f>+IF(ISERROR(VLOOKUP($B1225,Insumos!$C:$G,4,FALSE)),"",VLOOKUP($B1225,Insumos!$C:$G,4,FALSE))</f>
        <v>UNIDAD</v>
      </c>
      <c r="G1225" s="141">
        <v>0.5</v>
      </c>
      <c r="H1225" s="56">
        <f t="shared" si="53"/>
        <v>111.11</v>
      </c>
    </row>
    <row r="1226" ht="15.75" customHeight="1">
      <c r="A1226" s="53">
        <v>6.0</v>
      </c>
      <c r="B1226" s="55" t="s">
        <v>33</v>
      </c>
      <c r="C1226" s="55" t="str">
        <f>+IF(ISERROR(VLOOKUP($B1226,Insumos!$C:$G,3,FALSE)),"",VLOOKUP($B1226,Insumos!$C:$G,3,FALSE))</f>
        <v>GRAMOS</v>
      </c>
      <c r="D1226" s="56">
        <f>+IF(ISERROR(VLOOKUP($B1226,Insumos!$C:$G,2,FALSE)),"",VLOOKUP($B1226,Insumos!$C:$G,2,FALSE))</f>
        <v>6945</v>
      </c>
      <c r="E1226" s="57">
        <f>+IF(ISERROR(VLOOKUP($B1226,Insumos!$C:$G,5,FALSE)),"",VLOOKUP($B1226,Insumos!$C:$G,5,FALSE))</f>
        <v>1360</v>
      </c>
      <c r="F1226" s="55" t="str">
        <f>+IF(ISERROR(VLOOKUP($B1226,Insumos!$C:$G,4,FALSE)),"",VLOOKUP($B1226,Insumos!$C:$G,4,FALSE))</f>
        <v>GRAMOS</v>
      </c>
      <c r="G1226" s="141">
        <v>35.0</v>
      </c>
      <c r="H1226" s="56">
        <f t="shared" si="53"/>
        <v>178.73</v>
      </c>
    </row>
    <row r="1227" ht="15.75" customHeight="1">
      <c r="A1227" s="53">
        <v>7.0</v>
      </c>
      <c r="B1227" s="55" t="s">
        <v>87</v>
      </c>
      <c r="C1227" s="55" t="str">
        <f>+IF(ISERROR(VLOOKUP($B1227,Insumos!$C:$G,3,FALSE)),"",VLOOKUP($B1227,Insumos!$C:$G,3,FALSE))</f>
        <v>GRAMOS</v>
      </c>
      <c r="D1227" s="56">
        <f>+IF(ISERROR(VLOOKUP($B1227,Insumos!$C:$G,2,FALSE)),"",VLOOKUP($B1227,Insumos!$C:$G,2,FALSE))</f>
        <v>3795</v>
      </c>
      <c r="E1227" s="57">
        <f>+IF(ISERROR(VLOOKUP($B1227,Insumos!$C:$G,5,FALSE)),"",VLOOKUP($B1227,Insumos!$C:$G,5,FALSE))</f>
        <v>500</v>
      </c>
      <c r="F1227" s="55" t="str">
        <f>+IF(ISERROR(VLOOKUP($B1227,Insumos!$C:$G,4,FALSE)),"",VLOOKUP($B1227,Insumos!$C:$G,4,FALSE))</f>
        <v>GRAMOS</v>
      </c>
      <c r="G1227" s="141">
        <v>5.0</v>
      </c>
      <c r="H1227" s="56">
        <f t="shared" si="53"/>
        <v>37.95</v>
      </c>
    </row>
    <row r="1228" ht="15.75" customHeight="1">
      <c r="A1228" s="53">
        <v>8.0</v>
      </c>
      <c r="B1228" s="55" t="s">
        <v>324</v>
      </c>
      <c r="C1228" s="55" t="str">
        <f>+IF(ISERROR(VLOOKUP($B1228,Insumos!$C:$G,3,FALSE)),"",VLOOKUP($B1228,Insumos!$C:$G,3,FALSE))</f>
        <v>GRAMOS</v>
      </c>
      <c r="D1228" s="56">
        <f>+IF(ISERROR(VLOOKUP($B1228,Insumos!$C:$G,2,FALSE)),"",VLOOKUP($B1228,Insumos!$C:$G,2,FALSE))</f>
        <v>1134.5</v>
      </c>
      <c r="E1228" s="57">
        <f>+IF(ISERROR(VLOOKUP($B1228,Insumos!$C:$G,5,FALSE)),"",VLOOKUP($B1228,Insumos!$C:$G,5,FALSE))</f>
        <v>1000</v>
      </c>
      <c r="F1228" s="55" t="str">
        <f>+IF(ISERROR(VLOOKUP($B1228,Insumos!$C:$G,4,FALSE)),"",VLOOKUP($B1228,Insumos!$C:$G,4,FALSE))</f>
        <v>GRAMOS</v>
      </c>
      <c r="G1228" s="141">
        <v>5.0</v>
      </c>
      <c r="H1228" s="56">
        <f t="shared" si="53"/>
        <v>5.67</v>
      </c>
    </row>
    <row r="1229" ht="15.75" customHeight="1">
      <c r="A1229" s="53">
        <v>9.0</v>
      </c>
      <c r="B1229" s="55" t="s">
        <v>300</v>
      </c>
      <c r="C1229" s="55" t="str">
        <f>+IF(ISERROR(VLOOKUP($B1229,Insumos!$C:$G,3,FALSE)),"",VLOOKUP($B1229,Insumos!$C:$G,3,FALSE))</f>
        <v>UNIDAD</v>
      </c>
      <c r="D1229" s="56">
        <f>+IF(ISERROR(VLOOKUP($B1229,Insumos!$C:$G,2,FALSE)),"",VLOOKUP($B1229,Insumos!$C:$G,2,FALSE))</f>
        <v>98.32</v>
      </c>
      <c r="E1229" s="57">
        <f>+IF(ISERROR(VLOOKUP($B1229,Insumos!$C:$G,5,FALSE)),"",VLOOKUP($B1229,Insumos!$C:$G,5,FALSE))</f>
        <v>1</v>
      </c>
      <c r="F1229" s="55" t="str">
        <f>+IF(ISERROR(VLOOKUP($B1229,Insumos!$C:$G,4,FALSE)),"",VLOOKUP($B1229,Insumos!$C:$G,4,FALSE))</f>
        <v>UNIDAD</v>
      </c>
      <c r="G1229" s="141">
        <v>1.0</v>
      </c>
      <c r="H1229" s="56">
        <f t="shared" si="53"/>
        <v>98.32</v>
      </c>
    </row>
    <row r="1230" ht="15.75" customHeight="1">
      <c r="A1230" s="53">
        <v>10.0</v>
      </c>
      <c r="B1230" s="55" t="s">
        <v>301</v>
      </c>
      <c r="C1230" s="55" t="str">
        <f>+IF(ISERROR(VLOOKUP($B1230,Insumos!$C:$G,3,FALSE)),"",VLOOKUP($B1230,Insumos!$C:$G,3,FALSE))</f>
        <v>UNIDAD</v>
      </c>
      <c r="D1230" s="56">
        <f>+IF(ISERROR(VLOOKUP($B1230,Insumos!$C:$G,2,FALSE)),"",VLOOKUP($B1230,Insumos!$C:$G,2,FALSE))</f>
        <v>43.7</v>
      </c>
      <c r="E1230" s="57">
        <f>+IF(ISERROR(VLOOKUP($B1230,Insumos!$C:$G,5,FALSE)),"",VLOOKUP($B1230,Insumos!$C:$G,5,FALSE))</f>
        <v>1</v>
      </c>
      <c r="F1230" s="55" t="str">
        <f>+IF(ISERROR(VLOOKUP($B1230,Insumos!$C:$G,4,FALSE)),"",VLOOKUP($B1230,Insumos!$C:$G,4,FALSE))</f>
        <v>UNIDAD</v>
      </c>
      <c r="G1230" s="141">
        <v>1.0</v>
      </c>
      <c r="H1230" s="56">
        <f t="shared" si="53"/>
        <v>43.7</v>
      </c>
    </row>
    <row r="1231" ht="15.75" customHeight="1">
      <c r="A1231" s="53">
        <v>11.0</v>
      </c>
      <c r="B1231" s="55" t="s">
        <v>314</v>
      </c>
      <c r="C1231" s="55" t="str">
        <f>+IF(ISERROR(VLOOKUP($B1231,Insumos!$C:$G,3,FALSE)),"",VLOOKUP($B1231,Insumos!$C:$G,3,FALSE))</f>
        <v>UNIDAD</v>
      </c>
      <c r="D1231" s="56">
        <f>+IF(ISERROR(VLOOKUP($B1231,Insumos!$C:$G,2,FALSE)),"",VLOOKUP($B1231,Insumos!$C:$G,2,FALSE))</f>
        <v>10.5</v>
      </c>
      <c r="E1231" s="57">
        <f>+IF(ISERROR(VLOOKUP($B1231,Insumos!$C:$G,5,FALSE)),"",VLOOKUP($B1231,Insumos!$C:$G,5,FALSE))</f>
        <v>1</v>
      </c>
      <c r="F1231" s="55" t="str">
        <f>+IF(ISERROR(VLOOKUP($B1231,Insumos!$C:$G,4,FALSE)),"",VLOOKUP($B1231,Insumos!$C:$G,4,FALSE))</f>
        <v>UNIDAD</v>
      </c>
      <c r="G1231" s="141">
        <v>1.0</v>
      </c>
      <c r="H1231" s="56">
        <f t="shared" si="53"/>
        <v>10.5</v>
      </c>
    </row>
    <row r="1232" ht="15.75" customHeight="1">
      <c r="A1232" s="53">
        <v>12.0</v>
      </c>
      <c r="B1232" s="55" t="s">
        <v>313</v>
      </c>
      <c r="C1232" s="55" t="str">
        <f>+IF(ISERROR(VLOOKUP($B1232,Insumos!$C:$G,3,FALSE)),"",VLOOKUP($B1232,Insumos!$C:$G,3,FALSE))</f>
        <v>GRAMOS</v>
      </c>
      <c r="D1232" s="56">
        <f>+IF(ISERROR(VLOOKUP($B1232,Insumos!$C:$G,2,FALSE)),"",VLOOKUP($B1232,Insumos!$C:$G,2,FALSE))</f>
        <v>6750</v>
      </c>
      <c r="E1232" s="57">
        <f>+IF(ISERROR(VLOOKUP($B1232,Insumos!$C:$G,5,FALSE)),"",VLOOKUP($B1232,Insumos!$C:$G,5,FALSE))</f>
        <v>1000</v>
      </c>
      <c r="F1232" s="55" t="str">
        <f>+IF(ISERROR(VLOOKUP($B1232,Insumos!$C:$G,4,FALSE)),"",VLOOKUP($B1232,Insumos!$C:$G,4,FALSE))</f>
        <v>GRAMOS</v>
      </c>
      <c r="G1232" s="141">
        <v>8.0</v>
      </c>
      <c r="H1232" s="56">
        <f t="shared" si="53"/>
        <v>54</v>
      </c>
    </row>
    <row r="1233" ht="15.75" customHeight="1">
      <c r="A1233" s="53">
        <v>13.0</v>
      </c>
      <c r="B1233" s="55" t="s">
        <v>156</v>
      </c>
      <c r="C1233" s="55" t="str">
        <f>+IF(ISERROR(VLOOKUP($B1233,Insumos!$C:$G,3,FALSE)),"",VLOOKUP($B1233,Insumos!$C:$G,3,FALSE))</f>
        <v>GRAMOS</v>
      </c>
      <c r="D1233" s="56">
        <f>+IF(ISERROR(VLOOKUP($B1233,Insumos!$C:$G,2,FALSE)),"",VLOOKUP($B1233,Insumos!$C:$G,2,FALSE))</f>
        <v>909</v>
      </c>
      <c r="E1233" s="57">
        <f>+IF(ISERROR(VLOOKUP($B1233,Insumos!$C:$G,5,FALSE)),"",VLOOKUP($B1233,Insumos!$C:$G,5,FALSE))</f>
        <v>1000</v>
      </c>
      <c r="F1233" s="55" t="str">
        <f>+IF(ISERROR(VLOOKUP($B1233,Insumos!$C:$G,4,FALSE)),"",VLOOKUP($B1233,Insumos!$C:$G,4,FALSE))</f>
        <v>GRAMOS</v>
      </c>
      <c r="G1233" s="141">
        <v>8.0</v>
      </c>
      <c r="H1233" s="56">
        <f t="shared" si="53"/>
        <v>7.27</v>
      </c>
    </row>
    <row r="1234" ht="15.75" customHeight="1">
      <c r="A1234" s="53">
        <v>14.0</v>
      </c>
      <c r="B1234" s="55" t="s">
        <v>303</v>
      </c>
      <c r="C1234" s="55" t="str">
        <f>+IF(ISERROR(VLOOKUP($B1234,Insumos!$C:$G,3,FALSE)),"",VLOOKUP($B1234,Insumos!$C:$G,3,FALSE))</f>
        <v>UNIDAD</v>
      </c>
      <c r="D1234" s="56">
        <f>+IF(ISERROR(VLOOKUP($B1234,Insumos!$C:$G,2,FALSE)),"",VLOOKUP($B1234,Insumos!$C:$G,2,FALSE))</f>
        <v>10</v>
      </c>
      <c r="E1234" s="57">
        <f>+IF(ISERROR(VLOOKUP($B1234,Insumos!$C:$G,5,FALSE)),"",VLOOKUP($B1234,Insumos!$C:$G,5,FALSE))</f>
        <v>1</v>
      </c>
      <c r="F1234" s="55" t="str">
        <f>+IF(ISERROR(VLOOKUP($B1234,Insumos!$C:$G,4,FALSE)),"",VLOOKUP($B1234,Insumos!$C:$G,4,FALSE))</f>
        <v>UNIDAD</v>
      </c>
      <c r="G1234" s="141">
        <v>2.0</v>
      </c>
      <c r="H1234" s="56">
        <f t="shared" si="53"/>
        <v>20</v>
      </c>
    </row>
    <row r="1235" ht="15.75" customHeight="1">
      <c r="A1235" s="53">
        <v>15.0</v>
      </c>
      <c r="B1235" s="55" t="s">
        <v>304</v>
      </c>
      <c r="C1235" s="55" t="str">
        <f>+IF(ISERROR(VLOOKUP($B1235,Insumos!$C:$G,3,FALSE)),"",VLOOKUP($B1235,Insumos!$C:$G,3,FALSE))</f>
        <v>UNIDAD</v>
      </c>
      <c r="D1235" s="56">
        <f>+IF(ISERROR(VLOOKUP($B1235,Insumos!$C:$G,2,FALSE)),"",VLOOKUP($B1235,Insumos!$C:$G,2,FALSE))</f>
        <v>9</v>
      </c>
      <c r="E1235" s="57">
        <f>+IF(ISERROR(VLOOKUP($B1235,Insumos!$C:$G,5,FALSE)),"",VLOOKUP($B1235,Insumos!$C:$G,5,FALSE))</f>
        <v>1</v>
      </c>
      <c r="F1235" s="55" t="str">
        <f>+IF(ISERROR(VLOOKUP($B1235,Insumos!$C:$G,4,FALSE)),"",VLOOKUP($B1235,Insumos!$C:$G,4,FALSE))</f>
        <v>UNIDAD</v>
      </c>
      <c r="G1235" s="141">
        <v>2.0</v>
      </c>
      <c r="H1235" s="56">
        <f t="shared" si="53"/>
        <v>18</v>
      </c>
    </row>
    <row r="1236" ht="15.75" customHeight="1">
      <c r="A1236" s="53">
        <v>16.0</v>
      </c>
      <c r="B1236" s="55" t="s">
        <v>311</v>
      </c>
      <c r="C1236" s="55" t="str">
        <f>+IF(ISERROR(VLOOKUP($B1236,Insumos!$C:$G,3,FALSE)),"",VLOOKUP($B1236,Insumos!$C:$G,3,FALSE))</f>
        <v>UNIDAD</v>
      </c>
      <c r="D1236" s="56">
        <f>+IF(ISERROR(VLOOKUP($B1236,Insumos!$C:$G,2,FALSE)),"",VLOOKUP($B1236,Insumos!$C:$G,2,FALSE))</f>
        <v>75.25</v>
      </c>
      <c r="E1236" s="57">
        <f>+IF(ISERROR(VLOOKUP($B1236,Insumos!$C:$G,5,FALSE)),"",VLOOKUP($B1236,Insumos!$C:$G,5,FALSE))</f>
        <v>1</v>
      </c>
      <c r="F1236" s="55" t="str">
        <f>+IF(ISERROR(VLOOKUP($B1236,Insumos!$C:$G,4,FALSE)),"",VLOOKUP($B1236,Insumos!$C:$G,4,FALSE))</f>
        <v>UNIDAD</v>
      </c>
      <c r="G1236" s="141">
        <v>1.0</v>
      </c>
      <c r="H1236" s="56">
        <f t="shared" si="53"/>
        <v>75.25</v>
      </c>
    </row>
    <row r="1237" ht="15.75" customHeight="1">
      <c r="A1237" s="53">
        <v>17.0</v>
      </c>
      <c r="B1237" s="55" t="s">
        <v>312</v>
      </c>
      <c r="C1237" s="55" t="str">
        <f>+IF(ISERROR(VLOOKUP($B1237,Insumos!$C:$G,3,FALSE)),"",VLOOKUP($B1237,Insumos!$C:$G,3,FALSE))</f>
        <v>UNIDAD</v>
      </c>
      <c r="D1237" s="56">
        <f>+IF(ISERROR(VLOOKUP($B1237,Insumos!$C:$G,2,FALSE)),"",VLOOKUP($B1237,Insumos!$C:$G,2,FALSE))</f>
        <v>90.25</v>
      </c>
      <c r="E1237" s="57">
        <f>+IF(ISERROR(VLOOKUP($B1237,Insumos!$C:$G,5,FALSE)),"",VLOOKUP($B1237,Insumos!$C:$G,5,FALSE))</f>
        <v>1</v>
      </c>
      <c r="F1237" s="55" t="str">
        <f>+IF(ISERROR(VLOOKUP($B1237,Insumos!$C:$G,4,FALSE)),"",VLOOKUP($B1237,Insumos!$C:$G,4,FALSE))</f>
        <v>UNIDAD</v>
      </c>
      <c r="G1237" s="141">
        <v>1.0</v>
      </c>
      <c r="H1237" s="56">
        <f t="shared" si="53"/>
        <v>90.25</v>
      </c>
    </row>
    <row r="1238" ht="15.75" customHeight="1">
      <c r="A1238" s="53">
        <v>18.0</v>
      </c>
      <c r="B1238" s="55" t="s">
        <v>315</v>
      </c>
      <c r="C1238" s="55" t="str">
        <f>+IF(ISERROR(VLOOKUP($B1238,Insumos!$C:$G,3,FALSE)),"",VLOOKUP($B1238,Insumos!$C:$G,3,FALSE))</f>
        <v>UNIDAD</v>
      </c>
      <c r="D1238" s="56">
        <f>+IF(ISERROR(VLOOKUP($B1238,Insumos!$C:$G,2,FALSE)),"",VLOOKUP($B1238,Insumos!$C:$G,2,FALSE))</f>
        <v>170</v>
      </c>
      <c r="E1238" s="57">
        <f>+IF(ISERROR(VLOOKUP($B1238,Insumos!$C:$G,5,FALSE)),"",VLOOKUP($B1238,Insumos!$C:$G,5,FALSE))</f>
        <v>1</v>
      </c>
      <c r="F1238" s="55" t="str">
        <f>+IF(ISERROR(VLOOKUP($B1238,Insumos!$C:$G,4,FALSE)),"",VLOOKUP($B1238,Insumos!$C:$G,4,FALSE))</f>
        <v>UNIDAD</v>
      </c>
      <c r="G1238" s="141">
        <v>1.0</v>
      </c>
      <c r="H1238" s="56">
        <f t="shared" si="53"/>
        <v>170</v>
      </c>
    </row>
    <row r="1239" ht="15.75" customHeight="1">
      <c r="A1239" s="42"/>
      <c r="B1239" s="140"/>
      <c r="C1239" s="41"/>
      <c r="D1239" s="44"/>
      <c r="E1239" s="45"/>
      <c r="F1239" s="41"/>
      <c r="G1239" s="67" t="s">
        <v>626</v>
      </c>
      <c r="H1239" s="68">
        <f>+SUM(H1221:H1238)</f>
        <v>1716.28</v>
      </c>
    </row>
    <row r="1240" ht="15.75" customHeight="1">
      <c r="A1240" s="42"/>
      <c r="B1240" s="140"/>
      <c r="C1240" s="41"/>
      <c r="D1240" s="44"/>
      <c r="E1240" s="45"/>
      <c r="F1240" s="41"/>
      <c r="G1240" s="67" t="s">
        <v>569</v>
      </c>
      <c r="H1240" s="142">
        <f>+H1239/10</f>
        <v>171.628</v>
      </c>
    </row>
    <row r="1241" ht="15.75" customHeight="1">
      <c r="A1241" s="42"/>
      <c r="B1241" s="140"/>
      <c r="C1241" s="41"/>
      <c r="D1241" s="44"/>
      <c r="E1241" s="45"/>
      <c r="F1241" s="41"/>
      <c r="G1241" s="67" t="s">
        <v>570</v>
      </c>
      <c r="H1241" s="143">
        <f>(H1239+H1240)*1.19</f>
        <v>2246.61052</v>
      </c>
    </row>
    <row r="1242" ht="15.75" customHeight="1">
      <c r="B1242" s="4"/>
      <c r="G1242" s="31"/>
      <c r="H1242" s="144">
        <f>+H1241/H1243</f>
        <v>0.2646184358</v>
      </c>
    </row>
    <row r="1243" ht="15.75" customHeight="1">
      <c r="B1243" s="4"/>
      <c r="G1243" s="31"/>
      <c r="H1243" s="154">
        <v>8490.0</v>
      </c>
    </row>
    <row r="1244" ht="15.75" customHeight="1">
      <c r="B1244" s="4"/>
      <c r="G1244" s="31"/>
    </row>
    <row r="1245" ht="15.75" customHeight="1">
      <c r="A1245" s="138" t="s">
        <v>562</v>
      </c>
      <c r="B1245" s="89" t="s">
        <v>627</v>
      </c>
      <c r="C1245" s="34"/>
      <c r="D1245" s="35"/>
      <c r="E1245" s="36"/>
      <c r="F1245" s="37"/>
      <c r="G1245" s="38"/>
      <c r="H1245" s="35"/>
    </row>
    <row r="1246" ht="15.75" customHeight="1">
      <c r="A1246" s="42"/>
      <c r="B1246" s="140"/>
      <c r="C1246" s="42"/>
      <c r="D1246" s="44"/>
      <c r="E1246" s="45"/>
      <c r="F1246" s="42"/>
      <c r="G1246" s="46"/>
      <c r="H1246" s="44"/>
    </row>
    <row r="1247" ht="15.75" customHeight="1">
      <c r="A1247" s="48" t="s">
        <v>476</v>
      </c>
      <c r="B1247" s="48" t="s">
        <v>477</v>
      </c>
      <c r="C1247" s="48" t="s">
        <v>478</v>
      </c>
      <c r="D1247" s="49" t="s">
        <v>564</v>
      </c>
      <c r="E1247" s="50" t="s">
        <v>10</v>
      </c>
      <c r="F1247" s="48" t="s">
        <v>480</v>
      </c>
      <c r="G1247" s="51" t="s">
        <v>481</v>
      </c>
      <c r="H1247" s="49" t="s">
        <v>565</v>
      </c>
    </row>
    <row r="1248" ht="15.75" customHeight="1">
      <c r="A1248" s="53">
        <v>1.0</v>
      </c>
      <c r="B1248" s="55" t="s">
        <v>69</v>
      </c>
      <c r="C1248" s="55" t="str">
        <f>+IF(ISERROR(VLOOKUP($B1248,Insumos!$C:$G,3,FALSE)),"",VLOOKUP($B1248,Insumos!$C:$G,3,FALSE))</f>
        <v>GRAMOS</v>
      </c>
      <c r="D1248" s="56">
        <f>+IF(ISERROR(VLOOKUP($B1248,Insumos!$C:$G,2,FALSE)),"",VLOOKUP($B1248,Insumos!$C:$G,2,FALSE))</f>
        <v>2777.79</v>
      </c>
      <c r="E1248" s="57">
        <f>+IF(ISERROR(VLOOKUP($B1248,Insumos!$C:$G,5,FALSE)),"",VLOOKUP($B1248,Insumos!$C:$G,5,FALSE))</f>
        <v>5700</v>
      </c>
      <c r="F1248" s="55" t="str">
        <f>+IF(ISERROR(VLOOKUP($B1248,Insumos!$C:$G,4,FALSE)),"",VLOOKUP($B1248,Insumos!$C:$G,4,FALSE))</f>
        <v>GRAMOS</v>
      </c>
      <c r="G1248" s="141">
        <v>250.0</v>
      </c>
      <c r="H1248" s="56">
        <f t="shared" ref="H1248:H1266" si="54">IF(ISERROR(ROUND(+D1248/E1248*G1248,2)),0,ROUND(+D1248/E1248*G1248,2))</f>
        <v>121.83</v>
      </c>
    </row>
    <row r="1249" ht="15.75" customHeight="1">
      <c r="A1249" s="53">
        <v>2.0</v>
      </c>
      <c r="B1249" s="55" t="s">
        <v>235</v>
      </c>
      <c r="C1249" s="55" t="str">
        <f>+IF(ISERROR(VLOOKUP($B1249,Insumos!$C:$G,3,FALSE)),"",VLOOKUP($B1249,Insumos!$C:$G,3,FALSE))</f>
        <v>GRAMOS</v>
      </c>
      <c r="D1249" s="56">
        <f>+IF(ISERROR(VLOOKUP($B1249,Insumos!$C:$G,2,FALSE)),"",VLOOKUP($B1249,Insumos!$C:$G,2,FALSE))</f>
        <v>13944.82759</v>
      </c>
      <c r="E1249" s="57">
        <f>+IF(ISERROR(VLOOKUP($B1249,Insumos!$C:$G,5,FALSE)),"",VLOOKUP($B1249,Insumos!$C:$G,5,FALSE))</f>
        <v>1000</v>
      </c>
      <c r="F1249" s="55" t="str">
        <f>+IF(ISERROR(VLOOKUP($B1249,Insumos!$C:$G,4,FALSE)),"",VLOOKUP($B1249,Insumos!$C:$G,4,FALSE))</f>
        <v>GRAMOS</v>
      </c>
      <c r="G1249" s="141">
        <v>55.0</v>
      </c>
      <c r="H1249" s="56">
        <f t="shared" si="54"/>
        <v>766.97</v>
      </c>
    </row>
    <row r="1250" ht="15.75" customHeight="1">
      <c r="A1250" s="53">
        <v>3.0</v>
      </c>
      <c r="B1250" s="55" t="s">
        <v>236</v>
      </c>
      <c r="C1250" s="55" t="str">
        <f>+IF(ISERROR(VLOOKUP($B1250,Insumos!$C:$G,3,FALSE)),"",VLOOKUP($B1250,Insumos!$C:$G,3,FALSE))</f>
        <v>GRAMOS</v>
      </c>
      <c r="D1250" s="56">
        <f>+IF(ISERROR(VLOOKUP($B1250,Insumos!$C:$G,2,FALSE)),"",VLOOKUP($B1250,Insumos!$C:$G,2,FALSE))</f>
        <v>8753.846154</v>
      </c>
      <c r="E1250" s="57">
        <f>+IF(ISERROR(VLOOKUP($B1250,Insumos!$C:$G,5,FALSE)),"",VLOOKUP($B1250,Insumos!$C:$G,5,FALSE))</f>
        <v>1000</v>
      </c>
      <c r="F1250" s="55" t="str">
        <f>+IF(ISERROR(VLOOKUP($B1250,Insumos!$C:$G,4,FALSE)),"",VLOOKUP($B1250,Insumos!$C:$G,4,FALSE))</f>
        <v>GRAMOS</v>
      </c>
      <c r="G1250" s="141">
        <v>40.0</v>
      </c>
      <c r="H1250" s="56">
        <f t="shared" si="54"/>
        <v>350.15</v>
      </c>
    </row>
    <row r="1251" ht="15.75" customHeight="1">
      <c r="A1251" s="53">
        <v>4.0</v>
      </c>
      <c r="B1251" s="55" t="s">
        <v>232</v>
      </c>
      <c r="C1251" s="55" t="str">
        <f>+IF(ISERROR(VLOOKUP($B1251,Insumos!$C:$G,3,FALSE)),"",VLOOKUP($B1251,Insumos!$C:$G,3,FALSE))</f>
        <v>GRAMOS</v>
      </c>
      <c r="D1251" s="56">
        <f>+IF(ISERROR(VLOOKUP($B1251,Insumos!$C:$G,2,FALSE)),"",VLOOKUP($B1251,Insumos!$C:$G,2,FALSE))</f>
        <v>3529.411765</v>
      </c>
      <c r="E1251" s="57">
        <f>+IF(ISERROR(VLOOKUP($B1251,Insumos!$C:$G,5,FALSE)),"",VLOOKUP($B1251,Insumos!$C:$G,5,FALSE))</f>
        <v>1000</v>
      </c>
      <c r="F1251" s="55" t="str">
        <f>+IF(ISERROR(VLOOKUP($B1251,Insumos!$C:$G,4,FALSE)),"",VLOOKUP($B1251,Insumos!$C:$G,4,FALSE))</f>
        <v>GRAMOS</v>
      </c>
      <c r="G1251" s="141">
        <v>40.0</v>
      </c>
      <c r="H1251" s="56">
        <f t="shared" si="54"/>
        <v>141.18</v>
      </c>
    </row>
    <row r="1252" ht="15.75" customHeight="1">
      <c r="A1252" s="53">
        <v>5.0</v>
      </c>
      <c r="B1252" s="55" t="s">
        <v>187</v>
      </c>
      <c r="C1252" s="55" t="str">
        <f>+IF(ISERROR(VLOOKUP($B1252,Insumos!$C:$G,3,FALSE)),"",VLOOKUP($B1252,Insumos!$C:$G,3,FALSE))</f>
        <v>GRAMOS</v>
      </c>
      <c r="D1252" s="56">
        <f>+IF(ISERROR(VLOOKUP($B1252,Insumos!$C:$G,2,FALSE)),"",VLOOKUP($B1252,Insumos!$C:$G,2,FALSE))</f>
        <v>3645</v>
      </c>
      <c r="E1252" s="57">
        <f>+IF(ISERROR(VLOOKUP($B1252,Insumos!$C:$G,5,FALSE)),"",VLOOKUP($B1252,Insumos!$C:$G,5,FALSE))</f>
        <v>1000</v>
      </c>
      <c r="F1252" s="55" t="str">
        <f>+IF(ISERROR(VLOOKUP($B1252,Insumos!$C:$G,4,FALSE)),"",VLOOKUP($B1252,Insumos!$C:$G,4,FALSE))</f>
        <v>GRAMOS</v>
      </c>
      <c r="G1252" s="141">
        <v>2.0</v>
      </c>
      <c r="H1252" s="56">
        <f t="shared" si="54"/>
        <v>7.29</v>
      </c>
    </row>
    <row r="1253" ht="15.75" customHeight="1">
      <c r="A1253" s="53">
        <v>6.0</v>
      </c>
      <c r="B1253" s="55" t="s">
        <v>54</v>
      </c>
      <c r="C1253" s="55" t="str">
        <f>+IF(ISERROR(VLOOKUP($B1253,Insumos!$C:$G,3,FALSE)),"",VLOOKUP($B1253,Insumos!$C:$G,3,FALSE))</f>
        <v>UNIDAD</v>
      </c>
      <c r="D1253" s="56">
        <f>+IF(ISERROR(VLOOKUP($B1253,Insumos!$C:$G,2,FALSE)),"",VLOOKUP($B1253,Insumos!$C:$G,2,FALSE))</f>
        <v>8000</v>
      </c>
      <c r="E1253" s="57">
        <f>+IF(ISERROR(VLOOKUP($B1253,Insumos!$C:$G,5,FALSE)),"",VLOOKUP($B1253,Insumos!$C:$G,5,FALSE))</f>
        <v>36</v>
      </c>
      <c r="F1253" s="55" t="str">
        <f>+IF(ISERROR(VLOOKUP($B1253,Insumos!$C:$G,4,FALSE)),"",VLOOKUP($B1253,Insumos!$C:$G,4,FALSE))</f>
        <v>UNIDAD</v>
      </c>
      <c r="G1253" s="141">
        <v>0.5</v>
      </c>
      <c r="H1253" s="56">
        <f t="shared" si="54"/>
        <v>111.11</v>
      </c>
    </row>
    <row r="1254" ht="15.75" customHeight="1">
      <c r="A1254" s="53">
        <v>7.0</v>
      </c>
      <c r="B1254" s="55" t="s">
        <v>33</v>
      </c>
      <c r="C1254" s="55" t="str">
        <f>+IF(ISERROR(VLOOKUP($B1254,Insumos!$C:$G,3,FALSE)),"",VLOOKUP($B1254,Insumos!$C:$G,3,FALSE))</f>
        <v>GRAMOS</v>
      </c>
      <c r="D1254" s="56">
        <f>+IF(ISERROR(VLOOKUP($B1254,Insumos!$C:$G,2,FALSE)),"",VLOOKUP($B1254,Insumos!$C:$G,2,FALSE))</f>
        <v>6945</v>
      </c>
      <c r="E1254" s="57">
        <f>+IF(ISERROR(VLOOKUP($B1254,Insumos!$C:$G,5,FALSE)),"",VLOOKUP($B1254,Insumos!$C:$G,5,FALSE))</f>
        <v>1360</v>
      </c>
      <c r="F1254" s="55" t="str">
        <f>+IF(ISERROR(VLOOKUP($B1254,Insumos!$C:$G,4,FALSE)),"",VLOOKUP($B1254,Insumos!$C:$G,4,FALSE))</f>
        <v>GRAMOS</v>
      </c>
      <c r="G1254" s="141">
        <v>35.0</v>
      </c>
      <c r="H1254" s="56">
        <f t="shared" si="54"/>
        <v>178.73</v>
      </c>
    </row>
    <row r="1255" ht="15.75" customHeight="1">
      <c r="A1255" s="53">
        <v>8.0</v>
      </c>
      <c r="B1255" s="55" t="s">
        <v>300</v>
      </c>
      <c r="C1255" s="55" t="str">
        <f>+IF(ISERROR(VLOOKUP($B1255,Insumos!$C:$G,3,FALSE)),"",VLOOKUP($B1255,Insumos!$C:$G,3,FALSE))</f>
        <v>UNIDAD</v>
      </c>
      <c r="D1255" s="56">
        <f>+IF(ISERROR(VLOOKUP($B1255,Insumos!$C:$G,2,FALSE)),"",VLOOKUP($B1255,Insumos!$C:$G,2,FALSE))</f>
        <v>98.32</v>
      </c>
      <c r="E1255" s="57">
        <f>+IF(ISERROR(VLOOKUP($B1255,Insumos!$C:$G,5,FALSE)),"",VLOOKUP($B1255,Insumos!$C:$G,5,FALSE))</f>
        <v>1</v>
      </c>
      <c r="F1255" s="55" t="str">
        <f>+IF(ISERROR(VLOOKUP($B1255,Insumos!$C:$G,4,FALSE)),"",VLOOKUP($B1255,Insumos!$C:$G,4,FALSE))</f>
        <v>UNIDAD</v>
      </c>
      <c r="G1255" s="141">
        <v>1.0</v>
      </c>
      <c r="H1255" s="56">
        <f t="shared" si="54"/>
        <v>98.32</v>
      </c>
    </row>
    <row r="1256" ht="15.75" customHeight="1">
      <c r="A1256" s="53">
        <v>9.0</v>
      </c>
      <c r="B1256" s="55" t="s">
        <v>301</v>
      </c>
      <c r="C1256" s="55" t="str">
        <f>+IF(ISERROR(VLOOKUP($B1256,Insumos!$C:$G,3,FALSE)),"",VLOOKUP($B1256,Insumos!$C:$G,3,FALSE))</f>
        <v>UNIDAD</v>
      </c>
      <c r="D1256" s="56">
        <f>+IF(ISERROR(VLOOKUP($B1256,Insumos!$C:$G,2,FALSE)),"",VLOOKUP($B1256,Insumos!$C:$G,2,FALSE))</f>
        <v>43.7</v>
      </c>
      <c r="E1256" s="57">
        <f>+IF(ISERROR(VLOOKUP($B1256,Insumos!$C:$G,5,FALSE)),"",VLOOKUP($B1256,Insumos!$C:$G,5,FALSE))</f>
        <v>1</v>
      </c>
      <c r="F1256" s="55" t="str">
        <f>+IF(ISERROR(VLOOKUP($B1256,Insumos!$C:$G,4,FALSE)),"",VLOOKUP($B1256,Insumos!$C:$G,4,FALSE))</f>
        <v>UNIDAD</v>
      </c>
      <c r="G1256" s="141">
        <v>1.0</v>
      </c>
      <c r="H1256" s="56">
        <f t="shared" si="54"/>
        <v>43.7</v>
      </c>
    </row>
    <row r="1257" ht="15.75" customHeight="1">
      <c r="A1257" s="53">
        <v>10.0</v>
      </c>
      <c r="B1257" s="55" t="s">
        <v>314</v>
      </c>
      <c r="C1257" s="55" t="str">
        <f>+IF(ISERROR(VLOOKUP($B1257,Insumos!$C:$G,3,FALSE)),"",VLOOKUP($B1257,Insumos!$C:$G,3,FALSE))</f>
        <v>UNIDAD</v>
      </c>
      <c r="D1257" s="56">
        <f>+IF(ISERROR(VLOOKUP($B1257,Insumos!$C:$G,2,FALSE)),"",VLOOKUP($B1257,Insumos!$C:$G,2,FALSE))</f>
        <v>10.5</v>
      </c>
      <c r="E1257" s="57">
        <f>+IF(ISERROR(VLOOKUP($B1257,Insumos!$C:$G,5,FALSE)),"",VLOOKUP($B1257,Insumos!$C:$G,5,FALSE))</f>
        <v>1</v>
      </c>
      <c r="F1257" s="55" t="str">
        <f>+IF(ISERROR(VLOOKUP($B1257,Insumos!$C:$G,4,FALSE)),"",VLOOKUP($B1257,Insumos!$C:$G,4,FALSE))</f>
        <v>UNIDAD</v>
      </c>
      <c r="G1257" s="141">
        <v>1.0</v>
      </c>
      <c r="H1257" s="56">
        <f t="shared" si="54"/>
        <v>10.5</v>
      </c>
    </row>
    <row r="1258" ht="15.75" customHeight="1">
      <c r="A1258" s="53">
        <v>11.0</v>
      </c>
      <c r="B1258" s="55" t="s">
        <v>313</v>
      </c>
      <c r="C1258" s="55" t="str">
        <f>+IF(ISERROR(VLOOKUP($B1258,Insumos!$C:$G,3,FALSE)),"",VLOOKUP($B1258,Insumos!$C:$G,3,FALSE))</f>
        <v>GRAMOS</v>
      </c>
      <c r="D1258" s="56">
        <f>+IF(ISERROR(VLOOKUP($B1258,Insumos!$C:$G,2,FALSE)),"",VLOOKUP($B1258,Insumos!$C:$G,2,FALSE))</f>
        <v>6750</v>
      </c>
      <c r="E1258" s="57">
        <f>+IF(ISERROR(VLOOKUP($B1258,Insumos!$C:$G,5,FALSE)),"",VLOOKUP($B1258,Insumos!$C:$G,5,FALSE))</f>
        <v>1000</v>
      </c>
      <c r="F1258" s="55" t="str">
        <f>+IF(ISERROR(VLOOKUP($B1258,Insumos!$C:$G,4,FALSE)),"",VLOOKUP($B1258,Insumos!$C:$G,4,FALSE))</f>
        <v>GRAMOS</v>
      </c>
      <c r="G1258" s="141">
        <v>8.0</v>
      </c>
      <c r="H1258" s="56">
        <f t="shared" si="54"/>
        <v>54</v>
      </c>
    </row>
    <row r="1259" ht="15.75" customHeight="1">
      <c r="A1259" s="53">
        <v>12.0</v>
      </c>
      <c r="B1259" s="55" t="s">
        <v>156</v>
      </c>
      <c r="C1259" s="55" t="str">
        <f>+IF(ISERROR(VLOOKUP($B1259,Insumos!$C:$G,3,FALSE)),"",VLOOKUP($B1259,Insumos!$C:$G,3,FALSE))</f>
        <v>GRAMOS</v>
      </c>
      <c r="D1259" s="56">
        <f>+IF(ISERROR(VLOOKUP($B1259,Insumos!$C:$G,2,FALSE)),"",VLOOKUP($B1259,Insumos!$C:$G,2,FALSE))</f>
        <v>909</v>
      </c>
      <c r="E1259" s="57">
        <f>+IF(ISERROR(VLOOKUP($B1259,Insumos!$C:$G,5,FALSE)),"",VLOOKUP($B1259,Insumos!$C:$G,5,FALSE))</f>
        <v>1000</v>
      </c>
      <c r="F1259" s="55" t="str">
        <f>+IF(ISERROR(VLOOKUP($B1259,Insumos!$C:$G,4,FALSE)),"",VLOOKUP($B1259,Insumos!$C:$G,4,FALSE))</f>
        <v>GRAMOS</v>
      </c>
      <c r="G1259" s="141">
        <v>8.0</v>
      </c>
      <c r="H1259" s="56">
        <f t="shared" si="54"/>
        <v>7.27</v>
      </c>
    </row>
    <row r="1260" ht="15.75" customHeight="1">
      <c r="A1260" s="53">
        <v>13.0</v>
      </c>
      <c r="B1260" s="55" t="s">
        <v>303</v>
      </c>
      <c r="C1260" s="55" t="str">
        <f>+IF(ISERROR(VLOOKUP($B1260,Insumos!$C:$G,3,FALSE)),"",VLOOKUP($B1260,Insumos!$C:$G,3,FALSE))</f>
        <v>UNIDAD</v>
      </c>
      <c r="D1260" s="56">
        <f>+IF(ISERROR(VLOOKUP($B1260,Insumos!$C:$G,2,FALSE)),"",VLOOKUP($B1260,Insumos!$C:$G,2,FALSE))</f>
        <v>10</v>
      </c>
      <c r="E1260" s="57">
        <f>+IF(ISERROR(VLOOKUP($B1260,Insumos!$C:$G,5,FALSE)),"",VLOOKUP($B1260,Insumos!$C:$G,5,FALSE))</f>
        <v>1</v>
      </c>
      <c r="F1260" s="55" t="str">
        <f>+IF(ISERROR(VLOOKUP($B1260,Insumos!$C:$G,4,FALSE)),"",VLOOKUP($B1260,Insumos!$C:$G,4,FALSE))</f>
        <v>UNIDAD</v>
      </c>
      <c r="G1260" s="141">
        <v>2.0</v>
      </c>
      <c r="H1260" s="56">
        <f t="shared" si="54"/>
        <v>20</v>
      </c>
    </row>
    <row r="1261" ht="15.75" customHeight="1">
      <c r="A1261" s="53">
        <v>14.0</v>
      </c>
      <c r="B1261" s="55" t="s">
        <v>304</v>
      </c>
      <c r="C1261" s="55" t="str">
        <f>+IF(ISERROR(VLOOKUP($B1261,Insumos!$C:$G,3,FALSE)),"",VLOOKUP($B1261,Insumos!$C:$G,3,FALSE))</f>
        <v>UNIDAD</v>
      </c>
      <c r="D1261" s="56">
        <f>+IF(ISERROR(VLOOKUP($B1261,Insumos!$C:$G,2,FALSE)),"",VLOOKUP($B1261,Insumos!$C:$G,2,FALSE))</f>
        <v>9</v>
      </c>
      <c r="E1261" s="57">
        <f>+IF(ISERROR(VLOOKUP($B1261,Insumos!$C:$G,5,FALSE)),"",VLOOKUP($B1261,Insumos!$C:$G,5,FALSE))</f>
        <v>1</v>
      </c>
      <c r="F1261" s="55" t="str">
        <f>+IF(ISERROR(VLOOKUP($B1261,Insumos!$C:$G,4,FALSE)),"",VLOOKUP($B1261,Insumos!$C:$G,4,FALSE))</f>
        <v>UNIDAD</v>
      </c>
      <c r="G1261" s="141">
        <v>2.0</v>
      </c>
      <c r="H1261" s="56">
        <f t="shared" si="54"/>
        <v>18</v>
      </c>
    </row>
    <row r="1262" ht="15.75" customHeight="1">
      <c r="A1262" s="53">
        <v>15.0</v>
      </c>
      <c r="B1262" s="55" t="s">
        <v>311</v>
      </c>
      <c r="C1262" s="55" t="str">
        <f>+IF(ISERROR(VLOOKUP($B1262,Insumos!$C:$G,3,FALSE)),"",VLOOKUP($B1262,Insumos!$C:$G,3,FALSE))</f>
        <v>UNIDAD</v>
      </c>
      <c r="D1262" s="56">
        <f>+IF(ISERROR(VLOOKUP($B1262,Insumos!$C:$G,2,FALSE)),"",VLOOKUP($B1262,Insumos!$C:$G,2,FALSE))</f>
        <v>75.25</v>
      </c>
      <c r="E1262" s="57">
        <f>+IF(ISERROR(VLOOKUP($B1262,Insumos!$C:$G,5,FALSE)),"",VLOOKUP($B1262,Insumos!$C:$G,5,FALSE))</f>
        <v>1</v>
      </c>
      <c r="F1262" s="55" t="str">
        <f>+IF(ISERROR(VLOOKUP($B1262,Insumos!$C:$G,4,FALSE)),"",VLOOKUP($B1262,Insumos!$C:$G,4,FALSE))</f>
        <v>UNIDAD</v>
      </c>
      <c r="G1262" s="141">
        <v>1.0</v>
      </c>
      <c r="H1262" s="56">
        <f t="shared" si="54"/>
        <v>75.25</v>
      </c>
    </row>
    <row r="1263" ht="15.75" customHeight="1">
      <c r="A1263" s="53">
        <v>16.0</v>
      </c>
      <c r="B1263" s="55" t="s">
        <v>312</v>
      </c>
      <c r="C1263" s="55" t="str">
        <f>+IF(ISERROR(VLOOKUP($B1263,Insumos!$C:$G,3,FALSE)),"",VLOOKUP($B1263,Insumos!$C:$G,3,FALSE))</f>
        <v>UNIDAD</v>
      </c>
      <c r="D1263" s="56">
        <f>+IF(ISERROR(VLOOKUP($B1263,Insumos!$C:$G,2,FALSE)),"",VLOOKUP($B1263,Insumos!$C:$G,2,FALSE))</f>
        <v>90.25</v>
      </c>
      <c r="E1263" s="57">
        <f>+IF(ISERROR(VLOOKUP($B1263,Insumos!$C:$G,5,FALSE)),"",VLOOKUP($B1263,Insumos!$C:$G,5,FALSE))</f>
        <v>1</v>
      </c>
      <c r="F1263" s="55" t="str">
        <f>+IF(ISERROR(VLOOKUP($B1263,Insumos!$C:$G,4,FALSE)),"",VLOOKUP($B1263,Insumos!$C:$G,4,FALSE))</f>
        <v>UNIDAD</v>
      </c>
      <c r="G1263" s="141">
        <v>1.0</v>
      </c>
      <c r="H1263" s="56">
        <f t="shared" si="54"/>
        <v>90.25</v>
      </c>
    </row>
    <row r="1264" ht="15.75" customHeight="1">
      <c r="A1264" s="53">
        <v>17.0</v>
      </c>
      <c r="B1264" s="55" t="s">
        <v>315</v>
      </c>
      <c r="C1264" s="55" t="str">
        <f>+IF(ISERROR(VLOOKUP($B1264,Insumos!$C:$G,3,FALSE)),"",VLOOKUP($B1264,Insumos!$C:$G,3,FALSE))</f>
        <v>UNIDAD</v>
      </c>
      <c r="D1264" s="56">
        <f>+IF(ISERROR(VLOOKUP($B1264,Insumos!$C:$G,2,FALSE)),"",VLOOKUP($B1264,Insumos!$C:$G,2,FALSE))</f>
        <v>170</v>
      </c>
      <c r="E1264" s="57">
        <f>+IF(ISERROR(VLOOKUP($B1264,Insumos!$C:$G,5,FALSE)),"",VLOOKUP($B1264,Insumos!$C:$G,5,FALSE))</f>
        <v>1</v>
      </c>
      <c r="F1264" s="55" t="str">
        <f>+IF(ISERROR(VLOOKUP($B1264,Insumos!$C:$G,4,FALSE)),"",VLOOKUP($B1264,Insumos!$C:$G,4,FALSE))</f>
        <v>UNIDAD</v>
      </c>
      <c r="G1264" s="141">
        <v>1.0</v>
      </c>
      <c r="H1264" s="56">
        <f t="shared" si="54"/>
        <v>170</v>
      </c>
    </row>
    <row r="1265" ht="15.75" customHeight="1">
      <c r="A1265" s="53">
        <v>18.0</v>
      </c>
      <c r="B1265" s="55"/>
      <c r="C1265" s="55" t="str">
        <f>+IF(ISERROR(VLOOKUP($B1265,Insumos!$C:$G,3,FALSE)),"",VLOOKUP($B1265,Insumos!$C:$G,3,FALSE))</f>
        <v/>
      </c>
      <c r="D1265" s="56" t="str">
        <f>+IF(ISERROR(VLOOKUP($B1265,Insumos!$C:$G,2,FALSE)),"",VLOOKUP($B1265,Insumos!$C:$G,2,FALSE))</f>
        <v/>
      </c>
      <c r="E1265" s="57" t="str">
        <f>+IF(ISERROR(VLOOKUP($B1265,Insumos!$C:$G,5,FALSE)),"",VLOOKUP($B1265,Insumos!$C:$G,5,FALSE))</f>
        <v/>
      </c>
      <c r="F1265" s="55" t="str">
        <f>+IF(ISERROR(VLOOKUP($B1265,Insumos!$C:$G,4,FALSE)),"",VLOOKUP($B1265,Insumos!$C:$G,4,FALSE))</f>
        <v/>
      </c>
      <c r="G1265" s="141"/>
      <c r="H1265" s="56">
        <f t="shared" si="54"/>
        <v>0</v>
      </c>
    </row>
    <row r="1266" ht="15.75" customHeight="1">
      <c r="A1266" s="53">
        <v>19.0</v>
      </c>
      <c r="B1266" s="55"/>
      <c r="C1266" s="55" t="str">
        <f>+IF(ISERROR(VLOOKUP($B1266,Insumos!$C:$G,3,FALSE)),"",VLOOKUP($B1266,Insumos!$C:$G,3,FALSE))</f>
        <v/>
      </c>
      <c r="D1266" s="56" t="str">
        <f>+IF(ISERROR(VLOOKUP($B1266,Insumos!$C:$G,2,FALSE)),"",VLOOKUP($B1266,Insumos!$C:$G,2,FALSE))</f>
        <v/>
      </c>
      <c r="E1266" s="57" t="str">
        <f>+IF(ISERROR(VLOOKUP($B1266,Insumos!$C:$G,5,FALSE)),"",VLOOKUP($B1266,Insumos!$C:$G,5,FALSE))</f>
        <v/>
      </c>
      <c r="F1266" s="55" t="str">
        <f>+IF(ISERROR(VLOOKUP($B1266,Insumos!$C:$G,4,FALSE)),"",VLOOKUP($B1266,Insumos!$C:$G,4,FALSE))</f>
        <v/>
      </c>
      <c r="G1266" s="141"/>
      <c r="H1266" s="56">
        <f t="shared" si="54"/>
        <v>0</v>
      </c>
    </row>
    <row r="1267" ht="15.75" customHeight="1">
      <c r="A1267" s="42"/>
      <c r="B1267" s="140"/>
      <c r="C1267" s="41"/>
      <c r="D1267" s="44"/>
      <c r="E1267" s="45"/>
      <c r="F1267" s="41"/>
      <c r="G1267" s="67" t="s">
        <v>626</v>
      </c>
      <c r="H1267" s="68">
        <f>+SUM(H1248:H1266)</f>
        <v>2264.55</v>
      </c>
    </row>
    <row r="1268" ht="15.75" customHeight="1">
      <c r="A1268" s="42"/>
      <c r="B1268" s="140"/>
      <c r="C1268" s="41"/>
      <c r="D1268" s="44"/>
      <c r="E1268" s="45"/>
      <c r="F1268" s="41"/>
      <c r="G1268" s="67" t="s">
        <v>569</v>
      </c>
      <c r="H1268" s="142">
        <f>+H1267/10</f>
        <v>226.455</v>
      </c>
    </row>
    <row r="1269" ht="15.75" customHeight="1">
      <c r="A1269" s="42"/>
      <c r="B1269" s="140"/>
      <c r="C1269" s="41"/>
      <c r="D1269" s="44"/>
      <c r="E1269" s="45"/>
      <c r="F1269" s="41"/>
      <c r="G1269" s="67" t="s">
        <v>570</v>
      </c>
      <c r="H1269" s="143">
        <f>(H1267+H1268)*1.19</f>
        <v>2964.29595</v>
      </c>
    </row>
    <row r="1270" ht="15.75" customHeight="1">
      <c r="B1270" s="4"/>
      <c r="G1270" s="31"/>
      <c r="H1270" s="144">
        <f>+H1269/H1271</f>
        <v>0.3190846017</v>
      </c>
    </row>
    <row r="1271" ht="15.75" customHeight="1">
      <c r="B1271" s="4"/>
      <c r="G1271" s="31"/>
      <c r="H1271" s="154">
        <v>9290.0</v>
      </c>
    </row>
    <row r="1272" ht="15.75" customHeight="1">
      <c r="A1272" s="138" t="s">
        <v>562</v>
      </c>
      <c r="B1272" s="89" t="s">
        <v>628</v>
      </c>
      <c r="C1272" s="34"/>
      <c r="D1272" s="35"/>
      <c r="E1272" s="36"/>
      <c r="F1272" s="37"/>
      <c r="G1272" s="38"/>
      <c r="H1272" s="35"/>
    </row>
    <row r="1273" ht="15.75" customHeight="1">
      <c r="A1273" s="42"/>
      <c r="B1273" s="140"/>
      <c r="C1273" s="42"/>
      <c r="D1273" s="44"/>
      <c r="E1273" s="45"/>
      <c r="F1273" s="42"/>
      <c r="G1273" s="46"/>
      <c r="H1273" s="44"/>
    </row>
    <row r="1274" ht="15.75" customHeight="1">
      <c r="A1274" s="48" t="s">
        <v>476</v>
      </c>
      <c r="B1274" s="48" t="s">
        <v>477</v>
      </c>
      <c r="C1274" s="48" t="s">
        <v>478</v>
      </c>
      <c r="D1274" s="49" t="s">
        <v>564</v>
      </c>
      <c r="E1274" s="50" t="s">
        <v>10</v>
      </c>
      <c r="F1274" s="48" t="s">
        <v>480</v>
      </c>
      <c r="G1274" s="51" t="s">
        <v>481</v>
      </c>
      <c r="H1274" s="49" t="s">
        <v>565</v>
      </c>
    </row>
    <row r="1275" ht="15.75" customHeight="1">
      <c r="A1275" s="53">
        <v>1.0</v>
      </c>
      <c r="B1275" s="55" t="s">
        <v>69</v>
      </c>
      <c r="C1275" s="55" t="str">
        <f>+IF(ISERROR(VLOOKUP($B1275,Insumos!$C:$G,3,FALSE)),"",VLOOKUP($B1275,Insumos!$C:$G,3,FALSE))</f>
        <v>GRAMOS</v>
      </c>
      <c r="D1275" s="56">
        <f>+IF(ISERROR(VLOOKUP($B1275,Insumos!$C:$G,2,FALSE)),"",VLOOKUP($B1275,Insumos!$C:$G,2,FALSE))</f>
        <v>2777.79</v>
      </c>
      <c r="E1275" s="57">
        <f>+IF(ISERROR(VLOOKUP($B1275,Insumos!$C:$G,5,FALSE)),"",VLOOKUP($B1275,Insumos!$C:$G,5,FALSE))</f>
        <v>5700</v>
      </c>
      <c r="F1275" s="55" t="str">
        <f>+IF(ISERROR(VLOOKUP($B1275,Insumos!$C:$G,4,FALSE)),"",VLOOKUP($B1275,Insumos!$C:$G,4,FALSE))</f>
        <v>GRAMOS</v>
      </c>
      <c r="G1275" s="141">
        <v>250.0</v>
      </c>
      <c r="H1275" s="56">
        <f t="shared" ref="H1275:H1297" si="55">IF(ISERROR(ROUND(+D1275/E1275*G1275,2)),0,ROUND(+D1275/E1275*G1275,2))</f>
        <v>121.83</v>
      </c>
    </row>
    <row r="1276" ht="15.75" customHeight="1">
      <c r="A1276" s="53">
        <v>2.0</v>
      </c>
      <c r="B1276" s="55" t="s">
        <v>49</v>
      </c>
      <c r="C1276" s="55" t="str">
        <f>+IF(ISERROR(VLOOKUP($B1276,Insumos!$C:$G,3,FALSE)),"",VLOOKUP($B1276,Insumos!$C:$G,3,FALSE))</f>
        <v>GRAMOS</v>
      </c>
      <c r="D1276" s="56">
        <f>+IF(ISERROR(VLOOKUP($B1276,Insumos!$C:$G,2,FALSE)),"",VLOOKUP($B1276,Insumos!$C:$G,2,FALSE))</f>
        <v>3290</v>
      </c>
      <c r="E1276" s="57">
        <f>+IF(ISERROR(VLOOKUP($B1276,Insumos!$C:$G,5,FALSE)),"",VLOOKUP($B1276,Insumos!$C:$G,5,FALSE))</f>
        <v>1000</v>
      </c>
      <c r="F1276" s="55" t="str">
        <f>+IF(ISERROR(VLOOKUP($B1276,Insumos!$C:$G,4,FALSE)),"",VLOOKUP($B1276,Insumos!$C:$G,4,FALSE))</f>
        <v>GRAMOS</v>
      </c>
      <c r="G1276" s="141">
        <v>70.0</v>
      </c>
      <c r="H1276" s="56">
        <f t="shared" si="55"/>
        <v>230.3</v>
      </c>
    </row>
    <row r="1277" ht="15.75" customHeight="1">
      <c r="A1277" s="53">
        <v>3.0</v>
      </c>
      <c r="B1277" s="55" t="s">
        <v>232</v>
      </c>
      <c r="C1277" s="55" t="str">
        <f>+IF(ISERROR(VLOOKUP($B1277,Insumos!$C:$G,3,FALSE)),"",VLOOKUP($B1277,Insumos!$C:$G,3,FALSE))</f>
        <v>GRAMOS</v>
      </c>
      <c r="D1277" s="56">
        <f>+IF(ISERROR(VLOOKUP($B1277,Insumos!$C:$G,2,FALSE)),"",VLOOKUP($B1277,Insumos!$C:$G,2,FALSE))</f>
        <v>3529.411765</v>
      </c>
      <c r="E1277" s="57">
        <f>+IF(ISERROR(VLOOKUP($B1277,Insumos!$C:$G,5,FALSE)),"",VLOOKUP($B1277,Insumos!$C:$G,5,FALSE))</f>
        <v>1000</v>
      </c>
      <c r="F1277" s="55" t="str">
        <f>+IF(ISERROR(VLOOKUP($B1277,Insumos!$C:$G,4,FALSE)),"",VLOOKUP($B1277,Insumos!$C:$G,4,FALSE))</f>
        <v>GRAMOS</v>
      </c>
      <c r="G1277" s="141">
        <v>40.0</v>
      </c>
      <c r="H1277" s="56">
        <f t="shared" si="55"/>
        <v>141.18</v>
      </c>
    </row>
    <row r="1278" ht="15.75" customHeight="1">
      <c r="A1278" s="53">
        <v>4.0</v>
      </c>
      <c r="B1278" s="55" t="s">
        <v>187</v>
      </c>
      <c r="C1278" s="55" t="str">
        <f>+IF(ISERROR(VLOOKUP($B1278,Insumos!$C:$G,3,FALSE)),"",VLOOKUP($B1278,Insumos!$C:$G,3,FALSE))</f>
        <v>GRAMOS</v>
      </c>
      <c r="D1278" s="56">
        <f>+IF(ISERROR(VLOOKUP($B1278,Insumos!$C:$G,2,FALSE)),"",VLOOKUP($B1278,Insumos!$C:$G,2,FALSE))</f>
        <v>3645</v>
      </c>
      <c r="E1278" s="57">
        <f>+IF(ISERROR(VLOOKUP($B1278,Insumos!$C:$G,5,FALSE)),"",VLOOKUP($B1278,Insumos!$C:$G,5,FALSE))</f>
        <v>1000</v>
      </c>
      <c r="F1278" s="55" t="str">
        <f>+IF(ISERROR(VLOOKUP($B1278,Insumos!$C:$G,4,FALSE)),"",VLOOKUP($B1278,Insumos!$C:$G,4,FALSE))</f>
        <v>GRAMOS</v>
      </c>
      <c r="G1278" s="141">
        <v>2.0</v>
      </c>
      <c r="H1278" s="56">
        <f t="shared" si="55"/>
        <v>7.29</v>
      </c>
    </row>
    <row r="1279" ht="15.75" customHeight="1">
      <c r="A1279" s="53">
        <v>5.0</v>
      </c>
      <c r="B1279" s="55" t="s">
        <v>54</v>
      </c>
      <c r="C1279" s="55" t="str">
        <f>+IF(ISERROR(VLOOKUP($B1279,Insumos!$C:$G,3,FALSE)),"",VLOOKUP($B1279,Insumos!$C:$G,3,FALSE))</f>
        <v>UNIDAD</v>
      </c>
      <c r="D1279" s="56">
        <f>+IF(ISERROR(VLOOKUP($B1279,Insumos!$C:$G,2,FALSE)),"",VLOOKUP($B1279,Insumos!$C:$G,2,FALSE))</f>
        <v>8000</v>
      </c>
      <c r="E1279" s="57">
        <f>+IF(ISERROR(VLOOKUP($B1279,Insumos!$C:$G,5,FALSE)),"",VLOOKUP($B1279,Insumos!$C:$G,5,FALSE))</f>
        <v>36</v>
      </c>
      <c r="F1279" s="55" t="str">
        <f>+IF(ISERROR(VLOOKUP($B1279,Insumos!$C:$G,4,FALSE)),"",VLOOKUP($B1279,Insumos!$C:$G,4,FALSE))</f>
        <v>UNIDAD</v>
      </c>
      <c r="G1279" s="141">
        <v>0.5</v>
      </c>
      <c r="H1279" s="56">
        <f t="shared" si="55"/>
        <v>111.11</v>
      </c>
    </row>
    <row r="1280" ht="15.75" customHeight="1">
      <c r="A1280" s="53">
        <v>6.0</v>
      </c>
      <c r="B1280" s="55" t="s">
        <v>33</v>
      </c>
      <c r="C1280" s="55" t="str">
        <f>+IF(ISERROR(VLOOKUP($B1280,Insumos!$C:$G,3,FALSE)),"",VLOOKUP($B1280,Insumos!$C:$G,3,FALSE))</f>
        <v>GRAMOS</v>
      </c>
      <c r="D1280" s="56">
        <f>+IF(ISERROR(VLOOKUP($B1280,Insumos!$C:$G,2,FALSE)),"",VLOOKUP($B1280,Insumos!$C:$G,2,FALSE))</f>
        <v>6945</v>
      </c>
      <c r="E1280" s="57">
        <f>+IF(ISERROR(VLOOKUP($B1280,Insumos!$C:$G,5,FALSE)),"",VLOOKUP($B1280,Insumos!$C:$G,5,FALSE))</f>
        <v>1360</v>
      </c>
      <c r="F1280" s="55" t="str">
        <f>+IF(ISERROR(VLOOKUP($B1280,Insumos!$C:$G,4,FALSE)),"",VLOOKUP($B1280,Insumos!$C:$G,4,FALSE))</f>
        <v>GRAMOS</v>
      </c>
      <c r="G1280" s="141">
        <v>35.0</v>
      </c>
      <c r="H1280" s="56">
        <f t="shared" si="55"/>
        <v>178.73</v>
      </c>
    </row>
    <row r="1281" ht="15.75" customHeight="1">
      <c r="A1281" s="53">
        <v>7.0</v>
      </c>
      <c r="B1281" s="55" t="s">
        <v>324</v>
      </c>
      <c r="C1281" s="55" t="str">
        <f>+IF(ISERROR(VLOOKUP($B1281,Insumos!$C:$G,3,FALSE)),"",VLOOKUP($B1281,Insumos!$C:$G,3,FALSE))</f>
        <v>GRAMOS</v>
      </c>
      <c r="D1281" s="56">
        <f>+IF(ISERROR(VLOOKUP($B1281,Insumos!$C:$G,2,FALSE)),"",VLOOKUP($B1281,Insumos!$C:$G,2,FALSE))</f>
        <v>1134.5</v>
      </c>
      <c r="E1281" s="57">
        <f>+IF(ISERROR(VLOOKUP($B1281,Insumos!$C:$G,5,FALSE)),"",VLOOKUP($B1281,Insumos!$C:$G,5,FALSE))</f>
        <v>1000</v>
      </c>
      <c r="F1281" s="55" t="str">
        <f>+IF(ISERROR(VLOOKUP($B1281,Insumos!$C:$G,4,FALSE)),"",VLOOKUP($B1281,Insumos!$C:$G,4,FALSE))</f>
        <v>GRAMOS</v>
      </c>
      <c r="G1281" s="141">
        <v>5.0</v>
      </c>
      <c r="H1281" s="56">
        <f t="shared" si="55"/>
        <v>5.67</v>
      </c>
    </row>
    <row r="1282" ht="15.75" customHeight="1">
      <c r="A1282" s="53">
        <v>8.0</v>
      </c>
      <c r="B1282" s="55" t="s">
        <v>87</v>
      </c>
      <c r="C1282" s="55" t="str">
        <f>+IF(ISERROR(VLOOKUP($B1282,Insumos!$C:$G,3,FALSE)),"",VLOOKUP($B1282,Insumos!$C:$G,3,FALSE))</f>
        <v>GRAMOS</v>
      </c>
      <c r="D1282" s="56">
        <f>+IF(ISERROR(VLOOKUP($B1282,Insumos!$C:$G,2,FALSE)),"",VLOOKUP($B1282,Insumos!$C:$G,2,FALSE))</f>
        <v>3795</v>
      </c>
      <c r="E1282" s="57">
        <f>+IF(ISERROR(VLOOKUP($B1282,Insumos!$C:$G,5,FALSE)),"",VLOOKUP($B1282,Insumos!$C:$G,5,FALSE))</f>
        <v>500</v>
      </c>
      <c r="F1282" s="55" t="str">
        <f>+IF(ISERROR(VLOOKUP($B1282,Insumos!$C:$G,4,FALSE)),"",VLOOKUP($B1282,Insumos!$C:$G,4,FALSE))</f>
        <v>GRAMOS</v>
      </c>
      <c r="G1282" s="141">
        <v>5.0</v>
      </c>
      <c r="H1282" s="56">
        <f t="shared" si="55"/>
        <v>37.95</v>
      </c>
    </row>
    <row r="1283" ht="15.75" customHeight="1">
      <c r="A1283" s="53">
        <v>9.0</v>
      </c>
      <c r="B1283" s="55" t="s">
        <v>300</v>
      </c>
      <c r="C1283" s="55" t="str">
        <f>+IF(ISERROR(VLOOKUP($B1283,Insumos!$C:$G,3,FALSE)),"",VLOOKUP($B1283,Insumos!$C:$G,3,FALSE))</f>
        <v>UNIDAD</v>
      </c>
      <c r="D1283" s="56">
        <f>+IF(ISERROR(VLOOKUP($B1283,Insumos!$C:$G,2,FALSE)),"",VLOOKUP($B1283,Insumos!$C:$G,2,FALSE))</f>
        <v>98.32</v>
      </c>
      <c r="E1283" s="57">
        <f>+IF(ISERROR(VLOOKUP($B1283,Insumos!$C:$G,5,FALSE)),"",VLOOKUP($B1283,Insumos!$C:$G,5,FALSE))</f>
        <v>1</v>
      </c>
      <c r="F1283" s="55" t="str">
        <f>+IF(ISERROR(VLOOKUP($B1283,Insumos!$C:$G,4,FALSE)),"",VLOOKUP($B1283,Insumos!$C:$G,4,FALSE))</f>
        <v>UNIDAD</v>
      </c>
      <c r="G1283" s="141">
        <v>1.0</v>
      </c>
      <c r="H1283" s="56">
        <f t="shared" si="55"/>
        <v>98.32</v>
      </c>
    </row>
    <row r="1284" ht="15.75" customHeight="1">
      <c r="A1284" s="53">
        <v>10.0</v>
      </c>
      <c r="B1284" s="55" t="s">
        <v>301</v>
      </c>
      <c r="C1284" s="55" t="str">
        <f>+IF(ISERROR(VLOOKUP($B1284,Insumos!$C:$G,3,FALSE)),"",VLOOKUP($B1284,Insumos!$C:$G,3,FALSE))</f>
        <v>UNIDAD</v>
      </c>
      <c r="D1284" s="56">
        <f>+IF(ISERROR(VLOOKUP($B1284,Insumos!$C:$G,2,FALSE)),"",VLOOKUP($B1284,Insumos!$C:$G,2,FALSE))</f>
        <v>43.7</v>
      </c>
      <c r="E1284" s="57">
        <f>+IF(ISERROR(VLOOKUP($B1284,Insumos!$C:$G,5,FALSE)),"",VLOOKUP($B1284,Insumos!$C:$G,5,FALSE))</f>
        <v>1</v>
      </c>
      <c r="F1284" s="55" t="str">
        <f>+IF(ISERROR(VLOOKUP($B1284,Insumos!$C:$G,4,FALSE)),"",VLOOKUP($B1284,Insumos!$C:$G,4,FALSE))</f>
        <v>UNIDAD</v>
      </c>
      <c r="G1284" s="141">
        <v>1.0</v>
      </c>
      <c r="H1284" s="56">
        <f t="shared" si="55"/>
        <v>43.7</v>
      </c>
    </row>
    <row r="1285" ht="15.75" customHeight="1">
      <c r="A1285" s="53">
        <v>11.0</v>
      </c>
      <c r="B1285" s="55" t="s">
        <v>314</v>
      </c>
      <c r="C1285" s="55" t="str">
        <f>+IF(ISERROR(VLOOKUP($B1285,Insumos!$C:$G,3,FALSE)),"",VLOOKUP($B1285,Insumos!$C:$G,3,FALSE))</f>
        <v>UNIDAD</v>
      </c>
      <c r="D1285" s="56">
        <f>+IF(ISERROR(VLOOKUP($B1285,Insumos!$C:$G,2,FALSE)),"",VLOOKUP($B1285,Insumos!$C:$G,2,FALSE))</f>
        <v>10.5</v>
      </c>
      <c r="E1285" s="57">
        <f>+IF(ISERROR(VLOOKUP($B1285,Insumos!$C:$G,5,FALSE)),"",VLOOKUP($B1285,Insumos!$C:$G,5,FALSE))</f>
        <v>1</v>
      </c>
      <c r="F1285" s="55" t="str">
        <f>+IF(ISERROR(VLOOKUP($B1285,Insumos!$C:$G,4,FALSE)),"",VLOOKUP($B1285,Insumos!$C:$G,4,FALSE))</f>
        <v>UNIDAD</v>
      </c>
      <c r="G1285" s="141">
        <v>1.0</v>
      </c>
      <c r="H1285" s="56">
        <f t="shared" si="55"/>
        <v>10.5</v>
      </c>
    </row>
    <row r="1286" ht="15.75" customHeight="1">
      <c r="A1286" s="53">
        <v>12.0</v>
      </c>
      <c r="B1286" s="55" t="s">
        <v>313</v>
      </c>
      <c r="C1286" s="55" t="str">
        <f>+IF(ISERROR(VLOOKUP($B1286,Insumos!$C:$G,3,FALSE)),"",VLOOKUP($B1286,Insumos!$C:$G,3,FALSE))</f>
        <v>GRAMOS</v>
      </c>
      <c r="D1286" s="56">
        <f>+IF(ISERROR(VLOOKUP($B1286,Insumos!$C:$G,2,FALSE)),"",VLOOKUP($B1286,Insumos!$C:$G,2,FALSE))</f>
        <v>6750</v>
      </c>
      <c r="E1286" s="57">
        <f>+IF(ISERROR(VLOOKUP($B1286,Insumos!$C:$G,5,FALSE)),"",VLOOKUP($B1286,Insumos!$C:$G,5,FALSE))</f>
        <v>1000</v>
      </c>
      <c r="F1286" s="55" t="str">
        <f>+IF(ISERROR(VLOOKUP($B1286,Insumos!$C:$G,4,FALSE)),"",VLOOKUP($B1286,Insumos!$C:$G,4,FALSE))</f>
        <v>GRAMOS</v>
      </c>
      <c r="G1286" s="141">
        <v>8.0</v>
      </c>
      <c r="H1286" s="56">
        <f t="shared" si="55"/>
        <v>54</v>
      </c>
    </row>
    <row r="1287" ht="15.75" customHeight="1">
      <c r="A1287" s="53">
        <v>13.0</v>
      </c>
      <c r="B1287" s="55" t="s">
        <v>156</v>
      </c>
      <c r="C1287" s="55" t="str">
        <f>+IF(ISERROR(VLOOKUP($B1287,Insumos!$C:$G,3,FALSE)),"",VLOOKUP($B1287,Insumos!$C:$G,3,FALSE))</f>
        <v>GRAMOS</v>
      </c>
      <c r="D1287" s="56">
        <f>+IF(ISERROR(VLOOKUP($B1287,Insumos!$C:$G,2,FALSE)),"",VLOOKUP($B1287,Insumos!$C:$G,2,FALSE))</f>
        <v>909</v>
      </c>
      <c r="E1287" s="57">
        <f>+IF(ISERROR(VLOOKUP($B1287,Insumos!$C:$G,5,FALSE)),"",VLOOKUP($B1287,Insumos!$C:$G,5,FALSE))</f>
        <v>1000</v>
      </c>
      <c r="F1287" s="55" t="str">
        <f>+IF(ISERROR(VLOOKUP($B1287,Insumos!$C:$G,4,FALSE)),"",VLOOKUP($B1287,Insumos!$C:$G,4,FALSE))</f>
        <v>GRAMOS</v>
      </c>
      <c r="G1287" s="141">
        <v>8.0</v>
      </c>
      <c r="H1287" s="56">
        <f t="shared" si="55"/>
        <v>7.27</v>
      </c>
    </row>
    <row r="1288" ht="15.75" customHeight="1">
      <c r="A1288" s="53">
        <v>14.0</v>
      </c>
      <c r="B1288" s="55" t="s">
        <v>303</v>
      </c>
      <c r="C1288" s="55" t="str">
        <f>+IF(ISERROR(VLOOKUP($B1288,Insumos!$C:$G,3,FALSE)),"",VLOOKUP($B1288,Insumos!$C:$G,3,FALSE))</f>
        <v>UNIDAD</v>
      </c>
      <c r="D1288" s="56">
        <f>+IF(ISERROR(VLOOKUP($B1288,Insumos!$C:$G,2,FALSE)),"",VLOOKUP($B1288,Insumos!$C:$G,2,FALSE))</f>
        <v>10</v>
      </c>
      <c r="E1288" s="57">
        <f>+IF(ISERROR(VLOOKUP($B1288,Insumos!$C:$G,5,FALSE)),"",VLOOKUP($B1288,Insumos!$C:$G,5,FALSE))</f>
        <v>1</v>
      </c>
      <c r="F1288" s="55" t="str">
        <f>+IF(ISERROR(VLOOKUP($B1288,Insumos!$C:$G,4,FALSE)),"",VLOOKUP($B1288,Insumos!$C:$G,4,FALSE))</f>
        <v>UNIDAD</v>
      </c>
      <c r="G1288" s="141">
        <v>2.0</v>
      </c>
      <c r="H1288" s="56">
        <f t="shared" si="55"/>
        <v>20</v>
      </c>
    </row>
    <row r="1289" ht="15.75" customHeight="1">
      <c r="A1289" s="53">
        <v>15.0</v>
      </c>
      <c r="B1289" s="55" t="s">
        <v>304</v>
      </c>
      <c r="C1289" s="55" t="str">
        <f>+IF(ISERROR(VLOOKUP($B1289,Insumos!$C:$G,3,FALSE)),"",VLOOKUP($B1289,Insumos!$C:$G,3,FALSE))</f>
        <v>UNIDAD</v>
      </c>
      <c r="D1289" s="56">
        <f>+IF(ISERROR(VLOOKUP($B1289,Insumos!$C:$G,2,FALSE)),"",VLOOKUP($B1289,Insumos!$C:$G,2,FALSE))</f>
        <v>9</v>
      </c>
      <c r="E1289" s="57">
        <f>+IF(ISERROR(VLOOKUP($B1289,Insumos!$C:$G,5,FALSE)),"",VLOOKUP($B1289,Insumos!$C:$G,5,FALSE))</f>
        <v>1</v>
      </c>
      <c r="F1289" s="55" t="str">
        <f>+IF(ISERROR(VLOOKUP($B1289,Insumos!$C:$G,4,FALSE)),"",VLOOKUP($B1289,Insumos!$C:$G,4,FALSE))</f>
        <v>UNIDAD</v>
      </c>
      <c r="G1289" s="141">
        <v>2.0</v>
      </c>
      <c r="H1289" s="56">
        <f t="shared" si="55"/>
        <v>18</v>
      </c>
    </row>
    <row r="1290" ht="15.75" customHeight="1">
      <c r="A1290" s="53">
        <v>16.0</v>
      </c>
      <c r="B1290" s="55" t="s">
        <v>311</v>
      </c>
      <c r="C1290" s="55" t="str">
        <f>+IF(ISERROR(VLOOKUP($B1290,Insumos!$C:$G,3,FALSE)),"",VLOOKUP($B1290,Insumos!$C:$G,3,FALSE))</f>
        <v>UNIDAD</v>
      </c>
      <c r="D1290" s="56">
        <f>+IF(ISERROR(VLOOKUP($B1290,Insumos!$C:$G,2,FALSE)),"",VLOOKUP($B1290,Insumos!$C:$G,2,FALSE))</f>
        <v>75.25</v>
      </c>
      <c r="E1290" s="57">
        <f>+IF(ISERROR(VLOOKUP($B1290,Insumos!$C:$G,5,FALSE)),"",VLOOKUP($B1290,Insumos!$C:$G,5,FALSE))</f>
        <v>1</v>
      </c>
      <c r="F1290" s="55" t="str">
        <f>+IF(ISERROR(VLOOKUP($B1290,Insumos!$C:$G,4,FALSE)),"",VLOOKUP($B1290,Insumos!$C:$G,4,FALSE))</f>
        <v>UNIDAD</v>
      </c>
      <c r="G1290" s="141">
        <v>1.0</v>
      </c>
      <c r="H1290" s="56">
        <f t="shared" si="55"/>
        <v>75.25</v>
      </c>
    </row>
    <row r="1291" ht="15.75" customHeight="1">
      <c r="A1291" s="53">
        <v>17.0</v>
      </c>
      <c r="B1291" s="55" t="s">
        <v>312</v>
      </c>
      <c r="C1291" s="55" t="str">
        <f>+IF(ISERROR(VLOOKUP($B1291,Insumos!$C:$G,3,FALSE)),"",VLOOKUP($B1291,Insumos!$C:$G,3,FALSE))</f>
        <v>UNIDAD</v>
      </c>
      <c r="D1291" s="56">
        <f>+IF(ISERROR(VLOOKUP($B1291,Insumos!$C:$G,2,FALSE)),"",VLOOKUP($B1291,Insumos!$C:$G,2,FALSE))</f>
        <v>90.25</v>
      </c>
      <c r="E1291" s="57">
        <f>+IF(ISERROR(VLOOKUP($B1291,Insumos!$C:$G,5,FALSE)),"",VLOOKUP($B1291,Insumos!$C:$G,5,FALSE))</f>
        <v>1</v>
      </c>
      <c r="F1291" s="55" t="str">
        <f>+IF(ISERROR(VLOOKUP($B1291,Insumos!$C:$G,4,FALSE)),"",VLOOKUP($B1291,Insumos!$C:$G,4,FALSE))</f>
        <v>UNIDAD</v>
      </c>
      <c r="G1291" s="141">
        <v>1.0</v>
      </c>
      <c r="H1291" s="56">
        <f t="shared" si="55"/>
        <v>90.25</v>
      </c>
    </row>
    <row r="1292" ht="15.75" customHeight="1">
      <c r="A1292" s="53">
        <v>18.0</v>
      </c>
      <c r="B1292" s="55" t="s">
        <v>315</v>
      </c>
      <c r="C1292" s="55" t="str">
        <f>+IF(ISERROR(VLOOKUP($B1292,Insumos!$C:$G,3,FALSE)),"",VLOOKUP($B1292,Insumos!$C:$G,3,FALSE))</f>
        <v>UNIDAD</v>
      </c>
      <c r="D1292" s="56">
        <f>+IF(ISERROR(VLOOKUP($B1292,Insumos!$C:$G,2,FALSE)),"",VLOOKUP($B1292,Insumos!$C:$G,2,FALSE))</f>
        <v>170</v>
      </c>
      <c r="E1292" s="57">
        <f>+IF(ISERROR(VLOOKUP($B1292,Insumos!$C:$G,5,FALSE)),"",VLOOKUP($B1292,Insumos!$C:$G,5,FALSE))</f>
        <v>1</v>
      </c>
      <c r="F1292" s="55" t="str">
        <f>+IF(ISERROR(VLOOKUP($B1292,Insumos!$C:$G,4,FALSE)),"",VLOOKUP($B1292,Insumos!$C:$G,4,FALSE))</f>
        <v>UNIDAD</v>
      </c>
      <c r="G1292" s="141">
        <v>1.0</v>
      </c>
      <c r="H1292" s="56">
        <f t="shared" si="55"/>
        <v>170</v>
      </c>
    </row>
    <row r="1293" ht="15.75" customHeight="1">
      <c r="A1293" s="53">
        <v>19.0</v>
      </c>
      <c r="B1293" s="55"/>
      <c r="C1293" s="55" t="str">
        <f>+IF(ISERROR(VLOOKUP($B1293,Insumos!$C:$G,3,FALSE)),"",VLOOKUP($B1293,Insumos!$C:$G,3,FALSE))</f>
        <v/>
      </c>
      <c r="D1293" s="56" t="str">
        <f>+IF(ISERROR(VLOOKUP($B1293,Insumos!$C:$G,2,FALSE)),"",VLOOKUP($B1293,Insumos!$C:$G,2,FALSE))</f>
        <v/>
      </c>
      <c r="E1293" s="57" t="str">
        <f>+IF(ISERROR(VLOOKUP($B1293,Insumos!$C:$G,5,FALSE)),"",VLOOKUP($B1293,Insumos!$C:$G,5,FALSE))</f>
        <v/>
      </c>
      <c r="F1293" s="55" t="str">
        <f>+IF(ISERROR(VLOOKUP($B1293,Insumos!$C:$G,4,FALSE)),"",VLOOKUP($B1293,Insumos!$C:$G,4,FALSE))</f>
        <v/>
      </c>
      <c r="G1293" s="141"/>
      <c r="H1293" s="56">
        <f t="shared" si="55"/>
        <v>0</v>
      </c>
    </row>
    <row r="1294" ht="15.75" customHeight="1">
      <c r="A1294" s="53">
        <v>20.0</v>
      </c>
      <c r="B1294" s="55"/>
      <c r="C1294" s="55" t="str">
        <f>+IF(ISERROR(VLOOKUP($B1294,Insumos!$C:$G,3,FALSE)),"",VLOOKUP($B1294,Insumos!$C:$G,3,FALSE))</f>
        <v/>
      </c>
      <c r="D1294" s="56" t="str">
        <f>+IF(ISERROR(VLOOKUP($B1294,Insumos!$C:$G,2,FALSE)),"",VLOOKUP($B1294,Insumos!$C:$G,2,FALSE))</f>
        <v/>
      </c>
      <c r="E1294" s="57" t="str">
        <f>+IF(ISERROR(VLOOKUP($B1294,Insumos!$C:$G,5,FALSE)),"",VLOOKUP($B1294,Insumos!$C:$G,5,FALSE))</f>
        <v/>
      </c>
      <c r="F1294" s="55" t="str">
        <f>+IF(ISERROR(VLOOKUP($B1294,Insumos!$C:$G,4,FALSE)),"",VLOOKUP($B1294,Insumos!$C:$G,4,FALSE))</f>
        <v/>
      </c>
      <c r="G1294" s="141"/>
      <c r="H1294" s="56">
        <f t="shared" si="55"/>
        <v>0</v>
      </c>
    </row>
    <row r="1295" ht="15.75" customHeight="1">
      <c r="A1295" s="53">
        <v>21.0</v>
      </c>
      <c r="B1295" s="55"/>
      <c r="C1295" s="55" t="str">
        <f>+IF(ISERROR(VLOOKUP($B1295,Insumos!$C:$G,3,FALSE)),"",VLOOKUP($B1295,Insumos!$C:$G,3,FALSE))</f>
        <v/>
      </c>
      <c r="D1295" s="56" t="str">
        <f>+IF(ISERROR(VLOOKUP($B1295,Insumos!$C:$G,2,FALSE)),"",VLOOKUP($B1295,Insumos!$C:$G,2,FALSE))</f>
        <v/>
      </c>
      <c r="E1295" s="57" t="str">
        <f>+IF(ISERROR(VLOOKUP($B1295,Insumos!$C:$G,5,FALSE)),"",VLOOKUP($B1295,Insumos!$C:$G,5,FALSE))</f>
        <v/>
      </c>
      <c r="F1295" s="55" t="str">
        <f>+IF(ISERROR(VLOOKUP($B1295,Insumos!$C:$G,4,FALSE)),"",VLOOKUP($B1295,Insumos!$C:$G,4,FALSE))</f>
        <v/>
      </c>
      <c r="G1295" s="141"/>
      <c r="H1295" s="56">
        <f t="shared" si="55"/>
        <v>0</v>
      </c>
    </row>
    <row r="1296" ht="15.75" customHeight="1">
      <c r="A1296" s="53">
        <v>22.0</v>
      </c>
      <c r="B1296" s="55"/>
      <c r="C1296" s="55" t="str">
        <f>+IF(ISERROR(VLOOKUP($B1296,Insumos!$C:$G,3,FALSE)),"",VLOOKUP($B1296,Insumos!$C:$G,3,FALSE))</f>
        <v/>
      </c>
      <c r="D1296" s="56" t="str">
        <f>+IF(ISERROR(VLOOKUP($B1296,Insumos!$C:$G,2,FALSE)),"",VLOOKUP($B1296,Insumos!$C:$G,2,FALSE))</f>
        <v/>
      </c>
      <c r="E1296" s="57" t="str">
        <f>+IF(ISERROR(VLOOKUP($B1296,Insumos!$C:$G,5,FALSE)),"",VLOOKUP($B1296,Insumos!$C:$G,5,FALSE))</f>
        <v/>
      </c>
      <c r="F1296" s="55" t="str">
        <f>+IF(ISERROR(VLOOKUP($B1296,Insumos!$C:$G,4,FALSE)),"",VLOOKUP($B1296,Insumos!$C:$G,4,FALSE))</f>
        <v/>
      </c>
      <c r="G1296" s="141"/>
      <c r="H1296" s="56">
        <f t="shared" si="55"/>
        <v>0</v>
      </c>
    </row>
    <row r="1297" ht="15.75" customHeight="1">
      <c r="A1297" s="53">
        <v>23.0</v>
      </c>
      <c r="B1297" s="55"/>
      <c r="C1297" s="55" t="str">
        <f>+IF(ISERROR(VLOOKUP($B1297,Insumos!$C:$G,3,FALSE)),"",VLOOKUP($B1297,Insumos!$C:$G,3,FALSE))</f>
        <v/>
      </c>
      <c r="D1297" s="56" t="str">
        <f>+IF(ISERROR(VLOOKUP($B1297,Insumos!$C:$G,2,FALSE)),"",VLOOKUP($B1297,Insumos!$C:$G,2,FALSE))</f>
        <v/>
      </c>
      <c r="E1297" s="57" t="str">
        <f>+IF(ISERROR(VLOOKUP($B1297,Insumos!$C:$G,5,FALSE)),"",VLOOKUP($B1297,Insumos!$C:$G,5,FALSE))</f>
        <v/>
      </c>
      <c r="F1297" s="55" t="str">
        <f>+IF(ISERROR(VLOOKUP($B1297,Insumos!$C:$G,4,FALSE)),"",VLOOKUP($B1297,Insumos!$C:$G,4,FALSE))</f>
        <v/>
      </c>
      <c r="G1297" s="141"/>
      <c r="H1297" s="56">
        <f t="shared" si="55"/>
        <v>0</v>
      </c>
    </row>
    <row r="1298" ht="15.75" customHeight="1">
      <c r="A1298" s="42"/>
      <c r="B1298" s="140"/>
      <c r="C1298" s="41"/>
      <c r="D1298" s="44"/>
      <c r="E1298" s="45"/>
      <c r="F1298" s="41"/>
      <c r="G1298" s="67" t="s">
        <v>626</v>
      </c>
      <c r="H1298" s="68">
        <f>+SUM(H1275:H1297)</f>
        <v>1421.35</v>
      </c>
    </row>
    <row r="1299" ht="15.75" customHeight="1">
      <c r="A1299" s="42"/>
      <c r="B1299" s="140"/>
      <c r="C1299" s="41"/>
      <c r="D1299" s="44"/>
      <c r="E1299" s="45"/>
      <c r="F1299" s="41"/>
      <c r="G1299" s="67" t="s">
        <v>569</v>
      </c>
      <c r="H1299" s="142">
        <f>+H1298/10</f>
        <v>142.135</v>
      </c>
    </row>
    <row r="1300" ht="15.75" customHeight="1">
      <c r="A1300" s="42"/>
      <c r="B1300" s="140"/>
      <c r="C1300" s="41"/>
      <c r="D1300" s="44"/>
      <c r="E1300" s="45"/>
      <c r="F1300" s="41"/>
      <c r="G1300" s="67" t="s">
        <v>570</v>
      </c>
      <c r="H1300" s="143">
        <f>(H1298+H1299)*1.19</f>
        <v>1860.54715</v>
      </c>
    </row>
    <row r="1301" ht="15.75" customHeight="1">
      <c r="A1301" s="42"/>
      <c r="B1301" s="140"/>
      <c r="C1301" s="41"/>
      <c r="D1301" s="44"/>
      <c r="E1301" s="45"/>
      <c r="F1301" s="41"/>
      <c r="G1301" s="67" t="s">
        <v>571</v>
      </c>
      <c r="H1301" s="144">
        <f>+H1300/H1302</f>
        <v>0.332656383</v>
      </c>
    </row>
    <row r="1302" ht="15.75" customHeight="1">
      <c r="A1302" s="42"/>
      <c r="B1302" s="140"/>
      <c r="C1302" s="41"/>
      <c r="D1302" s="44"/>
      <c r="E1302" s="45"/>
      <c r="F1302" s="41"/>
      <c r="G1302" s="67" t="s">
        <v>572</v>
      </c>
      <c r="H1302" s="154">
        <v>5593.0</v>
      </c>
    </row>
    <row r="1303" ht="15.75" customHeight="1">
      <c r="B1303" s="4"/>
      <c r="G1303" s="31"/>
      <c r="H1303" s="4">
        <v>7990.0</v>
      </c>
    </row>
    <row r="1304" ht="15.75" customHeight="1">
      <c r="B1304" s="4"/>
      <c r="G1304" s="31"/>
    </row>
    <row r="1305" ht="15.75" customHeight="1">
      <c r="B1305" s="4"/>
      <c r="G1305" s="31"/>
    </row>
    <row r="1306" ht="15.75" customHeight="1">
      <c r="B1306" s="4"/>
      <c r="G1306" s="31"/>
    </row>
    <row r="1307" ht="15.75" customHeight="1">
      <c r="B1307" s="4"/>
      <c r="G1307" s="31"/>
    </row>
    <row r="1308" ht="15.75" customHeight="1">
      <c r="A1308" s="138" t="s">
        <v>562</v>
      </c>
      <c r="B1308" s="89" t="s">
        <v>209</v>
      </c>
      <c r="C1308" s="34" t="s">
        <v>484</v>
      </c>
      <c r="D1308" s="35"/>
      <c r="E1308" s="36"/>
      <c r="F1308" s="37"/>
      <c r="G1308" s="38"/>
      <c r="H1308" s="35"/>
    </row>
    <row r="1309" ht="15.75" customHeight="1">
      <c r="A1309" s="42"/>
      <c r="B1309" s="140"/>
      <c r="C1309" s="42"/>
      <c r="D1309" s="44"/>
      <c r="E1309" s="45"/>
      <c r="F1309" s="42"/>
      <c r="G1309" s="46"/>
      <c r="H1309" s="44"/>
    </row>
    <row r="1310" ht="15.75" customHeight="1">
      <c r="A1310" s="48" t="s">
        <v>476</v>
      </c>
      <c r="B1310" s="48" t="s">
        <v>477</v>
      </c>
      <c r="C1310" s="48" t="s">
        <v>478</v>
      </c>
      <c r="D1310" s="49" t="s">
        <v>564</v>
      </c>
      <c r="E1310" s="50" t="s">
        <v>10</v>
      </c>
      <c r="F1310" s="48" t="s">
        <v>480</v>
      </c>
      <c r="G1310" s="51" t="s">
        <v>481</v>
      </c>
      <c r="H1310" s="49" t="s">
        <v>565</v>
      </c>
    </row>
    <row r="1311" ht="15.75" customHeight="1">
      <c r="A1311" s="53">
        <v>1.0</v>
      </c>
      <c r="B1311" s="55" t="s">
        <v>52</v>
      </c>
      <c r="C1311" s="55" t="str">
        <f>+IF(ISERROR(VLOOKUP($B1311,Insumos!$C:$G,3,FALSE)),"",VLOOKUP($B1311,Insumos!$C:$G,3,FALSE))</f>
        <v>UNIDAD</v>
      </c>
      <c r="D1311" s="56">
        <f>+IF(ISERROR(VLOOKUP($B1311,Insumos!$C:$G,2,FALSE)),"",VLOOKUP($B1311,Insumos!$C:$G,2,FALSE))</f>
        <v>5000</v>
      </c>
      <c r="E1311" s="57">
        <f>+IF(ISERROR(VLOOKUP($B1311,Insumos!$C:$G,5,FALSE)),"",VLOOKUP($B1311,Insumos!$C:$G,5,FALSE))</f>
        <v>100</v>
      </c>
      <c r="F1311" s="55" t="str">
        <f>+IF(ISERROR(VLOOKUP($B1311,Insumos!$C:$G,4,FALSE)),"",VLOOKUP($B1311,Insumos!$C:$G,4,FALSE))</f>
        <v>UNIDAD</v>
      </c>
      <c r="G1311" s="141">
        <v>1.0</v>
      </c>
      <c r="H1311" s="56">
        <f t="shared" ref="H1311:H1330" si="56">IF(ISERROR(ROUND(+D1311/E1311*G1311,2)),0,ROUND(+D1311/E1311*G1311,2))</f>
        <v>50</v>
      </c>
    </row>
    <row r="1312" ht="15.75" customHeight="1">
      <c r="A1312" s="53">
        <v>2.0</v>
      </c>
      <c r="B1312" s="55" t="s">
        <v>235</v>
      </c>
      <c r="C1312" s="55" t="str">
        <f>+IF(ISERROR(VLOOKUP($B1312,Insumos!$C:$G,3,FALSE)),"",VLOOKUP($B1312,Insumos!$C:$G,3,FALSE))</f>
        <v>GRAMOS</v>
      </c>
      <c r="D1312" s="56">
        <f>+IF(ISERROR(VLOOKUP($B1312,Insumos!$C:$G,2,FALSE)),"",VLOOKUP($B1312,Insumos!$C:$G,2,FALSE))</f>
        <v>13944.82759</v>
      </c>
      <c r="E1312" s="57">
        <f>+IF(ISERROR(VLOOKUP($B1312,Insumos!$C:$G,5,FALSE)),"",VLOOKUP($B1312,Insumos!$C:$G,5,FALSE))</f>
        <v>1000</v>
      </c>
      <c r="F1312" s="55" t="str">
        <f>+IF(ISERROR(VLOOKUP($B1312,Insumos!$C:$G,4,FALSE)),"",VLOOKUP($B1312,Insumos!$C:$G,4,FALSE))</f>
        <v>GRAMOS</v>
      </c>
      <c r="G1312" s="141">
        <v>50.0</v>
      </c>
      <c r="H1312" s="56">
        <f t="shared" si="56"/>
        <v>697.24</v>
      </c>
    </row>
    <row r="1313" ht="15.75" customHeight="1">
      <c r="A1313" s="53">
        <v>3.0</v>
      </c>
      <c r="B1313" s="55" t="s">
        <v>98</v>
      </c>
      <c r="C1313" s="55" t="str">
        <f>+IF(ISERROR(VLOOKUP($B1313,Insumos!$C:$G,3,FALSE)),"",VLOOKUP($B1313,Insumos!$C:$G,3,FALSE))</f>
        <v>GRAMOS</v>
      </c>
      <c r="D1313" s="56">
        <f>+IF(ISERROR(VLOOKUP($B1313,Insumos!$C:$G,2,FALSE)),"",VLOOKUP($B1313,Insumos!$C:$G,2,FALSE))</f>
        <v>3361</v>
      </c>
      <c r="E1313" s="57">
        <f>+IF(ISERROR(VLOOKUP($B1313,Insumos!$C:$G,5,FALSE)),"",VLOOKUP($B1313,Insumos!$C:$G,5,FALSE))</f>
        <v>1000</v>
      </c>
      <c r="F1313" s="55" t="str">
        <f>+IF(ISERROR(VLOOKUP($B1313,Insumos!$C:$G,4,FALSE)),"",VLOOKUP($B1313,Insumos!$C:$G,4,FALSE))</f>
        <v>GRAMOS</v>
      </c>
      <c r="G1313" s="141">
        <v>50.0</v>
      </c>
      <c r="H1313" s="56">
        <f t="shared" si="56"/>
        <v>168.05</v>
      </c>
    </row>
    <row r="1314" ht="15.75" customHeight="1">
      <c r="A1314" s="53">
        <v>4.0</v>
      </c>
      <c r="B1314" s="55" t="s">
        <v>33</v>
      </c>
      <c r="C1314" s="55" t="str">
        <f>+IF(ISERROR(VLOOKUP($B1314,Insumos!$C:$G,3,FALSE)),"",VLOOKUP($B1314,Insumos!$C:$G,3,FALSE))</f>
        <v>GRAMOS</v>
      </c>
      <c r="D1314" s="56">
        <f>+IF(ISERROR(VLOOKUP($B1314,Insumos!$C:$G,2,FALSE)),"",VLOOKUP($B1314,Insumos!$C:$G,2,FALSE))</f>
        <v>6945</v>
      </c>
      <c r="E1314" s="57">
        <f>+IF(ISERROR(VLOOKUP($B1314,Insumos!$C:$G,5,FALSE)),"",VLOOKUP($B1314,Insumos!$C:$G,5,FALSE))</f>
        <v>1360</v>
      </c>
      <c r="F1314" s="55" t="str">
        <f>+IF(ISERROR(VLOOKUP($B1314,Insumos!$C:$G,4,FALSE)),"",VLOOKUP($B1314,Insumos!$C:$G,4,FALSE))</f>
        <v>GRAMOS</v>
      </c>
      <c r="G1314" s="141">
        <v>50.0</v>
      </c>
      <c r="H1314" s="56">
        <f t="shared" si="56"/>
        <v>255.33</v>
      </c>
    </row>
    <row r="1315" ht="15.75" customHeight="1">
      <c r="A1315" s="53">
        <v>5.0</v>
      </c>
      <c r="B1315" s="55" t="s">
        <v>56</v>
      </c>
      <c r="C1315" s="55" t="str">
        <f>+IF(ISERROR(VLOOKUP($B1315,Insumos!$C:$G,3,FALSE)),"",VLOOKUP($B1315,Insumos!$C:$G,3,FALSE))</f>
        <v>GRAMOS</v>
      </c>
      <c r="D1315" s="56">
        <f>+IF(ISERROR(VLOOKUP($B1315,Insumos!$C:$G,2,FALSE)),"",VLOOKUP($B1315,Insumos!$C:$G,2,FALSE))</f>
        <v>1690</v>
      </c>
      <c r="E1315" s="57">
        <f>+IF(ISERROR(VLOOKUP($B1315,Insumos!$C:$G,5,FALSE)),"",VLOOKUP($B1315,Insumos!$C:$G,5,FALSE))</f>
        <v>1000</v>
      </c>
      <c r="F1315" s="55" t="str">
        <f>+IF(ISERROR(VLOOKUP($B1315,Insumos!$C:$G,4,FALSE)),"",VLOOKUP($B1315,Insumos!$C:$G,4,FALSE))</f>
        <v>GRAMOS</v>
      </c>
      <c r="G1315" s="141">
        <v>10.0</v>
      </c>
      <c r="H1315" s="56">
        <f t="shared" si="56"/>
        <v>16.9</v>
      </c>
    </row>
    <row r="1316" ht="15.75" customHeight="1">
      <c r="A1316" s="53">
        <v>6.0</v>
      </c>
      <c r="B1316" s="55" t="s">
        <v>116</v>
      </c>
      <c r="C1316" s="55" t="str">
        <f>+IF(ISERROR(VLOOKUP($B1316,Insumos!$C:$G,3,FALSE)),"",VLOOKUP($B1316,Insumos!$C:$G,3,FALSE))</f>
        <v>GRAMOS</v>
      </c>
      <c r="D1316" s="56">
        <f>+IF(ISERROR(VLOOKUP($B1316,Insumos!$C:$G,2,FALSE)),"",VLOOKUP($B1316,Insumos!$C:$G,2,FALSE))</f>
        <v>1664.43</v>
      </c>
      <c r="E1316" s="57">
        <f>+IF(ISERROR(VLOOKUP($B1316,Insumos!$C:$G,5,FALSE)),"",VLOOKUP($B1316,Insumos!$C:$G,5,FALSE))</f>
        <v>742</v>
      </c>
      <c r="F1316" s="55" t="str">
        <f>+IF(ISERROR(VLOOKUP($B1316,Insumos!$C:$G,4,FALSE)),"",VLOOKUP($B1316,Insumos!$C:$G,4,FALSE))</f>
        <v>GRAMOS</v>
      </c>
      <c r="G1316" s="141">
        <v>10.0</v>
      </c>
      <c r="H1316" s="56">
        <f t="shared" si="56"/>
        <v>22.43</v>
      </c>
    </row>
    <row r="1317" ht="15.75" customHeight="1">
      <c r="A1317" s="53">
        <v>7.0</v>
      </c>
      <c r="B1317" s="55" t="s">
        <v>87</v>
      </c>
      <c r="C1317" s="55" t="str">
        <f>+IF(ISERROR(VLOOKUP($B1317,Insumos!$C:$G,3,FALSE)),"",VLOOKUP($B1317,Insumos!$C:$G,3,FALSE))</f>
        <v>GRAMOS</v>
      </c>
      <c r="D1317" s="56">
        <f>+IF(ISERROR(VLOOKUP($B1317,Insumos!$C:$G,2,FALSE)),"",VLOOKUP($B1317,Insumos!$C:$G,2,FALSE))</f>
        <v>3795</v>
      </c>
      <c r="E1317" s="57">
        <f>+IF(ISERROR(VLOOKUP($B1317,Insumos!$C:$G,5,FALSE)),"",VLOOKUP($B1317,Insumos!$C:$G,5,FALSE))</f>
        <v>500</v>
      </c>
      <c r="F1317" s="55" t="str">
        <f>+IF(ISERROR(VLOOKUP($B1317,Insumos!$C:$G,4,FALSE)),"",VLOOKUP($B1317,Insumos!$C:$G,4,FALSE))</f>
        <v>GRAMOS</v>
      </c>
      <c r="G1317" s="141">
        <v>5.0</v>
      </c>
      <c r="H1317" s="56">
        <f t="shared" si="56"/>
        <v>37.95</v>
      </c>
    </row>
    <row r="1318" ht="15.75" customHeight="1">
      <c r="A1318" s="53">
        <v>8.0</v>
      </c>
      <c r="B1318" s="55" t="s">
        <v>324</v>
      </c>
      <c r="C1318" s="55" t="str">
        <f>+IF(ISERROR(VLOOKUP($B1318,Insumos!$C:$G,3,FALSE)),"",VLOOKUP($B1318,Insumos!$C:$G,3,FALSE))</f>
        <v>GRAMOS</v>
      </c>
      <c r="D1318" s="56">
        <f>+IF(ISERROR(VLOOKUP($B1318,Insumos!$C:$G,2,FALSE)),"",VLOOKUP($B1318,Insumos!$C:$G,2,FALSE))</f>
        <v>1134.5</v>
      </c>
      <c r="E1318" s="57">
        <f>+IF(ISERROR(VLOOKUP($B1318,Insumos!$C:$G,5,FALSE)),"",VLOOKUP($B1318,Insumos!$C:$G,5,FALSE))</f>
        <v>1000</v>
      </c>
      <c r="F1318" s="55" t="str">
        <f>+IF(ISERROR(VLOOKUP($B1318,Insumos!$C:$G,4,FALSE)),"",VLOOKUP($B1318,Insumos!$C:$G,4,FALSE))</f>
        <v>GRAMOS</v>
      </c>
      <c r="G1318" s="141">
        <v>5.0</v>
      </c>
      <c r="H1318" s="56">
        <f t="shared" si="56"/>
        <v>5.67</v>
      </c>
    </row>
    <row r="1319" ht="15.75" customHeight="1">
      <c r="A1319" s="53">
        <v>9.0</v>
      </c>
      <c r="B1319" s="55" t="s">
        <v>180</v>
      </c>
      <c r="C1319" s="55" t="str">
        <f>+IF(ISERROR(VLOOKUP($B1319,Insumos!$C:$G,3,FALSE)),"",VLOOKUP($B1319,Insumos!$C:$G,3,FALSE))</f>
        <v>GRAMOS</v>
      </c>
      <c r="D1319" s="56">
        <f>+IF(ISERROR(VLOOKUP($B1319,Insumos!$C:$G,2,FALSE)),"",VLOOKUP($B1319,Insumos!$C:$G,2,FALSE))</f>
        <v>6945</v>
      </c>
      <c r="E1319" s="57">
        <f>+IF(ISERROR(VLOOKUP($B1319,Insumos!$C:$G,5,FALSE)),"",VLOOKUP($B1319,Insumos!$C:$G,5,FALSE))</f>
        <v>1360</v>
      </c>
      <c r="F1319" s="55" t="str">
        <f>+IF(ISERROR(VLOOKUP($B1319,Insumos!$C:$G,4,FALSE)),"",VLOOKUP($B1319,Insumos!$C:$G,4,FALSE))</f>
        <v>GRAMOS</v>
      </c>
      <c r="G1319" s="141">
        <v>35.0</v>
      </c>
      <c r="H1319" s="56">
        <f t="shared" si="56"/>
        <v>178.73</v>
      </c>
    </row>
    <row r="1320" ht="15.75" customHeight="1">
      <c r="A1320" s="53">
        <v>10.0</v>
      </c>
      <c r="B1320" s="55" t="s">
        <v>297</v>
      </c>
      <c r="C1320" s="55" t="str">
        <f>+IF(ISERROR(VLOOKUP($B1320,Insumos!$C:$G,3,FALSE)),"",VLOOKUP($B1320,Insumos!$C:$G,3,FALSE))</f>
        <v>CAJA</v>
      </c>
      <c r="D1320" s="56">
        <f>+IF(ISERROR(VLOOKUP($B1320,Insumos!$C:$G,2,FALSE)),"",VLOOKUP($B1320,Insumos!$C:$G,2,FALSE))</f>
        <v>110</v>
      </c>
      <c r="E1320" s="57">
        <f>+IF(ISERROR(VLOOKUP($B1320,Insumos!$C:$G,5,FALSE)),"",VLOOKUP($B1320,Insumos!$C:$G,5,FALSE))</f>
        <v>1</v>
      </c>
      <c r="F1320" s="55" t="str">
        <f>+IF(ISERROR(VLOOKUP($B1320,Insumos!$C:$G,4,FALSE)),"",VLOOKUP($B1320,Insumos!$C:$G,4,FALSE))</f>
        <v>CAJA</v>
      </c>
      <c r="G1320" s="141">
        <v>1.0</v>
      </c>
      <c r="H1320" s="56">
        <f t="shared" si="56"/>
        <v>110</v>
      </c>
    </row>
    <row r="1321" ht="15.75" customHeight="1">
      <c r="A1321" s="53">
        <v>11.0</v>
      </c>
      <c r="B1321" s="55" t="s">
        <v>314</v>
      </c>
      <c r="C1321" s="55" t="str">
        <f>+IF(ISERROR(VLOOKUP($B1321,Insumos!$C:$G,3,FALSE)),"",VLOOKUP($B1321,Insumos!$C:$G,3,FALSE))</f>
        <v>UNIDAD</v>
      </c>
      <c r="D1321" s="56">
        <f>+IF(ISERROR(VLOOKUP($B1321,Insumos!$C:$G,2,FALSE)),"",VLOOKUP($B1321,Insumos!$C:$G,2,FALSE))</f>
        <v>10.5</v>
      </c>
      <c r="E1321" s="57">
        <f>+IF(ISERROR(VLOOKUP($B1321,Insumos!$C:$G,5,FALSE)),"",VLOOKUP($B1321,Insumos!$C:$G,5,FALSE))</f>
        <v>1</v>
      </c>
      <c r="F1321" s="55" t="str">
        <f>+IF(ISERROR(VLOOKUP($B1321,Insumos!$C:$G,4,FALSE)),"",VLOOKUP($B1321,Insumos!$C:$G,4,FALSE))</f>
        <v>UNIDAD</v>
      </c>
      <c r="G1321" s="141">
        <v>1.0</v>
      </c>
      <c r="H1321" s="56">
        <f t="shared" si="56"/>
        <v>10.5</v>
      </c>
    </row>
    <row r="1322" ht="15.75" customHeight="1">
      <c r="A1322" s="53">
        <v>12.0</v>
      </c>
      <c r="B1322" s="55" t="s">
        <v>156</v>
      </c>
      <c r="C1322" s="55" t="str">
        <f>+IF(ISERROR(VLOOKUP($B1322,Insumos!$C:$G,3,FALSE)),"",VLOOKUP($B1322,Insumos!$C:$G,3,FALSE))</f>
        <v>GRAMOS</v>
      </c>
      <c r="D1322" s="56">
        <f>+IF(ISERROR(VLOOKUP($B1322,Insumos!$C:$G,2,FALSE)),"",VLOOKUP($B1322,Insumos!$C:$G,2,FALSE))</f>
        <v>909</v>
      </c>
      <c r="E1322" s="57">
        <f>+IF(ISERROR(VLOOKUP($B1322,Insumos!$C:$G,5,FALSE)),"",VLOOKUP($B1322,Insumos!$C:$G,5,FALSE))</f>
        <v>1000</v>
      </c>
      <c r="F1322" s="55" t="str">
        <f>+IF(ISERROR(VLOOKUP($B1322,Insumos!$C:$G,4,FALSE)),"",VLOOKUP($B1322,Insumos!$C:$G,4,FALSE))</f>
        <v>GRAMOS</v>
      </c>
      <c r="G1322" s="141">
        <v>8.0</v>
      </c>
      <c r="H1322" s="56">
        <f t="shared" si="56"/>
        <v>7.27</v>
      </c>
    </row>
    <row r="1323" ht="15.75" customHeight="1">
      <c r="A1323" s="53">
        <v>13.0</v>
      </c>
      <c r="B1323" s="55" t="s">
        <v>313</v>
      </c>
      <c r="C1323" s="55" t="str">
        <f>+IF(ISERROR(VLOOKUP($B1323,Insumos!$C:$G,3,FALSE)),"",VLOOKUP($B1323,Insumos!$C:$G,3,FALSE))</f>
        <v>GRAMOS</v>
      </c>
      <c r="D1323" s="56">
        <f>+IF(ISERROR(VLOOKUP($B1323,Insumos!$C:$G,2,FALSE)),"",VLOOKUP($B1323,Insumos!$C:$G,2,FALSE))</f>
        <v>6750</v>
      </c>
      <c r="E1323" s="57">
        <f>+IF(ISERROR(VLOOKUP($B1323,Insumos!$C:$G,5,FALSE)),"",VLOOKUP($B1323,Insumos!$C:$G,5,FALSE))</f>
        <v>1000</v>
      </c>
      <c r="F1323" s="55" t="str">
        <f>+IF(ISERROR(VLOOKUP($B1323,Insumos!$C:$G,4,FALSE)),"",VLOOKUP($B1323,Insumos!$C:$G,4,FALSE))</f>
        <v>GRAMOS</v>
      </c>
      <c r="G1323" s="141">
        <v>8.0</v>
      </c>
      <c r="H1323" s="56">
        <f t="shared" si="56"/>
        <v>54</v>
      </c>
    </row>
    <row r="1324" ht="15.75" customHeight="1">
      <c r="A1324" s="53">
        <v>14.0</v>
      </c>
      <c r="B1324" s="55" t="s">
        <v>311</v>
      </c>
      <c r="C1324" s="55" t="str">
        <f>+IF(ISERROR(VLOOKUP($B1324,Insumos!$C:$G,3,FALSE)),"",VLOOKUP($B1324,Insumos!$C:$G,3,FALSE))</f>
        <v>UNIDAD</v>
      </c>
      <c r="D1324" s="56">
        <f>+IF(ISERROR(VLOOKUP($B1324,Insumos!$C:$G,2,FALSE)),"",VLOOKUP($B1324,Insumos!$C:$G,2,FALSE))</f>
        <v>75.25</v>
      </c>
      <c r="E1324" s="57">
        <f>+IF(ISERROR(VLOOKUP($B1324,Insumos!$C:$G,5,FALSE)),"",VLOOKUP($B1324,Insumos!$C:$G,5,FALSE))</f>
        <v>1</v>
      </c>
      <c r="F1324" s="55" t="str">
        <f>+IF(ISERROR(VLOOKUP($B1324,Insumos!$C:$G,4,FALSE)),"",VLOOKUP($B1324,Insumos!$C:$G,4,FALSE))</f>
        <v>UNIDAD</v>
      </c>
      <c r="G1324" s="141">
        <v>1.0</v>
      </c>
      <c r="H1324" s="56">
        <f t="shared" si="56"/>
        <v>75.25</v>
      </c>
    </row>
    <row r="1325" ht="15.75" customHeight="1">
      <c r="A1325" s="53">
        <v>15.0</v>
      </c>
      <c r="B1325" s="55" t="s">
        <v>312</v>
      </c>
      <c r="C1325" s="55" t="str">
        <f>+IF(ISERROR(VLOOKUP($B1325,Insumos!$C:$G,3,FALSE)),"",VLOOKUP($B1325,Insumos!$C:$G,3,FALSE))</f>
        <v>UNIDAD</v>
      </c>
      <c r="D1325" s="56">
        <f>+IF(ISERROR(VLOOKUP($B1325,Insumos!$C:$G,2,FALSE)),"",VLOOKUP($B1325,Insumos!$C:$G,2,FALSE))</f>
        <v>90.25</v>
      </c>
      <c r="E1325" s="57">
        <f>+IF(ISERROR(VLOOKUP($B1325,Insumos!$C:$G,5,FALSE)),"",VLOOKUP($B1325,Insumos!$C:$G,5,FALSE))</f>
        <v>1</v>
      </c>
      <c r="F1325" s="55" t="str">
        <f>+IF(ISERROR(VLOOKUP($B1325,Insumos!$C:$G,4,FALSE)),"",VLOOKUP($B1325,Insumos!$C:$G,4,FALSE))</f>
        <v>UNIDAD</v>
      </c>
      <c r="G1325" s="141">
        <v>1.0</v>
      </c>
      <c r="H1325" s="56">
        <f t="shared" si="56"/>
        <v>90.25</v>
      </c>
    </row>
    <row r="1326" ht="15.75" customHeight="1">
      <c r="A1326" s="53">
        <v>16.0</v>
      </c>
      <c r="B1326" s="55" t="s">
        <v>303</v>
      </c>
      <c r="C1326" s="55" t="str">
        <f>+IF(ISERROR(VLOOKUP($B1326,Insumos!$C:$G,3,FALSE)),"",VLOOKUP($B1326,Insumos!$C:$G,3,FALSE))</f>
        <v>UNIDAD</v>
      </c>
      <c r="D1326" s="56">
        <f>+IF(ISERROR(VLOOKUP($B1326,Insumos!$C:$G,2,FALSE)),"",VLOOKUP($B1326,Insumos!$C:$G,2,FALSE))</f>
        <v>10</v>
      </c>
      <c r="E1326" s="57">
        <f>+IF(ISERROR(VLOOKUP($B1326,Insumos!$C:$G,5,FALSE)),"",VLOOKUP($B1326,Insumos!$C:$G,5,FALSE))</f>
        <v>1</v>
      </c>
      <c r="F1326" s="55" t="str">
        <f>+IF(ISERROR(VLOOKUP($B1326,Insumos!$C:$G,4,FALSE)),"",VLOOKUP($B1326,Insumos!$C:$G,4,FALSE))</f>
        <v>UNIDAD</v>
      </c>
      <c r="G1326" s="141">
        <v>2.0</v>
      </c>
      <c r="H1326" s="56">
        <f t="shared" si="56"/>
        <v>20</v>
      </c>
    </row>
    <row r="1327" ht="15.75" customHeight="1">
      <c r="A1327" s="53">
        <v>17.0</v>
      </c>
      <c r="B1327" s="55" t="s">
        <v>304</v>
      </c>
      <c r="C1327" s="55" t="str">
        <f>+IF(ISERROR(VLOOKUP($B1327,Insumos!$C:$G,3,FALSE)),"",VLOOKUP($B1327,Insumos!$C:$G,3,FALSE))</f>
        <v>UNIDAD</v>
      </c>
      <c r="D1327" s="56">
        <f>+IF(ISERROR(VLOOKUP($B1327,Insumos!$C:$G,2,FALSE)),"",VLOOKUP($B1327,Insumos!$C:$G,2,FALSE))</f>
        <v>9</v>
      </c>
      <c r="E1327" s="57">
        <f>+IF(ISERROR(VLOOKUP($B1327,Insumos!$C:$G,5,FALSE)),"",VLOOKUP($B1327,Insumos!$C:$G,5,FALSE))</f>
        <v>1</v>
      </c>
      <c r="F1327" s="55" t="str">
        <f>+IF(ISERROR(VLOOKUP($B1327,Insumos!$C:$G,4,FALSE)),"",VLOOKUP($B1327,Insumos!$C:$G,4,FALSE))</f>
        <v>UNIDAD</v>
      </c>
      <c r="G1327" s="141">
        <v>2.0</v>
      </c>
      <c r="H1327" s="56">
        <f t="shared" si="56"/>
        <v>18</v>
      </c>
    </row>
    <row r="1328" ht="15.75" customHeight="1">
      <c r="A1328" s="53">
        <v>18.0</v>
      </c>
      <c r="B1328" s="55" t="s">
        <v>315</v>
      </c>
      <c r="C1328" s="55" t="str">
        <f>+IF(ISERROR(VLOOKUP($B1328,Insumos!$C:$G,3,FALSE)),"",VLOOKUP($B1328,Insumos!$C:$G,3,FALSE))</f>
        <v>UNIDAD</v>
      </c>
      <c r="D1328" s="56">
        <f>+IF(ISERROR(VLOOKUP($B1328,Insumos!$C:$G,2,FALSE)),"",VLOOKUP($B1328,Insumos!$C:$G,2,FALSE))</f>
        <v>170</v>
      </c>
      <c r="E1328" s="57">
        <f>+IF(ISERROR(VLOOKUP($B1328,Insumos!$C:$G,5,FALSE)),"",VLOOKUP($B1328,Insumos!$C:$G,5,FALSE))</f>
        <v>1</v>
      </c>
      <c r="F1328" s="55" t="str">
        <f>+IF(ISERROR(VLOOKUP($B1328,Insumos!$C:$G,4,FALSE)),"",VLOOKUP($B1328,Insumos!$C:$G,4,FALSE))</f>
        <v>UNIDAD</v>
      </c>
      <c r="G1328" s="141">
        <v>1.0</v>
      </c>
      <c r="H1328" s="56">
        <f t="shared" si="56"/>
        <v>170</v>
      </c>
    </row>
    <row r="1329" ht="15.75" customHeight="1">
      <c r="A1329" s="53">
        <v>19.0</v>
      </c>
      <c r="B1329" s="55"/>
      <c r="C1329" s="55"/>
      <c r="D1329" s="56"/>
      <c r="E1329" s="57"/>
      <c r="F1329" s="55"/>
      <c r="G1329" s="141"/>
      <c r="H1329" s="56">
        <f t="shared" si="56"/>
        <v>0</v>
      </c>
    </row>
    <row r="1330" ht="15.75" customHeight="1">
      <c r="A1330" s="53">
        <v>20.0</v>
      </c>
      <c r="B1330" s="55"/>
      <c r="C1330" s="55" t="str">
        <f>+IF(ISERROR(VLOOKUP($B1330,Insumos!$C:$G,3,FALSE)),"",VLOOKUP($B1330,Insumos!$C:$G,3,FALSE))</f>
        <v/>
      </c>
      <c r="D1330" s="56" t="str">
        <f>+IF(ISERROR(VLOOKUP($B1330,Insumos!$C:$G,2,FALSE)),"",VLOOKUP($B1330,Insumos!$C:$G,2,FALSE))</f>
        <v/>
      </c>
      <c r="E1330" s="57" t="str">
        <f>+IF(ISERROR(VLOOKUP($B1330,Insumos!$C:$G,5,FALSE)),"",VLOOKUP($B1330,Insumos!$C:$G,5,FALSE))</f>
        <v/>
      </c>
      <c r="F1330" s="55" t="str">
        <f>+IF(ISERROR(VLOOKUP($B1330,Insumos!$C:$G,4,FALSE)),"",VLOOKUP($B1330,Insumos!$C:$G,4,FALSE))</f>
        <v/>
      </c>
      <c r="G1330" s="141"/>
      <c r="H1330" s="56">
        <f t="shared" si="56"/>
        <v>0</v>
      </c>
    </row>
    <row r="1331" ht="15.75" customHeight="1">
      <c r="A1331" s="42"/>
      <c r="B1331" s="140"/>
      <c r="C1331" s="41"/>
      <c r="D1331" s="44"/>
      <c r="E1331" s="45"/>
      <c r="F1331" s="41"/>
      <c r="G1331" s="67" t="s">
        <v>626</v>
      </c>
      <c r="H1331" s="68">
        <f>+SUM(H1311:H1330)</f>
        <v>1987.57</v>
      </c>
    </row>
    <row r="1332" ht="15.75" customHeight="1">
      <c r="A1332" s="42"/>
      <c r="B1332" s="140"/>
      <c r="C1332" s="41"/>
      <c r="D1332" s="44"/>
      <c r="E1332" s="45"/>
      <c r="F1332" s="41"/>
      <c r="G1332" s="67" t="s">
        <v>569</v>
      </c>
      <c r="H1332" s="142">
        <f>+H1331/10</f>
        <v>198.757</v>
      </c>
    </row>
    <row r="1333" ht="15.75" customHeight="1">
      <c r="A1333" s="42"/>
      <c r="B1333" s="140"/>
      <c r="C1333" s="41"/>
      <c r="D1333" s="44"/>
      <c r="E1333" s="45"/>
      <c r="F1333" s="41"/>
      <c r="G1333" s="67" t="s">
        <v>570</v>
      </c>
      <c r="H1333" s="143">
        <f>(H1331+H1332)*1.19</f>
        <v>2601.72913</v>
      </c>
    </row>
    <row r="1334" ht="15.75" customHeight="1">
      <c r="A1334" s="42"/>
      <c r="B1334" s="140"/>
      <c r="C1334" s="41"/>
      <c r="D1334" s="44"/>
      <c r="E1334" s="45"/>
      <c r="F1334" s="41"/>
      <c r="G1334" s="67" t="s">
        <v>571</v>
      </c>
      <c r="H1334" s="144">
        <f>+H1333/H1335</f>
        <v>0.226434215</v>
      </c>
    </row>
    <row r="1335" ht="15.75" customHeight="1">
      <c r="A1335" s="42"/>
      <c r="B1335" s="140"/>
      <c r="C1335" s="41"/>
      <c r="D1335" s="44"/>
      <c r="E1335" s="45"/>
      <c r="F1335" s="41"/>
      <c r="G1335" s="67" t="s">
        <v>572</v>
      </c>
      <c r="H1335" s="154">
        <v>11490.0</v>
      </c>
    </row>
    <row r="1336" ht="15.75" customHeight="1">
      <c r="B1336" s="4"/>
      <c r="G1336" s="31"/>
    </row>
    <row r="1337" ht="15.75" customHeight="1">
      <c r="B1337" s="4"/>
      <c r="G1337" s="31"/>
    </row>
    <row r="1338" ht="15.75" customHeight="1">
      <c r="B1338" s="4"/>
      <c r="G1338" s="31"/>
    </row>
    <row r="1339" ht="15.75" customHeight="1">
      <c r="B1339" s="4"/>
      <c r="G1339" s="31"/>
    </row>
    <row r="1340" ht="15.75" customHeight="1">
      <c r="A1340" s="138" t="s">
        <v>562</v>
      </c>
      <c r="B1340" s="89" t="s">
        <v>210</v>
      </c>
      <c r="C1340" s="34" t="s">
        <v>484</v>
      </c>
      <c r="D1340" s="35"/>
      <c r="E1340" s="36"/>
      <c r="F1340" s="37"/>
      <c r="G1340" s="38"/>
      <c r="H1340" s="35"/>
    </row>
    <row r="1341" ht="15.75" customHeight="1">
      <c r="A1341" s="42"/>
      <c r="B1341" s="140"/>
      <c r="C1341" s="42"/>
      <c r="D1341" s="44"/>
      <c r="E1341" s="45"/>
      <c r="F1341" s="42"/>
      <c r="G1341" s="46"/>
      <c r="H1341" s="44"/>
    </row>
    <row r="1342" ht="15.75" customHeight="1">
      <c r="A1342" s="48" t="s">
        <v>476</v>
      </c>
      <c r="B1342" s="48" t="s">
        <v>477</v>
      </c>
      <c r="C1342" s="48" t="s">
        <v>478</v>
      </c>
      <c r="D1342" s="49" t="s">
        <v>564</v>
      </c>
      <c r="E1342" s="50" t="s">
        <v>10</v>
      </c>
      <c r="F1342" s="48" t="s">
        <v>480</v>
      </c>
      <c r="G1342" s="51" t="s">
        <v>481</v>
      </c>
      <c r="H1342" s="49" t="s">
        <v>565</v>
      </c>
    </row>
    <row r="1343" ht="15.75" customHeight="1">
      <c r="A1343" s="53">
        <v>1.0</v>
      </c>
      <c r="B1343" s="55" t="s">
        <v>69</v>
      </c>
      <c r="C1343" s="55" t="str">
        <f>+IF(ISERROR(VLOOKUP($B1343,Insumos!$C:$G,3,FALSE)),"",VLOOKUP($B1343,Insumos!$C:$G,3,FALSE))</f>
        <v>GRAMOS</v>
      </c>
      <c r="D1343" s="56">
        <f>+IF(ISERROR(VLOOKUP($B1343,Insumos!$C:$G,2,FALSE)),"",VLOOKUP($B1343,Insumos!$C:$G,2,FALSE))</f>
        <v>2777.79</v>
      </c>
      <c r="E1343" s="57">
        <f>+IF(ISERROR(VLOOKUP($B1343,Insumos!$C:$G,5,FALSE)),"",VLOOKUP($B1343,Insumos!$C:$G,5,FALSE))</f>
        <v>5700</v>
      </c>
      <c r="F1343" s="55" t="str">
        <f>+IF(ISERROR(VLOOKUP($B1343,Insumos!$C:$G,4,FALSE)),"",VLOOKUP($B1343,Insumos!$C:$G,4,FALSE))</f>
        <v>GRAMOS</v>
      </c>
      <c r="G1343" s="141">
        <v>110.0</v>
      </c>
      <c r="H1343" s="56">
        <f t="shared" ref="H1343:H1364" si="57">IF(ISERROR(ROUND(+D1343/E1343*G1343,2)),0,ROUND(+D1343/E1343*G1343,2))</f>
        <v>53.61</v>
      </c>
    </row>
    <row r="1344" ht="15.75" customHeight="1">
      <c r="A1344" s="53">
        <v>2.0</v>
      </c>
      <c r="B1344" s="55" t="s">
        <v>52</v>
      </c>
      <c r="C1344" s="55" t="str">
        <f>+IF(ISERROR(VLOOKUP($B1344,Insumos!$C:$G,3,FALSE)),"",VLOOKUP($B1344,Insumos!$C:$G,3,FALSE))</f>
        <v>UNIDAD</v>
      </c>
      <c r="D1344" s="56">
        <f>+IF(ISERROR(VLOOKUP($B1344,Insumos!$C:$G,2,FALSE)),"",VLOOKUP($B1344,Insumos!$C:$G,2,FALSE))</f>
        <v>5000</v>
      </c>
      <c r="E1344" s="57">
        <f>+IF(ISERROR(VLOOKUP($B1344,Insumos!$C:$G,5,FALSE)),"",VLOOKUP($B1344,Insumos!$C:$G,5,FALSE))</f>
        <v>100</v>
      </c>
      <c r="F1344" s="55" t="str">
        <f>+IF(ISERROR(VLOOKUP($B1344,Insumos!$C:$G,4,FALSE)),"",VLOOKUP($B1344,Insumos!$C:$G,4,FALSE))</f>
        <v>UNIDAD</v>
      </c>
      <c r="G1344" s="141">
        <v>0.5</v>
      </c>
      <c r="H1344" s="56">
        <f t="shared" si="57"/>
        <v>25</v>
      </c>
    </row>
    <row r="1345" ht="15.75" customHeight="1">
      <c r="A1345" s="53">
        <v>3.0</v>
      </c>
      <c r="B1345" s="55" t="s">
        <v>236</v>
      </c>
      <c r="C1345" s="55" t="str">
        <f>+IF(ISERROR(VLOOKUP($B1345,Insumos!$C:$G,3,FALSE)),"",VLOOKUP($B1345,Insumos!$C:$G,3,FALSE))</f>
        <v>GRAMOS</v>
      </c>
      <c r="D1345" s="56">
        <f>+IF(ISERROR(VLOOKUP($B1345,Insumos!$C:$G,2,FALSE)),"",VLOOKUP($B1345,Insumos!$C:$G,2,FALSE))</f>
        <v>8753.846154</v>
      </c>
      <c r="E1345" s="57">
        <f>+IF(ISERROR(VLOOKUP($B1345,Insumos!$C:$G,5,FALSE)),"",VLOOKUP($B1345,Insumos!$C:$G,5,FALSE))</f>
        <v>1000</v>
      </c>
      <c r="F1345" s="55" t="str">
        <f>+IF(ISERROR(VLOOKUP($B1345,Insumos!$C:$G,4,FALSE)),"",VLOOKUP($B1345,Insumos!$C:$G,4,FALSE))</f>
        <v>GRAMOS</v>
      </c>
      <c r="G1345" s="141">
        <v>45.0</v>
      </c>
      <c r="H1345" s="56">
        <f t="shared" si="57"/>
        <v>393.92</v>
      </c>
    </row>
    <row r="1346" ht="15.75" customHeight="1">
      <c r="A1346" s="53">
        <v>4.0</v>
      </c>
      <c r="B1346" s="55" t="s">
        <v>232</v>
      </c>
      <c r="C1346" s="55" t="str">
        <f>+IF(ISERROR(VLOOKUP($B1346,Insumos!$C:$G,3,FALSE)),"",VLOOKUP($B1346,Insumos!$C:$G,3,FALSE))</f>
        <v>GRAMOS</v>
      </c>
      <c r="D1346" s="56">
        <f>+IF(ISERROR(VLOOKUP($B1346,Insumos!$C:$G,2,FALSE)),"",VLOOKUP($B1346,Insumos!$C:$G,2,FALSE))</f>
        <v>3529.411765</v>
      </c>
      <c r="E1346" s="57">
        <f>+IF(ISERROR(VLOOKUP($B1346,Insumos!$C:$G,5,FALSE)),"",VLOOKUP($B1346,Insumos!$C:$G,5,FALSE))</f>
        <v>1000</v>
      </c>
      <c r="F1346" s="55" t="str">
        <f>+IF(ISERROR(VLOOKUP($B1346,Insumos!$C:$G,4,FALSE)),"",VLOOKUP($B1346,Insumos!$C:$G,4,FALSE))</f>
        <v>GRAMOS</v>
      </c>
      <c r="G1346" s="141">
        <v>40.0</v>
      </c>
      <c r="H1346" s="56">
        <f t="shared" si="57"/>
        <v>141.18</v>
      </c>
    </row>
    <row r="1347" ht="15.75" customHeight="1">
      <c r="A1347" s="53">
        <v>5.0</v>
      </c>
      <c r="B1347" s="55" t="s">
        <v>169</v>
      </c>
      <c r="C1347" s="55" t="str">
        <f>+IF(ISERROR(VLOOKUP($B1347,Insumos!$C:$G,3,FALSE)),"",VLOOKUP($B1347,Insumos!$C:$G,3,FALSE))</f>
        <v>MILILITROS</v>
      </c>
      <c r="D1347" s="56">
        <f>+IF(ISERROR(VLOOKUP($B1347,Insumos!$C:$G,2,FALSE)),"",VLOOKUP($B1347,Insumos!$C:$G,2,FALSE))</f>
        <v>601.34</v>
      </c>
      <c r="E1347" s="57">
        <f>+IF(ISERROR(VLOOKUP($B1347,Insumos!$C:$G,5,FALSE)),"",VLOOKUP($B1347,Insumos!$C:$G,5,FALSE))</f>
        <v>652</v>
      </c>
      <c r="F1347" s="55" t="str">
        <f>+IF(ISERROR(VLOOKUP($B1347,Insumos!$C:$G,4,FALSE)),"",VLOOKUP($B1347,Insumos!$C:$G,4,FALSE))</f>
        <v>MILILITROS</v>
      </c>
      <c r="G1347" s="141">
        <v>30.0</v>
      </c>
      <c r="H1347" s="56">
        <f t="shared" si="57"/>
        <v>27.67</v>
      </c>
    </row>
    <row r="1348" ht="15.75" customHeight="1">
      <c r="A1348" s="53">
        <v>6.0</v>
      </c>
      <c r="B1348" s="55" t="s">
        <v>49</v>
      </c>
      <c r="C1348" s="55" t="str">
        <f>+IF(ISERROR(VLOOKUP($B1348,Insumos!$C:$G,3,FALSE)),"",VLOOKUP($B1348,Insumos!$C:$G,3,FALSE))</f>
        <v>GRAMOS</v>
      </c>
      <c r="D1348" s="56">
        <f>+IF(ISERROR(VLOOKUP($B1348,Insumos!$C:$G,2,FALSE)),"",VLOOKUP($B1348,Insumos!$C:$G,2,FALSE))</f>
        <v>3290</v>
      </c>
      <c r="E1348" s="57">
        <f>+IF(ISERROR(VLOOKUP($B1348,Insumos!$C:$G,5,FALSE)),"",VLOOKUP($B1348,Insumos!$C:$G,5,FALSE))</f>
        <v>1000</v>
      </c>
      <c r="F1348" s="55" t="str">
        <f>+IF(ISERROR(VLOOKUP($B1348,Insumos!$C:$G,4,FALSE)),"",VLOOKUP($B1348,Insumos!$C:$G,4,FALSE))</f>
        <v>GRAMOS</v>
      </c>
      <c r="G1348" s="141">
        <v>25.0</v>
      </c>
      <c r="H1348" s="56">
        <f t="shared" si="57"/>
        <v>82.25</v>
      </c>
    </row>
    <row r="1349" ht="15.75" customHeight="1">
      <c r="A1349" s="53">
        <v>7.0</v>
      </c>
      <c r="B1349" s="55" t="s">
        <v>56</v>
      </c>
      <c r="C1349" s="55" t="str">
        <f>+IF(ISERROR(VLOOKUP($B1349,Insumos!$C:$G,3,FALSE)),"",VLOOKUP($B1349,Insumos!$C:$G,3,FALSE))</f>
        <v>GRAMOS</v>
      </c>
      <c r="D1349" s="56">
        <f>+IF(ISERROR(VLOOKUP($B1349,Insumos!$C:$G,2,FALSE)),"",VLOOKUP($B1349,Insumos!$C:$G,2,FALSE))</f>
        <v>1690</v>
      </c>
      <c r="E1349" s="57">
        <f>+IF(ISERROR(VLOOKUP($B1349,Insumos!$C:$G,5,FALSE)),"",VLOOKUP($B1349,Insumos!$C:$G,5,FALSE))</f>
        <v>1000</v>
      </c>
      <c r="F1349" s="55" t="str">
        <f>+IF(ISERROR(VLOOKUP($B1349,Insumos!$C:$G,4,FALSE)),"",VLOOKUP($B1349,Insumos!$C:$G,4,FALSE))</f>
        <v>GRAMOS</v>
      </c>
      <c r="G1349" s="141">
        <v>10.0</v>
      </c>
      <c r="H1349" s="56">
        <f t="shared" si="57"/>
        <v>16.9</v>
      </c>
    </row>
    <row r="1350" ht="15.75" customHeight="1">
      <c r="A1350" s="53">
        <v>8.0</v>
      </c>
      <c r="B1350" s="55" t="s">
        <v>180</v>
      </c>
      <c r="C1350" s="55" t="str">
        <f>+IF(ISERROR(VLOOKUP($B1350,Insumos!$C:$G,3,FALSE)),"",VLOOKUP($B1350,Insumos!$C:$G,3,FALSE))</f>
        <v>GRAMOS</v>
      </c>
      <c r="D1350" s="56">
        <f>+IF(ISERROR(VLOOKUP($B1350,Insumos!$C:$G,2,FALSE)),"",VLOOKUP($B1350,Insumos!$C:$G,2,FALSE))</f>
        <v>6945</v>
      </c>
      <c r="E1350" s="57">
        <f>+IF(ISERROR(VLOOKUP($B1350,Insumos!$C:$G,5,FALSE)),"",VLOOKUP($B1350,Insumos!$C:$G,5,FALSE))</f>
        <v>1360</v>
      </c>
      <c r="F1350" s="55" t="str">
        <f>+IF(ISERROR(VLOOKUP($B1350,Insumos!$C:$G,4,FALSE)),"",VLOOKUP($B1350,Insumos!$C:$G,4,FALSE))</f>
        <v>GRAMOS</v>
      </c>
      <c r="G1350" s="141">
        <v>35.0</v>
      </c>
      <c r="H1350" s="56">
        <f t="shared" si="57"/>
        <v>178.73</v>
      </c>
    </row>
    <row r="1351" ht="15.75" customHeight="1">
      <c r="A1351" s="53">
        <v>9.0</v>
      </c>
      <c r="B1351" s="55" t="s">
        <v>87</v>
      </c>
      <c r="C1351" s="55" t="str">
        <f>+IF(ISERROR(VLOOKUP($B1351,Insumos!$C:$G,3,FALSE)),"",VLOOKUP($B1351,Insumos!$C:$G,3,FALSE))</f>
        <v>GRAMOS</v>
      </c>
      <c r="D1351" s="56">
        <f>+IF(ISERROR(VLOOKUP($B1351,Insumos!$C:$G,2,FALSE)),"",VLOOKUP($B1351,Insumos!$C:$G,2,FALSE))</f>
        <v>3795</v>
      </c>
      <c r="E1351" s="57">
        <f>+IF(ISERROR(VLOOKUP($B1351,Insumos!$C:$G,5,FALSE)),"",VLOOKUP($B1351,Insumos!$C:$G,5,FALSE))</f>
        <v>500</v>
      </c>
      <c r="F1351" s="55" t="str">
        <f>+IF(ISERROR(VLOOKUP($B1351,Insumos!$C:$G,4,FALSE)),"",VLOOKUP($B1351,Insumos!$C:$G,4,FALSE))</f>
        <v>GRAMOS</v>
      </c>
      <c r="G1351" s="141">
        <v>5.0</v>
      </c>
      <c r="H1351" s="56">
        <f t="shared" si="57"/>
        <v>37.95</v>
      </c>
    </row>
    <row r="1352" ht="15.75" customHeight="1">
      <c r="A1352" s="53">
        <v>10.0</v>
      </c>
      <c r="B1352" s="55" t="s">
        <v>324</v>
      </c>
      <c r="C1352" s="55" t="str">
        <f>+IF(ISERROR(VLOOKUP($B1352,Insumos!$C:$G,3,FALSE)),"",VLOOKUP($B1352,Insumos!$C:$G,3,FALSE))</f>
        <v>GRAMOS</v>
      </c>
      <c r="D1352" s="56">
        <f>+IF(ISERROR(VLOOKUP($B1352,Insumos!$C:$G,2,FALSE)),"",VLOOKUP($B1352,Insumos!$C:$G,2,FALSE))</f>
        <v>1134.5</v>
      </c>
      <c r="E1352" s="57">
        <f>+IF(ISERROR(VLOOKUP($B1352,Insumos!$C:$G,5,FALSE)),"",VLOOKUP($B1352,Insumos!$C:$G,5,FALSE))</f>
        <v>1000</v>
      </c>
      <c r="F1352" s="55" t="str">
        <f>+IF(ISERROR(VLOOKUP($B1352,Insumos!$C:$G,4,FALSE)),"",VLOOKUP($B1352,Insumos!$C:$G,4,FALSE))</f>
        <v>GRAMOS</v>
      </c>
      <c r="G1352" s="141">
        <v>5.0</v>
      </c>
      <c r="H1352" s="56">
        <f t="shared" si="57"/>
        <v>5.67</v>
      </c>
    </row>
    <row r="1353" ht="15.75" customHeight="1">
      <c r="A1353" s="53">
        <v>11.0</v>
      </c>
      <c r="B1353" s="55" t="s">
        <v>297</v>
      </c>
      <c r="C1353" s="55" t="str">
        <f>+IF(ISERROR(VLOOKUP($B1353,Insumos!$C:$G,3,FALSE)),"",VLOOKUP($B1353,Insumos!$C:$G,3,FALSE))</f>
        <v>CAJA</v>
      </c>
      <c r="D1353" s="56">
        <f>+IF(ISERROR(VLOOKUP($B1353,Insumos!$C:$G,2,FALSE)),"",VLOOKUP($B1353,Insumos!$C:$G,2,FALSE))</f>
        <v>110</v>
      </c>
      <c r="E1353" s="57">
        <f>+IF(ISERROR(VLOOKUP($B1353,Insumos!$C:$G,5,FALSE)),"",VLOOKUP($B1353,Insumos!$C:$G,5,FALSE))</f>
        <v>1</v>
      </c>
      <c r="F1353" s="55" t="str">
        <f>+IF(ISERROR(VLOOKUP($B1353,Insumos!$C:$G,4,FALSE)),"",VLOOKUP($B1353,Insumos!$C:$G,4,FALSE))</f>
        <v>CAJA</v>
      </c>
      <c r="G1353" s="141">
        <v>1.0</v>
      </c>
      <c r="H1353" s="56">
        <f t="shared" si="57"/>
        <v>110</v>
      </c>
    </row>
    <row r="1354" ht="15.75" customHeight="1">
      <c r="A1354" s="53">
        <v>12.0</v>
      </c>
      <c r="B1354" s="55" t="s">
        <v>314</v>
      </c>
      <c r="C1354" s="55" t="str">
        <f>+IF(ISERROR(VLOOKUP($B1354,Insumos!$C:$G,3,FALSE)),"",VLOOKUP($B1354,Insumos!$C:$G,3,FALSE))</f>
        <v>UNIDAD</v>
      </c>
      <c r="D1354" s="56">
        <f>+IF(ISERROR(VLOOKUP($B1354,Insumos!$C:$G,2,FALSE)),"",VLOOKUP($B1354,Insumos!$C:$G,2,FALSE))</f>
        <v>10.5</v>
      </c>
      <c r="E1354" s="57">
        <f>+IF(ISERROR(VLOOKUP($B1354,Insumos!$C:$G,5,FALSE)),"",VLOOKUP($B1354,Insumos!$C:$G,5,FALSE))</f>
        <v>1</v>
      </c>
      <c r="F1354" s="55" t="str">
        <f>+IF(ISERROR(VLOOKUP($B1354,Insumos!$C:$G,4,FALSE)),"",VLOOKUP($B1354,Insumos!$C:$G,4,FALSE))</f>
        <v>UNIDAD</v>
      </c>
      <c r="G1354" s="141">
        <v>1.0</v>
      </c>
      <c r="H1354" s="56">
        <f t="shared" si="57"/>
        <v>10.5</v>
      </c>
    </row>
    <row r="1355" ht="15.75" customHeight="1">
      <c r="A1355" s="53">
        <v>13.0</v>
      </c>
      <c r="B1355" s="55" t="s">
        <v>156</v>
      </c>
      <c r="C1355" s="55" t="str">
        <f>+IF(ISERROR(VLOOKUP($B1355,Insumos!$C:$G,3,FALSE)),"",VLOOKUP($B1355,Insumos!$C:$G,3,FALSE))</f>
        <v>GRAMOS</v>
      </c>
      <c r="D1355" s="56">
        <f>+IF(ISERROR(VLOOKUP($B1355,Insumos!$C:$G,2,FALSE)),"",VLOOKUP($B1355,Insumos!$C:$G,2,FALSE))</f>
        <v>909</v>
      </c>
      <c r="E1355" s="57">
        <f>+IF(ISERROR(VLOOKUP($B1355,Insumos!$C:$G,5,FALSE)),"",VLOOKUP($B1355,Insumos!$C:$G,5,FALSE))</f>
        <v>1000</v>
      </c>
      <c r="F1355" s="55" t="str">
        <f>+IF(ISERROR(VLOOKUP($B1355,Insumos!$C:$G,4,FALSE)),"",VLOOKUP($B1355,Insumos!$C:$G,4,FALSE))</f>
        <v>GRAMOS</v>
      </c>
      <c r="G1355" s="141">
        <v>8.0</v>
      </c>
      <c r="H1355" s="56">
        <f t="shared" si="57"/>
        <v>7.27</v>
      </c>
    </row>
    <row r="1356" ht="15.75" customHeight="1">
      <c r="A1356" s="53">
        <v>14.0</v>
      </c>
      <c r="B1356" s="55" t="s">
        <v>313</v>
      </c>
      <c r="C1356" s="55" t="str">
        <f>+IF(ISERROR(VLOOKUP($B1356,Insumos!$C:$G,3,FALSE)),"",VLOOKUP($B1356,Insumos!$C:$G,3,FALSE))</f>
        <v>GRAMOS</v>
      </c>
      <c r="D1356" s="56">
        <f>+IF(ISERROR(VLOOKUP($B1356,Insumos!$C:$G,2,FALSE)),"",VLOOKUP($B1356,Insumos!$C:$G,2,FALSE))</f>
        <v>6750</v>
      </c>
      <c r="E1356" s="57">
        <f>+IF(ISERROR(VLOOKUP($B1356,Insumos!$C:$G,5,FALSE)),"",VLOOKUP($B1356,Insumos!$C:$G,5,FALSE))</f>
        <v>1000</v>
      </c>
      <c r="F1356" s="55" t="str">
        <f>+IF(ISERROR(VLOOKUP($B1356,Insumos!$C:$G,4,FALSE)),"",VLOOKUP($B1356,Insumos!$C:$G,4,FALSE))</f>
        <v>GRAMOS</v>
      </c>
      <c r="G1356" s="141">
        <v>8.0</v>
      </c>
      <c r="H1356" s="56">
        <f t="shared" si="57"/>
        <v>54</v>
      </c>
    </row>
    <row r="1357" ht="15.75" customHeight="1">
      <c r="A1357" s="53">
        <v>15.0</v>
      </c>
      <c r="B1357" s="55" t="s">
        <v>311</v>
      </c>
      <c r="C1357" s="55" t="str">
        <f>+IF(ISERROR(VLOOKUP($B1357,Insumos!$C:$G,3,FALSE)),"",VLOOKUP($B1357,Insumos!$C:$G,3,FALSE))</f>
        <v>UNIDAD</v>
      </c>
      <c r="D1357" s="56">
        <f>+IF(ISERROR(VLOOKUP($B1357,Insumos!$C:$G,2,FALSE)),"",VLOOKUP($B1357,Insumos!$C:$G,2,FALSE))</f>
        <v>75.25</v>
      </c>
      <c r="E1357" s="57">
        <f>+IF(ISERROR(VLOOKUP($B1357,Insumos!$C:$G,5,FALSE)),"",VLOOKUP($B1357,Insumos!$C:$G,5,FALSE))</f>
        <v>1</v>
      </c>
      <c r="F1357" s="55" t="str">
        <f>+IF(ISERROR(VLOOKUP($B1357,Insumos!$C:$G,4,FALSE)),"",VLOOKUP($B1357,Insumos!$C:$G,4,FALSE))</f>
        <v>UNIDAD</v>
      </c>
      <c r="G1357" s="141">
        <v>1.0</v>
      </c>
      <c r="H1357" s="56">
        <f t="shared" si="57"/>
        <v>75.25</v>
      </c>
    </row>
    <row r="1358" ht="15.75" customHeight="1">
      <c r="A1358" s="53">
        <v>16.0</v>
      </c>
      <c r="B1358" s="55" t="s">
        <v>312</v>
      </c>
      <c r="C1358" s="55" t="str">
        <f>+IF(ISERROR(VLOOKUP($B1358,Insumos!$C:$G,3,FALSE)),"",VLOOKUP($B1358,Insumos!$C:$G,3,FALSE))</f>
        <v>UNIDAD</v>
      </c>
      <c r="D1358" s="56">
        <f>+IF(ISERROR(VLOOKUP($B1358,Insumos!$C:$G,2,FALSE)),"",VLOOKUP($B1358,Insumos!$C:$G,2,FALSE))</f>
        <v>90.25</v>
      </c>
      <c r="E1358" s="57">
        <f>+IF(ISERROR(VLOOKUP($B1358,Insumos!$C:$G,5,FALSE)),"",VLOOKUP($B1358,Insumos!$C:$G,5,FALSE))</f>
        <v>1</v>
      </c>
      <c r="F1358" s="55" t="str">
        <f>+IF(ISERROR(VLOOKUP($B1358,Insumos!$C:$G,4,FALSE)),"",VLOOKUP($B1358,Insumos!$C:$G,4,FALSE))</f>
        <v>UNIDAD</v>
      </c>
      <c r="G1358" s="141">
        <v>1.0</v>
      </c>
      <c r="H1358" s="56">
        <f t="shared" si="57"/>
        <v>90.25</v>
      </c>
    </row>
    <row r="1359" ht="15.75" customHeight="1">
      <c r="A1359" s="53">
        <v>17.0</v>
      </c>
      <c r="B1359" s="55" t="s">
        <v>303</v>
      </c>
      <c r="C1359" s="55" t="str">
        <f>+IF(ISERROR(VLOOKUP($B1359,Insumos!$C:$G,3,FALSE)),"",VLOOKUP($B1359,Insumos!$C:$G,3,FALSE))</f>
        <v>UNIDAD</v>
      </c>
      <c r="D1359" s="56">
        <f>+IF(ISERROR(VLOOKUP($B1359,Insumos!$C:$G,2,FALSE)),"",VLOOKUP($B1359,Insumos!$C:$G,2,FALSE))</f>
        <v>10</v>
      </c>
      <c r="E1359" s="57">
        <f>+IF(ISERROR(VLOOKUP($B1359,Insumos!$C:$G,5,FALSE)),"",VLOOKUP($B1359,Insumos!$C:$G,5,FALSE))</f>
        <v>1</v>
      </c>
      <c r="F1359" s="55" t="str">
        <f>+IF(ISERROR(VLOOKUP($B1359,Insumos!$C:$G,4,FALSE)),"",VLOOKUP($B1359,Insumos!$C:$G,4,FALSE))</f>
        <v>UNIDAD</v>
      </c>
      <c r="G1359" s="141">
        <v>2.0</v>
      </c>
      <c r="H1359" s="56">
        <f t="shared" si="57"/>
        <v>20</v>
      </c>
    </row>
    <row r="1360" ht="15.75" customHeight="1">
      <c r="A1360" s="53">
        <v>18.0</v>
      </c>
      <c r="B1360" s="55" t="s">
        <v>304</v>
      </c>
      <c r="C1360" s="55" t="str">
        <f>+IF(ISERROR(VLOOKUP($B1360,Insumos!$C:$G,3,FALSE)),"",VLOOKUP($B1360,Insumos!$C:$G,3,FALSE))</f>
        <v>UNIDAD</v>
      </c>
      <c r="D1360" s="56">
        <f>+IF(ISERROR(VLOOKUP($B1360,Insumos!$C:$G,2,FALSE)),"",VLOOKUP($B1360,Insumos!$C:$G,2,FALSE))</f>
        <v>9</v>
      </c>
      <c r="E1360" s="57">
        <f>+IF(ISERROR(VLOOKUP($B1360,Insumos!$C:$G,5,FALSE)),"",VLOOKUP($B1360,Insumos!$C:$G,5,FALSE))</f>
        <v>1</v>
      </c>
      <c r="F1360" s="55" t="str">
        <f>+IF(ISERROR(VLOOKUP($B1360,Insumos!$C:$G,4,FALSE)),"",VLOOKUP($B1360,Insumos!$C:$G,4,FALSE))</f>
        <v>UNIDAD</v>
      </c>
      <c r="G1360" s="141">
        <v>2.0</v>
      </c>
      <c r="H1360" s="56">
        <f t="shared" si="57"/>
        <v>18</v>
      </c>
    </row>
    <row r="1361" ht="15.75" customHeight="1">
      <c r="A1361" s="53">
        <v>19.0</v>
      </c>
      <c r="B1361" s="55" t="s">
        <v>315</v>
      </c>
      <c r="C1361" s="55" t="str">
        <f>+IF(ISERROR(VLOOKUP($B1361,Insumos!$C:$G,3,FALSE)),"",VLOOKUP($B1361,Insumos!$C:$G,3,FALSE))</f>
        <v>UNIDAD</v>
      </c>
      <c r="D1361" s="56">
        <f>+IF(ISERROR(VLOOKUP($B1361,Insumos!$C:$G,2,FALSE)),"",VLOOKUP($B1361,Insumos!$C:$G,2,FALSE))</f>
        <v>170</v>
      </c>
      <c r="E1361" s="57">
        <f>+IF(ISERROR(VLOOKUP($B1361,Insumos!$C:$G,5,FALSE)),"",VLOOKUP($B1361,Insumos!$C:$G,5,FALSE))</f>
        <v>1</v>
      </c>
      <c r="F1361" s="55" t="str">
        <f>+IF(ISERROR(VLOOKUP($B1361,Insumos!$C:$G,4,FALSE)),"",VLOOKUP($B1361,Insumos!$C:$G,4,FALSE))</f>
        <v>UNIDAD</v>
      </c>
      <c r="G1361" s="141">
        <v>1.0</v>
      </c>
      <c r="H1361" s="56">
        <f t="shared" si="57"/>
        <v>170</v>
      </c>
    </row>
    <row r="1362" ht="15.75" customHeight="1">
      <c r="A1362" s="53">
        <v>20.0</v>
      </c>
      <c r="B1362" s="55"/>
      <c r="C1362" s="55" t="str">
        <f>+IF(ISERROR(VLOOKUP($B1362,Insumos!$C:$G,3,FALSE)),"",VLOOKUP($B1362,Insumos!$C:$G,3,FALSE))</f>
        <v/>
      </c>
      <c r="D1362" s="56" t="str">
        <f>+IF(ISERROR(VLOOKUP($B1362,Insumos!$C:$G,2,FALSE)),"",VLOOKUP($B1362,Insumos!$C:$G,2,FALSE))</f>
        <v/>
      </c>
      <c r="E1362" s="57" t="str">
        <f>+IF(ISERROR(VLOOKUP($B1362,Insumos!$C:$G,5,FALSE)),"",VLOOKUP($B1362,Insumos!$C:$G,5,FALSE))</f>
        <v/>
      </c>
      <c r="F1362" s="55" t="str">
        <f>+IF(ISERROR(VLOOKUP($B1362,Insumos!$C:$G,4,FALSE)),"",VLOOKUP($B1362,Insumos!$C:$G,4,FALSE))</f>
        <v/>
      </c>
      <c r="G1362" s="141"/>
      <c r="H1362" s="56">
        <f t="shared" si="57"/>
        <v>0</v>
      </c>
    </row>
    <row r="1363" ht="15.75" customHeight="1">
      <c r="A1363" s="53">
        <v>21.0</v>
      </c>
      <c r="B1363" s="55"/>
      <c r="C1363" s="55" t="str">
        <f>+IF(ISERROR(VLOOKUP($B1363,Insumos!$C:$G,3,FALSE)),"",VLOOKUP($B1363,Insumos!$C:$G,3,FALSE))</f>
        <v/>
      </c>
      <c r="D1363" s="56" t="str">
        <f>+IF(ISERROR(VLOOKUP($B1363,Insumos!$C:$G,2,FALSE)),"",VLOOKUP($B1363,Insumos!$C:$G,2,FALSE))</f>
        <v/>
      </c>
      <c r="E1363" s="57" t="str">
        <f>+IF(ISERROR(VLOOKUP($B1363,Insumos!$C:$G,5,FALSE)),"",VLOOKUP($B1363,Insumos!$C:$G,5,FALSE))</f>
        <v/>
      </c>
      <c r="F1363" s="55" t="str">
        <f>+IF(ISERROR(VLOOKUP($B1363,Insumos!$C:$G,4,FALSE)),"",VLOOKUP($B1363,Insumos!$C:$G,4,FALSE))</f>
        <v/>
      </c>
      <c r="G1363" s="141"/>
      <c r="H1363" s="56">
        <f t="shared" si="57"/>
        <v>0</v>
      </c>
    </row>
    <row r="1364" ht="15.75" customHeight="1">
      <c r="A1364" s="53">
        <v>22.0</v>
      </c>
      <c r="B1364" s="55"/>
      <c r="C1364" s="55" t="str">
        <f>+IF(ISERROR(VLOOKUP($B1364,Insumos!$C:$G,3,FALSE)),"",VLOOKUP($B1364,Insumos!$C:$G,3,FALSE))</f>
        <v/>
      </c>
      <c r="D1364" s="56" t="str">
        <f>+IF(ISERROR(VLOOKUP($B1364,Insumos!$C:$G,2,FALSE)),"",VLOOKUP($B1364,Insumos!$C:$G,2,FALSE))</f>
        <v/>
      </c>
      <c r="E1364" s="57" t="str">
        <f>+IF(ISERROR(VLOOKUP($B1364,Insumos!$C:$G,5,FALSE)),"",VLOOKUP($B1364,Insumos!$C:$G,5,FALSE))</f>
        <v/>
      </c>
      <c r="F1364" s="55" t="str">
        <f>+IF(ISERROR(VLOOKUP($B1364,Insumos!$C:$G,4,FALSE)),"",VLOOKUP($B1364,Insumos!$C:$G,4,FALSE))</f>
        <v/>
      </c>
      <c r="G1364" s="141"/>
      <c r="H1364" s="56">
        <f t="shared" si="57"/>
        <v>0</v>
      </c>
    </row>
    <row r="1365" ht="15.75" customHeight="1">
      <c r="A1365" s="42"/>
      <c r="B1365" s="140"/>
      <c r="C1365" s="41"/>
      <c r="D1365" s="44"/>
      <c r="E1365" s="45"/>
      <c r="F1365" s="41"/>
      <c r="G1365" s="67" t="s">
        <v>626</v>
      </c>
      <c r="H1365" s="68">
        <f>+SUM(H1343:H1360)</f>
        <v>1348.15</v>
      </c>
    </row>
    <row r="1366" ht="15.75" customHeight="1">
      <c r="A1366" s="42"/>
      <c r="B1366" s="140"/>
      <c r="C1366" s="41"/>
      <c r="D1366" s="44"/>
      <c r="E1366" s="45"/>
      <c r="F1366" s="41"/>
      <c r="G1366" s="67" t="s">
        <v>569</v>
      </c>
      <c r="H1366" s="142">
        <f>+H1365/10</f>
        <v>134.815</v>
      </c>
    </row>
    <row r="1367" ht="15.75" customHeight="1">
      <c r="A1367" s="42"/>
      <c r="B1367" s="140"/>
      <c r="C1367" s="41"/>
      <c r="D1367" s="44"/>
      <c r="E1367" s="45"/>
      <c r="F1367" s="41"/>
      <c r="G1367" s="67" t="s">
        <v>570</v>
      </c>
      <c r="H1367" s="143">
        <f>(H1365+H1366)*1.19</f>
        <v>1764.72835</v>
      </c>
    </row>
    <row r="1368" ht="15.75" customHeight="1">
      <c r="A1368" s="42"/>
      <c r="B1368" s="140"/>
      <c r="C1368" s="41"/>
      <c r="D1368" s="44"/>
      <c r="E1368" s="45"/>
      <c r="F1368" s="41"/>
      <c r="G1368" s="67" t="s">
        <v>571</v>
      </c>
      <c r="H1368" s="144">
        <f>+H1367/H1369</f>
        <v>0.2078596408</v>
      </c>
    </row>
    <row r="1369" ht="15.75" customHeight="1">
      <c r="A1369" s="42"/>
      <c r="B1369" s="140"/>
      <c r="C1369" s="41"/>
      <c r="D1369" s="44"/>
      <c r="E1369" s="45"/>
      <c r="F1369" s="41"/>
      <c r="G1369" s="67" t="s">
        <v>572</v>
      </c>
      <c r="H1369" s="154">
        <v>8490.0</v>
      </c>
    </row>
    <row r="1370" ht="15.75" customHeight="1">
      <c r="B1370" s="4"/>
      <c r="G1370" s="31"/>
    </row>
    <row r="1371" ht="15.75" customHeight="1">
      <c r="B1371" s="4"/>
      <c r="G1371" s="31"/>
    </row>
    <row r="1372" ht="15.75" customHeight="1">
      <c r="B1372" s="4"/>
      <c r="G1372" s="31"/>
    </row>
    <row r="1373" ht="15.75" customHeight="1">
      <c r="A1373" s="138" t="s">
        <v>562</v>
      </c>
      <c r="B1373" s="89" t="s">
        <v>211</v>
      </c>
      <c r="C1373" s="34" t="s">
        <v>484</v>
      </c>
      <c r="D1373" s="35"/>
      <c r="E1373" s="36"/>
      <c r="F1373" s="37"/>
      <c r="G1373" s="38"/>
      <c r="H1373" s="35"/>
    </row>
    <row r="1374" ht="15.75" customHeight="1">
      <c r="A1374" s="42"/>
      <c r="B1374" s="140"/>
      <c r="C1374" s="42"/>
      <c r="D1374" s="44"/>
      <c r="E1374" s="45"/>
      <c r="F1374" s="42"/>
      <c r="G1374" s="46"/>
      <c r="H1374" s="44"/>
    </row>
    <row r="1375" ht="15.75" customHeight="1">
      <c r="A1375" s="48" t="s">
        <v>476</v>
      </c>
      <c r="B1375" s="48" t="s">
        <v>477</v>
      </c>
      <c r="C1375" s="48" t="s">
        <v>478</v>
      </c>
      <c r="D1375" s="49" t="s">
        <v>564</v>
      </c>
      <c r="E1375" s="50" t="s">
        <v>10</v>
      </c>
      <c r="F1375" s="48" t="s">
        <v>480</v>
      </c>
      <c r="G1375" s="51" t="s">
        <v>481</v>
      </c>
      <c r="H1375" s="49" t="s">
        <v>565</v>
      </c>
    </row>
    <row r="1376" ht="15.75" customHeight="1">
      <c r="A1376" s="53">
        <v>1.0</v>
      </c>
      <c r="B1376" s="55" t="s">
        <v>69</v>
      </c>
      <c r="C1376" s="55" t="str">
        <f>+IF(ISERROR(VLOOKUP($B1376,Insumos!$C:$G,3,FALSE)),"",VLOOKUP($B1376,Insumos!$C:$G,3,FALSE))</f>
        <v>GRAMOS</v>
      </c>
      <c r="D1376" s="56">
        <f>+IF(ISERROR(VLOOKUP($B1376,Insumos!$C:$G,2,FALSE)),"",VLOOKUP($B1376,Insumos!$C:$G,2,FALSE))</f>
        <v>2777.79</v>
      </c>
      <c r="E1376" s="57">
        <f>+IF(ISERROR(VLOOKUP($B1376,Insumos!$C:$G,5,FALSE)),"",VLOOKUP($B1376,Insumos!$C:$G,5,FALSE))</f>
        <v>5700</v>
      </c>
      <c r="F1376" s="55" t="str">
        <f>+IF(ISERROR(VLOOKUP($B1376,Insumos!$C:$G,4,FALSE)),"",VLOOKUP($B1376,Insumos!$C:$G,4,FALSE))</f>
        <v>GRAMOS</v>
      </c>
      <c r="G1376" s="141">
        <v>110.0</v>
      </c>
      <c r="H1376" s="56">
        <f t="shared" ref="H1376:H1395" si="58">IF(ISERROR(ROUND(+D1376/E1376*G1376,2)),0,ROUND(+D1376/E1376*G1376,2))</f>
        <v>53.61</v>
      </c>
    </row>
    <row r="1377" ht="15.75" customHeight="1">
      <c r="A1377" s="53">
        <v>2.0</v>
      </c>
      <c r="B1377" s="55" t="s">
        <v>52</v>
      </c>
      <c r="C1377" s="55" t="str">
        <f>+IF(ISERROR(VLOOKUP($B1377,Insumos!$C:$G,3,FALSE)),"",VLOOKUP($B1377,Insumos!$C:$G,3,FALSE))</f>
        <v>UNIDAD</v>
      </c>
      <c r="D1377" s="56">
        <f>+IF(ISERROR(VLOOKUP($B1377,Insumos!$C:$G,2,FALSE)),"",VLOOKUP($B1377,Insumos!$C:$G,2,FALSE))</f>
        <v>5000</v>
      </c>
      <c r="E1377" s="57">
        <f>+IF(ISERROR(VLOOKUP($B1377,Insumos!$C:$G,5,FALSE)),"",VLOOKUP($B1377,Insumos!$C:$G,5,FALSE))</f>
        <v>100</v>
      </c>
      <c r="F1377" s="55" t="str">
        <f>+IF(ISERROR(VLOOKUP($B1377,Insumos!$C:$G,4,FALSE)),"",VLOOKUP($B1377,Insumos!$C:$G,4,FALSE))</f>
        <v>UNIDAD</v>
      </c>
      <c r="G1377" s="141">
        <v>0.5</v>
      </c>
      <c r="H1377" s="56">
        <f t="shared" si="58"/>
        <v>25</v>
      </c>
    </row>
    <row r="1378" ht="15.75" customHeight="1">
      <c r="A1378" s="53">
        <v>3.0</v>
      </c>
      <c r="B1378" s="55" t="s">
        <v>236</v>
      </c>
      <c r="C1378" s="55" t="str">
        <f>+IF(ISERROR(VLOOKUP($B1378,Insumos!$C:$G,3,FALSE)),"",VLOOKUP($B1378,Insumos!$C:$G,3,FALSE))</f>
        <v>GRAMOS</v>
      </c>
      <c r="D1378" s="56">
        <f>+IF(ISERROR(VLOOKUP($B1378,Insumos!$C:$G,2,FALSE)),"",VLOOKUP($B1378,Insumos!$C:$G,2,FALSE))</f>
        <v>8753.846154</v>
      </c>
      <c r="E1378" s="57">
        <f>+IF(ISERROR(VLOOKUP($B1378,Insumos!$C:$G,5,FALSE)),"",VLOOKUP($B1378,Insumos!$C:$G,5,FALSE))</f>
        <v>1000</v>
      </c>
      <c r="F1378" s="55" t="str">
        <f>+IF(ISERROR(VLOOKUP($B1378,Insumos!$C:$G,4,FALSE)),"",VLOOKUP($B1378,Insumos!$C:$G,4,FALSE))</f>
        <v>GRAMOS</v>
      </c>
      <c r="G1378" s="141">
        <v>36.0</v>
      </c>
      <c r="H1378" s="56">
        <f t="shared" si="58"/>
        <v>315.14</v>
      </c>
    </row>
    <row r="1379" ht="15.75" customHeight="1">
      <c r="A1379" s="53">
        <v>4.0</v>
      </c>
      <c r="B1379" s="55" t="s">
        <v>33</v>
      </c>
      <c r="C1379" s="55" t="str">
        <f>+IF(ISERROR(VLOOKUP($B1379,Insumos!$C:$G,3,FALSE)),"",VLOOKUP($B1379,Insumos!$C:$G,3,FALSE))</f>
        <v>GRAMOS</v>
      </c>
      <c r="D1379" s="56">
        <f>+IF(ISERROR(VLOOKUP($B1379,Insumos!$C:$G,2,FALSE)),"",VLOOKUP($B1379,Insumos!$C:$G,2,FALSE))</f>
        <v>6945</v>
      </c>
      <c r="E1379" s="57">
        <f>+IF(ISERROR(VLOOKUP($B1379,Insumos!$C:$G,5,FALSE)),"",VLOOKUP($B1379,Insumos!$C:$G,5,FALSE))</f>
        <v>1360</v>
      </c>
      <c r="F1379" s="55" t="str">
        <f>+IF(ISERROR(VLOOKUP($B1379,Insumos!$C:$G,4,FALSE)),"",VLOOKUP($B1379,Insumos!$C:$G,4,FALSE))</f>
        <v>GRAMOS</v>
      </c>
      <c r="G1379" s="141">
        <v>35.0</v>
      </c>
      <c r="H1379" s="56">
        <f t="shared" si="58"/>
        <v>178.73</v>
      </c>
    </row>
    <row r="1380" ht="15.75" customHeight="1">
      <c r="A1380" s="53">
        <v>5.0</v>
      </c>
      <c r="B1380" s="55" t="s">
        <v>124</v>
      </c>
      <c r="C1380" s="55" t="str">
        <f>+IF(ISERROR(VLOOKUP($B1380,Insumos!$C:$G,3,FALSE)),"",VLOOKUP($B1380,Insumos!$C:$G,3,FALSE))</f>
        <v>GRAMOS</v>
      </c>
      <c r="D1380" s="56">
        <f>+IF(ISERROR(VLOOKUP($B1380,Insumos!$C:$G,2,FALSE)),"",VLOOKUP($B1380,Insumos!$C:$G,2,FALSE))</f>
        <v>3529.411765</v>
      </c>
      <c r="E1380" s="57">
        <f>+IF(ISERROR(VLOOKUP($B1380,Insumos!$C:$G,5,FALSE)),"",VLOOKUP($B1380,Insumos!$C:$G,5,FALSE))</f>
        <v>1000</v>
      </c>
      <c r="F1380" s="55" t="str">
        <f>+IF(ISERROR(VLOOKUP($B1380,Insumos!$C:$G,4,FALSE)),"",VLOOKUP($B1380,Insumos!$C:$G,4,FALSE))</f>
        <v>GRAMOS</v>
      </c>
      <c r="G1380" s="141">
        <v>40.0</v>
      </c>
      <c r="H1380" s="56">
        <f t="shared" si="58"/>
        <v>141.18</v>
      </c>
    </row>
    <row r="1381" ht="15.75" customHeight="1">
      <c r="A1381" s="53">
        <v>6.0</v>
      </c>
      <c r="B1381" s="55" t="s">
        <v>232</v>
      </c>
      <c r="C1381" s="55" t="str">
        <f>+IF(ISERROR(VLOOKUP($B1381,Insumos!$C:$G,3,FALSE)),"",VLOOKUP($B1381,Insumos!$C:$G,3,FALSE))</f>
        <v>GRAMOS</v>
      </c>
      <c r="D1381" s="56">
        <f>+IF(ISERROR(VLOOKUP($B1381,Insumos!$C:$G,2,FALSE)),"",VLOOKUP($B1381,Insumos!$C:$G,2,FALSE))</f>
        <v>3529.411765</v>
      </c>
      <c r="E1381" s="57">
        <f>+IF(ISERROR(VLOOKUP($B1381,Insumos!$C:$G,5,FALSE)),"",VLOOKUP($B1381,Insumos!$C:$G,5,FALSE))</f>
        <v>1000</v>
      </c>
      <c r="F1381" s="55" t="str">
        <f>+IF(ISERROR(VLOOKUP($B1381,Insumos!$C:$G,4,FALSE)),"",VLOOKUP($B1381,Insumos!$C:$G,4,FALSE))</f>
        <v>GRAMOS</v>
      </c>
      <c r="G1381" s="141">
        <v>50.0</v>
      </c>
      <c r="H1381" s="56">
        <f t="shared" si="58"/>
        <v>176.47</v>
      </c>
    </row>
    <row r="1382" ht="15.75" customHeight="1">
      <c r="A1382" s="53">
        <v>7.0</v>
      </c>
      <c r="B1382" s="55" t="s">
        <v>87</v>
      </c>
      <c r="C1382" s="55" t="str">
        <f>+IF(ISERROR(VLOOKUP($B1382,Insumos!$C:$G,3,FALSE)),"",VLOOKUP($B1382,Insumos!$C:$G,3,FALSE))</f>
        <v>GRAMOS</v>
      </c>
      <c r="D1382" s="56">
        <f>+IF(ISERROR(VLOOKUP($B1382,Insumos!$C:$G,2,FALSE)),"",VLOOKUP($B1382,Insumos!$C:$G,2,FALSE))</f>
        <v>3795</v>
      </c>
      <c r="E1382" s="57">
        <f>+IF(ISERROR(VLOOKUP($B1382,Insumos!$C:$G,5,FALSE)),"",VLOOKUP($B1382,Insumos!$C:$G,5,FALSE))</f>
        <v>500</v>
      </c>
      <c r="F1382" s="55" t="str">
        <f>+IF(ISERROR(VLOOKUP($B1382,Insumos!$C:$G,4,FALSE)),"",VLOOKUP($B1382,Insumos!$C:$G,4,FALSE))</f>
        <v>GRAMOS</v>
      </c>
      <c r="G1382" s="141">
        <v>5.0</v>
      </c>
      <c r="H1382" s="56">
        <f t="shared" si="58"/>
        <v>37.95</v>
      </c>
    </row>
    <row r="1383" ht="15.75" customHeight="1">
      <c r="A1383" s="53">
        <v>8.0</v>
      </c>
      <c r="B1383" s="55" t="s">
        <v>324</v>
      </c>
      <c r="C1383" s="55" t="str">
        <f>+IF(ISERROR(VLOOKUP($B1383,Insumos!$C:$G,3,FALSE)),"",VLOOKUP($B1383,Insumos!$C:$G,3,FALSE))</f>
        <v>GRAMOS</v>
      </c>
      <c r="D1383" s="56">
        <f>+IF(ISERROR(VLOOKUP($B1383,Insumos!$C:$G,2,FALSE)),"",VLOOKUP($B1383,Insumos!$C:$G,2,FALSE))</f>
        <v>1134.5</v>
      </c>
      <c r="E1383" s="57">
        <f>+IF(ISERROR(VLOOKUP($B1383,Insumos!$C:$G,5,FALSE)),"",VLOOKUP($B1383,Insumos!$C:$G,5,FALSE))</f>
        <v>1000</v>
      </c>
      <c r="F1383" s="55" t="str">
        <f>+IF(ISERROR(VLOOKUP($B1383,Insumos!$C:$G,4,FALSE)),"",VLOOKUP($B1383,Insumos!$C:$G,4,FALSE))</f>
        <v>GRAMOS</v>
      </c>
      <c r="G1383" s="141">
        <v>5.0</v>
      </c>
      <c r="H1383" s="56">
        <f t="shared" si="58"/>
        <v>5.67</v>
      </c>
    </row>
    <row r="1384" ht="15.75" customHeight="1">
      <c r="A1384" s="53">
        <v>9.0</v>
      </c>
      <c r="B1384" s="55" t="s">
        <v>297</v>
      </c>
      <c r="C1384" s="55" t="str">
        <f>+IF(ISERROR(VLOOKUP($B1384,Insumos!$C:$G,3,FALSE)),"",VLOOKUP($B1384,Insumos!$C:$G,3,FALSE))</f>
        <v>CAJA</v>
      </c>
      <c r="D1384" s="56">
        <f>+IF(ISERROR(VLOOKUP($B1384,Insumos!$C:$G,2,FALSE)),"",VLOOKUP($B1384,Insumos!$C:$G,2,FALSE))</f>
        <v>110</v>
      </c>
      <c r="E1384" s="57">
        <f>+IF(ISERROR(VLOOKUP($B1384,Insumos!$C:$G,5,FALSE)),"",VLOOKUP($B1384,Insumos!$C:$G,5,FALSE))</f>
        <v>1</v>
      </c>
      <c r="F1384" s="55" t="str">
        <f>+IF(ISERROR(VLOOKUP($B1384,Insumos!$C:$G,4,FALSE)),"",VLOOKUP($B1384,Insumos!$C:$G,4,FALSE))</f>
        <v>CAJA</v>
      </c>
      <c r="G1384" s="141">
        <v>1.0</v>
      </c>
      <c r="H1384" s="56">
        <f t="shared" si="58"/>
        <v>110</v>
      </c>
    </row>
    <row r="1385" ht="11.25" customHeight="1">
      <c r="A1385" s="53">
        <v>10.0</v>
      </c>
      <c r="B1385" s="55" t="s">
        <v>314</v>
      </c>
      <c r="C1385" s="55" t="str">
        <f>+IF(ISERROR(VLOOKUP($B1385,Insumos!$C:$G,3,FALSE)),"",VLOOKUP($B1385,Insumos!$C:$G,3,FALSE))</f>
        <v>UNIDAD</v>
      </c>
      <c r="D1385" s="56">
        <f>+IF(ISERROR(VLOOKUP($B1385,Insumos!$C:$G,2,FALSE)),"",VLOOKUP($B1385,Insumos!$C:$G,2,FALSE))</f>
        <v>10.5</v>
      </c>
      <c r="E1385" s="57">
        <f>+IF(ISERROR(VLOOKUP($B1385,Insumos!$C:$G,5,FALSE)),"",VLOOKUP($B1385,Insumos!$C:$G,5,FALSE))</f>
        <v>1</v>
      </c>
      <c r="F1385" s="55" t="str">
        <f>+IF(ISERROR(VLOOKUP($B1385,Insumos!$C:$G,4,FALSE)),"",VLOOKUP($B1385,Insumos!$C:$G,4,FALSE))</f>
        <v>UNIDAD</v>
      </c>
      <c r="G1385" s="141">
        <v>1.0</v>
      </c>
      <c r="H1385" s="56">
        <f t="shared" si="58"/>
        <v>10.5</v>
      </c>
    </row>
    <row r="1386" ht="11.25" customHeight="1">
      <c r="A1386" s="53">
        <v>11.0</v>
      </c>
      <c r="B1386" s="55" t="s">
        <v>156</v>
      </c>
      <c r="C1386" s="55" t="str">
        <f>+IF(ISERROR(VLOOKUP($B1386,Insumos!$C:$G,3,FALSE)),"",VLOOKUP($B1386,Insumos!$C:$G,3,FALSE))</f>
        <v>GRAMOS</v>
      </c>
      <c r="D1386" s="56">
        <f>+IF(ISERROR(VLOOKUP($B1386,Insumos!$C:$G,2,FALSE)),"",VLOOKUP($B1386,Insumos!$C:$G,2,FALSE))</f>
        <v>909</v>
      </c>
      <c r="E1386" s="57">
        <f>+IF(ISERROR(VLOOKUP($B1386,Insumos!$C:$G,5,FALSE)),"",VLOOKUP($B1386,Insumos!$C:$G,5,FALSE))</f>
        <v>1000</v>
      </c>
      <c r="F1386" s="55" t="str">
        <f>+IF(ISERROR(VLOOKUP($B1386,Insumos!$C:$G,4,FALSE)),"",VLOOKUP($B1386,Insumos!$C:$G,4,FALSE))</f>
        <v>GRAMOS</v>
      </c>
      <c r="G1386" s="141">
        <v>8.0</v>
      </c>
      <c r="H1386" s="56">
        <f t="shared" si="58"/>
        <v>7.27</v>
      </c>
    </row>
    <row r="1387" ht="15.75" customHeight="1">
      <c r="A1387" s="53">
        <v>12.0</v>
      </c>
      <c r="B1387" s="55" t="s">
        <v>313</v>
      </c>
      <c r="C1387" s="55" t="str">
        <f>+IF(ISERROR(VLOOKUP($B1387,Insumos!$C:$G,3,FALSE)),"",VLOOKUP($B1387,Insumos!$C:$G,3,FALSE))</f>
        <v>GRAMOS</v>
      </c>
      <c r="D1387" s="56">
        <f>+IF(ISERROR(VLOOKUP($B1387,Insumos!$C:$G,2,FALSE)),"",VLOOKUP($B1387,Insumos!$C:$G,2,FALSE))</f>
        <v>6750</v>
      </c>
      <c r="E1387" s="57">
        <f>+IF(ISERROR(VLOOKUP($B1387,Insumos!$C:$G,5,FALSE)),"",VLOOKUP($B1387,Insumos!$C:$G,5,FALSE))</f>
        <v>1000</v>
      </c>
      <c r="F1387" s="55" t="str">
        <f>+IF(ISERROR(VLOOKUP($B1387,Insumos!$C:$G,4,FALSE)),"",VLOOKUP($B1387,Insumos!$C:$G,4,FALSE))</f>
        <v>GRAMOS</v>
      </c>
      <c r="G1387" s="141">
        <v>8.0</v>
      </c>
      <c r="H1387" s="56">
        <f t="shared" si="58"/>
        <v>54</v>
      </c>
    </row>
    <row r="1388" ht="15.75" customHeight="1">
      <c r="A1388" s="53">
        <v>13.0</v>
      </c>
      <c r="B1388" s="55" t="s">
        <v>311</v>
      </c>
      <c r="C1388" s="55" t="str">
        <f>+IF(ISERROR(VLOOKUP($B1388,Insumos!$C:$G,3,FALSE)),"",VLOOKUP($B1388,Insumos!$C:$G,3,FALSE))</f>
        <v>UNIDAD</v>
      </c>
      <c r="D1388" s="56">
        <f>+IF(ISERROR(VLOOKUP($B1388,Insumos!$C:$G,2,FALSE)),"",VLOOKUP($B1388,Insumos!$C:$G,2,FALSE))</f>
        <v>75.25</v>
      </c>
      <c r="E1388" s="57">
        <f>+IF(ISERROR(VLOOKUP($B1388,Insumos!$C:$G,5,FALSE)),"",VLOOKUP($B1388,Insumos!$C:$G,5,FALSE))</f>
        <v>1</v>
      </c>
      <c r="F1388" s="55" t="str">
        <f>+IF(ISERROR(VLOOKUP($B1388,Insumos!$C:$G,4,FALSE)),"",VLOOKUP($B1388,Insumos!$C:$G,4,FALSE))</f>
        <v>UNIDAD</v>
      </c>
      <c r="G1388" s="141">
        <v>1.0</v>
      </c>
      <c r="H1388" s="56">
        <f t="shared" si="58"/>
        <v>75.25</v>
      </c>
    </row>
    <row r="1389" ht="15.75" customHeight="1">
      <c r="A1389" s="53">
        <v>14.0</v>
      </c>
      <c r="B1389" s="55" t="s">
        <v>312</v>
      </c>
      <c r="C1389" s="55" t="str">
        <f>+IF(ISERROR(VLOOKUP($B1389,Insumos!$C:$G,3,FALSE)),"",VLOOKUP($B1389,Insumos!$C:$G,3,FALSE))</f>
        <v>UNIDAD</v>
      </c>
      <c r="D1389" s="56">
        <f>+IF(ISERROR(VLOOKUP($B1389,Insumos!$C:$G,2,FALSE)),"",VLOOKUP($B1389,Insumos!$C:$G,2,FALSE))</f>
        <v>90.25</v>
      </c>
      <c r="E1389" s="57">
        <f>+IF(ISERROR(VLOOKUP($B1389,Insumos!$C:$G,5,FALSE)),"",VLOOKUP($B1389,Insumos!$C:$G,5,FALSE))</f>
        <v>1</v>
      </c>
      <c r="F1389" s="55" t="str">
        <f>+IF(ISERROR(VLOOKUP($B1389,Insumos!$C:$G,4,FALSE)),"",VLOOKUP($B1389,Insumos!$C:$G,4,FALSE))</f>
        <v>UNIDAD</v>
      </c>
      <c r="G1389" s="141">
        <v>1.0</v>
      </c>
      <c r="H1389" s="56">
        <f t="shared" si="58"/>
        <v>90.25</v>
      </c>
    </row>
    <row r="1390" ht="15.75" customHeight="1">
      <c r="A1390" s="53">
        <v>15.0</v>
      </c>
      <c r="B1390" s="55" t="s">
        <v>303</v>
      </c>
      <c r="C1390" s="55" t="str">
        <f>+IF(ISERROR(VLOOKUP($B1390,Insumos!$C:$G,3,FALSE)),"",VLOOKUP($B1390,Insumos!$C:$G,3,FALSE))</f>
        <v>UNIDAD</v>
      </c>
      <c r="D1390" s="56">
        <f>+IF(ISERROR(VLOOKUP($B1390,Insumos!$C:$G,2,FALSE)),"",VLOOKUP($B1390,Insumos!$C:$G,2,FALSE))</f>
        <v>10</v>
      </c>
      <c r="E1390" s="57">
        <f>+IF(ISERROR(VLOOKUP($B1390,Insumos!$C:$G,5,FALSE)),"",VLOOKUP($B1390,Insumos!$C:$G,5,FALSE))</f>
        <v>1</v>
      </c>
      <c r="F1390" s="55" t="str">
        <f>+IF(ISERROR(VLOOKUP($B1390,Insumos!$C:$G,4,FALSE)),"",VLOOKUP($B1390,Insumos!$C:$G,4,FALSE))</f>
        <v>UNIDAD</v>
      </c>
      <c r="G1390" s="141">
        <v>2.0</v>
      </c>
      <c r="H1390" s="56">
        <f t="shared" si="58"/>
        <v>20</v>
      </c>
    </row>
    <row r="1391" ht="15.75" customHeight="1">
      <c r="A1391" s="53">
        <v>16.0</v>
      </c>
      <c r="B1391" s="55" t="s">
        <v>304</v>
      </c>
      <c r="C1391" s="55" t="str">
        <f>+IF(ISERROR(VLOOKUP($B1391,Insumos!$C:$G,3,FALSE)),"",VLOOKUP($B1391,Insumos!$C:$G,3,FALSE))</f>
        <v>UNIDAD</v>
      </c>
      <c r="D1391" s="56">
        <f>+IF(ISERROR(VLOOKUP($B1391,Insumos!$C:$G,2,FALSE)),"",VLOOKUP($B1391,Insumos!$C:$G,2,FALSE))</f>
        <v>9</v>
      </c>
      <c r="E1391" s="57">
        <f>+IF(ISERROR(VLOOKUP($B1391,Insumos!$C:$G,5,FALSE)),"",VLOOKUP($B1391,Insumos!$C:$G,5,FALSE))</f>
        <v>1</v>
      </c>
      <c r="F1391" s="55" t="str">
        <f>+IF(ISERROR(VLOOKUP($B1391,Insumos!$C:$G,4,FALSE)),"",VLOOKUP($B1391,Insumos!$C:$G,4,FALSE))</f>
        <v>UNIDAD</v>
      </c>
      <c r="G1391" s="141">
        <v>2.0</v>
      </c>
      <c r="H1391" s="56">
        <f t="shared" si="58"/>
        <v>18</v>
      </c>
    </row>
    <row r="1392" ht="15.75" customHeight="1">
      <c r="A1392" s="53">
        <v>17.0</v>
      </c>
      <c r="B1392" s="55" t="s">
        <v>315</v>
      </c>
      <c r="C1392" s="55" t="str">
        <f>+IF(ISERROR(VLOOKUP($B1392,Insumos!$C:$G,3,FALSE)),"",VLOOKUP($B1392,Insumos!$C:$G,3,FALSE))</f>
        <v>UNIDAD</v>
      </c>
      <c r="D1392" s="56">
        <f>+IF(ISERROR(VLOOKUP($B1392,Insumos!$C:$G,2,FALSE)),"",VLOOKUP($B1392,Insumos!$C:$G,2,FALSE))</f>
        <v>170</v>
      </c>
      <c r="E1392" s="57">
        <f>+IF(ISERROR(VLOOKUP($B1392,Insumos!$C:$G,5,FALSE)),"",VLOOKUP($B1392,Insumos!$C:$G,5,FALSE))</f>
        <v>1</v>
      </c>
      <c r="F1392" s="55" t="str">
        <f>+IF(ISERROR(VLOOKUP($B1392,Insumos!$C:$G,4,FALSE)),"",VLOOKUP($B1392,Insumos!$C:$G,4,FALSE))</f>
        <v>UNIDAD</v>
      </c>
      <c r="G1392" s="141">
        <v>1.0</v>
      </c>
      <c r="H1392" s="56">
        <f t="shared" si="58"/>
        <v>170</v>
      </c>
    </row>
    <row r="1393" ht="15.75" customHeight="1">
      <c r="A1393" s="53">
        <v>18.0</v>
      </c>
      <c r="B1393" s="55"/>
      <c r="C1393" s="55" t="str">
        <f>+IF(ISERROR(VLOOKUP($B1393,Insumos!$C:$G,3,FALSE)),"",VLOOKUP($B1393,Insumos!$C:$G,3,FALSE))</f>
        <v/>
      </c>
      <c r="D1393" s="56" t="str">
        <f>+IF(ISERROR(VLOOKUP($B1393,Insumos!$C:$G,2,FALSE)),"",VLOOKUP($B1393,Insumos!$C:$G,2,FALSE))</f>
        <v/>
      </c>
      <c r="E1393" s="57" t="str">
        <f>+IF(ISERROR(VLOOKUP($B1393,Insumos!$C:$G,5,FALSE)),"",VLOOKUP($B1393,Insumos!$C:$G,5,FALSE))</f>
        <v/>
      </c>
      <c r="F1393" s="55" t="str">
        <f>+IF(ISERROR(VLOOKUP($B1393,Insumos!$C:$G,4,FALSE)),"",VLOOKUP($B1393,Insumos!$C:$G,4,FALSE))</f>
        <v/>
      </c>
      <c r="G1393" s="141"/>
      <c r="H1393" s="56">
        <f t="shared" si="58"/>
        <v>0</v>
      </c>
    </row>
    <row r="1394" ht="15.75" customHeight="1">
      <c r="A1394" s="53">
        <v>19.0</v>
      </c>
      <c r="B1394" s="55"/>
      <c r="C1394" s="55" t="str">
        <f>+IF(ISERROR(VLOOKUP($B1394,Insumos!$C:$G,3,FALSE)),"",VLOOKUP($B1394,Insumos!$C:$G,3,FALSE))</f>
        <v/>
      </c>
      <c r="D1394" s="56" t="str">
        <f>+IF(ISERROR(VLOOKUP($B1394,Insumos!$C:$G,2,FALSE)),"",VLOOKUP($B1394,Insumos!$C:$G,2,FALSE))</f>
        <v/>
      </c>
      <c r="E1394" s="57" t="str">
        <f>+IF(ISERROR(VLOOKUP($B1394,Insumos!$C:$G,5,FALSE)),"",VLOOKUP($B1394,Insumos!$C:$G,5,FALSE))</f>
        <v/>
      </c>
      <c r="F1394" s="55" t="str">
        <f>+IF(ISERROR(VLOOKUP($B1394,Insumos!$C:$G,4,FALSE)),"",VLOOKUP($B1394,Insumos!$C:$G,4,FALSE))</f>
        <v/>
      </c>
      <c r="G1394" s="141"/>
      <c r="H1394" s="56">
        <f t="shared" si="58"/>
        <v>0</v>
      </c>
    </row>
    <row r="1395" ht="15.75" customHeight="1">
      <c r="A1395" s="53">
        <v>20.0</v>
      </c>
      <c r="B1395" s="55"/>
      <c r="C1395" s="55" t="str">
        <f>+IF(ISERROR(VLOOKUP($B1395,Insumos!$C:$G,3,FALSE)),"",VLOOKUP($B1395,Insumos!$C:$G,3,FALSE))</f>
        <v/>
      </c>
      <c r="D1395" s="56" t="str">
        <f>+IF(ISERROR(VLOOKUP($B1395,Insumos!$C:$G,2,FALSE)),"",VLOOKUP($B1395,Insumos!$C:$G,2,FALSE))</f>
        <v/>
      </c>
      <c r="E1395" s="57" t="str">
        <f>+IF(ISERROR(VLOOKUP($B1395,Insumos!$C:$G,5,FALSE)),"",VLOOKUP($B1395,Insumos!$C:$G,5,FALSE))</f>
        <v/>
      </c>
      <c r="F1395" s="55" t="str">
        <f>+IF(ISERROR(VLOOKUP($B1395,Insumos!$C:$G,4,FALSE)),"",VLOOKUP($B1395,Insumos!$C:$G,4,FALSE))</f>
        <v/>
      </c>
      <c r="G1395" s="141"/>
      <c r="H1395" s="56">
        <f t="shared" si="58"/>
        <v>0</v>
      </c>
    </row>
    <row r="1396" ht="15.75" customHeight="1">
      <c r="A1396" s="42"/>
      <c r="B1396" s="140"/>
      <c r="C1396" s="41"/>
      <c r="D1396" s="44"/>
      <c r="E1396" s="45"/>
      <c r="F1396" s="41"/>
      <c r="G1396" s="67" t="s">
        <v>626</v>
      </c>
      <c r="H1396" s="68">
        <f>+SUM(H1376:H1393)</f>
        <v>1489.02</v>
      </c>
    </row>
    <row r="1397" ht="15.75" customHeight="1">
      <c r="A1397" s="42"/>
      <c r="B1397" s="140"/>
      <c r="C1397" s="41"/>
      <c r="D1397" s="44"/>
      <c r="E1397" s="45"/>
      <c r="F1397" s="41"/>
      <c r="G1397" s="67" t="s">
        <v>569</v>
      </c>
      <c r="H1397" s="142">
        <f>+H1396/10</f>
        <v>148.902</v>
      </c>
    </row>
    <row r="1398" ht="15.75" customHeight="1">
      <c r="A1398" s="42"/>
      <c r="B1398" s="140"/>
      <c r="C1398" s="41"/>
      <c r="D1398" s="44"/>
      <c r="E1398" s="45"/>
      <c r="F1398" s="41"/>
      <c r="G1398" s="67" t="s">
        <v>570</v>
      </c>
      <c r="H1398" s="143">
        <f>(H1396+H1397)*1.19</f>
        <v>1949.12718</v>
      </c>
    </row>
    <row r="1399" ht="15.75" customHeight="1">
      <c r="A1399" s="42"/>
      <c r="B1399" s="140"/>
      <c r="C1399" s="41"/>
      <c r="D1399" s="44"/>
      <c r="E1399" s="45"/>
      <c r="F1399" s="41"/>
      <c r="G1399" s="67" t="s">
        <v>571</v>
      </c>
      <c r="H1399" s="144">
        <f>+H1398/H1400</f>
        <v>0.2439458298</v>
      </c>
    </row>
    <row r="1400" ht="15.75" customHeight="1">
      <c r="A1400" s="42"/>
      <c r="B1400" s="140"/>
      <c r="C1400" s="41"/>
      <c r="D1400" s="44"/>
      <c r="E1400" s="45"/>
      <c r="F1400" s="41"/>
      <c r="G1400" s="67" t="s">
        <v>572</v>
      </c>
      <c r="H1400" s="154">
        <v>7990.0</v>
      </c>
    </row>
    <row r="1401" ht="15.75" customHeight="1">
      <c r="B1401" s="4"/>
      <c r="G1401" s="31"/>
    </row>
    <row r="1402" ht="15.75" customHeight="1">
      <c r="B1402" s="4"/>
      <c r="G1402" s="31"/>
    </row>
    <row r="1403" ht="15.75" customHeight="1">
      <c r="B1403" s="4"/>
      <c r="G1403" s="31"/>
    </row>
    <row r="1404" ht="15.75" customHeight="1">
      <c r="A1404" s="138" t="s">
        <v>562</v>
      </c>
      <c r="B1404" s="139" t="s">
        <v>629</v>
      </c>
      <c r="C1404" s="34"/>
      <c r="D1404" s="35"/>
      <c r="E1404" s="36"/>
      <c r="F1404" s="37"/>
      <c r="G1404" s="38"/>
      <c r="H1404" s="35"/>
    </row>
    <row r="1405" ht="15.75" customHeight="1">
      <c r="A1405" s="42"/>
      <c r="B1405" s="140"/>
      <c r="C1405" s="42"/>
      <c r="D1405" s="44"/>
      <c r="E1405" s="45"/>
      <c r="F1405" s="42"/>
      <c r="G1405" s="46"/>
      <c r="H1405" s="44"/>
    </row>
    <row r="1406" ht="15.75" customHeight="1">
      <c r="A1406" s="48" t="s">
        <v>476</v>
      </c>
      <c r="B1406" s="48" t="s">
        <v>477</v>
      </c>
      <c r="C1406" s="48" t="s">
        <v>478</v>
      </c>
      <c r="D1406" s="49" t="s">
        <v>564</v>
      </c>
      <c r="E1406" s="50" t="s">
        <v>10</v>
      </c>
      <c r="F1406" s="48" t="s">
        <v>480</v>
      </c>
      <c r="G1406" s="51" t="s">
        <v>481</v>
      </c>
      <c r="H1406" s="49" t="s">
        <v>565</v>
      </c>
    </row>
    <row r="1407" ht="15.75" customHeight="1">
      <c r="A1407" s="53">
        <v>1.0</v>
      </c>
      <c r="B1407" s="55" t="s">
        <v>209</v>
      </c>
      <c r="C1407" s="55" t="str">
        <f>+IF(ISERROR(VLOOKUP($B1407,Insumos!$C:$G,3,FALSE)),"",VLOOKUP($B1407,Insumos!$C:$G,3,FALSE))</f>
        <v>ROLLS</v>
      </c>
      <c r="D1407" s="56">
        <f>+IF(ISERROR(VLOOKUP($B1407,Insumos!$C:$G,2,FALSE)),"",VLOOKUP($B1407,Insumos!$C:$G,2,FALSE))</f>
        <v>1432.3</v>
      </c>
      <c r="E1407" s="57">
        <f>+IF(ISERROR(VLOOKUP($B1407,Insumos!$C:$G,5,FALSE)),"",VLOOKUP($B1407,Insumos!$C:$G,5,FALSE))</f>
        <v>1</v>
      </c>
      <c r="F1407" s="55" t="str">
        <f>+IF(ISERROR(VLOOKUP($B1407,Insumos!$C:$G,4,FALSE)),"",VLOOKUP($B1407,Insumos!$C:$G,4,FALSE))</f>
        <v>ROLLS</v>
      </c>
      <c r="G1407" s="141">
        <v>1.0</v>
      </c>
      <c r="H1407" s="56">
        <f t="shared" ref="H1407:H1428" si="59">IF(ISERROR(ROUND(+D1407/E1407*G1407,2)),0,ROUND(+D1407/E1407*G1407,2))</f>
        <v>1432.3</v>
      </c>
    </row>
    <row r="1408" ht="15.75" customHeight="1">
      <c r="A1408" s="53">
        <v>2.0</v>
      </c>
      <c r="B1408" s="55" t="s">
        <v>210</v>
      </c>
      <c r="C1408" s="55" t="str">
        <f>+IF(ISERROR(VLOOKUP($B1408,Insumos!$C:$G,3,FALSE)),"",VLOOKUP($B1408,Insumos!$C:$G,3,FALSE))</f>
        <v>ROLLS</v>
      </c>
      <c r="D1408" s="56">
        <f>+IF(ISERROR(VLOOKUP($B1408,Insumos!$C:$G,2,FALSE)),"",VLOOKUP($B1408,Insumos!$C:$G,2,FALSE))</f>
        <v>962.88</v>
      </c>
      <c r="E1408" s="57">
        <f>+IF(ISERROR(VLOOKUP($B1408,Insumos!$C:$G,5,FALSE)),"",VLOOKUP($B1408,Insumos!$C:$G,5,FALSE))</f>
        <v>1</v>
      </c>
      <c r="F1408" s="55" t="str">
        <f>+IF(ISERROR(VLOOKUP($B1408,Insumos!$C:$G,4,FALSE)),"",VLOOKUP($B1408,Insumos!$C:$G,4,FALSE))</f>
        <v>ROLLS</v>
      </c>
      <c r="G1408" s="141">
        <v>1.0</v>
      </c>
      <c r="H1408" s="56">
        <f t="shared" si="59"/>
        <v>962.88</v>
      </c>
    </row>
    <row r="1409" ht="15.75" customHeight="1">
      <c r="A1409" s="53">
        <v>3.0</v>
      </c>
      <c r="B1409" s="55" t="s">
        <v>211</v>
      </c>
      <c r="C1409" s="55" t="str">
        <f>+IF(ISERROR(VLOOKUP($B1409,Insumos!$C:$G,3,FALSE)),"",VLOOKUP($B1409,Insumos!$C:$G,3,FALSE))</f>
        <v>ROLLS</v>
      </c>
      <c r="D1409" s="56">
        <f>+IF(ISERROR(VLOOKUP($B1409,Insumos!$C:$G,2,FALSE)),"",VLOOKUP($B1409,Insumos!$C:$G,2,FALSE))</f>
        <v>933.75</v>
      </c>
      <c r="E1409" s="57">
        <f>+IF(ISERROR(VLOOKUP($B1409,Insumos!$C:$G,5,FALSE)),"",VLOOKUP($B1409,Insumos!$C:$G,5,FALSE))</f>
        <v>1</v>
      </c>
      <c r="F1409" s="55" t="str">
        <f>+IF(ISERROR(VLOOKUP($B1409,Insumos!$C:$G,4,FALSE)),"",VLOOKUP($B1409,Insumos!$C:$G,4,FALSE))</f>
        <v>ROLLS</v>
      </c>
      <c r="G1409" s="141">
        <v>1.0</v>
      </c>
      <c r="H1409" s="56">
        <f t="shared" si="59"/>
        <v>933.75</v>
      </c>
    </row>
    <row r="1410" ht="15.75" customHeight="1">
      <c r="A1410" s="53">
        <v>4.0</v>
      </c>
      <c r="B1410" s="55" t="s">
        <v>37</v>
      </c>
      <c r="C1410" s="55" t="str">
        <f>+IF(ISERROR(VLOOKUP($B1410,Insumos!$C:$G,3,FALSE)),"",VLOOKUP($B1410,Insumos!$C:$G,3,FALSE))</f>
        <v>UNIDAD</v>
      </c>
      <c r="D1410" s="56">
        <f>+IF(ISERROR(VLOOKUP($B1410,Insumos!$C:$G,2,FALSE)),"",VLOOKUP($B1410,Insumos!$C:$G,2,FALSE))</f>
        <v>4700</v>
      </c>
      <c r="E1410" s="57">
        <f>+IF(ISERROR(VLOOKUP($B1410,Insumos!$C:$G,5,FALSE)),"",VLOOKUP($B1410,Insumos!$C:$G,5,FALSE))</f>
        <v>30</v>
      </c>
      <c r="F1410" s="55" t="str">
        <f>+IF(ISERROR(VLOOKUP($B1410,Insumos!$C:$G,4,FALSE)),"",VLOOKUP($B1410,Insumos!$C:$G,4,FALSE))</f>
        <v>UNIDAD</v>
      </c>
      <c r="G1410" s="141">
        <v>5.0</v>
      </c>
      <c r="H1410" s="56">
        <f t="shared" si="59"/>
        <v>783.33</v>
      </c>
    </row>
    <row r="1411" ht="15.75" customHeight="1">
      <c r="A1411" s="53">
        <v>5.0</v>
      </c>
      <c r="B1411" s="55" t="s">
        <v>294</v>
      </c>
      <c r="C1411" s="55" t="str">
        <f>+IF(ISERROR(VLOOKUP($B1411,Insumos!$C:$G,3,FALSE)),"",VLOOKUP($B1411,Insumos!$C:$G,3,FALSE))</f>
        <v>CAJA</v>
      </c>
      <c r="D1411" s="56">
        <f>+IF(ISERROR(VLOOKUP($B1411,Insumos!$C:$G,2,FALSE)),"",VLOOKUP($B1411,Insumos!$C:$G,2,FALSE))</f>
        <v>180</v>
      </c>
      <c r="E1411" s="57">
        <f>+IF(ISERROR(VLOOKUP($B1411,Insumos!$C:$G,5,FALSE)),"",VLOOKUP($B1411,Insumos!$C:$G,5,FALSE))</f>
        <v>1</v>
      </c>
      <c r="F1411" s="55" t="str">
        <f>+IF(ISERROR(VLOOKUP($B1411,Insumos!$C:$G,4,FALSE)),"",VLOOKUP($B1411,Insumos!$C:$G,4,FALSE))</f>
        <v>CAJA</v>
      </c>
      <c r="G1411" s="141">
        <v>2.0</v>
      </c>
      <c r="H1411" s="56">
        <f t="shared" si="59"/>
        <v>360</v>
      </c>
    </row>
    <row r="1412" ht="15.75" customHeight="1">
      <c r="A1412" s="53">
        <v>6.0</v>
      </c>
      <c r="B1412" s="55" t="s">
        <v>314</v>
      </c>
      <c r="C1412" s="55" t="str">
        <f>+IF(ISERROR(VLOOKUP($B1412,Insumos!$C:$G,3,FALSE)),"",VLOOKUP($B1412,Insumos!$C:$G,3,FALSE))</f>
        <v>UNIDAD</v>
      </c>
      <c r="D1412" s="56">
        <f>+IF(ISERROR(VLOOKUP($B1412,Insumos!$C:$G,2,FALSE)),"",VLOOKUP($B1412,Insumos!$C:$G,2,FALSE))</f>
        <v>10.5</v>
      </c>
      <c r="E1412" s="57">
        <f>+IF(ISERROR(VLOOKUP($B1412,Insumos!$C:$G,5,FALSE)),"",VLOOKUP($B1412,Insumos!$C:$G,5,FALSE))</f>
        <v>1</v>
      </c>
      <c r="F1412" s="55" t="str">
        <f>+IF(ISERROR(VLOOKUP($B1412,Insumos!$C:$G,4,FALSE)),"",VLOOKUP($B1412,Insumos!$C:$G,4,FALSE))</f>
        <v>UNIDAD</v>
      </c>
      <c r="G1412" s="141">
        <v>3.0</v>
      </c>
      <c r="H1412" s="56">
        <f t="shared" si="59"/>
        <v>31.5</v>
      </c>
    </row>
    <row r="1413" ht="15.75" customHeight="1">
      <c r="A1413" s="53">
        <v>7.0</v>
      </c>
      <c r="B1413" s="55" t="s">
        <v>156</v>
      </c>
      <c r="C1413" s="55" t="str">
        <f>+IF(ISERROR(VLOOKUP($B1413,Insumos!$C:$G,3,FALSE)),"",VLOOKUP($B1413,Insumos!$C:$G,3,FALSE))</f>
        <v>GRAMOS</v>
      </c>
      <c r="D1413" s="56">
        <f>+IF(ISERROR(VLOOKUP($B1413,Insumos!$C:$G,2,FALSE)),"",VLOOKUP($B1413,Insumos!$C:$G,2,FALSE))</f>
        <v>909</v>
      </c>
      <c r="E1413" s="57">
        <f>+IF(ISERROR(VLOOKUP($B1413,Insumos!$C:$G,5,FALSE)),"",VLOOKUP($B1413,Insumos!$C:$G,5,FALSE))</f>
        <v>1000</v>
      </c>
      <c r="F1413" s="55" t="str">
        <f>+IF(ISERROR(VLOOKUP($B1413,Insumos!$C:$G,4,FALSE)),"",VLOOKUP($B1413,Insumos!$C:$G,4,FALSE))</f>
        <v>GRAMOS</v>
      </c>
      <c r="G1413" s="141">
        <v>8.0</v>
      </c>
      <c r="H1413" s="56">
        <f t="shared" si="59"/>
        <v>7.27</v>
      </c>
    </row>
    <row r="1414" ht="15.75" customHeight="1">
      <c r="A1414" s="53">
        <v>8.0</v>
      </c>
      <c r="B1414" s="55" t="s">
        <v>313</v>
      </c>
      <c r="C1414" s="55" t="str">
        <f>+IF(ISERROR(VLOOKUP($B1414,Insumos!$C:$G,3,FALSE)),"",VLOOKUP($B1414,Insumos!$C:$G,3,FALSE))</f>
        <v>GRAMOS</v>
      </c>
      <c r="D1414" s="56">
        <f>+IF(ISERROR(VLOOKUP($B1414,Insumos!$C:$G,2,FALSE)),"",VLOOKUP($B1414,Insumos!$C:$G,2,FALSE))</f>
        <v>6750</v>
      </c>
      <c r="E1414" s="57">
        <f>+IF(ISERROR(VLOOKUP($B1414,Insumos!$C:$G,5,FALSE)),"",VLOOKUP($B1414,Insumos!$C:$G,5,FALSE))</f>
        <v>1000</v>
      </c>
      <c r="F1414" s="55" t="str">
        <f>+IF(ISERROR(VLOOKUP($B1414,Insumos!$C:$G,4,FALSE)),"",VLOOKUP($B1414,Insumos!$C:$G,4,FALSE))</f>
        <v>GRAMOS</v>
      </c>
      <c r="G1414" s="141">
        <v>8.0</v>
      </c>
      <c r="H1414" s="56">
        <f t="shared" si="59"/>
        <v>54</v>
      </c>
    </row>
    <row r="1415" ht="15.75" customHeight="1">
      <c r="A1415" s="53">
        <v>9.0</v>
      </c>
      <c r="B1415" s="55" t="s">
        <v>311</v>
      </c>
      <c r="C1415" s="55" t="str">
        <f>+IF(ISERROR(VLOOKUP($B1415,Insumos!$C:$G,3,FALSE)),"",VLOOKUP($B1415,Insumos!$C:$G,3,FALSE))</f>
        <v>UNIDAD</v>
      </c>
      <c r="D1415" s="56">
        <f>+IF(ISERROR(VLOOKUP($B1415,Insumos!$C:$G,2,FALSE)),"",VLOOKUP($B1415,Insumos!$C:$G,2,FALSE))</f>
        <v>75.25</v>
      </c>
      <c r="E1415" s="57">
        <f>+IF(ISERROR(VLOOKUP($B1415,Insumos!$C:$G,5,FALSE)),"",VLOOKUP($B1415,Insumos!$C:$G,5,FALSE))</f>
        <v>1</v>
      </c>
      <c r="F1415" s="55" t="str">
        <f>+IF(ISERROR(VLOOKUP($B1415,Insumos!$C:$G,4,FALSE)),"",VLOOKUP($B1415,Insumos!$C:$G,4,FALSE))</f>
        <v>UNIDAD</v>
      </c>
      <c r="G1415" s="141">
        <v>2.0</v>
      </c>
      <c r="H1415" s="56">
        <f t="shared" si="59"/>
        <v>150.5</v>
      </c>
    </row>
    <row r="1416" ht="15.75" customHeight="1">
      <c r="A1416" s="53">
        <v>10.0</v>
      </c>
      <c r="B1416" s="55" t="s">
        <v>312</v>
      </c>
      <c r="C1416" s="55" t="str">
        <f>+IF(ISERROR(VLOOKUP($B1416,Insumos!$C:$G,3,FALSE)),"",VLOOKUP($B1416,Insumos!$C:$G,3,FALSE))</f>
        <v>UNIDAD</v>
      </c>
      <c r="D1416" s="56">
        <f>+IF(ISERROR(VLOOKUP($B1416,Insumos!$C:$G,2,FALSE)),"",VLOOKUP($B1416,Insumos!$C:$G,2,FALSE))</f>
        <v>90.25</v>
      </c>
      <c r="E1416" s="57">
        <f>+IF(ISERROR(VLOOKUP($B1416,Insumos!$C:$G,5,FALSE)),"",VLOOKUP($B1416,Insumos!$C:$G,5,FALSE))</f>
        <v>1</v>
      </c>
      <c r="F1416" s="55" t="str">
        <f>+IF(ISERROR(VLOOKUP($B1416,Insumos!$C:$G,4,FALSE)),"",VLOOKUP($B1416,Insumos!$C:$G,4,FALSE))</f>
        <v>UNIDAD</v>
      </c>
      <c r="G1416" s="141">
        <v>1.0</v>
      </c>
      <c r="H1416" s="56">
        <f t="shared" si="59"/>
        <v>90.25</v>
      </c>
    </row>
    <row r="1417" ht="15.75" customHeight="1">
      <c r="A1417" s="53">
        <v>11.0</v>
      </c>
      <c r="B1417" s="55" t="s">
        <v>303</v>
      </c>
      <c r="C1417" s="55" t="str">
        <f>+IF(ISERROR(VLOOKUP($B1417,Insumos!$C:$G,3,FALSE)),"",VLOOKUP($B1417,Insumos!$C:$G,3,FALSE))</f>
        <v>UNIDAD</v>
      </c>
      <c r="D1417" s="56">
        <f>+IF(ISERROR(VLOOKUP($B1417,Insumos!$C:$G,2,FALSE)),"",VLOOKUP($B1417,Insumos!$C:$G,2,FALSE))</f>
        <v>10</v>
      </c>
      <c r="E1417" s="57">
        <f>+IF(ISERROR(VLOOKUP($B1417,Insumos!$C:$G,5,FALSE)),"",VLOOKUP($B1417,Insumos!$C:$G,5,FALSE))</f>
        <v>1</v>
      </c>
      <c r="F1417" s="55" t="str">
        <f>+IF(ISERROR(VLOOKUP($B1417,Insumos!$C:$G,4,FALSE)),"",VLOOKUP($B1417,Insumos!$C:$G,4,FALSE))</f>
        <v>UNIDAD</v>
      </c>
      <c r="G1417" s="141">
        <v>2.0</v>
      </c>
      <c r="H1417" s="56">
        <f t="shared" si="59"/>
        <v>20</v>
      </c>
    </row>
    <row r="1418" ht="15.75" customHeight="1">
      <c r="A1418" s="53">
        <v>12.0</v>
      </c>
      <c r="B1418" s="55" t="s">
        <v>304</v>
      </c>
      <c r="C1418" s="55" t="str">
        <f>+IF(ISERROR(VLOOKUP($B1418,Insumos!$C:$G,3,FALSE)),"",VLOOKUP($B1418,Insumos!$C:$G,3,FALSE))</f>
        <v>UNIDAD</v>
      </c>
      <c r="D1418" s="56">
        <f>+IF(ISERROR(VLOOKUP($B1418,Insumos!$C:$G,2,FALSE)),"",VLOOKUP($B1418,Insumos!$C:$G,2,FALSE))</f>
        <v>9</v>
      </c>
      <c r="E1418" s="57">
        <f>+IF(ISERROR(VLOOKUP($B1418,Insumos!$C:$G,5,FALSE)),"",VLOOKUP($B1418,Insumos!$C:$G,5,FALSE))</f>
        <v>1</v>
      </c>
      <c r="F1418" s="55" t="str">
        <f>+IF(ISERROR(VLOOKUP($B1418,Insumos!$C:$G,4,FALSE)),"",VLOOKUP($B1418,Insumos!$C:$G,4,FALSE))</f>
        <v>UNIDAD</v>
      </c>
      <c r="G1418" s="141">
        <v>2.0</v>
      </c>
      <c r="H1418" s="56">
        <f t="shared" si="59"/>
        <v>18</v>
      </c>
    </row>
    <row r="1419" ht="15.75" customHeight="1">
      <c r="A1419" s="53">
        <v>13.0</v>
      </c>
      <c r="B1419" s="55" t="s">
        <v>315</v>
      </c>
      <c r="C1419" s="55" t="str">
        <f>+IF(ISERROR(VLOOKUP($B1419,Insumos!$C:$G,3,FALSE)),"",VLOOKUP($B1419,Insumos!$C:$G,3,FALSE))</f>
        <v>UNIDAD</v>
      </c>
      <c r="D1419" s="56">
        <f>+IF(ISERROR(VLOOKUP($B1419,Insumos!$C:$G,2,FALSE)),"",VLOOKUP($B1419,Insumos!$C:$G,2,FALSE))</f>
        <v>170</v>
      </c>
      <c r="E1419" s="57">
        <f>+IF(ISERROR(VLOOKUP($B1419,Insumos!$C:$G,5,FALSE)),"",VLOOKUP($B1419,Insumos!$C:$G,5,FALSE))</f>
        <v>1</v>
      </c>
      <c r="F1419" s="55" t="str">
        <f>+IF(ISERROR(VLOOKUP($B1419,Insumos!$C:$G,4,FALSE)),"",VLOOKUP($B1419,Insumos!$C:$G,4,FALSE))</f>
        <v>UNIDAD</v>
      </c>
      <c r="G1419" s="141">
        <v>1.0</v>
      </c>
      <c r="H1419" s="56">
        <f t="shared" si="59"/>
        <v>170</v>
      </c>
    </row>
    <row r="1420" ht="15.75" customHeight="1">
      <c r="A1420" s="53">
        <v>14.0</v>
      </c>
      <c r="B1420" s="55" t="s">
        <v>305</v>
      </c>
      <c r="C1420" s="55" t="str">
        <f>+IF(ISERROR(VLOOKUP($B1420,Insumos!$C:$G,3,FALSE)),"",VLOOKUP($B1420,Insumos!$C:$G,3,FALSE))</f>
        <v>UNIDAD</v>
      </c>
      <c r="D1420" s="56">
        <f>+IF(ISERROR(VLOOKUP($B1420,Insumos!$C:$G,2,FALSE)),"",VLOOKUP($B1420,Insumos!$C:$G,2,FALSE))</f>
        <v>52</v>
      </c>
      <c r="E1420" s="57">
        <f>+IF(ISERROR(VLOOKUP($B1420,Insumos!$C:$G,5,FALSE)),"",VLOOKUP($B1420,Insumos!$C:$G,5,FALSE))</f>
        <v>1</v>
      </c>
      <c r="F1420" s="55" t="str">
        <f>+IF(ISERROR(VLOOKUP($B1420,Insumos!$C:$G,4,FALSE)),"",VLOOKUP($B1420,Insumos!$C:$G,4,FALSE))</f>
        <v>UNIDAD</v>
      </c>
      <c r="G1420" s="141">
        <v>1.0</v>
      </c>
      <c r="H1420" s="56">
        <f t="shared" si="59"/>
        <v>52</v>
      </c>
    </row>
    <row r="1421" ht="15.75" customHeight="1">
      <c r="A1421" s="53">
        <v>15.0</v>
      </c>
      <c r="B1421" s="55" t="s">
        <v>309</v>
      </c>
      <c r="C1421" s="55" t="str">
        <f>+IF(ISERROR(VLOOKUP($B1421,Insumos!$C:$G,3,FALSE)),"",VLOOKUP($B1421,Insumos!$C:$G,3,FALSE))</f>
        <v>UNIDAD</v>
      </c>
      <c r="D1421" s="56">
        <f>+IF(ISERROR(VLOOKUP($B1421,Insumos!$C:$G,2,FALSE)),"",VLOOKUP($B1421,Insumos!$C:$G,2,FALSE))</f>
        <v>23.53</v>
      </c>
      <c r="E1421" s="57">
        <f>+IF(ISERROR(VLOOKUP($B1421,Insumos!$C:$G,5,FALSE)),"",VLOOKUP($B1421,Insumos!$C:$G,5,FALSE))</f>
        <v>1</v>
      </c>
      <c r="F1421" s="55" t="str">
        <f>+IF(ISERROR(VLOOKUP($B1421,Insumos!$C:$G,4,FALSE)),"",VLOOKUP($B1421,Insumos!$C:$G,4,FALSE))</f>
        <v>UNIDAD</v>
      </c>
      <c r="G1421" s="141">
        <v>1.0</v>
      </c>
      <c r="H1421" s="56">
        <f t="shared" si="59"/>
        <v>23.53</v>
      </c>
    </row>
    <row r="1422" ht="15.75" customHeight="1">
      <c r="A1422" s="53">
        <v>16.0</v>
      </c>
      <c r="B1422" s="55" t="s">
        <v>310</v>
      </c>
      <c r="C1422" s="55" t="str">
        <f>+IF(ISERROR(VLOOKUP($B1422,Insumos!$C:$G,3,FALSE)),"",VLOOKUP($B1422,Insumos!$C:$G,3,FALSE))</f>
        <v>UNIDAD</v>
      </c>
      <c r="D1422" s="56">
        <f>+IF(ISERROR(VLOOKUP($B1422,Insumos!$C:$G,2,FALSE)),"",VLOOKUP($B1422,Insumos!$C:$G,2,FALSE))</f>
        <v>15.13</v>
      </c>
      <c r="E1422" s="57">
        <f>+IF(ISERROR(VLOOKUP($B1422,Insumos!$C:$G,5,FALSE)),"",VLOOKUP($B1422,Insumos!$C:$G,5,FALSE))</f>
        <v>1</v>
      </c>
      <c r="F1422" s="55" t="str">
        <f>+IF(ISERROR(VLOOKUP($B1422,Insumos!$C:$G,4,FALSE)),"",VLOOKUP($B1422,Insumos!$C:$G,4,FALSE))</f>
        <v>UNIDAD</v>
      </c>
      <c r="G1422" s="141">
        <v>1.0</v>
      </c>
      <c r="H1422" s="56">
        <f t="shared" si="59"/>
        <v>15.13</v>
      </c>
    </row>
    <row r="1423" ht="15.75" customHeight="1">
      <c r="A1423" s="53">
        <v>17.0</v>
      </c>
      <c r="B1423" s="55"/>
      <c r="C1423" s="55" t="str">
        <f>+IF(ISERROR(VLOOKUP($B1423,Insumos!$C:$G,3,FALSE)),"",VLOOKUP($B1423,Insumos!$C:$G,3,FALSE))</f>
        <v/>
      </c>
      <c r="D1423" s="56" t="str">
        <f>+IF(ISERROR(VLOOKUP($B1423,Insumos!$C:$G,2,FALSE)),"",VLOOKUP($B1423,Insumos!$C:$G,2,FALSE))</f>
        <v/>
      </c>
      <c r="E1423" s="57" t="str">
        <f>+IF(ISERROR(VLOOKUP($B1423,Insumos!$C:$G,5,FALSE)),"",VLOOKUP($B1423,Insumos!$C:$G,5,FALSE))</f>
        <v/>
      </c>
      <c r="F1423" s="55" t="str">
        <f>+IF(ISERROR(VLOOKUP($B1423,Insumos!$C:$G,4,FALSE)),"",VLOOKUP($B1423,Insumos!$C:$G,4,FALSE))</f>
        <v/>
      </c>
      <c r="G1423" s="141"/>
      <c r="H1423" s="56">
        <f t="shared" si="59"/>
        <v>0</v>
      </c>
    </row>
    <row r="1424" ht="15.75" customHeight="1">
      <c r="A1424" s="53">
        <v>18.0</v>
      </c>
      <c r="B1424" s="55"/>
      <c r="C1424" s="55" t="str">
        <f>+IF(ISERROR(VLOOKUP($B1424,Insumos!$C:$G,3,FALSE)),"",VLOOKUP($B1424,Insumos!$C:$G,3,FALSE))</f>
        <v/>
      </c>
      <c r="D1424" s="56" t="str">
        <f>+IF(ISERROR(VLOOKUP($B1424,Insumos!$C:$G,2,FALSE)),"",VLOOKUP($B1424,Insumos!$C:$G,2,FALSE))</f>
        <v/>
      </c>
      <c r="E1424" s="57" t="str">
        <f>+IF(ISERROR(VLOOKUP($B1424,Insumos!$C:$G,5,FALSE)),"",VLOOKUP($B1424,Insumos!$C:$G,5,FALSE))</f>
        <v/>
      </c>
      <c r="F1424" s="55" t="str">
        <f>+IF(ISERROR(VLOOKUP($B1424,Insumos!$C:$G,4,FALSE)),"",VLOOKUP($B1424,Insumos!$C:$G,4,FALSE))</f>
        <v/>
      </c>
      <c r="G1424" s="141"/>
      <c r="H1424" s="56">
        <f t="shared" si="59"/>
        <v>0</v>
      </c>
    </row>
    <row r="1425" ht="15.75" customHeight="1">
      <c r="A1425" s="53">
        <v>19.0</v>
      </c>
      <c r="B1425" s="55"/>
      <c r="C1425" s="55" t="str">
        <f>+IF(ISERROR(VLOOKUP($B1425,Insumos!$C:$G,3,FALSE)),"",VLOOKUP($B1425,Insumos!$C:$G,3,FALSE))</f>
        <v/>
      </c>
      <c r="D1425" s="56" t="str">
        <f>+IF(ISERROR(VLOOKUP($B1425,Insumos!$C:$G,2,FALSE)),"",VLOOKUP($B1425,Insumos!$C:$G,2,FALSE))</f>
        <v/>
      </c>
      <c r="E1425" s="57" t="str">
        <f>+IF(ISERROR(VLOOKUP($B1425,Insumos!$C:$G,5,FALSE)),"",VLOOKUP($B1425,Insumos!$C:$G,5,FALSE))</f>
        <v/>
      </c>
      <c r="F1425" s="55" t="str">
        <f>+IF(ISERROR(VLOOKUP($B1425,Insumos!$C:$G,4,FALSE)),"",VLOOKUP($B1425,Insumos!$C:$G,4,FALSE))</f>
        <v/>
      </c>
      <c r="G1425" s="141"/>
      <c r="H1425" s="56">
        <f t="shared" si="59"/>
        <v>0</v>
      </c>
    </row>
    <row r="1426" ht="15.75" customHeight="1">
      <c r="A1426" s="53">
        <v>20.0</v>
      </c>
      <c r="B1426" s="55"/>
      <c r="C1426" s="55" t="str">
        <f>+IF(ISERROR(VLOOKUP($B1426,Insumos!$C:$G,3,FALSE)),"",VLOOKUP($B1426,Insumos!$C:$G,3,FALSE))</f>
        <v/>
      </c>
      <c r="D1426" s="56" t="str">
        <f>+IF(ISERROR(VLOOKUP($B1426,Insumos!$C:$G,2,FALSE)),"",VLOOKUP($B1426,Insumos!$C:$G,2,FALSE))</f>
        <v/>
      </c>
      <c r="E1426" s="57" t="str">
        <f>+IF(ISERROR(VLOOKUP($B1426,Insumos!$C:$G,5,FALSE)),"",VLOOKUP($B1426,Insumos!$C:$G,5,FALSE))</f>
        <v/>
      </c>
      <c r="F1426" s="55" t="str">
        <f>+IF(ISERROR(VLOOKUP($B1426,Insumos!$C:$G,4,FALSE)),"",VLOOKUP($B1426,Insumos!$C:$G,4,FALSE))</f>
        <v/>
      </c>
      <c r="G1426" s="141"/>
      <c r="H1426" s="56">
        <f t="shared" si="59"/>
        <v>0</v>
      </c>
    </row>
    <row r="1427" ht="15.75" customHeight="1">
      <c r="A1427" s="53">
        <v>21.0</v>
      </c>
      <c r="B1427" s="55"/>
      <c r="C1427" s="55" t="str">
        <f>+IF(ISERROR(VLOOKUP($B1427,Insumos!$C:$G,3,FALSE)),"",VLOOKUP($B1427,Insumos!$C:$G,3,FALSE))</f>
        <v/>
      </c>
      <c r="D1427" s="56" t="str">
        <f>+IF(ISERROR(VLOOKUP($B1427,Insumos!$C:$G,2,FALSE)),"",VLOOKUP($B1427,Insumos!$C:$G,2,FALSE))</f>
        <v/>
      </c>
      <c r="E1427" s="57" t="str">
        <f>+IF(ISERROR(VLOOKUP($B1427,Insumos!$C:$G,5,FALSE)),"",VLOOKUP($B1427,Insumos!$C:$G,5,FALSE))</f>
        <v/>
      </c>
      <c r="F1427" s="55" t="str">
        <f>+IF(ISERROR(VLOOKUP($B1427,Insumos!$C:$G,4,FALSE)),"",VLOOKUP($B1427,Insumos!$C:$G,4,FALSE))</f>
        <v/>
      </c>
      <c r="G1427" s="141"/>
      <c r="H1427" s="56">
        <f t="shared" si="59"/>
        <v>0</v>
      </c>
    </row>
    <row r="1428" ht="15.75" customHeight="1">
      <c r="A1428" s="53">
        <v>22.0</v>
      </c>
      <c r="B1428" s="55"/>
      <c r="C1428" s="55" t="str">
        <f>+IF(ISERROR(VLOOKUP($B1428,Insumos!$C:$G,3,FALSE)),"",VLOOKUP($B1428,Insumos!$C:$G,3,FALSE))</f>
        <v/>
      </c>
      <c r="D1428" s="56" t="str">
        <f>+IF(ISERROR(VLOOKUP($B1428,Insumos!$C:$G,2,FALSE)),"",VLOOKUP($B1428,Insumos!$C:$G,2,FALSE))</f>
        <v/>
      </c>
      <c r="E1428" s="57" t="str">
        <f>+IF(ISERROR(VLOOKUP($B1428,Insumos!$C:$G,5,FALSE)),"",VLOOKUP($B1428,Insumos!$C:$G,5,FALSE))</f>
        <v/>
      </c>
      <c r="F1428" s="55" t="str">
        <f>+IF(ISERROR(VLOOKUP($B1428,Insumos!$C:$G,4,FALSE)),"",VLOOKUP($B1428,Insumos!$C:$G,4,FALSE))</f>
        <v/>
      </c>
      <c r="G1428" s="141"/>
      <c r="H1428" s="56">
        <f t="shared" si="59"/>
        <v>0</v>
      </c>
    </row>
    <row r="1429" ht="15.75" customHeight="1">
      <c r="A1429" s="42"/>
      <c r="B1429" s="140"/>
      <c r="C1429" s="41"/>
      <c r="D1429" s="44"/>
      <c r="E1429" s="45"/>
      <c r="F1429" s="41"/>
      <c r="G1429" s="67" t="s">
        <v>566</v>
      </c>
      <c r="H1429" s="68">
        <f>+SUM(H1407:H1428)</f>
        <v>5104.44</v>
      </c>
    </row>
    <row r="1430" ht="15.75" customHeight="1">
      <c r="A1430" s="42"/>
      <c r="B1430" s="140"/>
      <c r="C1430" s="44" t="s">
        <v>567</v>
      </c>
      <c r="D1430" s="45"/>
      <c r="E1430" s="41" t="s">
        <v>568</v>
      </c>
      <c r="F1430" s="41"/>
      <c r="G1430" s="67" t="s">
        <v>569</v>
      </c>
      <c r="H1430" s="142">
        <f>+H1429/10</f>
        <v>510.444</v>
      </c>
    </row>
    <row r="1431" ht="15.75" customHeight="1">
      <c r="A1431" s="42"/>
      <c r="B1431" s="140"/>
      <c r="C1431" s="143">
        <f>SUM(H1429:H1430)*1.19</f>
        <v>6681.71196</v>
      </c>
      <c r="D1431" s="67"/>
      <c r="E1431" s="164">
        <f>SUM(H1429:H1430)*1.19</f>
        <v>6681.71196</v>
      </c>
      <c r="F1431" s="165"/>
      <c r="G1431" s="67" t="s">
        <v>570</v>
      </c>
      <c r="H1431" s="143">
        <f>(H1429+H1430)*1.19</f>
        <v>6681.71196</v>
      </c>
    </row>
    <row r="1432" ht="15.75" customHeight="1">
      <c r="A1432" s="42"/>
      <c r="B1432" s="140"/>
      <c r="C1432" s="144">
        <f>+C1431/C1433</f>
        <v>0.278404665</v>
      </c>
      <c r="D1432" s="67"/>
      <c r="E1432" s="166">
        <f>+E1431/E1433</f>
        <v>0.278404665</v>
      </c>
      <c r="F1432" s="167"/>
      <c r="G1432" s="67" t="s">
        <v>571</v>
      </c>
      <c r="H1432" s="144">
        <f>+H1431/H1433</f>
        <v>0.3038522947</v>
      </c>
    </row>
    <row r="1433" ht="15.75" customHeight="1">
      <c r="A1433" s="42"/>
      <c r="B1433" s="140"/>
      <c r="C1433" s="145">
        <v>24000.0</v>
      </c>
      <c r="D1433" s="67"/>
      <c r="E1433" s="168">
        <v>24000.0</v>
      </c>
      <c r="F1433" s="169"/>
      <c r="G1433" s="67" t="s">
        <v>572</v>
      </c>
      <c r="H1433" s="145">
        <v>21990.0</v>
      </c>
    </row>
    <row r="1434" ht="15.75" customHeight="1">
      <c r="B1434" s="4"/>
      <c r="G1434" s="31"/>
      <c r="H1434" s="159">
        <v>24000.0</v>
      </c>
    </row>
    <row r="1435" ht="15.75" customHeight="1">
      <c r="B1435" s="4"/>
      <c r="G1435" s="31"/>
    </row>
    <row r="1436" ht="15.75" customHeight="1">
      <c r="B1436" s="4"/>
      <c r="G1436" s="31"/>
    </row>
    <row r="1437" ht="15.75" customHeight="1">
      <c r="A1437" s="138" t="s">
        <v>562</v>
      </c>
      <c r="B1437" s="89" t="s">
        <v>212</v>
      </c>
      <c r="C1437" s="34" t="s">
        <v>484</v>
      </c>
      <c r="D1437" s="35"/>
      <c r="E1437" s="36"/>
      <c r="F1437" s="37"/>
      <c r="G1437" s="38"/>
      <c r="H1437" s="35"/>
    </row>
    <row r="1438" ht="15.75" customHeight="1">
      <c r="A1438" s="42"/>
      <c r="B1438" s="140"/>
      <c r="C1438" s="42"/>
      <c r="D1438" s="44"/>
      <c r="E1438" s="45"/>
      <c r="F1438" s="42"/>
      <c r="G1438" s="46"/>
      <c r="H1438" s="44"/>
    </row>
    <row r="1439" ht="15.75" customHeight="1">
      <c r="A1439" s="48" t="s">
        <v>476</v>
      </c>
      <c r="B1439" s="48" t="s">
        <v>477</v>
      </c>
      <c r="C1439" s="48" t="s">
        <v>478</v>
      </c>
      <c r="D1439" s="49" t="s">
        <v>564</v>
      </c>
      <c r="E1439" s="50" t="s">
        <v>10</v>
      </c>
      <c r="F1439" s="48" t="s">
        <v>480</v>
      </c>
      <c r="G1439" s="51" t="s">
        <v>481</v>
      </c>
      <c r="H1439" s="49" t="s">
        <v>565</v>
      </c>
    </row>
    <row r="1440" ht="15.75" customHeight="1">
      <c r="A1440" s="53">
        <v>1.0</v>
      </c>
      <c r="B1440" s="55" t="s">
        <v>69</v>
      </c>
      <c r="C1440" s="55" t="str">
        <f>+IF(ISERROR(VLOOKUP($B1440,Insumos!$C:$G,3,FALSE)),"",VLOOKUP($B1440,Insumos!$C:$G,3,FALSE))</f>
        <v>GRAMOS</v>
      </c>
      <c r="D1440" s="56">
        <f>+IF(ISERROR(VLOOKUP($B1440,Insumos!$C:$G,2,FALSE)),"",VLOOKUP($B1440,Insumos!$C:$G,2,FALSE))</f>
        <v>2777.79</v>
      </c>
      <c r="E1440" s="57">
        <f>+IF(ISERROR(VLOOKUP($B1440,Insumos!$C:$G,5,FALSE)),"",VLOOKUP($B1440,Insumos!$C:$G,5,FALSE))</f>
        <v>5700</v>
      </c>
      <c r="F1440" s="55" t="str">
        <f>+IF(ISERROR(VLOOKUP($B1440,Insumos!$C:$G,4,FALSE)),"",VLOOKUP($B1440,Insumos!$C:$G,4,FALSE))</f>
        <v>GRAMOS</v>
      </c>
      <c r="G1440" s="141">
        <v>110.0</v>
      </c>
      <c r="H1440" s="56">
        <f t="shared" ref="H1440:H1459" si="60">IF(ISERROR(ROUND(+D1440/E1440*G1440,2)),0,ROUND(+D1440/E1440*G1440,2))</f>
        <v>53.61</v>
      </c>
    </row>
    <row r="1441" ht="15.75" customHeight="1">
      <c r="A1441" s="53">
        <v>2.0</v>
      </c>
      <c r="B1441" s="55" t="s">
        <v>52</v>
      </c>
      <c r="C1441" s="55" t="str">
        <f>+IF(ISERROR(VLOOKUP($B1441,Insumos!$C:$G,3,FALSE)),"",VLOOKUP($B1441,Insumos!$C:$G,3,FALSE))</f>
        <v>UNIDAD</v>
      </c>
      <c r="D1441" s="56">
        <f>+IF(ISERROR(VLOOKUP($B1441,Insumos!$C:$G,2,FALSE)),"",VLOOKUP($B1441,Insumos!$C:$G,2,FALSE))</f>
        <v>5000</v>
      </c>
      <c r="E1441" s="57">
        <f>+IF(ISERROR(VLOOKUP($B1441,Insumos!$C:$G,5,FALSE)),"",VLOOKUP($B1441,Insumos!$C:$G,5,FALSE))</f>
        <v>100</v>
      </c>
      <c r="F1441" s="55" t="str">
        <f>+IF(ISERROR(VLOOKUP($B1441,Insumos!$C:$G,4,FALSE)),"",VLOOKUP($B1441,Insumos!$C:$G,4,FALSE))</f>
        <v>UNIDAD</v>
      </c>
      <c r="G1441" s="141">
        <v>0.5</v>
      </c>
      <c r="H1441" s="56">
        <f t="shared" si="60"/>
        <v>25</v>
      </c>
    </row>
    <row r="1442" ht="15.75" customHeight="1">
      <c r="A1442" s="53">
        <v>3.0</v>
      </c>
      <c r="B1442" s="55" t="s">
        <v>44</v>
      </c>
      <c r="C1442" s="55" t="str">
        <f>+IF(ISERROR(VLOOKUP($B1442,Insumos!$C:$G,3,FALSE)),"",VLOOKUP($B1442,Insumos!$C:$G,3,FALSE))</f>
        <v>GRAMOS</v>
      </c>
      <c r="D1442" s="56">
        <f>+IF(ISERROR(VLOOKUP($B1442,Insumos!$C:$G,2,FALSE)),"",VLOOKUP($B1442,Insumos!$C:$G,2,FALSE))</f>
        <v>5780</v>
      </c>
      <c r="E1442" s="57">
        <f>+IF(ISERROR(VLOOKUP($B1442,Insumos!$C:$G,5,FALSE)),"",VLOOKUP($B1442,Insumos!$C:$G,5,FALSE))</f>
        <v>1000</v>
      </c>
      <c r="F1442" s="55" t="str">
        <f>+IF(ISERROR(VLOOKUP($B1442,Insumos!$C:$G,4,FALSE)),"",VLOOKUP($B1442,Insumos!$C:$G,4,FALSE))</f>
        <v>GRAMOS</v>
      </c>
      <c r="G1442" s="141">
        <v>20.0</v>
      </c>
      <c r="H1442" s="56">
        <f t="shared" si="60"/>
        <v>115.6</v>
      </c>
    </row>
    <row r="1443" ht="15.75" customHeight="1">
      <c r="A1443" s="53">
        <v>4.0</v>
      </c>
      <c r="B1443" s="55" t="s">
        <v>236</v>
      </c>
      <c r="C1443" s="55" t="str">
        <f>+IF(ISERROR(VLOOKUP($B1443,Insumos!$C:$G,3,FALSE)),"",VLOOKUP($B1443,Insumos!$C:$G,3,FALSE))</f>
        <v>GRAMOS</v>
      </c>
      <c r="D1443" s="56">
        <f>+IF(ISERROR(VLOOKUP($B1443,Insumos!$C:$G,2,FALSE)),"",VLOOKUP($B1443,Insumos!$C:$G,2,FALSE))</f>
        <v>8753.846154</v>
      </c>
      <c r="E1443" s="57">
        <f>+IF(ISERROR(VLOOKUP($B1443,Insumos!$C:$G,5,FALSE)),"",VLOOKUP($B1443,Insumos!$C:$G,5,FALSE))</f>
        <v>1000</v>
      </c>
      <c r="F1443" s="55" t="str">
        <f>+IF(ISERROR(VLOOKUP($B1443,Insumos!$C:$G,4,FALSE)),"",VLOOKUP($B1443,Insumos!$C:$G,4,FALSE))</f>
        <v>GRAMOS</v>
      </c>
      <c r="G1443" s="141">
        <v>40.0</v>
      </c>
      <c r="H1443" s="56">
        <f t="shared" si="60"/>
        <v>350.15</v>
      </c>
    </row>
    <row r="1444" ht="15.75" customHeight="1">
      <c r="A1444" s="53">
        <v>5.0</v>
      </c>
      <c r="B1444" s="55" t="s">
        <v>33</v>
      </c>
      <c r="C1444" s="55" t="str">
        <f>+IF(ISERROR(VLOOKUP($B1444,Insumos!$C:$G,3,FALSE)),"",VLOOKUP($B1444,Insumos!$C:$G,3,FALSE))</f>
        <v>GRAMOS</v>
      </c>
      <c r="D1444" s="56">
        <f>+IF(ISERROR(VLOOKUP($B1444,Insumos!$C:$G,2,FALSE)),"",VLOOKUP($B1444,Insumos!$C:$G,2,FALSE))</f>
        <v>6945</v>
      </c>
      <c r="E1444" s="57">
        <f>+IF(ISERROR(VLOOKUP($B1444,Insumos!$C:$G,5,FALSE)),"",VLOOKUP($B1444,Insumos!$C:$G,5,FALSE))</f>
        <v>1360</v>
      </c>
      <c r="F1444" s="55" t="str">
        <f>+IF(ISERROR(VLOOKUP($B1444,Insumos!$C:$G,4,FALSE)),"",VLOOKUP($B1444,Insumos!$C:$G,4,FALSE))</f>
        <v>GRAMOS</v>
      </c>
      <c r="G1444" s="141">
        <v>35.0</v>
      </c>
      <c r="H1444" s="56">
        <f t="shared" si="60"/>
        <v>178.73</v>
      </c>
    </row>
    <row r="1445" ht="15.75" customHeight="1">
      <c r="A1445" s="53">
        <v>6.0</v>
      </c>
      <c r="B1445" s="55" t="s">
        <v>56</v>
      </c>
      <c r="C1445" s="55" t="str">
        <f>+IF(ISERROR(VLOOKUP($B1445,Insumos!$C:$G,3,FALSE)),"",VLOOKUP($B1445,Insumos!$C:$G,3,FALSE))</f>
        <v>GRAMOS</v>
      </c>
      <c r="D1445" s="56">
        <f>+IF(ISERROR(VLOOKUP($B1445,Insumos!$C:$G,2,FALSE)),"",VLOOKUP($B1445,Insumos!$C:$G,2,FALSE))</f>
        <v>1690</v>
      </c>
      <c r="E1445" s="57">
        <f>+IF(ISERROR(VLOOKUP($B1445,Insumos!$C:$G,5,FALSE)),"",VLOOKUP($B1445,Insumos!$C:$G,5,FALSE))</f>
        <v>1000</v>
      </c>
      <c r="F1445" s="55" t="str">
        <f>+IF(ISERROR(VLOOKUP($B1445,Insumos!$C:$G,4,FALSE)),"",VLOOKUP($B1445,Insumos!$C:$G,4,FALSE))</f>
        <v>GRAMOS</v>
      </c>
      <c r="G1445" s="141">
        <v>10.0</v>
      </c>
      <c r="H1445" s="56">
        <f t="shared" si="60"/>
        <v>16.9</v>
      </c>
    </row>
    <row r="1446" ht="15.75" customHeight="1">
      <c r="A1446" s="53">
        <v>7.0</v>
      </c>
      <c r="B1446" s="55" t="s">
        <v>87</v>
      </c>
      <c r="C1446" s="55" t="str">
        <f>+IF(ISERROR(VLOOKUP($B1446,Insumos!$C:$G,3,FALSE)),"",VLOOKUP($B1446,Insumos!$C:$G,3,FALSE))</f>
        <v>GRAMOS</v>
      </c>
      <c r="D1446" s="56">
        <f>+IF(ISERROR(VLOOKUP($B1446,Insumos!$C:$G,2,FALSE)),"",VLOOKUP($B1446,Insumos!$C:$G,2,FALSE))</f>
        <v>3795</v>
      </c>
      <c r="E1446" s="57">
        <f>+IF(ISERROR(VLOOKUP($B1446,Insumos!$C:$G,5,FALSE)),"",VLOOKUP($B1446,Insumos!$C:$G,5,FALSE))</f>
        <v>500</v>
      </c>
      <c r="F1446" s="55" t="str">
        <f>+IF(ISERROR(VLOOKUP($B1446,Insumos!$C:$G,4,FALSE)),"",VLOOKUP($B1446,Insumos!$C:$G,4,FALSE))</f>
        <v>GRAMOS</v>
      </c>
      <c r="G1446" s="141">
        <v>5.0</v>
      </c>
      <c r="H1446" s="56">
        <f t="shared" si="60"/>
        <v>37.95</v>
      </c>
    </row>
    <row r="1447" ht="15.75" customHeight="1">
      <c r="A1447" s="53">
        <v>8.0</v>
      </c>
      <c r="B1447" s="55" t="s">
        <v>324</v>
      </c>
      <c r="C1447" s="55" t="str">
        <f>+IF(ISERROR(VLOOKUP($B1447,Insumos!$C:$G,3,FALSE)),"",VLOOKUP($B1447,Insumos!$C:$G,3,FALSE))</f>
        <v>GRAMOS</v>
      </c>
      <c r="D1447" s="56">
        <f>+IF(ISERROR(VLOOKUP($B1447,Insumos!$C:$G,2,FALSE)),"",VLOOKUP($B1447,Insumos!$C:$G,2,FALSE))</f>
        <v>1134.5</v>
      </c>
      <c r="E1447" s="57">
        <f>+IF(ISERROR(VLOOKUP($B1447,Insumos!$C:$G,5,FALSE)),"",VLOOKUP($B1447,Insumos!$C:$G,5,FALSE))</f>
        <v>1000</v>
      </c>
      <c r="F1447" s="55" t="str">
        <f>+IF(ISERROR(VLOOKUP($B1447,Insumos!$C:$G,4,FALSE)),"",VLOOKUP($B1447,Insumos!$C:$G,4,FALSE))</f>
        <v>GRAMOS</v>
      </c>
      <c r="G1447" s="141">
        <v>5.0</v>
      </c>
      <c r="H1447" s="56">
        <f t="shared" si="60"/>
        <v>5.67</v>
      </c>
    </row>
    <row r="1448" ht="15.75" customHeight="1">
      <c r="A1448" s="53">
        <v>9.0</v>
      </c>
      <c r="B1448" s="55" t="s">
        <v>297</v>
      </c>
      <c r="C1448" s="55" t="str">
        <f>+IF(ISERROR(VLOOKUP($B1448,Insumos!$C:$G,3,FALSE)),"",VLOOKUP($B1448,Insumos!$C:$G,3,FALSE))</f>
        <v>CAJA</v>
      </c>
      <c r="D1448" s="56">
        <f>+IF(ISERROR(VLOOKUP($B1448,Insumos!$C:$G,2,FALSE)),"",VLOOKUP($B1448,Insumos!$C:$G,2,FALSE))</f>
        <v>110</v>
      </c>
      <c r="E1448" s="57">
        <f>+IF(ISERROR(VLOOKUP($B1448,Insumos!$C:$G,5,FALSE)),"",VLOOKUP($B1448,Insumos!$C:$G,5,FALSE))</f>
        <v>1</v>
      </c>
      <c r="F1448" s="55" t="str">
        <f>+IF(ISERROR(VLOOKUP($B1448,Insumos!$C:$G,4,FALSE)),"",VLOOKUP($B1448,Insumos!$C:$G,4,FALSE))</f>
        <v>CAJA</v>
      </c>
      <c r="G1448" s="141">
        <v>1.0</v>
      </c>
      <c r="H1448" s="56">
        <f t="shared" si="60"/>
        <v>110</v>
      </c>
    </row>
    <row r="1449" ht="15.75" customHeight="1">
      <c r="A1449" s="53">
        <v>10.0</v>
      </c>
      <c r="B1449" s="55" t="s">
        <v>314</v>
      </c>
      <c r="C1449" s="55" t="str">
        <f>+IF(ISERROR(VLOOKUP($B1449,Insumos!$C:$G,3,FALSE)),"",VLOOKUP($B1449,Insumos!$C:$G,3,FALSE))</f>
        <v>UNIDAD</v>
      </c>
      <c r="D1449" s="56">
        <f>+IF(ISERROR(VLOOKUP($B1449,Insumos!$C:$G,2,FALSE)),"",VLOOKUP($B1449,Insumos!$C:$G,2,FALSE))</f>
        <v>10.5</v>
      </c>
      <c r="E1449" s="57">
        <f>+IF(ISERROR(VLOOKUP($B1449,Insumos!$C:$G,5,FALSE)),"",VLOOKUP($B1449,Insumos!$C:$G,5,FALSE))</f>
        <v>1</v>
      </c>
      <c r="F1449" s="55" t="str">
        <f>+IF(ISERROR(VLOOKUP($B1449,Insumos!$C:$G,4,FALSE)),"",VLOOKUP($B1449,Insumos!$C:$G,4,FALSE))</f>
        <v>UNIDAD</v>
      </c>
      <c r="G1449" s="141">
        <v>1.0</v>
      </c>
      <c r="H1449" s="56">
        <f t="shared" si="60"/>
        <v>10.5</v>
      </c>
    </row>
    <row r="1450" ht="15.75" customHeight="1">
      <c r="A1450" s="53">
        <v>11.0</v>
      </c>
      <c r="B1450" s="55" t="s">
        <v>156</v>
      </c>
      <c r="C1450" s="55" t="str">
        <f>+IF(ISERROR(VLOOKUP($B1450,Insumos!$C:$G,3,FALSE)),"",VLOOKUP($B1450,Insumos!$C:$G,3,FALSE))</f>
        <v>GRAMOS</v>
      </c>
      <c r="D1450" s="56">
        <f>+IF(ISERROR(VLOOKUP($B1450,Insumos!$C:$G,2,FALSE)),"",VLOOKUP($B1450,Insumos!$C:$G,2,FALSE))</f>
        <v>909</v>
      </c>
      <c r="E1450" s="57">
        <f>+IF(ISERROR(VLOOKUP($B1450,Insumos!$C:$G,5,FALSE)),"",VLOOKUP($B1450,Insumos!$C:$G,5,FALSE))</f>
        <v>1000</v>
      </c>
      <c r="F1450" s="55" t="str">
        <f>+IF(ISERROR(VLOOKUP($B1450,Insumos!$C:$G,4,FALSE)),"",VLOOKUP($B1450,Insumos!$C:$G,4,FALSE))</f>
        <v>GRAMOS</v>
      </c>
      <c r="G1450" s="141">
        <v>8.0</v>
      </c>
      <c r="H1450" s="56">
        <f t="shared" si="60"/>
        <v>7.27</v>
      </c>
    </row>
    <row r="1451" ht="15.75" customHeight="1">
      <c r="A1451" s="53">
        <v>12.0</v>
      </c>
      <c r="B1451" s="55" t="s">
        <v>313</v>
      </c>
      <c r="C1451" s="55" t="str">
        <f>+IF(ISERROR(VLOOKUP($B1451,Insumos!$C:$G,3,FALSE)),"",VLOOKUP($B1451,Insumos!$C:$G,3,FALSE))</f>
        <v>GRAMOS</v>
      </c>
      <c r="D1451" s="56">
        <f>+IF(ISERROR(VLOOKUP($B1451,Insumos!$C:$G,2,FALSE)),"",VLOOKUP($B1451,Insumos!$C:$G,2,FALSE))</f>
        <v>6750</v>
      </c>
      <c r="E1451" s="57">
        <f>+IF(ISERROR(VLOOKUP($B1451,Insumos!$C:$G,5,FALSE)),"",VLOOKUP($B1451,Insumos!$C:$G,5,FALSE))</f>
        <v>1000</v>
      </c>
      <c r="F1451" s="55" t="str">
        <f>+IF(ISERROR(VLOOKUP($B1451,Insumos!$C:$G,4,FALSE)),"",VLOOKUP($B1451,Insumos!$C:$G,4,FALSE))</f>
        <v>GRAMOS</v>
      </c>
      <c r="G1451" s="141">
        <v>8.0</v>
      </c>
      <c r="H1451" s="56">
        <f t="shared" si="60"/>
        <v>54</v>
      </c>
    </row>
    <row r="1452" ht="15.75" customHeight="1">
      <c r="A1452" s="53">
        <v>13.0</v>
      </c>
      <c r="B1452" s="55" t="s">
        <v>311</v>
      </c>
      <c r="C1452" s="55" t="str">
        <f>+IF(ISERROR(VLOOKUP($B1452,Insumos!$C:$G,3,FALSE)),"",VLOOKUP($B1452,Insumos!$C:$G,3,FALSE))</f>
        <v>UNIDAD</v>
      </c>
      <c r="D1452" s="56">
        <f>+IF(ISERROR(VLOOKUP($B1452,Insumos!$C:$G,2,FALSE)),"",VLOOKUP($B1452,Insumos!$C:$G,2,FALSE))</f>
        <v>75.25</v>
      </c>
      <c r="E1452" s="57">
        <f>+IF(ISERROR(VLOOKUP($B1452,Insumos!$C:$G,5,FALSE)),"",VLOOKUP($B1452,Insumos!$C:$G,5,FALSE))</f>
        <v>1</v>
      </c>
      <c r="F1452" s="55" t="str">
        <f>+IF(ISERROR(VLOOKUP($B1452,Insumos!$C:$G,4,FALSE)),"",VLOOKUP($B1452,Insumos!$C:$G,4,FALSE))</f>
        <v>UNIDAD</v>
      </c>
      <c r="G1452" s="141">
        <v>1.0</v>
      </c>
      <c r="H1452" s="56">
        <f t="shared" si="60"/>
        <v>75.25</v>
      </c>
    </row>
    <row r="1453" ht="15.75" customHeight="1">
      <c r="A1453" s="53">
        <v>14.0</v>
      </c>
      <c r="B1453" s="55" t="s">
        <v>312</v>
      </c>
      <c r="C1453" s="55" t="str">
        <f>+IF(ISERROR(VLOOKUP($B1453,Insumos!$C:$G,3,FALSE)),"",VLOOKUP($B1453,Insumos!$C:$G,3,FALSE))</f>
        <v>UNIDAD</v>
      </c>
      <c r="D1453" s="56">
        <f>+IF(ISERROR(VLOOKUP($B1453,Insumos!$C:$G,2,FALSE)),"",VLOOKUP($B1453,Insumos!$C:$G,2,FALSE))</f>
        <v>90.25</v>
      </c>
      <c r="E1453" s="57">
        <f>+IF(ISERROR(VLOOKUP($B1453,Insumos!$C:$G,5,FALSE)),"",VLOOKUP($B1453,Insumos!$C:$G,5,FALSE))</f>
        <v>1</v>
      </c>
      <c r="F1453" s="55" t="str">
        <f>+IF(ISERROR(VLOOKUP($B1453,Insumos!$C:$G,4,FALSE)),"",VLOOKUP($B1453,Insumos!$C:$G,4,FALSE))</f>
        <v>UNIDAD</v>
      </c>
      <c r="G1453" s="141">
        <v>1.0</v>
      </c>
      <c r="H1453" s="56">
        <f t="shared" si="60"/>
        <v>90.25</v>
      </c>
    </row>
    <row r="1454" ht="15.75" customHeight="1">
      <c r="A1454" s="53">
        <v>15.0</v>
      </c>
      <c r="B1454" s="55" t="s">
        <v>303</v>
      </c>
      <c r="C1454" s="55" t="str">
        <f>+IF(ISERROR(VLOOKUP($B1454,Insumos!$C:$G,3,FALSE)),"",VLOOKUP($B1454,Insumos!$C:$G,3,FALSE))</f>
        <v>UNIDAD</v>
      </c>
      <c r="D1454" s="56">
        <f>+IF(ISERROR(VLOOKUP($B1454,Insumos!$C:$G,2,FALSE)),"",VLOOKUP($B1454,Insumos!$C:$G,2,FALSE))</f>
        <v>10</v>
      </c>
      <c r="E1454" s="57">
        <f>+IF(ISERROR(VLOOKUP($B1454,Insumos!$C:$G,5,FALSE)),"",VLOOKUP($B1454,Insumos!$C:$G,5,FALSE))</f>
        <v>1</v>
      </c>
      <c r="F1454" s="55" t="str">
        <f>+IF(ISERROR(VLOOKUP($B1454,Insumos!$C:$G,4,FALSE)),"",VLOOKUP($B1454,Insumos!$C:$G,4,FALSE))</f>
        <v>UNIDAD</v>
      </c>
      <c r="G1454" s="141">
        <v>2.0</v>
      </c>
      <c r="H1454" s="56">
        <f t="shared" si="60"/>
        <v>20</v>
      </c>
    </row>
    <row r="1455" ht="15.75" customHeight="1">
      <c r="A1455" s="53">
        <v>16.0</v>
      </c>
      <c r="B1455" s="55" t="s">
        <v>304</v>
      </c>
      <c r="C1455" s="55" t="str">
        <f>+IF(ISERROR(VLOOKUP($B1455,Insumos!$C:$G,3,FALSE)),"",VLOOKUP($B1455,Insumos!$C:$G,3,FALSE))</f>
        <v>UNIDAD</v>
      </c>
      <c r="D1455" s="56">
        <f>+IF(ISERROR(VLOOKUP($B1455,Insumos!$C:$G,2,FALSE)),"",VLOOKUP($B1455,Insumos!$C:$G,2,FALSE))</f>
        <v>9</v>
      </c>
      <c r="E1455" s="57">
        <f>+IF(ISERROR(VLOOKUP($B1455,Insumos!$C:$G,5,FALSE)),"",VLOOKUP($B1455,Insumos!$C:$G,5,FALSE))</f>
        <v>1</v>
      </c>
      <c r="F1455" s="55" t="str">
        <f>+IF(ISERROR(VLOOKUP($B1455,Insumos!$C:$G,4,FALSE)),"",VLOOKUP($B1455,Insumos!$C:$G,4,FALSE))</f>
        <v>UNIDAD</v>
      </c>
      <c r="G1455" s="141">
        <v>2.0</v>
      </c>
      <c r="H1455" s="56">
        <f t="shared" si="60"/>
        <v>18</v>
      </c>
    </row>
    <row r="1456" ht="15.75" customHeight="1">
      <c r="A1456" s="53">
        <v>17.0</v>
      </c>
      <c r="B1456" s="55" t="s">
        <v>315</v>
      </c>
      <c r="C1456" s="55" t="str">
        <f>+IF(ISERROR(VLOOKUP($B1456,Insumos!$C:$G,3,FALSE)),"",VLOOKUP($B1456,Insumos!$C:$G,3,FALSE))</f>
        <v>UNIDAD</v>
      </c>
      <c r="D1456" s="56">
        <f>+IF(ISERROR(VLOOKUP($B1456,Insumos!$C:$G,2,FALSE)),"",VLOOKUP($B1456,Insumos!$C:$G,2,FALSE))</f>
        <v>170</v>
      </c>
      <c r="E1456" s="57">
        <f>+IF(ISERROR(VLOOKUP($B1456,Insumos!$C:$G,5,FALSE)),"",VLOOKUP($B1456,Insumos!$C:$G,5,FALSE))</f>
        <v>1</v>
      </c>
      <c r="F1456" s="55" t="str">
        <f>+IF(ISERROR(VLOOKUP($B1456,Insumos!$C:$G,4,FALSE)),"",VLOOKUP($B1456,Insumos!$C:$G,4,FALSE))</f>
        <v>UNIDAD</v>
      </c>
      <c r="G1456" s="141">
        <v>1.0</v>
      </c>
      <c r="H1456" s="56">
        <f t="shared" si="60"/>
        <v>170</v>
      </c>
    </row>
    <row r="1457" ht="15.75" customHeight="1">
      <c r="A1457" s="53">
        <v>18.0</v>
      </c>
      <c r="B1457" s="55"/>
      <c r="C1457" s="55" t="str">
        <f>+IF(ISERROR(VLOOKUP($B1457,Insumos!$C:$G,3,FALSE)),"",VLOOKUP($B1457,Insumos!$C:$G,3,FALSE))</f>
        <v/>
      </c>
      <c r="D1457" s="56" t="str">
        <f>+IF(ISERROR(VLOOKUP($B1457,Insumos!$C:$G,2,FALSE)),"",VLOOKUP($B1457,Insumos!$C:$G,2,FALSE))</f>
        <v/>
      </c>
      <c r="E1457" s="57" t="str">
        <f>+IF(ISERROR(VLOOKUP($B1457,Insumos!$C:$G,5,FALSE)),"",VLOOKUP($B1457,Insumos!$C:$G,5,FALSE))</f>
        <v/>
      </c>
      <c r="F1457" s="55" t="str">
        <f>+IF(ISERROR(VLOOKUP($B1457,Insumos!$C:$G,4,FALSE)),"",VLOOKUP($B1457,Insumos!$C:$G,4,FALSE))</f>
        <v/>
      </c>
      <c r="G1457" s="141"/>
      <c r="H1457" s="56">
        <f t="shared" si="60"/>
        <v>0</v>
      </c>
    </row>
    <row r="1458" ht="15.75" customHeight="1">
      <c r="A1458" s="53">
        <v>19.0</v>
      </c>
      <c r="B1458" s="55"/>
      <c r="C1458" s="55" t="str">
        <f>+IF(ISERROR(VLOOKUP($B1458,Insumos!$C:$G,3,FALSE)),"",VLOOKUP($B1458,Insumos!$C:$G,3,FALSE))</f>
        <v/>
      </c>
      <c r="D1458" s="56" t="str">
        <f>+IF(ISERROR(VLOOKUP($B1458,Insumos!$C:$G,2,FALSE)),"",VLOOKUP($B1458,Insumos!$C:$G,2,FALSE))</f>
        <v/>
      </c>
      <c r="E1458" s="57" t="str">
        <f>+IF(ISERROR(VLOOKUP($B1458,Insumos!$C:$G,5,FALSE)),"",VLOOKUP($B1458,Insumos!$C:$G,5,FALSE))</f>
        <v/>
      </c>
      <c r="F1458" s="55" t="str">
        <f>+IF(ISERROR(VLOOKUP($B1458,Insumos!$C:$G,4,FALSE)),"",VLOOKUP($B1458,Insumos!$C:$G,4,FALSE))</f>
        <v/>
      </c>
      <c r="G1458" s="141"/>
      <c r="H1458" s="56">
        <f t="shared" si="60"/>
        <v>0</v>
      </c>
    </row>
    <row r="1459" ht="15.75" customHeight="1">
      <c r="A1459" s="53">
        <v>20.0</v>
      </c>
      <c r="B1459" s="55"/>
      <c r="C1459" s="55" t="str">
        <f>+IF(ISERROR(VLOOKUP($B1459,Insumos!$C:$G,3,FALSE)),"",VLOOKUP($B1459,Insumos!$C:$G,3,FALSE))</f>
        <v/>
      </c>
      <c r="D1459" s="56" t="str">
        <f>+IF(ISERROR(VLOOKUP($B1459,Insumos!$C:$G,2,FALSE)),"",VLOOKUP($B1459,Insumos!$C:$G,2,FALSE))</f>
        <v/>
      </c>
      <c r="E1459" s="57" t="str">
        <f>+IF(ISERROR(VLOOKUP($B1459,Insumos!$C:$G,5,FALSE)),"",VLOOKUP($B1459,Insumos!$C:$G,5,FALSE))</f>
        <v/>
      </c>
      <c r="F1459" s="55" t="str">
        <f>+IF(ISERROR(VLOOKUP($B1459,Insumos!$C:$G,4,FALSE)),"",VLOOKUP($B1459,Insumos!$C:$G,4,FALSE))</f>
        <v/>
      </c>
      <c r="G1459" s="141"/>
      <c r="H1459" s="56">
        <f t="shared" si="60"/>
        <v>0</v>
      </c>
    </row>
    <row r="1460" ht="15.75" customHeight="1">
      <c r="A1460" s="42"/>
      <c r="B1460" s="140"/>
      <c r="C1460" s="41"/>
      <c r="D1460" s="44"/>
      <c r="E1460" s="45"/>
      <c r="F1460" s="41"/>
      <c r="G1460" s="67" t="s">
        <v>626</v>
      </c>
      <c r="H1460" s="68">
        <f>+SUM(H1440:H1459)</f>
        <v>1338.88</v>
      </c>
    </row>
    <row r="1461" ht="15.75" customHeight="1">
      <c r="A1461" s="42"/>
      <c r="B1461" s="140"/>
      <c r="C1461" s="41"/>
      <c r="D1461" s="44"/>
      <c r="E1461" s="45"/>
      <c r="F1461" s="41"/>
      <c r="G1461" s="67" t="s">
        <v>569</v>
      </c>
      <c r="H1461" s="142">
        <f>+H1460/10</f>
        <v>133.888</v>
      </c>
    </row>
    <row r="1462" ht="15.75" customHeight="1">
      <c r="A1462" s="42"/>
      <c r="B1462" s="140"/>
      <c r="C1462" s="41"/>
      <c r="D1462" s="44"/>
      <c r="E1462" s="45"/>
      <c r="F1462" s="41"/>
      <c r="G1462" s="67" t="s">
        <v>570</v>
      </c>
      <c r="H1462" s="143">
        <f>(H1460+H1461)*1.19</f>
        <v>1752.59392</v>
      </c>
    </row>
    <row r="1463" ht="15.75" customHeight="1">
      <c r="A1463" s="42"/>
      <c r="B1463" s="140"/>
      <c r="C1463" s="41"/>
      <c r="D1463" s="44"/>
      <c r="E1463" s="45"/>
      <c r="F1463" s="41"/>
      <c r="G1463" s="67" t="s">
        <v>571</v>
      </c>
      <c r="H1463" s="144">
        <f>+H1462/H1464</f>
        <v>0.1886538127</v>
      </c>
    </row>
    <row r="1464" ht="15.75" customHeight="1">
      <c r="A1464" s="42"/>
      <c r="B1464" s="140"/>
      <c r="C1464" s="41"/>
      <c r="D1464" s="44"/>
      <c r="E1464" s="45"/>
      <c r="F1464" s="41"/>
      <c r="G1464" s="67" t="s">
        <v>572</v>
      </c>
      <c r="H1464" s="154">
        <v>9290.0</v>
      </c>
    </row>
    <row r="1465" ht="15.75" customHeight="1">
      <c r="B1465" s="4"/>
      <c r="G1465" s="31"/>
    </row>
    <row r="1466" ht="15.75" customHeight="1">
      <c r="B1466" s="4"/>
      <c r="G1466" s="31"/>
    </row>
    <row r="1467" ht="15.75" customHeight="1">
      <c r="B1467" s="4"/>
      <c r="G1467" s="31"/>
    </row>
    <row r="1468" ht="15.75" customHeight="1">
      <c r="B1468" s="4"/>
      <c r="G1468" s="31"/>
    </row>
    <row r="1469" ht="15.75" customHeight="1">
      <c r="B1469" s="4"/>
      <c r="G1469" s="31"/>
    </row>
    <row r="1470" ht="15.75" customHeight="1">
      <c r="B1470" s="4"/>
      <c r="G1470" s="31"/>
      <c r="I1470" s="15"/>
    </row>
    <row r="1471" ht="15.75" customHeight="1">
      <c r="A1471" s="138" t="s">
        <v>562</v>
      </c>
      <c r="B1471" s="89" t="s">
        <v>213</v>
      </c>
      <c r="C1471" s="34" t="s">
        <v>484</v>
      </c>
      <c r="D1471" s="35"/>
      <c r="E1471" s="36"/>
      <c r="F1471" s="37"/>
      <c r="G1471" s="38"/>
      <c r="H1471" s="35"/>
    </row>
    <row r="1472" ht="15.75" customHeight="1">
      <c r="A1472" s="42"/>
      <c r="B1472" s="140"/>
      <c r="C1472" s="42"/>
      <c r="D1472" s="44"/>
      <c r="E1472" s="45"/>
      <c r="F1472" s="42"/>
      <c r="G1472" s="46"/>
      <c r="H1472" s="44"/>
    </row>
    <row r="1473" ht="15.75" customHeight="1">
      <c r="A1473" s="48" t="s">
        <v>476</v>
      </c>
      <c r="B1473" s="48" t="s">
        <v>477</v>
      </c>
      <c r="C1473" s="48" t="s">
        <v>478</v>
      </c>
      <c r="D1473" s="49" t="s">
        <v>564</v>
      </c>
      <c r="E1473" s="50" t="s">
        <v>10</v>
      </c>
      <c r="F1473" s="48" t="s">
        <v>480</v>
      </c>
      <c r="G1473" s="51" t="s">
        <v>481</v>
      </c>
      <c r="H1473" s="49" t="s">
        <v>565</v>
      </c>
    </row>
    <row r="1474" ht="15.75" customHeight="1">
      <c r="A1474" s="53">
        <v>1.0</v>
      </c>
      <c r="B1474" s="55" t="s">
        <v>69</v>
      </c>
      <c r="C1474" s="55" t="str">
        <f>+IF(ISERROR(VLOOKUP($B1474,Insumos!$C:$G,3,FALSE)),"",VLOOKUP($B1474,Insumos!$C:$G,3,FALSE))</f>
        <v>GRAMOS</v>
      </c>
      <c r="D1474" s="56">
        <f>+IF(ISERROR(VLOOKUP($B1474,Insumos!$C:$G,2,FALSE)),"",VLOOKUP($B1474,Insumos!$C:$G,2,FALSE))</f>
        <v>2777.79</v>
      </c>
      <c r="E1474" s="57">
        <f>+IF(ISERROR(VLOOKUP($B1474,Insumos!$C:$G,5,FALSE)),"",VLOOKUP($B1474,Insumos!$C:$G,5,FALSE))</f>
        <v>5700</v>
      </c>
      <c r="F1474" s="55" t="str">
        <f>+IF(ISERROR(VLOOKUP($B1474,Insumos!$C:$G,4,FALSE)),"",VLOOKUP($B1474,Insumos!$C:$G,4,FALSE))</f>
        <v>GRAMOS</v>
      </c>
      <c r="G1474" s="170">
        <v>110.0</v>
      </c>
      <c r="H1474" s="56">
        <f t="shared" ref="H1474:H1492" si="61">IF(ISERROR(ROUND(+D1474/E1474*G1474,2)),0,ROUND(+D1474/E1474*G1474,2))</f>
        <v>53.61</v>
      </c>
    </row>
    <row r="1475" ht="15.75" customHeight="1">
      <c r="A1475" s="53">
        <v>2.0</v>
      </c>
      <c r="B1475" s="55" t="s">
        <v>52</v>
      </c>
      <c r="C1475" s="55" t="str">
        <f>+IF(ISERROR(VLOOKUP($B1475,Insumos!$C:$G,3,FALSE)),"",VLOOKUP($B1475,Insumos!$C:$G,3,FALSE))</f>
        <v>UNIDAD</v>
      </c>
      <c r="D1475" s="56">
        <f>+IF(ISERROR(VLOOKUP($B1475,Insumos!$C:$G,2,FALSE)),"",VLOOKUP($B1475,Insumos!$C:$G,2,FALSE))</f>
        <v>5000</v>
      </c>
      <c r="E1475" s="57">
        <f>+IF(ISERROR(VLOOKUP($B1475,Insumos!$C:$G,5,FALSE)),"",VLOOKUP($B1475,Insumos!$C:$G,5,FALSE))</f>
        <v>100</v>
      </c>
      <c r="F1475" s="55" t="str">
        <f>+IF(ISERROR(VLOOKUP($B1475,Insumos!$C:$G,4,FALSE)),"",VLOOKUP($B1475,Insumos!$C:$G,4,FALSE))</f>
        <v>UNIDAD</v>
      </c>
      <c r="G1475" s="170">
        <v>0.5</v>
      </c>
      <c r="H1475" s="56">
        <f t="shared" si="61"/>
        <v>25</v>
      </c>
    </row>
    <row r="1476" ht="15.75" customHeight="1">
      <c r="A1476" s="53">
        <v>3.0</v>
      </c>
      <c r="B1476" s="55" t="s">
        <v>236</v>
      </c>
      <c r="C1476" s="55" t="str">
        <f>+IF(ISERROR(VLOOKUP($B1476,Insumos!$C:$G,3,FALSE)),"",VLOOKUP($B1476,Insumos!$C:$G,3,FALSE))</f>
        <v>GRAMOS</v>
      </c>
      <c r="D1476" s="56">
        <f>+IF(ISERROR(VLOOKUP($B1476,Insumos!$C:$G,2,FALSE)),"",VLOOKUP($B1476,Insumos!$C:$G,2,FALSE))</f>
        <v>8753.846154</v>
      </c>
      <c r="E1476" s="57">
        <f>+IF(ISERROR(VLOOKUP($B1476,Insumos!$C:$G,5,FALSE)),"",VLOOKUP($B1476,Insumos!$C:$G,5,FALSE))</f>
        <v>1000</v>
      </c>
      <c r="F1476" s="55" t="str">
        <f>+IF(ISERROR(VLOOKUP($B1476,Insumos!$C:$G,4,FALSE)),"",VLOOKUP($B1476,Insumos!$C:$G,4,FALSE))</f>
        <v>GRAMOS</v>
      </c>
      <c r="G1476" s="171">
        <v>40.0</v>
      </c>
      <c r="H1476" s="56">
        <f t="shared" si="61"/>
        <v>350.15</v>
      </c>
    </row>
    <row r="1477" ht="15.75" customHeight="1">
      <c r="A1477" s="53">
        <v>4.0</v>
      </c>
      <c r="B1477" s="55" t="s">
        <v>33</v>
      </c>
      <c r="C1477" s="55" t="str">
        <f>+IF(ISERROR(VLOOKUP($B1477,Insumos!$C:$G,3,FALSE)),"",VLOOKUP($B1477,Insumos!$C:$G,3,FALSE))</f>
        <v>GRAMOS</v>
      </c>
      <c r="D1477" s="56">
        <f>+IF(ISERROR(VLOOKUP($B1477,Insumos!$C:$G,2,FALSE)),"",VLOOKUP($B1477,Insumos!$C:$G,2,FALSE))</f>
        <v>6945</v>
      </c>
      <c r="E1477" s="57">
        <f>+IF(ISERROR(VLOOKUP($B1477,Insumos!$C:$G,5,FALSE)),"",VLOOKUP($B1477,Insumos!$C:$G,5,FALSE))</f>
        <v>1360</v>
      </c>
      <c r="F1477" s="55" t="str">
        <f>+IF(ISERROR(VLOOKUP($B1477,Insumos!$C:$G,4,FALSE)),"",VLOOKUP($B1477,Insumos!$C:$G,4,FALSE))</f>
        <v>GRAMOS</v>
      </c>
      <c r="G1477" s="170">
        <v>35.0</v>
      </c>
      <c r="H1477" s="56">
        <f t="shared" si="61"/>
        <v>178.73</v>
      </c>
    </row>
    <row r="1478" ht="15.75" customHeight="1">
      <c r="A1478" s="172">
        <v>5.0</v>
      </c>
      <c r="B1478" s="55" t="s">
        <v>91</v>
      </c>
      <c r="C1478" s="173" t="str">
        <f>+IF(ISERROR(VLOOKUP($B1478,Insumos!$C:$G,3,FALSE)),"",VLOOKUP($B1478,Insumos!$C:$G,3,FALSE))</f>
        <v>PORCION</v>
      </c>
      <c r="D1478" s="56">
        <f>+IF(ISERROR(VLOOKUP($B1478,Insumos!$C:$G,2,FALSE)),"",VLOOKUP($B1478,Insumos!$C:$G,2,FALSE))</f>
        <v>928.27</v>
      </c>
      <c r="E1478" s="57">
        <f>+IF(ISERROR(VLOOKUP($B1478,Insumos!$C:$G,5,FALSE)),"",VLOOKUP($B1478,Insumos!$C:$G,5,FALSE))</f>
        <v>1</v>
      </c>
      <c r="F1478" s="55" t="str">
        <f>+IF(ISERROR(VLOOKUP($B1478,Insumos!$C:$G,4,FALSE)),"",VLOOKUP($B1478,Insumos!$C:$G,4,FALSE))</f>
        <v>PORCION</v>
      </c>
      <c r="G1478" s="171">
        <v>1.0</v>
      </c>
      <c r="H1478" s="56">
        <f t="shared" si="61"/>
        <v>928.27</v>
      </c>
    </row>
    <row r="1479" ht="15.75" customHeight="1">
      <c r="A1479" s="172">
        <v>6.0</v>
      </c>
      <c r="B1479" s="55" t="s">
        <v>56</v>
      </c>
      <c r="C1479" s="173" t="str">
        <f>+IF(ISERROR(VLOOKUP($B1479,Insumos!$C:$G,3,FALSE)),"",VLOOKUP($B1479,Insumos!$C:$G,3,FALSE))</f>
        <v>GRAMOS</v>
      </c>
      <c r="D1479" s="56">
        <f>+IF(ISERROR(VLOOKUP($B1479,Insumos!$C:$G,2,FALSE)),"",VLOOKUP($B1479,Insumos!$C:$G,2,FALSE))</f>
        <v>1690</v>
      </c>
      <c r="E1479" s="57">
        <f>+IF(ISERROR(VLOOKUP($B1479,Insumos!$C:$G,5,FALSE)),"",VLOOKUP($B1479,Insumos!$C:$G,5,FALSE))</f>
        <v>1000</v>
      </c>
      <c r="F1479" s="55" t="str">
        <f>+IF(ISERROR(VLOOKUP($B1479,Insumos!$C:$G,4,FALSE)),"",VLOOKUP($B1479,Insumos!$C:$G,4,FALSE))</f>
        <v>GRAMOS</v>
      </c>
      <c r="G1479" s="170">
        <v>10.0</v>
      </c>
      <c r="H1479" s="56">
        <f t="shared" si="61"/>
        <v>16.9</v>
      </c>
    </row>
    <row r="1480" ht="15.75" customHeight="1">
      <c r="A1480" s="53">
        <v>7.0</v>
      </c>
      <c r="B1480" s="55" t="s">
        <v>145</v>
      </c>
      <c r="C1480" s="55" t="str">
        <f>+IF(ISERROR(VLOOKUP($B1480,Insumos!$C:$G,3,FALSE)),"",VLOOKUP($B1480,Insumos!$C:$G,3,FALSE))</f>
        <v>MILILITROS</v>
      </c>
      <c r="D1480" s="56">
        <f>+IF(ISERROR(VLOOKUP($B1480,Insumos!$C:$G,2,FALSE)),"",VLOOKUP($B1480,Insumos!$C:$G,2,FALSE))</f>
        <v>3327.52</v>
      </c>
      <c r="E1480" s="57">
        <f>+IF(ISERROR(VLOOKUP($B1480,Insumos!$C:$G,5,FALSE)),"",VLOOKUP($B1480,Insumos!$C:$G,5,FALSE))</f>
        <v>798</v>
      </c>
      <c r="F1480" s="55" t="str">
        <f>+IF(ISERROR(VLOOKUP($B1480,Insumos!$C:$G,4,FALSE)),"",VLOOKUP($B1480,Insumos!$C:$G,4,FALSE))</f>
        <v>MILILITROS</v>
      </c>
      <c r="G1480" s="170">
        <v>30.0</v>
      </c>
      <c r="H1480" s="56">
        <f t="shared" si="61"/>
        <v>125.09</v>
      </c>
    </row>
    <row r="1481" ht="15.75" customHeight="1">
      <c r="A1481" s="53">
        <v>8.0</v>
      </c>
      <c r="B1481" s="55" t="s">
        <v>124</v>
      </c>
      <c r="C1481" s="55" t="str">
        <f>+IF(ISERROR(VLOOKUP($B1481,Insumos!$C:$G,3,FALSE)),"",VLOOKUP($B1481,Insumos!$C:$G,3,FALSE))</f>
        <v>GRAMOS</v>
      </c>
      <c r="D1481" s="56">
        <f>+IF(ISERROR(VLOOKUP($B1481,Insumos!$C:$G,2,FALSE)),"",VLOOKUP($B1481,Insumos!$C:$G,2,FALSE))</f>
        <v>3529.411765</v>
      </c>
      <c r="E1481" s="57">
        <f>+IF(ISERROR(VLOOKUP($B1481,Insumos!$C:$G,5,FALSE)),"",VLOOKUP($B1481,Insumos!$C:$G,5,FALSE))</f>
        <v>1000</v>
      </c>
      <c r="F1481" s="55" t="str">
        <f>+IF(ISERROR(VLOOKUP($B1481,Insumos!$C:$G,4,FALSE)),"",VLOOKUP($B1481,Insumos!$C:$G,4,FALSE))</f>
        <v>GRAMOS</v>
      </c>
      <c r="G1481" s="170">
        <v>50.0</v>
      </c>
      <c r="H1481" s="56">
        <f t="shared" si="61"/>
        <v>176.47</v>
      </c>
      <c r="I1481" s="174"/>
    </row>
    <row r="1482" ht="15.75" customHeight="1">
      <c r="A1482" s="53">
        <v>9.0</v>
      </c>
      <c r="B1482" s="55" t="s">
        <v>324</v>
      </c>
      <c r="C1482" s="55" t="str">
        <f>+IF(ISERROR(VLOOKUP($B1482,Insumos!$C:$G,3,FALSE)),"",VLOOKUP($B1482,Insumos!$C:$G,3,FALSE))</f>
        <v>GRAMOS</v>
      </c>
      <c r="D1482" s="56">
        <f>+IF(ISERROR(VLOOKUP($B1482,Insumos!$C:$G,2,FALSE)),"",VLOOKUP($B1482,Insumos!$C:$G,2,FALSE))</f>
        <v>1134.5</v>
      </c>
      <c r="E1482" s="57">
        <f>+IF(ISERROR(VLOOKUP($B1482,Insumos!$C:$G,5,FALSE)),"",VLOOKUP($B1482,Insumos!$C:$G,5,FALSE))</f>
        <v>1000</v>
      </c>
      <c r="F1482" s="55" t="str">
        <f>+IF(ISERROR(VLOOKUP($B1482,Insumos!$C:$G,4,FALSE)),"",VLOOKUP($B1482,Insumos!$C:$G,4,FALSE))</f>
        <v>GRAMOS</v>
      </c>
      <c r="G1482" s="170">
        <v>5.0</v>
      </c>
      <c r="H1482" s="56">
        <f t="shared" si="61"/>
        <v>5.67</v>
      </c>
      <c r="I1482" s="175"/>
    </row>
    <row r="1483" ht="15.75" customHeight="1">
      <c r="A1483" s="53">
        <v>10.0</v>
      </c>
      <c r="B1483" s="55" t="s">
        <v>87</v>
      </c>
      <c r="C1483" s="55" t="str">
        <f>+IF(ISERROR(VLOOKUP($B1483,Insumos!$C:$G,3,FALSE)),"",VLOOKUP($B1483,Insumos!$C:$G,3,FALSE))</f>
        <v>GRAMOS</v>
      </c>
      <c r="D1483" s="56">
        <f>+IF(ISERROR(VLOOKUP($B1483,Insumos!$C:$G,2,FALSE)),"",VLOOKUP($B1483,Insumos!$C:$G,2,FALSE))</f>
        <v>3795</v>
      </c>
      <c r="E1483" s="57">
        <f>+IF(ISERROR(VLOOKUP($B1483,Insumos!$C:$G,5,FALSE)),"",VLOOKUP($B1483,Insumos!$C:$G,5,FALSE))</f>
        <v>500</v>
      </c>
      <c r="F1483" s="55" t="str">
        <f>+IF(ISERROR(VLOOKUP($B1483,Insumos!$C:$G,4,FALSE)),"",VLOOKUP($B1483,Insumos!$C:$G,4,FALSE))</f>
        <v>GRAMOS</v>
      </c>
      <c r="G1483" s="170">
        <v>5.0</v>
      </c>
      <c r="H1483" s="56">
        <f t="shared" si="61"/>
        <v>37.95</v>
      </c>
      <c r="I1483" s="175"/>
    </row>
    <row r="1484" ht="15.75" customHeight="1">
      <c r="A1484" s="53">
        <v>11.0</v>
      </c>
      <c r="B1484" s="55" t="s">
        <v>305</v>
      </c>
      <c r="C1484" s="55" t="str">
        <f>+IF(ISERROR(VLOOKUP($B1484,Insumos!$C:$G,3,FALSE)),"",VLOOKUP($B1484,Insumos!$C:$G,3,FALSE))</f>
        <v>UNIDAD</v>
      </c>
      <c r="D1484" s="56">
        <f>+IF(ISERROR(VLOOKUP($B1484,Insumos!$C:$G,2,FALSE)),"",VLOOKUP($B1484,Insumos!$C:$G,2,FALSE))</f>
        <v>52</v>
      </c>
      <c r="E1484" s="57">
        <f>+IF(ISERROR(VLOOKUP($B1484,Insumos!$C:$G,5,FALSE)),"",VLOOKUP($B1484,Insumos!$C:$G,5,FALSE))</f>
        <v>1</v>
      </c>
      <c r="F1484" s="55" t="str">
        <f>+IF(ISERROR(VLOOKUP($B1484,Insumos!$C:$G,4,FALSE)),"",VLOOKUP($B1484,Insumos!$C:$G,4,FALSE))</f>
        <v>UNIDAD</v>
      </c>
      <c r="G1484" s="171">
        <v>3.0</v>
      </c>
      <c r="H1484" s="56">
        <f t="shared" si="61"/>
        <v>156</v>
      </c>
    </row>
    <row r="1485" ht="15.75" customHeight="1">
      <c r="A1485" s="53">
        <v>12.0</v>
      </c>
      <c r="B1485" s="55" t="s">
        <v>309</v>
      </c>
      <c r="C1485" s="55" t="str">
        <f>+IF(ISERROR(VLOOKUP($B1485,Insumos!$C:$G,3,FALSE)),"",VLOOKUP($B1485,Insumos!$C:$G,3,FALSE))</f>
        <v>UNIDAD</v>
      </c>
      <c r="D1485" s="56">
        <f>+IF(ISERROR(VLOOKUP($B1485,Insumos!$C:$G,2,FALSE)),"",VLOOKUP($B1485,Insumos!$C:$G,2,FALSE))</f>
        <v>23.53</v>
      </c>
      <c r="E1485" s="57">
        <f>+IF(ISERROR(VLOOKUP($B1485,Insumos!$C:$G,5,FALSE)),"",VLOOKUP($B1485,Insumos!$C:$G,5,FALSE))</f>
        <v>1</v>
      </c>
      <c r="F1485" s="55" t="str">
        <f>+IF(ISERROR(VLOOKUP($B1485,Insumos!$C:$G,4,FALSE)),"",VLOOKUP($B1485,Insumos!$C:$G,4,FALSE))</f>
        <v>UNIDAD</v>
      </c>
      <c r="G1485" s="171">
        <v>3.0</v>
      </c>
      <c r="H1485" s="56">
        <f t="shared" si="61"/>
        <v>70.59</v>
      </c>
    </row>
    <row r="1486" ht="15.75" customHeight="1">
      <c r="A1486" s="172">
        <v>13.0</v>
      </c>
      <c r="B1486" s="55" t="s">
        <v>310</v>
      </c>
      <c r="C1486" s="55" t="str">
        <f>+IF(ISERROR(VLOOKUP($B1486,Insumos!$C:$G,3,FALSE)),"",VLOOKUP($B1486,Insumos!$C:$G,3,FALSE))</f>
        <v>UNIDAD</v>
      </c>
      <c r="D1486" s="56">
        <f>+IF(ISERROR(VLOOKUP($B1486,Insumos!$C:$G,2,FALSE)),"",VLOOKUP($B1486,Insumos!$C:$G,2,FALSE))</f>
        <v>15.13</v>
      </c>
      <c r="E1486" s="57">
        <f>+IF(ISERROR(VLOOKUP($B1486,Insumos!$C:$G,5,FALSE)),"",VLOOKUP($B1486,Insumos!$C:$G,5,FALSE))</f>
        <v>1</v>
      </c>
      <c r="F1486" s="55" t="str">
        <f>+IF(ISERROR(VLOOKUP($B1486,Insumos!$C:$G,4,FALSE)),"",VLOOKUP($B1486,Insumos!$C:$G,4,FALSE))</f>
        <v>UNIDAD</v>
      </c>
      <c r="G1486" s="171">
        <v>1.0</v>
      </c>
      <c r="H1486" s="56">
        <f t="shared" si="61"/>
        <v>15.13</v>
      </c>
    </row>
    <row r="1487" ht="15.75" customHeight="1">
      <c r="A1487" s="172">
        <v>14.0</v>
      </c>
      <c r="B1487" s="55" t="s">
        <v>294</v>
      </c>
      <c r="C1487" s="55" t="str">
        <f>+IF(ISERROR(VLOOKUP($B1487,Insumos!$C:$G,3,FALSE)),"",VLOOKUP($B1487,Insumos!$C:$G,3,FALSE))</f>
        <v>CAJA</v>
      </c>
      <c r="D1487" s="56">
        <f>+IF(ISERROR(VLOOKUP($B1487,Insumos!$C:$G,2,FALSE)),"",VLOOKUP($B1487,Insumos!$C:$G,2,FALSE))</f>
        <v>180</v>
      </c>
      <c r="E1487" s="57">
        <f>+IF(ISERROR(VLOOKUP($B1487,Insumos!$C:$G,5,FALSE)),"",VLOOKUP($B1487,Insumos!$C:$G,5,FALSE))</f>
        <v>1</v>
      </c>
      <c r="F1487" s="55" t="str">
        <f>+IF(ISERROR(VLOOKUP($B1487,Insumos!$C:$G,4,FALSE)),"",VLOOKUP($B1487,Insumos!$C:$G,4,FALSE))</f>
        <v>CAJA</v>
      </c>
      <c r="G1487" s="171">
        <v>1.0</v>
      </c>
      <c r="H1487" s="56">
        <f t="shared" si="61"/>
        <v>180</v>
      </c>
    </row>
    <row r="1488" ht="15.75" customHeight="1">
      <c r="A1488" s="53">
        <v>15.0</v>
      </c>
      <c r="B1488" s="55" t="s">
        <v>315</v>
      </c>
      <c r="C1488" s="55" t="str">
        <f>+IF(ISERROR(VLOOKUP($B1488,Insumos!$C:$G,3,FALSE)),"",VLOOKUP($B1488,Insumos!$C:$G,3,FALSE))</f>
        <v>UNIDAD</v>
      </c>
      <c r="D1488" s="56">
        <f>+IF(ISERROR(VLOOKUP($B1488,Insumos!$C:$G,2,FALSE)),"",VLOOKUP($B1488,Insumos!$C:$G,2,FALSE))</f>
        <v>170</v>
      </c>
      <c r="E1488" s="57">
        <f>+IF(ISERROR(VLOOKUP($B1488,Insumos!$C:$G,5,FALSE)),"",VLOOKUP($B1488,Insumos!$C:$G,5,FALSE))</f>
        <v>1</v>
      </c>
      <c r="F1488" s="55" t="str">
        <f>+IF(ISERROR(VLOOKUP($B1488,Insumos!$C:$G,4,FALSE)),"",VLOOKUP($B1488,Insumos!$C:$G,4,FALSE))</f>
        <v>UNIDAD</v>
      </c>
      <c r="G1488" s="171">
        <v>1.0</v>
      </c>
      <c r="H1488" s="56">
        <f t="shared" si="61"/>
        <v>170</v>
      </c>
    </row>
    <row r="1489" ht="15.75" customHeight="1">
      <c r="A1489" s="53">
        <v>16.0</v>
      </c>
      <c r="B1489" s="55" t="s">
        <v>156</v>
      </c>
      <c r="C1489" s="55" t="str">
        <f>+IF(ISERROR(VLOOKUP($B1489,Insumos!$C:$G,3,FALSE)),"",VLOOKUP($B1489,Insumos!$C:$G,3,FALSE))</f>
        <v>GRAMOS</v>
      </c>
      <c r="D1489" s="56">
        <f>+IF(ISERROR(VLOOKUP($B1489,Insumos!$C:$G,2,FALSE)),"",VLOOKUP($B1489,Insumos!$C:$G,2,FALSE))</f>
        <v>909</v>
      </c>
      <c r="E1489" s="57">
        <f>+IF(ISERROR(VLOOKUP($B1489,Insumos!$C:$G,5,FALSE)),"",VLOOKUP($B1489,Insumos!$C:$G,5,FALSE))</f>
        <v>1000</v>
      </c>
      <c r="F1489" s="55" t="str">
        <f>+IF(ISERROR(VLOOKUP($B1489,Insumos!$C:$G,4,FALSE)),"",VLOOKUP($B1489,Insumos!$C:$G,4,FALSE))</f>
        <v>GRAMOS</v>
      </c>
      <c r="G1489" s="176">
        <v>8.0</v>
      </c>
      <c r="H1489" s="56">
        <f t="shared" si="61"/>
        <v>7.27</v>
      </c>
    </row>
    <row r="1490" ht="15.75" customHeight="1">
      <c r="A1490" s="53">
        <v>17.0</v>
      </c>
      <c r="B1490" s="55" t="s">
        <v>313</v>
      </c>
      <c r="C1490" s="55" t="str">
        <f>+IF(ISERROR(VLOOKUP($B1490,Insumos!$C:$G,3,FALSE)),"",VLOOKUP($B1490,Insumos!$C:$G,3,FALSE))</f>
        <v>GRAMOS</v>
      </c>
      <c r="D1490" s="56">
        <f>+IF(ISERROR(VLOOKUP($B1490,Insumos!$C:$G,2,FALSE)),"",VLOOKUP($B1490,Insumos!$C:$G,2,FALSE))</f>
        <v>6750</v>
      </c>
      <c r="E1490" s="57">
        <f>+IF(ISERROR(VLOOKUP($B1490,Insumos!$C:$G,5,FALSE)),"",VLOOKUP($B1490,Insumos!$C:$G,5,FALSE))</f>
        <v>1000</v>
      </c>
      <c r="F1490" s="55" t="str">
        <f>+IF(ISERROR(VLOOKUP($B1490,Insumos!$C:$G,4,FALSE)),"",VLOOKUP($B1490,Insumos!$C:$G,4,FALSE))</f>
        <v>GRAMOS</v>
      </c>
      <c r="G1490" s="176">
        <v>8.0</v>
      </c>
      <c r="H1490" s="56">
        <f t="shared" si="61"/>
        <v>54</v>
      </c>
    </row>
    <row r="1491" ht="15.75" customHeight="1">
      <c r="A1491" s="53">
        <v>18.0</v>
      </c>
      <c r="B1491" s="55" t="s">
        <v>311</v>
      </c>
      <c r="C1491" s="55" t="str">
        <f>+IF(ISERROR(VLOOKUP($B1491,Insumos!$C:$G,3,FALSE)),"",VLOOKUP($B1491,Insumos!$C:$G,3,FALSE))</f>
        <v>UNIDAD</v>
      </c>
      <c r="D1491" s="56">
        <f>+IF(ISERROR(VLOOKUP($B1491,Insumos!$C:$G,2,FALSE)),"",VLOOKUP($B1491,Insumos!$C:$G,2,FALSE))</f>
        <v>75.25</v>
      </c>
      <c r="E1491" s="57">
        <f>+IF(ISERROR(VLOOKUP($B1491,Insumos!$C:$G,5,FALSE)),"",VLOOKUP($B1491,Insumos!$C:$G,5,FALSE))</f>
        <v>1</v>
      </c>
      <c r="F1491" s="55" t="str">
        <f>+IF(ISERROR(VLOOKUP($B1491,Insumos!$C:$G,4,FALSE)),"",VLOOKUP($B1491,Insumos!$C:$G,4,FALSE))</f>
        <v>UNIDAD</v>
      </c>
      <c r="G1491" s="176">
        <v>1.0</v>
      </c>
      <c r="H1491" s="56">
        <f t="shared" si="61"/>
        <v>75.25</v>
      </c>
    </row>
    <row r="1492" ht="15.75" customHeight="1">
      <c r="A1492" s="53">
        <v>19.0</v>
      </c>
      <c r="B1492" s="55" t="s">
        <v>312</v>
      </c>
      <c r="C1492" s="55" t="str">
        <f>+IF(ISERROR(VLOOKUP($B1492,Insumos!$C:$G,3,FALSE)),"",VLOOKUP($B1492,Insumos!$C:$G,3,FALSE))</f>
        <v>UNIDAD</v>
      </c>
      <c r="D1492" s="56">
        <f>+IF(ISERROR(VLOOKUP($B1492,Insumos!$C:$G,2,FALSE)),"",VLOOKUP($B1492,Insumos!$C:$G,2,FALSE))</f>
        <v>90.25</v>
      </c>
      <c r="E1492" s="57">
        <f>+IF(ISERROR(VLOOKUP($B1492,Insumos!$C:$G,5,FALSE)),"",VLOOKUP($B1492,Insumos!$C:$G,5,FALSE))</f>
        <v>1</v>
      </c>
      <c r="F1492" s="55" t="str">
        <f>+IF(ISERROR(VLOOKUP($B1492,Insumos!$C:$G,4,FALSE)),"",VLOOKUP($B1492,Insumos!$C:$G,4,FALSE))</f>
        <v>UNIDAD</v>
      </c>
      <c r="G1492" s="141">
        <v>1.0</v>
      </c>
      <c r="H1492" s="56">
        <f t="shared" si="61"/>
        <v>90.25</v>
      </c>
    </row>
    <row r="1493" ht="15.75" customHeight="1">
      <c r="A1493" s="42"/>
      <c r="B1493" s="140"/>
      <c r="C1493" s="41"/>
      <c r="D1493" s="44"/>
      <c r="E1493" s="45"/>
      <c r="F1493" s="41"/>
      <c r="G1493" s="67" t="s">
        <v>566</v>
      </c>
      <c r="H1493" s="68">
        <f>+SUM(H1474:H1492)</f>
        <v>2716.33</v>
      </c>
    </row>
    <row r="1494" ht="15.75" customHeight="1">
      <c r="A1494" s="42"/>
      <c r="B1494" s="140"/>
      <c r="C1494" s="41"/>
      <c r="D1494" s="44"/>
      <c r="E1494" s="45"/>
      <c r="F1494" s="41"/>
      <c r="G1494" s="67" t="s">
        <v>569</v>
      </c>
      <c r="H1494" s="142">
        <f>+H1493/10</f>
        <v>271.633</v>
      </c>
    </row>
    <row r="1495" ht="15.75" customHeight="1">
      <c r="A1495" s="42"/>
      <c r="B1495" s="140"/>
      <c r="C1495" s="41"/>
      <c r="D1495" s="44"/>
      <c r="E1495" s="45"/>
      <c r="F1495" s="41"/>
      <c r="G1495" s="67" t="s">
        <v>570</v>
      </c>
      <c r="H1495" s="143">
        <f>(H1493+H1494)*1.19</f>
        <v>3555.67597</v>
      </c>
    </row>
    <row r="1496" ht="15.75" customHeight="1">
      <c r="A1496" s="42"/>
      <c r="B1496" s="140"/>
      <c r="C1496" s="41"/>
      <c r="D1496" s="44"/>
      <c r="E1496" s="45"/>
      <c r="F1496" s="41"/>
      <c r="G1496" s="67" t="s">
        <v>571</v>
      </c>
      <c r="H1496" s="144">
        <f>+H1495/H1497</f>
        <v>0.309458309</v>
      </c>
    </row>
    <row r="1497" ht="15.75" customHeight="1">
      <c r="A1497" s="42"/>
      <c r="B1497" s="140"/>
      <c r="C1497" s="41"/>
      <c r="D1497" s="44"/>
      <c r="E1497" s="45"/>
      <c r="F1497" s="41"/>
      <c r="G1497" s="67" t="s">
        <v>572</v>
      </c>
      <c r="H1497" s="154">
        <v>11490.0</v>
      </c>
    </row>
    <row r="1498" ht="15.75" customHeight="1">
      <c r="B1498" s="4"/>
      <c r="G1498" s="31"/>
    </row>
    <row r="1499" ht="15.75" customHeight="1">
      <c r="B1499" s="4"/>
      <c r="G1499" s="31"/>
    </row>
    <row r="1500" ht="15.75" customHeight="1">
      <c r="A1500" s="138" t="s">
        <v>562</v>
      </c>
      <c r="B1500" s="89" t="s">
        <v>214</v>
      </c>
      <c r="C1500" s="34" t="s">
        <v>484</v>
      </c>
      <c r="D1500" s="35"/>
      <c r="E1500" s="36"/>
      <c r="F1500" s="37"/>
      <c r="G1500" s="38"/>
      <c r="H1500" s="35"/>
    </row>
    <row r="1501" ht="15.75" customHeight="1">
      <c r="A1501" s="42"/>
      <c r="B1501" s="140"/>
      <c r="C1501" s="42"/>
      <c r="D1501" s="44"/>
      <c r="E1501" s="45"/>
      <c r="F1501" s="42"/>
      <c r="G1501" s="46"/>
      <c r="H1501" s="44"/>
    </row>
    <row r="1502" ht="15.75" customHeight="1">
      <c r="A1502" s="48" t="s">
        <v>476</v>
      </c>
      <c r="B1502" s="48" t="s">
        <v>477</v>
      </c>
      <c r="C1502" s="48" t="s">
        <v>478</v>
      </c>
      <c r="D1502" s="49" t="s">
        <v>564</v>
      </c>
      <c r="E1502" s="50" t="s">
        <v>10</v>
      </c>
      <c r="F1502" s="48" t="s">
        <v>480</v>
      </c>
      <c r="G1502" s="51" t="s">
        <v>481</v>
      </c>
      <c r="H1502" s="49" t="s">
        <v>565</v>
      </c>
    </row>
    <row r="1503" ht="15.75" customHeight="1">
      <c r="A1503" s="53">
        <v>1.0</v>
      </c>
      <c r="B1503" s="55" t="s">
        <v>69</v>
      </c>
      <c r="C1503" s="55" t="str">
        <f>+IF(ISERROR(VLOOKUP($B1503,Insumos!$C:$G,3,FALSE)),"",VLOOKUP($B1503,Insumos!$C:$G,3,FALSE))</f>
        <v>GRAMOS</v>
      </c>
      <c r="D1503" s="56">
        <f>+IF(ISERROR(VLOOKUP($B1503,Insumos!$C:$G,2,FALSE)),"",VLOOKUP($B1503,Insumos!$C:$G,2,FALSE))</f>
        <v>2777.79</v>
      </c>
      <c r="E1503" s="57">
        <f>+IF(ISERROR(VLOOKUP($B1503,Insumos!$C:$G,5,FALSE)),"",VLOOKUP($B1503,Insumos!$C:$G,5,FALSE))</f>
        <v>5700</v>
      </c>
      <c r="F1503" s="55" t="str">
        <f>+IF(ISERROR(VLOOKUP($B1503,Insumos!$C:$G,4,FALSE)),"",VLOOKUP($B1503,Insumos!$C:$G,4,FALSE))</f>
        <v>GRAMOS</v>
      </c>
      <c r="G1503" s="170">
        <v>110.0</v>
      </c>
      <c r="H1503" s="56">
        <f t="shared" ref="H1503:H1519" si="62">IF(ISERROR(ROUND(+D1503/E1503*G1503,2)),0,ROUND(+D1503/E1503*G1503,2))</f>
        <v>53.61</v>
      </c>
    </row>
    <row r="1504" ht="15.75" customHeight="1">
      <c r="A1504" s="53">
        <v>2.0</v>
      </c>
      <c r="B1504" s="55" t="s">
        <v>52</v>
      </c>
      <c r="C1504" s="55" t="str">
        <f>+IF(ISERROR(VLOOKUP($B1504,Insumos!$C:$G,3,FALSE)),"",VLOOKUP($B1504,Insumos!$C:$G,3,FALSE))</f>
        <v>UNIDAD</v>
      </c>
      <c r="D1504" s="56">
        <f>+IF(ISERROR(VLOOKUP($B1504,Insumos!$C:$G,2,FALSE)),"",VLOOKUP($B1504,Insumos!$C:$G,2,FALSE))</f>
        <v>5000</v>
      </c>
      <c r="E1504" s="57">
        <f>+IF(ISERROR(VLOOKUP($B1504,Insumos!$C:$G,5,FALSE)),"",VLOOKUP($B1504,Insumos!$C:$G,5,FALSE))</f>
        <v>100</v>
      </c>
      <c r="F1504" s="55" t="str">
        <f>+IF(ISERROR(VLOOKUP($B1504,Insumos!$C:$G,4,FALSE)),"",VLOOKUP($B1504,Insumos!$C:$G,4,FALSE))</f>
        <v>UNIDAD</v>
      </c>
      <c r="G1504" s="170">
        <v>0.5</v>
      </c>
      <c r="H1504" s="56">
        <f t="shared" si="62"/>
        <v>25</v>
      </c>
    </row>
    <row r="1505" ht="15.75" customHeight="1">
      <c r="A1505" s="53">
        <v>3.0</v>
      </c>
      <c r="B1505" s="55" t="s">
        <v>235</v>
      </c>
      <c r="C1505" s="55" t="str">
        <f>+IF(ISERROR(VLOOKUP($B1505,Insumos!$C:$G,3,FALSE)),"",VLOOKUP($B1505,Insumos!$C:$G,3,FALSE))</f>
        <v>GRAMOS</v>
      </c>
      <c r="D1505" s="56">
        <f>+IF(ISERROR(VLOOKUP($B1505,Insumos!$C:$G,2,FALSE)),"",VLOOKUP($B1505,Insumos!$C:$G,2,FALSE))</f>
        <v>13944.82759</v>
      </c>
      <c r="E1505" s="57">
        <f>+IF(ISERROR(VLOOKUP($B1505,Insumos!$C:$G,5,FALSE)),"",VLOOKUP($B1505,Insumos!$C:$G,5,FALSE))</f>
        <v>1000</v>
      </c>
      <c r="F1505" s="55" t="str">
        <f>+IF(ISERROR(VLOOKUP($B1505,Insumos!$C:$G,4,FALSE)),"",VLOOKUP($B1505,Insumos!$C:$G,4,FALSE))</f>
        <v>GRAMOS</v>
      </c>
      <c r="G1505" s="171">
        <v>45.0</v>
      </c>
      <c r="H1505" s="56">
        <f t="shared" si="62"/>
        <v>627.52</v>
      </c>
    </row>
    <row r="1506" ht="15.75" customHeight="1">
      <c r="A1506" s="53">
        <v>4.0</v>
      </c>
      <c r="B1506" s="55" t="s">
        <v>232</v>
      </c>
      <c r="C1506" s="55" t="str">
        <f>+IF(ISERROR(VLOOKUP($B1506,Insumos!$C:$G,3,FALSE)),"",VLOOKUP($B1506,Insumos!$C:$G,3,FALSE))</f>
        <v>GRAMOS</v>
      </c>
      <c r="D1506" s="56">
        <f>+IF(ISERROR(VLOOKUP($B1506,Insumos!$C:$G,2,FALSE)),"",VLOOKUP($B1506,Insumos!$C:$G,2,FALSE))</f>
        <v>3529.411765</v>
      </c>
      <c r="E1506" s="57">
        <f>+IF(ISERROR(VLOOKUP($B1506,Insumos!$C:$G,5,FALSE)),"",VLOOKUP($B1506,Insumos!$C:$G,5,FALSE))</f>
        <v>1000</v>
      </c>
      <c r="F1506" s="55" t="str">
        <f>+IF(ISERROR(VLOOKUP($B1506,Insumos!$C:$G,4,FALSE)),"",VLOOKUP($B1506,Insumos!$C:$G,4,FALSE))</f>
        <v>GRAMOS</v>
      </c>
      <c r="G1506" s="170">
        <v>40.0</v>
      </c>
      <c r="H1506" s="56">
        <f t="shared" si="62"/>
        <v>141.18</v>
      </c>
    </row>
    <row r="1507" ht="15.75" customHeight="1">
      <c r="A1507" s="53">
        <v>5.0</v>
      </c>
      <c r="B1507" s="55" t="s">
        <v>180</v>
      </c>
      <c r="C1507" s="55" t="str">
        <f>+IF(ISERROR(VLOOKUP($B1507,Insumos!$C:$G,3,FALSE)),"",VLOOKUP($B1507,Insumos!$C:$G,3,FALSE))</f>
        <v>GRAMOS</v>
      </c>
      <c r="D1507" s="56">
        <f>+IF(ISERROR(VLOOKUP($B1507,Insumos!$C:$G,2,FALSE)),"",VLOOKUP($B1507,Insumos!$C:$G,2,FALSE))</f>
        <v>6945</v>
      </c>
      <c r="E1507" s="57">
        <f>+IF(ISERROR(VLOOKUP($B1507,Insumos!$C:$G,5,FALSE)),"",VLOOKUP($B1507,Insumos!$C:$G,5,FALSE))</f>
        <v>1360</v>
      </c>
      <c r="F1507" s="55" t="str">
        <f>+IF(ISERROR(VLOOKUP($B1507,Insumos!$C:$G,4,FALSE)),"",VLOOKUP($B1507,Insumos!$C:$G,4,FALSE))</f>
        <v>GRAMOS</v>
      </c>
      <c r="G1507" s="171">
        <v>40.0</v>
      </c>
      <c r="H1507" s="56">
        <f t="shared" si="62"/>
        <v>204.26</v>
      </c>
    </row>
    <row r="1508" ht="15.75" customHeight="1">
      <c r="A1508" s="53">
        <v>6.0</v>
      </c>
      <c r="B1508" s="55" t="s">
        <v>297</v>
      </c>
      <c r="C1508" s="55" t="str">
        <f>+IF(ISERROR(VLOOKUP($B1508,Insumos!$C:$G,3,FALSE)),"",VLOOKUP($B1508,Insumos!$C:$G,3,FALSE))</f>
        <v>CAJA</v>
      </c>
      <c r="D1508" s="56">
        <f>+IF(ISERROR(VLOOKUP($B1508,Insumos!$C:$G,2,FALSE)),"",VLOOKUP($B1508,Insumos!$C:$G,2,FALSE))</f>
        <v>110</v>
      </c>
      <c r="E1508" s="57">
        <f>+IF(ISERROR(VLOOKUP($B1508,Insumos!$C:$G,5,FALSE)),"",VLOOKUP($B1508,Insumos!$C:$G,5,FALSE))</f>
        <v>1</v>
      </c>
      <c r="F1508" s="55" t="str">
        <f>+IF(ISERROR(VLOOKUP($B1508,Insumos!$C:$G,4,FALSE)),"",VLOOKUP($B1508,Insumos!$C:$G,4,FALSE))</f>
        <v>CAJA</v>
      </c>
      <c r="G1508" s="141">
        <v>1.0</v>
      </c>
      <c r="H1508" s="56">
        <f t="shared" si="62"/>
        <v>110</v>
      </c>
    </row>
    <row r="1509" ht="15.75" customHeight="1">
      <c r="A1509" s="53">
        <v>7.0</v>
      </c>
      <c r="B1509" s="55" t="s">
        <v>314</v>
      </c>
      <c r="C1509" s="55" t="str">
        <f>+IF(ISERROR(VLOOKUP($B1509,Insumos!$C:$G,3,FALSE)),"",VLOOKUP($B1509,Insumos!$C:$G,3,FALSE))</f>
        <v>UNIDAD</v>
      </c>
      <c r="D1509" s="56">
        <f>+IF(ISERROR(VLOOKUP($B1509,Insumos!$C:$G,2,FALSE)),"",VLOOKUP($B1509,Insumos!$C:$G,2,FALSE))</f>
        <v>10.5</v>
      </c>
      <c r="E1509" s="57">
        <f>+IF(ISERROR(VLOOKUP($B1509,Insumos!$C:$G,5,FALSE)),"",VLOOKUP($B1509,Insumos!$C:$G,5,FALSE))</f>
        <v>1</v>
      </c>
      <c r="F1509" s="55" t="str">
        <f>+IF(ISERROR(VLOOKUP($B1509,Insumos!$C:$G,4,FALSE)),"",VLOOKUP($B1509,Insumos!$C:$G,4,FALSE))</f>
        <v>UNIDAD</v>
      </c>
      <c r="G1509" s="141">
        <v>1.0</v>
      </c>
      <c r="H1509" s="56">
        <f t="shared" si="62"/>
        <v>10.5</v>
      </c>
    </row>
    <row r="1510" ht="15.75" customHeight="1">
      <c r="A1510" s="53">
        <v>8.0</v>
      </c>
      <c r="B1510" s="55" t="s">
        <v>156</v>
      </c>
      <c r="C1510" s="55" t="str">
        <f>+IF(ISERROR(VLOOKUP($B1510,Insumos!$C:$G,3,FALSE)),"",VLOOKUP($B1510,Insumos!$C:$G,3,FALSE))</f>
        <v>GRAMOS</v>
      </c>
      <c r="D1510" s="56">
        <f>+IF(ISERROR(VLOOKUP($B1510,Insumos!$C:$G,2,FALSE)),"",VLOOKUP($B1510,Insumos!$C:$G,2,FALSE))</f>
        <v>909</v>
      </c>
      <c r="E1510" s="57">
        <f>+IF(ISERROR(VLOOKUP($B1510,Insumos!$C:$G,5,FALSE)),"",VLOOKUP($B1510,Insumos!$C:$G,5,FALSE))</f>
        <v>1000</v>
      </c>
      <c r="F1510" s="55" t="str">
        <f>+IF(ISERROR(VLOOKUP($B1510,Insumos!$C:$G,4,FALSE)),"",VLOOKUP($B1510,Insumos!$C:$G,4,FALSE))</f>
        <v>GRAMOS</v>
      </c>
      <c r="G1510" s="141">
        <v>8.0</v>
      </c>
      <c r="H1510" s="56">
        <f t="shared" si="62"/>
        <v>7.27</v>
      </c>
    </row>
    <row r="1511" ht="15.75" customHeight="1">
      <c r="A1511" s="53">
        <v>9.0</v>
      </c>
      <c r="B1511" s="55" t="s">
        <v>313</v>
      </c>
      <c r="C1511" s="55" t="str">
        <f>+IF(ISERROR(VLOOKUP($B1511,Insumos!$C:$G,3,FALSE)),"",VLOOKUP($B1511,Insumos!$C:$G,3,FALSE))</f>
        <v>GRAMOS</v>
      </c>
      <c r="D1511" s="56">
        <f>+IF(ISERROR(VLOOKUP($B1511,Insumos!$C:$G,2,FALSE)),"",VLOOKUP($B1511,Insumos!$C:$G,2,FALSE))</f>
        <v>6750</v>
      </c>
      <c r="E1511" s="57">
        <f>+IF(ISERROR(VLOOKUP($B1511,Insumos!$C:$G,5,FALSE)),"",VLOOKUP($B1511,Insumos!$C:$G,5,FALSE))</f>
        <v>1000</v>
      </c>
      <c r="F1511" s="55" t="str">
        <f>+IF(ISERROR(VLOOKUP($B1511,Insumos!$C:$G,4,FALSE)),"",VLOOKUP($B1511,Insumos!$C:$G,4,FALSE))</f>
        <v>GRAMOS</v>
      </c>
      <c r="G1511" s="141">
        <v>8.0</v>
      </c>
      <c r="H1511" s="56">
        <f t="shared" si="62"/>
        <v>54</v>
      </c>
    </row>
    <row r="1512" ht="15.75" customHeight="1">
      <c r="A1512" s="53">
        <v>10.0</v>
      </c>
      <c r="B1512" s="55" t="s">
        <v>311</v>
      </c>
      <c r="C1512" s="55" t="str">
        <f>+IF(ISERROR(VLOOKUP($B1512,Insumos!$C:$G,3,FALSE)),"",VLOOKUP($B1512,Insumos!$C:$G,3,FALSE))</f>
        <v>UNIDAD</v>
      </c>
      <c r="D1512" s="56">
        <f>+IF(ISERROR(VLOOKUP($B1512,Insumos!$C:$G,2,FALSE)),"",VLOOKUP($B1512,Insumos!$C:$G,2,FALSE))</f>
        <v>75.25</v>
      </c>
      <c r="E1512" s="57">
        <f>+IF(ISERROR(VLOOKUP($B1512,Insumos!$C:$G,5,FALSE)),"",VLOOKUP($B1512,Insumos!$C:$G,5,FALSE))</f>
        <v>1</v>
      </c>
      <c r="F1512" s="55" t="str">
        <f>+IF(ISERROR(VLOOKUP($B1512,Insumos!$C:$G,4,FALSE)),"",VLOOKUP($B1512,Insumos!$C:$G,4,FALSE))</f>
        <v>UNIDAD</v>
      </c>
      <c r="G1512" s="141">
        <v>1.0</v>
      </c>
      <c r="H1512" s="56">
        <f t="shared" si="62"/>
        <v>75.25</v>
      </c>
    </row>
    <row r="1513" ht="15.75" customHeight="1">
      <c r="A1513" s="53">
        <v>11.0</v>
      </c>
      <c r="B1513" s="55" t="s">
        <v>312</v>
      </c>
      <c r="C1513" s="55" t="str">
        <f>+IF(ISERROR(VLOOKUP($B1513,Insumos!$C:$G,3,FALSE)),"",VLOOKUP($B1513,Insumos!$C:$G,3,FALSE))</f>
        <v>UNIDAD</v>
      </c>
      <c r="D1513" s="56">
        <f>+IF(ISERROR(VLOOKUP($B1513,Insumos!$C:$G,2,FALSE)),"",VLOOKUP($B1513,Insumos!$C:$G,2,FALSE))</f>
        <v>90.25</v>
      </c>
      <c r="E1513" s="57">
        <f>+IF(ISERROR(VLOOKUP($B1513,Insumos!$C:$G,5,FALSE)),"",VLOOKUP($B1513,Insumos!$C:$G,5,FALSE))</f>
        <v>1</v>
      </c>
      <c r="F1513" s="55" t="str">
        <f>+IF(ISERROR(VLOOKUP($B1513,Insumos!$C:$G,4,FALSE)),"",VLOOKUP($B1513,Insumos!$C:$G,4,FALSE))</f>
        <v>UNIDAD</v>
      </c>
      <c r="G1513" s="141">
        <v>1.0</v>
      </c>
      <c r="H1513" s="56">
        <f t="shared" si="62"/>
        <v>90.25</v>
      </c>
    </row>
    <row r="1514" ht="15.75" customHeight="1">
      <c r="A1514" s="53">
        <v>12.0</v>
      </c>
      <c r="B1514" s="55" t="s">
        <v>303</v>
      </c>
      <c r="C1514" s="55" t="str">
        <f>+IF(ISERROR(VLOOKUP($B1514,Insumos!$C:$G,3,FALSE)),"",VLOOKUP($B1514,Insumos!$C:$G,3,FALSE))</f>
        <v>UNIDAD</v>
      </c>
      <c r="D1514" s="56">
        <f>+IF(ISERROR(VLOOKUP($B1514,Insumos!$C:$G,2,FALSE)),"",VLOOKUP($B1514,Insumos!$C:$G,2,FALSE))</f>
        <v>10</v>
      </c>
      <c r="E1514" s="57">
        <f>+IF(ISERROR(VLOOKUP($B1514,Insumos!$C:$G,5,FALSE)),"",VLOOKUP($B1514,Insumos!$C:$G,5,FALSE))</f>
        <v>1</v>
      </c>
      <c r="F1514" s="55" t="str">
        <f>+IF(ISERROR(VLOOKUP($B1514,Insumos!$C:$G,4,FALSE)),"",VLOOKUP($B1514,Insumos!$C:$G,4,FALSE))</f>
        <v>UNIDAD</v>
      </c>
      <c r="G1514" s="141">
        <v>2.0</v>
      </c>
      <c r="H1514" s="56">
        <f t="shared" si="62"/>
        <v>20</v>
      </c>
    </row>
    <row r="1515" ht="15.75" customHeight="1">
      <c r="A1515" s="53">
        <v>13.0</v>
      </c>
      <c r="B1515" s="55" t="s">
        <v>304</v>
      </c>
      <c r="C1515" s="55" t="str">
        <f>+IF(ISERROR(VLOOKUP($B1515,Insumos!$C:$G,3,FALSE)),"",VLOOKUP($B1515,Insumos!$C:$G,3,FALSE))</f>
        <v>UNIDAD</v>
      </c>
      <c r="D1515" s="56">
        <f>+IF(ISERROR(VLOOKUP($B1515,Insumos!$C:$G,2,FALSE)),"",VLOOKUP($B1515,Insumos!$C:$G,2,FALSE))</f>
        <v>9</v>
      </c>
      <c r="E1515" s="57">
        <f>+IF(ISERROR(VLOOKUP($B1515,Insumos!$C:$G,5,FALSE)),"",VLOOKUP($B1515,Insumos!$C:$G,5,FALSE))</f>
        <v>1</v>
      </c>
      <c r="F1515" s="55" t="str">
        <f>+IF(ISERROR(VLOOKUP($B1515,Insumos!$C:$G,4,FALSE)),"",VLOOKUP($B1515,Insumos!$C:$G,4,FALSE))</f>
        <v>UNIDAD</v>
      </c>
      <c r="G1515" s="141">
        <v>2.0</v>
      </c>
      <c r="H1515" s="56">
        <f t="shared" si="62"/>
        <v>18</v>
      </c>
    </row>
    <row r="1516" ht="15.75" customHeight="1">
      <c r="A1516" s="53">
        <v>14.0</v>
      </c>
      <c r="B1516" s="55" t="s">
        <v>315</v>
      </c>
      <c r="C1516" s="55" t="str">
        <f>+IF(ISERROR(VLOOKUP($B1516,Insumos!$C:$G,3,FALSE)),"",VLOOKUP($B1516,Insumos!$C:$G,3,FALSE))</f>
        <v>UNIDAD</v>
      </c>
      <c r="D1516" s="56">
        <f>+IF(ISERROR(VLOOKUP($B1516,Insumos!$C:$G,2,FALSE)),"",VLOOKUP($B1516,Insumos!$C:$G,2,FALSE))</f>
        <v>170</v>
      </c>
      <c r="E1516" s="57">
        <f>+IF(ISERROR(VLOOKUP($B1516,Insumos!$C:$G,5,FALSE)),"",VLOOKUP($B1516,Insumos!$C:$G,5,FALSE))</f>
        <v>1</v>
      </c>
      <c r="F1516" s="55" t="str">
        <f>+IF(ISERROR(VLOOKUP($B1516,Insumos!$C:$G,4,FALSE)),"",VLOOKUP($B1516,Insumos!$C:$G,4,FALSE))</f>
        <v>UNIDAD</v>
      </c>
      <c r="G1516" s="141">
        <v>1.0</v>
      </c>
      <c r="H1516" s="56">
        <f t="shared" si="62"/>
        <v>170</v>
      </c>
    </row>
    <row r="1517" ht="15.75" customHeight="1">
      <c r="A1517" s="53">
        <v>15.0</v>
      </c>
      <c r="B1517" s="55"/>
      <c r="C1517" s="55" t="str">
        <f>+IF(ISERROR(VLOOKUP($B1517,Insumos!$C:$G,3,FALSE)),"",VLOOKUP($B1517,Insumos!$C:$G,3,FALSE))</f>
        <v/>
      </c>
      <c r="D1517" s="56" t="str">
        <f>+IF(ISERROR(VLOOKUP($B1517,Insumos!$C:$G,2,FALSE)),"",VLOOKUP($B1517,Insumos!$C:$G,2,FALSE))</f>
        <v/>
      </c>
      <c r="E1517" s="57" t="str">
        <f>+IF(ISERROR(VLOOKUP($B1517,Insumos!$C:$G,5,FALSE)),"",VLOOKUP($B1517,Insumos!$C:$G,5,FALSE))</f>
        <v/>
      </c>
      <c r="F1517" s="55" t="str">
        <f>+IF(ISERROR(VLOOKUP($B1517,Insumos!$C:$G,4,FALSE)),"",VLOOKUP($B1517,Insumos!$C:$G,4,FALSE))</f>
        <v/>
      </c>
      <c r="G1517" s="171"/>
      <c r="H1517" s="56">
        <f t="shared" si="62"/>
        <v>0</v>
      </c>
    </row>
    <row r="1518" ht="15.75" customHeight="1">
      <c r="A1518" s="53">
        <v>16.0</v>
      </c>
      <c r="B1518" s="55"/>
      <c r="C1518" s="55" t="str">
        <f>+IF(ISERROR(VLOOKUP($B1518,Insumos!$C:$G,3,FALSE)),"",VLOOKUP($B1518,Insumos!$C:$G,3,FALSE))</f>
        <v/>
      </c>
      <c r="D1518" s="56" t="str">
        <f>+IF(ISERROR(VLOOKUP($B1518,Insumos!$C:$G,2,FALSE)),"",VLOOKUP($B1518,Insumos!$C:$G,2,FALSE))</f>
        <v/>
      </c>
      <c r="E1518" s="57" t="str">
        <f>+IF(ISERROR(VLOOKUP($B1518,Insumos!$C:$G,5,FALSE)),"",VLOOKUP($B1518,Insumos!$C:$G,5,FALSE))</f>
        <v/>
      </c>
      <c r="F1518" s="55" t="str">
        <f>+IF(ISERROR(VLOOKUP($B1518,Insumos!$C:$G,4,FALSE)),"",VLOOKUP($B1518,Insumos!$C:$G,4,FALSE))</f>
        <v/>
      </c>
      <c r="G1518" s="171"/>
      <c r="H1518" s="56">
        <f t="shared" si="62"/>
        <v>0</v>
      </c>
    </row>
    <row r="1519" ht="15.75" customHeight="1">
      <c r="A1519" s="53">
        <v>17.0</v>
      </c>
      <c r="B1519" s="55"/>
      <c r="C1519" s="55" t="str">
        <f>+IF(ISERROR(VLOOKUP($B1519,Insumos!$C:$G,3,FALSE)),"",VLOOKUP($B1519,Insumos!$C:$G,3,FALSE))</f>
        <v/>
      </c>
      <c r="D1519" s="56" t="str">
        <f>+IF(ISERROR(VLOOKUP($B1519,Insumos!$C:$G,2,FALSE)),"",VLOOKUP($B1519,Insumos!$C:$G,2,FALSE))</f>
        <v/>
      </c>
      <c r="E1519" s="57" t="str">
        <f>+IF(ISERROR(VLOOKUP($B1519,Insumos!$C:$G,5,FALSE)),"",VLOOKUP($B1519,Insumos!$C:$G,5,FALSE))</f>
        <v/>
      </c>
      <c r="F1519" s="55" t="str">
        <f>+IF(ISERROR(VLOOKUP($B1519,Insumos!$C:$G,4,FALSE)),"",VLOOKUP($B1519,Insumos!$C:$G,4,FALSE))</f>
        <v/>
      </c>
      <c r="G1519" s="141"/>
      <c r="H1519" s="56">
        <f t="shared" si="62"/>
        <v>0</v>
      </c>
    </row>
    <row r="1520" ht="15.75" customHeight="1">
      <c r="A1520" s="42"/>
      <c r="B1520" s="140"/>
      <c r="C1520" s="41"/>
      <c r="D1520" s="44"/>
      <c r="E1520" s="45"/>
      <c r="F1520" s="41"/>
      <c r="G1520" s="67" t="s">
        <v>566</v>
      </c>
      <c r="H1520" s="68">
        <f>+SUM(H1503:H1519)</f>
        <v>1606.84</v>
      </c>
    </row>
    <row r="1521" ht="15.75" customHeight="1">
      <c r="A1521" s="42"/>
      <c r="B1521" s="140"/>
      <c r="C1521" s="41"/>
      <c r="D1521" s="44"/>
      <c r="E1521" s="45"/>
      <c r="F1521" s="41"/>
      <c r="G1521" s="67" t="s">
        <v>569</v>
      </c>
      <c r="H1521" s="142">
        <f>+H1520/10</f>
        <v>160.684</v>
      </c>
    </row>
    <row r="1522" ht="15.75" customHeight="1">
      <c r="A1522" s="42"/>
      <c r="B1522" s="140"/>
      <c r="C1522" s="41"/>
      <c r="D1522" s="44"/>
      <c r="E1522" s="45"/>
      <c r="F1522" s="41"/>
      <c r="G1522" s="67" t="s">
        <v>570</v>
      </c>
      <c r="H1522" s="143">
        <f>(H1520+H1521)*1.19</f>
        <v>2103.35356</v>
      </c>
    </row>
    <row r="1523" ht="15.75" customHeight="1">
      <c r="A1523" s="42"/>
      <c r="B1523" s="140"/>
      <c r="C1523" s="41"/>
      <c r="D1523" s="44"/>
      <c r="E1523" s="45"/>
      <c r="F1523" s="41"/>
      <c r="G1523" s="67" t="s">
        <v>571</v>
      </c>
      <c r="H1523" s="144" t="str">
        <f>+H1522/H1524</f>
        <v>#DIV/0!</v>
      </c>
    </row>
    <row r="1524" ht="15.75" customHeight="1">
      <c r="A1524" s="42"/>
      <c r="B1524" s="140"/>
      <c r="C1524" s="41"/>
      <c r="D1524" s="44"/>
      <c r="E1524" s="45"/>
      <c r="F1524" s="41"/>
      <c r="G1524" s="67" t="s">
        <v>572</v>
      </c>
      <c r="H1524" s="145"/>
    </row>
    <row r="1525" ht="15.75" customHeight="1">
      <c r="B1525" s="4"/>
      <c r="G1525" s="31"/>
    </row>
    <row r="1526" ht="15.75" customHeight="1">
      <c r="B1526" s="4"/>
      <c r="G1526" s="31"/>
    </row>
    <row r="1527" ht="15.75" customHeight="1">
      <c r="A1527" s="138" t="s">
        <v>562</v>
      </c>
      <c r="B1527" s="139" t="s">
        <v>630</v>
      </c>
      <c r="C1527" s="34"/>
      <c r="D1527" s="35"/>
      <c r="E1527" s="36"/>
      <c r="F1527" s="37"/>
      <c r="G1527" s="38"/>
      <c r="H1527" s="35"/>
    </row>
    <row r="1528" ht="15.75" customHeight="1">
      <c r="A1528" s="42"/>
      <c r="B1528" s="140"/>
      <c r="C1528" s="42"/>
      <c r="D1528" s="44"/>
      <c r="E1528" s="45"/>
      <c r="F1528" s="42"/>
      <c r="G1528" s="46"/>
      <c r="H1528" s="44"/>
    </row>
    <row r="1529" ht="15.75" customHeight="1">
      <c r="A1529" s="48" t="s">
        <v>476</v>
      </c>
      <c r="B1529" s="48" t="s">
        <v>477</v>
      </c>
      <c r="C1529" s="48" t="s">
        <v>478</v>
      </c>
      <c r="D1529" s="49" t="s">
        <v>564</v>
      </c>
      <c r="E1529" s="50" t="s">
        <v>10</v>
      </c>
      <c r="F1529" s="48" t="s">
        <v>480</v>
      </c>
      <c r="G1529" s="51" t="s">
        <v>481</v>
      </c>
      <c r="H1529" s="49" t="s">
        <v>565</v>
      </c>
    </row>
    <row r="1530" ht="15.75" customHeight="1">
      <c r="A1530" s="53">
        <v>1.0</v>
      </c>
      <c r="B1530" s="55" t="s">
        <v>212</v>
      </c>
      <c r="C1530" s="55" t="str">
        <f>+IF(ISERROR(VLOOKUP($B1530,Insumos!$C:$G,3,FALSE)),"",VLOOKUP($B1530,Insumos!$C:$G,3,FALSE))</f>
        <v>ROLLS</v>
      </c>
      <c r="D1530" s="56">
        <f>+IF(ISERROR(VLOOKUP($B1530,Insumos!$C:$G,2,FALSE)),"",VLOOKUP($B1530,Insumos!$C:$G,2,FALSE))</f>
        <v>783.61</v>
      </c>
      <c r="E1530" s="57">
        <f>+IF(ISERROR(VLOOKUP($B1530,Insumos!$C:$G,5,FALSE)),"",VLOOKUP($B1530,Insumos!$C:$G,5,FALSE))</f>
        <v>1</v>
      </c>
      <c r="F1530" s="55" t="str">
        <f>+IF(ISERROR(VLOOKUP($B1530,Insumos!$C:$G,4,FALSE)),"",VLOOKUP($B1530,Insumos!$C:$G,4,FALSE))</f>
        <v>ROLLS</v>
      </c>
      <c r="G1530" s="141">
        <v>1.0</v>
      </c>
      <c r="H1530" s="56">
        <f t="shared" ref="H1530:H1548" si="63">IF(ISERROR(ROUND(+D1530/E1530*G1530,2)),0,ROUND(+D1530/E1530*G1530,2))</f>
        <v>783.61</v>
      </c>
    </row>
    <row r="1531" ht="15.75" customHeight="1">
      <c r="A1531" s="53">
        <v>2.0</v>
      </c>
      <c r="B1531" s="55" t="s">
        <v>215</v>
      </c>
      <c r="C1531" s="55" t="str">
        <f>+IF(ISERROR(VLOOKUP($B1531,Insumos!$C:$G,3,FALSE)),"",VLOOKUP($B1531,Insumos!$C:$G,3,FALSE))</f>
        <v>ROLLS</v>
      </c>
      <c r="D1531" s="56">
        <f>+IF(ISERROR(VLOOKUP($B1531,Insumos!$C:$G,2,FALSE)),"",VLOOKUP($B1531,Insumos!$C:$G,2,FALSE))</f>
        <v>1790.69</v>
      </c>
      <c r="E1531" s="57">
        <f>+IF(ISERROR(VLOOKUP($B1531,Insumos!$C:$G,5,FALSE)),"",VLOOKUP($B1531,Insumos!$C:$G,5,FALSE))</f>
        <v>1</v>
      </c>
      <c r="F1531" s="55" t="str">
        <f>+IF(ISERROR(VLOOKUP($B1531,Insumos!$C:$G,4,FALSE)),"",VLOOKUP($B1531,Insumos!$C:$G,4,FALSE))</f>
        <v>ROLLS</v>
      </c>
      <c r="G1531" s="170">
        <v>1.0</v>
      </c>
      <c r="H1531" s="56">
        <f t="shared" si="63"/>
        <v>1790.69</v>
      </c>
    </row>
    <row r="1532" ht="15.75" customHeight="1">
      <c r="A1532" s="53">
        <v>3.0</v>
      </c>
      <c r="B1532" s="55" t="s">
        <v>213</v>
      </c>
      <c r="C1532" s="55" t="str">
        <f>+IF(ISERROR(VLOOKUP($B1532,Insumos!$C:$G,3,FALSE)),"",VLOOKUP($B1532,Insumos!$C:$G,3,FALSE))</f>
        <v>ROLLS</v>
      </c>
      <c r="D1532" s="56">
        <f>+IF(ISERROR(VLOOKUP($B1532,Insumos!$C:$G,2,FALSE)),"",VLOOKUP($B1532,Insumos!$C:$G,2,FALSE))</f>
        <v>2049.05</v>
      </c>
      <c r="E1532" s="57">
        <f>+IF(ISERROR(VLOOKUP($B1532,Insumos!$C:$G,5,FALSE)),"",VLOOKUP($B1532,Insumos!$C:$G,5,FALSE))</f>
        <v>1</v>
      </c>
      <c r="F1532" s="55" t="str">
        <f>+IF(ISERROR(VLOOKUP($B1532,Insumos!$C:$G,4,FALSE)),"",VLOOKUP($B1532,Insumos!$C:$G,4,FALSE))</f>
        <v>ROLLS</v>
      </c>
      <c r="G1532" s="171">
        <v>1.0</v>
      </c>
      <c r="H1532" s="56">
        <f t="shared" si="63"/>
        <v>2049.05</v>
      </c>
    </row>
    <row r="1533" ht="15.75" customHeight="1">
      <c r="A1533" s="53">
        <v>4.0</v>
      </c>
      <c r="B1533" s="55" t="s">
        <v>214</v>
      </c>
      <c r="C1533" s="55" t="str">
        <f>+IF(ISERROR(VLOOKUP($B1533,Insumos!$C:$G,3,FALSE)),"",VLOOKUP($B1533,Insumos!$C:$G,3,FALSE))</f>
        <v>ROLLS</v>
      </c>
      <c r="D1533" s="56">
        <f>+IF(ISERROR(VLOOKUP($B1533,Insumos!$C:$G,2,FALSE)),"",VLOOKUP($B1533,Insumos!$C:$G,2,FALSE))</f>
        <v>1051.57</v>
      </c>
      <c r="E1533" s="57">
        <f>+IF(ISERROR(VLOOKUP($B1533,Insumos!$C:$G,5,FALSE)),"",VLOOKUP($B1533,Insumos!$C:$G,5,FALSE))</f>
        <v>1</v>
      </c>
      <c r="F1533" s="55" t="str">
        <f>+IF(ISERROR(VLOOKUP($B1533,Insumos!$C:$G,4,FALSE)),"",VLOOKUP($B1533,Insumos!$C:$G,4,FALSE))</f>
        <v>ROLLS</v>
      </c>
      <c r="G1533" s="170">
        <v>1.0</v>
      </c>
      <c r="H1533" s="56">
        <f t="shared" si="63"/>
        <v>1051.57</v>
      </c>
    </row>
    <row r="1534" ht="15.75" customHeight="1">
      <c r="A1534" s="53">
        <v>5.0</v>
      </c>
      <c r="B1534" s="55" t="s">
        <v>37</v>
      </c>
      <c r="C1534" s="55" t="str">
        <f>+IF(ISERROR(VLOOKUP($B1534,Insumos!$C:$G,3,FALSE)),"",VLOOKUP($B1534,Insumos!$C:$G,3,FALSE))</f>
        <v>UNIDAD</v>
      </c>
      <c r="D1534" s="56">
        <f>+IF(ISERROR(VLOOKUP($B1534,Insumos!$C:$G,2,FALSE)),"",VLOOKUP($B1534,Insumos!$C:$G,2,FALSE))</f>
        <v>4700</v>
      </c>
      <c r="E1534" s="57">
        <f>+IF(ISERROR(VLOOKUP($B1534,Insumos!$C:$G,5,FALSE)),"",VLOOKUP($B1534,Insumos!$C:$G,5,FALSE))</f>
        <v>30</v>
      </c>
      <c r="F1534" s="55" t="str">
        <f>+IF(ISERROR(VLOOKUP($B1534,Insumos!$C:$G,4,FALSE)),"",VLOOKUP($B1534,Insumos!$C:$G,4,FALSE))</f>
        <v>UNIDAD</v>
      </c>
      <c r="G1534" s="171">
        <v>5.0</v>
      </c>
      <c r="H1534" s="56">
        <f t="shared" si="63"/>
        <v>783.33</v>
      </c>
    </row>
    <row r="1535" ht="15.75" customHeight="1">
      <c r="A1535" s="53">
        <v>6.0</v>
      </c>
      <c r="B1535" s="55" t="s">
        <v>132</v>
      </c>
      <c r="C1535" s="55" t="str">
        <f>+IF(ISERROR(VLOOKUP($B1535,Insumos!$C:$G,3,FALSE)),"",VLOOKUP($B1535,Insumos!$C:$G,3,FALSE))</f>
        <v>UNIDAD</v>
      </c>
      <c r="D1535" s="56">
        <f>+IF(ISERROR(VLOOKUP($B1535,Insumos!$C:$G,2,FALSE)),"",VLOOKUP($B1535,Insumos!$C:$G,2,FALSE))</f>
        <v>180</v>
      </c>
      <c r="E1535" s="57">
        <f>+IF(ISERROR(VLOOKUP($B1535,Insumos!$C:$G,5,FALSE)),"",VLOOKUP($B1535,Insumos!$C:$G,5,FALSE))</f>
        <v>1</v>
      </c>
      <c r="F1535" s="55" t="str">
        <f>+IF(ISERROR(VLOOKUP($B1535,Insumos!$C:$G,4,FALSE)),"",VLOOKUP($B1535,Insumos!$C:$G,4,FALSE))</f>
        <v>UNIDAD</v>
      </c>
      <c r="G1535" s="170">
        <v>2.0</v>
      </c>
      <c r="H1535" s="56">
        <f t="shared" si="63"/>
        <v>360</v>
      </c>
    </row>
    <row r="1536" ht="15.75" customHeight="1">
      <c r="A1536" s="53">
        <v>7.0</v>
      </c>
      <c r="B1536" s="55" t="s">
        <v>314</v>
      </c>
      <c r="C1536" s="55" t="str">
        <f>+IF(ISERROR(VLOOKUP($B1536,Insumos!$C:$G,3,FALSE)),"",VLOOKUP($B1536,Insumos!$C:$G,3,FALSE))</f>
        <v>UNIDAD</v>
      </c>
      <c r="D1536" s="56">
        <f>+IF(ISERROR(VLOOKUP($B1536,Insumos!$C:$G,2,FALSE)),"",VLOOKUP($B1536,Insumos!$C:$G,2,FALSE))</f>
        <v>10.5</v>
      </c>
      <c r="E1536" s="57">
        <f>+IF(ISERROR(VLOOKUP($B1536,Insumos!$C:$G,5,FALSE)),"",VLOOKUP($B1536,Insumos!$C:$G,5,FALSE))</f>
        <v>1</v>
      </c>
      <c r="F1536" s="55" t="str">
        <f>+IF(ISERROR(VLOOKUP($B1536,Insumos!$C:$G,4,FALSE)),"",VLOOKUP($B1536,Insumos!$C:$G,4,FALSE))</f>
        <v>UNIDAD</v>
      </c>
      <c r="G1536" s="170">
        <v>3.0</v>
      </c>
      <c r="H1536" s="56">
        <f t="shared" si="63"/>
        <v>31.5</v>
      </c>
    </row>
    <row r="1537" ht="15.75" customHeight="1">
      <c r="A1537" s="53">
        <v>8.0</v>
      </c>
      <c r="B1537" s="55" t="s">
        <v>311</v>
      </c>
      <c r="C1537" s="55" t="str">
        <f>+IF(ISERROR(VLOOKUP($B1537,Insumos!$C:$G,3,FALSE)),"",VLOOKUP($B1537,Insumos!$C:$G,3,FALSE))</f>
        <v>UNIDAD</v>
      </c>
      <c r="D1537" s="56">
        <f>+IF(ISERROR(VLOOKUP($B1537,Insumos!$C:$G,2,FALSE)),"",VLOOKUP($B1537,Insumos!$C:$G,2,FALSE))</f>
        <v>75.25</v>
      </c>
      <c r="E1537" s="57">
        <f>+IF(ISERROR(VLOOKUP($B1537,Insumos!$C:$G,5,FALSE)),"",VLOOKUP($B1537,Insumos!$C:$G,5,FALSE))</f>
        <v>1</v>
      </c>
      <c r="F1537" s="55" t="str">
        <f>+IF(ISERROR(VLOOKUP($B1537,Insumos!$C:$G,4,FALSE)),"",VLOOKUP($B1537,Insumos!$C:$G,4,FALSE))</f>
        <v>UNIDAD</v>
      </c>
      <c r="G1537" s="170">
        <v>2.0</v>
      </c>
      <c r="H1537" s="56">
        <f t="shared" si="63"/>
        <v>150.5</v>
      </c>
    </row>
    <row r="1538" ht="15.75" customHeight="1">
      <c r="A1538" s="53">
        <v>9.0</v>
      </c>
      <c r="B1538" s="55" t="s">
        <v>312</v>
      </c>
      <c r="C1538" s="55" t="str">
        <f>+IF(ISERROR(VLOOKUP($B1538,Insumos!$C:$G,3,FALSE)),"",VLOOKUP($B1538,Insumos!$C:$G,3,FALSE))</f>
        <v>UNIDAD</v>
      </c>
      <c r="D1538" s="56">
        <f>+IF(ISERROR(VLOOKUP($B1538,Insumos!$C:$G,2,FALSE)),"",VLOOKUP($B1538,Insumos!$C:$G,2,FALSE))</f>
        <v>90.25</v>
      </c>
      <c r="E1538" s="57">
        <f>+IF(ISERROR(VLOOKUP($B1538,Insumos!$C:$G,5,FALSE)),"",VLOOKUP($B1538,Insumos!$C:$G,5,FALSE))</f>
        <v>1</v>
      </c>
      <c r="F1538" s="55" t="str">
        <f>+IF(ISERROR(VLOOKUP($B1538,Insumos!$C:$G,4,FALSE)),"",VLOOKUP($B1538,Insumos!$C:$G,4,FALSE))</f>
        <v>UNIDAD</v>
      </c>
      <c r="G1538" s="170">
        <v>1.0</v>
      </c>
      <c r="H1538" s="56">
        <f t="shared" si="63"/>
        <v>90.25</v>
      </c>
    </row>
    <row r="1539" ht="15.75" customHeight="1">
      <c r="A1539" s="53">
        <v>10.0</v>
      </c>
      <c r="B1539" s="55" t="s">
        <v>313</v>
      </c>
      <c r="C1539" s="55" t="str">
        <f>+IF(ISERROR(VLOOKUP($B1539,Insumos!$C:$G,3,FALSE)),"",VLOOKUP($B1539,Insumos!$C:$G,3,FALSE))</f>
        <v>GRAMOS</v>
      </c>
      <c r="D1539" s="56">
        <f>+IF(ISERROR(VLOOKUP($B1539,Insumos!$C:$G,2,FALSE)),"",VLOOKUP($B1539,Insumos!$C:$G,2,FALSE))</f>
        <v>6750</v>
      </c>
      <c r="E1539" s="57">
        <f>+IF(ISERROR(VLOOKUP($B1539,Insumos!$C:$G,5,FALSE)),"",VLOOKUP($B1539,Insumos!$C:$G,5,FALSE))</f>
        <v>1000</v>
      </c>
      <c r="F1539" s="55" t="str">
        <f>+IF(ISERROR(VLOOKUP($B1539,Insumos!$C:$G,4,FALSE)),"",VLOOKUP($B1539,Insumos!$C:$G,4,FALSE))</f>
        <v>GRAMOS</v>
      </c>
      <c r="G1539" s="170">
        <v>8.0</v>
      </c>
      <c r="H1539" s="56">
        <f t="shared" si="63"/>
        <v>54</v>
      </c>
    </row>
    <row r="1540" ht="15.75" customHeight="1">
      <c r="A1540" s="53">
        <v>11.0</v>
      </c>
      <c r="B1540" s="55" t="s">
        <v>156</v>
      </c>
      <c r="C1540" s="55" t="str">
        <f>+IF(ISERROR(VLOOKUP($B1540,Insumos!$C:$G,3,FALSE)),"",VLOOKUP($B1540,Insumos!$C:$G,3,FALSE))</f>
        <v>GRAMOS</v>
      </c>
      <c r="D1540" s="56">
        <f>+IF(ISERROR(VLOOKUP($B1540,Insumos!$C:$G,2,FALSE)),"",VLOOKUP($B1540,Insumos!$C:$G,2,FALSE))</f>
        <v>909</v>
      </c>
      <c r="E1540" s="57">
        <f>+IF(ISERROR(VLOOKUP($B1540,Insumos!$C:$G,5,FALSE)),"",VLOOKUP($B1540,Insumos!$C:$G,5,FALSE))</f>
        <v>1000</v>
      </c>
      <c r="F1540" s="55" t="str">
        <f>+IF(ISERROR(VLOOKUP($B1540,Insumos!$C:$G,4,FALSE)),"",VLOOKUP($B1540,Insumos!$C:$G,4,FALSE))</f>
        <v>GRAMOS</v>
      </c>
      <c r="G1540" s="170">
        <v>8.0</v>
      </c>
      <c r="H1540" s="56">
        <f t="shared" si="63"/>
        <v>7.27</v>
      </c>
    </row>
    <row r="1541" ht="15.75" customHeight="1">
      <c r="A1541" s="53">
        <v>12.0</v>
      </c>
      <c r="B1541" s="55" t="s">
        <v>303</v>
      </c>
      <c r="C1541" s="55" t="str">
        <f>+IF(ISERROR(VLOOKUP($B1541,Insumos!$C:$G,3,FALSE)),"",VLOOKUP($B1541,Insumos!$C:$G,3,FALSE))</f>
        <v>UNIDAD</v>
      </c>
      <c r="D1541" s="56">
        <f>+IF(ISERROR(VLOOKUP($B1541,Insumos!$C:$G,2,FALSE)),"",VLOOKUP($B1541,Insumos!$C:$G,2,FALSE))</f>
        <v>10</v>
      </c>
      <c r="E1541" s="57">
        <f>+IF(ISERROR(VLOOKUP($B1541,Insumos!$C:$G,5,FALSE)),"",VLOOKUP($B1541,Insumos!$C:$G,5,FALSE))</f>
        <v>1</v>
      </c>
      <c r="F1541" s="55" t="str">
        <f>+IF(ISERROR(VLOOKUP($B1541,Insumos!$C:$G,4,FALSE)),"",VLOOKUP($B1541,Insumos!$C:$G,4,FALSE))</f>
        <v>UNIDAD</v>
      </c>
      <c r="G1541" s="170">
        <v>2.0</v>
      </c>
      <c r="H1541" s="56">
        <f t="shared" si="63"/>
        <v>20</v>
      </c>
    </row>
    <row r="1542" ht="15.75" customHeight="1">
      <c r="A1542" s="53">
        <v>13.0</v>
      </c>
      <c r="B1542" s="55" t="s">
        <v>304</v>
      </c>
      <c r="C1542" s="55" t="str">
        <f>+IF(ISERROR(VLOOKUP($B1542,Insumos!$C:$G,3,FALSE)),"",VLOOKUP($B1542,Insumos!$C:$G,3,FALSE))</f>
        <v>UNIDAD</v>
      </c>
      <c r="D1542" s="56">
        <f>+IF(ISERROR(VLOOKUP($B1542,Insumos!$C:$G,2,FALSE)),"",VLOOKUP($B1542,Insumos!$C:$G,2,FALSE))</f>
        <v>9</v>
      </c>
      <c r="E1542" s="57">
        <f>+IF(ISERROR(VLOOKUP($B1542,Insumos!$C:$G,5,FALSE)),"",VLOOKUP($B1542,Insumos!$C:$G,5,FALSE))</f>
        <v>1</v>
      </c>
      <c r="F1542" s="55" t="str">
        <f>+IF(ISERROR(VLOOKUP($B1542,Insumos!$C:$G,4,FALSE)),"",VLOOKUP($B1542,Insumos!$C:$G,4,FALSE))</f>
        <v>UNIDAD</v>
      </c>
      <c r="G1542" s="171">
        <v>2.0</v>
      </c>
      <c r="H1542" s="56">
        <f t="shared" si="63"/>
        <v>18</v>
      </c>
    </row>
    <row r="1543" ht="15.75" customHeight="1">
      <c r="A1543" s="53">
        <v>14.0</v>
      </c>
      <c r="B1543" s="55" t="s">
        <v>315</v>
      </c>
      <c r="C1543" s="55" t="str">
        <f>+IF(ISERROR(VLOOKUP($B1543,Insumos!$C:$G,3,FALSE)),"",VLOOKUP($B1543,Insumos!$C:$G,3,FALSE))</f>
        <v>UNIDAD</v>
      </c>
      <c r="D1543" s="56">
        <f>+IF(ISERROR(VLOOKUP($B1543,Insumos!$C:$G,2,FALSE)),"",VLOOKUP($B1543,Insumos!$C:$G,2,FALSE))</f>
        <v>170</v>
      </c>
      <c r="E1543" s="57">
        <f>+IF(ISERROR(VLOOKUP($B1543,Insumos!$C:$G,5,FALSE)),"",VLOOKUP($B1543,Insumos!$C:$G,5,FALSE))</f>
        <v>1</v>
      </c>
      <c r="F1543" s="55" t="str">
        <f>+IF(ISERROR(VLOOKUP($B1543,Insumos!$C:$G,4,FALSE)),"",VLOOKUP($B1543,Insumos!$C:$G,4,FALSE))</f>
        <v>UNIDAD</v>
      </c>
      <c r="G1543" s="176">
        <v>1.0</v>
      </c>
      <c r="H1543" s="56">
        <f t="shared" si="63"/>
        <v>170</v>
      </c>
    </row>
    <row r="1544" ht="15.75" customHeight="1">
      <c r="A1544" s="53">
        <v>15.0</v>
      </c>
      <c r="B1544" s="55"/>
      <c r="C1544" s="55" t="str">
        <f>+IF(ISERROR(VLOOKUP($B1544,Insumos!$C:$G,3,FALSE)),"",VLOOKUP($B1544,Insumos!$C:$G,3,FALSE))</f>
        <v/>
      </c>
      <c r="D1544" s="56" t="str">
        <f>+IF(ISERROR(VLOOKUP($B1544,Insumos!$C:$G,2,FALSE)),"",VLOOKUP($B1544,Insumos!$C:$G,2,FALSE))</f>
        <v/>
      </c>
      <c r="E1544" s="57" t="str">
        <f>+IF(ISERROR(VLOOKUP($B1544,Insumos!$C:$G,5,FALSE)),"",VLOOKUP($B1544,Insumos!$C:$G,5,FALSE))</f>
        <v/>
      </c>
      <c r="F1544" s="55" t="str">
        <f>+IF(ISERROR(VLOOKUP($B1544,Insumos!$C:$G,4,FALSE)),"",VLOOKUP($B1544,Insumos!$C:$G,4,FALSE))</f>
        <v/>
      </c>
      <c r="G1544" s="176"/>
      <c r="H1544" s="56">
        <f t="shared" si="63"/>
        <v>0</v>
      </c>
    </row>
    <row r="1545" ht="15.75" customHeight="1">
      <c r="A1545" s="53">
        <v>16.0</v>
      </c>
      <c r="B1545" s="55"/>
      <c r="C1545" s="55" t="str">
        <f>+IF(ISERROR(VLOOKUP($B1545,Insumos!$C:$G,3,FALSE)),"",VLOOKUP($B1545,Insumos!$C:$G,3,FALSE))</f>
        <v/>
      </c>
      <c r="D1545" s="56" t="str">
        <f>+IF(ISERROR(VLOOKUP($B1545,Insumos!$C:$G,2,FALSE)),"",VLOOKUP($B1545,Insumos!$C:$G,2,FALSE))</f>
        <v/>
      </c>
      <c r="E1545" s="57" t="str">
        <f>+IF(ISERROR(VLOOKUP($B1545,Insumos!$C:$G,5,FALSE)),"",VLOOKUP($B1545,Insumos!$C:$G,5,FALSE))</f>
        <v/>
      </c>
      <c r="F1545" s="55" t="str">
        <f>+IF(ISERROR(VLOOKUP($B1545,Insumos!$C:$G,4,FALSE)),"",VLOOKUP($B1545,Insumos!$C:$G,4,FALSE))</f>
        <v/>
      </c>
      <c r="G1545" s="176"/>
      <c r="H1545" s="56">
        <f t="shared" si="63"/>
        <v>0</v>
      </c>
    </row>
    <row r="1546" ht="15.75" customHeight="1">
      <c r="A1546" s="53">
        <v>17.0</v>
      </c>
      <c r="B1546" s="55"/>
      <c r="C1546" s="55" t="str">
        <f>+IF(ISERROR(VLOOKUP($B1546,Insumos!$C:$G,3,FALSE)),"",VLOOKUP($B1546,Insumos!$C:$G,3,FALSE))</f>
        <v/>
      </c>
      <c r="D1546" s="56" t="str">
        <f>+IF(ISERROR(VLOOKUP($B1546,Insumos!$C:$G,2,FALSE)),"",VLOOKUP($B1546,Insumos!$C:$G,2,FALSE))</f>
        <v/>
      </c>
      <c r="E1546" s="57" t="str">
        <f>+IF(ISERROR(VLOOKUP($B1546,Insumos!$C:$G,5,FALSE)),"",VLOOKUP($B1546,Insumos!$C:$G,5,FALSE))</f>
        <v/>
      </c>
      <c r="F1546" s="55" t="str">
        <f>+IF(ISERROR(VLOOKUP($B1546,Insumos!$C:$G,4,FALSE)),"",VLOOKUP($B1546,Insumos!$C:$G,4,FALSE))</f>
        <v/>
      </c>
      <c r="G1546" s="176"/>
      <c r="H1546" s="56">
        <f t="shared" si="63"/>
        <v>0</v>
      </c>
    </row>
    <row r="1547" ht="15.75" customHeight="1">
      <c r="A1547" s="53">
        <v>18.0</v>
      </c>
      <c r="B1547" s="55"/>
      <c r="C1547" s="55" t="str">
        <f>+IF(ISERROR(VLOOKUP($B1547,Insumos!$C:$G,3,FALSE)),"",VLOOKUP($B1547,Insumos!$C:$G,3,FALSE))</f>
        <v/>
      </c>
      <c r="D1547" s="56" t="str">
        <f>+IF(ISERROR(VLOOKUP($B1547,Insumos!$C:$G,2,FALSE)),"",VLOOKUP($B1547,Insumos!$C:$G,2,FALSE))</f>
        <v/>
      </c>
      <c r="E1547" s="57" t="str">
        <f>+IF(ISERROR(VLOOKUP($B1547,Insumos!$C:$G,5,FALSE)),"",VLOOKUP($B1547,Insumos!$C:$G,5,FALSE))</f>
        <v/>
      </c>
      <c r="F1547" s="55" t="str">
        <f>+IF(ISERROR(VLOOKUP($B1547,Insumos!$C:$G,4,FALSE)),"",VLOOKUP($B1547,Insumos!$C:$G,4,FALSE))</f>
        <v/>
      </c>
      <c r="G1547" s="141"/>
      <c r="H1547" s="56">
        <f t="shared" si="63"/>
        <v>0</v>
      </c>
    </row>
    <row r="1548" ht="15.75" customHeight="1">
      <c r="A1548" s="53">
        <v>19.0</v>
      </c>
      <c r="B1548" s="55"/>
      <c r="C1548" s="55" t="str">
        <f>+IF(ISERROR(VLOOKUP($B1548,Insumos!$C:$G,3,FALSE)),"",VLOOKUP($B1548,Insumos!$C:$G,3,FALSE))</f>
        <v/>
      </c>
      <c r="D1548" s="56" t="str">
        <f>+IF(ISERROR(VLOOKUP($B1548,Insumos!$C:$G,2,FALSE)),"",VLOOKUP($B1548,Insumos!$C:$G,2,FALSE))</f>
        <v/>
      </c>
      <c r="E1548" s="57" t="str">
        <f>+IF(ISERROR(VLOOKUP($B1548,Insumos!$C:$G,5,FALSE)),"",VLOOKUP($B1548,Insumos!$C:$G,5,FALSE))</f>
        <v/>
      </c>
      <c r="F1548" s="55" t="str">
        <f>+IF(ISERROR(VLOOKUP($B1548,Insumos!$C:$G,4,FALSE)),"",VLOOKUP($B1548,Insumos!$C:$G,4,FALSE))</f>
        <v/>
      </c>
      <c r="G1548" s="141"/>
      <c r="H1548" s="56">
        <f t="shared" si="63"/>
        <v>0</v>
      </c>
    </row>
    <row r="1549" ht="15.75" customHeight="1">
      <c r="A1549" s="42"/>
      <c r="B1549" s="140"/>
      <c r="C1549" s="41"/>
      <c r="D1549" s="44"/>
      <c r="E1549" s="45"/>
      <c r="F1549" s="41"/>
      <c r="G1549" s="67" t="s">
        <v>566</v>
      </c>
      <c r="H1549" s="68">
        <f>+SUM(H1530:H1548)</f>
        <v>7359.77</v>
      </c>
    </row>
    <row r="1550" ht="15.75" customHeight="1">
      <c r="A1550" s="42"/>
      <c r="B1550" s="140"/>
      <c r="C1550" s="44" t="s">
        <v>567</v>
      </c>
      <c r="D1550" s="45"/>
      <c r="E1550" s="41" t="s">
        <v>568</v>
      </c>
      <c r="F1550" s="41"/>
      <c r="G1550" s="67" t="s">
        <v>569</v>
      </c>
      <c r="H1550" s="142">
        <f>+H1549/10</f>
        <v>735.977</v>
      </c>
    </row>
    <row r="1551" ht="15.75" customHeight="1">
      <c r="A1551" s="42"/>
      <c r="B1551" s="140"/>
      <c r="C1551" s="143">
        <f>SUM(H1549:H1550)*1.19</f>
        <v>9633.93893</v>
      </c>
      <c r="D1551" s="67"/>
      <c r="E1551" s="164">
        <f>SUM(H1549:H1550)*1.19</f>
        <v>9633.93893</v>
      </c>
      <c r="F1551" s="41"/>
      <c r="G1551" s="67" t="s">
        <v>570</v>
      </c>
      <c r="H1551" s="143">
        <f>(H1549+H1550)*1.19</f>
        <v>9633.93893</v>
      </c>
    </row>
    <row r="1552" ht="15.75" customHeight="1">
      <c r="A1552" s="42"/>
      <c r="B1552" s="140"/>
      <c r="C1552" s="144">
        <f>+C1551/C1553</f>
        <v>0.2983567337</v>
      </c>
      <c r="D1552" s="67"/>
      <c r="E1552" s="166">
        <f>+E1551/E1553</f>
        <v>0.2983567337</v>
      </c>
      <c r="F1552" s="41"/>
      <c r="G1552" s="67" t="s">
        <v>571</v>
      </c>
      <c r="H1552" s="144">
        <f>+H1551/H1553</f>
        <v>0.3212383771</v>
      </c>
    </row>
    <row r="1553" ht="15.75" customHeight="1">
      <c r="A1553" s="42"/>
      <c r="B1553" s="140"/>
      <c r="C1553" s="145">
        <v>32290.0</v>
      </c>
      <c r="D1553" s="67"/>
      <c r="E1553" s="168">
        <v>32290.0</v>
      </c>
      <c r="F1553" s="41"/>
      <c r="G1553" s="67" t="s">
        <v>572</v>
      </c>
      <c r="H1553" s="145">
        <v>29990.0</v>
      </c>
    </row>
    <row r="1554" ht="15.75" customHeight="1">
      <c r="B1554" s="4"/>
      <c r="G1554" s="31"/>
      <c r="H1554" s="159">
        <v>32290.0</v>
      </c>
    </row>
    <row r="1555" ht="15.75" customHeight="1">
      <c r="B1555" s="4"/>
      <c r="G1555" s="31"/>
    </row>
    <row r="1556" ht="15.75" customHeight="1">
      <c r="B1556" s="4"/>
      <c r="G1556" s="31"/>
    </row>
    <row r="1557" ht="15.75" customHeight="1">
      <c r="A1557" s="138" t="s">
        <v>562</v>
      </c>
      <c r="B1557" s="89" t="s">
        <v>215</v>
      </c>
      <c r="C1557" s="34" t="s">
        <v>484</v>
      </c>
      <c r="D1557" s="35"/>
      <c r="E1557" s="36"/>
      <c r="F1557" s="37"/>
      <c r="G1557" s="38"/>
      <c r="H1557" s="35"/>
    </row>
    <row r="1558" ht="15.75" customHeight="1">
      <c r="A1558" s="42"/>
      <c r="B1558" s="140"/>
      <c r="C1558" s="42"/>
      <c r="D1558" s="44"/>
      <c r="E1558" s="45"/>
      <c r="F1558" s="42"/>
      <c r="G1558" s="46"/>
      <c r="H1558" s="44"/>
    </row>
    <row r="1559" ht="15.75" customHeight="1">
      <c r="A1559" s="48" t="s">
        <v>476</v>
      </c>
      <c r="B1559" s="48" t="s">
        <v>477</v>
      </c>
      <c r="C1559" s="48" t="s">
        <v>478</v>
      </c>
      <c r="D1559" s="49" t="s">
        <v>564</v>
      </c>
      <c r="E1559" s="50" t="s">
        <v>10</v>
      </c>
      <c r="F1559" s="48" t="s">
        <v>480</v>
      </c>
      <c r="G1559" s="51" t="s">
        <v>481</v>
      </c>
      <c r="H1559" s="49" t="s">
        <v>565</v>
      </c>
    </row>
    <row r="1560" ht="15.75" customHeight="1">
      <c r="A1560" s="53">
        <v>1.0</v>
      </c>
      <c r="B1560" s="55" t="s">
        <v>52</v>
      </c>
      <c r="C1560" s="55" t="str">
        <f>+IF(ISERROR(VLOOKUP($B1560,Insumos!$C:$G,3,FALSE)),"",VLOOKUP($B1560,Insumos!$C:$G,3,FALSE))</f>
        <v>UNIDAD</v>
      </c>
      <c r="D1560" s="56">
        <f>+IF(ISERROR(VLOOKUP($B1560,Insumos!$C:$G,2,FALSE)),"",VLOOKUP($B1560,Insumos!$C:$G,2,FALSE))</f>
        <v>5000</v>
      </c>
      <c r="E1560" s="57">
        <f>+IF(ISERROR(VLOOKUP($B1560,Insumos!$C:$G,5,FALSE)),"",VLOOKUP($B1560,Insumos!$C:$G,5,FALSE))</f>
        <v>100</v>
      </c>
      <c r="F1560" s="55" t="str">
        <f>+IF(ISERROR(VLOOKUP($B1560,Insumos!$C:$G,4,FALSE)),"",VLOOKUP($B1560,Insumos!$C:$G,4,FALSE))</f>
        <v>UNIDAD</v>
      </c>
      <c r="G1560" s="170">
        <v>1.0</v>
      </c>
      <c r="H1560" s="56">
        <f t="shared" ref="H1560:H1580" si="64">IF(ISERROR(ROUND(+D1560/E1560*G1560,2)),0,ROUND(+D1560/E1560*G1560,2))</f>
        <v>50</v>
      </c>
    </row>
    <row r="1561" ht="15.75" customHeight="1">
      <c r="A1561" s="53">
        <v>2.0</v>
      </c>
      <c r="B1561" s="55" t="s">
        <v>236</v>
      </c>
      <c r="C1561" s="55" t="str">
        <f>+IF(ISERROR(VLOOKUP($B1561,Insumos!$C:$G,3,FALSE)),"",VLOOKUP($B1561,Insumos!$C:$G,3,FALSE))</f>
        <v>GRAMOS</v>
      </c>
      <c r="D1561" s="56">
        <f>+IF(ISERROR(VLOOKUP($B1561,Insumos!$C:$G,2,FALSE)),"",VLOOKUP($B1561,Insumos!$C:$G,2,FALSE))</f>
        <v>8753.846154</v>
      </c>
      <c r="E1561" s="57">
        <f>+IF(ISERROR(VLOOKUP($B1561,Insumos!$C:$G,5,FALSE)),"",VLOOKUP($B1561,Insumos!$C:$G,5,FALSE))</f>
        <v>1000</v>
      </c>
      <c r="F1561" s="55" t="str">
        <f>+IF(ISERROR(VLOOKUP($B1561,Insumos!$C:$G,4,FALSE)),"",VLOOKUP($B1561,Insumos!$C:$G,4,FALSE))</f>
        <v>GRAMOS</v>
      </c>
      <c r="G1561" s="170">
        <v>70.0</v>
      </c>
      <c r="H1561" s="56">
        <f t="shared" si="64"/>
        <v>612.77</v>
      </c>
    </row>
    <row r="1562" ht="15.75" customHeight="1">
      <c r="A1562" s="53">
        <v>3.0</v>
      </c>
      <c r="B1562" s="55" t="s">
        <v>33</v>
      </c>
      <c r="C1562" s="55" t="str">
        <f>+IF(ISERROR(VLOOKUP($B1562,Insumos!$C:$G,3,FALSE)),"",VLOOKUP($B1562,Insumos!$C:$G,3,FALSE))</f>
        <v>GRAMOS</v>
      </c>
      <c r="D1562" s="56">
        <f>+IF(ISERROR(VLOOKUP($B1562,Insumos!$C:$G,2,FALSE)),"",VLOOKUP($B1562,Insumos!$C:$G,2,FALSE))</f>
        <v>6945</v>
      </c>
      <c r="E1562" s="57">
        <f>+IF(ISERROR(VLOOKUP($B1562,Insumos!$C:$G,5,FALSE)),"",VLOOKUP($B1562,Insumos!$C:$G,5,FALSE))</f>
        <v>1360</v>
      </c>
      <c r="F1562" s="55" t="str">
        <f>+IF(ISERROR(VLOOKUP($B1562,Insumos!$C:$G,4,FALSE)),"",VLOOKUP($B1562,Insumos!$C:$G,4,FALSE))</f>
        <v>GRAMOS</v>
      </c>
      <c r="G1562" s="170">
        <v>60.0</v>
      </c>
      <c r="H1562" s="56">
        <f t="shared" si="64"/>
        <v>306.4</v>
      </c>
    </row>
    <row r="1563" ht="15.75" customHeight="1">
      <c r="A1563" s="53">
        <v>4.0</v>
      </c>
      <c r="B1563" s="55" t="s">
        <v>232</v>
      </c>
      <c r="C1563" s="55" t="str">
        <f>+IF(ISERROR(VLOOKUP($B1563,Insumos!$C:$G,3,FALSE)),"",VLOOKUP($B1563,Insumos!$C:$G,3,FALSE))</f>
        <v>GRAMOS</v>
      </c>
      <c r="D1563" s="56">
        <f>+IF(ISERROR(VLOOKUP($B1563,Insumos!$C:$G,2,FALSE)),"",VLOOKUP($B1563,Insumos!$C:$G,2,FALSE))</f>
        <v>3529.411765</v>
      </c>
      <c r="E1563" s="57">
        <f>+IF(ISERROR(VLOOKUP($B1563,Insumos!$C:$G,5,FALSE)),"",VLOOKUP($B1563,Insumos!$C:$G,5,FALSE))</f>
        <v>1000</v>
      </c>
      <c r="F1563" s="55" t="str">
        <f>+IF(ISERROR(VLOOKUP($B1563,Insumos!$C:$G,4,FALSE)),"",VLOOKUP($B1563,Insumos!$C:$G,4,FALSE))</f>
        <v>GRAMOS</v>
      </c>
      <c r="G1563" s="170">
        <v>45.0</v>
      </c>
      <c r="H1563" s="56">
        <f t="shared" si="64"/>
        <v>158.82</v>
      </c>
    </row>
    <row r="1564" ht="15.75" customHeight="1">
      <c r="A1564" s="53">
        <v>5.0</v>
      </c>
      <c r="B1564" s="55" t="s">
        <v>186</v>
      </c>
      <c r="C1564" s="55" t="str">
        <f>+IF(ISERROR(VLOOKUP($B1564,Insumos!$C:$G,3,FALSE)),"",VLOOKUP($B1564,Insumos!$C:$G,3,FALSE))</f>
        <v>GRAMOS</v>
      </c>
      <c r="D1564" s="56">
        <f>+IF(ISERROR(VLOOKUP($B1564,Insumos!$C:$G,2,FALSE)),"",VLOOKUP($B1564,Insumos!$C:$G,2,FALSE))</f>
        <v>22500</v>
      </c>
      <c r="E1564" s="57">
        <f>+IF(ISERROR(VLOOKUP($B1564,Insumos!$C:$G,5,FALSE)),"",VLOOKUP($B1564,Insumos!$C:$G,5,FALSE))</f>
        <v>1000</v>
      </c>
      <c r="F1564" s="55" t="str">
        <f>+IF(ISERROR(VLOOKUP($B1564,Insumos!$C:$G,4,FALSE)),"",VLOOKUP($B1564,Insumos!$C:$G,4,FALSE))</f>
        <v>GRAMOS</v>
      </c>
      <c r="G1564" s="170">
        <v>5.0</v>
      </c>
      <c r="H1564" s="56">
        <f t="shared" si="64"/>
        <v>112.5</v>
      </c>
    </row>
    <row r="1565" ht="15.75" customHeight="1">
      <c r="A1565" s="53">
        <v>6.0</v>
      </c>
      <c r="B1565" s="55" t="s">
        <v>129</v>
      </c>
      <c r="C1565" s="55" t="str">
        <f>+IF(ISERROR(VLOOKUP($B1565,Insumos!$C:$G,3,FALSE)),"",VLOOKUP($B1565,Insumos!$C:$G,3,FALSE))</f>
        <v>GRAMOS</v>
      </c>
      <c r="D1565" s="56">
        <f>+IF(ISERROR(VLOOKUP($B1565,Insumos!$C:$G,2,FALSE)),"",VLOOKUP($B1565,Insumos!$C:$G,2,FALSE))</f>
        <v>13944.82759</v>
      </c>
      <c r="E1565" s="57">
        <f>+IF(ISERROR(VLOOKUP($B1565,Insumos!$C:$G,5,FALSE)),"",VLOOKUP($B1565,Insumos!$C:$G,5,FALSE))</f>
        <v>1000</v>
      </c>
      <c r="F1565" s="55" t="str">
        <f>+IF(ISERROR(VLOOKUP($B1565,Insumos!$C:$G,4,FALSE)),"",VLOOKUP($B1565,Insumos!$C:$G,4,FALSE))</f>
        <v>GRAMOS</v>
      </c>
      <c r="G1565" s="170">
        <v>30.0</v>
      </c>
      <c r="H1565" s="56">
        <f t="shared" si="64"/>
        <v>418.34</v>
      </c>
    </row>
    <row r="1566" ht="15.75" customHeight="1">
      <c r="A1566" s="53">
        <v>7.0</v>
      </c>
      <c r="B1566" s="55" t="s">
        <v>124</v>
      </c>
      <c r="C1566" s="55" t="str">
        <f>+IF(ISERROR(VLOOKUP($B1566,Insumos!$C:$G,3,FALSE)),"",VLOOKUP($B1566,Insumos!$C:$G,3,FALSE))</f>
        <v>GRAMOS</v>
      </c>
      <c r="D1566" s="56">
        <f>+IF(ISERROR(VLOOKUP($B1566,Insumos!$C:$G,2,FALSE)),"",VLOOKUP($B1566,Insumos!$C:$G,2,FALSE))</f>
        <v>3529.411765</v>
      </c>
      <c r="E1566" s="57">
        <f>+IF(ISERROR(VLOOKUP($B1566,Insumos!$C:$G,5,FALSE)),"",VLOOKUP($B1566,Insumos!$C:$G,5,FALSE))</f>
        <v>1000</v>
      </c>
      <c r="F1566" s="55" t="str">
        <f>+IF(ISERROR(VLOOKUP($B1566,Insumos!$C:$G,4,FALSE)),"",VLOOKUP($B1566,Insumos!$C:$G,4,FALSE))</f>
        <v>GRAMOS</v>
      </c>
      <c r="G1566" s="170">
        <v>25.0</v>
      </c>
      <c r="H1566" s="56">
        <f t="shared" si="64"/>
        <v>88.24</v>
      </c>
    </row>
    <row r="1567" ht="15.75" customHeight="1">
      <c r="A1567" s="53">
        <v>8.0</v>
      </c>
      <c r="B1567" s="55" t="s">
        <v>87</v>
      </c>
      <c r="C1567" s="55" t="str">
        <f>+IF(ISERROR(VLOOKUP($B1567,Insumos!$C:$G,3,FALSE)),"",VLOOKUP($B1567,Insumos!$C:$G,3,FALSE))</f>
        <v>GRAMOS</v>
      </c>
      <c r="D1567" s="56">
        <f>+IF(ISERROR(VLOOKUP($B1567,Insumos!$C:$G,2,FALSE)),"",VLOOKUP($B1567,Insumos!$C:$G,2,FALSE))</f>
        <v>3795</v>
      </c>
      <c r="E1567" s="57">
        <f>+IF(ISERROR(VLOOKUP($B1567,Insumos!$C:$G,5,FALSE)),"",VLOOKUP($B1567,Insumos!$C:$G,5,FALSE))</f>
        <v>500</v>
      </c>
      <c r="F1567" s="55" t="str">
        <f>+IF(ISERROR(VLOOKUP($B1567,Insumos!$C:$G,4,FALSE)),"",VLOOKUP($B1567,Insumos!$C:$G,4,FALSE))</f>
        <v>GRAMOS</v>
      </c>
      <c r="G1567" s="170">
        <v>5.0</v>
      </c>
      <c r="H1567" s="56">
        <f t="shared" si="64"/>
        <v>37.95</v>
      </c>
    </row>
    <row r="1568" ht="15.75" customHeight="1">
      <c r="A1568" s="53">
        <v>9.0</v>
      </c>
      <c r="B1568" s="55" t="s">
        <v>324</v>
      </c>
      <c r="C1568" s="55" t="str">
        <f>+IF(ISERROR(VLOOKUP($B1568,Insumos!$C:$G,3,FALSE)),"",VLOOKUP($B1568,Insumos!$C:$G,3,FALSE))</f>
        <v>GRAMOS</v>
      </c>
      <c r="D1568" s="56">
        <f>+IF(ISERROR(VLOOKUP($B1568,Insumos!$C:$G,2,FALSE)),"",VLOOKUP($B1568,Insumos!$C:$G,2,FALSE))</f>
        <v>1134.5</v>
      </c>
      <c r="E1568" s="57">
        <f>+IF(ISERROR(VLOOKUP($B1568,Insumos!$C:$G,5,FALSE)),"",VLOOKUP($B1568,Insumos!$C:$G,5,FALSE))</f>
        <v>1000</v>
      </c>
      <c r="F1568" s="55" t="str">
        <f>+IF(ISERROR(VLOOKUP($B1568,Insumos!$C:$G,4,FALSE)),"",VLOOKUP($B1568,Insumos!$C:$G,4,FALSE))</f>
        <v>GRAMOS</v>
      </c>
      <c r="G1568" s="170">
        <v>5.0</v>
      </c>
      <c r="H1568" s="56">
        <f t="shared" si="64"/>
        <v>5.67</v>
      </c>
    </row>
    <row r="1569" ht="15.75" customHeight="1">
      <c r="A1569" s="53">
        <v>10.0</v>
      </c>
      <c r="B1569" s="55" t="s">
        <v>297</v>
      </c>
      <c r="C1569" s="55" t="str">
        <f>+IF(ISERROR(VLOOKUP($B1569,Insumos!$C:$G,3,FALSE)),"",VLOOKUP($B1569,Insumos!$C:$G,3,FALSE))</f>
        <v>CAJA</v>
      </c>
      <c r="D1569" s="56">
        <f>+IF(ISERROR(VLOOKUP($B1569,Insumos!$C:$G,2,FALSE)),"",VLOOKUP($B1569,Insumos!$C:$G,2,FALSE))</f>
        <v>110</v>
      </c>
      <c r="E1569" s="57">
        <f>+IF(ISERROR(VLOOKUP($B1569,Insumos!$C:$G,5,FALSE)),"",VLOOKUP($B1569,Insumos!$C:$G,5,FALSE))</f>
        <v>1</v>
      </c>
      <c r="F1569" s="55" t="str">
        <f>+IF(ISERROR(VLOOKUP($B1569,Insumos!$C:$G,4,FALSE)),"",VLOOKUP($B1569,Insumos!$C:$G,4,FALSE))</f>
        <v>CAJA</v>
      </c>
      <c r="G1569" s="141">
        <v>1.0</v>
      </c>
      <c r="H1569" s="56">
        <f t="shared" si="64"/>
        <v>110</v>
      </c>
    </row>
    <row r="1570" ht="15.75" customHeight="1">
      <c r="A1570" s="53">
        <v>11.0</v>
      </c>
      <c r="B1570" s="55" t="s">
        <v>314</v>
      </c>
      <c r="C1570" s="55" t="str">
        <f>+IF(ISERROR(VLOOKUP($B1570,Insumos!$C:$G,3,FALSE)),"",VLOOKUP($B1570,Insumos!$C:$G,3,FALSE))</f>
        <v>UNIDAD</v>
      </c>
      <c r="D1570" s="56">
        <f>+IF(ISERROR(VLOOKUP($B1570,Insumos!$C:$G,2,FALSE)),"",VLOOKUP($B1570,Insumos!$C:$G,2,FALSE))</f>
        <v>10.5</v>
      </c>
      <c r="E1570" s="57">
        <f>+IF(ISERROR(VLOOKUP($B1570,Insumos!$C:$G,5,FALSE)),"",VLOOKUP($B1570,Insumos!$C:$G,5,FALSE))</f>
        <v>1</v>
      </c>
      <c r="F1570" s="55" t="str">
        <f>+IF(ISERROR(VLOOKUP($B1570,Insumos!$C:$G,4,FALSE)),"",VLOOKUP($B1570,Insumos!$C:$G,4,FALSE))</f>
        <v>UNIDAD</v>
      </c>
      <c r="G1570" s="141">
        <v>1.0</v>
      </c>
      <c r="H1570" s="56">
        <f t="shared" si="64"/>
        <v>10.5</v>
      </c>
    </row>
    <row r="1571" ht="15.75" customHeight="1">
      <c r="A1571" s="53">
        <v>12.0</v>
      </c>
      <c r="B1571" s="55" t="s">
        <v>156</v>
      </c>
      <c r="C1571" s="55" t="str">
        <f>+IF(ISERROR(VLOOKUP($B1571,Insumos!$C:$G,3,FALSE)),"",VLOOKUP($B1571,Insumos!$C:$G,3,FALSE))</f>
        <v>GRAMOS</v>
      </c>
      <c r="D1571" s="56">
        <f>+IF(ISERROR(VLOOKUP($B1571,Insumos!$C:$G,2,FALSE)),"",VLOOKUP($B1571,Insumos!$C:$G,2,FALSE))</f>
        <v>909</v>
      </c>
      <c r="E1571" s="57">
        <f>+IF(ISERROR(VLOOKUP($B1571,Insumos!$C:$G,5,FALSE)),"",VLOOKUP($B1571,Insumos!$C:$G,5,FALSE))</f>
        <v>1000</v>
      </c>
      <c r="F1571" s="55" t="str">
        <f>+IF(ISERROR(VLOOKUP($B1571,Insumos!$C:$G,4,FALSE)),"",VLOOKUP($B1571,Insumos!$C:$G,4,FALSE))</f>
        <v>GRAMOS</v>
      </c>
      <c r="G1571" s="141">
        <v>8.0</v>
      </c>
      <c r="H1571" s="56">
        <f t="shared" si="64"/>
        <v>7.27</v>
      </c>
    </row>
    <row r="1572" ht="15.75" customHeight="1">
      <c r="A1572" s="53">
        <v>13.0</v>
      </c>
      <c r="B1572" s="55" t="s">
        <v>313</v>
      </c>
      <c r="C1572" s="55" t="str">
        <f>+IF(ISERROR(VLOOKUP($B1572,Insumos!$C:$G,3,FALSE)),"",VLOOKUP($B1572,Insumos!$C:$G,3,FALSE))</f>
        <v>GRAMOS</v>
      </c>
      <c r="D1572" s="56">
        <f>+IF(ISERROR(VLOOKUP($B1572,Insumos!$C:$G,2,FALSE)),"",VLOOKUP($B1572,Insumos!$C:$G,2,FALSE))</f>
        <v>6750</v>
      </c>
      <c r="E1572" s="57">
        <f>+IF(ISERROR(VLOOKUP($B1572,Insumos!$C:$G,5,FALSE)),"",VLOOKUP($B1572,Insumos!$C:$G,5,FALSE))</f>
        <v>1000</v>
      </c>
      <c r="F1572" s="55" t="str">
        <f>+IF(ISERROR(VLOOKUP($B1572,Insumos!$C:$G,4,FALSE)),"",VLOOKUP($B1572,Insumos!$C:$G,4,FALSE))</f>
        <v>GRAMOS</v>
      </c>
      <c r="G1572" s="141">
        <v>8.0</v>
      </c>
      <c r="H1572" s="56">
        <f t="shared" si="64"/>
        <v>54</v>
      </c>
    </row>
    <row r="1573" ht="15.75" customHeight="1">
      <c r="A1573" s="53">
        <v>14.0</v>
      </c>
      <c r="B1573" s="55" t="s">
        <v>311</v>
      </c>
      <c r="C1573" s="55" t="str">
        <f>+IF(ISERROR(VLOOKUP($B1573,Insumos!$C:$G,3,FALSE)),"",VLOOKUP($B1573,Insumos!$C:$G,3,FALSE))</f>
        <v>UNIDAD</v>
      </c>
      <c r="D1573" s="56">
        <f>+IF(ISERROR(VLOOKUP($B1573,Insumos!$C:$G,2,FALSE)),"",VLOOKUP($B1573,Insumos!$C:$G,2,FALSE))</f>
        <v>75.25</v>
      </c>
      <c r="E1573" s="57">
        <f>+IF(ISERROR(VLOOKUP($B1573,Insumos!$C:$G,5,FALSE)),"",VLOOKUP($B1573,Insumos!$C:$G,5,FALSE))</f>
        <v>1</v>
      </c>
      <c r="F1573" s="55" t="str">
        <f>+IF(ISERROR(VLOOKUP($B1573,Insumos!$C:$G,4,FALSE)),"",VLOOKUP($B1573,Insumos!$C:$G,4,FALSE))</f>
        <v>UNIDAD</v>
      </c>
      <c r="G1573" s="141">
        <v>1.0</v>
      </c>
      <c r="H1573" s="56">
        <f t="shared" si="64"/>
        <v>75.25</v>
      </c>
    </row>
    <row r="1574" ht="15.75" customHeight="1">
      <c r="A1574" s="53">
        <v>15.0</v>
      </c>
      <c r="B1574" s="55" t="s">
        <v>312</v>
      </c>
      <c r="C1574" s="55" t="str">
        <f>+IF(ISERROR(VLOOKUP($B1574,Insumos!$C:$G,3,FALSE)),"",VLOOKUP($B1574,Insumos!$C:$G,3,FALSE))</f>
        <v>UNIDAD</v>
      </c>
      <c r="D1574" s="56">
        <f>+IF(ISERROR(VLOOKUP($B1574,Insumos!$C:$G,2,FALSE)),"",VLOOKUP($B1574,Insumos!$C:$G,2,FALSE))</f>
        <v>90.25</v>
      </c>
      <c r="E1574" s="57">
        <f>+IF(ISERROR(VLOOKUP($B1574,Insumos!$C:$G,5,FALSE)),"",VLOOKUP($B1574,Insumos!$C:$G,5,FALSE))</f>
        <v>1</v>
      </c>
      <c r="F1574" s="55" t="str">
        <f>+IF(ISERROR(VLOOKUP($B1574,Insumos!$C:$G,4,FALSE)),"",VLOOKUP($B1574,Insumos!$C:$G,4,FALSE))</f>
        <v>UNIDAD</v>
      </c>
      <c r="G1574" s="141">
        <v>1.0</v>
      </c>
      <c r="H1574" s="56">
        <f t="shared" si="64"/>
        <v>90.25</v>
      </c>
    </row>
    <row r="1575" ht="15.75" customHeight="1">
      <c r="A1575" s="53">
        <v>16.0</v>
      </c>
      <c r="B1575" s="55" t="s">
        <v>303</v>
      </c>
      <c r="C1575" s="55" t="str">
        <f>+IF(ISERROR(VLOOKUP($B1575,Insumos!$C:$G,3,FALSE)),"",VLOOKUP($B1575,Insumos!$C:$G,3,FALSE))</f>
        <v>UNIDAD</v>
      </c>
      <c r="D1575" s="56">
        <f>+IF(ISERROR(VLOOKUP($B1575,Insumos!$C:$G,2,FALSE)),"",VLOOKUP($B1575,Insumos!$C:$G,2,FALSE))</f>
        <v>10</v>
      </c>
      <c r="E1575" s="57">
        <f>+IF(ISERROR(VLOOKUP($B1575,Insumos!$C:$G,5,FALSE)),"",VLOOKUP($B1575,Insumos!$C:$G,5,FALSE))</f>
        <v>1</v>
      </c>
      <c r="F1575" s="55" t="str">
        <f>+IF(ISERROR(VLOOKUP($B1575,Insumos!$C:$G,4,FALSE)),"",VLOOKUP($B1575,Insumos!$C:$G,4,FALSE))</f>
        <v>UNIDAD</v>
      </c>
      <c r="G1575" s="141">
        <v>2.0</v>
      </c>
      <c r="H1575" s="56">
        <f t="shared" si="64"/>
        <v>20</v>
      </c>
    </row>
    <row r="1576" ht="15.75" customHeight="1">
      <c r="A1576" s="53">
        <v>17.0</v>
      </c>
      <c r="B1576" s="55" t="s">
        <v>304</v>
      </c>
      <c r="C1576" s="55" t="str">
        <f>+IF(ISERROR(VLOOKUP($B1576,Insumos!$C:$G,3,FALSE)),"",VLOOKUP($B1576,Insumos!$C:$G,3,FALSE))</f>
        <v>UNIDAD</v>
      </c>
      <c r="D1576" s="56">
        <f>+IF(ISERROR(VLOOKUP($B1576,Insumos!$C:$G,2,FALSE)),"",VLOOKUP($B1576,Insumos!$C:$G,2,FALSE))</f>
        <v>9</v>
      </c>
      <c r="E1576" s="57">
        <f>+IF(ISERROR(VLOOKUP($B1576,Insumos!$C:$G,5,FALSE)),"",VLOOKUP($B1576,Insumos!$C:$G,5,FALSE))</f>
        <v>1</v>
      </c>
      <c r="F1576" s="55" t="str">
        <f>+IF(ISERROR(VLOOKUP($B1576,Insumos!$C:$G,4,FALSE)),"",VLOOKUP($B1576,Insumos!$C:$G,4,FALSE))</f>
        <v>UNIDAD</v>
      </c>
      <c r="G1576" s="141">
        <v>2.0</v>
      </c>
      <c r="H1576" s="56">
        <f t="shared" si="64"/>
        <v>18</v>
      </c>
    </row>
    <row r="1577" ht="15.75" customHeight="1">
      <c r="A1577" s="53">
        <v>18.0</v>
      </c>
      <c r="B1577" s="55" t="s">
        <v>315</v>
      </c>
      <c r="C1577" s="55" t="str">
        <f>+IF(ISERROR(VLOOKUP($B1577,Insumos!$C:$G,3,FALSE)),"",VLOOKUP($B1577,Insumos!$C:$G,3,FALSE))</f>
        <v>UNIDAD</v>
      </c>
      <c r="D1577" s="56">
        <f>+IF(ISERROR(VLOOKUP($B1577,Insumos!$C:$G,2,FALSE)),"",VLOOKUP($B1577,Insumos!$C:$G,2,FALSE))</f>
        <v>170</v>
      </c>
      <c r="E1577" s="57">
        <f>+IF(ISERROR(VLOOKUP($B1577,Insumos!$C:$G,5,FALSE)),"",VLOOKUP($B1577,Insumos!$C:$G,5,FALSE))</f>
        <v>1</v>
      </c>
      <c r="F1577" s="55" t="str">
        <f>+IF(ISERROR(VLOOKUP($B1577,Insumos!$C:$G,4,FALSE)),"",VLOOKUP($B1577,Insumos!$C:$G,4,FALSE))</f>
        <v>UNIDAD</v>
      </c>
      <c r="G1577" s="141">
        <v>1.0</v>
      </c>
      <c r="H1577" s="56">
        <f t="shared" si="64"/>
        <v>170</v>
      </c>
    </row>
    <row r="1578" ht="15.75" customHeight="1">
      <c r="A1578" s="53">
        <v>19.0</v>
      </c>
      <c r="B1578" s="55"/>
      <c r="C1578" s="55" t="str">
        <f>+IF(ISERROR(VLOOKUP($B1578,Insumos!$C:$G,3,FALSE)),"",VLOOKUP($B1578,Insumos!$C:$G,3,FALSE))</f>
        <v/>
      </c>
      <c r="D1578" s="56" t="str">
        <f>+IF(ISERROR(VLOOKUP($B1578,Insumos!$C:$G,2,FALSE)),"",VLOOKUP($B1578,Insumos!$C:$G,2,FALSE))</f>
        <v/>
      </c>
      <c r="E1578" s="57" t="str">
        <f>+IF(ISERROR(VLOOKUP($B1578,Insumos!$C:$G,5,FALSE)),"",VLOOKUP($B1578,Insumos!$C:$G,5,FALSE))</f>
        <v/>
      </c>
      <c r="F1578" s="55" t="str">
        <f>+IF(ISERROR(VLOOKUP($B1578,Insumos!$C:$G,4,FALSE)),"",VLOOKUP($B1578,Insumos!$C:$G,4,FALSE))</f>
        <v/>
      </c>
      <c r="G1578" s="170"/>
      <c r="H1578" s="56">
        <f t="shared" si="64"/>
        <v>0</v>
      </c>
    </row>
    <row r="1579" ht="15.0" customHeight="1">
      <c r="A1579" s="53">
        <v>20.0</v>
      </c>
      <c r="B1579" s="55"/>
      <c r="C1579" s="55" t="str">
        <f>+IF(ISERROR(VLOOKUP($B1579,Insumos!$C:$G,3,FALSE)),"",VLOOKUP($B1579,Insumos!$C:$G,3,FALSE))</f>
        <v/>
      </c>
      <c r="D1579" s="56" t="str">
        <f>+IF(ISERROR(VLOOKUP($B1579,Insumos!$C:$G,2,FALSE)),"",VLOOKUP($B1579,Insumos!$C:$G,2,FALSE))</f>
        <v/>
      </c>
      <c r="E1579" s="57" t="str">
        <f>+IF(ISERROR(VLOOKUP($B1579,Insumos!$C:$G,5,FALSE)),"",VLOOKUP($B1579,Insumos!$C:$G,5,FALSE))</f>
        <v/>
      </c>
      <c r="F1579" s="55" t="str">
        <f>+IF(ISERROR(VLOOKUP($B1579,Insumos!$C:$G,4,FALSE)),"",VLOOKUP($B1579,Insumos!$C:$G,4,FALSE))</f>
        <v/>
      </c>
      <c r="G1579" s="171"/>
      <c r="H1579" s="56">
        <f t="shared" si="64"/>
        <v>0</v>
      </c>
    </row>
    <row r="1580" ht="15.75" customHeight="1">
      <c r="A1580" s="53">
        <v>21.0</v>
      </c>
      <c r="B1580" s="55"/>
      <c r="C1580" s="55" t="str">
        <f>+IF(ISERROR(VLOOKUP($B1580,Insumos!$C:$G,3,FALSE)),"",VLOOKUP($B1580,Insumos!$C:$G,3,FALSE))</f>
        <v/>
      </c>
      <c r="D1580" s="56" t="str">
        <f>+IF(ISERROR(VLOOKUP($B1580,Insumos!$C:$G,2,FALSE)),"",VLOOKUP($B1580,Insumos!$C:$G,2,FALSE))</f>
        <v/>
      </c>
      <c r="E1580" s="57" t="str">
        <f>+IF(ISERROR(VLOOKUP($B1580,Insumos!$C:$G,5,FALSE)),"",VLOOKUP($B1580,Insumos!$C:$G,5,FALSE))</f>
        <v/>
      </c>
      <c r="F1580" s="55" t="str">
        <f>+IF(ISERROR(VLOOKUP($B1580,Insumos!$C:$G,4,FALSE)),"",VLOOKUP($B1580,Insumos!$C:$G,4,FALSE))</f>
        <v/>
      </c>
      <c r="G1580" s="170"/>
      <c r="H1580" s="56">
        <f t="shared" si="64"/>
        <v>0</v>
      </c>
    </row>
    <row r="1581" ht="15.75" customHeight="1">
      <c r="A1581" s="42"/>
      <c r="B1581" s="140"/>
      <c r="C1581" s="41"/>
      <c r="D1581" s="44"/>
      <c r="E1581" s="45"/>
      <c r="F1581" s="41"/>
      <c r="G1581" s="67" t="s">
        <v>566</v>
      </c>
      <c r="H1581" s="68">
        <f>+SUM(H1560:H1580)</f>
        <v>2345.96</v>
      </c>
    </row>
    <row r="1582" ht="15.75" customHeight="1">
      <c r="A1582" s="42"/>
      <c r="B1582" s="140"/>
      <c r="C1582" s="41"/>
      <c r="D1582" s="44"/>
      <c r="E1582" s="45"/>
      <c r="F1582" s="41"/>
      <c r="G1582" s="67" t="s">
        <v>569</v>
      </c>
      <c r="H1582" s="142">
        <f>+H1581/10</f>
        <v>234.596</v>
      </c>
    </row>
    <row r="1583" ht="15.75" customHeight="1">
      <c r="A1583" s="42"/>
      <c r="B1583" s="140"/>
      <c r="C1583" s="41"/>
      <c r="D1583" s="44"/>
      <c r="E1583" s="45"/>
      <c r="F1583" s="41"/>
      <c r="G1583" s="67" t="s">
        <v>570</v>
      </c>
      <c r="H1583" s="143">
        <f>(H1581+H1582)*1.19</f>
        <v>3070.86164</v>
      </c>
    </row>
    <row r="1584" ht="15.75" customHeight="1">
      <c r="A1584" s="42"/>
      <c r="B1584" s="140"/>
      <c r="C1584" s="41"/>
      <c r="D1584" s="44"/>
      <c r="E1584" s="45"/>
      <c r="F1584" s="41"/>
      <c r="G1584" s="67" t="s">
        <v>571</v>
      </c>
      <c r="H1584" s="144">
        <f>+H1583/H1585</f>
        <v>0.3073935576</v>
      </c>
    </row>
    <row r="1585" ht="15.75" customHeight="1">
      <c r="A1585" s="42"/>
      <c r="B1585" s="140"/>
      <c r="C1585" s="41"/>
      <c r="D1585" s="44"/>
      <c r="E1585" s="45"/>
      <c r="F1585" s="41"/>
      <c r="G1585" s="67" t="s">
        <v>572</v>
      </c>
      <c r="H1585" s="154">
        <v>9990.0</v>
      </c>
    </row>
    <row r="1586" ht="15.75" customHeight="1">
      <c r="B1586" s="4"/>
      <c r="G1586" s="31"/>
    </row>
    <row r="1587" ht="15.75" customHeight="1">
      <c r="B1587" s="4"/>
      <c r="G1587" s="31"/>
    </row>
    <row r="1588" ht="15.75" customHeight="1">
      <c r="B1588" s="4"/>
      <c r="G1588" s="31"/>
    </row>
    <row r="1589" ht="15.75" customHeight="1">
      <c r="A1589" s="138" t="s">
        <v>562</v>
      </c>
      <c r="B1589" s="89" t="s">
        <v>216</v>
      </c>
      <c r="C1589" s="34" t="s">
        <v>484</v>
      </c>
      <c r="D1589" s="35"/>
      <c r="E1589" s="36"/>
      <c r="F1589" s="37"/>
      <c r="G1589" s="38"/>
      <c r="H1589" s="35"/>
    </row>
    <row r="1590" ht="15.75" customHeight="1">
      <c r="A1590" s="42"/>
      <c r="B1590" s="140"/>
      <c r="C1590" s="42"/>
      <c r="D1590" s="44"/>
      <c r="E1590" s="45"/>
      <c r="F1590" s="42"/>
      <c r="G1590" s="46"/>
      <c r="H1590" s="44"/>
    </row>
    <row r="1591" ht="15.75" customHeight="1">
      <c r="A1591" s="48" t="s">
        <v>476</v>
      </c>
      <c r="B1591" s="48" t="s">
        <v>477</v>
      </c>
      <c r="C1591" s="48" t="s">
        <v>478</v>
      </c>
      <c r="D1591" s="49" t="s">
        <v>564</v>
      </c>
      <c r="E1591" s="50" t="s">
        <v>10</v>
      </c>
      <c r="F1591" s="48" t="s">
        <v>480</v>
      </c>
      <c r="G1591" s="51" t="s">
        <v>481</v>
      </c>
      <c r="H1591" s="49" t="s">
        <v>565</v>
      </c>
    </row>
    <row r="1592" ht="15.75" customHeight="1">
      <c r="A1592" s="53">
        <v>1.0</v>
      </c>
      <c r="B1592" s="55" t="s">
        <v>69</v>
      </c>
      <c r="C1592" s="55" t="str">
        <f>+IF(ISERROR(VLOOKUP($B1592,Insumos!$C:$G,3,FALSE)),"",VLOOKUP($B1592,Insumos!$C:$G,3,FALSE))</f>
        <v>GRAMOS</v>
      </c>
      <c r="D1592" s="56">
        <f>+IF(ISERROR(VLOOKUP($B1592,Insumos!$C:$G,2,FALSE)),"",VLOOKUP($B1592,Insumos!$C:$G,2,FALSE))</f>
        <v>2777.79</v>
      </c>
      <c r="E1592" s="57">
        <f>+IF(ISERROR(VLOOKUP($B1592,Insumos!$C:$G,5,FALSE)),"",VLOOKUP($B1592,Insumos!$C:$G,5,FALSE))</f>
        <v>5700</v>
      </c>
      <c r="F1592" s="55" t="str">
        <f>+IF(ISERROR(VLOOKUP($B1592,Insumos!$C:$G,4,FALSE)),"",VLOOKUP($B1592,Insumos!$C:$G,4,FALSE))</f>
        <v>GRAMOS</v>
      </c>
      <c r="G1592" s="141">
        <v>110.0</v>
      </c>
      <c r="H1592" s="56">
        <f t="shared" ref="H1592:H1615" si="65">IF(ISERROR(ROUND(+D1592/E1592*G1592,2)),0,ROUND(+D1592/E1592*G1592,2))</f>
        <v>53.61</v>
      </c>
    </row>
    <row r="1593" ht="15.75" customHeight="1">
      <c r="A1593" s="53">
        <v>2.0</v>
      </c>
      <c r="B1593" s="55" t="s">
        <v>52</v>
      </c>
      <c r="C1593" s="55" t="str">
        <f>+IF(ISERROR(VLOOKUP($B1593,Insumos!$C:$G,3,FALSE)),"",VLOOKUP($B1593,Insumos!$C:$G,3,FALSE))</f>
        <v>UNIDAD</v>
      </c>
      <c r="D1593" s="56">
        <f>+IF(ISERROR(VLOOKUP($B1593,Insumos!$C:$G,2,FALSE)),"",VLOOKUP($B1593,Insumos!$C:$G,2,FALSE))</f>
        <v>5000</v>
      </c>
      <c r="E1593" s="57">
        <f>+IF(ISERROR(VLOOKUP($B1593,Insumos!$C:$G,5,FALSE)),"",VLOOKUP($B1593,Insumos!$C:$G,5,FALSE))</f>
        <v>100</v>
      </c>
      <c r="F1593" s="55" t="str">
        <f>+IF(ISERROR(VLOOKUP($B1593,Insumos!$C:$G,4,FALSE)),"",VLOOKUP($B1593,Insumos!$C:$G,4,FALSE))</f>
        <v>UNIDAD</v>
      </c>
      <c r="G1593" s="170">
        <v>0.5</v>
      </c>
      <c r="H1593" s="56">
        <f t="shared" si="65"/>
        <v>25</v>
      </c>
    </row>
    <row r="1594" ht="15.75" customHeight="1">
      <c r="A1594" s="53">
        <v>3.0</v>
      </c>
      <c r="B1594" s="55" t="s">
        <v>236</v>
      </c>
      <c r="C1594" s="55" t="str">
        <f>+IF(ISERROR(VLOOKUP($B1594,Insumos!$C:$G,3,FALSE)),"",VLOOKUP($B1594,Insumos!$C:$G,3,FALSE))</f>
        <v>GRAMOS</v>
      </c>
      <c r="D1594" s="56">
        <f>+IF(ISERROR(VLOOKUP($B1594,Insumos!$C:$G,2,FALSE)),"",VLOOKUP($B1594,Insumos!$C:$G,2,FALSE))</f>
        <v>8753.846154</v>
      </c>
      <c r="E1594" s="57">
        <f>+IF(ISERROR(VLOOKUP($B1594,Insumos!$C:$G,5,FALSE)),"",VLOOKUP($B1594,Insumos!$C:$G,5,FALSE))</f>
        <v>1000</v>
      </c>
      <c r="F1594" s="55" t="str">
        <f>+IF(ISERROR(VLOOKUP($B1594,Insumos!$C:$G,4,FALSE)),"",VLOOKUP($B1594,Insumos!$C:$G,4,FALSE))</f>
        <v>GRAMOS</v>
      </c>
      <c r="G1594" s="171">
        <v>40.0</v>
      </c>
      <c r="H1594" s="56">
        <f t="shared" si="65"/>
        <v>350.15</v>
      </c>
    </row>
    <row r="1595" ht="15.75" customHeight="1">
      <c r="A1595" s="53">
        <v>4.0</v>
      </c>
      <c r="B1595" s="55" t="s">
        <v>232</v>
      </c>
      <c r="C1595" s="55" t="str">
        <f>+IF(ISERROR(VLOOKUP($B1595,Insumos!$C:$G,3,FALSE)),"",VLOOKUP($B1595,Insumos!$C:$G,3,FALSE))</f>
        <v>GRAMOS</v>
      </c>
      <c r="D1595" s="56">
        <f>+IF(ISERROR(VLOOKUP($B1595,Insumos!$C:$G,2,FALSE)),"",VLOOKUP($B1595,Insumos!$C:$G,2,FALSE))</f>
        <v>3529.411765</v>
      </c>
      <c r="E1595" s="57">
        <f>+IF(ISERROR(VLOOKUP($B1595,Insumos!$C:$G,5,FALSE)),"",VLOOKUP($B1595,Insumos!$C:$G,5,FALSE))</f>
        <v>1000</v>
      </c>
      <c r="F1595" s="55" t="str">
        <f>+IF(ISERROR(VLOOKUP($B1595,Insumos!$C:$G,4,FALSE)),"",VLOOKUP($B1595,Insumos!$C:$G,4,FALSE))</f>
        <v>GRAMOS</v>
      </c>
      <c r="G1595" s="170">
        <v>40.0</v>
      </c>
      <c r="H1595" s="56">
        <f t="shared" si="65"/>
        <v>141.18</v>
      </c>
    </row>
    <row r="1596" ht="15.75" customHeight="1">
      <c r="A1596" s="53">
        <v>5.0</v>
      </c>
      <c r="B1596" s="55" t="s">
        <v>96</v>
      </c>
      <c r="C1596" s="55" t="str">
        <f>+IF(ISERROR(VLOOKUP($B1596,Insumos!$C:$G,3,FALSE)),"",VLOOKUP($B1596,Insumos!$C:$G,3,FALSE))</f>
        <v>PORCION</v>
      </c>
      <c r="D1596" s="56">
        <f>+IF(ISERROR(VLOOKUP($B1596,Insumos!$C:$G,2,FALSE)),"",VLOOKUP($B1596,Insumos!$C:$G,2,FALSE))</f>
        <v>582.37</v>
      </c>
      <c r="E1596" s="57">
        <f>+IF(ISERROR(VLOOKUP($B1596,Insumos!$C:$G,5,FALSE)),"",VLOOKUP($B1596,Insumos!$C:$G,5,FALSE))</f>
        <v>1</v>
      </c>
      <c r="F1596" s="55" t="str">
        <f>+IF(ISERROR(VLOOKUP($B1596,Insumos!$C:$G,4,FALSE)),"",VLOOKUP($B1596,Insumos!$C:$G,4,FALSE))</f>
        <v>PORCION</v>
      </c>
      <c r="G1596" s="171">
        <v>1.0</v>
      </c>
      <c r="H1596" s="56">
        <f t="shared" si="65"/>
        <v>582.37</v>
      </c>
    </row>
    <row r="1597" ht="15.75" customHeight="1">
      <c r="A1597" s="53">
        <v>6.0</v>
      </c>
      <c r="B1597" s="55" t="s">
        <v>141</v>
      </c>
      <c r="C1597" s="55" t="str">
        <f>+IF(ISERROR(VLOOKUP($B1597,Insumos!$C:$G,3,FALSE)),"",VLOOKUP($B1597,Insumos!$C:$G,3,FALSE))</f>
        <v>MILILITROS</v>
      </c>
      <c r="D1597" s="56">
        <f>+IF(ISERROR(VLOOKUP($B1597,Insumos!$C:$G,2,FALSE)),"",VLOOKUP($B1597,Insumos!$C:$G,2,FALSE))</f>
        <v>12024.33</v>
      </c>
      <c r="E1597" s="57">
        <f>+IF(ISERROR(VLOOKUP($B1597,Insumos!$C:$G,5,FALSE)),"",VLOOKUP($B1597,Insumos!$C:$G,5,FALSE))</f>
        <v>2895</v>
      </c>
      <c r="F1597" s="55" t="str">
        <f>+IF(ISERROR(VLOOKUP($B1597,Insumos!$C:$G,4,FALSE)),"",VLOOKUP($B1597,Insumos!$C:$G,4,FALSE))</f>
        <v>MILILITROS</v>
      </c>
      <c r="G1597" s="170">
        <v>10.0</v>
      </c>
      <c r="H1597" s="56">
        <f t="shared" si="65"/>
        <v>41.53</v>
      </c>
    </row>
    <row r="1598" ht="15.75" customHeight="1">
      <c r="A1598" s="53">
        <v>7.0</v>
      </c>
      <c r="B1598" s="55" t="s">
        <v>72</v>
      </c>
      <c r="C1598" s="55" t="str">
        <f>+IF(ISERROR(VLOOKUP($B1598,Insumos!$C:$G,3,FALSE)),"",VLOOKUP($B1598,Insumos!$C:$G,3,FALSE))</f>
        <v>GRAMOS</v>
      </c>
      <c r="D1598" s="56">
        <f>+IF(ISERROR(VLOOKUP($B1598,Insumos!$C:$G,2,FALSE)),"",VLOOKUP($B1598,Insumos!$C:$G,2,FALSE))</f>
        <v>4202</v>
      </c>
      <c r="E1598" s="57">
        <f>+IF(ISERROR(VLOOKUP($B1598,Insumos!$C:$G,5,FALSE)),"",VLOOKUP($B1598,Insumos!$C:$G,5,FALSE))</f>
        <v>1000</v>
      </c>
      <c r="F1598" s="55" t="str">
        <f>+IF(ISERROR(VLOOKUP($B1598,Insumos!$C:$G,4,FALSE)),"",VLOOKUP($B1598,Insumos!$C:$G,4,FALSE))</f>
        <v>GRAMOS</v>
      </c>
      <c r="G1598" s="141">
        <v>10.0</v>
      </c>
      <c r="H1598" s="56">
        <f t="shared" si="65"/>
        <v>42.02</v>
      </c>
    </row>
    <row r="1599" ht="15.75" customHeight="1">
      <c r="A1599" s="53">
        <v>8.0</v>
      </c>
      <c r="B1599" s="55" t="s">
        <v>234</v>
      </c>
      <c r="C1599" s="55" t="str">
        <f>+IF(ISERROR(VLOOKUP($B1599,Insumos!$C:$G,3,FALSE)),"",VLOOKUP($B1599,Insumos!$C:$G,3,FALSE))</f>
        <v>GRAMOS</v>
      </c>
      <c r="D1599" s="56">
        <f>+IF(ISERROR(VLOOKUP($B1599,Insumos!$C:$G,2,FALSE)),"",VLOOKUP($B1599,Insumos!$C:$G,2,FALSE))</f>
        <v>878.8888889</v>
      </c>
      <c r="E1599" s="57">
        <f>+IF(ISERROR(VLOOKUP($B1599,Insumos!$C:$G,5,FALSE)),"",VLOOKUP($B1599,Insumos!$C:$G,5,FALSE))</f>
        <v>1000</v>
      </c>
      <c r="F1599" s="55" t="str">
        <f>+IF(ISERROR(VLOOKUP($B1599,Insumos!$C:$G,4,FALSE)),"",VLOOKUP($B1599,Insumos!$C:$G,4,FALSE))</f>
        <v>GRAMOS</v>
      </c>
      <c r="G1599" s="141">
        <v>15.0</v>
      </c>
      <c r="H1599" s="56">
        <f t="shared" si="65"/>
        <v>13.18</v>
      </c>
    </row>
    <row r="1600" ht="15.75" customHeight="1">
      <c r="A1600" s="53">
        <v>9.0</v>
      </c>
      <c r="B1600" s="55" t="s">
        <v>324</v>
      </c>
      <c r="C1600" s="55" t="str">
        <f>+IF(ISERROR(VLOOKUP($B1600,Insumos!$C:$G,3,FALSE)),"",VLOOKUP($B1600,Insumos!$C:$G,3,FALSE))</f>
        <v>GRAMOS</v>
      </c>
      <c r="D1600" s="56">
        <f>+IF(ISERROR(VLOOKUP($B1600,Insumos!$C:$G,2,FALSE)),"",VLOOKUP($B1600,Insumos!$C:$G,2,FALSE))</f>
        <v>1134.5</v>
      </c>
      <c r="E1600" s="57">
        <f>+IF(ISERROR(VLOOKUP($B1600,Insumos!$C:$G,5,FALSE)),"",VLOOKUP($B1600,Insumos!$C:$G,5,FALSE))</f>
        <v>1000</v>
      </c>
      <c r="F1600" s="55" t="str">
        <f>+IF(ISERROR(VLOOKUP($B1600,Insumos!$C:$G,4,FALSE)),"",VLOOKUP($B1600,Insumos!$C:$G,4,FALSE))</f>
        <v>GRAMOS</v>
      </c>
      <c r="G1600" s="141">
        <v>5.0</v>
      </c>
      <c r="H1600" s="56">
        <f t="shared" si="65"/>
        <v>5.67</v>
      </c>
    </row>
    <row r="1601" ht="15.75" customHeight="1">
      <c r="A1601" s="53">
        <v>10.0</v>
      </c>
      <c r="B1601" s="55" t="s">
        <v>87</v>
      </c>
      <c r="C1601" s="55" t="str">
        <f>+IF(ISERROR(VLOOKUP($B1601,Insumos!$C:$G,3,FALSE)),"",VLOOKUP($B1601,Insumos!$C:$G,3,FALSE))</f>
        <v>GRAMOS</v>
      </c>
      <c r="D1601" s="56">
        <f>+IF(ISERROR(VLOOKUP($B1601,Insumos!$C:$G,2,FALSE)),"",VLOOKUP($B1601,Insumos!$C:$G,2,FALSE))</f>
        <v>3795</v>
      </c>
      <c r="E1601" s="57">
        <f>+IF(ISERROR(VLOOKUP($B1601,Insumos!$C:$G,5,FALSE)),"",VLOOKUP($B1601,Insumos!$C:$G,5,FALSE))</f>
        <v>500</v>
      </c>
      <c r="F1601" s="55" t="str">
        <f>+IF(ISERROR(VLOOKUP($B1601,Insumos!$C:$G,4,FALSE)),"",VLOOKUP($B1601,Insumos!$C:$G,4,FALSE))</f>
        <v>GRAMOS</v>
      </c>
      <c r="G1601" s="141">
        <v>5.0</v>
      </c>
      <c r="H1601" s="56">
        <f t="shared" si="65"/>
        <v>37.95</v>
      </c>
    </row>
    <row r="1602" ht="15.75" customHeight="1">
      <c r="A1602" s="53">
        <v>11.0</v>
      </c>
      <c r="B1602" s="55" t="s">
        <v>305</v>
      </c>
      <c r="C1602" s="55" t="str">
        <f>+IF(ISERROR(VLOOKUP($B1602,Insumos!$C:$G,3,FALSE)),"",VLOOKUP($B1602,Insumos!$C:$G,3,FALSE))</f>
        <v>UNIDAD</v>
      </c>
      <c r="D1602" s="56">
        <f>+IF(ISERROR(VLOOKUP($B1602,Insumos!$C:$G,2,FALSE)),"",VLOOKUP($B1602,Insumos!$C:$G,2,FALSE))</f>
        <v>52</v>
      </c>
      <c r="E1602" s="57">
        <f>+IF(ISERROR(VLOOKUP($B1602,Insumos!$C:$G,5,FALSE)),"",VLOOKUP($B1602,Insumos!$C:$G,5,FALSE))</f>
        <v>1</v>
      </c>
      <c r="F1602" s="55" t="str">
        <f>+IF(ISERROR(VLOOKUP($B1602,Insumos!$C:$G,4,FALSE)),"",VLOOKUP($B1602,Insumos!$C:$G,4,FALSE))</f>
        <v>UNIDAD</v>
      </c>
      <c r="G1602" s="141">
        <v>1.0</v>
      </c>
      <c r="H1602" s="56">
        <f t="shared" si="65"/>
        <v>52</v>
      </c>
    </row>
    <row r="1603" ht="15.75" customHeight="1">
      <c r="A1603" s="53">
        <v>12.0</v>
      </c>
      <c r="B1603" s="55" t="s">
        <v>309</v>
      </c>
      <c r="C1603" s="55" t="str">
        <f>+IF(ISERROR(VLOOKUP($B1603,Insumos!$C:$G,3,FALSE)),"",VLOOKUP($B1603,Insumos!$C:$G,3,FALSE))</f>
        <v>UNIDAD</v>
      </c>
      <c r="D1603" s="56">
        <f>+IF(ISERROR(VLOOKUP($B1603,Insumos!$C:$G,2,FALSE)),"",VLOOKUP($B1603,Insumos!$C:$G,2,FALSE))</f>
        <v>23.53</v>
      </c>
      <c r="E1603" s="57">
        <f>+IF(ISERROR(VLOOKUP($B1603,Insumos!$C:$G,5,FALSE)),"",VLOOKUP($B1603,Insumos!$C:$G,5,FALSE))</f>
        <v>1</v>
      </c>
      <c r="F1603" s="55" t="str">
        <f>+IF(ISERROR(VLOOKUP($B1603,Insumos!$C:$G,4,FALSE)),"",VLOOKUP($B1603,Insumos!$C:$G,4,FALSE))</f>
        <v>UNIDAD</v>
      </c>
      <c r="G1603" s="141">
        <v>1.0</v>
      </c>
      <c r="H1603" s="56">
        <f t="shared" si="65"/>
        <v>23.53</v>
      </c>
    </row>
    <row r="1604" ht="15.75" customHeight="1">
      <c r="A1604" s="53">
        <v>13.0</v>
      </c>
      <c r="B1604" s="55" t="s">
        <v>310</v>
      </c>
      <c r="C1604" s="55" t="str">
        <f>+IF(ISERROR(VLOOKUP($B1604,Insumos!$C:$G,3,FALSE)),"",VLOOKUP($B1604,Insumos!$C:$G,3,FALSE))</f>
        <v>UNIDAD</v>
      </c>
      <c r="D1604" s="56">
        <f>+IF(ISERROR(VLOOKUP($B1604,Insumos!$C:$G,2,FALSE)),"",VLOOKUP($B1604,Insumos!$C:$G,2,FALSE))</f>
        <v>15.13</v>
      </c>
      <c r="E1604" s="57">
        <f>+IF(ISERROR(VLOOKUP($B1604,Insumos!$C:$G,5,FALSE)),"",VLOOKUP($B1604,Insumos!$C:$G,5,FALSE))</f>
        <v>1</v>
      </c>
      <c r="F1604" s="55" t="str">
        <f>+IF(ISERROR(VLOOKUP($B1604,Insumos!$C:$G,4,FALSE)),"",VLOOKUP($B1604,Insumos!$C:$G,4,FALSE))</f>
        <v>UNIDAD</v>
      </c>
      <c r="G1604" s="141">
        <v>1.0</v>
      </c>
      <c r="H1604" s="56">
        <f t="shared" si="65"/>
        <v>15.13</v>
      </c>
    </row>
    <row r="1605" ht="15.75" customHeight="1">
      <c r="A1605" s="53">
        <v>14.0</v>
      </c>
      <c r="B1605" s="55" t="s">
        <v>294</v>
      </c>
      <c r="C1605" s="55" t="str">
        <f>+IF(ISERROR(VLOOKUP($B1605,Insumos!$C:$G,3,FALSE)),"",VLOOKUP($B1605,Insumos!$C:$G,3,FALSE))</f>
        <v>CAJA</v>
      </c>
      <c r="D1605" s="56">
        <f>+IF(ISERROR(VLOOKUP($B1605,Insumos!$C:$G,2,FALSE)),"",VLOOKUP($B1605,Insumos!$C:$G,2,FALSE))</f>
        <v>180</v>
      </c>
      <c r="E1605" s="57">
        <f>+IF(ISERROR(VLOOKUP($B1605,Insumos!$C:$G,5,FALSE)),"",VLOOKUP($B1605,Insumos!$C:$G,5,FALSE))</f>
        <v>1</v>
      </c>
      <c r="F1605" s="55" t="str">
        <f>+IF(ISERROR(VLOOKUP($B1605,Insumos!$C:$G,4,FALSE)),"",VLOOKUP($B1605,Insumos!$C:$G,4,FALSE))</f>
        <v>CAJA</v>
      </c>
      <c r="G1605" s="141">
        <v>1.0</v>
      </c>
      <c r="H1605" s="56">
        <f t="shared" si="65"/>
        <v>180</v>
      </c>
    </row>
    <row r="1606" ht="15.75" customHeight="1">
      <c r="A1606" s="53">
        <v>15.0</v>
      </c>
      <c r="B1606" s="55" t="s">
        <v>314</v>
      </c>
      <c r="C1606" s="55" t="str">
        <f>+IF(ISERROR(VLOOKUP($B1606,Insumos!$C:$G,3,FALSE)),"",VLOOKUP($B1606,Insumos!$C:$G,3,FALSE))</f>
        <v>UNIDAD</v>
      </c>
      <c r="D1606" s="56">
        <f>+IF(ISERROR(VLOOKUP($B1606,Insumos!$C:$G,2,FALSE)),"",VLOOKUP($B1606,Insumos!$C:$G,2,FALSE))</f>
        <v>10.5</v>
      </c>
      <c r="E1606" s="57">
        <f>+IF(ISERROR(VLOOKUP($B1606,Insumos!$C:$G,5,FALSE)),"",VLOOKUP($B1606,Insumos!$C:$G,5,FALSE))</f>
        <v>1</v>
      </c>
      <c r="F1606" s="55" t="str">
        <f>+IF(ISERROR(VLOOKUP($B1606,Insumos!$C:$G,4,FALSE)),"",VLOOKUP($B1606,Insumos!$C:$G,4,FALSE))</f>
        <v>UNIDAD</v>
      </c>
      <c r="G1606" s="141">
        <v>1.0</v>
      </c>
      <c r="H1606" s="56">
        <f t="shared" si="65"/>
        <v>10.5</v>
      </c>
    </row>
    <row r="1607" ht="15.75" customHeight="1">
      <c r="A1607" s="53">
        <v>16.0</v>
      </c>
      <c r="B1607" s="55" t="s">
        <v>156</v>
      </c>
      <c r="C1607" s="55" t="str">
        <f>+IF(ISERROR(VLOOKUP($B1607,Insumos!$C:$G,3,FALSE)),"",VLOOKUP($B1607,Insumos!$C:$G,3,FALSE))</f>
        <v>GRAMOS</v>
      </c>
      <c r="D1607" s="56">
        <f>+IF(ISERROR(VLOOKUP($B1607,Insumos!$C:$G,2,FALSE)),"",VLOOKUP($B1607,Insumos!$C:$G,2,FALSE))</f>
        <v>909</v>
      </c>
      <c r="E1607" s="57">
        <f>+IF(ISERROR(VLOOKUP($B1607,Insumos!$C:$G,5,FALSE)),"",VLOOKUP($B1607,Insumos!$C:$G,5,FALSE))</f>
        <v>1000</v>
      </c>
      <c r="F1607" s="55" t="str">
        <f>+IF(ISERROR(VLOOKUP($B1607,Insumos!$C:$G,4,FALSE)),"",VLOOKUP($B1607,Insumos!$C:$G,4,FALSE))</f>
        <v>GRAMOS</v>
      </c>
      <c r="G1607" s="141">
        <v>8.0</v>
      </c>
      <c r="H1607" s="56">
        <f t="shared" si="65"/>
        <v>7.27</v>
      </c>
    </row>
    <row r="1608" ht="15.75" customHeight="1">
      <c r="A1608" s="53">
        <v>17.0</v>
      </c>
      <c r="B1608" s="55" t="s">
        <v>313</v>
      </c>
      <c r="C1608" s="55" t="str">
        <f>+IF(ISERROR(VLOOKUP($B1608,Insumos!$C:$G,3,FALSE)),"",VLOOKUP($B1608,Insumos!$C:$G,3,FALSE))</f>
        <v>GRAMOS</v>
      </c>
      <c r="D1608" s="56">
        <f>+IF(ISERROR(VLOOKUP($B1608,Insumos!$C:$G,2,FALSE)),"",VLOOKUP($B1608,Insumos!$C:$G,2,FALSE))</f>
        <v>6750</v>
      </c>
      <c r="E1608" s="57">
        <f>+IF(ISERROR(VLOOKUP($B1608,Insumos!$C:$G,5,FALSE)),"",VLOOKUP($B1608,Insumos!$C:$G,5,FALSE))</f>
        <v>1000</v>
      </c>
      <c r="F1608" s="55" t="str">
        <f>+IF(ISERROR(VLOOKUP($B1608,Insumos!$C:$G,4,FALSE)),"",VLOOKUP($B1608,Insumos!$C:$G,4,FALSE))</f>
        <v>GRAMOS</v>
      </c>
      <c r="G1608" s="141">
        <v>8.0</v>
      </c>
      <c r="H1608" s="56">
        <f t="shared" si="65"/>
        <v>54</v>
      </c>
    </row>
    <row r="1609" ht="15.75" customHeight="1">
      <c r="A1609" s="53">
        <v>18.0</v>
      </c>
      <c r="B1609" s="55" t="s">
        <v>311</v>
      </c>
      <c r="C1609" s="55" t="str">
        <f>+IF(ISERROR(VLOOKUP($B1609,Insumos!$C:$G,3,FALSE)),"",VLOOKUP($B1609,Insumos!$C:$G,3,FALSE))</f>
        <v>UNIDAD</v>
      </c>
      <c r="D1609" s="56">
        <f>+IF(ISERROR(VLOOKUP($B1609,Insumos!$C:$G,2,FALSE)),"",VLOOKUP($B1609,Insumos!$C:$G,2,FALSE))</f>
        <v>75.25</v>
      </c>
      <c r="E1609" s="57">
        <f>+IF(ISERROR(VLOOKUP($B1609,Insumos!$C:$G,5,FALSE)),"",VLOOKUP($B1609,Insumos!$C:$G,5,FALSE))</f>
        <v>1</v>
      </c>
      <c r="F1609" s="55" t="str">
        <f>+IF(ISERROR(VLOOKUP($B1609,Insumos!$C:$G,4,FALSE)),"",VLOOKUP($B1609,Insumos!$C:$G,4,FALSE))</f>
        <v>UNIDAD</v>
      </c>
      <c r="G1609" s="141">
        <v>1.0</v>
      </c>
      <c r="H1609" s="56">
        <f t="shared" si="65"/>
        <v>75.25</v>
      </c>
    </row>
    <row r="1610" ht="15.75" customHeight="1">
      <c r="A1610" s="53">
        <v>19.0</v>
      </c>
      <c r="B1610" s="55" t="s">
        <v>312</v>
      </c>
      <c r="C1610" s="55" t="str">
        <f>+IF(ISERROR(VLOOKUP($B1610,Insumos!$C:$G,3,FALSE)),"",VLOOKUP($B1610,Insumos!$C:$G,3,FALSE))</f>
        <v>UNIDAD</v>
      </c>
      <c r="D1610" s="56">
        <f>+IF(ISERROR(VLOOKUP($B1610,Insumos!$C:$G,2,FALSE)),"",VLOOKUP($B1610,Insumos!$C:$G,2,FALSE))</f>
        <v>90.25</v>
      </c>
      <c r="E1610" s="57">
        <f>+IF(ISERROR(VLOOKUP($B1610,Insumos!$C:$G,5,FALSE)),"",VLOOKUP($B1610,Insumos!$C:$G,5,FALSE))</f>
        <v>1</v>
      </c>
      <c r="F1610" s="55" t="str">
        <f>+IF(ISERROR(VLOOKUP($B1610,Insumos!$C:$G,4,FALSE)),"",VLOOKUP($B1610,Insumos!$C:$G,4,FALSE))</f>
        <v>UNIDAD</v>
      </c>
      <c r="G1610" s="141">
        <v>1.0</v>
      </c>
      <c r="H1610" s="56">
        <f t="shared" si="65"/>
        <v>90.25</v>
      </c>
    </row>
    <row r="1611" ht="15.75" customHeight="1">
      <c r="A1611" s="53">
        <v>20.0</v>
      </c>
      <c r="B1611" s="55" t="s">
        <v>303</v>
      </c>
      <c r="C1611" s="55" t="str">
        <f>+IF(ISERROR(VLOOKUP($B1611,Insumos!$C:$G,3,FALSE)),"",VLOOKUP($B1611,Insumos!$C:$G,3,FALSE))</f>
        <v>UNIDAD</v>
      </c>
      <c r="D1611" s="56">
        <f>+IF(ISERROR(VLOOKUP($B1611,Insumos!$C:$G,2,FALSE)),"",VLOOKUP($B1611,Insumos!$C:$G,2,FALSE))</f>
        <v>10</v>
      </c>
      <c r="E1611" s="57">
        <f>+IF(ISERROR(VLOOKUP($B1611,Insumos!$C:$G,5,FALSE)),"",VLOOKUP($B1611,Insumos!$C:$G,5,FALSE))</f>
        <v>1</v>
      </c>
      <c r="F1611" s="55" t="str">
        <f>+IF(ISERROR(VLOOKUP($B1611,Insumos!$C:$G,4,FALSE)),"",VLOOKUP($B1611,Insumos!$C:$G,4,FALSE))</f>
        <v>UNIDAD</v>
      </c>
      <c r="G1611" s="141">
        <v>3.0</v>
      </c>
      <c r="H1611" s="56">
        <f t="shared" si="65"/>
        <v>30</v>
      </c>
    </row>
    <row r="1612" ht="15.75" customHeight="1">
      <c r="A1612" s="53">
        <v>21.0</v>
      </c>
      <c r="B1612" s="55" t="s">
        <v>304</v>
      </c>
      <c r="C1612" s="55" t="str">
        <f>+IF(ISERROR(VLOOKUP($B1612,Insumos!$C:$G,3,FALSE)),"",VLOOKUP($B1612,Insumos!$C:$G,3,FALSE))</f>
        <v>UNIDAD</v>
      </c>
      <c r="D1612" s="56">
        <f>+IF(ISERROR(VLOOKUP($B1612,Insumos!$C:$G,2,FALSE)),"",VLOOKUP($B1612,Insumos!$C:$G,2,FALSE))</f>
        <v>9</v>
      </c>
      <c r="E1612" s="57">
        <f>+IF(ISERROR(VLOOKUP($B1612,Insumos!$C:$G,5,FALSE)),"",VLOOKUP($B1612,Insumos!$C:$G,5,FALSE))</f>
        <v>1</v>
      </c>
      <c r="F1612" s="55" t="str">
        <f>+IF(ISERROR(VLOOKUP($B1612,Insumos!$C:$G,4,FALSE)),"",VLOOKUP($B1612,Insumos!$C:$G,4,FALSE))</f>
        <v>UNIDAD</v>
      </c>
      <c r="G1612" s="141">
        <v>3.0</v>
      </c>
      <c r="H1612" s="56">
        <f t="shared" si="65"/>
        <v>27</v>
      </c>
    </row>
    <row r="1613" ht="15.75" customHeight="1">
      <c r="A1613" s="53">
        <v>22.0</v>
      </c>
      <c r="B1613" s="55" t="s">
        <v>315</v>
      </c>
      <c r="C1613" s="55" t="str">
        <f>+IF(ISERROR(VLOOKUP($B1613,Insumos!$C:$G,3,FALSE)),"",VLOOKUP($B1613,Insumos!$C:$G,3,FALSE))</f>
        <v>UNIDAD</v>
      </c>
      <c r="D1613" s="56">
        <f>+IF(ISERROR(VLOOKUP($B1613,Insumos!$C:$G,2,FALSE)),"",VLOOKUP($B1613,Insumos!$C:$G,2,FALSE))</f>
        <v>170</v>
      </c>
      <c r="E1613" s="57">
        <f>+IF(ISERROR(VLOOKUP($B1613,Insumos!$C:$G,5,FALSE)),"",VLOOKUP($B1613,Insumos!$C:$G,5,FALSE))</f>
        <v>1</v>
      </c>
      <c r="F1613" s="55" t="str">
        <f>+IF(ISERROR(VLOOKUP($B1613,Insumos!$C:$G,4,FALSE)),"",VLOOKUP($B1613,Insumos!$C:$G,4,FALSE))</f>
        <v>UNIDAD</v>
      </c>
      <c r="G1613" s="141">
        <v>1.0</v>
      </c>
      <c r="H1613" s="56">
        <f t="shared" si="65"/>
        <v>170</v>
      </c>
    </row>
    <row r="1614" ht="15.75" customHeight="1">
      <c r="A1614" s="53">
        <v>23.0</v>
      </c>
      <c r="B1614" s="55"/>
      <c r="C1614" s="55" t="str">
        <f>+IF(ISERROR(VLOOKUP($B1614,Insumos!$C:$G,3,FALSE)),"",VLOOKUP($B1614,Insumos!$C:$G,3,FALSE))</f>
        <v/>
      </c>
      <c r="D1614" s="56" t="str">
        <f>+IF(ISERROR(VLOOKUP($B1614,Insumos!$C:$G,2,FALSE)),"",VLOOKUP($B1614,Insumos!$C:$G,2,FALSE))</f>
        <v/>
      </c>
      <c r="E1614" s="57" t="str">
        <f>+IF(ISERROR(VLOOKUP($B1614,Insumos!$C:$G,5,FALSE)),"",VLOOKUP($B1614,Insumos!$C:$G,5,FALSE))</f>
        <v/>
      </c>
      <c r="F1614" s="55" t="str">
        <f>+IF(ISERROR(VLOOKUP($B1614,Insumos!$C:$G,4,FALSE)),"",VLOOKUP($B1614,Insumos!$C:$G,4,FALSE))</f>
        <v/>
      </c>
      <c r="G1614" s="141"/>
      <c r="H1614" s="56">
        <f t="shared" si="65"/>
        <v>0</v>
      </c>
    </row>
    <row r="1615" ht="15.75" customHeight="1">
      <c r="A1615" s="53">
        <v>24.0</v>
      </c>
      <c r="B1615" s="55"/>
      <c r="C1615" s="55" t="str">
        <f>+IF(ISERROR(VLOOKUP($B1615,Insumos!$C:$G,3,FALSE)),"",VLOOKUP($B1615,Insumos!$C:$G,3,FALSE))</f>
        <v/>
      </c>
      <c r="D1615" s="56" t="str">
        <f>+IF(ISERROR(VLOOKUP($B1615,Insumos!$C:$G,2,FALSE)),"",VLOOKUP($B1615,Insumos!$C:$G,2,FALSE))</f>
        <v/>
      </c>
      <c r="E1615" s="57" t="str">
        <f>+IF(ISERROR(VLOOKUP($B1615,Insumos!$C:$G,5,FALSE)),"",VLOOKUP($B1615,Insumos!$C:$G,5,FALSE))</f>
        <v/>
      </c>
      <c r="F1615" s="55" t="str">
        <f>+IF(ISERROR(VLOOKUP($B1615,Insumos!$C:$G,4,FALSE)),"",VLOOKUP($B1615,Insumos!$C:$G,4,FALSE))</f>
        <v/>
      </c>
      <c r="G1615" s="141"/>
      <c r="H1615" s="56">
        <f t="shared" si="65"/>
        <v>0</v>
      </c>
    </row>
    <row r="1616" ht="15.75" customHeight="1">
      <c r="A1616" s="42"/>
      <c r="B1616" s="140"/>
      <c r="C1616" s="41"/>
      <c r="D1616" s="44"/>
      <c r="E1616" s="45"/>
      <c r="F1616" s="41"/>
      <c r="G1616" s="67" t="s">
        <v>566</v>
      </c>
      <c r="H1616" s="68">
        <f>+SUM(H1592:H1615)</f>
        <v>2027.59</v>
      </c>
    </row>
    <row r="1617" ht="15.75" customHeight="1">
      <c r="A1617" s="42"/>
      <c r="B1617" s="140"/>
      <c r="C1617" s="41"/>
      <c r="D1617" s="44"/>
      <c r="E1617" s="45"/>
      <c r="F1617" s="41"/>
      <c r="G1617" s="67" t="s">
        <v>569</v>
      </c>
      <c r="H1617" s="142">
        <f>+H1616/10</f>
        <v>202.759</v>
      </c>
    </row>
    <row r="1618" ht="15.75" customHeight="1">
      <c r="A1618" s="42"/>
      <c r="B1618" s="140"/>
      <c r="C1618" s="41"/>
      <c r="D1618" s="44"/>
      <c r="E1618" s="45"/>
      <c r="F1618" s="41"/>
      <c r="G1618" s="67" t="s">
        <v>570</v>
      </c>
      <c r="H1618" s="143">
        <f>(H1616+H1617)*1.19</f>
        <v>2654.11531</v>
      </c>
    </row>
    <row r="1619" ht="15.75" customHeight="1">
      <c r="A1619" s="42"/>
      <c r="B1619" s="140"/>
      <c r="C1619" s="41"/>
      <c r="D1619" s="44"/>
      <c r="E1619" s="45"/>
      <c r="F1619" s="41"/>
      <c r="G1619" s="67" t="s">
        <v>571</v>
      </c>
      <c r="H1619" s="144">
        <f>+H1618/H1620</f>
        <v>0.2459791761</v>
      </c>
    </row>
    <row r="1620" ht="15.75" customHeight="1">
      <c r="A1620" s="42"/>
      <c r="B1620" s="140"/>
      <c r="C1620" s="41"/>
      <c r="D1620" s="44"/>
      <c r="E1620" s="45"/>
      <c r="F1620" s="41"/>
      <c r="G1620" s="67" t="s">
        <v>572</v>
      </c>
      <c r="H1620" s="154">
        <v>10790.0</v>
      </c>
    </row>
    <row r="1621" ht="15.75" customHeight="1">
      <c r="B1621" s="4"/>
      <c r="G1621" s="31"/>
    </row>
    <row r="1622" ht="15.75" customHeight="1">
      <c r="B1622" s="4"/>
      <c r="G1622" s="31"/>
    </row>
    <row r="1623" ht="15.75" customHeight="1">
      <c r="A1623" s="138" t="s">
        <v>562</v>
      </c>
      <c r="B1623" s="89" t="s">
        <v>218</v>
      </c>
      <c r="C1623" s="34" t="s">
        <v>484</v>
      </c>
      <c r="D1623" s="35"/>
      <c r="E1623" s="36"/>
      <c r="F1623" s="37"/>
      <c r="G1623" s="38"/>
      <c r="H1623" s="35"/>
    </row>
    <row r="1624" ht="15.75" customHeight="1">
      <c r="A1624" s="42"/>
      <c r="B1624" s="140"/>
      <c r="C1624" s="42"/>
      <c r="D1624" s="44"/>
      <c r="E1624" s="45"/>
      <c r="F1624" s="42"/>
      <c r="G1624" s="46"/>
      <c r="H1624" s="44"/>
    </row>
    <row r="1625" ht="15.75" customHeight="1">
      <c r="A1625" s="48" t="s">
        <v>476</v>
      </c>
      <c r="B1625" s="48" t="s">
        <v>477</v>
      </c>
      <c r="C1625" s="48" t="s">
        <v>478</v>
      </c>
      <c r="D1625" s="49" t="s">
        <v>564</v>
      </c>
      <c r="E1625" s="50" t="s">
        <v>10</v>
      </c>
      <c r="F1625" s="48" t="s">
        <v>480</v>
      </c>
      <c r="G1625" s="51" t="s">
        <v>481</v>
      </c>
      <c r="H1625" s="49" t="s">
        <v>565</v>
      </c>
    </row>
    <row r="1626" ht="15.75" customHeight="1">
      <c r="A1626" s="53">
        <v>1.0</v>
      </c>
      <c r="B1626" s="55" t="s">
        <v>69</v>
      </c>
      <c r="C1626" s="53" t="str">
        <f>+IF(ISERROR(VLOOKUP($B1626,Insumos!$C:$G,3,FALSE)),"",VLOOKUP($B1626,Insumos!$C:$G,3,FALSE))</f>
        <v>GRAMOS</v>
      </c>
      <c r="D1626" s="56">
        <f>+IF(ISERROR(VLOOKUP($B1626,Insumos!$C:$G,2,FALSE)),"",VLOOKUP($B1626,Insumos!$C:$G,2,FALSE))</f>
        <v>2777.79</v>
      </c>
      <c r="E1626" s="57">
        <f>+IF(ISERROR(VLOOKUP($B1626,Insumos!$C:$G,5,FALSE)),"",VLOOKUP($B1626,Insumos!$C:$G,5,FALSE))</f>
        <v>5700</v>
      </c>
      <c r="F1626" s="55" t="str">
        <f>+IF(ISERROR(VLOOKUP($B1626,Insumos!$C:$G,4,FALSE)),"",VLOOKUP($B1626,Insumos!$C:$G,4,FALSE))</f>
        <v>GRAMOS</v>
      </c>
      <c r="G1626" s="170">
        <v>110.0</v>
      </c>
      <c r="H1626" s="56">
        <f t="shared" ref="H1626:H1647" si="66">IF(ISERROR(ROUND(+D1626/E1626*G1626,2)),0,ROUND(+D1626/E1626*G1626,2))</f>
        <v>53.61</v>
      </c>
    </row>
    <row r="1627" ht="15.75" customHeight="1">
      <c r="A1627" s="53">
        <v>2.0</v>
      </c>
      <c r="B1627" s="55" t="s">
        <v>52</v>
      </c>
      <c r="C1627" s="55" t="str">
        <f>+IF(ISERROR(VLOOKUP($B1627,Insumos!$C:$G,3,FALSE)),"",VLOOKUP($B1627,Insumos!$C:$G,3,FALSE))</f>
        <v>UNIDAD</v>
      </c>
      <c r="D1627" s="56">
        <f>+IF(ISERROR(VLOOKUP($B1627,Insumos!$C:$G,2,FALSE)),"",VLOOKUP($B1627,Insumos!$C:$G,2,FALSE))</f>
        <v>5000</v>
      </c>
      <c r="E1627" s="57">
        <f>+IF(ISERROR(VLOOKUP($B1627,Insumos!$C:$G,5,FALSE)),"",VLOOKUP($B1627,Insumos!$C:$G,5,FALSE))</f>
        <v>100</v>
      </c>
      <c r="F1627" s="55" t="str">
        <f>+IF(ISERROR(VLOOKUP($B1627,Insumos!$C:$G,4,FALSE)),"",VLOOKUP($B1627,Insumos!$C:$G,4,FALSE))</f>
        <v>UNIDAD</v>
      </c>
      <c r="G1627" s="170">
        <v>0.5</v>
      </c>
      <c r="H1627" s="56">
        <f t="shared" si="66"/>
        <v>25</v>
      </c>
    </row>
    <row r="1628" ht="15.75" customHeight="1">
      <c r="A1628" s="53">
        <v>3.0</v>
      </c>
      <c r="B1628" s="55" t="s">
        <v>236</v>
      </c>
      <c r="C1628" s="55" t="str">
        <f>+IF(ISERROR(VLOOKUP($B1628,Insumos!$C:$G,3,FALSE)),"",VLOOKUP($B1628,Insumos!$C:$G,3,FALSE))</f>
        <v>GRAMOS</v>
      </c>
      <c r="D1628" s="56">
        <f>+IF(ISERROR(VLOOKUP($B1628,Insumos!$C:$G,2,FALSE)),"",VLOOKUP($B1628,Insumos!$C:$G,2,FALSE))</f>
        <v>8753.846154</v>
      </c>
      <c r="E1628" s="57">
        <f>+IF(ISERROR(VLOOKUP($B1628,Insumos!$C:$G,5,FALSE)),"",VLOOKUP($B1628,Insumos!$C:$G,5,FALSE))</f>
        <v>1000</v>
      </c>
      <c r="F1628" s="55" t="str">
        <f>+IF(ISERROR(VLOOKUP($B1628,Insumos!$C:$G,4,FALSE)),"",VLOOKUP($B1628,Insumos!$C:$G,4,FALSE))</f>
        <v>GRAMOS</v>
      </c>
      <c r="G1628" s="170">
        <v>40.0</v>
      </c>
      <c r="H1628" s="56">
        <f t="shared" si="66"/>
        <v>350.15</v>
      </c>
    </row>
    <row r="1629" ht="15.75" customHeight="1">
      <c r="A1629" s="53">
        <v>4.0</v>
      </c>
      <c r="B1629" s="55" t="s">
        <v>33</v>
      </c>
      <c r="C1629" s="55" t="str">
        <f>+IF(ISERROR(VLOOKUP($B1629,Insumos!$C:$G,3,FALSE)),"",VLOOKUP($B1629,Insumos!$C:$G,3,FALSE))</f>
        <v>GRAMOS</v>
      </c>
      <c r="D1629" s="56">
        <f>+IF(ISERROR(VLOOKUP($B1629,Insumos!$C:$G,2,FALSE)),"",VLOOKUP($B1629,Insumos!$C:$G,2,FALSE))</f>
        <v>6945</v>
      </c>
      <c r="E1629" s="57">
        <f>+IF(ISERROR(VLOOKUP($B1629,Insumos!$C:$G,5,FALSE)),"",VLOOKUP($B1629,Insumos!$C:$G,5,FALSE))</f>
        <v>1360</v>
      </c>
      <c r="F1629" s="55" t="str">
        <f>+IF(ISERROR(VLOOKUP($B1629,Insumos!$C:$G,4,FALSE)),"",VLOOKUP($B1629,Insumos!$C:$G,4,FALSE))</f>
        <v>GRAMOS</v>
      </c>
      <c r="G1629" s="170">
        <v>35.0</v>
      </c>
      <c r="H1629" s="56">
        <f t="shared" si="66"/>
        <v>178.73</v>
      </c>
    </row>
    <row r="1630" ht="15.75" customHeight="1">
      <c r="A1630" s="53">
        <v>5.0</v>
      </c>
      <c r="B1630" s="55" t="s">
        <v>217</v>
      </c>
      <c r="C1630" s="55" t="str">
        <f>+IF(ISERROR(VLOOKUP($B1630,Insumos!$C:$G,3,FALSE)),"",VLOOKUP($B1630,Insumos!$C:$G,3,FALSE))</f>
        <v>GRAMOS</v>
      </c>
      <c r="D1630" s="56">
        <f>+IF(ISERROR(VLOOKUP($B1630,Insumos!$C:$G,2,FALSE)),"",VLOOKUP($B1630,Insumos!$C:$G,2,FALSE))</f>
        <v>3600</v>
      </c>
      <c r="E1630" s="57">
        <f>+IF(ISERROR(VLOOKUP($B1630,Insumos!$C:$G,5,FALSE)),"",VLOOKUP($B1630,Insumos!$C:$G,5,FALSE))</f>
        <v>700</v>
      </c>
      <c r="F1630" s="55" t="str">
        <f>+IF(ISERROR(VLOOKUP($B1630,Insumos!$C:$G,4,FALSE)),"",VLOOKUP($B1630,Insumos!$C:$G,4,FALSE))</f>
        <v>GRAMOS</v>
      </c>
      <c r="G1630" s="170">
        <v>30.0</v>
      </c>
      <c r="H1630" s="56">
        <f t="shared" si="66"/>
        <v>154.29</v>
      </c>
    </row>
    <row r="1631" ht="15.75" customHeight="1">
      <c r="A1631" s="53">
        <v>6.0</v>
      </c>
      <c r="B1631" s="55" t="s">
        <v>56</v>
      </c>
      <c r="C1631" s="55" t="str">
        <f>+IF(ISERROR(VLOOKUP($B1631,Insumos!$C:$G,3,FALSE)),"",VLOOKUP($B1631,Insumos!$C:$G,3,FALSE))</f>
        <v>GRAMOS</v>
      </c>
      <c r="D1631" s="56">
        <f>+IF(ISERROR(VLOOKUP($B1631,Insumos!$C:$G,2,FALSE)),"",VLOOKUP($B1631,Insumos!$C:$G,2,FALSE))</f>
        <v>1690</v>
      </c>
      <c r="E1631" s="57">
        <f>+IF(ISERROR(VLOOKUP($B1631,Insumos!$C:$G,5,FALSE)),"",VLOOKUP($B1631,Insumos!$C:$G,5,FALSE))</f>
        <v>1000</v>
      </c>
      <c r="F1631" s="55" t="str">
        <f>+IF(ISERROR(VLOOKUP($B1631,Insumos!$C:$G,4,FALSE)),"",VLOOKUP($B1631,Insumos!$C:$G,4,FALSE))</f>
        <v>GRAMOS</v>
      </c>
      <c r="G1631" s="170">
        <v>10.0</v>
      </c>
      <c r="H1631" s="56">
        <f t="shared" si="66"/>
        <v>16.9</v>
      </c>
    </row>
    <row r="1632" ht="15.75" customHeight="1">
      <c r="A1632" s="53">
        <v>7.0</v>
      </c>
      <c r="B1632" s="55" t="s">
        <v>108</v>
      </c>
      <c r="C1632" s="55" t="str">
        <f>+IF(ISERROR(VLOOKUP($B1632,Insumos!$C:$G,3,FALSE)),"",VLOOKUP($B1632,Insumos!$C:$G,3,FALSE))</f>
        <v>GRAMOS</v>
      </c>
      <c r="D1632" s="56">
        <f>+IF(ISERROR(VLOOKUP($B1632,Insumos!$C:$G,2,FALSE)),"",VLOOKUP($B1632,Insumos!$C:$G,2,FALSE))</f>
        <v>146.78</v>
      </c>
      <c r="E1632" s="57">
        <f>+IF(ISERROR(VLOOKUP($B1632,Insumos!$C:$G,5,FALSE)),"",VLOOKUP($B1632,Insumos!$C:$G,5,FALSE))</f>
        <v>40</v>
      </c>
      <c r="F1632" s="55" t="str">
        <f>+IF(ISERROR(VLOOKUP($B1632,Insumos!$C:$G,4,FALSE)),"",VLOOKUP($B1632,Insumos!$C:$G,4,FALSE))</f>
        <v>GRAMOS</v>
      </c>
      <c r="G1632" s="170">
        <v>10.0</v>
      </c>
      <c r="H1632" s="56">
        <f t="shared" si="66"/>
        <v>36.7</v>
      </c>
    </row>
    <row r="1633" ht="15.75" customHeight="1">
      <c r="A1633" s="53">
        <v>8.0</v>
      </c>
      <c r="B1633" s="55" t="s">
        <v>90</v>
      </c>
      <c r="C1633" s="55" t="str">
        <f>+IF(ISERROR(VLOOKUP($B1633,Insumos!$C:$G,3,FALSE)),"",VLOOKUP($B1633,Insumos!$C:$G,3,FALSE))</f>
        <v>PORCION</v>
      </c>
      <c r="D1633" s="56">
        <f>+IF(ISERROR(VLOOKUP($B1633,Insumos!$C:$G,2,FALSE)),"",VLOOKUP($B1633,Insumos!$C:$G,2,FALSE))</f>
        <v>1216.54</v>
      </c>
      <c r="E1633" s="57">
        <f>+IF(ISERROR(VLOOKUP($B1633,Insumos!$C:$G,5,FALSE)),"",VLOOKUP($B1633,Insumos!$C:$G,5,FALSE))</f>
        <v>1</v>
      </c>
      <c r="F1633" s="55" t="str">
        <f>+IF(ISERROR(VLOOKUP($B1633,Insumos!$C:$G,4,FALSE)),"",VLOOKUP($B1633,Insumos!$C:$G,4,FALSE))</f>
        <v>PORCION</v>
      </c>
      <c r="G1633" s="170">
        <v>1.0</v>
      </c>
      <c r="H1633" s="56">
        <f t="shared" si="66"/>
        <v>1216.54</v>
      </c>
    </row>
    <row r="1634" ht="15.75" customHeight="1">
      <c r="A1634" s="53">
        <v>9.0</v>
      </c>
      <c r="B1634" s="55" t="s">
        <v>87</v>
      </c>
      <c r="C1634" s="55" t="str">
        <f>+IF(ISERROR(VLOOKUP($B1634,Insumos!$C:$G,3,FALSE)),"",VLOOKUP($B1634,Insumos!$C:$G,3,FALSE))</f>
        <v>GRAMOS</v>
      </c>
      <c r="D1634" s="56">
        <f>+IF(ISERROR(VLOOKUP($B1634,Insumos!$C:$G,2,FALSE)),"",VLOOKUP($B1634,Insumos!$C:$G,2,FALSE))</f>
        <v>3795</v>
      </c>
      <c r="E1634" s="57">
        <f>+IF(ISERROR(VLOOKUP($B1634,Insumos!$C:$G,5,FALSE)),"",VLOOKUP($B1634,Insumos!$C:$G,5,FALSE))</f>
        <v>500</v>
      </c>
      <c r="F1634" s="55" t="str">
        <f>+IF(ISERROR(VLOOKUP($B1634,Insumos!$C:$G,4,FALSE)),"",VLOOKUP($B1634,Insumos!$C:$G,4,FALSE))</f>
        <v>GRAMOS</v>
      </c>
      <c r="G1634" s="176">
        <v>5.0</v>
      </c>
      <c r="H1634" s="56">
        <f t="shared" si="66"/>
        <v>37.95</v>
      </c>
    </row>
    <row r="1635" ht="15.75" customHeight="1">
      <c r="A1635" s="53">
        <v>10.0</v>
      </c>
      <c r="B1635" s="55" t="s">
        <v>324</v>
      </c>
      <c r="C1635" s="55" t="str">
        <f>+IF(ISERROR(VLOOKUP($B1635,Insumos!$C:$G,3,FALSE)),"",VLOOKUP($B1635,Insumos!$C:$G,3,FALSE))</f>
        <v>GRAMOS</v>
      </c>
      <c r="D1635" s="56">
        <f>+IF(ISERROR(VLOOKUP($B1635,Insumos!$C:$G,2,FALSE)),"",VLOOKUP($B1635,Insumos!$C:$G,2,FALSE))</f>
        <v>1134.5</v>
      </c>
      <c r="E1635" s="57">
        <f>+IF(ISERROR(VLOOKUP($B1635,Insumos!$C:$G,5,FALSE)),"",VLOOKUP($B1635,Insumos!$C:$G,5,FALSE))</f>
        <v>1000</v>
      </c>
      <c r="F1635" s="55" t="str">
        <f>+IF(ISERROR(VLOOKUP($B1635,Insumos!$C:$G,4,FALSE)),"",VLOOKUP($B1635,Insumos!$C:$G,4,FALSE))</f>
        <v>GRAMOS</v>
      </c>
      <c r="G1635" s="176">
        <v>5.0</v>
      </c>
      <c r="H1635" s="56">
        <f t="shared" si="66"/>
        <v>5.67</v>
      </c>
    </row>
    <row r="1636" ht="15.75" customHeight="1">
      <c r="A1636" s="53">
        <v>11.0</v>
      </c>
      <c r="B1636" s="55" t="s">
        <v>305</v>
      </c>
      <c r="C1636" s="55" t="str">
        <f>+IF(ISERROR(VLOOKUP($B1636,Insumos!$C:$G,3,FALSE)),"",VLOOKUP($B1636,Insumos!$C:$G,3,FALSE))</f>
        <v>UNIDAD</v>
      </c>
      <c r="D1636" s="56">
        <f>+IF(ISERROR(VLOOKUP($B1636,Insumos!$C:$G,2,FALSE)),"",VLOOKUP($B1636,Insumos!$C:$G,2,FALSE))</f>
        <v>52</v>
      </c>
      <c r="E1636" s="57">
        <f>+IF(ISERROR(VLOOKUP($B1636,Insumos!$C:$G,5,FALSE)),"",VLOOKUP($B1636,Insumos!$C:$G,5,FALSE))</f>
        <v>1</v>
      </c>
      <c r="F1636" s="55" t="str">
        <f>+IF(ISERROR(VLOOKUP($B1636,Insumos!$C:$G,4,FALSE)),"",VLOOKUP($B1636,Insumos!$C:$G,4,FALSE))</f>
        <v>UNIDAD</v>
      </c>
      <c r="G1636" s="176">
        <v>1.0</v>
      </c>
      <c r="H1636" s="56">
        <f t="shared" si="66"/>
        <v>52</v>
      </c>
    </row>
    <row r="1637" ht="15.75" customHeight="1">
      <c r="A1637" s="53">
        <v>12.0</v>
      </c>
      <c r="B1637" s="55" t="s">
        <v>309</v>
      </c>
      <c r="C1637" s="55" t="str">
        <f>+IF(ISERROR(VLOOKUP($B1637,Insumos!$C:$G,3,FALSE)),"",VLOOKUP($B1637,Insumos!$C:$G,3,FALSE))</f>
        <v>UNIDAD</v>
      </c>
      <c r="D1637" s="56">
        <f>+IF(ISERROR(VLOOKUP($B1637,Insumos!$C:$G,2,FALSE)),"",VLOOKUP($B1637,Insumos!$C:$G,2,FALSE))</f>
        <v>23.53</v>
      </c>
      <c r="E1637" s="57">
        <f>+IF(ISERROR(VLOOKUP($B1637,Insumos!$C:$G,5,FALSE)),"",VLOOKUP($B1637,Insumos!$C:$G,5,FALSE))</f>
        <v>1</v>
      </c>
      <c r="F1637" s="55" t="str">
        <f>+IF(ISERROR(VLOOKUP($B1637,Insumos!$C:$G,4,FALSE)),"",VLOOKUP($B1637,Insumos!$C:$G,4,FALSE))</f>
        <v>UNIDAD</v>
      </c>
      <c r="G1637" s="176">
        <v>1.0</v>
      </c>
      <c r="H1637" s="56">
        <f t="shared" si="66"/>
        <v>23.53</v>
      </c>
    </row>
    <row r="1638" ht="15.75" customHeight="1">
      <c r="A1638" s="53">
        <v>13.0</v>
      </c>
      <c r="B1638" s="55" t="s">
        <v>310</v>
      </c>
      <c r="C1638" s="55" t="str">
        <f>+IF(ISERROR(VLOOKUP($B1638,Insumos!$C:$G,3,FALSE)),"",VLOOKUP($B1638,Insumos!$C:$G,3,FALSE))</f>
        <v>UNIDAD</v>
      </c>
      <c r="D1638" s="56">
        <f>+IF(ISERROR(VLOOKUP($B1638,Insumos!$C:$G,2,FALSE)),"",VLOOKUP($B1638,Insumos!$C:$G,2,FALSE))</f>
        <v>15.13</v>
      </c>
      <c r="E1638" s="57">
        <f>+IF(ISERROR(VLOOKUP($B1638,Insumos!$C:$G,5,FALSE)),"",VLOOKUP($B1638,Insumos!$C:$G,5,FALSE))</f>
        <v>1</v>
      </c>
      <c r="F1638" s="55" t="str">
        <f>+IF(ISERROR(VLOOKUP($B1638,Insumos!$C:$G,4,FALSE)),"",VLOOKUP($B1638,Insumos!$C:$G,4,FALSE))</f>
        <v>UNIDAD</v>
      </c>
      <c r="G1638" s="176">
        <v>1.0</v>
      </c>
      <c r="H1638" s="56">
        <f t="shared" si="66"/>
        <v>15.13</v>
      </c>
    </row>
    <row r="1639" ht="15.75" customHeight="1">
      <c r="A1639" s="53">
        <v>14.0</v>
      </c>
      <c r="B1639" s="55" t="s">
        <v>294</v>
      </c>
      <c r="C1639" s="55" t="str">
        <f>+IF(ISERROR(VLOOKUP($B1639,Insumos!$C:$G,3,FALSE)),"",VLOOKUP($B1639,Insumos!$C:$G,3,FALSE))</f>
        <v>CAJA</v>
      </c>
      <c r="D1639" s="56">
        <f>+IF(ISERROR(VLOOKUP($B1639,Insumos!$C:$G,2,FALSE)),"",VLOOKUP($B1639,Insumos!$C:$G,2,FALSE))</f>
        <v>180</v>
      </c>
      <c r="E1639" s="57">
        <f>+IF(ISERROR(VLOOKUP($B1639,Insumos!$C:$G,5,FALSE)),"",VLOOKUP($B1639,Insumos!$C:$G,5,FALSE))</f>
        <v>1</v>
      </c>
      <c r="F1639" s="55" t="str">
        <f>+IF(ISERROR(VLOOKUP($B1639,Insumos!$C:$G,4,FALSE)),"",VLOOKUP($B1639,Insumos!$C:$G,4,FALSE))</f>
        <v>CAJA</v>
      </c>
      <c r="G1639" s="141">
        <v>1.0</v>
      </c>
      <c r="H1639" s="56">
        <f t="shared" si="66"/>
        <v>180</v>
      </c>
    </row>
    <row r="1640" ht="15.75" customHeight="1">
      <c r="A1640" s="53">
        <v>15.0</v>
      </c>
      <c r="B1640" s="55" t="s">
        <v>314</v>
      </c>
      <c r="C1640" s="55" t="str">
        <f>+IF(ISERROR(VLOOKUP($B1640,Insumos!$C:$G,3,FALSE)),"",VLOOKUP($B1640,Insumos!$C:$G,3,FALSE))</f>
        <v>UNIDAD</v>
      </c>
      <c r="D1640" s="56">
        <f>+IF(ISERROR(VLOOKUP($B1640,Insumos!$C:$G,2,FALSE)),"",VLOOKUP($B1640,Insumos!$C:$G,2,FALSE))</f>
        <v>10.5</v>
      </c>
      <c r="E1640" s="57">
        <f>+IF(ISERROR(VLOOKUP($B1640,Insumos!$C:$G,5,FALSE)),"",VLOOKUP($B1640,Insumos!$C:$G,5,FALSE))</f>
        <v>1</v>
      </c>
      <c r="F1640" s="55" t="str">
        <f>+IF(ISERROR(VLOOKUP($B1640,Insumos!$C:$G,4,FALSE)),"",VLOOKUP($B1640,Insumos!$C:$G,4,FALSE))</f>
        <v>UNIDAD</v>
      </c>
      <c r="G1640" s="141">
        <v>1.0</v>
      </c>
      <c r="H1640" s="56">
        <f t="shared" si="66"/>
        <v>10.5</v>
      </c>
    </row>
    <row r="1641" ht="15.75" customHeight="1">
      <c r="A1641" s="53">
        <v>16.0</v>
      </c>
      <c r="B1641" s="55" t="s">
        <v>156</v>
      </c>
      <c r="C1641" s="55" t="str">
        <f>+IF(ISERROR(VLOOKUP($B1641,Insumos!$C:$G,3,FALSE)),"",VLOOKUP($B1641,Insumos!$C:$G,3,FALSE))</f>
        <v>GRAMOS</v>
      </c>
      <c r="D1641" s="56">
        <f>+IF(ISERROR(VLOOKUP($B1641,Insumos!$C:$G,2,FALSE)),"",VLOOKUP($B1641,Insumos!$C:$G,2,FALSE))</f>
        <v>909</v>
      </c>
      <c r="E1641" s="57">
        <f>+IF(ISERROR(VLOOKUP($B1641,Insumos!$C:$G,5,FALSE)),"",VLOOKUP($B1641,Insumos!$C:$G,5,FALSE))</f>
        <v>1000</v>
      </c>
      <c r="F1641" s="55" t="str">
        <f>+IF(ISERROR(VLOOKUP($B1641,Insumos!$C:$G,4,FALSE)),"",VLOOKUP($B1641,Insumos!$C:$G,4,FALSE))</f>
        <v>GRAMOS</v>
      </c>
      <c r="G1641" s="141">
        <v>8.0</v>
      </c>
      <c r="H1641" s="56">
        <f t="shared" si="66"/>
        <v>7.27</v>
      </c>
    </row>
    <row r="1642" ht="15.75" customHeight="1">
      <c r="A1642" s="53">
        <v>17.0</v>
      </c>
      <c r="B1642" s="55" t="s">
        <v>313</v>
      </c>
      <c r="C1642" s="55" t="str">
        <f>+IF(ISERROR(VLOOKUP($B1642,Insumos!$C:$G,3,FALSE)),"",VLOOKUP($B1642,Insumos!$C:$G,3,FALSE))</f>
        <v>GRAMOS</v>
      </c>
      <c r="D1642" s="56">
        <f>+IF(ISERROR(VLOOKUP($B1642,Insumos!$C:$G,2,FALSE)),"",VLOOKUP($B1642,Insumos!$C:$G,2,FALSE))</f>
        <v>6750</v>
      </c>
      <c r="E1642" s="57">
        <f>+IF(ISERROR(VLOOKUP($B1642,Insumos!$C:$G,5,FALSE)),"",VLOOKUP($B1642,Insumos!$C:$G,5,FALSE))</f>
        <v>1000</v>
      </c>
      <c r="F1642" s="55" t="str">
        <f>+IF(ISERROR(VLOOKUP($B1642,Insumos!$C:$G,4,FALSE)),"",VLOOKUP($B1642,Insumos!$C:$G,4,FALSE))</f>
        <v>GRAMOS</v>
      </c>
      <c r="G1642" s="141">
        <v>8.0</v>
      </c>
      <c r="H1642" s="56">
        <f t="shared" si="66"/>
        <v>54</v>
      </c>
    </row>
    <row r="1643" ht="15.75" customHeight="1">
      <c r="A1643" s="53">
        <v>18.0</v>
      </c>
      <c r="B1643" s="55" t="s">
        <v>311</v>
      </c>
      <c r="C1643" s="55" t="str">
        <f>+IF(ISERROR(VLOOKUP($B1643,Insumos!$C:$G,3,FALSE)),"",VLOOKUP($B1643,Insumos!$C:$G,3,FALSE))</f>
        <v>UNIDAD</v>
      </c>
      <c r="D1643" s="56">
        <f>+IF(ISERROR(VLOOKUP($B1643,Insumos!$C:$G,2,FALSE)),"",VLOOKUP($B1643,Insumos!$C:$G,2,FALSE))</f>
        <v>75.25</v>
      </c>
      <c r="E1643" s="57">
        <f>+IF(ISERROR(VLOOKUP($B1643,Insumos!$C:$G,5,FALSE)),"",VLOOKUP($B1643,Insumos!$C:$G,5,FALSE))</f>
        <v>1</v>
      </c>
      <c r="F1643" s="55" t="str">
        <f>+IF(ISERROR(VLOOKUP($B1643,Insumos!$C:$G,4,FALSE)),"",VLOOKUP($B1643,Insumos!$C:$G,4,FALSE))</f>
        <v>UNIDAD</v>
      </c>
      <c r="G1643" s="141">
        <v>1.0</v>
      </c>
      <c r="H1643" s="56">
        <f t="shared" si="66"/>
        <v>75.25</v>
      </c>
    </row>
    <row r="1644" ht="15.75" customHeight="1">
      <c r="A1644" s="53">
        <v>19.0</v>
      </c>
      <c r="B1644" s="55" t="s">
        <v>312</v>
      </c>
      <c r="C1644" s="55" t="str">
        <f>+IF(ISERROR(VLOOKUP($B1644,Insumos!$C:$G,3,FALSE)),"",VLOOKUP($B1644,Insumos!$C:$G,3,FALSE))</f>
        <v>UNIDAD</v>
      </c>
      <c r="D1644" s="56">
        <f>+IF(ISERROR(VLOOKUP($B1644,Insumos!$C:$G,2,FALSE)),"",VLOOKUP($B1644,Insumos!$C:$G,2,FALSE))</f>
        <v>90.25</v>
      </c>
      <c r="E1644" s="57">
        <f>+IF(ISERROR(VLOOKUP($B1644,Insumos!$C:$G,5,FALSE)),"",VLOOKUP($B1644,Insumos!$C:$G,5,FALSE))</f>
        <v>1</v>
      </c>
      <c r="F1644" s="55" t="str">
        <f>+IF(ISERROR(VLOOKUP($B1644,Insumos!$C:$G,4,FALSE)),"",VLOOKUP($B1644,Insumos!$C:$G,4,FALSE))</f>
        <v>UNIDAD</v>
      </c>
      <c r="G1644" s="141">
        <v>1.0</v>
      </c>
      <c r="H1644" s="56">
        <f t="shared" si="66"/>
        <v>90.25</v>
      </c>
    </row>
    <row r="1645" ht="15.75" customHeight="1">
      <c r="A1645" s="53">
        <v>20.0</v>
      </c>
      <c r="B1645" s="55" t="s">
        <v>303</v>
      </c>
      <c r="C1645" s="55" t="str">
        <f>+IF(ISERROR(VLOOKUP($B1645,Insumos!$C:$G,3,FALSE)),"",VLOOKUP($B1645,Insumos!$C:$G,3,FALSE))</f>
        <v>UNIDAD</v>
      </c>
      <c r="D1645" s="56">
        <f>+IF(ISERROR(VLOOKUP($B1645,Insumos!$C:$G,2,FALSE)),"",VLOOKUP($B1645,Insumos!$C:$G,2,FALSE))</f>
        <v>10</v>
      </c>
      <c r="E1645" s="57">
        <f>+IF(ISERROR(VLOOKUP($B1645,Insumos!$C:$G,5,FALSE)),"",VLOOKUP($B1645,Insumos!$C:$G,5,FALSE))</f>
        <v>1</v>
      </c>
      <c r="F1645" s="55" t="str">
        <f>+IF(ISERROR(VLOOKUP($B1645,Insumos!$C:$G,4,FALSE)),"",VLOOKUP($B1645,Insumos!$C:$G,4,FALSE))</f>
        <v>UNIDAD</v>
      </c>
      <c r="G1645" s="141">
        <v>3.0</v>
      </c>
      <c r="H1645" s="56">
        <f t="shared" si="66"/>
        <v>30</v>
      </c>
    </row>
    <row r="1646" ht="15.75" customHeight="1">
      <c r="A1646" s="53">
        <v>21.0</v>
      </c>
      <c r="B1646" s="55" t="s">
        <v>304</v>
      </c>
      <c r="C1646" s="55" t="str">
        <f>+IF(ISERROR(VLOOKUP($B1646,Insumos!$C:$G,3,FALSE)),"",VLOOKUP($B1646,Insumos!$C:$G,3,FALSE))</f>
        <v>UNIDAD</v>
      </c>
      <c r="D1646" s="56">
        <f>+IF(ISERROR(VLOOKUP($B1646,Insumos!$C:$G,2,FALSE)),"",VLOOKUP($B1646,Insumos!$C:$G,2,FALSE))</f>
        <v>9</v>
      </c>
      <c r="E1646" s="57">
        <f>+IF(ISERROR(VLOOKUP($B1646,Insumos!$C:$G,5,FALSE)),"",VLOOKUP($B1646,Insumos!$C:$G,5,FALSE))</f>
        <v>1</v>
      </c>
      <c r="F1646" s="55" t="str">
        <f>+IF(ISERROR(VLOOKUP($B1646,Insumos!$C:$G,4,FALSE)),"",VLOOKUP($B1646,Insumos!$C:$G,4,FALSE))</f>
        <v>UNIDAD</v>
      </c>
      <c r="G1646" s="141">
        <v>3.0</v>
      </c>
      <c r="H1646" s="56">
        <f t="shared" si="66"/>
        <v>27</v>
      </c>
    </row>
    <row r="1647" ht="15.75" customHeight="1">
      <c r="A1647" s="53">
        <v>22.0</v>
      </c>
      <c r="B1647" s="55" t="s">
        <v>315</v>
      </c>
      <c r="C1647" s="55" t="str">
        <f>+IF(ISERROR(VLOOKUP($B1647,Insumos!$C:$G,3,FALSE)),"",VLOOKUP($B1647,Insumos!$C:$G,3,FALSE))</f>
        <v>UNIDAD</v>
      </c>
      <c r="D1647" s="56">
        <f>+IF(ISERROR(VLOOKUP($B1647,Insumos!$C:$G,2,FALSE)),"",VLOOKUP($B1647,Insumos!$C:$G,2,FALSE))</f>
        <v>170</v>
      </c>
      <c r="E1647" s="57">
        <f>+IF(ISERROR(VLOOKUP($B1647,Insumos!$C:$G,5,FALSE)),"",VLOOKUP($B1647,Insumos!$C:$G,5,FALSE))</f>
        <v>1</v>
      </c>
      <c r="F1647" s="55" t="str">
        <f>+IF(ISERROR(VLOOKUP($B1647,Insumos!$C:$G,4,FALSE)),"",VLOOKUP($B1647,Insumos!$C:$G,4,FALSE))</f>
        <v>UNIDAD</v>
      </c>
      <c r="G1647" s="141">
        <v>1.0</v>
      </c>
      <c r="H1647" s="56">
        <f t="shared" si="66"/>
        <v>170</v>
      </c>
    </row>
    <row r="1648" ht="15.75" customHeight="1">
      <c r="A1648" s="42"/>
      <c r="B1648" s="140"/>
      <c r="C1648" s="41"/>
      <c r="D1648" s="44"/>
      <c r="E1648" s="45"/>
      <c r="F1648" s="41"/>
      <c r="G1648" s="67" t="s">
        <v>566</v>
      </c>
      <c r="H1648" s="68">
        <f>+SUM(H1626:H1647)</f>
        <v>2810.47</v>
      </c>
    </row>
    <row r="1649" ht="15.75" customHeight="1">
      <c r="A1649" s="42"/>
      <c r="B1649" s="140"/>
      <c r="C1649" s="41"/>
      <c r="D1649" s="44"/>
      <c r="E1649" s="45"/>
      <c r="F1649" s="41"/>
      <c r="G1649" s="67" t="s">
        <v>569</v>
      </c>
      <c r="H1649" s="142">
        <f>+H1648/10</f>
        <v>281.047</v>
      </c>
    </row>
    <row r="1650" ht="15.75" customHeight="1">
      <c r="A1650" s="42"/>
      <c r="B1650" s="140"/>
      <c r="C1650" s="41"/>
      <c r="D1650" s="44"/>
      <c r="E1650" s="45"/>
      <c r="F1650" s="41"/>
      <c r="G1650" s="67" t="s">
        <v>570</v>
      </c>
      <c r="H1650" s="143">
        <f>(H1648+H1649)*1.19</f>
        <v>3678.90523</v>
      </c>
    </row>
    <row r="1651" ht="15.75" customHeight="1">
      <c r="A1651" s="42"/>
      <c r="B1651" s="140"/>
      <c r="C1651" s="41"/>
      <c r="D1651" s="44"/>
      <c r="E1651" s="45"/>
      <c r="F1651" s="41"/>
      <c r="G1651" s="67" t="s">
        <v>571</v>
      </c>
      <c r="H1651" s="144">
        <f>+H1650/H1652</f>
        <v>0.3068311284</v>
      </c>
    </row>
    <row r="1652" ht="15.75" customHeight="1">
      <c r="A1652" s="42"/>
      <c r="B1652" s="140"/>
      <c r="C1652" s="41"/>
      <c r="D1652" s="44"/>
      <c r="E1652" s="45"/>
      <c r="F1652" s="41"/>
      <c r="G1652" s="67" t="s">
        <v>572</v>
      </c>
      <c r="H1652" s="154">
        <v>11990.0</v>
      </c>
    </row>
    <row r="1653" ht="15.75" customHeight="1">
      <c r="B1653" s="4"/>
      <c r="G1653" s="31"/>
    </row>
    <row r="1654" ht="15.75" customHeight="1">
      <c r="B1654" s="4"/>
      <c r="G1654" s="31"/>
    </row>
    <row r="1655" ht="15.75" customHeight="1">
      <c r="B1655" s="4"/>
      <c r="G1655" s="31"/>
    </row>
    <row r="1656" ht="15.75" customHeight="1">
      <c r="B1656" s="4"/>
      <c r="G1656" s="31"/>
    </row>
    <row r="1657" ht="15.75" customHeight="1">
      <c r="B1657" s="4"/>
      <c r="G1657" s="31"/>
    </row>
    <row r="1658" ht="15.75" customHeight="1">
      <c r="A1658" s="138" t="s">
        <v>562</v>
      </c>
      <c r="B1658" s="89" t="s">
        <v>130</v>
      </c>
      <c r="C1658" s="34" t="s">
        <v>484</v>
      </c>
      <c r="D1658" s="35"/>
      <c r="E1658" s="36"/>
      <c r="F1658" s="37"/>
      <c r="G1658" s="38"/>
      <c r="H1658" s="35"/>
    </row>
    <row r="1659" ht="15.75" customHeight="1">
      <c r="A1659" s="42"/>
      <c r="B1659" s="140"/>
      <c r="C1659" s="42"/>
      <c r="D1659" s="44"/>
      <c r="E1659" s="45"/>
      <c r="F1659" s="42"/>
      <c r="G1659" s="46"/>
      <c r="H1659" s="44"/>
    </row>
    <row r="1660" ht="15.75" customHeight="1">
      <c r="A1660" s="48" t="s">
        <v>476</v>
      </c>
      <c r="B1660" s="48" t="s">
        <v>477</v>
      </c>
      <c r="C1660" s="48" t="s">
        <v>478</v>
      </c>
      <c r="D1660" s="49" t="s">
        <v>564</v>
      </c>
      <c r="E1660" s="50" t="s">
        <v>10</v>
      </c>
      <c r="F1660" s="48" t="s">
        <v>480</v>
      </c>
      <c r="G1660" s="51" t="s">
        <v>481</v>
      </c>
      <c r="H1660" s="49" t="s">
        <v>565</v>
      </c>
    </row>
    <row r="1661" ht="15.75" customHeight="1">
      <c r="A1661" s="53">
        <v>1.0</v>
      </c>
      <c r="B1661" s="55" t="s">
        <v>52</v>
      </c>
      <c r="C1661" s="55" t="str">
        <f>+IF(ISERROR(VLOOKUP($B1661,Insumos!$C:$G,3,FALSE)),"",VLOOKUP($B1661,Insumos!$C:$G,3,FALSE))</f>
        <v>UNIDAD</v>
      </c>
      <c r="D1661" s="56">
        <f>+IF(ISERROR(VLOOKUP($B1661,Insumos!$C:$G,2,FALSE)),"",VLOOKUP($B1661,Insumos!$C:$G,2,FALSE))</f>
        <v>5000</v>
      </c>
      <c r="E1661" s="57">
        <f>+IF(ISERROR(VLOOKUP($B1661,Insumos!$C:$G,5,FALSE)),"",VLOOKUP($B1661,Insumos!$C:$G,5,FALSE))</f>
        <v>100</v>
      </c>
      <c r="F1661" s="55" t="str">
        <f>+IF(ISERROR(VLOOKUP($B1661,Insumos!$C:$G,4,FALSE)),"",VLOOKUP($B1661,Insumos!$C:$G,4,FALSE))</f>
        <v>UNIDAD</v>
      </c>
      <c r="G1661" s="170">
        <v>1.0</v>
      </c>
      <c r="H1661" s="56">
        <f t="shared" ref="H1661:H1684" si="67">IF(ISERROR(ROUND(+D1661/E1661*G1661,2)),0,ROUND(+D1661/E1661*G1661,2))</f>
        <v>50</v>
      </c>
    </row>
    <row r="1662" ht="15.75" customHeight="1">
      <c r="A1662" s="53">
        <v>2.0</v>
      </c>
      <c r="B1662" s="55" t="s">
        <v>236</v>
      </c>
      <c r="C1662" s="55" t="str">
        <f>+IF(ISERROR(VLOOKUP($B1662,Insumos!$C:$G,3,FALSE)),"",VLOOKUP($B1662,Insumos!$C:$G,3,FALSE))</f>
        <v>GRAMOS</v>
      </c>
      <c r="D1662" s="56">
        <f>+IF(ISERROR(VLOOKUP($B1662,Insumos!$C:$G,2,FALSE)),"",VLOOKUP($B1662,Insumos!$C:$G,2,FALSE))</f>
        <v>8753.846154</v>
      </c>
      <c r="E1662" s="57">
        <f>+IF(ISERROR(VLOOKUP($B1662,Insumos!$C:$G,5,FALSE)),"",VLOOKUP($B1662,Insumos!$C:$G,5,FALSE))</f>
        <v>1000</v>
      </c>
      <c r="F1662" s="55" t="str">
        <f>+IF(ISERROR(VLOOKUP($B1662,Insumos!$C:$G,4,FALSE)),"",VLOOKUP($B1662,Insumos!$C:$G,4,FALSE))</f>
        <v>GRAMOS</v>
      </c>
      <c r="G1662" s="170">
        <v>40.0</v>
      </c>
      <c r="H1662" s="56">
        <f t="shared" si="67"/>
        <v>350.15</v>
      </c>
    </row>
    <row r="1663" ht="15.75" customHeight="1">
      <c r="A1663" s="53">
        <v>3.0</v>
      </c>
      <c r="B1663" s="55" t="s">
        <v>44</v>
      </c>
      <c r="C1663" s="55" t="str">
        <f>+IF(ISERROR(VLOOKUP($B1663,Insumos!$C:$G,3,FALSE)),"",VLOOKUP($B1663,Insumos!$C:$G,3,FALSE))</f>
        <v>GRAMOS</v>
      </c>
      <c r="D1663" s="56">
        <f>+IF(ISERROR(VLOOKUP($B1663,Insumos!$C:$G,2,FALSE)),"",VLOOKUP($B1663,Insumos!$C:$G,2,FALSE))</f>
        <v>5780</v>
      </c>
      <c r="E1663" s="57">
        <f>+IF(ISERROR(VLOOKUP($B1663,Insumos!$C:$G,5,FALSE)),"",VLOOKUP($B1663,Insumos!$C:$G,5,FALSE))</f>
        <v>1000</v>
      </c>
      <c r="F1663" s="55" t="str">
        <f>+IF(ISERROR(VLOOKUP($B1663,Insumos!$C:$G,4,FALSE)),"",VLOOKUP($B1663,Insumos!$C:$G,4,FALSE))</f>
        <v>GRAMOS</v>
      </c>
      <c r="G1663" s="170">
        <v>40.0</v>
      </c>
      <c r="H1663" s="56">
        <f t="shared" si="67"/>
        <v>231.2</v>
      </c>
    </row>
    <row r="1664" ht="15.75" customHeight="1">
      <c r="A1664" s="53">
        <v>4.0</v>
      </c>
      <c r="B1664" s="55" t="s">
        <v>33</v>
      </c>
      <c r="C1664" s="55" t="str">
        <f>+IF(ISERROR(VLOOKUP($B1664,Insumos!$C:$G,3,FALSE)),"",VLOOKUP($B1664,Insumos!$C:$G,3,FALSE))</f>
        <v>GRAMOS</v>
      </c>
      <c r="D1664" s="56">
        <f>+IF(ISERROR(VLOOKUP($B1664,Insumos!$C:$G,2,FALSE)),"",VLOOKUP($B1664,Insumos!$C:$G,2,FALSE))</f>
        <v>6945</v>
      </c>
      <c r="E1664" s="57">
        <f>+IF(ISERROR(VLOOKUP($B1664,Insumos!$C:$G,5,FALSE)),"",VLOOKUP($B1664,Insumos!$C:$G,5,FALSE))</f>
        <v>1360</v>
      </c>
      <c r="F1664" s="55" t="str">
        <f>+IF(ISERROR(VLOOKUP($B1664,Insumos!$C:$G,4,FALSE)),"",VLOOKUP($B1664,Insumos!$C:$G,4,FALSE))</f>
        <v>GRAMOS</v>
      </c>
      <c r="G1664" s="170">
        <v>60.0</v>
      </c>
      <c r="H1664" s="56">
        <f t="shared" si="67"/>
        <v>306.4</v>
      </c>
    </row>
    <row r="1665" ht="15.75" customHeight="1">
      <c r="A1665" s="53">
        <v>5.0</v>
      </c>
      <c r="B1665" s="55" t="s">
        <v>232</v>
      </c>
      <c r="C1665" s="55" t="str">
        <f>+IF(ISERROR(VLOOKUP($B1665,Insumos!$C:$G,3,FALSE)),"",VLOOKUP($B1665,Insumos!$C:$G,3,FALSE))</f>
        <v>GRAMOS</v>
      </c>
      <c r="D1665" s="56">
        <f>+IF(ISERROR(VLOOKUP($B1665,Insumos!$C:$G,2,FALSE)),"",VLOOKUP($B1665,Insumos!$C:$G,2,FALSE))</f>
        <v>3529.411765</v>
      </c>
      <c r="E1665" s="57">
        <f>+IF(ISERROR(VLOOKUP($B1665,Insumos!$C:$G,5,FALSE)),"",VLOOKUP($B1665,Insumos!$C:$G,5,FALSE))</f>
        <v>1000</v>
      </c>
      <c r="F1665" s="55" t="str">
        <f>+IF(ISERROR(VLOOKUP($B1665,Insumos!$C:$G,4,FALSE)),"",VLOOKUP($B1665,Insumos!$C:$G,4,FALSE))</f>
        <v>GRAMOS</v>
      </c>
      <c r="G1665" s="170">
        <v>45.0</v>
      </c>
      <c r="H1665" s="56">
        <f t="shared" si="67"/>
        <v>158.82</v>
      </c>
    </row>
    <row r="1666" ht="15.75" customHeight="1">
      <c r="A1666" s="53">
        <v>6.0</v>
      </c>
      <c r="B1666" s="55" t="s">
        <v>129</v>
      </c>
      <c r="C1666" s="173" t="str">
        <f>+IF(ISERROR(VLOOKUP($B1666,Insumos!$C:$G,3,FALSE)),"",VLOOKUP($B1666,Insumos!$C:$G,3,FALSE))</f>
        <v>GRAMOS</v>
      </c>
      <c r="D1666" s="56">
        <f>+IF(ISERROR(VLOOKUP($B1666,Insumos!$C:$G,2,FALSE)),"",VLOOKUP($B1666,Insumos!$C:$G,2,FALSE))</f>
        <v>13944.82759</v>
      </c>
      <c r="E1666" s="57">
        <f>+IF(ISERROR(VLOOKUP($B1666,Insumos!$C:$G,5,FALSE)),"",VLOOKUP($B1666,Insumos!$C:$G,5,FALSE))</f>
        <v>1000</v>
      </c>
      <c r="F1666" s="55" t="str">
        <f>+IF(ISERROR(VLOOKUP($B1666,Insumos!$C:$G,4,FALSE)),"",VLOOKUP($B1666,Insumos!$C:$G,4,FALSE))</f>
        <v>GRAMOS</v>
      </c>
      <c r="G1666" s="170">
        <v>45.0</v>
      </c>
      <c r="H1666" s="56">
        <f t="shared" si="67"/>
        <v>627.52</v>
      </c>
    </row>
    <row r="1667" ht="15.75" customHeight="1">
      <c r="A1667" s="53">
        <v>7.0</v>
      </c>
      <c r="B1667" s="55" t="s">
        <v>297</v>
      </c>
      <c r="C1667" s="173" t="str">
        <f>+IF(ISERROR(VLOOKUP($B1667,Insumos!$C:$G,3,FALSE)),"",VLOOKUP($B1667,Insumos!$C:$G,3,FALSE))</f>
        <v>CAJA</v>
      </c>
      <c r="D1667" s="56">
        <f>+IF(ISERROR(VLOOKUP($B1667,Insumos!$C:$G,2,FALSE)),"",VLOOKUP($B1667,Insumos!$C:$G,2,FALSE))</f>
        <v>110</v>
      </c>
      <c r="E1667" s="57">
        <f>+IF(ISERROR(VLOOKUP($B1667,Insumos!$C:$G,5,FALSE)),"",VLOOKUP($B1667,Insumos!$C:$G,5,FALSE))</f>
        <v>1</v>
      </c>
      <c r="F1667" s="55" t="str">
        <f>+IF(ISERROR(VLOOKUP($B1667,Insumos!$C:$G,4,FALSE)),"",VLOOKUP($B1667,Insumos!$C:$G,4,FALSE))</f>
        <v>CAJA</v>
      </c>
      <c r="G1667" s="170">
        <v>1.0</v>
      </c>
      <c r="H1667" s="56">
        <f t="shared" si="67"/>
        <v>110</v>
      </c>
    </row>
    <row r="1668" ht="15.75" customHeight="1">
      <c r="A1668" s="53">
        <v>8.0</v>
      </c>
      <c r="B1668" s="55" t="s">
        <v>314</v>
      </c>
      <c r="C1668" s="173" t="str">
        <f>+IF(ISERROR(VLOOKUP($B1668,Insumos!$C:$G,3,FALSE)),"",VLOOKUP($B1668,Insumos!$C:$G,3,FALSE))</f>
        <v>UNIDAD</v>
      </c>
      <c r="D1668" s="56">
        <f>+IF(ISERROR(VLOOKUP($B1668,Insumos!$C:$G,2,FALSE)),"",VLOOKUP($B1668,Insumos!$C:$G,2,FALSE))</f>
        <v>10.5</v>
      </c>
      <c r="E1668" s="57">
        <f>+IF(ISERROR(VLOOKUP($B1668,Insumos!$C:$G,5,FALSE)),"",VLOOKUP($B1668,Insumos!$C:$G,5,FALSE))</f>
        <v>1</v>
      </c>
      <c r="F1668" s="55" t="str">
        <f>+IF(ISERROR(VLOOKUP($B1668,Insumos!$C:$G,4,FALSE)),"",VLOOKUP($B1668,Insumos!$C:$G,4,FALSE))</f>
        <v>UNIDAD</v>
      </c>
      <c r="G1668" s="170">
        <v>1.0</v>
      </c>
      <c r="H1668" s="56">
        <f t="shared" si="67"/>
        <v>10.5</v>
      </c>
    </row>
    <row r="1669" ht="15.75" customHeight="1">
      <c r="A1669" s="53">
        <v>9.0</v>
      </c>
      <c r="B1669" s="55" t="s">
        <v>156</v>
      </c>
      <c r="C1669" s="173" t="str">
        <f>+IF(ISERROR(VLOOKUP($B1669,Insumos!$C:$G,3,FALSE)),"",VLOOKUP($B1669,Insumos!$C:$G,3,FALSE))</f>
        <v>GRAMOS</v>
      </c>
      <c r="D1669" s="56">
        <f>+IF(ISERROR(VLOOKUP($B1669,Insumos!$C:$G,2,FALSE)),"",VLOOKUP($B1669,Insumos!$C:$G,2,FALSE))</f>
        <v>909</v>
      </c>
      <c r="E1669" s="57">
        <f>+IF(ISERROR(VLOOKUP($B1669,Insumos!$C:$G,5,FALSE)),"",VLOOKUP($B1669,Insumos!$C:$G,5,FALSE))</f>
        <v>1000</v>
      </c>
      <c r="F1669" s="55" t="str">
        <f>+IF(ISERROR(VLOOKUP($B1669,Insumos!$C:$G,4,FALSE)),"",VLOOKUP($B1669,Insumos!$C:$G,4,FALSE))</f>
        <v>GRAMOS</v>
      </c>
      <c r="G1669" s="170">
        <v>8.0</v>
      </c>
      <c r="H1669" s="56">
        <f t="shared" si="67"/>
        <v>7.27</v>
      </c>
    </row>
    <row r="1670" ht="15.75" customHeight="1">
      <c r="A1670" s="53">
        <v>10.0</v>
      </c>
      <c r="B1670" s="55" t="s">
        <v>313</v>
      </c>
      <c r="C1670" s="173" t="str">
        <f>+IF(ISERROR(VLOOKUP($B1670,Insumos!$C:$G,3,FALSE)),"",VLOOKUP($B1670,Insumos!$C:$G,3,FALSE))</f>
        <v>GRAMOS</v>
      </c>
      <c r="D1670" s="56">
        <f>+IF(ISERROR(VLOOKUP($B1670,Insumos!$C:$G,2,FALSE)),"",VLOOKUP($B1670,Insumos!$C:$G,2,FALSE))</f>
        <v>6750</v>
      </c>
      <c r="E1670" s="57">
        <f>+IF(ISERROR(VLOOKUP($B1670,Insumos!$C:$G,5,FALSE)),"",VLOOKUP($B1670,Insumos!$C:$G,5,FALSE))</f>
        <v>1000</v>
      </c>
      <c r="F1670" s="55" t="str">
        <f>+IF(ISERROR(VLOOKUP($B1670,Insumos!$C:$G,4,FALSE)),"",VLOOKUP($B1670,Insumos!$C:$G,4,FALSE))</f>
        <v>GRAMOS</v>
      </c>
      <c r="G1670" s="170">
        <v>8.0</v>
      </c>
      <c r="H1670" s="56">
        <f t="shared" si="67"/>
        <v>54</v>
      </c>
    </row>
    <row r="1671" ht="15.75" customHeight="1">
      <c r="A1671" s="53">
        <v>11.0</v>
      </c>
      <c r="B1671" s="55" t="s">
        <v>311</v>
      </c>
      <c r="C1671" s="173" t="str">
        <f>+IF(ISERROR(VLOOKUP($B1671,Insumos!$C:$G,3,FALSE)),"",VLOOKUP($B1671,Insumos!$C:$G,3,FALSE))</f>
        <v>UNIDAD</v>
      </c>
      <c r="D1671" s="56">
        <f>+IF(ISERROR(VLOOKUP($B1671,Insumos!$C:$G,2,FALSE)),"",VLOOKUP($B1671,Insumos!$C:$G,2,FALSE))</f>
        <v>75.25</v>
      </c>
      <c r="E1671" s="57">
        <f>+IF(ISERROR(VLOOKUP($B1671,Insumos!$C:$G,5,FALSE)),"",VLOOKUP($B1671,Insumos!$C:$G,5,FALSE))</f>
        <v>1</v>
      </c>
      <c r="F1671" s="55" t="str">
        <f>+IF(ISERROR(VLOOKUP($B1671,Insumos!$C:$G,4,FALSE)),"",VLOOKUP($B1671,Insumos!$C:$G,4,FALSE))</f>
        <v>UNIDAD</v>
      </c>
      <c r="G1671" s="170">
        <v>1.0</v>
      </c>
      <c r="H1671" s="56">
        <f t="shared" si="67"/>
        <v>75.25</v>
      </c>
    </row>
    <row r="1672" ht="15.75" customHeight="1">
      <c r="A1672" s="53">
        <v>12.0</v>
      </c>
      <c r="B1672" s="55" t="s">
        <v>312</v>
      </c>
      <c r="C1672" s="173" t="str">
        <f>+IF(ISERROR(VLOOKUP($B1672,Insumos!$C:$G,3,FALSE)),"",VLOOKUP($B1672,Insumos!$C:$G,3,FALSE))</f>
        <v>UNIDAD</v>
      </c>
      <c r="D1672" s="56">
        <f>+IF(ISERROR(VLOOKUP($B1672,Insumos!$C:$G,2,FALSE)),"",VLOOKUP($B1672,Insumos!$C:$G,2,FALSE))</f>
        <v>90.25</v>
      </c>
      <c r="E1672" s="57">
        <f>+IF(ISERROR(VLOOKUP($B1672,Insumos!$C:$G,5,FALSE)),"",VLOOKUP($B1672,Insumos!$C:$G,5,FALSE))</f>
        <v>1</v>
      </c>
      <c r="F1672" s="55" t="str">
        <f>+IF(ISERROR(VLOOKUP($B1672,Insumos!$C:$G,4,FALSE)),"",VLOOKUP($B1672,Insumos!$C:$G,4,FALSE))</f>
        <v>UNIDAD</v>
      </c>
      <c r="G1672" s="170">
        <v>1.0</v>
      </c>
      <c r="H1672" s="56">
        <f t="shared" si="67"/>
        <v>90.25</v>
      </c>
    </row>
    <row r="1673" ht="15.75" customHeight="1">
      <c r="A1673" s="53">
        <v>13.0</v>
      </c>
      <c r="B1673" s="55" t="s">
        <v>303</v>
      </c>
      <c r="C1673" s="173" t="str">
        <f>+IF(ISERROR(VLOOKUP($B1673,Insumos!$C:$G,3,FALSE)),"",VLOOKUP($B1673,Insumos!$C:$G,3,FALSE))</f>
        <v>UNIDAD</v>
      </c>
      <c r="D1673" s="56">
        <f>+IF(ISERROR(VLOOKUP($B1673,Insumos!$C:$G,2,FALSE)),"",VLOOKUP($B1673,Insumos!$C:$G,2,FALSE))</f>
        <v>10</v>
      </c>
      <c r="E1673" s="57">
        <f>+IF(ISERROR(VLOOKUP($B1673,Insumos!$C:$G,5,FALSE)),"",VLOOKUP($B1673,Insumos!$C:$G,5,FALSE))</f>
        <v>1</v>
      </c>
      <c r="F1673" s="55" t="str">
        <f>+IF(ISERROR(VLOOKUP($B1673,Insumos!$C:$G,4,FALSE)),"",VLOOKUP($B1673,Insumos!$C:$G,4,FALSE))</f>
        <v>UNIDAD</v>
      </c>
      <c r="G1673" s="170">
        <v>2.0</v>
      </c>
      <c r="H1673" s="56">
        <f t="shared" si="67"/>
        <v>20</v>
      </c>
    </row>
    <row r="1674" ht="15.75" customHeight="1">
      <c r="A1674" s="53">
        <v>14.0</v>
      </c>
      <c r="B1674" s="55" t="s">
        <v>304</v>
      </c>
      <c r="C1674" s="173" t="str">
        <f>+IF(ISERROR(VLOOKUP($B1674,Insumos!$C:$G,3,FALSE)),"",VLOOKUP($B1674,Insumos!$C:$G,3,FALSE))</f>
        <v>UNIDAD</v>
      </c>
      <c r="D1674" s="56">
        <f>+IF(ISERROR(VLOOKUP($B1674,Insumos!$C:$G,2,FALSE)),"",VLOOKUP($B1674,Insumos!$C:$G,2,FALSE))</f>
        <v>9</v>
      </c>
      <c r="E1674" s="57">
        <f>+IF(ISERROR(VLOOKUP($B1674,Insumos!$C:$G,5,FALSE)),"",VLOOKUP($B1674,Insumos!$C:$G,5,FALSE))</f>
        <v>1</v>
      </c>
      <c r="F1674" s="55" t="str">
        <f>+IF(ISERROR(VLOOKUP($B1674,Insumos!$C:$G,4,FALSE)),"",VLOOKUP($B1674,Insumos!$C:$G,4,FALSE))</f>
        <v>UNIDAD</v>
      </c>
      <c r="G1674" s="170">
        <v>2.0</v>
      </c>
      <c r="H1674" s="56">
        <f t="shared" si="67"/>
        <v>18</v>
      </c>
    </row>
    <row r="1675" ht="15.75" customHeight="1">
      <c r="A1675" s="53">
        <v>15.0</v>
      </c>
      <c r="B1675" s="55" t="s">
        <v>315</v>
      </c>
      <c r="C1675" s="173" t="str">
        <f>+IF(ISERROR(VLOOKUP($B1675,Insumos!$C:$G,3,FALSE)),"",VLOOKUP($B1675,Insumos!$C:$G,3,FALSE))</f>
        <v>UNIDAD</v>
      </c>
      <c r="D1675" s="56">
        <f>+IF(ISERROR(VLOOKUP($B1675,Insumos!$C:$G,2,FALSE)),"",VLOOKUP($B1675,Insumos!$C:$G,2,FALSE))</f>
        <v>170</v>
      </c>
      <c r="E1675" s="57">
        <f>+IF(ISERROR(VLOOKUP($B1675,Insumos!$C:$G,5,FALSE)),"",VLOOKUP($B1675,Insumos!$C:$G,5,FALSE))</f>
        <v>1</v>
      </c>
      <c r="F1675" s="55" t="str">
        <f>+IF(ISERROR(VLOOKUP($B1675,Insumos!$C:$G,4,FALSE)),"",VLOOKUP($B1675,Insumos!$C:$G,4,FALSE))</f>
        <v>UNIDAD</v>
      </c>
      <c r="G1675" s="170">
        <v>1.0</v>
      </c>
      <c r="H1675" s="56">
        <f t="shared" si="67"/>
        <v>170</v>
      </c>
    </row>
    <row r="1676" ht="15.75" customHeight="1">
      <c r="A1676" s="53">
        <v>16.0</v>
      </c>
      <c r="B1676" s="55"/>
      <c r="C1676" s="173" t="str">
        <f>+IF(ISERROR(VLOOKUP($B1676,Insumos!$C:$G,3,FALSE)),"",VLOOKUP($B1676,Insumos!$C:$G,3,FALSE))</f>
        <v/>
      </c>
      <c r="D1676" s="56" t="str">
        <f>+IF(ISERROR(VLOOKUP($B1676,Insumos!$C:$G,2,FALSE)),"",VLOOKUP($B1676,Insumos!$C:$G,2,FALSE))</f>
        <v/>
      </c>
      <c r="E1676" s="57" t="str">
        <f>+IF(ISERROR(VLOOKUP($B1676,Insumos!$C:$G,5,FALSE)),"",VLOOKUP($B1676,Insumos!$C:$G,5,FALSE))</f>
        <v/>
      </c>
      <c r="F1676" s="55" t="str">
        <f>+IF(ISERROR(VLOOKUP($B1676,Insumos!$C:$G,4,FALSE)),"",VLOOKUP($B1676,Insumos!$C:$G,4,FALSE))</f>
        <v/>
      </c>
      <c r="G1676" s="170"/>
      <c r="H1676" s="56">
        <f t="shared" si="67"/>
        <v>0</v>
      </c>
    </row>
    <row r="1677" ht="15.75" customHeight="1">
      <c r="A1677" s="53">
        <v>17.0</v>
      </c>
      <c r="B1677" s="55"/>
      <c r="C1677" s="173" t="str">
        <f>+IF(ISERROR(VLOOKUP($B1677,Insumos!$C:$G,3,FALSE)),"",VLOOKUP($B1677,Insumos!$C:$G,3,FALSE))</f>
        <v/>
      </c>
      <c r="D1677" s="56" t="str">
        <f>+IF(ISERROR(VLOOKUP($B1677,Insumos!$C:$G,2,FALSE)),"",VLOOKUP($B1677,Insumos!$C:$G,2,FALSE))</f>
        <v/>
      </c>
      <c r="E1677" s="57" t="str">
        <f>+IF(ISERROR(VLOOKUP($B1677,Insumos!$C:$G,5,FALSE)),"",VLOOKUP($B1677,Insumos!$C:$G,5,FALSE))</f>
        <v/>
      </c>
      <c r="F1677" s="55" t="str">
        <f>+IF(ISERROR(VLOOKUP($B1677,Insumos!$C:$G,4,FALSE)),"",VLOOKUP($B1677,Insumos!$C:$G,4,FALSE))</f>
        <v/>
      </c>
      <c r="G1677" s="170"/>
      <c r="H1677" s="56">
        <f t="shared" si="67"/>
        <v>0</v>
      </c>
    </row>
    <row r="1678" ht="15.75" customHeight="1">
      <c r="A1678" s="53">
        <v>18.0</v>
      </c>
      <c r="B1678" s="55"/>
      <c r="C1678" s="173" t="str">
        <f>+IF(ISERROR(VLOOKUP($B1678,Insumos!$C:$G,3,FALSE)),"",VLOOKUP($B1678,Insumos!$C:$G,3,FALSE))</f>
        <v/>
      </c>
      <c r="D1678" s="56" t="str">
        <f>+IF(ISERROR(VLOOKUP($B1678,Insumos!$C:$G,2,FALSE)),"",VLOOKUP($B1678,Insumos!$C:$G,2,FALSE))</f>
        <v/>
      </c>
      <c r="E1678" s="57" t="str">
        <f>+IF(ISERROR(VLOOKUP($B1678,Insumos!$C:$G,5,FALSE)),"",VLOOKUP($B1678,Insumos!$C:$G,5,FALSE))</f>
        <v/>
      </c>
      <c r="F1678" s="55" t="str">
        <f>+IF(ISERROR(VLOOKUP($B1678,Insumos!$C:$G,4,FALSE)),"",VLOOKUP($B1678,Insumos!$C:$G,4,FALSE))</f>
        <v/>
      </c>
      <c r="G1678" s="170"/>
      <c r="H1678" s="56">
        <f t="shared" si="67"/>
        <v>0</v>
      </c>
    </row>
    <row r="1679" ht="15.75" customHeight="1">
      <c r="A1679" s="53">
        <v>19.0</v>
      </c>
      <c r="B1679" s="55"/>
      <c r="C1679" s="173" t="str">
        <f>+IF(ISERROR(VLOOKUP($B1679,Insumos!$C:$G,3,FALSE)),"",VLOOKUP($B1679,Insumos!$C:$G,3,FALSE))</f>
        <v/>
      </c>
      <c r="D1679" s="56" t="str">
        <f>+IF(ISERROR(VLOOKUP($B1679,Insumos!$C:$G,2,FALSE)),"",VLOOKUP($B1679,Insumos!$C:$G,2,FALSE))</f>
        <v/>
      </c>
      <c r="E1679" s="57" t="str">
        <f>+IF(ISERROR(VLOOKUP($B1679,Insumos!$C:$G,5,FALSE)),"",VLOOKUP($B1679,Insumos!$C:$G,5,FALSE))</f>
        <v/>
      </c>
      <c r="F1679" s="55" t="str">
        <f>+IF(ISERROR(VLOOKUP($B1679,Insumos!$C:$G,4,FALSE)),"",VLOOKUP($B1679,Insumos!$C:$G,4,FALSE))</f>
        <v/>
      </c>
      <c r="G1679" s="170"/>
      <c r="H1679" s="56">
        <f t="shared" si="67"/>
        <v>0</v>
      </c>
    </row>
    <row r="1680" ht="15.75" customHeight="1">
      <c r="A1680" s="53">
        <v>20.0</v>
      </c>
      <c r="B1680" s="55"/>
      <c r="C1680" s="173" t="str">
        <f>+IF(ISERROR(VLOOKUP($B1680,Insumos!$C:$G,3,FALSE)),"",VLOOKUP($B1680,Insumos!$C:$G,3,FALSE))</f>
        <v/>
      </c>
      <c r="D1680" s="56" t="str">
        <f>+IF(ISERROR(VLOOKUP($B1680,Insumos!$C:$G,2,FALSE)),"",VLOOKUP($B1680,Insumos!$C:$G,2,FALSE))</f>
        <v/>
      </c>
      <c r="E1680" s="57" t="str">
        <f>+IF(ISERROR(VLOOKUP($B1680,Insumos!$C:$G,5,FALSE)),"",VLOOKUP($B1680,Insumos!$C:$G,5,FALSE))</f>
        <v/>
      </c>
      <c r="F1680" s="55" t="str">
        <f>+IF(ISERROR(VLOOKUP($B1680,Insumos!$C:$G,4,FALSE)),"",VLOOKUP($B1680,Insumos!$C:$G,4,FALSE))</f>
        <v/>
      </c>
      <c r="G1680" s="170"/>
      <c r="H1680" s="56">
        <f t="shared" si="67"/>
        <v>0</v>
      </c>
    </row>
    <row r="1681" ht="15.75" customHeight="1">
      <c r="A1681" s="53">
        <v>21.0</v>
      </c>
      <c r="B1681" s="55"/>
      <c r="C1681" s="173" t="str">
        <f>+IF(ISERROR(VLOOKUP($B1681,Insumos!$C:$G,3,FALSE)),"",VLOOKUP($B1681,Insumos!$C:$G,3,FALSE))</f>
        <v/>
      </c>
      <c r="D1681" s="56" t="str">
        <f>+IF(ISERROR(VLOOKUP($B1681,Insumos!$C:$G,2,FALSE)),"",VLOOKUP($B1681,Insumos!$C:$G,2,FALSE))</f>
        <v/>
      </c>
      <c r="E1681" s="57" t="str">
        <f>+IF(ISERROR(VLOOKUP($B1681,Insumos!$C:$G,5,FALSE)),"",VLOOKUP($B1681,Insumos!$C:$G,5,FALSE))</f>
        <v/>
      </c>
      <c r="F1681" s="55" t="str">
        <f>+IF(ISERROR(VLOOKUP($B1681,Insumos!$C:$G,4,FALSE)),"",VLOOKUP($B1681,Insumos!$C:$G,4,FALSE))</f>
        <v/>
      </c>
      <c r="G1681" s="170"/>
      <c r="H1681" s="56">
        <f t="shared" si="67"/>
        <v>0</v>
      </c>
    </row>
    <row r="1682" ht="15.75" customHeight="1">
      <c r="A1682" s="53">
        <v>22.0</v>
      </c>
      <c r="B1682" s="55"/>
      <c r="C1682" s="55" t="str">
        <f>+IF(ISERROR(VLOOKUP($B1682,Insumos!$C:$G,3,FALSE)),"",VLOOKUP($B1682,Insumos!$C:$G,3,FALSE))</f>
        <v/>
      </c>
      <c r="D1682" s="56" t="str">
        <f>+IF(ISERROR(VLOOKUP($B1682,Insumos!$C:$G,2,FALSE)),"",VLOOKUP($B1682,Insumos!$C:$G,2,FALSE))</f>
        <v/>
      </c>
      <c r="E1682" s="57" t="str">
        <f>+IF(ISERROR(VLOOKUP($B1682,Insumos!$C:$G,5,FALSE)),"",VLOOKUP($B1682,Insumos!$C:$G,5,FALSE))</f>
        <v/>
      </c>
      <c r="F1682" s="55" t="str">
        <f>+IF(ISERROR(VLOOKUP($B1682,Insumos!$C:$G,4,FALSE)),"",VLOOKUP($B1682,Insumos!$C:$G,4,FALSE))</f>
        <v/>
      </c>
      <c r="G1682" s="177"/>
      <c r="H1682" s="56">
        <f t="shared" si="67"/>
        <v>0</v>
      </c>
    </row>
    <row r="1683" ht="15.75" customHeight="1">
      <c r="A1683" s="53">
        <v>23.0</v>
      </c>
      <c r="B1683" s="55"/>
      <c r="C1683" s="55" t="str">
        <f>+IF(ISERROR(VLOOKUP($B1683,Insumos!$C:$G,3,FALSE)),"",VLOOKUP($B1683,Insumos!$C:$G,3,FALSE))</f>
        <v/>
      </c>
      <c r="D1683" s="56" t="str">
        <f>+IF(ISERROR(VLOOKUP($B1683,Insumos!$C:$G,2,FALSE)),"",VLOOKUP($B1683,Insumos!$C:$G,2,FALSE))</f>
        <v/>
      </c>
      <c r="E1683" s="57" t="str">
        <f>+IF(ISERROR(VLOOKUP($B1683,Insumos!$C:$G,5,FALSE)),"",VLOOKUP($B1683,Insumos!$C:$G,5,FALSE))</f>
        <v/>
      </c>
      <c r="F1683" s="55" t="str">
        <f>+IF(ISERROR(VLOOKUP($B1683,Insumos!$C:$G,4,FALSE)),"",VLOOKUP($B1683,Insumos!$C:$G,4,FALSE))</f>
        <v/>
      </c>
      <c r="G1683" s="177"/>
      <c r="H1683" s="56">
        <f t="shared" si="67"/>
        <v>0</v>
      </c>
    </row>
    <row r="1684" ht="15.75" customHeight="1">
      <c r="A1684" s="53">
        <v>24.0</v>
      </c>
      <c r="B1684" s="55"/>
      <c r="C1684" s="55" t="str">
        <f>+IF(ISERROR(VLOOKUP($B1684,Insumos!$C:$G,3,FALSE)),"",VLOOKUP($B1684,Insumos!$C:$G,3,FALSE))</f>
        <v/>
      </c>
      <c r="D1684" s="56" t="str">
        <f>+IF(ISERROR(VLOOKUP($B1684,Insumos!$C:$G,2,FALSE)),"",VLOOKUP($B1684,Insumos!$C:$G,2,FALSE))</f>
        <v/>
      </c>
      <c r="E1684" s="57" t="str">
        <f>+IF(ISERROR(VLOOKUP($B1684,Insumos!$C:$G,5,FALSE)),"",VLOOKUP($B1684,Insumos!$C:$G,5,FALSE))</f>
        <v/>
      </c>
      <c r="F1684" s="55" t="str">
        <f>+IF(ISERROR(VLOOKUP($B1684,Insumos!$C:$G,4,FALSE)),"",VLOOKUP($B1684,Insumos!$C:$G,4,FALSE))</f>
        <v/>
      </c>
      <c r="G1684" s="141"/>
      <c r="H1684" s="56">
        <f t="shared" si="67"/>
        <v>0</v>
      </c>
    </row>
    <row r="1685" ht="15.75" customHeight="1">
      <c r="A1685" s="42"/>
      <c r="B1685" s="140"/>
      <c r="C1685" s="41"/>
      <c r="D1685" s="44"/>
      <c r="E1685" s="45"/>
      <c r="F1685" s="41"/>
      <c r="G1685" s="67" t="s">
        <v>566</v>
      </c>
      <c r="H1685" s="68">
        <f>+SUM(H1661:H1684)</f>
        <v>2279.36</v>
      </c>
    </row>
    <row r="1686" ht="15.75" customHeight="1">
      <c r="A1686" s="42"/>
      <c r="B1686" s="140"/>
      <c r="C1686" s="41"/>
      <c r="D1686" s="44"/>
      <c r="E1686" s="45"/>
      <c r="F1686" s="41"/>
      <c r="G1686" s="67" t="s">
        <v>569</v>
      </c>
      <c r="H1686" s="142">
        <f>+H1685/10</f>
        <v>227.936</v>
      </c>
    </row>
    <row r="1687" ht="15.75" customHeight="1">
      <c r="A1687" s="42"/>
      <c r="B1687" s="140"/>
      <c r="C1687" s="41"/>
      <c r="D1687" s="44"/>
      <c r="E1687" s="45"/>
      <c r="F1687" s="41"/>
      <c r="G1687" s="67" t="s">
        <v>570</v>
      </c>
      <c r="H1687" s="143">
        <f>(H1685+H1686)*1.19</f>
        <v>2983.68224</v>
      </c>
    </row>
    <row r="1688" ht="15.75" customHeight="1">
      <c r="A1688" s="42"/>
      <c r="B1688" s="140"/>
      <c r="C1688" s="41"/>
      <c r="D1688" s="44"/>
      <c r="E1688" s="45"/>
      <c r="F1688" s="41"/>
      <c r="G1688" s="67" t="s">
        <v>571</v>
      </c>
      <c r="H1688" s="144">
        <f>+H1687/H1689</f>
        <v>0.2530688923</v>
      </c>
    </row>
    <row r="1689" ht="15.75" customHeight="1">
      <c r="A1689" s="42"/>
      <c r="B1689" s="140"/>
      <c r="C1689" s="41"/>
      <c r="D1689" s="44"/>
      <c r="E1689" s="45"/>
      <c r="F1689" s="41"/>
      <c r="G1689" s="67" t="s">
        <v>572</v>
      </c>
      <c r="H1689" s="154">
        <v>11790.0</v>
      </c>
      <c r="I1689" s="178"/>
    </row>
    <row r="1690" ht="15.75" customHeight="1">
      <c r="B1690" s="4"/>
      <c r="G1690" s="31"/>
    </row>
    <row r="1691" ht="15.75" customHeight="1">
      <c r="B1691" s="4"/>
      <c r="G1691" s="31"/>
    </row>
    <row r="1692" ht="15.75" customHeight="1">
      <c r="B1692" s="4"/>
      <c r="G1692" s="31"/>
    </row>
    <row r="1693" ht="15.75" customHeight="1">
      <c r="B1693" s="4"/>
      <c r="G1693" s="31"/>
    </row>
    <row r="1694" ht="15.75" customHeight="1">
      <c r="A1694" s="138" t="s">
        <v>562</v>
      </c>
      <c r="B1694" s="89" t="s">
        <v>219</v>
      </c>
      <c r="C1694" s="179" t="s">
        <v>484</v>
      </c>
      <c r="D1694" s="35"/>
      <c r="E1694" s="36"/>
      <c r="F1694" s="37"/>
      <c r="G1694" s="38"/>
      <c r="H1694" s="35"/>
    </row>
    <row r="1695" ht="15.75" customHeight="1">
      <c r="A1695" s="42"/>
      <c r="B1695" s="140"/>
      <c r="C1695" s="42"/>
      <c r="D1695" s="44"/>
      <c r="E1695" s="45"/>
      <c r="F1695" s="42"/>
      <c r="G1695" s="46"/>
      <c r="H1695" s="44"/>
    </row>
    <row r="1696" ht="15.75" customHeight="1">
      <c r="A1696" s="48" t="s">
        <v>476</v>
      </c>
      <c r="B1696" s="48" t="s">
        <v>477</v>
      </c>
      <c r="C1696" s="48" t="s">
        <v>478</v>
      </c>
      <c r="D1696" s="49" t="s">
        <v>564</v>
      </c>
      <c r="E1696" s="50" t="s">
        <v>10</v>
      </c>
      <c r="F1696" s="48" t="s">
        <v>480</v>
      </c>
      <c r="G1696" s="51" t="s">
        <v>481</v>
      </c>
      <c r="H1696" s="49" t="s">
        <v>565</v>
      </c>
    </row>
    <row r="1697" ht="15.75" customHeight="1">
      <c r="A1697" s="53">
        <v>1.0</v>
      </c>
      <c r="B1697" s="55" t="s">
        <v>52</v>
      </c>
      <c r="C1697" s="55" t="str">
        <f>+IF(ISERROR(VLOOKUP($B1697,Insumos!$C:$G,3,FALSE)),"",VLOOKUP($B1697,Insumos!$C:$G,3,FALSE))</f>
        <v>UNIDAD</v>
      </c>
      <c r="D1697" s="56">
        <f>+IF(ISERROR(VLOOKUP($B1697,Insumos!$C:$G,2,FALSE)),"",VLOOKUP($B1697,Insumos!$C:$G,2,FALSE))</f>
        <v>5000</v>
      </c>
      <c r="E1697" s="57">
        <f>+IF(ISERROR(VLOOKUP($B1697,Insumos!$C:$G,5,FALSE)),"",VLOOKUP($B1697,Insumos!$C:$G,5,FALSE))</f>
        <v>100</v>
      </c>
      <c r="F1697" s="55" t="str">
        <f>+IF(ISERROR(VLOOKUP($B1697,Insumos!$C:$G,4,FALSE)),"",VLOOKUP($B1697,Insumos!$C:$G,4,FALSE))</f>
        <v>UNIDAD</v>
      </c>
      <c r="G1697" s="141">
        <v>1.0</v>
      </c>
      <c r="H1697" s="56">
        <f t="shared" ref="H1697:H1719" si="68">IF(ISERROR(ROUND(+D1697/E1697*G1697,2)),0,ROUND(+D1697/E1697*G1697,2))</f>
        <v>50</v>
      </c>
    </row>
    <row r="1698" ht="15.75" customHeight="1">
      <c r="A1698" s="53">
        <v>2.0</v>
      </c>
      <c r="B1698" s="55" t="s">
        <v>236</v>
      </c>
      <c r="C1698" s="55" t="str">
        <f>+IF(ISERROR(VLOOKUP($B1698,Insumos!$C:$G,3,FALSE)),"",VLOOKUP($B1698,Insumos!$C:$G,3,FALSE))</f>
        <v>GRAMOS</v>
      </c>
      <c r="D1698" s="56">
        <f>+IF(ISERROR(VLOOKUP($B1698,Insumos!$C:$G,2,FALSE)),"",VLOOKUP($B1698,Insumos!$C:$G,2,FALSE))</f>
        <v>8753.846154</v>
      </c>
      <c r="E1698" s="57">
        <f>+IF(ISERROR(VLOOKUP($B1698,Insumos!$C:$G,5,FALSE)),"",VLOOKUP($B1698,Insumos!$C:$G,5,FALSE))</f>
        <v>1000</v>
      </c>
      <c r="F1698" s="55" t="str">
        <f>+IF(ISERROR(VLOOKUP($B1698,Insumos!$C:$G,4,FALSE)),"",VLOOKUP($B1698,Insumos!$C:$G,4,FALSE))</f>
        <v>GRAMOS</v>
      </c>
      <c r="G1698" s="141">
        <v>70.0</v>
      </c>
      <c r="H1698" s="56">
        <f t="shared" si="68"/>
        <v>612.77</v>
      </c>
    </row>
    <row r="1699" ht="15.75" customHeight="1">
      <c r="A1699" s="53">
        <v>3.0</v>
      </c>
      <c r="B1699" s="55" t="s">
        <v>33</v>
      </c>
      <c r="C1699" s="55" t="str">
        <f>+IF(ISERROR(VLOOKUP($B1699,Insumos!$C:$G,3,FALSE)),"",VLOOKUP($B1699,Insumos!$C:$G,3,FALSE))</f>
        <v>GRAMOS</v>
      </c>
      <c r="D1699" s="56">
        <f>+IF(ISERROR(VLOOKUP($B1699,Insumos!$C:$G,2,FALSE)),"",VLOOKUP($B1699,Insumos!$C:$G,2,FALSE))</f>
        <v>6945</v>
      </c>
      <c r="E1699" s="57">
        <f>+IF(ISERROR(VLOOKUP($B1699,Insumos!$C:$G,5,FALSE)),"",VLOOKUP($B1699,Insumos!$C:$G,5,FALSE))</f>
        <v>1360</v>
      </c>
      <c r="F1699" s="55" t="str">
        <f>+IF(ISERROR(VLOOKUP($B1699,Insumos!$C:$G,4,FALSE)),"",VLOOKUP($B1699,Insumos!$C:$G,4,FALSE))</f>
        <v>GRAMOS</v>
      </c>
      <c r="G1699" s="141">
        <v>60.0</v>
      </c>
      <c r="H1699" s="56">
        <f t="shared" si="68"/>
        <v>306.4</v>
      </c>
    </row>
    <row r="1700" ht="15.75" customHeight="1">
      <c r="A1700" s="53">
        <v>4.0</v>
      </c>
      <c r="B1700" s="55" t="s">
        <v>232</v>
      </c>
      <c r="C1700" s="55" t="str">
        <f>+IF(ISERROR(VLOOKUP($B1700,Insumos!$C:$G,3,FALSE)),"",VLOOKUP($B1700,Insumos!$C:$G,3,FALSE))</f>
        <v>GRAMOS</v>
      </c>
      <c r="D1700" s="56">
        <f>+IF(ISERROR(VLOOKUP($B1700,Insumos!$C:$G,2,FALSE)),"",VLOOKUP($B1700,Insumos!$C:$G,2,FALSE))</f>
        <v>3529.411765</v>
      </c>
      <c r="E1700" s="57">
        <f>+IF(ISERROR(VLOOKUP($B1700,Insumos!$C:$G,5,FALSE)),"",VLOOKUP($B1700,Insumos!$C:$G,5,FALSE))</f>
        <v>1000</v>
      </c>
      <c r="F1700" s="55" t="str">
        <f>+IF(ISERROR(VLOOKUP($B1700,Insumos!$C:$G,4,FALSE)),"",VLOOKUP($B1700,Insumos!$C:$G,4,FALSE))</f>
        <v>GRAMOS</v>
      </c>
      <c r="G1700" s="141">
        <v>45.0</v>
      </c>
      <c r="H1700" s="56">
        <f t="shared" si="68"/>
        <v>158.82</v>
      </c>
    </row>
    <row r="1701" ht="15.75" customHeight="1">
      <c r="A1701" s="53">
        <v>5.0</v>
      </c>
      <c r="B1701" s="55" t="s">
        <v>54</v>
      </c>
      <c r="C1701" s="55" t="str">
        <f>+IF(ISERROR(VLOOKUP($B1701,Insumos!$C:$G,3,FALSE)),"",VLOOKUP($B1701,Insumos!$C:$G,3,FALSE))</f>
        <v>UNIDAD</v>
      </c>
      <c r="D1701" s="56">
        <f>+IF(ISERROR(VLOOKUP($B1701,Insumos!$C:$G,2,FALSE)),"",VLOOKUP($B1701,Insumos!$C:$G,2,FALSE))</f>
        <v>8000</v>
      </c>
      <c r="E1701" s="57">
        <f>+IF(ISERROR(VLOOKUP($B1701,Insumos!$C:$G,5,FALSE)),"",VLOOKUP($B1701,Insumos!$C:$G,5,FALSE))</f>
        <v>36</v>
      </c>
      <c r="F1701" s="55" t="str">
        <f>+IF(ISERROR(VLOOKUP($B1701,Insumos!$C:$G,4,FALSE)),"",VLOOKUP($B1701,Insumos!$C:$G,4,FALSE))</f>
        <v>UNIDAD</v>
      </c>
      <c r="G1701" s="141">
        <v>0.5</v>
      </c>
      <c r="H1701" s="56">
        <f t="shared" si="68"/>
        <v>111.11</v>
      </c>
    </row>
    <row r="1702" ht="15.75" customHeight="1">
      <c r="A1702" s="53">
        <v>6.0</v>
      </c>
      <c r="B1702" s="55" t="s">
        <v>56</v>
      </c>
      <c r="C1702" s="55" t="str">
        <f>+IF(ISERROR(VLOOKUP($B1702,Insumos!$C:$G,3,FALSE)),"",VLOOKUP($B1702,Insumos!$C:$G,3,FALSE))</f>
        <v>GRAMOS</v>
      </c>
      <c r="D1702" s="56">
        <f>+IF(ISERROR(VLOOKUP($B1702,Insumos!$C:$G,2,FALSE)),"",VLOOKUP($B1702,Insumos!$C:$G,2,FALSE))</f>
        <v>1690</v>
      </c>
      <c r="E1702" s="57">
        <f>+IF(ISERROR(VLOOKUP($B1702,Insumos!$C:$G,5,FALSE)),"",VLOOKUP($B1702,Insumos!$C:$G,5,FALSE))</f>
        <v>1000</v>
      </c>
      <c r="F1702" s="55" t="str">
        <f>+IF(ISERROR(VLOOKUP($B1702,Insumos!$C:$G,4,FALSE)),"",VLOOKUP($B1702,Insumos!$C:$G,4,FALSE))</f>
        <v>GRAMOS</v>
      </c>
      <c r="G1702" s="141">
        <v>10.0</v>
      </c>
      <c r="H1702" s="56">
        <f t="shared" si="68"/>
        <v>16.9</v>
      </c>
    </row>
    <row r="1703" ht="15.75" customHeight="1">
      <c r="A1703" s="53">
        <v>7.0</v>
      </c>
      <c r="B1703" s="55" t="s">
        <v>129</v>
      </c>
      <c r="C1703" s="55" t="str">
        <f>+IF(ISERROR(VLOOKUP($B1703,Insumos!$C:$G,3,FALSE)),"",VLOOKUP($B1703,Insumos!$C:$G,3,FALSE))</f>
        <v>GRAMOS</v>
      </c>
      <c r="D1703" s="56">
        <f>+IF(ISERROR(VLOOKUP($B1703,Insumos!$C:$G,2,FALSE)),"",VLOOKUP($B1703,Insumos!$C:$G,2,FALSE))</f>
        <v>13944.82759</v>
      </c>
      <c r="E1703" s="57">
        <f>+IF(ISERROR(VLOOKUP($B1703,Insumos!$C:$G,5,FALSE)),"",VLOOKUP($B1703,Insumos!$C:$G,5,FALSE))</f>
        <v>1000</v>
      </c>
      <c r="F1703" s="55" t="str">
        <f>+IF(ISERROR(VLOOKUP($B1703,Insumos!$C:$G,4,FALSE)),"",VLOOKUP($B1703,Insumos!$C:$G,4,FALSE))</f>
        <v>GRAMOS</v>
      </c>
      <c r="G1703" s="141">
        <v>45.0</v>
      </c>
      <c r="H1703" s="56">
        <f t="shared" si="68"/>
        <v>627.52</v>
      </c>
    </row>
    <row r="1704" ht="15.75" customHeight="1">
      <c r="A1704" s="53">
        <v>8.0</v>
      </c>
      <c r="B1704" s="55" t="s">
        <v>87</v>
      </c>
      <c r="C1704" s="55" t="str">
        <f>+IF(ISERROR(VLOOKUP($B1704,Insumos!$C:$G,3,FALSE)),"",VLOOKUP($B1704,Insumos!$C:$G,3,FALSE))</f>
        <v>GRAMOS</v>
      </c>
      <c r="D1704" s="56">
        <f>+IF(ISERROR(VLOOKUP($B1704,Insumos!$C:$G,2,FALSE)),"",VLOOKUP($B1704,Insumos!$C:$G,2,FALSE))</f>
        <v>3795</v>
      </c>
      <c r="E1704" s="57">
        <f>+IF(ISERROR(VLOOKUP($B1704,Insumos!$C:$G,5,FALSE)),"",VLOOKUP($B1704,Insumos!$C:$G,5,FALSE))</f>
        <v>500</v>
      </c>
      <c r="F1704" s="55" t="str">
        <f>+IF(ISERROR(VLOOKUP($B1704,Insumos!$C:$G,4,FALSE)),"",VLOOKUP($B1704,Insumos!$C:$G,4,FALSE))</f>
        <v>GRAMOS</v>
      </c>
      <c r="G1704" s="141">
        <v>5.0</v>
      </c>
      <c r="H1704" s="56">
        <f t="shared" si="68"/>
        <v>37.95</v>
      </c>
    </row>
    <row r="1705" ht="15.75" customHeight="1">
      <c r="A1705" s="53">
        <v>9.0</v>
      </c>
      <c r="B1705" s="55" t="s">
        <v>324</v>
      </c>
      <c r="C1705" s="55" t="str">
        <f>+IF(ISERROR(VLOOKUP($B1705,Insumos!$C:$G,3,FALSE)),"",VLOOKUP($B1705,Insumos!$C:$G,3,FALSE))</f>
        <v>GRAMOS</v>
      </c>
      <c r="D1705" s="56">
        <f>+IF(ISERROR(VLOOKUP($B1705,Insumos!$C:$G,2,FALSE)),"",VLOOKUP($B1705,Insumos!$C:$G,2,FALSE))</f>
        <v>1134.5</v>
      </c>
      <c r="E1705" s="57">
        <f>+IF(ISERROR(VLOOKUP($B1705,Insumos!$C:$G,5,FALSE)),"",VLOOKUP($B1705,Insumos!$C:$G,5,FALSE))</f>
        <v>1000</v>
      </c>
      <c r="F1705" s="55" t="str">
        <f>+IF(ISERROR(VLOOKUP($B1705,Insumos!$C:$G,4,FALSE)),"",VLOOKUP($B1705,Insumos!$C:$G,4,FALSE))</f>
        <v>GRAMOS</v>
      </c>
      <c r="G1705" s="141">
        <v>5.0</v>
      </c>
      <c r="H1705" s="56">
        <f t="shared" si="68"/>
        <v>5.67</v>
      </c>
    </row>
    <row r="1706" ht="15.75" customHeight="1">
      <c r="A1706" s="53">
        <v>10.0</v>
      </c>
      <c r="B1706" s="55" t="s">
        <v>297</v>
      </c>
      <c r="C1706" s="55" t="str">
        <f>+IF(ISERROR(VLOOKUP($B1706,Insumos!$C:$G,3,FALSE)),"",VLOOKUP($B1706,Insumos!$C:$G,3,FALSE))</f>
        <v>CAJA</v>
      </c>
      <c r="D1706" s="56">
        <f>+IF(ISERROR(VLOOKUP($B1706,Insumos!$C:$G,2,FALSE)),"",VLOOKUP($B1706,Insumos!$C:$G,2,FALSE))</f>
        <v>110</v>
      </c>
      <c r="E1706" s="57">
        <f>+IF(ISERROR(VLOOKUP($B1706,Insumos!$C:$G,5,FALSE)),"",VLOOKUP($B1706,Insumos!$C:$G,5,FALSE))</f>
        <v>1</v>
      </c>
      <c r="F1706" s="55" t="str">
        <f>+IF(ISERROR(VLOOKUP($B1706,Insumos!$C:$G,4,FALSE)),"",VLOOKUP($B1706,Insumos!$C:$G,4,FALSE))</f>
        <v>CAJA</v>
      </c>
      <c r="G1706" s="170">
        <v>1.0</v>
      </c>
      <c r="H1706" s="56">
        <f t="shared" si="68"/>
        <v>110</v>
      </c>
    </row>
    <row r="1707" ht="15.75" customHeight="1">
      <c r="A1707" s="53">
        <v>11.0</v>
      </c>
      <c r="B1707" s="55" t="s">
        <v>314</v>
      </c>
      <c r="C1707" s="55" t="str">
        <f>+IF(ISERROR(VLOOKUP($B1707,Insumos!$C:$G,3,FALSE)),"",VLOOKUP($B1707,Insumos!$C:$G,3,FALSE))</f>
        <v>UNIDAD</v>
      </c>
      <c r="D1707" s="56">
        <f>+IF(ISERROR(VLOOKUP($B1707,Insumos!$C:$G,2,FALSE)),"",VLOOKUP($B1707,Insumos!$C:$G,2,FALSE))</f>
        <v>10.5</v>
      </c>
      <c r="E1707" s="57">
        <f>+IF(ISERROR(VLOOKUP($B1707,Insumos!$C:$G,5,FALSE)),"",VLOOKUP($B1707,Insumos!$C:$G,5,FALSE))</f>
        <v>1</v>
      </c>
      <c r="F1707" s="55" t="str">
        <f>+IF(ISERROR(VLOOKUP($B1707,Insumos!$C:$G,4,FALSE)),"",VLOOKUP($B1707,Insumos!$C:$G,4,FALSE))</f>
        <v>UNIDAD</v>
      </c>
      <c r="G1707" s="170">
        <v>1.0</v>
      </c>
      <c r="H1707" s="56">
        <f t="shared" si="68"/>
        <v>10.5</v>
      </c>
    </row>
    <row r="1708" ht="15.75" customHeight="1">
      <c r="A1708" s="53">
        <v>12.0</v>
      </c>
      <c r="B1708" s="55" t="s">
        <v>156</v>
      </c>
      <c r="C1708" s="55" t="str">
        <f>+IF(ISERROR(VLOOKUP($B1708,Insumos!$C:$G,3,FALSE)),"",VLOOKUP($B1708,Insumos!$C:$G,3,FALSE))</f>
        <v>GRAMOS</v>
      </c>
      <c r="D1708" s="56">
        <f>+IF(ISERROR(VLOOKUP($B1708,Insumos!$C:$G,2,FALSE)),"",VLOOKUP($B1708,Insumos!$C:$G,2,FALSE))</f>
        <v>909</v>
      </c>
      <c r="E1708" s="57">
        <f>+IF(ISERROR(VLOOKUP($B1708,Insumos!$C:$G,5,FALSE)),"",VLOOKUP($B1708,Insumos!$C:$G,5,FALSE))</f>
        <v>1000</v>
      </c>
      <c r="F1708" s="55" t="str">
        <f>+IF(ISERROR(VLOOKUP($B1708,Insumos!$C:$G,4,FALSE)),"",VLOOKUP($B1708,Insumos!$C:$G,4,FALSE))</f>
        <v>GRAMOS</v>
      </c>
      <c r="G1708" s="170">
        <v>8.0</v>
      </c>
      <c r="H1708" s="56">
        <f t="shared" si="68"/>
        <v>7.27</v>
      </c>
    </row>
    <row r="1709" ht="15.75" customHeight="1">
      <c r="A1709" s="53">
        <v>13.0</v>
      </c>
      <c r="B1709" s="55" t="s">
        <v>313</v>
      </c>
      <c r="C1709" s="55" t="str">
        <f>+IF(ISERROR(VLOOKUP($B1709,Insumos!$C:$G,3,FALSE)),"",VLOOKUP($B1709,Insumos!$C:$G,3,FALSE))</f>
        <v>GRAMOS</v>
      </c>
      <c r="D1709" s="56">
        <f>+IF(ISERROR(VLOOKUP($B1709,Insumos!$C:$G,2,FALSE)),"",VLOOKUP($B1709,Insumos!$C:$G,2,FALSE))</f>
        <v>6750</v>
      </c>
      <c r="E1709" s="57">
        <f>+IF(ISERROR(VLOOKUP($B1709,Insumos!$C:$G,5,FALSE)),"",VLOOKUP($B1709,Insumos!$C:$G,5,FALSE))</f>
        <v>1000</v>
      </c>
      <c r="F1709" s="55" t="str">
        <f>+IF(ISERROR(VLOOKUP($B1709,Insumos!$C:$G,4,FALSE)),"",VLOOKUP($B1709,Insumos!$C:$G,4,FALSE))</f>
        <v>GRAMOS</v>
      </c>
      <c r="G1709" s="170">
        <v>8.0</v>
      </c>
      <c r="H1709" s="56">
        <f t="shared" si="68"/>
        <v>54</v>
      </c>
    </row>
    <row r="1710" ht="15.75" customHeight="1">
      <c r="A1710" s="53">
        <v>14.0</v>
      </c>
      <c r="B1710" s="55" t="s">
        <v>311</v>
      </c>
      <c r="C1710" s="55" t="str">
        <f>+IF(ISERROR(VLOOKUP($B1710,Insumos!$C:$G,3,FALSE)),"",VLOOKUP($B1710,Insumos!$C:$G,3,FALSE))</f>
        <v>UNIDAD</v>
      </c>
      <c r="D1710" s="56">
        <f>+IF(ISERROR(VLOOKUP($B1710,Insumos!$C:$G,2,FALSE)),"",VLOOKUP($B1710,Insumos!$C:$G,2,FALSE))</f>
        <v>75.25</v>
      </c>
      <c r="E1710" s="57">
        <f>+IF(ISERROR(VLOOKUP($B1710,Insumos!$C:$G,5,FALSE)),"",VLOOKUP($B1710,Insumos!$C:$G,5,FALSE))</f>
        <v>1</v>
      </c>
      <c r="F1710" s="55" t="str">
        <f>+IF(ISERROR(VLOOKUP($B1710,Insumos!$C:$G,4,FALSE)),"",VLOOKUP($B1710,Insumos!$C:$G,4,FALSE))</f>
        <v>UNIDAD</v>
      </c>
      <c r="G1710" s="170">
        <v>1.0</v>
      </c>
      <c r="H1710" s="56">
        <f t="shared" si="68"/>
        <v>75.25</v>
      </c>
    </row>
    <row r="1711" ht="15.75" customHeight="1">
      <c r="A1711" s="53">
        <v>15.0</v>
      </c>
      <c r="B1711" s="55" t="s">
        <v>312</v>
      </c>
      <c r="C1711" s="55" t="str">
        <f>+IF(ISERROR(VLOOKUP($B1711,Insumos!$C:$G,3,FALSE)),"",VLOOKUP($B1711,Insumos!$C:$G,3,FALSE))</f>
        <v>UNIDAD</v>
      </c>
      <c r="D1711" s="56">
        <f>+IF(ISERROR(VLOOKUP($B1711,Insumos!$C:$G,2,FALSE)),"",VLOOKUP($B1711,Insumos!$C:$G,2,FALSE))</f>
        <v>90.25</v>
      </c>
      <c r="E1711" s="57">
        <f>+IF(ISERROR(VLOOKUP($B1711,Insumos!$C:$G,5,FALSE)),"",VLOOKUP($B1711,Insumos!$C:$G,5,FALSE))</f>
        <v>1</v>
      </c>
      <c r="F1711" s="55" t="str">
        <f>+IF(ISERROR(VLOOKUP($B1711,Insumos!$C:$G,4,FALSE)),"",VLOOKUP($B1711,Insumos!$C:$G,4,FALSE))</f>
        <v>UNIDAD</v>
      </c>
      <c r="G1711" s="170">
        <v>1.0</v>
      </c>
      <c r="H1711" s="56">
        <f t="shared" si="68"/>
        <v>90.25</v>
      </c>
    </row>
    <row r="1712" ht="15.75" customHeight="1">
      <c r="A1712" s="53">
        <v>16.0</v>
      </c>
      <c r="B1712" s="55" t="s">
        <v>303</v>
      </c>
      <c r="C1712" s="55" t="str">
        <f>+IF(ISERROR(VLOOKUP($B1712,Insumos!$C:$G,3,FALSE)),"",VLOOKUP($B1712,Insumos!$C:$G,3,FALSE))</f>
        <v>UNIDAD</v>
      </c>
      <c r="D1712" s="56">
        <f>+IF(ISERROR(VLOOKUP($B1712,Insumos!$C:$G,2,FALSE)),"",VLOOKUP($B1712,Insumos!$C:$G,2,FALSE))</f>
        <v>10</v>
      </c>
      <c r="E1712" s="57">
        <f>+IF(ISERROR(VLOOKUP($B1712,Insumos!$C:$G,5,FALSE)),"",VLOOKUP($B1712,Insumos!$C:$G,5,FALSE))</f>
        <v>1</v>
      </c>
      <c r="F1712" s="55" t="str">
        <f>+IF(ISERROR(VLOOKUP($B1712,Insumos!$C:$G,4,FALSE)),"",VLOOKUP($B1712,Insumos!$C:$G,4,FALSE))</f>
        <v>UNIDAD</v>
      </c>
      <c r="G1712" s="170">
        <v>2.0</v>
      </c>
      <c r="H1712" s="56">
        <f t="shared" si="68"/>
        <v>20</v>
      </c>
    </row>
    <row r="1713" ht="15.75" customHeight="1">
      <c r="A1713" s="53">
        <v>17.0</v>
      </c>
      <c r="B1713" s="55" t="s">
        <v>304</v>
      </c>
      <c r="C1713" s="55" t="str">
        <f>+IF(ISERROR(VLOOKUP($B1713,Insumos!$C:$G,3,FALSE)),"",VLOOKUP($B1713,Insumos!$C:$G,3,FALSE))</f>
        <v>UNIDAD</v>
      </c>
      <c r="D1713" s="56">
        <f>+IF(ISERROR(VLOOKUP($B1713,Insumos!$C:$G,2,FALSE)),"",VLOOKUP($B1713,Insumos!$C:$G,2,FALSE))</f>
        <v>9</v>
      </c>
      <c r="E1713" s="57">
        <f>+IF(ISERROR(VLOOKUP($B1713,Insumos!$C:$G,5,FALSE)),"",VLOOKUP($B1713,Insumos!$C:$G,5,FALSE))</f>
        <v>1</v>
      </c>
      <c r="F1713" s="55" t="str">
        <f>+IF(ISERROR(VLOOKUP($B1713,Insumos!$C:$G,4,FALSE)),"",VLOOKUP($B1713,Insumos!$C:$G,4,FALSE))</f>
        <v>UNIDAD</v>
      </c>
      <c r="G1713" s="170">
        <v>2.0</v>
      </c>
      <c r="H1713" s="56">
        <f t="shared" si="68"/>
        <v>18</v>
      </c>
    </row>
    <row r="1714" ht="15.75" customHeight="1">
      <c r="A1714" s="53">
        <v>18.0</v>
      </c>
      <c r="B1714" s="55" t="s">
        <v>315</v>
      </c>
      <c r="C1714" s="55" t="str">
        <f>+IF(ISERROR(VLOOKUP($B1714,Insumos!$C:$G,3,FALSE)),"",VLOOKUP($B1714,Insumos!$C:$G,3,FALSE))</f>
        <v>UNIDAD</v>
      </c>
      <c r="D1714" s="56">
        <f>+IF(ISERROR(VLOOKUP($B1714,Insumos!$C:$G,2,FALSE)),"",VLOOKUP($B1714,Insumos!$C:$G,2,FALSE))</f>
        <v>170</v>
      </c>
      <c r="E1714" s="57">
        <f>+IF(ISERROR(VLOOKUP($B1714,Insumos!$C:$G,5,FALSE)),"",VLOOKUP($B1714,Insumos!$C:$G,5,FALSE))</f>
        <v>1</v>
      </c>
      <c r="F1714" s="55" t="str">
        <f>+IF(ISERROR(VLOOKUP($B1714,Insumos!$C:$G,4,FALSE)),"",VLOOKUP($B1714,Insumos!$C:$G,4,FALSE))</f>
        <v>UNIDAD</v>
      </c>
      <c r="G1714" s="170">
        <v>1.0</v>
      </c>
      <c r="H1714" s="56">
        <f t="shared" si="68"/>
        <v>170</v>
      </c>
    </row>
    <row r="1715" ht="15.75" customHeight="1">
      <c r="A1715" s="53">
        <v>19.0</v>
      </c>
      <c r="B1715" s="55"/>
      <c r="C1715" s="55" t="str">
        <f>+IF(ISERROR(VLOOKUP($B1715,Insumos!$C:$G,3,FALSE)),"",VLOOKUP($B1715,Insumos!$C:$G,3,FALSE))</f>
        <v/>
      </c>
      <c r="D1715" s="56" t="str">
        <f>+IF(ISERROR(VLOOKUP($B1715,Insumos!$C:$G,2,FALSE)),"",VLOOKUP($B1715,Insumos!$C:$G,2,FALSE))</f>
        <v/>
      </c>
      <c r="E1715" s="57" t="str">
        <f>+IF(ISERROR(VLOOKUP($B1715,Insumos!$C:$G,5,FALSE)),"",VLOOKUP($B1715,Insumos!$C:$G,5,FALSE))</f>
        <v/>
      </c>
      <c r="F1715" s="55" t="str">
        <f>+IF(ISERROR(VLOOKUP($B1715,Insumos!$C:$G,4,FALSE)),"",VLOOKUP($B1715,Insumos!$C:$G,4,FALSE))</f>
        <v/>
      </c>
      <c r="G1715" s="141"/>
      <c r="H1715" s="56">
        <f t="shared" si="68"/>
        <v>0</v>
      </c>
    </row>
    <row r="1716" ht="15.75" customHeight="1">
      <c r="A1716" s="53">
        <v>20.0</v>
      </c>
      <c r="B1716" s="55"/>
      <c r="C1716" s="55" t="str">
        <f>+IF(ISERROR(VLOOKUP($B1716,Insumos!$C:$G,3,FALSE)),"",VLOOKUP($B1716,Insumos!$C:$G,3,FALSE))</f>
        <v/>
      </c>
      <c r="D1716" s="56" t="str">
        <f>+IF(ISERROR(VLOOKUP($B1716,Insumos!$C:$G,2,FALSE)),"",VLOOKUP($B1716,Insumos!$C:$G,2,FALSE))</f>
        <v/>
      </c>
      <c r="E1716" s="57" t="str">
        <f>+IF(ISERROR(VLOOKUP($B1716,Insumos!$C:$G,5,FALSE)),"",VLOOKUP($B1716,Insumos!$C:$G,5,FALSE))</f>
        <v/>
      </c>
      <c r="F1716" s="55" t="str">
        <f>+IF(ISERROR(VLOOKUP($B1716,Insumos!$C:$G,4,FALSE)),"",VLOOKUP($B1716,Insumos!$C:$G,4,FALSE))</f>
        <v/>
      </c>
      <c r="G1716" s="141"/>
      <c r="H1716" s="56">
        <f t="shared" si="68"/>
        <v>0</v>
      </c>
    </row>
    <row r="1717" ht="15.75" customHeight="1">
      <c r="A1717" s="53">
        <v>21.0</v>
      </c>
      <c r="B1717" s="55"/>
      <c r="C1717" s="55" t="str">
        <f>+IF(ISERROR(VLOOKUP($B1717,Insumos!$C:$G,3,FALSE)),"",VLOOKUP($B1717,Insumos!$C:$G,3,FALSE))</f>
        <v/>
      </c>
      <c r="D1717" s="56" t="str">
        <f>+IF(ISERROR(VLOOKUP($B1717,Insumos!$C:$G,2,FALSE)),"",VLOOKUP($B1717,Insumos!$C:$G,2,FALSE))</f>
        <v/>
      </c>
      <c r="E1717" s="57" t="str">
        <f>+IF(ISERROR(VLOOKUP($B1717,Insumos!$C:$G,5,FALSE)),"",VLOOKUP($B1717,Insumos!$C:$G,5,FALSE))</f>
        <v/>
      </c>
      <c r="F1717" s="55" t="str">
        <f>+IF(ISERROR(VLOOKUP($B1717,Insumos!$C:$G,4,FALSE)),"",VLOOKUP($B1717,Insumos!$C:$G,4,FALSE))</f>
        <v/>
      </c>
      <c r="G1717" s="141"/>
      <c r="H1717" s="56">
        <f t="shared" si="68"/>
        <v>0</v>
      </c>
    </row>
    <row r="1718" ht="15.75" customHeight="1">
      <c r="A1718" s="53">
        <v>22.0</v>
      </c>
      <c r="B1718" s="55"/>
      <c r="C1718" s="55" t="str">
        <f>+IF(ISERROR(VLOOKUP($B1718,Insumos!$C:$G,3,FALSE)),"",VLOOKUP($B1718,Insumos!$C:$G,3,FALSE))</f>
        <v/>
      </c>
      <c r="D1718" s="56" t="str">
        <f>+IF(ISERROR(VLOOKUP($B1718,Insumos!$C:$G,2,FALSE)),"",VLOOKUP($B1718,Insumos!$C:$G,2,FALSE))</f>
        <v/>
      </c>
      <c r="E1718" s="57" t="str">
        <f>+IF(ISERROR(VLOOKUP($B1718,Insumos!$C:$G,5,FALSE)),"",VLOOKUP($B1718,Insumos!$C:$G,5,FALSE))</f>
        <v/>
      </c>
      <c r="F1718" s="55" t="str">
        <f>+IF(ISERROR(VLOOKUP($B1718,Insumos!$C:$G,4,FALSE)),"",VLOOKUP($B1718,Insumos!$C:$G,4,FALSE))</f>
        <v/>
      </c>
      <c r="G1718" s="141"/>
      <c r="H1718" s="56">
        <f t="shared" si="68"/>
        <v>0</v>
      </c>
    </row>
    <row r="1719" ht="15.75" customHeight="1">
      <c r="A1719" s="53">
        <v>23.0</v>
      </c>
      <c r="B1719" s="55"/>
      <c r="C1719" s="55" t="str">
        <f>+IF(ISERROR(VLOOKUP($B1719,Insumos!$C:$G,3,FALSE)),"",VLOOKUP($B1719,Insumos!$C:$G,3,FALSE))</f>
        <v/>
      </c>
      <c r="D1719" s="56" t="str">
        <f>+IF(ISERROR(VLOOKUP($B1719,Insumos!$C:$G,2,FALSE)),"",VLOOKUP($B1719,Insumos!$C:$G,2,FALSE))</f>
        <v/>
      </c>
      <c r="E1719" s="57" t="str">
        <f>+IF(ISERROR(VLOOKUP($B1719,Insumos!$C:$G,5,FALSE)),"",VLOOKUP($B1719,Insumos!$C:$G,5,FALSE))</f>
        <v/>
      </c>
      <c r="F1719" s="55" t="str">
        <f>+IF(ISERROR(VLOOKUP($B1719,Insumos!$C:$G,4,FALSE)),"",VLOOKUP($B1719,Insumos!$C:$G,4,FALSE))</f>
        <v/>
      </c>
      <c r="G1719" s="141"/>
      <c r="H1719" s="56">
        <f t="shared" si="68"/>
        <v>0</v>
      </c>
    </row>
    <row r="1720" ht="15.75" customHeight="1">
      <c r="A1720" s="42"/>
      <c r="B1720" s="140"/>
      <c r="C1720" s="41"/>
      <c r="D1720" s="44"/>
      <c r="E1720" s="45"/>
      <c r="F1720" s="41"/>
      <c r="G1720" s="67" t="s">
        <v>566</v>
      </c>
      <c r="H1720" s="68">
        <f>+SUM(H1697:H1719)</f>
        <v>2482.41</v>
      </c>
    </row>
    <row r="1721" ht="15.75" customHeight="1">
      <c r="A1721" s="42"/>
      <c r="B1721" s="140"/>
      <c r="C1721" s="41"/>
      <c r="D1721" s="44"/>
      <c r="E1721" s="45"/>
      <c r="F1721" s="41"/>
      <c r="G1721" s="67" t="s">
        <v>569</v>
      </c>
      <c r="H1721" s="142">
        <f>+H1720/10</f>
        <v>248.241</v>
      </c>
    </row>
    <row r="1722" ht="15.75" customHeight="1">
      <c r="A1722" s="42"/>
      <c r="B1722" s="140"/>
      <c r="C1722" s="41"/>
      <c r="D1722" s="44"/>
      <c r="E1722" s="45"/>
      <c r="F1722" s="41"/>
      <c r="G1722" s="67" t="s">
        <v>570</v>
      </c>
      <c r="H1722" s="143">
        <f>(H1720+H1721)*1.19</f>
        <v>3249.47469</v>
      </c>
    </row>
    <row r="1723" ht="15.75" customHeight="1">
      <c r="A1723" s="42"/>
      <c r="B1723" s="140"/>
      <c r="C1723" s="41"/>
      <c r="D1723" s="44"/>
      <c r="E1723" s="45"/>
      <c r="F1723" s="41"/>
      <c r="G1723" s="67" t="s">
        <v>571</v>
      </c>
      <c r="H1723" s="144">
        <f>+H1722/H1724</f>
        <v>0.3497819903</v>
      </c>
    </row>
    <row r="1724" ht="15.75" customHeight="1">
      <c r="A1724" s="42"/>
      <c r="B1724" s="140"/>
      <c r="C1724" s="41"/>
      <c r="D1724" s="44"/>
      <c r="E1724" s="45"/>
      <c r="F1724" s="41"/>
      <c r="G1724" s="67" t="s">
        <v>572</v>
      </c>
      <c r="H1724" s="154">
        <v>9290.0</v>
      </c>
    </row>
    <row r="1725" ht="15.75" customHeight="1">
      <c r="B1725" s="4"/>
      <c r="G1725" s="31"/>
    </row>
    <row r="1726" ht="15.75" customHeight="1">
      <c r="B1726" s="4"/>
      <c r="G1726" s="31"/>
    </row>
    <row r="1727" ht="15.75" customHeight="1">
      <c r="B1727" s="4"/>
      <c r="G1727" s="31"/>
    </row>
    <row r="1728" ht="15.75" customHeight="1">
      <c r="A1728" s="138" t="s">
        <v>562</v>
      </c>
      <c r="B1728" s="139" t="s">
        <v>28</v>
      </c>
      <c r="C1728" s="34" t="s">
        <v>617</v>
      </c>
      <c r="D1728" s="35"/>
      <c r="E1728" s="36"/>
      <c r="F1728" s="37"/>
      <c r="G1728" s="38"/>
      <c r="H1728" s="35"/>
    </row>
    <row r="1729" ht="15.75" customHeight="1">
      <c r="A1729" s="42"/>
      <c r="B1729" s="140"/>
      <c r="C1729" s="42"/>
      <c r="D1729" s="44"/>
      <c r="E1729" s="45"/>
      <c r="F1729" s="42"/>
      <c r="G1729" s="46"/>
      <c r="H1729" s="44"/>
    </row>
    <row r="1730" ht="15.75" customHeight="1">
      <c r="A1730" s="48" t="s">
        <v>476</v>
      </c>
      <c r="B1730" s="48" t="s">
        <v>477</v>
      </c>
      <c r="C1730" s="48" t="s">
        <v>478</v>
      </c>
      <c r="D1730" s="49" t="s">
        <v>564</v>
      </c>
      <c r="E1730" s="50" t="s">
        <v>10</v>
      </c>
      <c r="F1730" s="48" t="s">
        <v>480</v>
      </c>
      <c r="G1730" s="51" t="s">
        <v>481</v>
      </c>
      <c r="H1730" s="49" t="s">
        <v>565</v>
      </c>
    </row>
    <row r="1731" ht="15.75" customHeight="1">
      <c r="A1731" s="53">
        <v>3.0</v>
      </c>
      <c r="B1731" s="55" t="s">
        <v>235</v>
      </c>
      <c r="C1731" s="55" t="str">
        <f>+IF(ISERROR(VLOOKUP($B1731,Insumos!$C:$G,3,FALSE)),"",VLOOKUP($B1731,Insumos!$C:$G,3,FALSE))</f>
        <v>GRAMOS</v>
      </c>
      <c r="D1731" s="56">
        <f>+IF(ISERROR(VLOOKUP($B1731,Insumos!$C:$G,2,FALSE)),"",VLOOKUP($B1731,Insumos!$C:$G,2,FALSE))</f>
        <v>13944.82759</v>
      </c>
      <c r="E1731" s="57">
        <f>+IF(ISERROR(VLOOKUP($B1731,Insumos!$C:$G,5,FALSE)),"",VLOOKUP($B1731,Insumos!$C:$G,5,FALSE))</f>
        <v>1000</v>
      </c>
      <c r="F1731" s="55" t="str">
        <f>+IF(ISERROR(VLOOKUP($B1731,Insumos!$C:$G,4,FALSE)),"",VLOOKUP($B1731,Insumos!$C:$G,4,FALSE))</f>
        <v>GRAMOS</v>
      </c>
      <c r="G1731" s="141">
        <v>120.0</v>
      </c>
      <c r="H1731" s="56">
        <f t="shared" ref="H1731:H1738" si="69">IF(ISERROR(ROUND(+D1731/E1731*G1731,2)),0,ROUND(+D1731/E1731*G1731,2))</f>
        <v>1673.38</v>
      </c>
    </row>
    <row r="1732" ht="15.75" customHeight="1">
      <c r="A1732" s="53">
        <v>4.0</v>
      </c>
      <c r="B1732" s="55" t="s">
        <v>33</v>
      </c>
      <c r="C1732" s="55" t="str">
        <f>+IF(ISERROR(VLOOKUP($B1732,Insumos!$C:$G,3,FALSE)),"",VLOOKUP($B1732,Insumos!$C:$G,3,FALSE))</f>
        <v>GRAMOS</v>
      </c>
      <c r="D1732" s="56">
        <f>+IF(ISERROR(VLOOKUP($B1732,Insumos!$C:$G,2,FALSE)),"",VLOOKUP($B1732,Insumos!$C:$G,2,FALSE))</f>
        <v>6945</v>
      </c>
      <c r="E1732" s="57">
        <f>+IF(ISERROR(VLOOKUP($B1732,Insumos!$C:$G,5,FALSE)),"",VLOOKUP($B1732,Insumos!$C:$G,5,FALSE))</f>
        <v>1360</v>
      </c>
      <c r="F1732" s="55" t="str">
        <f>+IF(ISERROR(VLOOKUP($B1732,Insumos!$C:$G,4,FALSE)),"",VLOOKUP($B1732,Insumos!$C:$G,4,FALSE))</f>
        <v>GRAMOS</v>
      </c>
      <c r="G1732" s="141">
        <v>35.0</v>
      </c>
      <c r="H1732" s="56">
        <f t="shared" si="69"/>
        <v>178.73</v>
      </c>
    </row>
    <row r="1733" ht="15.75" customHeight="1">
      <c r="A1733" s="53">
        <v>5.0</v>
      </c>
      <c r="B1733" s="55" t="s">
        <v>297</v>
      </c>
      <c r="C1733" s="55" t="str">
        <f>+IF(ISERROR(VLOOKUP($B1733,Insumos!$C:$G,3,FALSE)),"",VLOOKUP($B1733,Insumos!$C:$G,3,FALSE))</f>
        <v>CAJA</v>
      </c>
      <c r="D1733" s="56">
        <f>+IF(ISERROR(VLOOKUP($B1733,Insumos!$C:$G,2,FALSE)),"",VLOOKUP($B1733,Insumos!$C:$G,2,FALSE))</f>
        <v>110</v>
      </c>
      <c r="E1733" s="57">
        <f>+IF(ISERROR(VLOOKUP($B1733,Insumos!$C:$G,5,FALSE)),"",VLOOKUP($B1733,Insumos!$C:$G,5,FALSE))</f>
        <v>1</v>
      </c>
      <c r="F1733" s="55" t="str">
        <f>+IF(ISERROR(VLOOKUP($B1733,Insumos!$C:$G,4,FALSE)),"",VLOOKUP($B1733,Insumos!$C:$G,4,FALSE))</f>
        <v>CAJA</v>
      </c>
      <c r="G1733" s="141">
        <v>1.0</v>
      </c>
      <c r="H1733" s="56">
        <f t="shared" si="69"/>
        <v>110</v>
      </c>
    </row>
    <row r="1734" ht="15.75" customHeight="1">
      <c r="A1734" s="53">
        <v>6.0</v>
      </c>
      <c r="B1734" s="55" t="s">
        <v>314</v>
      </c>
      <c r="C1734" s="55" t="str">
        <f>+IF(ISERROR(VLOOKUP($B1734,Insumos!$C:$G,3,FALSE)),"",VLOOKUP($B1734,Insumos!$C:$G,3,FALSE))</f>
        <v>UNIDAD</v>
      </c>
      <c r="D1734" s="56">
        <f>+IF(ISERROR(VLOOKUP($B1734,Insumos!$C:$G,2,FALSE)),"",VLOOKUP($B1734,Insumos!$C:$G,2,FALSE))</f>
        <v>10.5</v>
      </c>
      <c r="E1734" s="57">
        <f>+IF(ISERROR(VLOOKUP($B1734,Insumos!$C:$G,5,FALSE)),"",VLOOKUP($B1734,Insumos!$C:$G,5,FALSE))</f>
        <v>1</v>
      </c>
      <c r="F1734" s="55" t="str">
        <f>+IF(ISERROR(VLOOKUP($B1734,Insumos!$C:$G,4,FALSE)),"",VLOOKUP($B1734,Insumos!$C:$G,4,FALSE))</f>
        <v>UNIDAD</v>
      </c>
      <c r="G1734" s="141">
        <v>1.0</v>
      </c>
      <c r="H1734" s="56">
        <f t="shared" si="69"/>
        <v>10.5</v>
      </c>
    </row>
    <row r="1735" ht="15.75" customHeight="1">
      <c r="A1735" s="53">
        <v>7.0</v>
      </c>
      <c r="B1735" s="55" t="s">
        <v>315</v>
      </c>
      <c r="C1735" s="55" t="str">
        <f>+IF(ISERROR(VLOOKUP($B1735,Insumos!$C:$G,3,FALSE)),"",VLOOKUP($B1735,Insumos!$C:$G,3,FALSE))</f>
        <v>UNIDAD</v>
      </c>
      <c r="D1735" s="56">
        <f>+IF(ISERROR(VLOOKUP($B1735,Insumos!$C:$G,2,FALSE)),"",VLOOKUP($B1735,Insumos!$C:$G,2,FALSE))</f>
        <v>170</v>
      </c>
      <c r="E1735" s="57">
        <f>+IF(ISERROR(VLOOKUP($B1735,Insumos!$C:$G,5,FALSE)),"",VLOOKUP($B1735,Insumos!$C:$G,5,FALSE))</f>
        <v>1</v>
      </c>
      <c r="F1735" s="55" t="str">
        <f>+IF(ISERROR(VLOOKUP($B1735,Insumos!$C:$G,4,FALSE)),"",VLOOKUP($B1735,Insumos!$C:$G,4,FALSE))</f>
        <v>UNIDAD</v>
      </c>
      <c r="G1735" s="141">
        <v>1.0</v>
      </c>
      <c r="H1735" s="56">
        <f t="shared" si="69"/>
        <v>170</v>
      </c>
    </row>
    <row r="1736" ht="15.75" customHeight="1">
      <c r="A1736" s="53">
        <v>8.0</v>
      </c>
      <c r="B1736" s="55"/>
      <c r="C1736" s="55" t="str">
        <f>+IF(ISERROR(VLOOKUP($B1736,Insumos!$C:$G,3,FALSE)),"",VLOOKUP($B1736,Insumos!$C:$G,3,FALSE))</f>
        <v/>
      </c>
      <c r="D1736" s="56" t="str">
        <f>+IF(ISERROR(VLOOKUP($B1736,Insumos!$C:$G,2,FALSE)),"",VLOOKUP($B1736,Insumos!$C:$G,2,FALSE))</f>
        <v/>
      </c>
      <c r="E1736" s="57" t="str">
        <f>+IF(ISERROR(VLOOKUP($B1736,Insumos!$C:$G,5,FALSE)),"",VLOOKUP($B1736,Insumos!$C:$G,5,FALSE))</f>
        <v/>
      </c>
      <c r="F1736" s="55" t="str">
        <f>+IF(ISERROR(VLOOKUP($B1736,Insumos!$C:$G,4,FALSE)),"",VLOOKUP($B1736,Insumos!$C:$G,4,FALSE))</f>
        <v/>
      </c>
      <c r="G1736" s="141"/>
      <c r="H1736" s="56">
        <f t="shared" si="69"/>
        <v>0</v>
      </c>
    </row>
    <row r="1737" ht="15.75" customHeight="1">
      <c r="A1737" s="53">
        <v>11.0</v>
      </c>
      <c r="B1737" s="55"/>
      <c r="C1737" s="55" t="str">
        <f>+IF(ISERROR(VLOOKUP($B1737,Insumos!$C:$G,3,FALSE)),"",VLOOKUP($B1737,Insumos!$C:$G,3,FALSE))</f>
        <v/>
      </c>
      <c r="D1737" s="56" t="str">
        <f>+IF(ISERROR(VLOOKUP($B1737,Insumos!$C:$G,2,FALSE)),"",VLOOKUP($B1737,Insumos!$C:$G,2,FALSE))</f>
        <v/>
      </c>
      <c r="E1737" s="57" t="str">
        <f>+IF(ISERROR(VLOOKUP($B1737,Insumos!$C:$G,5,FALSE)),"",VLOOKUP($B1737,Insumos!$C:$G,5,FALSE))</f>
        <v/>
      </c>
      <c r="F1737" s="55" t="str">
        <f>+IF(ISERROR(VLOOKUP($B1737,Insumos!$C:$G,4,FALSE)),"",VLOOKUP($B1737,Insumos!$C:$G,4,FALSE))</f>
        <v/>
      </c>
      <c r="G1737" s="141"/>
      <c r="H1737" s="56">
        <f t="shared" si="69"/>
        <v>0</v>
      </c>
    </row>
    <row r="1738" ht="15.75" customHeight="1">
      <c r="A1738" s="53">
        <v>12.0</v>
      </c>
      <c r="B1738" s="55"/>
      <c r="C1738" s="55" t="str">
        <f>+IF(ISERROR(VLOOKUP($B1738,Insumos!$C:$G,3,FALSE)),"",VLOOKUP($B1738,Insumos!$C:$G,3,FALSE))</f>
        <v/>
      </c>
      <c r="D1738" s="56" t="str">
        <f>+IF(ISERROR(VLOOKUP($B1738,Insumos!$C:$G,2,FALSE)),"",VLOOKUP($B1738,Insumos!$C:$G,2,FALSE))</f>
        <v/>
      </c>
      <c r="E1738" s="57" t="str">
        <f>+IF(ISERROR(VLOOKUP($B1738,Insumos!$C:$G,5,FALSE)),"",VLOOKUP($B1738,Insumos!$C:$G,5,FALSE))</f>
        <v/>
      </c>
      <c r="F1738" s="55" t="str">
        <f>+IF(ISERROR(VLOOKUP($B1738,Insumos!$C:$G,4,FALSE)),"",VLOOKUP($B1738,Insumos!$C:$G,4,FALSE))</f>
        <v/>
      </c>
      <c r="G1738" s="141"/>
      <c r="H1738" s="56">
        <f t="shared" si="69"/>
        <v>0</v>
      </c>
    </row>
    <row r="1739" ht="15.75" customHeight="1">
      <c r="A1739" s="42"/>
      <c r="B1739" s="140"/>
      <c r="C1739" s="41"/>
      <c r="D1739" s="44"/>
      <c r="E1739" s="45"/>
      <c r="F1739" s="41"/>
      <c r="G1739" s="67" t="s">
        <v>566</v>
      </c>
      <c r="H1739" s="68">
        <f>+SUM(H1731:H1738)</f>
        <v>2142.61</v>
      </c>
    </row>
    <row r="1740" ht="15.75" customHeight="1">
      <c r="A1740" s="42"/>
      <c r="B1740" s="140"/>
      <c r="C1740" s="41"/>
      <c r="D1740" s="44"/>
      <c r="E1740" s="45"/>
      <c r="F1740" s="41"/>
      <c r="G1740" s="67" t="s">
        <v>569</v>
      </c>
      <c r="H1740" s="142">
        <f>+H1739/10</f>
        <v>214.261</v>
      </c>
    </row>
    <row r="1741" ht="15.75" customHeight="1">
      <c r="A1741" s="42"/>
      <c r="B1741" s="140"/>
      <c r="C1741" s="41"/>
      <c r="D1741" s="44"/>
      <c r="E1741" s="45"/>
      <c r="F1741" s="41"/>
      <c r="G1741" s="67" t="s">
        <v>570</v>
      </c>
      <c r="H1741" s="143">
        <f>(H1739+H1740)*1.19</f>
        <v>2804.67649</v>
      </c>
    </row>
    <row r="1742" ht="15.75" customHeight="1">
      <c r="A1742" s="42"/>
      <c r="B1742" s="140"/>
      <c r="C1742" s="41"/>
      <c r="D1742" s="44"/>
      <c r="E1742" s="45"/>
      <c r="F1742" s="41"/>
      <c r="G1742" s="67" t="s">
        <v>571</v>
      </c>
      <c r="H1742" s="144" t="str">
        <f>+H1741/H1743</f>
        <v>#DIV/0!</v>
      </c>
    </row>
    <row r="1743" ht="15.75" customHeight="1">
      <c r="A1743" s="42"/>
      <c r="B1743" s="140"/>
      <c r="C1743" s="41"/>
      <c r="D1743" s="44"/>
      <c r="E1743" s="45"/>
      <c r="F1743" s="41"/>
      <c r="G1743" s="67" t="s">
        <v>572</v>
      </c>
      <c r="H1743" s="145"/>
    </row>
    <row r="1744" ht="15.75" customHeight="1">
      <c r="B1744" s="4"/>
      <c r="G1744" s="31"/>
    </row>
    <row r="1745" ht="15.75" customHeight="1">
      <c r="B1745" s="4"/>
      <c r="G1745" s="31"/>
    </row>
    <row r="1746" ht="15.75" customHeight="1">
      <c r="B1746" s="4"/>
      <c r="G1746" s="31"/>
    </row>
    <row r="1747" ht="15.75" customHeight="1">
      <c r="A1747" s="138" t="s">
        <v>562</v>
      </c>
      <c r="B1747" s="139" t="s">
        <v>631</v>
      </c>
      <c r="C1747" s="34" t="s">
        <v>617</v>
      </c>
      <c r="D1747" s="35"/>
      <c r="E1747" s="36"/>
      <c r="F1747" s="37"/>
      <c r="G1747" s="38"/>
      <c r="H1747" s="35"/>
    </row>
    <row r="1748" ht="15.75" customHeight="1">
      <c r="A1748" s="42"/>
      <c r="B1748" s="140"/>
      <c r="C1748" s="42"/>
      <c r="D1748" s="44"/>
      <c r="E1748" s="45"/>
      <c r="F1748" s="42"/>
      <c r="G1748" s="46"/>
      <c r="H1748" s="44"/>
    </row>
    <row r="1749" ht="15.75" customHeight="1">
      <c r="A1749" s="48" t="s">
        <v>476</v>
      </c>
      <c r="B1749" s="48" t="s">
        <v>477</v>
      </c>
      <c r="C1749" s="48" t="s">
        <v>478</v>
      </c>
      <c r="D1749" s="49" t="s">
        <v>564</v>
      </c>
      <c r="E1749" s="50" t="s">
        <v>10</v>
      </c>
      <c r="F1749" s="48" t="s">
        <v>480</v>
      </c>
      <c r="G1749" s="51" t="s">
        <v>481</v>
      </c>
      <c r="H1749" s="49" t="s">
        <v>565</v>
      </c>
    </row>
    <row r="1750" ht="15.75" customHeight="1">
      <c r="A1750" s="53">
        <v>1.0</v>
      </c>
      <c r="B1750" s="55" t="s">
        <v>235</v>
      </c>
      <c r="C1750" s="55" t="str">
        <f>+IF(ISERROR(VLOOKUP($B1750,Insumos!$C:$G,3,FALSE)),"",VLOOKUP($B1750,Insumos!$C:$G,3,FALSE))</f>
        <v>GRAMOS</v>
      </c>
      <c r="D1750" s="56">
        <f>+IF(ISERROR(VLOOKUP($B1750,Insumos!$C:$G,2,FALSE)),"",VLOOKUP($B1750,Insumos!$C:$G,2,FALSE))</f>
        <v>13944.82759</v>
      </c>
      <c r="E1750" s="57">
        <f>+IF(ISERROR(VLOOKUP($B1750,Insumos!$C:$G,5,FALSE)),"",VLOOKUP($B1750,Insumos!$C:$G,5,FALSE))</f>
        <v>1000</v>
      </c>
      <c r="F1750" s="55" t="str">
        <f>+IF(ISERROR(VLOOKUP($B1750,Insumos!$C:$G,4,FALSE)),"",VLOOKUP($B1750,Insumos!$C:$G,4,FALSE))</f>
        <v>GRAMOS</v>
      </c>
      <c r="G1750" s="141">
        <v>120.0</v>
      </c>
      <c r="H1750" s="56">
        <f t="shared" ref="H1750:H1761" si="70">IF(ISERROR(ROUND(+D1750/E1750*G1750,2)),0,ROUND(+D1750/E1750*G1750,2))</f>
        <v>1673.38</v>
      </c>
    </row>
    <row r="1751" ht="15.75" customHeight="1">
      <c r="A1751" s="53">
        <v>2.0</v>
      </c>
      <c r="B1751" s="55" t="s">
        <v>297</v>
      </c>
      <c r="C1751" s="55" t="str">
        <f>+IF(ISERROR(VLOOKUP($B1751,Insumos!$C:$G,3,FALSE)),"",VLOOKUP($B1751,Insumos!$C:$G,3,FALSE))</f>
        <v>CAJA</v>
      </c>
      <c r="D1751" s="56">
        <f>+IF(ISERROR(VLOOKUP($B1751,Insumos!$C:$G,2,FALSE)),"",VLOOKUP($B1751,Insumos!$C:$G,2,FALSE))</f>
        <v>110</v>
      </c>
      <c r="E1751" s="57">
        <f>+IF(ISERROR(VLOOKUP($B1751,Insumos!$C:$G,5,FALSE)),"",VLOOKUP($B1751,Insumos!$C:$G,5,FALSE))</f>
        <v>1</v>
      </c>
      <c r="F1751" s="55" t="str">
        <f>+IF(ISERROR(VLOOKUP($B1751,Insumos!$C:$G,4,FALSE)),"",VLOOKUP($B1751,Insumos!$C:$G,4,FALSE))</f>
        <v>CAJA</v>
      </c>
      <c r="G1751" s="141">
        <v>1.0</v>
      </c>
      <c r="H1751" s="56">
        <f t="shared" si="70"/>
        <v>110</v>
      </c>
    </row>
    <row r="1752" ht="15.75" customHeight="1">
      <c r="A1752" s="53">
        <v>3.0</v>
      </c>
      <c r="B1752" s="55" t="s">
        <v>314</v>
      </c>
      <c r="C1752" s="55" t="str">
        <f>+IF(ISERROR(VLOOKUP($B1752,Insumos!$C:$G,3,FALSE)),"",VLOOKUP($B1752,Insumos!$C:$G,3,FALSE))</f>
        <v>UNIDAD</v>
      </c>
      <c r="D1752" s="56">
        <f>+IF(ISERROR(VLOOKUP($B1752,Insumos!$C:$G,2,FALSE)),"",VLOOKUP($B1752,Insumos!$C:$G,2,FALSE))</f>
        <v>10.5</v>
      </c>
      <c r="E1752" s="57">
        <f>+IF(ISERROR(VLOOKUP($B1752,Insumos!$C:$G,5,FALSE)),"",VLOOKUP($B1752,Insumos!$C:$G,5,FALSE))</f>
        <v>1</v>
      </c>
      <c r="F1752" s="55" t="str">
        <f>+IF(ISERROR(VLOOKUP($B1752,Insumos!$C:$G,4,FALSE)),"",VLOOKUP($B1752,Insumos!$C:$G,4,FALSE))</f>
        <v>UNIDAD</v>
      </c>
      <c r="G1752" s="141">
        <v>1.0</v>
      </c>
      <c r="H1752" s="56">
        <f t="shared" si="70"/>
        <v>10.5</v>
      </c>
    </row>
    <row r="1753" ht="15.75" customHeight="1">
      <c r="A1753" s="53">
        <v>4.0</v>
      </c>
      <c r="B1753" s="55" t="s">
        <v>311</v>
      </c>
      <c r="C1753" s="55" t="str">
        <f>+IF(ISERROR(VLOOKUP($B1753,Insumos!$C:$G,3,FALSE)),"",VLOOKUP($B1753,Insumos!$C:$G,3,FALSE))</f>
        <v>UNIDAD</v>
      </c>
      <c r="D1753" s="56">
        <f>+IF(ISERROR(VLOOKUP($B1753,Insumos!$C:$G,2,FALSE)),"",VLOOKUP($B1753,Insumos!$C:$G,2,FALSE))</f>
        <v>75.25</v>
      </c>
      <c r="E1753" s="57">
        <f>+IF(ISERROR(VLOOKUP($B1753,Insumos!$C:$G,5,FALSE)),"",VLOOKUP($B1753,Insumos!$C:$G,5,FALSE))</f>
        <v>1</v>
      </c>
      <c r="F1753" s="55" t="str">
        <f>+IF(ISERROR(VLOOKUP($B1753,Insumos!$C:$G,4,FALSE)),"",VLOOKUP($B1753,Insumos!$C:$G,4,FALSE))</f>
        <v>UNIDAD</v>
      </c>
      <c r="G1753" s="141">
        <v>1.0</v>
      </c>
      <c r="H1753" s="56">
        <f t="shared" si="70"/>
        <v>75.25</v>
      </c>
    </row>
    <row r="1754" ht="15.75" customHeight="1">
      <c r="A1754" s="53">
        <v>5.0</v>
      </c>
      <c r="B1754" s="55" t="s">
        <v>312</v>
      </c>
      <c r="C1754" s="55" t="str">
        <f>+IF(ISERROR(VLOOKUP($B1754,Insumos!$C:$G,3,FALSE)),"",VLOOKUP($B1754,Insumos!$C:$G,3,FALSE))</f>
        <v>UNIDAD</v>
      </c>
      <c r="D1754" s="56">
        <f>+IF(ISERROR(VLOOKUP($B1754,Insumos!$C:$G,2,FALSE)),"",VLOOKUP($B1754,Insumos!$C:$G,2,FALSE))</f>
        <v>90.25</v>
      </c>
      <c r="E1754" s="57">
        <f>+IF(ISERROR(VLOOKUP($B1754,Insumos!$C:$G,5,FALSE)),"",VLOOKUP($B1754,Insumos!$C:$G,5,FALSE))</f>
        <v>1</v>
      </c>
      <c r="F1754" s="55" t="str">
        <f>+IF(ISERROR(VLOOKUP($B1754,Insumos!$C:$G,4,FALSE)),"",VLOOKUP($B1754,Insumos!$C:$G,4,FALSE))</f>
        <v>UNIDAD</v>
      </c>
      <c r="G1754" s="141">
        <v>1.0</v>
      </c>
      <c r="H1754" s="56">
        <f t="shared" si="70"/>
        <v>90.25</v>
      </c>
    </row>
    <row r="1755" ht="15.75" customHeight="1">
      <c r="A1755" s="53">
        <v>6.0</v>
      </c>
      <c r="B1755" s="55" t="s">
        <v>303</v>
      </c>
      <c r="C1755" s="55" t="str">
        <f>+IF(ISERROR(VLOOKUP($B1755,Insumos!$C:$G,3,FALSE)),"",VLOOKUP($B1755,Insumos!$C:$G,3,FALSE))</f>
        <v>UNIDAD</v>
      </c>
      <c r="D1755" s="56">
        <f>+IF(ISERROR(VLOOKUP($B1755,Insumos!$C:$G,2,FALSE)),"",VLOOKUP($B1755,Insumos!$C:$G,2,FALSE))</f>
        <v>10</v>
      </c>
      <c r="E1755" s="57">
        <f>+IF(ISERROR(VLOOKUP($B1755,Insumos!$C:$G,5,FALSE)),"",VLOOKUP($B1755,Insumos!$C:$G,5,FALSE))</f>
        <v>1</v>
      </c>
      <c r="F1755" s="55" t="str">
        <f>+IF(ISERROR(VLOOKUP($B1755,Insumos!$C:$G,4,FALSE)),"",VLOOKUP($B1755,Insumos!$C:$G,4,FALSE))</f>
        <v>UNIDAD</v>
      </c>
      <c r="G1755" s="141">
        <v>1.0</v>
      </c>
      <c r="H1755" s="56">
        <f t="shared" si="70"/>
        <v>10</v>
      </c>
    </row>
    <row r="1756" ht="15.75" customHeight="1">
      <c r="A1756" s="53">
        <v>7.0</v>
      </c>
      <c r="B1756" s="55" t="s">
        <v>304</v>
      </c>
      <c r="C1756" s="55" t="str">
        <f>+IF(ISERROR(VLOOKUP($B1756,Insumos!$C:$G,3,FALSE)),"",VLOOKUP($B1756,Insumos!$C:$G,3,FALSE))</f>
        <v>UNIDAD</v>
      </c>
      <c r="D1756" s="56">
        <f>+IF(ISERROR(VLOOKUP($B1756,Insumos!$C:$G,2,FALSE)),"",VLOOKUP($B1756,Insumos!$C:$G,2,FALSE))</f>
        <v>9</v>
      </c>
      <c r="E1756" s="57">
        <f>+IF(ISERROR(VLOOKUP($B1756,Insumos!$C:$G,5,FALSE)),"",VLOOKUP($B1756,Insumos!$C:$G,5,FALSE))</f>
        <v>1</v>
      </c>
      <c r="F1756" s="55" t="str">
        <f>+IF(ISERROR(VLOOKUP($B1756,Insumos!$C:$G,4,FALSE)),"",VLOOKUP($B1756,Insumos!$C:$G,4,FALSE))</f>
        <v>UNIDAD</v>
      </c>
      <c r="G1756" s="141">
        <v>1.0</v>
      </c>
      <c r="H1756" s="56">
        <f t="shared" si="70"/>
        <v>9</v>
      </c>
    </row>
    <row r="1757" ht="15.75" customHeight="1">
      <c r="A1757" s="53">
        <v>8.0</v>
      </c>
      <c r="B1757" s="55" t="s">
        <v>156</v>
      </c>
      <c r="C1757" s="55" t="str">
        <f>+IF(ISERROR(VLOOKUP($B1757,Insumos!$C:$G,3,FALSE)),"",VLOOKUP($B1757,Insumos!$C:$G,3,FALSE))</f>
        <v>GRAMOS</v>
      </c>
      <c r="D1757" s="56">
        <f>+IF(ISERROR(VLOOKUP($B1757,Insumos!$C:$G,2,FALSE)),"",VLOOKUP($B1757,Insumos!$C:$G,2,FALSE))</f>
        <v>909</v>
      </c>
      <c r="E1757" s="57">
        <f>+IF(ISERROR(VLOOKUP($B1757,Insumos!$C:$G,5,FALSE)),"",VLOOKUP($B1757,Insumos!$C:$G,5,FALSE))</f>
        <v>1000</v>
      </c>
      <c r="F1757" s="55" t="str">
        <f>+IF(ISERROR(VLOOKUP($B1757,Insumos!$C:$G,4,FALSE)),"",VLOOKUP($B1757,Insumos!$C:$G,4,FALSE))</f>
        <v>GRAMOS</v>
      </c>
      <c r="G1757" s="141">
        <v>8.0</v>
      </c>
      <c r="H1757" s="56">
        <f t="shared" si="70"/>
        <v>7.27</v>
      </c>
    </row>
    <row r="1758" ht="15.75" customHeight="1">
      <c r="A1758" s="53">
        <v>9.0</v>
      </c>
      <c r="B1758" s="55" t="s">
        <v>313</v>
      </c>
      <c r="C1758" s="55" t="str">
        <f>+IF(ISERROR(VLOOKUP($B1758,Insumos!$C:$G,3,FALSE)),"",VLOOKUP($B1758,Insumos!$C:$G,3,FALSE))</f>
        <v>GRAMOS</v>
      </c>
      <c r="D1758" s="56">
        <f>+IF(ISERROR(VLOOKUP($B1758,Insumos!$C:$G,2,FALSE)),"",VLOOKUP($B1758,Insumos!$C:$G,2,FALSE))</f>
        <v>6750</v>
      </c>
      <c r="E1758" s="57">
        <f>+IF(ISERROR(VLOOKUP($B1758,Insumos!$C:$G,5,FALSE)),"",VLOOKUP($B1758,Insumos!$C:$G,5,FALSE))</f>
        <v>1000</v>
      </c>
      <c r="F1758" s="55" t="str">
        <f>+IF(ISERROR(VLOOKUP($B1758,Insumos!$C:$G,4,FALSE)),"",VLOOKUP($B1758,Insumos!$C:$G,4,FALSE))</f>
        <v>GRAMOS</v>
      </c>
      <c r="G1758" s="141">
        <v>8.0</v>
      </c>
      <c r="H1758" s="56">
        <f t="shared" si="70"/>
        <v>54</v>
      </c>
    </row>
    <row r="1759" ht="15.75" customHeight="1">
      <c r="A1759" s="53">
        <v>10.0</v>
      </c>
      <c r="B1759" s="55" t="s">
        <v>315</v>
      </c>
      <c r="C1759" s="55" t="str">
        <f>+IF(ISERROR(VLOOKUP($B1759,Insumos!$C:$G,3,FALSE)),"",VLOOKUP($B1759,Insumos!$C:$G,3,FALSE))</f>
        <v>UNIDAD</v>
      </c>
      <c r="D1759" s="56">
        <f>+IF(ISERROR(VLOOKUP($B1759,Insumos!$C:$G,2,FALSE)),"",VLOOKUP($B1759,Insumos!$C:$G,2,FALSE))</f>
        <v>170</v>
      </c>
      <c r="E1759" s="57">
        <f>+IF(ISERROR(VLOOKUP($B1759,Insumos!$C:$G,5,FALSE)),"",VLOOKUP($B1759,Insumos!$C:$G,5,FALSE))</f>
        <v>1</v>
      </c>
      <c r="F1759" s="55" t="str">
        <f>+IF(ISERROR(VLOOKUP($B1759,Insumos!$C:$G,4,FALSE)),"",VLOOKUP($B1759,Insumos!$C:$G,4,FALSE))</f>
        <v>UNIDAD</v>
      </c>
      <c r="G1759" s="141">
        <v>1.0</v>
      </c>
      <c r="H1759" s="56">
        <f t="shared" si="70"/>
        <v>170</v>
      </c>
    </row>
    <row r="1760" ht="15.75" customHeight="1">
      <c r="A1760" s="53">
        <v>11.0</v>
      </c>
      <c r="B1760" s="55"/>
      <c r="C1760" s="55" t="str">
        <f>+IF(ISERROR(VLOOKUP($B1760,Insumos!$C:$G,3,FALSE)),"",VLOOKUP($B1760,Insumos!$C:$G,3,FALSE))</f>
        <v/>
      </c>
      <c r="D1760" s="56" t="str">
        <f>+IF(ISERROR(VLOOKUP($B1760,Insumos!$C:$G,2,FALSE)),"",VLOOKUP($B1760,Insumos!$C:$G,2,FALSE))</f>
        <v/>
      </c>
      <c r="E1760" s="57" t="str">
        <f>+IF(ISERROR(VLOOKUP($B1760,Insumos!$C:$G,5,FALSE)),"",VLOOKUP($B1760,Insumos!$C:$G,5,FALSE))</f>
        <v/>
      </c>
      <c r="F1760" s="55" t="str">
        <f>+IF(ISERROR(VLOOKUP($B1760,Insumos!$C:$G,4,FALSE)),"",VLOOKUP($B1760,Insumos!$C:$G,4,FALSE))</f>
        <v/>
      </c>
      <c r="G1760" s="141"/>
      <c r="H1760" s="56">
        <f t="shared" si="70"/>
        <v>0</v>
      </c>
    </row>
    <row r="1761" ht="15.75" customHeight="1">
      <c r="A1761" s="53">
        <v>12.0</v>
      </c>
      <c r="B1761" s="55"/>
      <c r="C1761" s="55" t="str">
        <f>+IF(ISERROR(VLOOKUP($B1761,Insumos!$C:$G,3,FALSE)),"",VLOOKUP($B1761,Insumos!$C:$G,3,FALSE))</f>
        <v/>
      </c>
      <c r="D1761" s="56" t="str">
        <f>+IF(ISERROR(VLOOKUP($B1761,Insumos!$C:$G,2,FALSE)),"",VLOOKUP($B1761,Insumos!$C:$G,2,FALSE))</f>
        <v/>
      </c>
      <c r="E1761" s="57" t="str">
        <f>+IF(ISERROR(VLOOKUP($B1761,Insumos!$C:$G,5,FALSE)),"",VLOOKUP($B1761,Insumos!$C:$G,5,FALSE))</f>
        <v/>
      </c>
      <c r="F1761" s="55" t="str">
        <f>+IF(ISERROR(VLOOKUP($B1761,Insumos!$C:$G,4,FALSE)),"",VLOOKUP($B1761,Insumos!$C:$G,4,FALSE))</f>
        <v/>
      </c>
      <c r="G1761" s="141"/>
      <c r="H1761" s="56">
        <f t="shared" si="70"/>
        <v>0</v>
      </c>
    </row>
    <row r="1762" ht="15.75" customHeight="1">
      <c r="A1762" s="42"/>
      <c r="B1762" s="140"/>
      <c r="C1762" s="41"/>
      <c r="D1762" s="44"/>
      <c r="E1762" s="45"/>
      <c r="F1762" s="41"/>
      <c r="G1762" s="67" t="s">
        <v>566</v>
      </c>
      <c r="H1762" s="68">
        <f>+SUM(H1750:H1761)</f>
        <v>2209.65</v>
      </c>
    </row>
    <row r="1763" ht="15.75" customHeight="1">
      <c r="A1763" s="42"/>
      <c r="B1763" s="140"/>
      <c r="C1763" s="41"/>
      <c r="D1763" s="44"/>
      <c r="E1763" s="45"/>
      <c r="F1763" s="41"/>
      <c r="G1763" s="67" t="s">
        <v>569</v>
      </c>
      <c r="H1763" s="142">
        <f>+H1762/10</f>
        <v>220.965</v>
      </c>
    </row>
    <row r="1764" ht="15.75" customHeight="1">
      <c r="A1764" s="42"/>
      <c r="B1764" s="140"/>
      <c r="C1764" s="41"/>
      <c r="D1764" s="44"/>
      <c r="E1764" s="45"/>
      <c r="F1764" s="41"/>
      <c r="G1764" s="67" t="s">
        <v>570</v>
      </c>
      <c r="H1764" s="143">
        <f>(H1762+H1763)*1.19</f>
        <v>2892.43185</v>
      </c>
    </row>
    <row r="1765" ht="15.75" customHeight="1">
      <c r="A1765" s="42"/>
      <c r="B1765" s="140"/>
      <c r="C1765" s="41"/>
      <c r="D1765" s="44"/>
      <c r="E1765" s="45"/>
      <c r="F1765" s="41"/>
      <c r="G1765" s="67" t="s">
        <v>571</v>
      </c>
      <c r="H1765" s="144">
        <f>+H1764/H1766</f>
        <v>0.2895327177</v>
      </c>
    </row>
    <row r="1766" ht="15.75" customHeight="1">
      <c r="A1766" s="42"/>
      <c r="B1766" s="140"/>
      <c r="C1766" s="41"/>
      <c r="D1766" s="44"/>
      <c r="E1766" s="45"/>
      <c r="F1766" s="41"/>
      <c r="G1766" s="67" t="s">
        <v>572</v>
      </c>
      <c r="H1766" s="145">
        <v>9990.0</v>
      </c>
    </row>
    <row r="1767" ht="15.75" customHeight="1">
      <c r="B1767" s="4"/>
      <c r="G1767" s="31"/>
    </row>
    <row r="1768" ht="15.75" customHeight="1">
      <c r="B1768" s="4"/>
      <c r="G1768" s="31"/>
    </row>
    <row r="1769" ht="15.75" customHeight="1">
      <c r="B1769" s="4"/>
      <c r="G1769" s="31"/>
    </row>
    <row r="1770" ht="15.75" customHeight="1">
      <c r="A1770" s="138" t="s">
        <v>562</v>
      </c>
      <c r="B1770" s="139" t="s">
        <v>632</v>
      </c>
      <c r="C1770" s="34"/>
      <c r="D1770" s="35"/>
      <c r="E1770" s="36"/>
      <c r="F1770" s="37"/>
      <c r="G1770" s="38"/>
      <c r="H1770" s="35"/>
    </row>
    <row r="1771" ht="15.75" customHeight="1">
      <c r="A1771" s="42"/>
      <c r="B1771" s="140"/>
      <c r="C1771" s="42"/>
      <c r="D1771" s="44"/>
      <c r="E1771" s="45"/>
      <c r="F1771" s="42"/>
      <c r="G1771" s="46"/>
      <c r="H1771" s="44"/>
    </row>
    <row r="1772" ht="15.75" customHeight="1">
      <c r="A1772" s="48" t="s">
        <v>476</v>
      </c>
      <c r="B1772" s="48" t="s">
        <v>477</v>
      </c>
      <c r="C1772" s="48" t="s">
        <v>478</v>
      </c>
      <c r="D1772" s="49" t="s">
        <v>564</v>
      </c>
      <c r="E1772" s="50" t="s">
        <v>10</v>
      </c>
      <c r="F1772" s="48" t="s">
        <v>480</v>
      </c>
      <c r="G1772" s="51" t="s">
        <v>481</v>
      </c>
      <c r="H1772" s="49" t="s">
        <v>565</v>
      </c>
    </row>
    <row r="1773" ht="15.75" customHeight="1">
      <c r="A1773" s="53">
        <v>1.0</v>
      </c>
      <c r="B1773" s="55" t="s">
        <v>216</v>
      </c>
      <c r="C1773" s="55" t="str">
        <f>+IF(ISERROR(VLOOKUP($B1773,Insumos!$C:$G,3,FALSE)),"",VLOOKUP($B1773,Insumos!$C:$G,3,FALSE))</f>
        <v>ROLLS</v>
      </c>
      <c r="D1773" s="56">
        <f>+IF(ISERROR(VLOOKUP($B1773,Insumos!$C:$G,2,FALSE)),"",VLOOKUP($B1773,Insumos!$C:$G,2,FALSE))</f>
        <v>1292.66</v>
      </c>
      <c r="E1773" s="57">
        <f>+IF(ISERROR(VLOOKUP($B1773,Insumos!$C:$G,5,FALSE)),"",VLOOKUP($B1773,Insumos!$C:$G,5,FALSE))</f>
        <v>1</v>
      </c>
      <c r="F1773" s="55" t="str">
        <f>+IF(ISERROR(VLOOKUP($B1773,Insumos!$C:$G,4,FALSE)),"",VLOOKUP($B1773,Insumos!$C:$G,4,FALSE))</f>
        <v>ROLLS</v>
      </c>
      <c r="G1773" s="141">
        <v>1.0</v>
      </c>
      <c r="H1773" s="56">
        <f t="shared" ref="H1773:H1793" si="71">IF(ISERROR(ROUND(+D1773/E1773*G1773,2)),0,ROUND(+D1773/E1773*G1773,2))</f>
        <v>1292.66</v>
      </c>
    </row>
    <row r="1774" ht="15.75" customHeight="1">
      <c r="A1774" s="53">
        <v>2.0</v>
      </c>
      <c r="B1774" s="55" t="s">
        <v>218</v>
      </c>
      <c r="C1774" s="55" t="str">
        <f>+IF(ISERROR(VLOOKUP($B1774,Insumos!$C:$G,3,FALSE)),"",VLOOKUP($B1774,Insumos!$C:$G,3,FALSE))</f>
        <v>ROLLS</v>
      </c>
      <c r="D1774" s="56">
        <f>+IF(ISERROR(VLOOKUP($B1774,Insumos!$C:$G,2,FALSE)),"",VLOOKUP($B1774,Insumos!$C:$G,2,FALSE))</f>
        <v>2075.54</v>
      </c>
      <c r="E1774" s="57">
        <f>+IF(ISERROR(VLOOKUP($B1774,Insumos!$C:$G,5,FALSE)),"",VLOOKUP($B1774,Insumos!$C:$G,5,FALSE))</f>
        <v>1</v>
      </c>
      <c r="F1774" s="55" t="str">
        <f>+IF(ISERROR(VLOOKUP($B1774,Insumos!$C:$G,4,FALSE)),"",VLOOKUP($B1774,Insumos!$C:$G,4,FALSE))</f>
        <v>ROLLS</v>
      </c>
      <c r="G1774" s="141">
        <v>1.0</v>
      </c>
      <c r="H1774" s="56">
        <f t="shared" si="71"/>
        <v>2075.54</v>
      </c>
    </row>
    <row r="1775" ht="15.75" customHeight="1">
      <c r="A1775" s="53">
        <v>3.0</v>
      </c>
      <c r="B1775" s="55" t="s">
        <v>130</v>
      </c>
      <c r="C1775" s="55" t="str">
        <f>+IF(ISERROR(VLOOKUP($B1775,Insumos!$C:$G,3,FALSE)),"",VLOOKUP($B1775,Insumos!$C:$G,3,FALSE))</f>
        <v>ROLL</v>
      </c>
      <c r="D1775" s="56">
        <f>+IF(ISERROR(VLOOKUP($B1775,Insumos!$C:$G,2,FALSE)),"",VLOOKUP($B1775,Insumos!$C:$G,2,FALSE))</f>
        <v>1879.36</v>
      </c>
      <c r="E1775" s="57">
        <f>+IF(ISERROR(VLOOKUP($B1775,Insumos!$C:$G,5,FALSE)),"",VLOOKUP($B1775,Insumos!$C:$G,5,FALSE))</f>
        <v>1</v>
      </c>
      <c r="F1775" s="55" t="str">
        <f>+IF(ISERROR(VLOOKUP($B1775,Insumos!$C:$G,4,FALSE)),"",VLOOKUP($B1775,Insumos!$C:$G,4,FALSE))</f>
        <v>ROLL</v>
      </c>
      <c r="G1775" s="141">
        <v>1.0</v>
      </c>
      <c r="H1775" s="56">
        <f t="shared" si="71"/>
        <v>1879.36</v>
      </c>
    </row>
    <row r="1776" ht="15.75" customHeight="1">
      <c r="A1776" s="53">
        <v>4.0</v>
      </c>
      <c r="B1776" s="55" t="s">
        <v>219</v>
      </c>
      <c r="C1776" s="55" t="str">
        <f>+IF(ISERROR(VLOOKUP($B1776,Insumos!$C:$G,3,FALSE)),"",VLOOKUP($B1776,Insumos!$C:$G,3,FALSE))</f>
        <v>ROLLS</v>
      </c>
      <c r="D1776" s="56">
        <f>+IF(ISERROR(VLOOKUP($B1776,Insumos!$C:$G,2,FALSE)),"",VLOOKUP($B1776,Insumos!$C:$G,2,FALSE))</f>
        <v>1927.14</v>
      </c>
      <c r="E1776" s="57">
        <f>+IF(ISERROR(VLOOKUP($B1776,Insumos!$C:$G,5,FALSE)),"",VLOOKUP($B1776,Insumos!$C:$G,5,FALSE))</f>
        <v>1</v>
      </c>
      <c r="F1776" s="55" t="str">
        <f>+IF(ISERROR(VLOOKUP($B1776,Insumos!$C:$G,4,FALSE)),"",VLOOKUP($B1776,Insumos!$C:$G,4,FALSE))</f>
        <v>ROLLS</v>
      </c>
      <c r="G1776" s="141">
        <v>1.0</v>
      </c>
      <c r="H1776" s="56">
        <f t="shared" si="71"/>
        <v>1927.14</v>
      </c>
    </row>
    <row r="1777" ht="15.75" customHeight="1">
      <c r="A1777" s="53">
        <v>5.0</v>
      </c>
      <c r="B1777" s="55" t="s">
        <v>213</v>
      </c>
      <c r="C1777" s="55" t="str">
        <f>+IF(ISERROR(VLOOKUP($B1777,Insumos!$C:$G,3,FALSE)),"",VLOOKUP($B1777,Insumos!$C:$G,3,FALSE))</f>
        <v>ROLLS</v>
      </c>
      <c r="D1777" s="56">
        <f>+IF(ISERROR(VLOOKUP($B1777,Insumos!$C:$G,2,FALSE)),"",VLOOKUP($B1777,Insumos!$C:$G,2,FALSE))</f>
        <v>2049.05</v>
      </c>
      <c r="E1777" s="57">
        <f>+IF(ISERROR(VLOOKUP($B1777,Insumos!$C:$G,5,FALSE)),"",VLOOKUP($B1777,Insumos!$C:$G,5,FALSE))</f>
        <v>1</v>
      </c>
      <c r="F1777" s="55" t="str">
        <f>+IF(ISERROR(VLOOKUP($B1777,Insumos!$C:$G,4,FALSE)),"",VLOOKUP($B1777,Insumos!$C:$G,4,FALSE))</f>
        <v>ROLLS</v>
      </c>
      <c r="G1777" s="141">
        <v>1.0</v>
      </c>
      <c r="H1777" s="56">
        <f t="shared" si="71"/>
        <v>2049.05</v>
      </c>
    </row>
    <row r="1778" ht="15.75" customHeight="1">
      <c r="A1778" s="53">
        <v>6.0</v>
      </c>
      <c r="B1778" s="55" t="s">
        <v>28</v>
      </c>
      <c r="C1778" s="55" t="str">
        <f>+IF(ISERROR(VLOOKUP($B1778,Insumos!$C:$G,3,FALSE)),"",VLOOKUP($B1778,Insumos!$C:$G,3,FALSE))</f>
        <v>PORCION</v>
      </c>
      <c r="D1778" s="56">
        <f>+IF(ISERROR(VLOOKUP($B1778,Insumos!$C:$G,2,FALSE)),"",VLOOKUP($B1778,Insumos!$C:$G,2,FALSE))</f>
        <v>1890.55</v>
      </c>
      <c r="E1778" s="57">
        <f>+IF(ISERROR(VLOOKUP($B1778,Insumos!$C:$G,5,FALSE)),"",VLOOKUP($B1778,Insumos!$C:$G,5,FALSE))</f>
        <v>1</v>
      </c>
      <c r="F1778" s="55" t="str">
        <f>+IF(ISERROR(VLOOKUP($B1778,Insumos!$C:$G,4,FALSE)),"",VLOOKUP($B1778,Insumos!$C:$G,4,FALSE))</f>
        <v>PORCION</v>
      </c>
      <c r="G1778" s="141">
        <v>1.0</v>
      </c>
      <c r="H1778" s="56">
        <f t="shared" si="71"/>
        <v>1890.55</v>
      </c>
    </row>
    <row r="1779" ht="15.75" customHeight="1">
      <c r="A1779" s="53">
        <v>7.0</v>
      </c>
      <c r="B1779" s="55" t="s">
        <v>235</v>
      </c>
      <c r="C1779" s="55" t="str">
        <f>+IF(ISERROR(VLOOKUP($B1779,Insumos!$C:$G,3,FALSE)),"",VLOOKUP($B1779,Insumos!$C:$G,3,FALSE))</f>
        <v>GRAMOS</v>
      </c>
      <c r="D1779" s="56">
        <f>+IF(ISERROR(VLOOKUP($B1779,Insumos!$C:$G,2,FALSE)),"",VLOOKUP($B1779,Insumos!$C:$G,2,FALSE))</f>
        <v>13944.82759</v>
      </c>
      <c r="E1779" s="57">
        <f>+IF(ISERROR(VLOOKUP($B1779,Insumos!$C:$G,5,FALSE)),"",VLOOKUP($B1779,Insumos!$C:$G,5,FALSE))</f>
        <v>1000</v>
      </c>
      <c r="F1779" s="55" t="str">
        <f>+IF(ISERROR(VLOOKUP($B1779,Insumos!$C:$G,4,FALSE)),"",VLOOKUP($B1779,Insumos!$C:$G,4,FALSE))</f>
        <v>GRAMOS</v>
      </c>
      <c r="G1779" s="141">
        <v>105.0</v>
      </c>
      <c r="H1779" s="56">
        <f t="shared" si="71"/>
        <v>1464.21</v>
      </c>
      <c r="I1779" s="159" t="s">
        <v>633</v>
      </c>
    </row>
    <row r="1780" ht="15.75" customHeight="1">
      <c r="A1780" s="53">
        <v>8.0</v>
      </c>
      <c r="B1780" s="55" t="s">
        <v>297</v>
      </c>
      <c r="C1780" s="55" t="str">
        <f>+IF(ISERROR(VLOOKUP($B1780,Insumos!$C:$G,3,FALSE)),"",VLOOKUP($B1780,Insumos!$C:$G,3,FALSE))</f>
        <v>CAJA</v>
      </c>
      <c r="D1780" s="56">
        <f>+IF(ISERROR(VLOOKUP($B1780,Insumos!$C:$G,2,FALSE)),"",VLOOKUP($B1780,Insumos!$C:$G,2,FALSE))</f>
        <v>110</v>
      </c>
      <c r="E1780" s="57">
        <f>+IF(ISERROR(VLOOKUP($B1780,Insumos!$C:$G,5,FALSE)),"",VLOOKUP($B1780,Insumos!$C:$G,5,FALSE))</f>
        <v>1</v>
      </c>
      <c r="F1780" s="55" t="str">
        <f>+IF(ISERROR(VLOOKUP($B1780,Insumos!$C:$G,4,FALSE)),"",VLOOKUP($B1780,Insumos!$C:$G,4,FALSE))</f>
        <v>CAJA</v>
      </c>
      <c r="G1780" s="141">
        <v>3.0</v>
      </c>
      <c r="H1780" s="56">
        <f t="shared" si="71"/>
        <v>330</v>
      </c>
    </row>
    <row r="1781" ht="15.75" customHeight="1">
      <c r="A1781" s="53">
        <v>9.0</v>
      </c>
      <c r="B1781" s="55" t="s">
        <v>314</v>
      </c>
      <c r="C1781" s="55" t="str">
        <f>+IF(ISERROR(VLOOKUP($B1781,Insumos!$C:$G,3,FALSE)),"",VLOOKUP($B1781,Insumos!$C:$G,3,FALSE))</f>
        <v>UNIDAD</v>
      </c>
      <c r="D1781" s="56">
        <f>+IF(ISERROR(VLOOKUP($B1781,Insumos!$C:$G,2,FALSE)),"",VLOOKUP($B1781,Insumos!$C:$G,2,FALSE))</f>
        <v>10.5</v>
      </c>
      <c r="E1781" s="57">
        <f>+IF(ISERROR(VLOOKUP($B1781,Insumos!$C:$G,5,FALSE)),"",VLOOKUP($B1781,Insumos!$C:$G,5,FALSE))</f>
        <v>1</v>
      </c>
      <c r="F1781" s="55" t="str">
        <f>+IF(ISERROR(VLOOKUP($B1781,Insumos!$C:$G,4,FALSE)),"",VLOOKUP($B1781,Insumos!$C:$G,4,FALSE))</f>
        <v>UNIDAD</v>
      </c>
      <c r="G1781" s="141">
        <v>3.0</v>
      </c>
      <c r="H1781" s="56">
        <f t="shared" si="71"/>
        <v>31.5</v>
      </c>
    </row>
    <row r="1782" ht="15.75" customHeight="1">
      <c r="A1782" s="53">
        <v>10.0</v>
      </c>
      <c r="B1782" s="55" t="s">
        <v>156</v>
      </c>
      <c r="C1782" s="55" t="str">
        <f>+IF(ISERROR(VLOOKUP($B1782,Insumos!$C:$G,3,FALSE)),"",VLOOKUP($B1782,Insumos!$C:$G,3,FALSE))</f>
        <v>GRAMOS</v>
      </c>
      <c r="D1782" s="56">
        <f>+IF(ISERROR(VLOOKUP($B1782,Insumos!$C:$G,2,FALSE)),"",VLOOKUP($B1782,Insumos!$C:$G,2,FALSE))</f>
        <v>909</v>
      </c>
      <c r="E1782" s="57">
        <f>+IF(ISERROR(VLOOKUP($B1782,Insumos!$C:$G,5,FALSE)),"",VLOOKUP($B1782,Insumos!$C:$G,5,FALSE))</f>
        <v>1000</v>
      </c>
      <c r="F1782" s="55" t="str">
        <f>+IF(ISERROR(VLOOKUP($B1782,Insumos!$C:$G,4,FALSE)),"",VLOOKUP($B1782,Insumos!$C:$G,4,FALSE))</f>
        <v>GRAMOS</v>
      </c>
      <c r="G1782" s="141">
        <v>8.0</v>
      </c>
      <c r="H1782" s="56">
        <f t="shared" si="71"/>
        <v>7.27</v>
      </c>
    </row>
    <row r="1783" ht="15.75" customHeight="1">
      <c r="A1783" s="53">
        <v>11.0</v>
      </c>
      <c r="B1783" s="55" t="s">
        <v>313</v>
      </c>
      <c r="C1783" s="55" t="str">
        <f>+IF(ISERROR(VLOOKUP($B1783,Insumos!$C:$G,3,FALSE)),"",VLOOKUP($B1783,Insumos!$C:$G,3,FALSE))</f>
        <v>GRAMOS</v>
      </c>
      <c r="D1783" s="56">
        <f>+IF(ISERROR(VLOOKUP($B1783,Insumos!$C:$G,2,FALSE)),"",VLOOKUP($B1783,Insumos!$C:$G,2,FALSE))</f>
        <v>6750</v>
      </c>
      <c r="E1783" s="57">
        <f>+IF(ISERROR(VLOOKUP($B1783,Insumos!$C:$G,5,FALSE)),"",VLOOKUP($B1783,Insumos!$C:$G,5,FALSE))</f>
        <v>1000</v>
      </c>
      <c r="F1783" s="55" t="str">
        <f>+IF(ISERROR(VLOOKUP($B1783,Insumos!$C:$G,4,FALSE)),"",VLOOKUP($B1783,Insumos!$C:$G,4,FALSE))</f>
        <v>GRAMOS</v>
      </c>
      <c r="G1783" s="141">
        <v>8.0</v>
      </c>
      <c r="H1783" s="56">
        <f t="shared" si="71"/>
        <v>54</v>
      </c>
    </row>
    <row r="1784" ht="15.75" customHeight="1">
      <c r="A1784" s="53">
        <v>12.0</v>
      </c>
      <c r="B1784" s="55" t="s">
        <v>311</v>
      </c>
      <c r="C1784" s="55" t="str">
        <f>+IF(ISERROR(VLOOKUP($B1784,Insumos!$C:$G,3,FALSE)),"",VLOOKUP($B1784,Insumos!$C:$G,3,FALSE))</f>
        <v>UNIDAD</v>
      </c>
      <c r="D1784" s="56">
        <f>+IF(ISERROR(VLOOKUP($B1784,Insumos!$C:$G,2,FALSE)),"",VLOOKUP($B1784,Insumos!$C:$G,2,FALSE))</f>
        <v>75.25</v>
      </c>
      <c r="E1784" s="57">
        <f>+IF(ISERROR(VLOOKUP($B1784,Insumos!$C:$G,5,FALSE)),"",VLOOKUP($B1784,Insumos!$C:$G,5,FALSE))</f>
        <v>1</v>
      </c>
      <c r="F1784" s="55" t="str">
        <f>+IF(ISERROR(VLOOKUP($B1784,Insumos!$C:$G,4,FALSE)),"",VLOOKUP($B1784,Insumos!$C:$G,4,FALSE))</f>
        <v>UNIDAD</v>
      </c>
      <c r="G1784" s="141">
        <v>2.0</v>
      </c>
      <c r="H1784" s="56">
        <f t="shared" si="71"/>
        <v>150.5</v>
      </c>
    </row>
    <row r="1785" ht="15.75" customHeight="1">
      <c r="A1785" s="53">
        <v>13.0</v>
      </c>
      <c r="B1785" s="55" t="s">
        <v>312</v>
      </c>
      <c r="C1785" s="55" t="str">
        <f>+IF(ISERROR(VLOOKUP($B1785,Insumos!$C:$G,3,FALSE)),"",VLOOKUP($B1785,Insumos!$C:$G,3,FALSE))</f>
        <v>UNIDAD</v>
      </c>
      <c r="D1785" s="56">
        <f>+IF(ISERROR(VLOOKUP($B1785,Insumos!$C:$G,2,FALSE)),"",VLOOKUP($B1785,Insumos!$C:$G,2,FALSE))</f>
        <v>90.25</v>
      </c>
      <c r="E1785" s="57">
        <f>+IF(ISERROR(VLOOKUP($B1785,Insumos!$C:$G,5,FALSE)),"",VLOOKUP($B1785,Insumos!$C:$G,5,FALSE))</f>
        <v>1</v>
      </c>
      <c r="F1785" s="55" t="str">
        <f>+IF(ISERROR(VLOOKUP($B1785,Insumos!$C:$G,4,FALSE)),"",VLOOKUP($B1785,Insumos!$C:$G,4,FALSE))</f>
        <v>UNIDAD</v>
      </c>
      <c r="G1785" s="141">
        <v>2.0</v>
      </c>
      <c r="H1785" s="56">
        <f t="shared" si="71"/>
        <v>180.5</v>
      </c>
    </row>
    <row r="1786" ht="15.75" customHeight="1">
      <c r="A1786" s="53">
        <v>14.0</v>
      </c>
      <c r="B1786" s="55" t="s">
        <v>303</v>
      </c>
      <c r="C1786" s="55" t="str">
        <f>+IF(ISERROR(VLOOKUP($B1786,Insumos!$C:$G,3,FALSE)),"",VLOOKUP($B1786,Insumos!$C:$G,3,FALSE))</f>
        <v>UNIDAD</v>
      </c>
      <c r="D1786" s="56">
        <f>+IF(ISERROR(VLOOKUP($B1786,Insumos!$C:$G,2,FALSE)),"",VLOOKUP($B1786,Insumos!$C:$G,2,FALSE))</f>
        <v>10</v>
      </c>
      <c r="E1786" s="57">
        <f>+IF(ISERROR(VLOOKUP($B1786,Insumos!$C:$G,5,FALSE)),"",VLOOKUP($B1786,Insumos!$C:$G,5,FALSE))</f>
        <v>1</v>
      </c>
      <c r="F1786" s="55" t="str">
        <f>+IF(ISERROR(VLOOKUP($B1786,Insumos!$C:$G,4,FALSE)),"",VLOOKUP($B1786,Insumos!$C:$G,4,FALSE))</f>
        <v>UNIDAD</v>
      </c>
      <c r="G1786" s="141">
        <v>2.0</v>
      </c>
      <c r="H1786" s="56">
        <f t="shared" si="71"/>
        <v>20</v>
      </c>
    </row>
    <row r="1787" ht="15.75" customHeight="1">
      <c r="A1787" s="53">
        <v>15.0</v>
      </c>
      <c r="B1787" s="55" t="s">
        <v>304</v>
      </c>
      <c r="C1787" s="55" t="str">
        <f>+IF(ISERROR(VLOOKUP($B1787,Insumos!$C:$G,3,FALSE)),"",VLOOKUP($B1787,Insumos!$C:$G,3,FALSE))</f>
        <v>UNIDAD</v>
      </c>
      <c r="D1787" s="56">
        <f>+IF(ISERROR(VLOOKUP($B1787,Insumos!$C:$G,2,FALSE)),"",VLOOKUP($B1787,Insumos!$C:$G,2,FALSE))</f>
        <v>9</v>
      </c>
      <c r="E1787" s="57">
        <f>+IF(ISERROR(VLOOKUP($B1787,Insumos!$C:$G,5,FALSE)),"",VLOOKUP($B1787,Insumos!$C:$G,5,FALSE))</f>
        <v>1</v>
      </c>
      <c r="F1787" s="55" t="str">
        <f>+IF(ISERROR(VLOOKUP($B1787,Insumos!$C:$G,4,FALSE)),"",VLOOKUP($B1787,Insumos!$C:$G,4,FALSE))</f>
        <v>UNIDAD</v>
      </c>
      <c r="G1787" s="141">
        <v>2.0</v>
      </c>
      <c r="H1787" s="56">
        <f t="shared" si="71"/>
        <v>18</v>
      </c>
    </row>
    <row r="1788" ht="15.75" customHeight="1">
      <c r="A1788" s="53">
        <v>16.0</v>
      </c>
      <c r="B1788" s="55" t="s">
        <v>315</v>
      </c>
      <c r="C1788" s="55" t="str">
        <f>+IF(ISERROR(VLOOKUP($B1788,Insumos!$C:$G,3,FALSE)),"",VLOOKUP($B1788,Insumos!$C:$G,3,FALSE))</f>
        <v>UNIDAD</v>
      </c>
      <c r="D1788" s="56">
        <f>+IF(ISERROR(VLOOKUP($B1788,Insumos!$C:$G,2,FALSE)),"",VLOOKUP($B1788,Insumos!$C:$G,2,FALSE))</f>
        <v>170</v>
      </c>
      <c r="E1788" s="57">
        <f>+IF(ISERROR(VLOOKUP($B1788,Insumos!$C:$G,5,FALSE)),"",VLOOKUP($B1788,Insumos!$C:$G,5,FALSE))</f>
        <v>1</v>
      </c>
      <c r="F1788" s="55" t="str">
        <f>+IF(ISERROR(VLOOKUP($B1788,Insumos!$C:$G,4,FALSE)),"",VLOOKUP($B1788,Insumos!$C:$G,4,FALSE))</f>
        <v>UNIDAD</v>
      </c>
      <c r="G1788" s="141">
        <v>1.0</v>
      </c>
      <c r="H1788" s="56">
        <f t="shared" si="71"/>
        <v>170</v>
      </c>
    </row>
    <row r="1789" ht="15.75" customHeight="1">
      <c r="A1789" s="53">
        <v>17.0</v>
      </c>
      <c r="B1789" s="55" t="s">
        <v>294</v>
      </c>
      <c r="C1789" s="55" t="str">
        <f>+IF(ISERROR(VLOOKUP($B1789,Insumos!$C:$G,3,FALSE)),"",VLOOKUP($B1789,Insumos!$C:$G,3,FALSE))</f>
        <v>CAJA</v>
      </c>
      <c r="D1789" s="56">
        <f>+IF(ISERROR(VLOOKUP($B1789,Insumos!$C:$G,2,FALSE)),"",VLOOKUP($B1789,Insumos!$C:$G,2,FALSE))</f>
        <v>180</v>
      </c>
      <c r="E1789" s="57">
        <f>+IF(ISERROR(VLOOKUP($B1789,Insumos!$C:$G,5,FALSE)),"",VLOOKUP($B1789,Insumos!$C:$G,5,FALSE))</f>
        <v>1</v>
      </c>
      <c r="F1789" s="55" t="str">
        <f>+IF(ISERROR(VLOOKUP($B1789,Insumos!$C:$G,4,FALSE)),"",VLOOKUP($B1789,Insumos!$C:$G,4,FALSE))</f>
        <v>CAJA</v>
      </c>
      <c r="G1789" s="141">
        <v>3.0</v>
      </c>
      <c r="H1789" s="56">
        <f t="shared" si="71"/>
        <v>540</v>
      </c>
    </row>
    <row r="1790" ht="15.75" customHeight="1">
      <c r="A1790" s="53">
        <v>18.0</v>
      </c>
      <c r="B1790" s="55" t="s">
        <v>305</v>
      </c>
      <c r="C1790" s="55" t="str">
        <f>+IF(ISERROR(VLOOKUP($B1790,Insumos!$C:$G,3,FALSE)),"",VLOOKUP($B1790,Insumos!$C:$G,3,FALSE))</f>
        <v>UNIDAD</v>
      </c>
      <c r="D1790" s="56">
        <f>+IF(ISERROR(VLOOKUP($B1790,Insumos!$C:$G,2,FALSE)),"",VLOOKUP($B1790,Insumos!$C:$G,2,FALSE))</f>
        <v>52</v>
      </c>
      <c r="E1790" s="57">
        <f>+IF(ISERROR(VLOOKUP($B1790,Insumos!$C:$G,5,FALSE)),"",VLOOKUP($B1790,Insumos!$C:$G,5,FALSE))</f>
        <v>1</v>
      </c>
      <c r="F1790" s="55" t="str">
        <f>+IF(ISERROR(VLOOKUP($B1790,Insumos!$C:$G,4,FALSE)),"",VLOOKUP($B1790,Insumos!$C:$G,4,FALSE))</f>
        <v>UNIDAD</v>
      </c>
      <c r="G1790" s="141">
        <v>3.0</v>
      </c>
      <c r="H1790" s="56">
        <f t="shared" si="71"/>
        <v>156</v>
      </c>
    </row>
    <row r="1791" ht="15.75" customHeight="1">
      <c r="A1791" s="53">
        <v>19.0</v>
      </c>
      <c r="B1791" s="55" t="s">
        <v>309</v>
      </c>
      <c r="C1791" s="55" t="str">
        <f>+IF(ISERROR(VLOOKUP($B1791,Insumos!$C:$G,3,FALSE)),"",VLOOKUP($B1791,Insumos!$C:$G,3,FALSE))</f>
        <v>UNIDAD</v>
      </c>
      <c r="D1791" s="56">
        <f>+IF(ISERROR(VLOOKUP($B1791,Insumos!$C:$G,2,FALSE)),"",VLOOKUP($B1791,Insumos!$C:$G,2,FALSE))</f>
        <v>23.53</v>
      </c>
      <c r="E1791" s="57">
        <f>+IF(ISERROR(VLOOKUP($B1791,Insumos!$C:$G,5,FALSE)),"",VLOOKUP($B1791,Insumos!$C:$G,5,FALSE))</f>
        <v>1</v>
      </c>
      <c r="F1791" s="55" t="str">
        <f>+IF(ISERROR(VLOOKUP($B1791,Insumos!$C:$G,4,FALSE)),"",VLOOKUP($B1791,Insumos!$C:$G,4,FALSE))</f>
        <v>UNIDAD</v>
      </c>
      <c r="G1791" s="141">
        <v>1.0</v>
      </c>
      <c r="H1791" s="56">
        <f t="shared" si="71"/>
        <v>23.53</v>
      </c>
    </row>
    <row r="1792" ht="15.75" customHeight="1">
      <c r="A1792" s="53">
        <v>20.0</v>
      </c>
      <c r="B1792" s="55" t="s">
        <v>310</v>
      </c>
      <c r="C1792" s="55" t="str">
        <f>+IF(ISERROR(VLOOKUP($B1792,Insumos!$C:$G,3,FALSE)),"",VLOOKUP($B1792,Insumos!$C:$G,3,FALSE))</f>
        <v>UNIDAD</v>
      </c>
      <c r="D1792" s="56">
        <f>+IF(ISERROR(VLOOKUP($B1792,Insumos!$C:$G,2,FALSE)),"",VLOOKUP($B1792,Insumos!$C:$G,2,FALSE))</f>
        <v>15.13</v>
      </c>
      <c r="E1792" s="57">
        <f>+IF(ISERROR(VLOOKUP($B1792,Insumos!$C:$G,5,FALSE)),"",VLOOKUP($B1792,Insumos!$C:$G,5,FALSE))</f>
        <v>1</v>
      </c>
      <c r="F1792" s="55" t="str">
        <f>+IF(ISERROR(VLOOKUP($B1792,Insumos!$C:$G,4,FALSE)),"",VLOOKUP($B1792,Insumos!$C:$G,4,FALSE))</f>
        <v>UNIDAD</v>
      </c>
      <c r="G1792" s="141">
        <v>1.0</v>
      </c>
      <c r="H1792" s="56">
        <f t="shared" si="71"/>
        <v>15.13</v>
      </c>
    </row>
    <row r="1793" ht="15.75" customHeight="1">
      <c r="A1793" s="53">
        <v>21.0</v>
      </c>
      <c r="B1793" s="55"/>
      <c r="C1793" s="55" t="str">
        <f>+IF(ISERROR(VLOOKUP($B1793,Insumos!$C:$G,3,FALSE)),"",VLOOKUP($B1793,Insumos!$C:$G,3,FALSE))</f>
        <v/>
      </c>
      <c r="D1793" s="56" t="str">
        <f>+IF(ISERROR(VLOOKUP($B1793,Insumos!$C:$G,2,FALSE)),"",VLOOKUP($B1793,Insumos!$C:$G,2,FALSE))</f>
        <v/>
      </c>
      <c r="E1793" s="57" t="str">
        <f>+IF(ISERROR(VLOOKUP($B1793,Insumos!$C:$G,5,FALSE)),"",VLOOKUP($B1793,Insumos!$C:$G,5,FALSE))</f>
        <v/>
      </c>
      <c r="F1793" s="55" t="str">
        <f>+IF(ISERROR(VLOOKUP($B1793,Insumos!$C:$G,4,FALSE)),"",VLOOKUP($B1793,Insumos!$C:$G,4,FALSE))</f>
        <v/>
      </c>
      <c r="G1793" s="141"/>
      <c r="H1793" s="56">
        <f t="shared" si="71"/>
        <v>0</v>
      </c>
    </row>
    <row r="1794" ht="15.75" customHeight="1">
      <c r="A1794" s="42"/>
      <c r="B1794" s="140"/>
      <c r="C1794" s="41"/>
      <c r="D1794" s="44"/>
      <c r="E1794" s="45"/>
      <c r="F1794" s="41"/>
      <c r="G1794" s="67" t="s">
        <v>566</v>
      </c>
      <c r="H1794" s="68">
        <f>+SUM(H1773:H1793)</f>
        <v>14274.94</v>
      </c>
    </row>
    <row r="1795" ht="15.75" customHeight="1">
      <c r="A1795" s="42"/>
      <c r="B1795" s="140"/>
      <c r="C1795" s="41"/>
      <c r="D1795" s="44"/>
      <c r="E1795" s="45"/>
      <c r="F1795" s="41"/>
      <c r="G1795" s="67" t="s">
        <v>569</v>
      </c>
      <c r="H1795" s="142">
        <f>+H1794/10</f>
        <v>1427.494</v>
      </c>
    </row>
    <row r="1796" ht="15.75" customHeight="1">
      <c r="A1796" s="42"/>
      <c r="B1796" s="140"/>
      <c r="C1796" s="165"/>
      <c r="D1796" s="44"/>
      <c r="E1796" s="165"/>
      <c r="F1796" s="41"/>
      <c r="G1796" s="67" t="s">
        <v>570</v>
      </c>
      <c r="H1796" s="143">
        <f>(H1794+H1795)*1.19</f>
        <v>18685.89646</v>
      </c>
    </row>
    <row r="1797" ht="15.75" customHeight="1">
      <c r="A1797" s="42"/>
      <c r="B1797" s="140"/>
      <c r="C1797" s="167"/>
      <c r="D1797" s="44"/>
      <c r="E1797" s="167"/>
      <c r="F1797" s="41"/>
      <c r="G1797" s="67" t="s">
        <v>571</v>
      </c>
      <c r="H1797" s="144">
        <f>+H1796/H1798</f>
        <v>0.3814226671</v>
      </c>
    </row>
    <row r="1798" ht="15.75" customHeight="1">
      <c r="A1798" s="42"/>
      <c r="B1798" s="140"/>
      <c r="C1798" s="169"/>
      <c r="D1798" s="44"/>
      <c r="E1798" s="169"/>
      <c r="F1798" s="41"/>
      <c r="G1798" s="67" t="s">
        <v>572</v>
      </c>
      <c r="H1798" s="145">
        <v>48990.0</v>
      </c>
    </row>
    <row r="1799" ht="15.75" customHeight="1">
      <c r="B1799" s="4"/>
      <c r="C1799" s="15"/>
      <c r="D1799" s="15"/>
      <c r="E1799" s="15"/>
      <c r="G1799" s="31"/>
    </row>
    <row r="1800" ht="15.75" customHeight="1">
      <c r="B1800" s="4"/>
      <c r="G1800" s="31"/>
    </row>
    <row r="1801" ht="15.75" customHeight="1">
      <c r="B1801" s="4"/>
      <c r="G1801" s="31"/>
    </row>
    <row r="1802" ht="15.75" customHeight="1">
      <c r="B1802" s="4"/>
      <c r="G1802" s="31"/>
    </row>
    <row r="1803" ht="15.75" customHeight="1">
      <c r="B1803" s="4"/>
      <c r="G1803" s="31"/>
    </row>
    <row r="1804" ht="15.75" customHeight="1">
      <c r="B1804" s="4"/>
      <c r="G1804" s="31"/>
    </row>
    <row r="1805" ht="15.75" customHeight="1">
      <c r="A1805" s="138" t="s">
        <v>562</v>
      </c>
      <c r="B1805" s="89" t="s">
        <v>221</v>
      </c>
      <c r="C1805" s="34" t="s">
        <v>484</v>
      </c>
      <c r="D1805" s="35"/>
      <c r="E1805" s="36"/>
      <c r="F1805" s="37"/>
      <c r="G1805" s="38"/>
      <c r="H1805" s="35"/>
    </row>
    <row r="1806" ht="15.75" customHeight="1">
      <c r="A1806" s="42"/>
      <c r="B1806" s="140"/>
      <c r="C1806" s="42"/>
      <c r="D1806" s="44"/>
      <c r="E1806" s="45"/>
      <c r="F1806" s="42"/>
      <c r="G1806" s="46"/>
      <c r="H1806" s="44"/>
    </row>
    <row r="1807" ht="15.75" customHeight="1">
      <c r="A1807" s="48" t="s">
        <v>476</v>
      </c>
      <c r="B1807" s="48" t="s">
        <v>477</v>
      </c>
      <c r="C1807" s="48" t="s">
        <v>478</v>
      </c>
      <c r="D1807" s="49" t="s">
        <v>564</v>
      </c>
      <c r="E1807" s="50" t="s">
        <v>10</v>
      </c>
      <c r="F1807" s="48" t="s">
        <v>480</v>
      </c>
      <c r="G1807" s="51" t="s">
        <v>481</v>
      </c>
      <c r="H1807" s="49" t="s">
        <v>565</v>
      </c>
    </row>
    <row r="1808" ht="15.75" customHeight="1">
      <c r="A1808" s="53">
        <v>1.0</v>
      </c>
      <c r="B1808" s="55" t="s">
        <v>69</v>
      </c>
      <c r="C1808" s="55" t="str">
        <f>+IF(ISERROR(VLOOKUP($B1808,Insumos!$C:$G,3,FALSE)),"",VLOOKUP($B1808,Insumos!$C:$G,3,FALSE))</f>
        <v>GRAMOS</v>
      </c>
      <c r="D1808" s="56">
        <f>+IF(ISERROR(VLOOKUP($B1808,Insumos!$C:$G,2,FALSE)),"",VLOOKUP($B1808,Insumos!$C:$G,2,FALSE))</f>
        <v>2777.79</v>
      </c>
      <c r="E1808" s="57">
        <f>+IF(ISERROR(VLOOKUP($B1808,Insumos!$C:$G,5,FALSE)),"",VLOOKUP($B1808,Insumos!$C:$G,5,FALSE))</f>
        <v>5700</v>
      </c>
      <c r="F1808" s="55" t="str">
        <f>+IF(ISERROR(VLOOKUP($B1808,Insumos!$C:$G,4,FALSE)),"",VLOOKUP($B1808,Insumos!$C:$G,4,FALSE))</f>
        <v>GRAMOS</v>
      </c>
      <c r="G1808" s="141">
        <v>110.0</v>
      </c>
      <c r="H1808" s="56">
        <f t="shared" ref="H1808:H1827" si="72">IF(ISERROR(ROUND(+D1808/E1808*G1808,2)),0,ROUND(+D1808/E1808*G1808,2))</f>
        <v>53.61</v>
      </c>
    </row>
    <row r="1809" ht="15.75" customHeight="1">
      <c r="A1809" s="53">
        <v>2.0</v>
      </c>
      <c r="B1809" s="55" t="s">
        <v>52</v>
      </c>
      <c r="C1809" s="55" t="str">
        <f>+IF(ISERROR(VLOOKUP($B1809,Insumos!$C:$G,3,FALSE)),"",VLOOKUP($B1809,Insumos!$C:$G,3,FALSE))</f>
        <v>UNIDAD</v>
      </c>
      <c r="D1809" s="56">
        <f>+IF(ISERROR(VLOOKUP($B1809,Insumos!$C:$G,2,FALSE)),"",VLOOKUP($B1809,Insumos!$C:$G,2,FALSE))</f>
        <v>5000</v>
      </c>
      <c r="E1809" s="57">
        <f>+IF(ISERROR(VLOOKUP($B1809,Insumos!$C:$G,5,FALSE)),"",VLOOKUP($B1809,Insumos!$C:$G,5,FALSE))</f>
        <v>100</v>
      </c>
      <c r="F1809" s="55" t="str">
        <f>+IF(ISERROR(VLOOKUP($B1809,Insumos!$C:$G,4,FALSE)),"",VLOOKUP($B1809,Insumos!$C:$G,4,FALSE))</f>
        <v>UNIDAD</v>
      </c>
      <c r="G1809" s="141">
        <v>1.0</v>
      </c>
      <c r="H1809" s="56">
        <f t="shared" si="72"/>
        <v>50</v>
      </c>
    </row>
    <row r="1810" ht="15.75" customHeight="1">
      <c r="A1810" s="53">
        <v>3.0</v>
      </c>
      <c r="B1810" s="55" t="s">
        <v>236</v>
      </c>
      <c r="C1810" s="55" t="str">
        <f>+IF(ISERROR(VLOOKUP($B1810,Insumos!$C:$G,3,FALSE)),"",VLOOKUP($B1810,Insumos!$C:$G,3,FALSE))</f>
        <v>GRAMOS</v>
      </c>
      <c r="D1810" s="56">
        <f>+IF(ISERROR(VLOOKUP($B1810,Insumos!$C:$G,2,FALSE)),"",VLOOKUP($B1810,Insumos!$C:$G,2,FALSE))</f>
        <v>8753.846154</v>
      </c>
      <c r="E1810" s="57">
        <f>+IF(ISERROR(VLOOKUP($B1810,Insumos!$C:$G,5,FALSE)),"",VLOOKUP($B1810,Insumos!$C:$G,5,FALSE))</f>
        <v>1000</v>
      </c>
      <c r="F1810" s="55" t="str">
        <f>+IF(ISERROR(VLOOKUP($B1810,Insumos!$C:$G,4,FALSE)),"",VLOOKUP($B1810,Insumos!$C:$G,4,FALSE))</f>
        <v>GRAMOS</v>
      </c>
      <c r="G1810" s="141">
        <v>40.0</v>
      </c>
      <c r="H1810" s="56">
        <f t="shared" si="72"/>
        <v>350.15</v>
      </c>
    </row>
    <row r="1811" ht="15.75" customHeight="1">
      <c r="A1811" s="53">
        <v>4.0</v>
      </c>
      <c r="B1811" s="55" t="s">
        <v>235</v>
      </c>
      <c r="C1811" s="55" t="str">
        <f>+IF(ISERROR(VLOOKUP($B1811,Insumos!$C:$G,3,FALSE)),"",VLOOKUP($B1811,Insumos!$C:$G,3,FALSE))</f>
        <v>GRAMOS</v>
      </c>
      <c r="D1811" s="56">
        <f>+IF(ISERROR(VLOOKUP($B1811,Insumos!$C:$G,2,FALSE)),"",VLOOKUP($B1811,Insumos!$C:$G,2,FALSE))</f>
        <v>13944.82759</v>
      </c>
      <c r="E1811" s="57">
        <f>+IF(ISERROR(VLOOKUP($B1811,Insumos!$C:$G,5,FALSE)),"",VLOOKUP($B1811,Insumos!$C:$G,5,FALSE))</f>
        <v>1000</v>
      </c>
      <c r="F1811" s="55" t="str">
        <f>+IF(ISERROR(VLOOKUP($B1811,Insumos!$C:$G,4,FALSE)),"",VLOOKUP($B1811,Insumos!$C:$G,4,FALSE))</f>
        <v>GRAMOS</v>
      </c>
      <c r="G1811" s="141">
        <v>30.0</v>
      </c>
      <c r="H1811" s="56">
        <f t="shared" si="72"/>
        <v>418.34</v>
      </c>
    </row>
    <row r="1812" ht="15.75" customHeight="1">
      <c r="A1812" s="53">
        <v>5.0</v>
      </c>
      <c r="B1812" s="55" t="s">
        <v>33</v>
      </c>
      <c r="C1812" s="55" t="str">
        <f>+IF(ISERROR(VLOOKUP($B1812,Insumos!$C:$G,3,FALSE)),"",VLOOKUP($B1812,Insumos!$C:$G,3,FALSE))</f>
        <v>GRAMOS</v>
      </c>
      <c r="D1812" s="56">
        <f>+IF(ISERROR(VLOOKUP($B1812,Insumos!$C:$G,2,FALSE)),"",VLOOKUP($B1812,Insumos!$C:$G,2,FALSE))</f>
        <v>6945</v>
      </c>
      <c r="E1812" s="57">
        <f>+IF(ISERROR(VLOOKUP($B1812,Insumos!$C:$G,5,FALSE)),"",VLOOKUP($B1812,Insumos!$C:$G,5,FALSE))</f>
        <v>1360</v>
      </c>
      <c r="F1812" s="55" t="str">
        <f>+IF(ISERROR(VLOOKUP($B1812,Insumos!$C:$G,4,FALSE)),"",VLOOKUP($B1812,Insumos!$C:$G,4,FALSE))</f>
        <v>GRAMOS</v>
      </c>
      <c r="G1812" s="141">
        <v>35.0</v>
      </c>
      <c r="H1812" s="56">
        <f t="shared" si="72"/>
        <v>178.73</v>
      </c>
    </row>
    <row r="1813" ht="15.75" customHeight="1">
      <c r="A1813" s="53">
        <v>6.0</v>
      </c>
      <c r="B1813" s="55" t="s">
        <v>87</v>
      </c>
      <c r="C1813" s="55" t="str">
        <f>+IF(ISERROR(VLOOKUP($B1813,Insumos!$C:$G,3,FALSE)),"",VLOOKUP($B1813,Insumos!$C:$G,3,FALSE))</f>
        <v>GRAMOS</v>
      </c>
      <c r="D1813" s="56">
        <f>+IF(ISERROR(VLOOKUP($B1813,Insumos!$C:$G,2,FALSE)),"",VLOOKUP($B1813,Insumos!$C:$G,2,FALSE))</f>
        <v>3795</v>
      </c>
      <c r="E1813" s="57">
        <f>+IF(ISERROR(VLOOKUP($B1813,Insumos!$C:$G,5,FALSE)),"",VLOOKUP($B1813,Insumos!$C:$G,5,FALSE))</f>
        <v>500</v>
      </c>
      <c r="F1813" s="55" t="str">
        <f>+IF(ISERROR(VLOOKUP($B1813,Insumos!$C:$G,4,FALSE)),"",VLOOKUP($B1813,Insumos!$C:$G,4,FALSE))</f>
        <v>GRAMOS</v>
      </c>
      <c r="G1813" s="141">
        <v>5.0</v>
      </c>
      <c r="H1813" s="56">
        <f t="shared" si="72"/>
        <v>37.95</v>
      </c>
    </row>
    <row r="1814" ht="15.75" customHeight="1">
      <c r="A1814" s="53">
        <v>7.0</v>
      </c>
      <c r="B1814" s="55" t="s">
        <v>324</v>
      </c>
      <c r="C1814" s="55" t="str">
        <f>+IF(ISERROR(VLOOKUP($B1814,Insumos!$C:$G,3,FALSE)),"",VLOOKUP($B1814,Insumos!$C:$G,3,FALSE))</f>
        <v>GRAMOS</v>
      </c>
      <c r="D1814" s="56">
        <f>+IF(ISERROR(VLOOKUP($B1814,Insumos!$C:$G,2,FALSE)),"",VLOOKUP($B1814,Insumos!$C:$G,2,FALSE))</f>
        <v>1134.5</v>
      </c>
      <c r="E1814" s="57">
        <f>+IF(ISERROR(VLOOKUP($B1814,Insumos!$C:$G,5,FALSE)),"",VLOOKUP($B1814,Insumos!$C:$G,5,FALSE))</f>
        <v>1000</v>
      </c>
      <c r="F1814" s="55" t="str">
        <f>+IF(ISERROR(VLOOKUP($B1814,Insumos!$C:$G,4,FALSE)),"",VLOOKUP($B1814,Insumos!$C:$G,4,FALSE))</f>
        <v>GRAMOS</v>
      </c>
      <c r="G1814" s="141">
        <v>5.0</v>
      </c>
      <c r="H1814" s="56">
        <f t="shared" si="72"/>
        <v>5.67</v>
      </c>
    </row>
    <row r="1815" ht="15.75" customHeight="1">
      <c r="A1815" s="53">
        <v>8.0</v>
      </c>
      <c r="B1815" s="55" t="s">
        <v>297</v>
      </c>
      <c r="C1815" s="55" t="str">
        <f>+IF(ISERROR(VLOOKUP($B1815,Insumos!$C:$G,3,FALSE)),"",VLOOKUP($B1815,Insumos!$C:$G,3,FALSE))</f>
        <v>CAJA</v>
      </c>
      <c r="D1815" s="56">
        <f>+IF(ISERROR(VLOOKUP($B1815,Insumos!$C:$G,2,FALSE)),"",VLOOKUP($B1815,Insumos!$C:$G,2,FALSE))</f>
        <v>110</v>
      </c>
      <c r="E1815" s="57">
        <f>+IF(ISERROR(VLOOKUP($B1815,Insumos!$C:$G,5,FALSE)),"",VLOOKUP($B1815,Insumos!$C:$G,5,FALSE))</f>
        <v>1</v>
      </c>
      <c r="F1815" s="55" t="str">
        <f>+IF(ISERROR(VLOOKUP($B1815,Insumos!$C:$G,4,FALSE)),"",VLOOKUP($B1815,Insumos!$C:$G,4,FALSE))</f>
        <v>CAJA</v>
      </c>
      <c r="G1815" s="141">
        <v>1.0</v>
      </c>
      <c r="H1815" s="56">
        <f t="shared" si="72"/>
        <v>110</v>
      </c>
    </row>
    <row r="1816" ht="15.75" customHeight="1">
      <c r="A1816" s="53">
        <v>9.0</v>
      </c>
      <c r="B1816" s="55" t="s">
        <v>314</v>
      </c>
      <c r="C1816" s="55" t="str">
        <f>+IF(ISERROR(VLOOKUP($B1816,Insumos!$C:$G,3,FALSE)),"",VLOOKUP($B1816,Insumos!$C:$G,3,FALSE))</f>
        <v>UNIDAD</v>
      </c>
      <c r="D1816" s="56">
        <f>+IF(ISERROR(VLOOKUP($B1816,Insumos!$C:$G,2,FALSE)),"",VLOOKUP($B1816,Insumos!$C:$G,2,FALSE))</f>
        <v>10.5</v>
      </c>
      <c r="E1816" s="57">
        <f>+IF(ISERROR(VLOOKUP($B1816,Insumos!$C:$G,5,FALSE)),"",VLOOKUP($B1816,Insumos!$C:$G,5,FALSE))</f>
        <v>1</v>
      </c>
      <c r="F1816" s="55" t="str">
        <f>+IF(ISERROR(VLOOKUP($B1816,Insumos!$C:$G,4,FALSE)),"",VLOOKUP($B1816,Insumos!$C:$G,4,FALSE))</f>
        <v>UNIDAD</v>
      </c>
      <c r="G1816" s="141">
        <v>4.0</v>
      </c>
      <c r="H1816" s="56">
        <f t="shared" si="72"/>
        <v>42</v>
      </c>
    </row>
    <row r="1817" ht="15.75" customHeight="1">
      <c r="A1817" s="53">
        <v>10.0</v>
      </c>
      <c r="B1817" s="55" t="s">
        <v>156</v>
      </c>
      <c r="C1817" s="55" t="str">
        <f>+IF(ISERROR(VLOOKUP($B1817,Insumos!$C:$G,3,FALSE)),"",VLOOKUP($B1817,Insumos!$C:$G,3,FALSE))</f>
        <v>GRAMOS</v>
      </c>
      <c r="D1817" s="56">
        <f>+IF(ISERROR(VLOOKUP($B1817,Insumos!$C:$G,2,FALSE)),"",VLOOKUP($B1817,Insumos!$C:$G,2,FALSE))</f>
        <v>909</v>
      </c>
      <c r="E1817" s="57">
        <f>+IF(ISERROR(VLOOKUP($B1817,Insumos!$C:$G,5,FALSE)),"",VLOOKUP($B1817,Insumos!$C:$G,5,FALSE))</f>
        <v>1000</v>
      </c>
      <c r="F1817" s="55" t="str">
        <f>+IF(ISERROR(VLOOKUP($B1817,Insumos!$C:$G,4,FALSE)),"",VLOOKUP($B1817,Insumos!$C:$G,4,FALSE))</f>
        <v>GRAMOS</v>
      </c>
      <c r="G1817" s="141">
        <v>8.0</v>
      </c>
      <c r="H1817" s="56">
        <f t="shared" si="72"/>
        <v>7.27</v>
      </c>
    </row>
    <row r="1818" ht="15.75" customHeight="1">
      <c r="A1818" s="53">
        <v>11.0</v>
      </c>
      <c r="B1818" s="55" t="s">
        <v>313</v>
      </c>
      <c r="C1818" s="55" t="str">
        <f>+IF(ISERROR(VLOOKUP($B1818,Insumos!$C:$G,3,FALSE)),"",VLOOKUP($B1818,Insumos!$C:$G,3,FALSE))</f>
        <v>GRAMOS</v>
      </c>
      <c r="D1818" s="56">
        <f>+IF(ISERROR(VLOOKUP($B1818,Insumos!$C:$G,2,FALSE)),"",VLOOKUP($B1818,Insumos!$C:$G,2,FALSE))</f>
        <v>6750</v>
      </c>
      <c r="E1818" s="57">
        <f>+IF(ISERROR(VLOOKUP($B1818,Insumos!$C:$G,5,FALSE)),"",VLOOKUP($B1818,Insumos!$C:$G,5,FALSE))</f>
        <v>1000</v>
      </c>
      <c r="F1818" s="55" t="str">
        <f>+IF(ISERROR(VLOOKUP($B1818,Insumos!$C:$G,4,FALSE)),"",VLOOKUP($B1818,Insumos!$C:$G,4,FALSE))</f>
        <v>GRAMOS</v>
      </c>
      <c r="G1818" s="141">
        <v>8.0</v>
      </c>
      <c r="H1818" s="56">
        <f t="shared" si="72"/>
        <v>54</v>
      </c>
    </row>
    <row r="1819" ht="15.75" customHeight="1">
      <c r="A1819" s="53">
        <v>12.0</v>
      </c>
      <c r="B1819" s="55" t="s">
        <v>311</v>
      </c>
      <c r="C1819" s="55" t="str">
        <f>+IF(ISERROR(VLOOKUP($B1819,Insumos!$C:$G,3,FALSE)),"",VLOOKUP($B1819,Insumos!$C:$G,3,FALSE))</f>
        <v>UNIDAD</v>
      </c>
      <c r="D1819" s="56">
        <f>+IF(ISERROR(VLOOKUP($B1819,Insumos!$C:$G,2,FALSE)),"",VLOOKUP($B1819,Insumos!$C:$G,2,FALSE))</f>
        <v>75.25</v>
      </c>
      <c r="E1819" s="57">
        <f>+IF(ISERROR(VLOOKUP($B1819,Insumos!$C:$G,5,FALSE)),"",VLOOKUP($B1819,Insumos!$C:$G,5,FALSE))</f>
        <v>1</v>
      </c>
      <c r="F1819" s="55" t="str">
        <f>+IF(ISERROR(VLOOKUP($B1819,Insumos!$C:$G,4,FALSE)),"",VLOOKUP($B1819,Insumos!$C:$G,4,FALSE))</f>
        <v>UNIDAD</v>
      </c>
      <c r="G1819" s="141">
        <v>1.0</v>
      </c>
      <c r="H1819" s="56">
        <f t="shared" si="72"/>
        <v>75.25</v>
      </c>
    </row>
    <row r="1820" ht="15.75" customHeight="1">
      <c r="A1820" s="53">
        <v>13.0</v>
      </c>
      <c r="B1820" s="55" t="s">
        <v>312</v>
      </c>
      <c r="C1820" s="55" t="str">
        <f>+IF(ISERROR(VLOOKUP($B1820,Insumos!$C:$G,3,FALSE)),"",VLOOKUP($B1820,Insumos!$C:$G,3,FALSE))</f>
        <v>UNIDAD</v>
      </c>
      <c r="D1820" s="56">
        <f>+IF(ISERROR(VLOOKUP($B1820,Insumos!$C:$G,2,FALSE)),"",VLOOKUP($B1820,Insumos!$C:$G,2,FALSE))</f>
        <v>90.25</v>
      </c>
      <c r="E1820" s="57">
        <f>+IF(ISERROR(VLOOKUP($B1820,Insumos!$C:$G,5,FALSE)),"",VLOOKUP($B1820,Insumos!$C:$G,5,FALSE))</f>
        <v>1</v>
      </c>
      <c r="F1820" s="55" t="str">
        <f>+IF(ISERROR(VLOOKUP($B1820,Insumos!$C:$G,4,FALSE)),"",VLOOKUP($B1820,Insumos!$C:$G,4,FALSE))</f>
        <v>UNIDAD</v>
      </c>
      <c r="G1820" s="141">
        <v>1.0</v>
      </c>
      <c r="H1820" s="56">
        <f t="shared" si="72"/>
        <v>90.25</v>
      </c>
    </row>
    <row r="1821" ht="15.75" customHeight="1">
      <c r="A1821" s="53">
        <v>14.0</v>
      </c>
      <c r="B1821" s="55" t="s">
        <v>303</v>
      </c>
      <c r="C1821" s="55" t="str">
        <f>+IF(ISERROR(VLOOKUP($B1821,Insumos!$C:$G,3,FALSE)),"",VLOOKUP($B1821,Insumos!$C:$G,3,FALSE))</f>
        <v>UNIDAD</v>
      </c>
      <c r="D1821" s="56">
        <f>+IF(ISERROR(VLOOKUP($B1821,Insumos!$C:$G,2,FALSE)),"",VLOOKUP($B1821,Insumos!$C:$G,2,FALSE))</f>
        <v>10</v>
      </c>
      <c r="E1821" s="57">
        <f>+IF(ISERROR(VLOOKUP($B1821,Insumos!$C:$G,5,FALSE)),"",VLOOKUP($B1821,Insumos!$C:$G,5,FALSE))</f>
        <v>1</v>
      </c>
      <c r="F1821" s="55" t="str">
        <f>+IF(ISERROR(VLOOKUP($B1821,Insumos!$C:$G,4,FALSE)),"",VLOOKUP($B1821,Insumos!$C:$G,4,FALSE))</f>
        <v>UNIDAD</v>
      </c>
      <c r="G1821" s="141">
        <v>2.0</v>
      </c>
      <c r="H1821" s="56">
        <f t="shared" si="72"/>
        <v>20</v>
      </c>
    </row>
    <row r="1822" ht="15.75" customHeight="1">
      <c r="A1822" s="53">
        <v>15.0</v>
      </c>
      <c r="B1822" s="55" t="s">
        <v>304</v>
      </c>
      <c r="C1822" s="55" t="str">
        <f>+IF(ISERROR(VLOOKUP($B1822,Insumos!$C:$G,3,FALSE)),"",VLOOKUP($B1822,Insumos!$C:$G,3,FALSE))</f>
        <v>UNIDAD</v>
      </c>
      <c r="D1822" s="56">
        <f>+IF(ISERROR(VLOOKUP($B1822,Insumos!$C:$G,2,FALSE)),"",VLOOKUP($B1822,Insumos!$C:$G,2,FALSE))</f>
        <v>9</v>
      </c>
      <c r="E1822" s="57">
        <f>+IF(ISERROR(VLOOKUP($B1822,Insumos!$C:$G,5,FALSE)),"",VLOOKUP($B1822,Insumos!$C:$G,5,FALSE))</f>
        <v>1</v>
      </c>
      <c r="F1822" s="55" t="str">
        <f>+IF(ISERROR(VLOOKUP($B1822,Insumos!$C:$G,4,FALSE)),"",VLOOKUP($B1822,Insumos!$C:$G,4,FALSE))</f>
        <v>UNIDAD</v>
      </c>
      <c r="G1822" s="141">
        <v>2.0</v>
      </c>
      <c r="H1822" s="56">
        <f t="shared" si="72"/>
        <v>18</v>
      </c>
    </row>
    <row r="1823" ht="15.75" customHeight="1">
      <c r="A1823" s="53">
        <v>16.0</v>
      </c>
      <c r="B1823" s="55" t="s">
        <v>315</v>
      </c>
      <c r="C1823" s="55" t="str">
        <f>+IF(ISERROR(VLOOKUP($B1823,Insumos!$C:$G,3,FALSE)),"",VLOOKUP($B1823,Insumos!$C:$G,3,FALSE))</f>
        <v>UNIDAD</v>
      </c>
      <c r="D1823" s="56">
        <f>+IF(ISERROR(VLOOKUP($B1823,Insumos!$C:$G,2,FALSE)),"",VLOOKUP($B1823,Insumos!$C:$G,2,FALSE))</f>
        <v>170</v>
      </c>
      <c r="E1823" s="57">
        <f>+IF(ISERROR(VLOOKUP($B1823,Insumos!$C:$G,5,FALSE)),"",VLOOKUP($B1823,Insumos!$C:$G,5,FALSE))</f>
        <v>1</v>
      </c>
      <c r="F1823" s="55" t="str">
        <f>+IF(ISERROR(VLOOKUP($B1823,Insumos!$C:$G,4,FALSE)),"",VLOOKUP($B1823,Insumos!$C:$G,4,FALSE))</f>
        <v>UNIDAD</v>
      </c>
      <c r="G1823" s="141">
        <v>1.0</v>
      </c>
      <c r="H1823" s="56">
        <f t="shared" si="72"/>
        <v>170</v>
      </c>
    </row>
    <row r="1824" ht="15.75" customHeight="1">
      <c r="A1824" s="53">
        <v>17.0</v>
      </c>
      <c r="B1824" s="55"/>
      <c r="C1824" s="55" t="str">
        <f>+IF(ISERROR(VLOOKUP($B1824,Insumos!$C:$G,3,FALSE)),"",VLOOKUP($B1824,Insumos!$C:$G,3,FALSE))</f>
        <v/>
      </c>
      <c r="D1824" s="56" t="str">
        <f>+IF(ISERROR(VLOOKUP($B1824,Insumos!$C:$G,2,FALSE)),"",VLOOKUP($B1824,Insumos!$C:$G,2,FALSE))</f>
        <v/>
      </c>
      <c r="E1824" s="57" t="str">
        <f>+IF(ISERROR(VLOOKUP($B1824,Insumos!$C:$G,5,FALSE)),"",VLOOKUP($B1824,Insumos!$C:$G,5,FALSE))</f>
        <v/>
      </c>
      <c r="F1824" s="55" t="str">
        <f>+IF(ISERROR(VLOOKUP($B1824,Insumos!$C:$G,4,FALSE)),"",VLOOKUP($B1824,Insumos!$C:$G,4,FALSE))</f>
        <v/>
      </c>
      <c r="G1824" s="141"/>
      <c r="H1824" s="56">
        <f t="shared" si="72"/>
        <v>0</v>
      </c>
    </row>
    <row r="1825" ht="15.75" customHeight="1">
      <c r="A1825" s="53">
        <v>18.0</v>
      </c>
      <c r="B1825" s="55"/>
      <c r="C1825" s="55" t="str">
        <f>+IF(ISERROR(VLOOKUP($B1825,Insumos!$C:$G,3,FALSE)),"",VLOOKUP($B1825,Insumos!$C:$G,3,FALSE))</f>
        <v/>
      </c>
      <c r="D1825" s="56" t="str">
        <f>+IF(ISERROR(VLOOKUP($B1825,Insumos!$C:$G,2,FALSE)),"",VLOOKUP($B1825,Insumos!$C:$G,2,FALSE))</f>
        <v/>
      </c>
      <c r="E1825" s="57" t="str">
        <f>+IF(ISERROR(VLOOKUP($B1825,Insumos!$C:$G,5,FALSE)),"",VLOOKUP($B1825,Insumos!$C:$G,5,FALSE))</f>
        <v/>
      </c>
      <c r="F1825" s="55" t="str">
        <f>+IF(ISERROR(VLOOKUP($B1825,Insumos!$C:$G,4,FALSE)),"",VLOOKUP($B1825,Insumos!$C:$G,4,FALSE))</f>
        <v/>
      </c>
      <c r="G1825" s="141"/>
      <c r="H1825" s="56">
        <f t="shared" si="72"/>
        <v>0</v>
      </c>
    </row>
    <row r="1826" ht="15.75" customHeight="1">
      <c r="A1826" s="53">
        <v>19.0</v>
      </c>
      <c r="B1826" s="55"/>
      <c r="C1826" s="55" t="str">
        <f>+IF(ISERROR(VLOOKUP($B1826,Insumos!$C:$G,3,FALSE)),"",VLOOKUP($B1826,Insumos!$C:$G,3,FALSE))</f>
        <v/>
      </c>
      <c r="D1826" s="56" t="str">
        <f>+IF(ISERROR(VLOOKUP($B1826,Insumos!$C:$G,2,FALSE)),"",VLOOKUP($B1826,Insumos!$C:$G,2,FALSE))</f>
        <v/>
      </c>
      <c r="E1826" s="57" t="str">
        <f>+IF(ISERROR(VLOOKUP($B1826,Insumos!$C:$G,5,FALSE)),"",VLOOKUP($B1826,Insumos!$C:$G,5,FALSE))</f>
        <v/>
      </c>
      <c r="F1826" s="55" t="str">
        <f>+IF(ISERROR(VLOOKUP($B1826,Insumos!$C:$G,4,FALSE)),"",VLOOKUP($B1826,Insumos!$C:$G,4,FALSE))</f>
        <v/>
      </c>
      <c r="G1826" s="141"/>
      <c r="H1826" s="56">
        <f t="shared" si="72"/>
        <v>0</v>
      </c>
    </row>
    <row r="1827" ht="15.75" customHeight="1">
      <c r="A1827" s="53">
        <v>20.0</v>
      </c>
      <c r="B1827" s="55"/>
      <c r="C1827" s="55" t="str">
        <f>+IF(ISERROR(VLOOKUP($B1827,Insumos!$C:$G,3,FALSE)),"",VLOOKUP($B1827,Insumos!$C:$G,3,FALSE))</f>
        <v/>
      </c>
      <c r="D1827" s="56" t="str">
        <f>+IF(ISERROR(VLOOKUP($B1827,Insumos!$C:$G,2,FALSE)),"",VLOOKUP($B1827,Insumos!$C:$G,2,FALSE))</f>
        <v/>
      </c>
      <c r="E1827" s="57" t="str">
        <f>+IF(ISERROR(VLOOKUP($B1827,Insumos!$C:$G,5,FALSE)),"",VLOOKUP($B1827,Insumos!$C:$G,5,FALSE))</f>
        <v/>
      </c>
      <c r="F1827" s="55" t="str">
        <f>+IF(ISERROR(VLOOKUP($B1827,Insumos!$C:$G,4,FALSE)),"",VLOOKUP($B1827,Insumos!$C:$G,4,FALSE))</f>
        <v/>
      </c>
      <c r="G1827" s="141"/>
      <c r="H1827" s="56">
        <f t="shared" si="72"/>
        <v>0</v>
      </c>
    </row>
    <row r="1828" ht="15.75" customHeight="1">
      <c r="A1828" s="53">
        <v>21.0</v>
      </c>
      <c r="B1828" s="140"/>
      <c r="C1828" s="41"/>
      <c r="D1828" s="44"/>
      <c r="E1828" s="45"/>
      <c r="F1828" s="41"/>
      <c r="G1828" s="67" t="s">
        <v>566</v>
      </c>
      <c r="H1828" s="68">
        <f>+SUM(H1808:H1827)</f>
        <v>1681.22</v>
      </c>
    </row>
    <row r="1829" ht="15.75" customHeight="1">
      <c r="A1829" s="42"/>
      <c r="B1829" s="140"/>
      <c r="C1829" s="41"/>
      <c r="D1829" s="44"/>
      <c r="E1829" s="45"/>
      <c r="F1829" s="41"/>
      <c r="G1829" s="67" t="s">
        <v>569</v>
      </c>
      <c r="H1829" s="142">
        <f>+H1828/10</f>
        <v>168.122</v>
      </c>
    </row>
    <row r="1830" ht="15.75" customHeight="1">
      <c r="A1830" s="42"/>
      <c r="B1830" s="140"/>
      <c r="C1830" s="41"/>
      <c r="D1830" s="44"/>
      <c r="E1830" s="45"/>
      <c r="F1830" s="41"/>
      <c r="G1830" s="67" t="s">
        <v>570</v>
      </c>
      <c r="H1830" s="143">
        <f>(H1828+H1829)*1.19</f>
        <v>2200.71698</v>
      </c>
    </row>
    <row r="1831" ht="15.75" customHeight="1">
      <c r="A1831" s="42"/>
      <c r="B1831" s="140"/>
      <c r="C1831" s="41"/>
      <c r="D1831" s="44"/>
      <c r="E1831" s="45"/>
      <c r="F1831" s="41"/>
      <c r="G1831" s="67" t="s">
        <v>571</v>
      </c>
      <c r="H1831" s="144">
        <f>+H1830/H1832</f>
        <v>0.22029199</v>
      </c>
    </row>
    <row r="1832" ht="15.75" customHeight="1">
      <c r="A1832" s="42"/>
      <c r="B1832" s="140"/>
      <c r="C1832" s="41"/>
      <c r="D1832" s="44"/>
      <c r="E1832" s="45"/>
      <c r="F1832" s="41"/>
      <c r="G1832" s="67" t="s">
        <v>572</v>
      </c>
      <c r="H1832" s="154">
        <v>9990.0</v>
      </c>
    </row>
    <row r="1833" ht="15.75" customHeight="1">
      <c r="B1833" s="4"/>
      <c r="G1833" s="31"/>
    </row>
    <row r="1834" ht="15.75" customHeight="1">
      <c r="B1834" s="4"/>
      <c r="G1834" s="31"/>
    </row>
    <row r="1835" ht="15.75" customHeight="1">
      <c r="B1835" s="4"/>
      <c r="G1835" s="31"/>
    </row>
    <row r="1836" ht="15.75" customHeight="1">
      <c r="A1836" s="138" t="s">
        <v>562</v>
      </c>
      <c r="B1836" s="89" t="s">
        <v>222</v>
      </c>
      <c r="C1836" s="34"/>
      <c r="D1836" s="35"/>
      <c r="E1836" s="36"/>
      <c r="F1836" s="37"/>
      <c r="G1836" s="38"/>
      <c r="H1836" s="35"/>
    </row>
    <row r="1837" ht="15.75" customHeight="1">
      <c r="A1837" s="42"/>
      <c r="B1837" s="140"/>
      <c r="C1837" s="42"/>
      <c r="D1837" s="44"/>
      <c r="E1837" s="45"/>
      <c r="F1837" s="42"/>
      <c r="G1837" s="46"/>
      <c r="H1837" s="44"/>
    </row>
    <row r="1838" ht="15.75" customHeight="1">
      <c r="A1838" s="48" t="s">
        <v>476</v>
      </c>
      <c r="B1838" s="48" t="s">
        <v>477</v>
      </c>
      <c r="C1838" s="48" t="s">
        <v>478</v>
      </c>
      <c r="D1838" s="49" t="s">
        <v>564</v>
      </c>
      <c r="E1838" s="50" t="s">
        <v>10</v>
      </c>
      <c r="F1838" s="48" t="s">
        <v>480</v>
      </c>
      <c r="G1838" s="51" t="s">
        <v>481</v>
      </c>
      <c r="H1838" s="49" t="s">
        <v>565</v>
      </c>
    </row>
    <row r="1839" ht="15.75" customHeight="1">
      <c r="A1839" s="53">
        <v>1.0</v>
      </c>
      <c r="B1839" s="55" t="s">
        <v>69</v>
      </c>
      <c r="C1839" s="55" t="str">
        <f>+IF(ISERROR(VLOOKUP($B1839,Insumos!$C:$G,3,FALSE)),"",VLOOKUP($B1839,Insumos!$C:$G,3,FALSE))</f>
        <v>GRAMOS</v>
      </c>
      <c r="D1839" s="56">
        <f>+IF(ISERROR(VLOOKUP($B1839,Insumos!$C:$G,2,FALSE)),"",VLOOKUP($B1839,Insumos!$C:$G,2,FALSE))</f>
        <v>2777.79</v>
      </c>
      <c r="E1839" s="57">
        <f>+IF(ISERROR(VLOOKUP($B1839,Insumos!$C:$G,5,FALSE)),"",VLOOKUP($B1839,Insumos!$C:$G,5,FALSE))</f>
        <v>5700</v>
      </c>
      <c r="F1839" s="55" t="str">
        <f>+IF(ISERROR(VLOOKUP($B1839,Insumos!$C:$G,4,FALSE)),"",VLOOKUP($B1839,Insumos!$C:$G,4,FALSE))</f>
        <v>GRAMOS</v>
      </c>
      <c r="G1839" s="141">
        <v>110.0</v>
      </c>
      <c r="H1839" s="56">
        <f t="shared" ref="H1839:H1867" si="73">IF(ISERROR(ROUND(+D1839/E1839*G1839,2)),0,ROUND(+D1839/E1839*G1839,2))</f>
        <v>53.61</v>
      </c>
    </row>
    <row r="1840" ht="15.75" customHeight="1">
      <c r="A1840" s="53">
        <v>2.0</v>
      </c>
      <c r="B1840" s="55" t="s">
        <v>52</v>
      </c>
      <c r="C1840" s="55" t="str">
        <f>+IF(ISERROR(VLOOKUP($B1840,Insumos!$C:$G,3,FALSE)),"",VLOOKUP($B1840,Insumos!$C:$G,3,FALSE))</f>
        <v>UNIDAD</v>
      </c>
      <c r="D1840" s="56">
        <f>+IF(ISERROR(VLOOKUP($B1840,Insumos!$C:$G,2,FALSE)),"",VLOOKUP($B1840,Insumos!$C:$G,2,FALSE))</f>
        <v>5000</v>
      </c>
      <c r="E1840" s="57">
        <f>+IF(ISERROR(VLOOKUP($B1840,Insumos!$C:$G,5,FALSE)),"",VLOOKUP($B1840,Insumos!$C:$G,5,FALSE))</f>
        <v>100</v>
      </c>
      <c r="F1840" s="55" t="str">
        <f>+IF(ISERROR(VLOOKUP($B1840,Insumos!$C:$G,4,FALSE)),"",VLOOKUP($B1840,Insumos!$C:$G,4,FALSE))</f>
        <v>UNIDAD</v>
      </c>
      <c r="G1840" s="141">
        <v>0.5</v>
      </c>
      <c r="H1840" s="56">
        <f t="shared" si="73"/>
        <v>25</v>
      </c>
    </row>
    <row r="1841" ht="15.75" customHeight="1">
      <c r="A1841" s="53">
        <v>3.0</v>
      </c>
      <c r="B1841" s="55" t="s">
        <v>235</v>
      </c>
      <c r="C1841" s="55" t="str">
        <f>+IF(ISERROR(VLOOKUP($B1841,Insumos!$C:$G,3,FALSE)),"",VLOOKUP($B1841,Insumos!$C:$G,3,FALSE))</f>
        <v>GRAMOS</v>
      </c>
      <c r="D1841" s="56">
        <f>+IF(ISERROR(VLOOKUP($B1841,Insumos!$C:$G,2,FALSE)),"",VLOOKUP($B1841,Insumos!$C:$G,2,FALSE))</f>
        <v>13944.82759</v>
      </c>
      <c r="E1841" s="57">
        <f>+IF(ISERROR(VLOOKUP($B1841,Insumos!$C:$G,5,FALSE)),"",VLOOKUP($B1841,Insumos!$C:$G,5,FALSE))</f>
        <v>1000</v>
      </c>
      <c r="F1841" s="55" t="str">
        <f>+IF(ISERROR(VLOOKUP($B1841,Insumos!$C:$G,4,FALSE)),"",VLOOKUP($B1841,Insumos!$C:$G,4,FALSE))</f>
        <v>GRAMOS</v>
      </c>
      <c r="G1841" s="141">
        <v>30.0</v>
      </c>
      <c r="H1841" s="56">
        <f t="shared" si="73"/>
        <v>418.34</v>
      </c>
    </row>
    <row r="1842" ht="15.75" customHeight="1">
      <c r="A1842" s="53">
        <v>4.0</v>
      </c>
      <c r="B1842" s="55" t="s">
        <v>33</v>
      </c>
      <c r="C1842" s="55" t="str">
        <f>+IF(ISERROR(VLOOKUP($B1842,Insumos!$C:$G,3,FALSE)),"",VLOOKUP($B1842,Insumos!$C:$G,3,FALSE))</f>
        <v>GRAMOS</v>
      </c>
      <c r="D1842" s="56">
        <f>+IF(ISERROR(VLOOKUP($B1842,Insumos!$C:$G,2,FALSE)),"",VLOOKUP($B1842,Insumos!$C:$G,2,FALSE))</f>
        <v>6945</v>
      </c>
      <c r="E1842" s="57">
        <f>+IF(ISERROR(VLOOKUP($B1842,Insumos!$C:$G,5,FALSE)),"",VLOOKUP($B1842,Insumos!$C:$G,5,FALSE))</f>
        <v>1360</v>
      </c>
      <c r="F1842" s="55" t="str">
        <f>+IF(ISERROR(VLOOKUP($B1842,Insumos!$C:$G,4,FALSE)),"",VLOOKUP($B1842,Insumos!$C:$G,4,FALSE))</f>
        <v>GRAMOS</v>
      </c>
      <c r="G1842" s="141">
        <v>35.0</v>
      </c>
      <c r="H1842" s="56">
        <f t="shared" si="73"/>
        <v>178.73</v>
      </c>
    </row>
    <row r="1843" ht="15.75" customHeight="1">
      <c r="A1843" s="53">
        <v>5.0</v>
      </c>
      <c r="B1843" s="55" t="s">
        <v>54</v>
      </c>
      <c r="C1843" s="55" t="str">
        <f>+IF(ISERROR(VLOOKUP($B1843,Insumos!$C:$G,3,FALSE)),"",VLOOKUP($B1843,Insumos!$C:$G,3,FALSE))</f>
        <v>UNIDAD</v>
      </c>
      <c r="D1843" s="56">
        <f>+IF(ISERROR(VLOOKUP($B1843,Insumos!$C:$G,2,FALSE)),"",VLOOKUP($B1843,Insumos!$C:$G,2,FALSE))</f>
        <v>8000</v>
      </c>
      <c r="E1843" s="57">
        <f>+IF(ISERROR(VLOOKUP($B1843,Insumos!$C:$G,5,FALSE)),"",VLOOKUP($B1843,Insumos!$C:$G,5,FALSE))</f>
        <v>36</v>
      </c>
      <c r="F1843" s="55" t="str">
        <f>+IF(ISERROR(VLOOKUP($B1843,Insumos!$C:$G,4,FALSE)),"",VLOOKUP($B1843,Insumos!$C:$G,4,FALSE))</f>
        <v>UNIDAD</v>
      </c>
      <c r="G1843" s="141">
        <v>0.5</v>
      </c>
      <c r="H1843" s="56">
        <f t="shared" si="73"/>
        <v>111.11</v>
      </c>
    </row>
    <row r="1844" ht="15.75" customHeight="1">
      <c r="A1844" s="53">
        <v>6.0</v>
      </c>
      <c r="B1844" s="55" t="s">
        <v>187</v>
      </c>
      <c r="C1844" s="55" t="str">
        <f>+IF(ISERROR(VLOOKUP($B1844,Insumos!$C:$G,3,FALSE)),"",VLOOKUP($B1844,Insumos!$C:$G,3,FALSE))</f>
        <v>GRAMOS</v>
      </c>
      <c r="D1844" s="56">
        <f>+IF(ISERROR(VLOOKUP($B1844,Insumos!$C:$G,2,FALSE)),"",VLOOKUP($B1844,Insumos!$C:$G,2,FALSE))</f>
        <v>3645</v>
      </c>
      <c r="E1844" s="57">
        <f>+IF(ISERROR(VLOOKUP($B1844,Insumos!$C:$G,5,FALSE)),"",VLOOKUP($B1844,Insumos!$C:$G,5,FALSE))</f>
        <v>1000</v>
      </c>
      <c r="F1844" s="55" t="str">
        <f>+IF(ISERROR(VLOOKUP($B1844,Insumos!$C:$G,4,FALSE)),"",VLOOKUP($B1844,Insumos!$C:$G,4,FALSE))</f>
        <v>GRAMOS</v>
      </c>
      <c r="G1844" s="141">
        <v>5.0</v>
      </c>
      <c r="H1844" s="56">
        <f t="shared" si="73"/>
        <v>18.23</v>
      </c>
    </row>
    <row r="1845" ht="15.75" customHeight="1">
      <c r="A1845" s="53">
        <v>7.0</v>
      </c>
      <c r="B1845" s="55" t="s">
        <v>324</v>
      </c>
      <c r="C1845" s="55" t="str">
        <f>+IF(ISERROR(VLOOKUP($B1845,Insumos!$C:$G,3,FALSE)),"",VLOOKUP($B1845,Insumos!$C:$G,3,FALSE))</f>
        <v>GRAMOS</v>
      </c>
      <c r="D1845" s="56">
        <f>+IF(ISERROR(VLOOKUP($B1845,Insumos!$C:$G,2,FALSE)),"",VLOOKUP($B1845,Insumos!$C:$G,2,FALSE))</f>
        <v>1134.5</v>
      </c>
      <c r="E1845" s="57">
        <f>+IF(ISERROR(VLOOKUP($B1845,Insumos!$C:$G,5,FALSE)),"",VLOOKUP($B1845,Insumos!$C:$G,5,FALSE))</f>
        <v>1000</v>
      </c>
      <c r="F1845" s="55" t="str">
        <f>+IF(ISERROR(VLOOKUP($B1845,Insumos!$C:$G,4,FALSE)),"",VLOOKUP($B1845,Insumos!$C:$G,4,FALSE))</f>
        <v>GRAMOS</v>
      </c>
      <c r="G1845" s="141">
        <v>5.0</v>
      </c>
      <c r="H1845" s="56">
        <f t="shared" si="73"/>
        <v>5.67</v>
      </c>
    </row>
    <row r="1846" ht="15.75" customHeight="1">
      <c r="A1846" s="53">
        <v>8.0</v>
      </c>
      <c r="B1846" s="55" t="s">
        <v>87</v>
      </c>
      <c r="C1846" s="55" t="str">
        <f>+IF(ISERROR(VLOOKUP($B1846,Insumos!$C:$G,3,FALSE)),"",VLOOKUP($B1846,Insumos!$C:$G,3,FALSE))</f>
        <v>GRAMOS</v>
      </c>
      <c r="D1846" s="56">
        <f>+IF(ISERROR(VLOOKUP($B1846,Insumos!$C:$G,2,FALSE)),"",VLOOKUP($B1846,Insumos!$C:$G,2,FALSE))</f>
        <v>3795</v>
      </c>
      <c r="E1846" s="57">
        <f>+IF(ISERROR(VLOOKUP($B1846,Insumos!$C:$G,5,FALSE)),"",VLOOKUP($B1846,Insumos!$C:$G,5,FALSE))</f>
        <v>500</v>
      </c>
      <c r="F1846" s="55" t="str">
        <f>+IF(ISERROR(VLOOKUP($B1846,Insumos!$C:$G,4,FALSE)),"",VLOOKUP($B1846,Insumos!$C:$G,4,FALSE))</f>
        <v>GRAMOS</v>
      </c>
      <c r="G1846" s="141">
        <v>5.0</v>
      </c>
      <c r="H1846" s="56">
        <f t="shared" si="73"/>
        <v>37.95</v>
      </c>
    </row>
    <row r="1847" ht="15.75" customHeight="1">
      <c r="A1847" s="53">
        <v>9.0</v>
      </c>
      <c r="B1847" s="55" t="s">
        <v>94</v>
      </c>
      <c r="C1847" s="55" t="str">
        <f>+IF(ISERROR(VLOOKUP($B1847,Insumos!$C:$G,3,FALSE)),"",VLOOKUP($B1847,Insumos!$C:$G,3,FALSE))</f>
        <v>PORCION</v>
      </c>
      <c r="D1847" s="56">
        <f>+IF(ISERROR(VLOOKUP($B1847,Insumos!$C:$G,2,FALSE)),"",VLOOKUP($B1847,Insumos!$C:$G,2,FALSE))</f>
        <v>438.67</v>
      </c>
      <c r="E1847" s="57">
        <f>+IF(ISERROR(VLOOKUP($B1847,Insumos!$C:$G,5,FALSE)),"",VLOOKUP($B1847,Insumos!$C:$G,5,FALSE))</f>
        <v>1</v>
      </c>
      <c r="F1847" s="55" t="str">
        <f>+IF(ISERROR(VLOOKUP($B1847,Insumos!$C:$G,4,FALSE)),"",VLOOKUP($B1847,Insumos!$C:$G,4,FALSE))</f>
        <v>PORCION</v>
      </c>
      <c r="G1847" s="141">
        <v>1.0</v>
      </c>
      <c r="H1847" s="56">
        <f t="shared" si="73"/>
        <v>438.67</v>
      </c>
    </row>
    <row r="1848" ht="15.75" customHeight="1">
      <c r="A1848" s="53">
        <v>10.0</v>
      </c>
      <c r="B1848" s="55" t="s">
        <v>305</v>
      </c>
      <c r="C1848" s="55" t="str">
        <f>+IF(ISERROR(VLOOKUP($B1848,Insumos!$C:$G,3,FALSE)),"",VLOOKUP($B1848,Insumos!$C:$G,3,FALSE))</f>
        <v>UNIDAD</v>
      </c>
      <c r="D1848" s="56">
        <f>+IF(ISERROR(VLOOKUP($B1848,Insumos!$C:$G,2,FALSE)),"",VLOOKUP($B1848,Insumos!$C:$G,2,FALSE))</f>
        <v>52</v>
      </c>
      <c r="E1848" s="57">
        <f>+IF(ISERROR(VLOOKUP($B1848,Insumos!$C:$G,5,FALSE)),"",VLOOKUP($B1848,Insumos!$C:$G,5,FALSE))</f>
        <v>1</v>
      </c>
      <c r="F1848" s="55" t="str">
        <f>+IF(ISERROR(VLOOKUP($B1848,Insumos!$C:$G,4,FALSE)),"",VLOOKUP($B1848,Insumos!$C:$G,4,FALSE))</f>
        <v>UNIDAD</v>
      </c>
      <c r="G1848" s="141">
        <v>1.0</v>
      </c>
      <c r="H1848" s="56">
        <f t="shared" si="73"/>
        <v>52</v>
      </c>
    </row>
    <row r="1849" ht="15.75" customHeight="1">
      <c r="A1849" s="53">
        <v>11.0</v>
      </c>
      <c r="B1849" s="55" t="s">
        <v>309</v>
      </c>
      <c r="C1849" s="55" t="str">
        <f>+IF(ISERROR(VLOOKUP($B1849,Insumos!$C:$G,3,FALSE)),"",VLOOKUP($B1849,Insumos!$C:$G,3,FALSE))</f>
        <v>UNIDAD</v>
      </c>
      <c r="D1849" s="56">
        <f>+IF(ISERROR(VLOOKUP($B1849,Insumos!$C:$G,2,FALSE)),"",VLOOKUP($B1849,Insumos!$C:$G,2,FALSE))</f>
        <v>23.53</v>
      </c>
      <c r="E1849" s="57">
        <f>+IF(ISERROR(VLOOKUP($B1849,Insumos!$C:$G,5,FALSE)),"",VLOOKUP($B1849,Insumos!$C:$G,5,FALSE))</f>
        <v>1</v>
      </c>
      <c r="F1849" s="55" t="str">
        <f>+IF(ISERROR(VLOOKUP($B1849,Insumos!$C:$G,4,FALSE)),"",VLOOKUP($B1849,Insumos!$C:$G,4,FALSE))</f>
        <v>UNIDAD</v>
      </c>
      <c r="G1849" s="141">
        <v>1.0</v>
      </c>
      <c r="H1849" s="56">
        <f t="shared" si="73"/>
        <v>23.53</v>
      </c>
    </row>
    <row r="1850" ht="15.75" customHeight="1">
      <c r="A1850" s="53">
        <v>12.0</v>
      </c>
      <c r="B1850" s="55" t="s">
        <v>310</v>
      </c>
      <c r="C1850" s="55" t="str">
        <f>+IF(ISERROR(VLOOKUP($B1850,Insumos!$C:$G,3,FALSE)),"",VLOOKUP($B1850,Insumos!$C:$G,3,FALSE))</f>
        <v>UNIDAD</v>
      </c>
      <c r="D1850" s="56">
        <f>+IF(ISERROR(VLOOKUP($B1850,Insumos!$C:$G,2,FALSE)),"",VLOOKUP($B1850,Insumos!$C:$G,2,FALSE))</f>
        <v>15.13</v>
      </c>
      <c r="E1850" s="57">
        <f>+IF(ISERROR(VLOOKUP($B1850,Insumos!$C:$G,5,FALSE)),"",VLOOKUP($B1850,Insumos!$C:$G,5,FALSE))</f>
        <v>1</v>
      </c>
      <c r="F1850" s="55" t="str">
        <f>+IF(ISERROR(VLOOKUP($B1850,Insumos!$C:$G,4,FALSE)),"",VLOOKUP($B1850,Insumos!$C:$G,4,FALSE))</f>
        <v>UNIDAD</v>
      </c>
      <c r="G1850" s="141">
        <v>1.0</v>
      </c>
      <c r="H1850" s="56">
        <f t="shared" si="73"/>
        <v>15.13</v>
      </c>
    </row>
    <row r="1851" ht="15.75" customHeight="1">
      <c r="A1851" s="53">
        <v>13.0</v>
      </c>
      <c r="B1851" s="55" t="s">
        <v>294</v>
      </c>
      <c r="C1851" s="55" t="str">
        <f>+IF(ISERROR(VLOOKUP($B1851,Insumos!$C:$G,3,FALSE)),"",VLOOKUP($B1851,Insumos!$C:$G,3,FALSE))</f>
        <v>CAJA</v>
      </c>
      <c r="D1851" s="56">
        <f>+IF(ISERROR(VLOOKUP($B1851,Insumos!$C:$G,2,FALSE)),"",VLOOKUP($B1851,Insumos!$C:$G,2,FALSE))</f>
        <v>180</v>
      </c>
      <c r="E1851" s="57">
        <f>+IF(ISERROR(VLOOKUP($B1851,Insumos!$C:$G,5,FALSE)),"",VLOOKUP($B1851,Insumos!$C:$G,5,FALSE))</f>
        <v>1</v>
      </c>
      <c r="F1851" s="55" t="str">
        <f>+IF(ISERROR(VLOOKUP($B1851,Insumos!$C:$G,4,FALSE)),"",VLOOKUP($B1851,Insumos!$C:$G,4,FALSE))</f>
        <v>CAJA</v>
      </c>
      <c r="G1851" s="141">
        <v>1.0</v>
      </c>
      <c r="H1851" s="56">
        <f t="shared" si="73"/>
        <v>180</v>
      </c>
    </row>
    <row r="1852" ht="15.75" customHeight="1">
      <c r="A1852" s="53">
        <v>14.0</v>
      </c>
      <c r="B1852" s="55" t="s">
        <v>314</v>
      </c>
      <c r="C1852" s="55" t="str">
        <f>+IF(ISERROR(VLOOKUP($B1852,Insumos!$C:$G,3,FALSE)),"",VLOOKUP($B1852,Insumos!$C:$G,3,FALSE))</f>
        <v>UNIDAD</v>
      </c>
      <c r="D1852" s="56">
        <f>+IF(ISERROR(VLOOKUP($B1852,Insumos!$C:$G,2,FALSE)),"",VLOOKUP($B1852,Insumos!$C:$G,2,FALSE))</f>
        <v>10.5</v>
      </c>
      <c r="E1852" s="57">
        <f>+IF(ISERROR(VLOOKUP($B1852,Insumos!$C:$G,5,FALSE)),"",VLOOKUP($B1852,Insumos!$C:$G,5,FALSE))</f>
        <v>1</v>
      </c>
      <c r="F1852" s="55" t="str">
        <f>+IF(ISERROR(VLOOKUP($B1852,Insumos!$C:$G,4,FALSE)),"",VLOOKUP($B1852,Insumos!$C:$G,4,FALSE))</f>
        <v>UNIDAD</v>
      </c>
      <c r="G1852" s="141">
        <v>1.0</v>
      </c>
      <c r="H1852" s="56">
        <f t="shared" si="73"/>
        <v>10.5</v>
      </c>
    </row>
    <row r="1853" ht="15.75" customHeight="1">
      <c r="A1853" s="53">
        <v>15.0</v>
      </c>
      <c r="B1853" s="55" t="s">
        <v>156</v>
      </c>
      <c r="C1853" s="55" t="str">
        <f>+IF(ISERROR(VLOOKUP($B1853,Insumos!$C:$G,3,FALSE)),"",VLOOKUP($B1853,Insumos!$C:$G,3,FALSE))</f>
        <v>GRAMOS</v>
      </c>
      <c r="D1853" s="56">
        <f>+IF(ISERROR(VLOOKUP($B1853,Insumos!$C:$G,2,FALSE)),"",VLOOKUP($B1853,Insumos!$C:$G,2,FALSE))</f>
        <v>909</v>
      </c>
      <c r="E1853" s="57">
        <f>+IF(ISERROR(VLOOKUP($B1853,Insumos!$C:$G,5,FALSE)),"",VLOOKUP($B1853,Insumos!$C:$G,5,FALSE))</f>
        <v>1000</v>
      </c>
      <c r="F1853" s="55" t="str">
        <f>+IF(ISERROR(VLOOKUP($B1853,Insumos!$C:$G,4,FALSE)),"",VLOOKUP($B1853,Insumos!$C:$G,4,FALSE))</f>
        <v>GRAMOS</v>
      </c>
      <c r="G1853" s="141">
        <v>8.0</v>
      </c>
      <c r="H1853" s="56">
        <f t="shared" si="73"/>
        <v>7.27</v>
      </c>
    </row>
    <row r="1854" ht="15.75" customHeight="1">
      <c r="A1854" s="53">
        <v>16.0</v>
      </c>
      <c r="B1854" s="55" t="s">
        <v>313</v>
      </c>
      <c r="C1854" s="55" t="str">
        <f>+IF(ISERROR(VLOOKUP($B1854,Insumos!$C:$G,3,FALSE)),"",VLOOKUP($B1854,Insumos!$C:$G,3,FALSE))</f>
        <v>GRAMOS</v>
      </c>
      <c r="D1854" s="56">
        <f>+IF(ISERROR(VLOOKUP($B1854,Insumos!$C:$G,2,FALSE)),"",VLOOKUP($B1854,Insumos!$C:$G,2,FALSE))</f>
        <v>6750</v>
      </c>
      <c r="E1854" s="57">
        <f>+IF(ISERROR(VLOOKUP($B1854,Insumos!$C:$G,5,FALSE)),"",VLOOKUP($B1854,Insumos!$C:$G,5,FALSE))</f>
        <v>1000</v>
      </c>
      <c r="F1854" s="55" t="str">
        <f>+IF(ISERROR(VLOOKUP($B1854,Insumos!$C:$G,4,FALSE)),"",VLOOKUP($B1854,Insumos!$C:$G,4,FALSE))</f>
        <v>GRAMOS</v>
      </c>
      <c r="G1854" s="141">
        <v>8.0</v>
      </c>
      <c r="H1854" s="56">
        <f t="shared" si="73"/>
        <v>54</v>
      </c>
    </row>
    <row r="1855" ht="15.75" customHeight="1">
      <c r="A1855" s="53">
        <v>17.0</v>
      </c>
      <c r="B1855" s="55" t="s">
        <v>311</v>
      </c>
      <c r="C1855" s="55" t="str">
        <f>+IF(ISERROR(VLOOKUP($B1855,Insumos!$C:$G,3,FALSE)),"",VLOOKUP($B1855,Insumos!$C:$G,3,FALSE))</f>
        <v>UNIDAD</v>
      </c>
      <c r="D1855" s="56">
        <f>+IF(ISERROR(VLOOKUP($B1855,Insumos!$C:$G,2,FALSE)),"",VLOOKUP($B1855,Insumos!$C:$G,2,FALSE))</f>
        <v>75.25</v>
      </c>
      <c r="E1855" s="57">
        <f>+IF(ISERROR(VLOOKUP($B1855,Insumos!$C:$G,5,FALSE)),"",VLOOKUP($B1855,Insumos!$C:$G,5,FALSE))</f>
        <v>1</v>
      </c>
      <c r="F1855" s="55" t="str">
        <f>+IF(ISERROR(VLOOKUP($B1855,Insumos!$C:$G,4,FALSE)),"",VLOOKUP($B1855,Insumos!$C:$G,4,FALSE))</f>
        <v>UNIDAD</v>
      </c>
      <c r="G1855" s="141">
        <v>1.0</v>
      </c>
      <c r="H1855" s="56">
        <f t="shared" si="73"/>
        <v>75.25</v>
      </c>
    </row>
    <row r="1856" ht="15.75" customHeight="1">
      <c r="A1856" s="53">
        <v>18.0</v>
      </c>
      <c r="B1856" s="55" t="s">
        <v>312</v>
      </c>
      <c r="C1856" s="55" t="str">
        <f>+IF(ISERROR(VLOOKUP($B1856,Insumos!$C:$G,3,FALSE)),"",VLOOKUP($B1856,Insumos!$C:$G,3,FALSE))</f>
        <v>UNIDAD</v>
      </c>
      <c r="D1856" s="56">
        <f>+IF(ISERROR(VLOOKUP($B1856,Insumos!$C:$G,2,FALSE)),"",VLOOKUP($B1856,Insumos!$C:$G,2,FALSE))</f>
        <v>90.25</v>
      </c>
      <c r="E1856" s="57">
        <f>+IF(ISERROR(VLOOKUP($B1856,Insumos!$C:$G,5,FALSE)),"",VLOOKUP($B1856,Insumos!$C:$G,5,FALSE))</f>
        <v>1</v>
      </c>
      <c r="F1856" s="55" t="str">
        <f>+IF(ISERROR(VLOOKUP($B1856,Insumos!$C:$G,4,FALSE)),"",VLOOKUP($B1856,Insumos!$C:$G,4,FALSE))</f>
        <v>UNIDAD</v>
      </c>
      <c r="G1856" s="141">
        <v>1.0</v>
      </c>
      <c r="H1856" s="56">
        <f t="shared" si="73"/>
        <v>90.25</v>
      </c>
    </row>
    <row r="1857" ht="15.75" customHeight="1">
      <c r="A1857" s="53">
        <v>19.0</v>
      </c>
      <c r="B1857" s="55" t="s">
        <v>303</v>
      </c>
      <c r="C1857" s="55" t="str">
        <f>+IF(ISERROR(VLOOKUP($B1857,Insumos!$C:$G,3,FALSE)),"",VLOOKUP($B1857,Insumos!$C:$G,3,FALSE))</f>
        <v>UNIDAD</v>
      </c>
      <c r="D1857" s="56">
        <f>+IF(ISERROR(VLOOKUP($B1857,Insumos!$C:$G,2,FALSE)),"",VLOOKUP($B1857,Insumos!$C:$G,2,FALSE))</f>
        <v>10</v>
      </c>
      <c r="E1857" s="57">
        <f>+IF(ISERROR(VLOOKUP($B1857,Insumos!$C:$G,5,FALSE)),"",VLOOKUP($B1857,Insumos!$C:$G,5,FALSE))</f>
        <v>1</v>
      </c>
      <c r="F1857" s="55" t="str">
        <f>+IF(ISERROR(VLOOKUP($B1857,Insumos!$C:$G,4,FALSE)),"",VLOOKUP($B1857,Insumos!$C:$G,4,FALSE))</f>
        <v>UNIDAD</v>
      </c>
      <c r="G1857" s="141">
        <v>2.0</v>
      </c>
      <c r="H1857" s="56">
        <f t="shared" si="73"/>
        <v>20</v>
      </c>
    </row>
    <row r="1858" ht="15.75" customHeight="1">
      <c r="A1858" s="53">
        <v>20.0</v>
      </c>
      <c r="B1858" s="55" t="s">
        <v>304</v>
      </c>
      <c r="C1858" s="55" t="str">
        <f>+IF(ISERROR(VLOOKUP($B1858,Insumos!$C:$G,3,FALSE)),"",VLOOKUP($B1858,Insumos!$C:$G,3,FALSE))</f>
        <v>UNIDAD</v>
      </c>
      <c r="D1858" s="56">
        <f>+IF(ISERROR(VLOOKUP($B1858,Insumos!$C:$G,2,FALSE)),"",VLOOKUP($B1858,Insumos!$C:$G,2,FALSE))</f>
        <v>9</v>
      </c>
      <c r="E1858" s="57">
        <f>+IF(ISERROR(VLOOKUP($B1858,Insumos!$C:$G,5,FALSE)),"",VLOOKUP($B1858,Insumos!$C:$G,5,FALSE))</f>
        <v>1</v>
      </c>
      <c r="F1858" s="55" t="str">
        <f>+IF(ISERROR(VLOOKUP($B1858,Insumos!$C:$G,4,FALSE)),"",VLOOKUP($B1858,Insumos!$C:$G,4,FALSE))</f>
        <v>UNIDAD</v>
      </c>
      <c r="G1858" s="141">
        <v>2.0</v>
      </c>
      <c r="H1858" s="56">
        <f t="shared" si="73"/>
        <v>18</v>
      </c>
    </row>
    <row r="1859" ht="15.75" customHeight="1">
      <c r="A1859" s="53">
        <v>21.0</v>
      </c>
      <c r="B1859" s="55" t="s">
        <v>315</v>
      </c>
      <c r="C1859" s="55" t="str">
        <f>+IF(ISERROR(VLOOKUP($B1859,Insumos!$C:$G,3,FALSE)),"",VLOOKUP($B1859,Insumos!$C:$G,3,FALSE))</f>
        <v>UNIDAD</v>
      </c>
      <c r="D1859" s="56">
        <f>+IF(ISERROR(VLOOKUP($B1859,Insumos!$C:$G,2,FALSE)),"",VLOOKUP($B1859,Insumos!$C:$G,2,FALSE))</f>
        <v>170</v>
      </c>
      <c r="E1859" s="57">
        <f>+IF(ISERROR(VLOOKUP($B1859,Insumos!$C:$G,5,FALSE)),"",VLOOKUP($B1859,Insumos!$C:$G,5,FALSE))</f>
        <v>1</v>
      </c>
      <c r="F1859" s="55" t="str">
        <f>+IF(ISERROR(VLOOKUP($B1859,Insumos!$C:$G,4,FALSE)),"",VLOOKUP($B1859,Insumos!$C:$G,4,FALSE))</f>
        <v>UNIDAD</v>
      </c>
      <c r="G1859" s="141">
        <v>1.0</v>
      </c>
      <c r="H1859" s="56">
        <f t="shared" si="73"/>
        <v>170</v>
      </c>
    </row>
    <row r="1860" ht="15.75" customHeight="1">
      <c r="A1860" s="53">
        <v>22.0</v>
      </c>
      <c r="B1860" s="55"/>
      <c r="C1860" s="55" t="str">
        <f>+IF(ISERROR(VLOOKUP($B1860,Insumos!$C:$G,3,FALSE)),"",VLOOKUP($B1860,Insumos!$C:$G,3,FALSE))</f>
        <v/>
      </c>
      <c r="D1860" s="56" t="str">
        <f>+IF(ISERROR(VLOOKUP($B1860,Insumos!$C:$G,2,FALSE)),"",VLOOKUP($B1860,Insumos!$C:$G,2,FALSE))</f>
        <v/>
      </c>
      <c r="E1860" s="57" t="str">
        <f>+IF(ISERROR(VLOOKUP($B1860,Insumos!$C:$G,5,FALSE)),"",VLOOKUP($B1860,Insumos!$C:$G,5,FALSE))</f>
        <v/>
      </c>
      <c r="F1860" s="55" t="str">
        <f>+IF(ISERROR(VLOOKUP($B1860,Insumos!$C:$G,4,FALSE)),"",VLOOKUP($B1860,Insumos!$C:$G,4,FALSE))</f>
        <v/>
      </c>
      <c r="G1860" s="141"/>
      <c r="H1860" s="56">
        <f t="shared" si="73"/>
        <v>0</v>
      </c>
    </row>
    <row r="1861" ht="15.75" customHeight="1">
      <c r="A1861" s="53">
        <v>23.0</v>
      </c>
      <c r="B1861" s="55"/>
      <c r="C1861" s="55" t="str">
        <f>+IF(ISERROR(VLOOKUP($B1861,Insumos!$C:$G,3,FALSE)),"",VLOOKUP($B1861,Insumos!$C:$G,3,FALSE))</f>
        <v/>
      </c>
      <c r="D1861" s="56" t="str">
        <f>+IF(ISERROR(VLOOKUP($B1861,Insumos!$C:$G,2,FALSE)),"",VLOOKUP($B1861,Insumos!$C:$G,2,FALSE))</f>
        <v/>
      </c>
      <c r="E1861" s="57" t="str">
        <f>+IF(ISERROR(VLOOKUP($B1861,Insumos!$C:$G,5,FALSE)),"",VLOOKUP($B1861,Insumos!$C:$G,5,FALSE))</f>
        <v/>
      </c>
      <c r="F1861" s="55" t="str">
        <f>+IF(ISERROR(VLOOKUP($B1861,Insumos!$C:$G,4,FALSE)),"",VLOOKUP($B1861,Insumos!$C:$G,4,FALSE))</f>
        <v/>
      </c>
      <c r="G1861" s="141"/>
      <c r="H1861" s="56">
        <f t="shared" si="73"/>
        <v>0</v>
      </c>
    </row>
    <row r="1862" ht="15.75" customHeight="1">
      <c r="A1862" s="53">
        <v>24.0</v>
      </c>
      <c r="B1862" s="55"/>
      <c r="C1862" s="55" t="str">
        <f>+IF(ISERROR(VLOOKUP($B1862,Insumos!$C:$G,3,FALSE)),"",VLOOKUP($B1862,Insumos!$C:$G,3,FALSE))</f>
        <v/>
      </c>
      <c r="D1862" s="56" t="str">
        <f>+IF(ISERROR(VLOOKUP($B1862,Insumos!$C:$G,2,FALSE)),"",VLOOKUP($B1862,Insumos!$C:$G,2,FALSE))</f>
        <v/>
      </c>
      <c r="E1862" s="57" t="str">
        <f>+IF(ISERROR(VLOOKUP($B1862,Insumos!$C:$G,5,FALSE)),"",VLOOKUP($B1862,Insumos!$C:$G,5,FALSE))</f>
        <v/>
      </c>
      <c r="F1862" s="55" t="str">
        <f>+IF(ISERROR(VLOOKUP($B1862,Insumos!$C:$G,4,FALSE)),"",VLOOKUP($B1862,Insumos!$C:$G,4,FALSE))</f>
        <v/>
      </c>
      <c r="G1862" s="141"/>
      <c r="H1862" s="56">
        <f t="shared" si="73"/>
        <v>0</v>
      </c>
    </row>
    <row r="1863" ht="15.75" customHeight="1">
      <c r="A1863" s="53">
        <v>25.0</v>
      </c>
      <c r="B1863" s="55"/>
      <c r="C1863" s="55" t="str">
        <f>+IF(ISERROR(VLOOKUP($B1863,Insumos!$C:$G,3,FALSE)),"",VLOOKUP($B1863,Insumos!$C:$G,3,FALSE))</f>
        <v/>
      </c>
      <c r="D1863" s="56" t="str">
        <f>+IF(ISERROR(VLOOKUP($B1863,Insumos!$C:$G,2,FALSE)),"",VLOOKUP($B1863,Insumos!$C:$G,2,FALSE))</f>
        <v/>
      </c>
      <c r="E1863" s="57" t="str">
        <f>+IF(ISERROR(VLOOKUP($B1863,Insumos!$C:$G,5,FALSE)),"",VLOOKUP($B1863,Insumos!$C:$G,5,FALSE))</f>
        <v/>
      </c>
      <c r="F1863" s="55" t="str">
        <f>+IF(ISERROR(VLOOKUP($B1863,Insumos!$C:$G,4,FALSE)),"",VLOOKUP($B1863,Insumos!$C:$G,4,FALSE))</f>
        <v/>
      </c>
      <c r="G1863" s="141"/>
      <c r="H1863" s="56">
        <f t="shared" si="73"/>
        <v>0</v>
      </c>
    </row>
    <row r="1864" ht="15.75" customHeight="1">
      <c r="A1864" s="53">
        <v>26.0</v>
      </c>
      <c r="B1864" s="55"/>
      <c r="C1864" s="55" t="str">
        <f>+IF(ISERROR(VLOOKUP($B1864,Insumos!$C:$G,3,FALSE)),"",VLOOKUP($B1864,Insumos!$C:$G,3,FALSE))</f>
        <v/>
      </c>
      <c r="D1864" s="56" t="str">
        <f>+IF(ISERROR(VLOOKUP($B1864,Insumos!$C:$G,2,FALSE)),"",VLOOKUP($B1864,Insumos!$C:$G,2,FALSE))</f>
        <v/>
      </c>
      <c r="E1864" s="57" t="str">
        <f>+IF(ISERROR(VLOOKUP($B1864,Insumos!$C:$G,5,FALSE)),"",VLOOKUP($B1864,Insumos!$C:$G,5,FALSE))</f>
        <v/>
      </c>
      <c r="F1864" s="55" t="str">
        <f>+IF(ISERROR(VLOOKUP($B1864,Insumos!$C:$G,4,FALSE)),"",VLOOKUP($B1864,Insumos!$C:$G,4,FALSE))</f>
        <v/>
      </c>
      <c r="G1864" s="141"/>
      <c r="H1864" s="56">
        <f t="shared" si="73"/>
        <v>0</v>
      </c>
    </row>
    <row r="1865" ht="15.75" customHeight="1">
      <c r="A1865" s="53">
        <v>27.0</v>
      </c>
      <c r="B1865" s="55"/>
      <c r="C1865" s="55" t="str">
        <f>+IF(ISERROR(VLOOKUP($B1865,Insumos!$C:$G,3,FALSE)),"",VLOOKUP($B1865,Insumos!$C:$G,3,FALSE))</f>
        <v/>
      </c>
      <c r="D1865" s="56" t="str">
        <f>+IF(ISERROR(VLOOKUP($B1865,Insumos!$C:$G,2,FALSE)),"",VLOOKUP($B1865,Insumos!$C:$G,2,FALSE))</f>
        <v/>
      </c>
      <c r="E1865" s="57" t="str">
        <f>+IF(ISERROR(VLOOKUP($B1865,Insumos!$C:$G,5,FALSE)),"",VLOOKUP($B1865,Insumos!$C:$G,5,FALSE))</f>
        <v/>
      </c>
      <c r="F1865" s="55" t="str">
        <f>+IF(ISERROR(VLOOKUP($B1865,Insumos!$C:$G,4,FALSE)),"",VLOOKUP($B1865,Insumos!$C:$G,4,FALSE))</f>
        <v/>
      </c>
      <c r="G1865" s="141"/>
      <c r="H1865" s="56">
        <f t="shared" si="73"/>
        <v>0</v>
      </c>
    </row>
    <row r="1866" ht="15.75" customHeight="1">
      <c r="A1866" s="53">
        <v>28.0</v>
      </c>
      <c r="B1866" s="55"/>
      <c r="C1866" s="55" t="str">
        <f>+IF(ISERROR(VLOOKUP($B1866,Insumos!$C:$G,3,FALSE)),"",VLOOKUP($B1866,Insumos!$C:$G,3,FALSE))</f>
        <v/>
      </c>
      <c r="D1866" s="56" t="str">
        <f>+IF(ISERROR(VLOOKUP($B1866,Insumos!$C:$G,2,FALSE)),"",VLOOKUP($B1866,Insumos!$C:$G,2,FALSE))</f>
        <v/>
      </c>
      <c r="E1866" s="57" t="str">
        <f>+IF(ISERROR(VLOOKUP($B1866,Insumos!$C:$G,5,FALSE)),"",VLOOKUP($B1866,Insumos!$C:$G,5,FALSE))</f>
        <v/>
      </c>
      <c r="F1866" s="55" t="str">
        <f>+IF(ISERROR(VLOOKUP($B1866,Insumos!$C:$G,4,FALSE)),"",VLOOKUP($B1866,Insumos!$C:$G,4,FALSE))</f>
        <v/>
      </c>
      <c r="G1866" s="141"/>
      <c r="H1866" s="56">
        <f t="shared" si="73"/>
        <v>0</v>
      </c>
    </row>
    <row r="1867" ht="15.75" customHeight="1">
      <c r="A1867" s="53">
        <v>29.0</v>
      </c>
      <c r="B1867" s="55"/>
      <c r="C1867" s="55" t="str">
        <f>+IF(ISERROR(VLOOKUP($B1867,Insumos!$C:$G,3,FALSE)),"",VLOOKUP($B1867,Insumos!$C:$G,3,FALSE))</f>
        <v/>
      </c>
      <c r="D1867" s="56" t="str">
        <f>+IF(ISERROR(VLOOKUP($B1867,Insumos!$C:$G,2,FALSE)),"",VLOOKUP($B1867,Insumos!$C:$G,2,FALSE))</f>
        <v/>
      </c>
      <c r="E1867" s="57" t="str">
        <f>+IF(ISERROR(VLOOKUP($B1867,Insumos!$C:$G,5,FALSE)),"",VLOOKUP($B1867,Insumos!$C:$G,5,FALSE))</f>
        <v/>
      </c>
      <c r="F1867" s="55" t="str">
        <f>+IF(ISERROR(VLOOKUP($B1867,Insumos!$C:$G,4,FALSE)),"",VLOOKUP($B1867,Insumos!$C:$G,4,FALSE))</f>
        <v/>
      </c>
      <c r="G1867" s="141"/>
      <c r="H1867" s="56">
        <f t="shared" si="73"/>
        <v>0</v>
      </c>
    </row>
    <row r="1868" ht="15.75" customHeight="1">
      <c r="A1868" s="42"/>
      <c r="B1868" s="140"/>
      <c r="C1868" s="41"/>
      <c r="D1868" s="44"/>
      <c r="E1868" s="45"/>
      <c r="F1868" s="41"/>
      <c r="G1868" s="67" t="s">
        <v>566</v>
      </c>
      <c r="H1868" s="68">
        <f>+SUM(H1839:H1867)</f>
        <v>2003.24</v>
      </c>
    </row>
    <row r="1869" ht="15.75" customHeight="1">
      <c r="A1869" s="42"/>
      <c r="B1869" s="140"/>
      <c r="C1869" s="41"/>
      <c r="D1869" s="44"/>
      <c r="E1869" s="45"/>
      <c r="F1869" s="41"/>
      <c r="G1869" s="67" t="s">
        <v>569</v>
      </c>
      <c r="H1869" s="142">
        <f>+H1868/10</f>
        <v>200.324</v>
      </c>
    </row>
    <row r="1870" ht="15.75" customHeight="1">
      <c r="A1870" s="42"/>
      <c r="B1870" s="140"/>
      <c r="C1870" s="41"/>
      <c r="D1870" s="44"/>
      <c r="E1870" s="45"/>
      <c r="F1870" s="41"/>
      <c r="G1870" s="67" t="s">
        <v>570</v>
      </c>
      <c r="H1870" s="143">
        <f>(H1868+H1869)*1.19</f>
        <v>2622.24116</v>
      </c>
    </row>
    <row r="1871" ht="15.75" customHeight="1">
      <c r="A1871" s="42"/>
      <c r="B1871" s="140"/>
      <c r="C1871" s="41"/>
      <c r="D1871" s="44"/>
      <c r="E1871" s="45"/>
      <c r="F1871" s="41"/>
      <c r="G1871" s="67" t="s">
        <v>571</v>
      </c>
      <c r="H1871" s="144">
        <f>+H1870/H1872</f>
        <v>0.254833932</v>
      </c>
    </row>
    <row r="1872" ht="15.75" customHeight="1">
      <c r="A1872" s="42"/>
      <c r="B1872" s="140"/>
      <c r="C1872" s="41"/>
      <c r="D1872" s="44"/>
      <c r="E1872" s="45"/>
      <c r="F1872" s="41"/>
      <c r="G1872" s="67" t="s">
        <v>572</v>
      </c>
      <c r="H1872" s="154">
        <v>10290.0</v>
      </c>
    </row>
    <row r="1873" ht="15.75" customHeight="1">
      <c r="B1873" s="4"/>
      <c r="G1873" s="31"/>
    </row>
    <row r="1874" ht="15.75" customHeight="1">
      <c r="B1874" s="4"/>
      <c r="G1874" s="31"/>
    </row>
    <row r="1875" ht="15.75" customHeight="1">
      <c r="A1875" s="138" t="s">
        <v>562</v>
      </c>
      <c r="B1875" s="139" t="s">
        <v>634</v>
      </c>
      <c r="C1875" s="34"/>
      <c r="D1875" s="35"/>
      <c r="E1875" s="36"/>
      <c r="F1875" s="37"/>
      <c r="G1875" s="38"/>
      <c r="H1875" s="35"/>
    </row>
    <row r="1876" ht="15.75" customHeight="1">
      <c r="A1876" s="42"/>
      <c r="B1876" s="140"/>
      <c r="C1876" s="42"/>
      <c r="D1876" s="44"/>
      <c r="E1876" s="45"/>
      <c r="F1876" s="42"/>
      <c r="G1876" s="46"/>
      <c r="H1876" s="44"/>
    </row>
    <row r="1877" ht="15.75" customHeight="1">
      <c r="A1877" s="48" t="s">
        <v>476</v>
      </c>
      <c r="B1877" s="48" t="s">
        <v>477</v>
      </c>
      <c r="C1877" s="48" t="s">
        <v>478</v>
      </c>
      <c r="D1877" s="49" t="s">
        <v>564</v>
      </c>
      <c r="E1877" s="50" t="s">
        <v>10</v>
      </c>
      <c r="F1877" s="48" t="s">
        <v>480</v>
      </c>
      <c r="G1877" s="51" t="s">
        <v>481</v>
      </c>
      <c r="H1877" s="49" t="s">
        <v>565</v>
      </c>
    </row>
    <row r="1878" ht="15.75" customHeight="1">
      <c r="A1878" s="53">
        <v>1.0</v>
      </c>
      <c r="B1878" s="55" t="s">
        <v>216</v>
      </c>
      <c r="C1878" s="55" t="str">
        <f>+IF(ISERROR(VLOOKUP($B1878,Insumos!$C:$G,3,FALSE)),"",VLOOKUP($B1878,Insumos!$C:$G,3,FALSE))</f>
        <v>ROLLS</v>
      </c>
      <c r="D1878" s="56">
        <f>+IF(ISERROR(VLOOKUP($B1878,Insumos!$C:$G,2,FALSE)),"",VLOOKUP($B1878,Insumos!$C:$G,2,FALSE))</f>
        <v>1292.66</v>
      </c>
      <c r="E1878" s="57">
        <f>+IF(ISERROR(VLOOKUP($B1878,Insumos!$C:$G,5,FALSE)),"",VLOOKUP($B1878,Insumos!$C:$G,5,FALSE))</f>
        <v>1</v>
      </c>
      <c r="F1878" s="55" t="str">
        <f>+IF(ISERROR(VLOOKUP($B1878,Insumos!$C:$G,4,FALSE)),"",VLOOKUP($B1878,Insumos!$C:$G,4,FALSE))</f>
        <v>ROLLS</v>
      </c>
      <c r="G1878" s="141">
        <v>1.0</v>
      </c>
      <c r="H1878" s="56">
        <f t="shared" ref="H1878:H1899" si="74">IF(ISERROR(ROUND(+D1878/E1878*G1878,2)),0,ROUND(+D1878/E1878*G1878,2))</f>
        <v>1292.66</v>
      </c>
    </row>
    <row r="1879" ht="15.75" customHeight="1">
      <c r="A1879" s="53">
        <v>2.0</v>
      </c>
      <c r="B1879" s="55" t="s">
        <v>221</v>
      </c>
      <c r="C1879" s="55" t="str">
        <f>+IF(ISERROR(VLOOKUP($B1879,Insumos!$C:$G,3,FALSE)),"",VLOOKUP($B1879,Insumos!$C:$G,3,FALSE))</f>
        <v>ROLLS</v>
      </c>
      <c r="D1879" s="56">
        <f>+IF(ISERROR(VLOOKUP($B1879,Insumos!$C:$G,2,FALSE)),"",VLOOKUP($B1879,Insumos!$C:$G,2,FALSE))</f>
        <v>1094.45</v>
      </c>
      <c r="E1879" s="57">
        <f>+IF(ISERROR(VLOOKUP($B1879,Insumos!$C:$G,5,FALSE)),"",VLOOKUP($B1879,Insumos!$C:$G,5,FALSE))</f>
        <v>1</v>
      </c>
      <c r="F1879" s="55" t="str">
        <f>+IF(ISERROR(VLOOKUP($B1879,Insumos!$C:$G,4,FALSE)),"",VLOOKUP($B1879,Insumos!$C:$G,4,FALSE))</f>
        <v>ROLLS</v>
      </c>
      <c r="G1879" s="141">
        <v>1.0</v>
      </c>
      <c r="H1879" s="56">
        <f t="shared" si="74"/>
        <v>1094.45</v>
      </c>
    </row>
    <row r="1880" ht="15.75" customHeight="1">
      <c r="A1880" s="53">
        <v>3.0</v>
      </c>
      <c r="B1880" s="55" t="s">
        <v>188</v>
      </c>
      <c r="C1880" s="55" t="str">
        <f>+IF(ISERROR(VLOOKUP($B1880,Insumos!$C:$G,3,FALSE)),"",VLOOKUP($B1880,Insumos!$C:$G,3,FALSE))</f>
        <v>ROLLS</v>
      </c>
      <c r="D1880" s="56">
        <f>+IF(ISERROR(VLOOKUP($B1880,Insumos!$C:$G,2,FALSE)),"",VLOOKUP($B1880,Insumos!$C:$G,2,FALSE))</f>
        <v>1588.21</v>
      </c>
      <c r="E1880" s="57">
        <f>+IF(ISERROR(VLOOKUP($B1880,Insumos!$C:$G,5,FALSE)),"",VLOOKUP($B1880,Insumos!$C:$G,5,FALSE))</f>
        <v>1</v>
      </c>
      <c r="F1880" s="55" t="str">
        <f>+IF(ISERROR(VLOOKUP($B1880,Insumos!$C:$G,4,FALSE)),"",VLOOKUP($B1880,Insumos!$C:$G,4,FALSE))</f>
        <v>ROLLS</v>
      </c>
      <c r="G1880" s="141">
        <v>1.0</v>
      </c>
      <c r="H1880" s="56">
        <f t="shared" si="74"/>
        <v>1588.21</v>
      </c>
    </row>
    <row r="1881" ht="15.75" customHeight="1">
      <c r="A1881" s="53">
        <v>4.0</v>
      </c>
      <c r="B1881" s="55" t="s">
        <v>126</v>
      </c>
      <c r="C1881" s="55" t="str">
        <f>+IF(ISERROR(VLOOKUP($B1881,Insumos!$C:$G,3,FALSE)),"",VLOOKUP($B1881,Insumos!$C:$G,3,FALSE))</f>
        <v>ROLL</v>
      </c>
      <c r="D1881" s="56">
        <f>+IF(ISERROR(VLOOKUP($B1881,Insumos!$C:$G,2,FALSE)),"",VLOOKUP($B1881,Insumos!$C:$G,2,FALSE))</f>
        <v>2965.01</v>
      </c>
      <c r="E1881" s="57">
        <f>+IF(ISERROR(VLOOKUP($B1881,Insumos!$C:$G,5,FALSE)),"",VLOOKUP($B1881,Insumos!$C:$G,5,FALSE))</f>
        <v>1</v>
      </c>
      <c r="F1881" s="55" t="str">
        <f>+IF(ISERROR(VLOOKUP($B1881,Insumos!$C:$G,4,FALSE)),"",VLOOKUP($B1881,Insumos!$C:$G,4,FALSE))</f>
        <v>ROLL</v>
      </c>
      <c r="G1881" s="141">
        <v>1.0</v>
      </c>
      <c r="H1881" s="56">
        <f t="shared" si="74"/>
        <v>2965.01</v>
      </c>
    </row>
    <row r="1882" ht="15.75" customHeight="1">
      <c r="A1882" s="53">
        <v>5.0</v>
      </c>
      <c r="B1882" s="55" t="s">
        <v>222</v>
      </c>
      <c r="C1882" s="55" t="str">
        <f>+IF(ISERROR(VLOOKUP($B1882,Insumos!$C:$G,3,FALSE)),"",VLOOKUP($B1882,Insumos!$C:$G,3,FALSE))</f>
        <v>ROLLS</v>
      </c>
      <c r="D1882" s="56">
        <f>+IF(ISERROR(VLOOKUP($B1882,Insumos!$C:$G,2,FALSE)),"",VLOOKUP($B1882,Insumos!$C:$G,2,FALSE))</f>
        <v>1287.31</v>
      </c>
      <c r="E1882" s="57">
        <f>+IF(ISERROR(VLOOKUP($B1882,Insumos!$C:$G,5,FALSE)),"",VLOOKUP($B1882,Insumos!$C:$G,5,FALSE))</f>
        <v>1</v>
      </c>
      <c r="F1882" s="55" t="str">
        <f>+IF(ISERROR(VLOOKUP($B1882,Insumos!$C:$G,4,FALSE)),"",VLOOKUP($B1882,Insumos!$C:$G,4,FALSE))</f>
        <v>ROLLS</v>
      </c>
      <c r="G1882" s="141">
        <v>1.0</v>
      </c>
      <c r="H1882" s="56">
        <f t="shared" si="74"/>
        <v>1287.31</v>
      </c>
    </row>
    <row r="1883" ht="15.75" customHeight="1">
      <c r="A1883" s="53">
        <v>6.0</v>
      </c>
      <c r="B1883" s="55" t="s">
        <v>235</v>
      </c>
      <c r="C1883" s="55" t="str">
        <f>+IF(ISERROR(VLOOKUP($B1883,Insumos!$C:$G,3,FALSE)),"",VLOOKUP($B1883,Insumos!$C:$G,3,FALSE))</f>
        <v>GRAMOS</v>
      </c>
      <c r="D1883" s="56">
        <f>+IF(ISERROR(VLOOKUP($B1883,Insumos!$C:$G,2,FALSE)),"",VLOOKUP($B1883,Insumos!$C:$G,2,FALSE))</f>
        <v>13944.82759</v>
      </c>
      <c r="E1883" s="57">
        <f>+IF(ISERROR(VLOOKUP($B1883,Insumos!$C:$G,5,FALSE)),"",VLOOKUP($B1883,Insumos!$C:$G,5,FALSE))</f>
        <v>1000</v>
      </c>
      <c r="F1883" s="55" t="str">
        <f>+IF(ISERROR(VLOOKUP($B1883,Insumos!$C:$G,4,FALSE)),"",VLOOKUP($B1883,Insumos!$C:$G,4,FALSE))</f>
        <v>GRAMOS</v>
      </c>
      <c r="G1883" s="141">
        <v>180.0</v>
      </c>
      <c r="H1883" s="56">
        <f t="shared" si="74"/>
        <v>2510.07</v>
      </c>
      <c r="I1883" s="159" t="s">
        <v>635</v>
      </c>
    </row>
    <row r="1884" ht="15.75" customHeight="1">
      <c r="A1884" s="53">
        <v>7.0</v>
      </c>
      <c r="B1884" s="55" t="s">
        <v>297</v>
      </c>
      <c r="C1884" s="55" t="str">
        <f>+IF(ISERROR(VLOOKUP($B1884,Insumos!$C:$G,3,FALSE)),"",VLOOKUP($B1884,Insumos!$C:$G,3,FALSE))</f>
        <v>CAJA</v>
      </c>
      <c r="D1884" s="56">
        <f>+IF(ISERROR(VLOOKUP($B1884,Insumos!$C:$G,2,FALSE)),"",VLOOKUP($B1884,Insumos!$C:$G,2,FALSE))</f>
        <v>110</v>
      </c>
      <c r="E1884" s="57">
        <f>+IF(ISERROR(VLOOKUP($B1884,Insumos!$C:$G,5,FALSE)),"",VLOOKUP($B1884,Insumos!$C:$G,5,FALSE))</f>
        <v>1</v>
      </c>
      <c r="F1884" s="55" t="str">
        <f>+IF(ISERROR(VLOOKUP($B1884,Insumos!$C:$G,4,FALSE)),"",VLOOKUP($B1884,Insumos!$C:$G,4,FALSE))</f>
        <v>CAJA</v>
      </c>
      <c r="G1884" s="141">
        <v>3.0</v>
      </c>
      <c r="H1884" s="56">
        <f t="shared" si="74"/>
        <v>330</v>
      </c>
    </row>
    <row r="1885" ht="15.75" customHeight="1">
      <c r="A1885" s="53">
        <v>8.0</v>
      </c>
      <c r="B1885" s="55" t="s">
        <v>314</v>
      </c>
      <c r="C1885" s="55" t="str">
        <f>+IF(ISERROR(VLOOKUP($B1885,Insumos!$C:$G,3,FALSE)),"",VLOOKUP($B1885,Insumos!$C:$G,3,FALSE))</f>
        <v>UNIDAD</v>
      </c>
      <c r="D1885" s="56">
        <f>+IF(ISERROR(VLOOKUP($B1885,Insumos!$C:$G,2,FALSE)),"",VLOOKUP($B1885,Insumos!$C:$G,2,FALSE))</f>
        <v>10.5</v>
      </c>
      <c r="E1885" s="57">
        <f>+IF(ISERROR(VLOOKUP($B1885,Insumos!$C:$G,5,FALSE)),"",VLOOKUP($B1885,Insumos!$C:$G,5,FALSE))</f>
        <v>1</v>
      </c>
      <c r="F1885" s="55" t="str">
        <f>+IF(ISERROR(VLOOKUP($B1885,Insumos!$C:$G,4,FALSE)),"",VLOOKUP($B1885,Insumos!$C:$G,4,FALSE))</f>
        <v>UNIDAD</v>
      </c>
      <c r="G1885" s="141">
        <v>3.0</v>
      </c>
      <c r="H1885" s="56">
        <f t="shared" si="74"/>
        <v>31.5</v>
      </c>
    </row>
    <row r="1886" ht="15.75" customHeight="1">
      <c r="A1886" s="53">
        <v>9.0</v>
      </c>
      <c r="B1886" s="55" t="s">
        <v>156</v>
      </c>
      <c r="C1886" s="55" t="str">
        <f>+IF(ISERROR(VLOOKUP($B1886,Insumos!$C:$G,3,FALSE)),"",VLOOKUP($B1886,Insumos!$C:$G,3,FALSE))</f>
        <v>GRAMOS</v>
      </c>
      <c r="D1886" s="56">
        <f>+IF(ISERROR(VLOOKUP($B1886,Insumos!$C:$G,2,FALSE)),"",VLOOKUP($B1886,Insumos!$C:$G,2,FALSE))</f>
        <v>909</v>
      </c>
      <c r="E1886" s="57">
        <f>+IF(ISERROR(VLOOKUP($B1886,Insumos!$C:$G,5,FALSE)),"",VLOOKUP($B1886,Insumos!$C:$G,5,FALSE))</f>
        <v>1000</v>
      </c>
      <c r="F1886" s="55" t="str">
        <f>+IF(ISERROR(VLOOKUP($B1886,Insumos!$C:$G,4,FALSE)),"",VLOOKUP($B1886,Insumos!$C:$G,4,FALSE))</f>
        <v>GRAMOS</v>
      </c>
      <c r="G1886" s="141">
        <v>8.0</v>
      </c>
      <c r="H1886" s="56">
        <f t="shared" si="74"/>
        <v>7.27</v>
      </c>
    </row>
    <row r="1887" ht="15.75" customHeight="1">
      <c r="A1887" s="53">
        <v>10.0</v>
      </c>
      <c r="B1887" s="55" t="s">
        <v>313</v>
      </c>
      <c r="C1887" s="55" t="str">
        <f>+IF(ISERROR(VLOOKUP($B1887,Insumos!$C:$G,3,FALSE)),"",VLOOKUP($B1887,Insumos!$C:$G,3,FALSE))</f>
        <v>GRAMOS</v>
      </c>
      <c r="D1887" s="56">
        <f>+IF(ISERROR(VLOOKUP($B1887,Insumos!$C:$G,2,FALSE)),"",VLOOKUP($B1887,Insumos!$C:$G,2,FALSE))</f>
        <v>6750</v>
      </c>
      <c r="E1887" s="57">
        <f>+IF(ISERROR(VLOOKUP($B1887,Insumos!$C:$G,5,FALSE)),"",VLOOKUP($B1887,Insumos!$C:$G,5,FALSE))</f>
        <v>1000</v>
      </c>
      <c r="F1887" s="55" t="str">
        <f>+IF(ISERROR(VLOOKUP($B1887,Insumos!$C:$G,4,FALSE)),"",VLOOKUP($B1887,Insumos!$C:$G,4,FALSE))</f>
        <v>GRAMOS</v>
      </c>
      <c r="G1887" s="141">
        <v>8.0</v>
      </c>
      <c r="H1887" s="56">
        <f t="shared" si="74"/>
        <v>54</v>
      </c>
    </row>
    <row r="1888" ht="15.75" customHeight="1">
      <c r="A1888" s="53">
        <v>11.0</v>
      </c>
      <c r="B1888" s="55" t="s">
        <v>311</v>
      </c>
      <c r="C1888" s="55" t="str">
        <f>+IF(ISERROR(VLOOKUP($B1888,Insumos!$C:$G,3,FALSE)),"",VLOOKUP($B1888,Insumos!$C:$G,3,FALSE))</f>
        <v>UNIDAD</v>
      </c>
      <c r="D1888" s="56">
        <f>+IF(ISERROR(VLOOKUP($B1888,Insumos!$C:$G,2,FALSE)),"",VLOOKUP($B1888,Insumos!$C:$G,2,FALSE))</f>
        <v>75.25</v>
      </c>
      <c r="E1888" s="57">
        <f>+IF(ISERROR(VLOOKUP($B1888,Insumos!$C:$G,5,FALSE)),"",VLOOKUP($B1888,Insumos!$C:$G,5,FALSE))</f>
        <v>1</v>
      </c>
      <c r="F1888" s="55" t="str">
        <f>+IF(ISERROR(VLOOKUP($B1888,Insumos!$C:$G,4,FALSE)),"",VLOOKUP($B1888,Insumos!$C:$G,4,FALSE))</f>
        <v>UNIDAD</v>
      </c>
      <c r="G1888" s="141">
        <v>2.0</v>
      </c>
      <c r="H1888" s="56">
        <f t="shared" si="74"/>
        <v>150.5</v>
      </c>
    </row>
    <row r="1889" ht="15.75" customHeight="1">
      <c r="A1889" s="53">
        <v>12.0</v>
      </c>
      <c r="B1889" s="55" t="s">
        <v>312</v>
      </c>
      <c r="C1889" s="55" t="str">
        <f>+IF(ISERROR(VLOOKUP($B1889,Insumos!$C:$G,3,FALSE)),"",VLOOKUP($B1889,Insumos!$C:$G,3,FALSE))</f>
        <v>UNIDAD</v>
      </c>
      <c r="D1889" s="56">
        <f>+IF(ISERROR(VLOOKUP($B1889,Insumos!$C:$G,2,FALSE)),"",VLOOKUP($B1889,Insumos!$C:$G,2,FALSE))</f>
        <v>90.25</v>
      </c>
      <c r="E1889" s="57">
        <f>+IF(ISERROR(VLOOKUP($B1889,Insumos!$C:$G,5,FALSE)),"",VLOOKUP($B1889,Insumos!$C:$G,5,FALSE))</f>
        <v>1</v>
      </c>
      <c r="F1889" s="55" t="str">
        <f>+IF(ISERROR(VLOOKUP($B1889,Insumos!$C:$G,4,FALSE)),"",VLOOKUP($B1889,Insumos!$C:$G,4,FALSE))</f>
        <v>UNIDAD</v>
      </c>
      <c r="G1889" s="141">
        <v>2.0</v>
      </c>
      <c r="H1889" s="56">
        <f t="shared" si="74"/>
        <v>180.5</v>
      </c>
    </row>
    <row r="1890" ht="15.75" customHeight="1">
      <c r="A1890" s="53">
        <v>13.0</v>
      </c>
      <c r="B1890" s="55" t="s">
        <v>303</v>
      </c>
      <c r="C1890" s="55" t="str">
        <f>+IF(ISERROR(VLOOKUP($B1890,Insumos!$C:$G,3,FALSE)),"",VLOOKUP($B1890,Insumos!$C:$G,3,FALSE))</f>
        <v>UNIDAD</v>
      </c>
      <c r="D1890" s="56">
        <f>+IF(ISERROR(VLOOKUP($B1890,Insumos!$C:$G,2,FALSE)),"",VLOOKUP($B1890,Insumos!$C:$G,2,FALSE))</f>
        <v>10</v>
      </c>
      <c r="E1890" s="57">
        <f>+IF(ISERROR(VLOOKUP($B1890,Insumos!$C:$G,5,FALSE)),"",VLOOKUP($B1890,Insumos!$C:$G,5,FALSE))</f>
        <v>1</v>
      </c>
      <c r="F1890" s="55" t="str">
        <f>+IF(ISERROR(VLOOKUP($B1890,Insumos!$C:$G,4,FALSE)),"",VLOOKUP($B1890,Insumos!$C:$G,4,FALSE))</f>
        <v>UNIDAD</v>
      </c>
      <c r="G1890" s="141">
        <v>2.0</v>
      </c>
      <c r="H1890" s="56">
        <f t="shared" si="74"/>
        <v>20</v>
      </c>
    </row>
    <row r="1891" ht="15.75" customHeight="1">
      <c r="A1891" s="53">
        <v>14.0</v>
      </c>
      <c r="B1891" s="55" t="s">
        <v>304</v>
      </c>
      <c r="C1891" s="55" t="str">
        <f>+IF(ISERROR(VLOOKUP($B1891,Insumos!$C:$G,3,FALSE)),"",VLOOKUP($B1891,Insumos!$C:$G,3,FALSE))</f>
        <v>UNIDAD</v>
      </c>
      <c r="D1891" s="56">
        <f>+IF(ISERROR(VLOOKUP($B1891,Insumos!$C:$G,2,FALSE)),"",VLOOKUP($B1891,Insumos!$C:$G,2,FALSE))</f>
        <v>9</v>
      </c>
      <c r="E1891" s="57">
        <f>+IF(ISERROR(VLOOKUP($B1891,Insumos!$C:$G,5,FALSE)),"",VLOOKUP($B1891,Insumos!$C:$G,5,FALSE))</f>
        <v>1</v>
      </c>
      <c r="F1891" s="55" t="str">
        <f>+IF(ISERROR(VLOOKUP($B1891,Insumos!$C:$G,4,FALSE)),"",VLOOKUP($B1891,Insumos!$C:$G,4,FALSE))</f>
        <v>UNIDAD</v>
      </c>
      <c r="G1891" s="141">
        <v>2.0</v>
      </c>
      <c r="H1891" s="56">
        <f t="shared" si="74"/>
        <v>18</v>
      </c>
    </row>
    <row r="1892" ht="15.75" customHeight="1">
      <c r="A1892" s="53">
        <v>15.0</v>
      </c>
      <c r="B1892" s="55" t="s">
        <v>315</v>
      </c>
      <c r="C1892" s="55" t="str">
        <f>+IF(ISERROR(VLOOKUP($B1892,Insumos!$C:$G,3,FALSE)),"",VLOOKUP($B1892,Insumos!$C:$G,3,FALSE))</f>
        <v>UNIDAD</v>
      </c>
      <c r="D1892" s="56">
        <f>+IF(ISERROR(VLOOKUP($B1892,Insumos!$C:$G,2,FALSE)),"",VLOOKUP($B1892,Insumos!$C:$G,2,FALSE))</f>
        <v>170</v>
      </c>
      <c r="E1892" s="57">
        <f>+IF(ISERROR(VLOOKUP($B1892,Insumos!$C:$G,5,FALSE)),"",VLOOKUP($B1892,Insumos!$C:$G,5,FALSE))</f>
        <v>1</v>
      </c>
      <c r="F1892" s="55" t="str">
        <f>+IF(ISERROR(VLOOKUP($B1892,Insumos!$C:$G,4,FALSE)),"",VLOOKUP($B1892,Insumos!$C:$G,4,FALSE))</f>
        <v>UNIDAD</v>
      </c>
      <c r="G1892" s="141">
        <v>1.0</v>
      </c>
      <c r="H1892" s="56">
        <f t="shared" si="74"/>
        <v>170</v>
      </c>
    </row>
    <row r="1893" ht="15.75" customHeight="1">
      <c r="A1893" s="53">
        <v>16.0</v>
      </c>
      <c r="B1893" s="55" t="s">
        <v>294</v>
      </c>
      <c r="C1893" s="55" t="str">
        <f>+IF(ISERROR(VLOOKUP($B1893,Insumos!$C:$G,3,FALSE)),"",VLOOKUP($B1893,Insumos!$C:$G,3,FALSE))</f>
        <v>CAJA</v>
      </c>
      <c r="D1893" s="56">
        <f>+IF(ISERROR(VLOOKUP($B1893,Insumos!$C:$G,2,FALSE)),"",VLOOKUP($B1893,Insumos!$C:$G,2,FALSE))</f>
        <v>180</v>
      </c>
      <c r="E1893" s="57">
        <f>+IF(ISERROR(VLOOKUP($B1893,Insumos!$C:$G,5,FALSE)),"",VLOOKUP($B1893,Insumos!$C:$G,5,FALSE))</f>
        <v>1</v>
      </c>
      <c r="F1893" s="55" t="str">
        <f>+IF(ISERROR(VLOOKUP($B1893,Insumos!$C:$G,4,FALSE)),"",VLOOKUP($B1893,Insumos!$C:$G,4,FALSE))</f>
        <v>CAJA</v>
      </c>
      <c r="G1893" s="141">
        <v>3.0</v>
      </c>
      <c r="H1893" s="56">
        <f t="shared" si="74"/>
        <v>540</v>
      </c>
    </row>
    <row r="1894" ht="15.75" customHeight="1">
      <c r="A1894" s="53">
        <v>17.0</v>
      </c>
      <c r="B1894" s="55" t="s">
        <v>305</v>
      </c>
      <c r="C1894" s="55" t="str">
        <f>+IF(ISERROR(VLOOKUP($B1894,Insumos!$C:$G,3,FALSE)),"",VLOOKUP($B1894,Insumos!$C:$G,3,FALSE))</f>
        <v>UNIDAD</v>
      </c>
      <c r="D1894" s="56">
        <f>+IF(ISERROR(VLOOKUP($B1894,Insumos!$C:$G,2,FALSE)),"",VLOOKUP($B1894,Insumos!$C:$G,2,FALSE))</f>
        <v>52</v>
      </c>
      <c r="E1894" s="57">
        <f>+IF(ISERROR(VLOOKUP($B1894,Insumos!$C:$G,5,FALSE)),"",VLOOKUP($B1894,Insumos!$C:$G,5,FALSE))</f>
        <v>1</v>
      </c>
      <c r="F1894" s="55" t="str">
        <f>+IF(ISERROR(VLOOKUP($B1894,Insumos!$C:$G,4,FALSE)),"",VLOOKUP($B1894,Insumos!$C:$G,4,FALSE))</f>
        <v>UNIDAD</v>
      </c>
      <c r="G1894" s="141">
        <v>3.0</v>
      </c>
      <c r="H1894" s="56">
        <f t="shared" si="74"/>
        <v>156</v>
      </c>
    </row>
    <row r="1895" ht="15.75" customHeight="1">
      <c r="A1895" s="53">
        <v>18.0</v>
      </c>
      <c r="B1895" s="55" t="s">
        <v>309</v>
      </c>
      <c r="C1895" s="55" t="str">
        <f>+IF(ISERROR(VLOOKUP($B1895,Insumos!$C:$G,3,FALSE)),"",VLOOKUP($B1895,Insumos!$C:$G,3,FALSE))</f>
        <v>UNIDAD</v>
      </c>
      <c r="D1895" s="56">
        <f>+IF(ISERROR(VLOOKUP($B1895,Insumos!$C:$G,2,FALSE)),"",VLOOKUP($B1895,Insumos!$C:$G,2,FALSE))</f>
        <v>23.53</v>
      </c>
      <c r="E1895" s="57">
        <f>+IF(ISERROR(VLOOKUP($B1895,Insumos!$C:$G,5,FALSE)),"",VLOOKUP($B1895,Insumos!$C:$G,5,FALSE))</f>
        <v>1</v>
      </c>
      <c r="F1895" s="55" t="str">
        <f>+IF(ISERROR(VLOOKUP($B1895,Insumos!$C:$G,4,FALSE)),"",VLOOKUP($B1895,Insumos!$C:$G,4,FALSE))</f>
        <v>UNIDAD</v>
      </c>
      <c r="G1895" s="141">
        <v>3.0</v>
      </c>
      <c r="H1895" s="56">
        <f t="shared" si="74"/>
        <v>70.59</v>
      </c>
    </row>
    <row r="1896" ht="15.75" customHeight="1">
      <c r="A1896" s="53">
        <v>19.0</v>
      </c>
      <c r="B1896" s="55" t="s">
        <v>310</v>
      </c>
      <c r="C1896" s="55" t="str">
        <f>+IF(ISERROR(VLOOKUP($B1896,Insumos!$C:$G,3,FALSE)),"",VLOOKUP($B1896,Insumos!$C:$G,3,FALSE))</f>
        <v>UNIDAD</v>
      </c>
      <c r="D1896" s="56">
        <f>+IF(ISERROR(VLOOKUP($B1896,Insumos!$C:$G,2,FALSE)),"",VLOOKUP($B1896,Insumos!$C:$G,2,FALSE))</f>
        <v>15.13</v>
      </c>
      <c r="E1896" s="57">
        <f>+IF(ISERROR(VLOOKUP($B1896,Insumos!$C:$G,5,FALSE)),"",VLOOKUP($B1896,Insumos!$C:$G,5,FALSE))</f>
        <v>1</v>
      </c>
      <c r="F1896" s="55" t="str">
        <f>+IF(ISERROR(VLOOKUP($B1896,Insumos!$C:$G,4,FALSE)),"",VLOOKUP($B1896,Insumos!$C:$G,4,FALSE))</f>
        <v>UNIDAD</v>
      </c>
      <c r="G1896" s="141">
        <v>3.0</v>
      </c>
      <c r="H1896" s="56">
        <f t="shared" si="74"/>
        <v>45.39</v>
      </c>
    </row>
    <row r="1897" ht="15.75" customHeight="1">
      <c r="A1897" s="53">
        <v>20.0</v>
      </c>
      <c r="B1897" s="55"/>
      <c r="C1897" s="55" t="str">
        <f>+IF(ISERROR(VLOOKUP($B1897,Insumos!$C:$G,3,FALSE)),"",VLOOKUP($B1897,Insumos!$C:$G,3,FALSE))</f>
        <v/>
      </c>
      <c r="D1897" s="56" t="str">
        <f>+IF(ISERROR(VLOOKUP($B1897,Insumos!$C:$G,2,FALSE)),"",VLOOKUP($B1897,Insumos!$C:$G,2,FALSE))</f>
        <v/>
      </c>
      <c r="E1897" s="57" t="str">
        <f>+IF(ISERROR(VLOOKUP($B1897,Insumos!$C:$G,5,FALSE)),"",VLOOKUP($B1897,Insumos!$C:$G,5,FALSE))</f>
        <v/>
      </c>
      <c r="F1897" s="55" t="str">
        <f>+IF(ISERROR(VLOOKUP($B1897,Insumos!$C:$G,4,FALSE)),"",VLOOKUP($B1897,Insumos!$C:$G,4,FALSE))</f>
        <v/>
      </c>
      <c r="G1897" s="141"/>
      <c r="H1897" s="56">
        <f t="shared" si="74"/>
        <v>0</v>
      </c>
    </row>
    <row r="1898" ht="15.75" customHeight="1">
      <c r="A1898" s="53">
        <v>21.0</v>
      </c>
      <c r="B1898" s="55"/>
      <c r="C1898" s="55" t="str">
        <f>+IF(ISERROR(VLOOKUP($B1898,Insumos!$C:$G,3,FALSE)),"",VLOOKUP($B1898,Insumos!$C:$G,3,FALSE))</f>
        <v/>
      </c>
      <c r="D1898" s="56" t="str">
        <f>+IF(ISERROR(VLOOKUP($B1898,Insumos!$C:$G,2,FALSE)),"",VLOOKUP($B1898,Insumos!$C:$G,2,FALSE))</f>
        <v/>
      </c>
      <c r="E1898" s="57" t="str">
        <f>+IF(ISERROR(VLOOKUP($B1898,Insumos!$C:$G,5,FALSE)),"",VLOOKUP($B1898,Insumos!$C:$G,5,FALSE))</f>
        <v/>
      </c>
      <c r="F1898" s="55" t="str">
        <f>+IF(ISERROR(VLOOKUP($B1898,Insumos!$C:$G,4,FALSE)),"",VLOOKUP($B1898,Insumos!$C:$G,4,FALSE))</f>
        <v/>
      </c>
      <c r="G1898" s="141"/>
      <c r="H1898" s="56">
        <f t="shared" si="74"/>
        <v>0</v>
      </c>
    </row>
    <row r="1899" ht="15.75" customHeight="1">
      <c r="A1899" s="53">
        <v>22.0</v>
      </c>
      <c r="B1899" s="55"/>
      <c r="C1899" s="55" t="str">
        <f>+IF(ISERROR(VLOOKUP($B1899,Insumos!$C:$G,3,FALSE)),"",VLOOKUP($B1899,Insumos!$C:$G,3,FALSE))</f>
        <v/>
      </c>
      <c r="D1899" s="56" t="str">
        <f>+IF(ISERROR(VLOOKUP($B1899,Insumos!$C:$G,2,FALSE)),"",VLOOKUP($B1899,Insumos!$C:$G,2,FALSE))</f>
        <v/>
      </c>
      <c r="E1899" s="57" t="str">
        <f>+IF(ISERROR(VLOOKUP($B1899,Insumos!$C:$G,5,FALSE)),"",VLOOKUP($B1899,Insumos!$C:$G,5,FALSE))</f>
        <v/>
      </c>
      <c r="F1899" s="55" t="str">
        <f>+IF(ISERROR(VLOOKUP($B1899,Insumos!$C:$G,4,FALSE)),"",VLOOKUP($B1899,Insumos!$C:$G,4,FALSE))</f>
        <v/>
      </c>
      <c r="G1899" s="141"/>
      <c r="H1899" s="56">
        <f t="shared" si="74"/>
        <v>0</v>
      </c>
    </row>
    <row r="1900" ht="15.75" customHeight="1">
      <c r="A1900" s="42"/>
      <c r="B1900" s="140"/>
      <c r="C1900" s="41"/>
      <c r="D1900" s="44"/>
      <c r="E1900" s="45"/>
      <c r="F1900" s="41"/>
      <c r="G1900" s="67" t="s">
        <v>566</v>
      </c>
      <c r="H1900" s="68">
        <f>+SUM(H1878:H1899)</f>
        <v>12511.46</v>
      </c>
    </row>
    <row r="1901" ht="15.75" customHeight="1">
      <c r="A1901" s="42"/>
      <c r="B1901" s="140"/>
      <c r="C1901" s="41" t="s">
        <v>567</v>
      </c>
      <c r="D1901" s="44"/>
      <c r="E1901" s="45" t="s">
        <v>568</v>
      </c>
      <c r="F1901" s="41"/>
      <c r="G1901" s="67" t="s">
        <v>569</v>
      </c>
      <c r="H1901" s="142">
        <f>+H1900/10</f>
        <v>1251.146</v>
      </c>
    </row>
    <row r="1902" ht="15.75" customHeight="1">
      <c r="A1902" s="42"/>
      <c r="B1902" s="140"/>
      <c r="C1902" s="143">
        <f>SUM(H1900:H1901)*1.19</f>
        <v>16377.50114</v>
      </c>
      <c r="D1902" s="44"/>
      <c r="E1902" s="143">
        <f>SUM(H1900:H1901)*1.19</f>
        <v>16377.50114</v>
      </c>
      <c r="F1902" s="41"/>
      <c r="G1902" s="67" t="s">
        <v>570</v>
      </c>
      <c r="H1902" s="143">
        <f>(H1900+H1901)*1.19</f>
        <v>16377.50114</v>
      </c>
    </row>
    <row r="1903" ht="15.75" customHeight="1">
      <c r="A1903" s="42"/>
      <c r="B1903" s="140"/>
      <c r="C1903" s="144">
        <f>+C1902/C1904</f>
        <v>0.3132052236</v>
      </c>
      <c r="D1903" s="44"/>
      <c r="E1903" s="144">
        <f>+E1902/E1904</f>
        <v>0.3132052236</v>
      </c>
      <c r="F1903" s="41"/>
      <c r="G1903" s="67" t="s">
        <v>571</v>
      </c>
      <c r="H1903" s="144">
        <f>+H1902/H1904</f>
        <v>0.3276155459</v>
      </c>
    </row>
    <row r="1904" ht="15.75" customHeight="1">
      <c r="A1904" s="42"/>
      <c r="B1904" s="140"/>
      <c r="C1904" s="145">
        <v>52290.0</v>
      </c>
      <c r="D1904" s="44"/>
      <c r="E1904" s="145">
        <v>52290.0</v>
      </c>
      <c r="F1904" s="41"/>
      <c r="G1904" s="67" t="s">
        <v>572</v>
      </c>
      <c r="H1904" s="145">
        <v>49990.0</v>
      </c>
    </row>
    <row r="1905" ht="15.75" customHeight="1">
      <c r="B1905" s="4"/>
      <c r="G1905" s="31"/>
      <c r="H1905" s="159">
        <v>52290.0</v>
      </c>
    </row>
    <row r="1906" ht="15.75" customHeight="1">
      <c r="B1906" s="4"/>
      <c r="G1906" s="31"/>
    </row>
    <row r="1907" ht="15.75" customHeight="1">
      <c r="B1907" s="4"/>
      <c r="G1907" s="31"/>
    </row>
    <row r="1908" ht="15.75" customHeight="1">
      <c r="A1908" s="138" t="s">
        <v>562</v>
      </c>
      <c r="B1908" s="139" t="s">
        <v>636</v>
      </c>
      <c r="C1908" s="34"/>
      <c r="D1908" s="35"/>
      <c r="E1908" s="36"/>
      <c r="F1908" s="37"/>
      <c r="G1908" s="38"/>
      <c r="H1908" s="35"/>
    </row>
    <row r="1909" ht="15.75" customHeight="1">
      <c r="A1909" s="42"/>
      <c r="B1909" s="140"/>
      <c r="C1909" s="42"/>
      <c r="D1909" s="44"/>
      <c r="E1909" s="45"/>
      <c r="F1909" s="42"/>
      <c r="G1909" s="46"/>
      <c r="H1909" s="44"/>
    </row>
    <row r="1910" ht="15.75" customHeight="1">
      <c r="A1910" s="48" t="s">
        <v>476</v>
      </c>
      <c r="B1910" s="48" t="s">
        <v>477</v>
      </c>
      <c r="C1910" s="48" t="s">
        <v>478</v>
      </c>
      <c r="D1910" s="49" t="s">
        <v>564</v>
      </c>
      <c r="E1910" s="50" t="s">
        <v>10</v>
      </c>
      <c r="F1910" s="48" t="s">
        <v>480</v>
      </c>
      <c r="G1910" s="51" t="s">
        <v>481</v>
      </c>
      <c r="H1910" s="49" t="s">
        <v>565</v>
      </c>
    </row>
    <row r="1911" ht="15.75" customHeight="1">
      <c r="A1911" s="53">
        <v>1.0</v>
      </c>
      <c r="B1911" s="55" t="s">
        <v>216</v>
      </c>
      <c r="C1911" s="55" t="str">
        <f>+IF(ISERROR(VLOOKUP($B1911,Insumos!$C:$G,3,FALSE)),"",VLOOKUP($B1911,Insumos!$C:$G,3,FALSE))</f>
        <v>ROLLS</v>
      </c>
      <c r="D1911" s="56">
        <f>+IF(ISERROR(VLOOKUP($B1911,Insumos!$C:$G,2,FALSE)),"",VLOOKUP($B1911,Insumos!$C:$G,2,FALSE))</f>
        <v>1292.66</v>
      </c>
      <c r="E1911" s="57">
        <f>+IF(ISERROR(VLOOKUP($B1911,Insumos!$C:$G,5,FALSE)),"",VLOOKUP($B1911,Insumos!$C:$G,5,FALSE))</f>
        <v>1</v>
      </c>
      <c r="F1911" s="55" t="str">
        <f>+IF(ISERROR(VLOOKUP($B1911,Insumos!$C:$G,4,FALSE)),"",VLOOKUP($B1911,Insumos!$C:$G,4,FALSE))</f>
        <v>ROLLS</v>
      </c>
      <c r="G1911" s="141">
        <v>1.0</v>
      </c>
      <c r="H1911" s="56">
        <f t="shared" ref="H1911:H1934" si="75">IF(ISERROR(ROUND(+D1911/E1911*G1911,2)),0,ROUND(+D1911/E1911*G1911,2))</f>
        <v>1292.66</v>
      </c>
    </row>
    <row r="1912" ht="15.75" customHeight="1">
      <c r="A1912" s="53">
        <v>2.0</v>
      </c>
      <c r="B1912" s="55" t="s">
        <v>128</v>
      </c>
      <c r="C1912" s="55" t="str">
        <f>+IF(ISERROR(VLOOKUP($B1912,Insumos!$C:$G,3,FALSE)),"",VLOOKUP($B1912,Insumos!$C:$G,3,FALSE))</f>
        <v>ROLL</v>
      </c>
      <c r="D1912" s="56">
        <f>+IF(ISERROR(VLOOKUP($B1912,Insumos!$C:$G,2,FALSE)),"",VLOOKUP($B1912,Insumos!$C:$G,2,FALSE))</f>
        <v>1990.47</v>
      </c>
      <c r="E1912" s="57">
        <f>+IF(ISERROR(VLOOKUP($B1912,Insumos!$C:$G,5,FALSE)),"",VLOOKUP($B1912,Insumos!$C:$G,5,FALSE))</f>
        <v>1</v>
      </c>
      <c r="F1912" s="55" t="str">
        <f>+IF(ISERROR(VLOOKUP($B1912,Insumos!$C:$G,4,FALSE)),"",VLOOKUP($B1912,Insumos!$C:$G,4,FALSE))</f>
        <v>ROLL</v>
      </c>
      <c r="G1912" s="141">
        <v>1.0</v>
      </c>
      <c r="H1912" s="56">
        <f t="shared" si="75"/>
        <v>1990.47</v>
      </c>
    </row>
    <row r="1913" ht="15.75" customHeight="1">
      <c r="A1913" s="53">
        <v>3.0</v>
      </c>
      <c r="B1913" s="55" t="s">
        <v>130</v>
      </c>
      <c r="C1913" s="55" t="str">
        <f>+IF(ISERROR(VLOOKUP($B1913,Insumos!$C:$G,3,FALSE)),"",VLOOKUP($B1913,Insumos!$C:$G,3,FALSE))</f>
        <v>ROLL</v>
      </c>
      <c r="D1913" s="56">
        <f>+IF(ISERROR(VLOOKUP($B1913,Insumos!$C:$G,2,FALSE)),"",VLOOKUP($B1913,Insumos!$C:$G,2,FALSE))</f>
        <v>1879.36</v>
      </c>
      <c r="E1913" s="57">
        <f>+IF(ISERROR(VLOOKUP($B1913,Insumos!$C:$G,5,FALSE)),"",VLOOKUP($B1913,Insumos!$C:$G,5,FALSE))</f>
        <v>1</v>
      </c>
      <c r="F1913" s="55" t="str">
        <f>+IF(ISERROR(VLOOKUP($B1913,Insumos!$C:$G,4,FALSE)),"",VLOOKUP($B1913,Insumos!$C:$G,4,FALSE))</f>
        <v>ROLL</v>
      </c>
      <c r="G1913" s="141">
        <v>1.0</v>
      </c>
      <c r="H1913" s="56">
        <f t="shared" si="75"/>
        <v>1879.36</v>
      </c>
    </row>
    <row r="1914" ht="15.75" customHeight="1">
      <c r="A1914" s="53">
        <v>4.0</v>
      </c>
      <c r="B1914" s="55" t="s">
        <v>219</v>
      </c>
      <c r="C1914" s="55" t="str">
        <f>+IF(ISERROR(VLOOKUP($B1914,Insumos!$C:$G,3,FALSE)),"",VLOOKUP($B1914,Insumos!$C:$G,3,FALSE))</f>
        <v>ROLLS</v>
      </c>
      <c r="D1914" s="56">
        <f>+IF(ISERROR(VLOOKUP($B1914,Insumos!$C:$G,2,FALSE)),"",VLOOKUP($B1914,Insumos!$C:$G,2,FALSE))</f>
        <v>1927.14</v>
      </c>
      <c r="E1914" s="57">
        <f>+IF(ISERROR(VLOOKUP($B1914,Insumos!$C:$G,5,FALSE)),"",VLOOKUP($B1914,Insumos!$C:$G,5,FALSE))</f>
        <v>1</v>
      </c>
      <c r="F1914" s="55" t="str">
        <f>+IF(ISERROR(VLOOKUP($B1914,Insumos!$C:$G,4,FALSE)),"",VLOOKUP($B1914,Insumos!$C:$G,4,FALSE))</f>
        <v>ROLLS</v>
      </c>
      <c r="G1914" s="141">
        <v>1.0</v>
      </c>
      <c r="H1914" s="56">
        <f t="shared" si="75"/>
        <v>1927.14</v>
      </c>
    </row>
    <row r="1915" ht="15.75" customHeight="1">
      <c r="A1915" s="53">
        <v>5.0</v>
      </c>
      <c r="B1915" s="55" t="s">
        <v>215</v>
      </c>
      <c r="C1915" s="55" t="str">
        <f>+IF(ISERROR(VLOOKUP($B1915,Insumos!$C:$G,3,FALSE)),"",VLOOKUP($B1915,Insumos!$C:$G,3,FALSE))</f>
        <v>ROLLS</v>
      </c>
      <c r="D1915" s="56">
        <f>+IF(ISERROR(VLOOKUP($B1915,Insumos!$C:$G,2,FALSE)),"",VLOOKUP($B1915,Insumos!$C:$G,2,FALSE))</f>
        <v>1790.69</v>
      </c>
      <c r="E1915" s="57">
        <f>+IF(ISERROR(VLOOKUP($B1915,Insumos!$C:$G,5,FALSE)),"",VLOOKUP($B1915,Insumos!$C:$G,5,FALSE))</f>
        <v>1</v>
      </c>
      <c r="F1915" s="55" t="str">
        <f>+IF(ISERROR(VLOOKUP($B1915,Insumos!$C:$G,4,FALSE)),"",VLOOKUP($B1915,Insumos!$C:$G,4,FALSE))</f>
        <v>ROLLS</v>
      </c>
      <c r="G1915" s="141">
        <v>1.0</v>
      </c>
      <c r="H1915" s="56">
        <f t="shared" si="75"/>
        <v>1790.69</v>
      </c>
    </row>
    <row r="1916" ht="15.75" customHeight="1">
      <c r="A1916" s="53">
        <v>6.0</v>
      </c>
      <c r="B1916" s="55" t="s">
        <v>223</v>
      </c>
      <c r="C1916" s="55" t="str">
        <f>+IF(ISERROR(VLOOKUP($B1916,Insumos!$C:$G,3,FALSE)),"",VLOOKUP($B1916,Insumos!$C:$G,3,FALSE))</f>
        <v>PORCION</v>
      </c>
      <c r="D1916" s="56">
        <f>+IF(ISERROR(VLOOKUP($B1916,Insumos!$C:$G,2,FALSE)),"",VLOOKUP($B1916,Insumos!$C:$G,2,FALSE))</f>
        <v>1180.17</v>
      </c>
      <c r="E1916" s="57">
        <f>+IF(ISERROR(VLOOKUP($B1916,Insumos!$C:$G,5,FALSE)),"",VLOOKUP($B1916,Insumos!$C:$G,5,FALSE))</f>
        <v>1</v>
      </c>
      <c r="F1916" s="55" t="str">
        <f>+IF(ISERROR(VLOOKUP($B1916,Insumos!$C:$G,4,FALSE)),"",VLOOKUP($B1916,Insumos!$C:$G,4,FALSE))</f>
        <v>PORCION</v>
      </c>
      <c r="G1916" s="141">
        <v>1.0</v>
      </c>
      <c r="H1916" s="56">
        <f t="shared" si="75"/>
        <v>1180.17</v>
      </c>
    </row>
    <row r="1917" ht="15.75" customHeight="1">
      <c r="A1917" s="53">
        <v>7.0</v>
      </c>
      <c r="B1917" s="55" t="s">
        <v>224</v>
      </c>
      <c r="C1917" s="55" t="str">
        <f>+IF(ISERROR(VLOOKUP($B1917,Insumos!$C:$G,3,FALSE)),"",VLOOKUP($B1917,Insumos!$C:$G,3,FALSE))</f>
        <v>PORCION</v>
      </c>
      <c r="D1917" s="56">
        <f>+IF(ISERROR(VLOOKUP($B1917,Insumos!$C:$G,2,FALSE)),"",VLOOKUP($B1917,Insumos!$C:$G,2,FALSE))</f>
        <v>775.95</v>
      </c>
      <c r="E1917" s="57">
        <f>+IF(ISERROR(VLOOKUP($B1917,Insumos!$C:$G,5,FALSE)),"",VLOOKUP($B1917,Insumos!$C:$G,5,FALSE))</f>
        <v>1</v>
      </c>
      <c r="F1917" s="55" t="str">
        <f>+IF(ISERROR(VLOOKUP($B1917,Insumos!$C:$G,4,FALSE)),"",VLOOKUP($B1917,Insumos!$C:$G,4,FALSE))</f>
        <v>PORCION</v>
      </c>
      <c r="G1917" s="141">
        <v>1.0</v>
      </c>
      <c r="H1917" s="56">
        <f t="shared" si="75"/>
        <v>775.95</v>
      </c>
    </row>
    <row r="1918" ht="15.75" customHeight="1">
      <c r="A1918" s="53">
        <v>8.0</v>
      </c>
      <c r="B1918" s="55" t="s">
        <v>297</v>
      </c>
      <c r="C1918" s="55" t="str">
        <f>+IF(ISERROR(VLOOKUP($B1918,Insumos!$C:$G,3,FALSE)),"",VLOOKUP($B1918,Insumos!$C:$G,3,FALSE))</f>
        <v>CAJA</v>
      </c>
      <c r="D1918" s="56">
        <f>+IF(ISERROR(VLOOKUP($B1918,Insumos!$C:$G,2,FALSE)),"",VLOOKUP($B1918,Insumos!$C:$G,2,FALSE))</f>
        <v>110</v>
      </c>
      <c r="E1918" s="57">
        <f>+IF(ISERROR(VLOOKUP($B1918,Insumos!$C:$G,5,FALSE)),"",VLOOKUP($B1918,Insumos!$C:$G,5,FALSE))</f>
        <v>1</v>
      </c>
      <c r="F1918" s="55" t="str">
        <f>+IF(ISERROR(VLOOKUP($B1918,Insumos!$C:$G,4,FALSE)),"",VLOOKUP($B1918,Insumos!$C:$G,4,FALSE))</f>
        <v>CAJA</v>
      </c>
      <c r="G1918" s="141">
        <v>3.0</v>
      </c>
      <c r="H1918" s="56">
        <f t="shared" si="75"/>
        <v>330</v>
      </c>
    </row>
    <row r="1919" ht="15.75" customHeight="1">
      <c r="A1919" s="53">
        <v>9.0</v>
      </c>
      <c r="B1919" s="55" t="s">
        <v>314</v>
      </c>
      <c r="C1919" s="55" t="str">
        <f>+IF(ISERROR(VLOOKUP($B1919,Insumos!$C:$G,3,FALSE)),"",VLOOKUP($B1919,Insumos!$C:$G,3,FALSE))</f>
        <v>UNIDAD</v>
      </c>
      <c r="D1919" s="56">
        <f>+IF(ISERROR(VLOOKUP($B1919,Insumos!$C:$G,2,FALSE)),"",VLOOKUP($B1919,Insumos!$C:$G,2,FALSE))</f>
        <v>10.5</v>
      </c>
      <c r="E1919" s="57">
        <f>+IF(ISERROR(VLOOKUP($B1919,Insumos!$C:$G,5,FALSE)),"",VLOOKUP($B1919,Insumos!$C:$G,5,FALSE))</f>
        <v>1</v>
      </c>
      <c r="F1919" s="55" t="str">
        <f>+IF(ISERROR(VLOOKUP($B1919,Insumos!$C:$G,4,FALSE)),"",VLOOKUP($B1919,Insumos!$C:$G,4,FALSE))</f>
        <v>UNIDAD</v>
      </c>
      <c r="G1919" s="141">
        <v>4.0</v>
      </c>
      <c r="H1919" s="56">
        <f t="shared" si="75"/>
        <v>42</v>
      </c>
    </row>
    <row r="1920" ht="15.75" customHeight="1">
      <c r="A1920" s="53">
        <v>10.0</v>
      </c>
      <c r="B1920" s="55" t="s">
        <v>156</v>
      </c>
      <c r="C1920" s="55" t="str">
        <f>+IF(ISERROR(VLOOKUP($B1920,Insumos!$C:$G,3,FALSE)),"",VLOOKUP($B1920,Insumos!$C:$G,3,FALSE))</f>
        <v>GRAMOS</v>
      </c>
      <c r="D1920" s="56">
        <f>+IF(ISERROR(VLOOKUP($B1920,Insumos!$C:$G,2,FALSE)),"",VLOOKUP($B1920,Insumos!$C:$G,2,FALSE))</f>
        <v>909</v>
      </c>
      <c r="E1920" s="57">
        <f>+IF(ISERROR(VLOOKUP($B1920,Insumos!$C:$G,5,FALSE)),"",VLOOKUP($B1920,Insumos!$C:$G,5,FALSE))</f>
        <v>1000</v>
      </c>
      <c r="F1920" s="55" t="str">
        <f>+IF(ISERROR(VLOOKUP($B1920,Insumos!$C:$G,4,FALSE)),"",VLOOKUP($B1920,Insumos!$C:$G,4,FALSE))</f>
        <v>GRAMOS</v>
      </c>
      <c r="G1920" s="141">
        <v>8.0</v>
      </c>
      <c r="H1920" s="56">
        <f t="shared" si="75"/>
        <v>7.27</v>
      </c>
    </row>
    <row r="1921" ht="15.75" customHeight="1">
      <c r="A1921" s="53">
        <v>11.0</v>
      </c>
      <c r="B1921" s="55" t="s">
        <v>313</v>
      </c>
      <c r="C1921" s="55" t="str">
        <f>+IF(ISERROR(VLOOKUP($B1921,Insumos!$C:$G,3,FALSE)),"",VLOOKUP($B1921,Insumos!$C:$G,3,FALSE))</f>
        <v>GRAMOS</v>
      </c>
      <c r="D1921" s="56">
        <f>+IF(ISERROR(VLOOKUP($B1921,Insumos!$C:$G,2,FALSE)),"",VLOOKUP($B1921,Insumos!$C:$G,2,FALSE))</f>
        <v>6750</v>
      </c>
      <c r="E1921" s="57">
        <f>+IF(ISERROR(VLOOKUP($B1921,Insumos!$C:$G,5,FALSE)),"",VLOOKUP($B1921,Insumos!$C:$G,5,FALSE))</f>
        <v>1000</v>
      </c>
      <c r="F1921" s="55" t="str">
        <f>+IF(ISERROR(VLOOKUP($B1921,Insumos!$C:$G,4,FALSE)),"",VLOOKUP($B1921,Insumos!$C:$G,4,FALSE))</f>
        <v>GRAMOS</v>
      </c>
      <c r="G1921" s="141">
        <v>8.0</v>
      </c>
      <c r="H1921" s="56">
        <f t="shared" si="75"/>
        <v>54</v>
      </c>
    </row>
    <row r="1922" ht="15.75" customHeight="1">
      <c r="A1922" s="53">
        <v>12.0</v>
      </c>
      <c r="B1922" s="55" t="s">
        <v>311</v>
      </c>
      <c r="C1922" s="55" t="str">
        <f>+IF(ISERROR(VLOOKUP($B1922,Insumos!$C:$G,3,FALSE)),"",VLOOKUP($B1922,Insumos!$C:$G,3,FALSE))</f>
        <v>UNIDAD</v>
      </c>
      <c r="D1922" s="56">
        <f>+IF(ISERROR(VLOOKUP($B1922,Insumos!$C:$G,2,FALSE)),"",VLOOKUP($B1922,Insumos!$C:$G,2,FALSE))</f>
        <v>75.25</v>
      </c>
      <c r="E1922" s="57">
        <f>+IF(ISERROR(VLOOKUP($B1922,Insumos!$C:$G,5,FALSE)),"",VLOOKUP($B1922,Insumos!$C:$G,5,FALSE))</f>
        <v>1</v>
      </c>
      <c r="F1922" s="55" t="str">
        <f>+IF(ISERROR(VLOOKUP($B1922,Insumos!$C:$G,4,FALSE)),"",VLOOKUP($B1922,Insumos!$C:$G,4,FALSE))</f>
        <v>UNIDAD</v>
      </c>
      <c r="G1922" s="141">
        <v>2.0</v>
      </c>
      <c r="H1922" s="56">
        <f t="shared" si="75"/>
        <v>150.5</v>
      </c>
    </row>
    <row r="1923" ht="15.75" customHeight="1">
      <c r="A1923" s="53">
        <v>13.0</v>
      </c>
      <c r="B1923" s="55" t="s">
        <v>312</v>
      </c>
      <c r="C1923" s="55" t="str">
        <f>+IF(ISERROR(VLOOKUP($B1923,Insumos!$C:$G,3,FALSE)),"",VLOOKUP($B1923,Insumos!$C:$G,3,FALSE))</f>
        <v>UNIDAD</v>
      </c>
      <c r="D1923" s="56">
        <f>+IF(ISERROR(VLOOKUP($B1923,Insumos!$C:$G,2,FALSE)),"",VLOOKUP($B1923,Insumos!$C:$G,2,FALSE))</f>
        <v>90.25</v>
      </c>
      <c r="E1923" s="57">
        <f>+IF(ISERROR(VLOOKUP($B1923,Insumos!$C:$G,5,FALSE)),"",VLOOKUP($B1923,Insumos!$C:$G,5,FALSE))</f>
        <v>1</v>
      </c>
      <c r="F1923" s="55" t="str">
        <f>+IF(ISERROR(VLOOKUP($B1923,Insumos!$C:$G,4,FALSE)),"",VLOOKUP($B1923,Insumos!$C:$G,4,FALSE))</f>
        <v>UNIDAD</v>
      </c>
      <c r="G1923" s="141">
        <v>2.0</v>
      </c>
      <c r="H1923" s="56">
        <f t="shared" si="75"/>
        <v>180.5</v>
      </c>
    </row>
    <row r="1924" ht="15.75" customHeight="1">
      <c r="A1924" s="53">
        <v>14.0</v>
      </c>
      <c r="B1924" s="55" t="s">
        <v>303</v>
      </c>
      <c r="C1924" s="55" t="str">
        <f>+IF(ISERROR(VLOOKUP($B1924,Insumos!$C:$G,3,FALSE)),"",VLOOKUP($B1924,Insumos!$C:$G,3,FALSE))</f>
        <v>UNIDAD</v>
      </c>
      <c r="D1924" s="56">
        <f>+IF(ISERROR(VLOOKUP($B1924,Insumos!$C:$G,2,FALSE)),"",VLOOKUP($B1924,Insumos!$C:$G,2,FALSE))</f>
        <v>10</v>
      </c>
      <c r="E1924" s="57">
        <f>+IF(ISERROR(VLOOKUP($B1924,Insumos!$C:$G,5,FALSE)),"",VLOOKUP($B1924,Insumos!$C:$G,5,FALSE))</f>
        <v>1</v>
      </c>
      <c r="F1924" s="55" t="str">
        <f>+IF(ISERROR(VLOOKUP($B1924,Insumos!$C:$G,4,FALSE)),"",VLOOKUP($B1924,Insumos!$C:$G,4,FALSE))</f>
        <v>UNIDAD</v>
      </c>
      <c r="G1924" s="141">
        <v>2.0</v>
      </c>
      <c r="H1924" s="56">
        <f t="shared" si="75"/>
        <v>20</v>
      </c>
    </row>
    <row r="1925" ht="15.75" customHeight="1">
      <c r="A1925" s="53">
        <v>15.0</v>
      </c>
      <c r="B1925" s="55" t="s">
        <v>304</v>
      </c>
      <c r="C1925" s="55" t="str">
        <f>+IF(ISERROR(VLOOKUP($B1925,Insumos!$C:$G,3,FALSE)),"",VLOOKUP($B1925,Insumos!$C:$G,3,FALSE))</f>
        <v>UNIDAD</v>
      </c>
      <c r="D1925" s="56">
        <f>+IF(ISERROR(VLOOKUP($B1925,Insumos!$C:$G,2,FALSE)),"",VLOOKUP($B1925,Insumos!$C:$G,2,FALSE))</f>
        <v>9</v>
      </c>
      <c r="E1925" s="57">
        <f>+IF(ISERROR(VLOOKUP($B1925,Insumos!$C:$G,5,FALSE)),"",VLOOKUP($B1925,Insumos!$C:$G,5,FALSE))</f>
        <v>1</v>
      </c>
      <c r="F1925" s="55" t="str">
        <f>+IF(ISERROR(VLOOKUP($B1925,Insumos!$C:$G,4,FALSE)),"",VLOOKUP($B1925,Insumos!$C:$G,4,FALSE))</f>
        <v>UNIDAD</v>
      </c>
      <c r="G1925" s="141">
        <v>2.0</v>
      </c>
      <c r="H1925" s="56">
        <f t="shared" si="75"/>
        <v>18</v>
      </c>
    </row>
    <row r="1926" ht="15.75" customHeight="1">
      <c r="A1926" s="53">
        <v>16.0</v>
      </c>
      <c r="B1926" s="55" t="s">
        <v>315</v>
      </c>
      <c r="C1926" s="55" t="str">
        <f>+IF(ISERROR(VLOOKUP($B1926,Insumos!$C:$G,3,FALSE)),"",VLOOKUP($B1926,Insumos!$C:$G,3,FALSE))</f>
        <v>UNIDAD</v>
      </c>
      <c r="D1926" s="56">
        <f>+IF(ISERROR(VLOOKUP($B1926,Insumos!$C:$G,2,FALSE)),"",VLOOKUP($B1926,Insumos!$C:$G,2,FALSE))</f>
        <v>170</v>
      </c>
      <c r="E1926" s="57">
        <f>+IF(ISERROR(VLOOKUP($B1926,Insumos!$C:$G,5,FALSE)),"",VLOOKUP($B1926,Insumos!$C:$G,5,FALSE))</f>
        <v>1</v>
      </c>
      <c r="F1926" s="55" t="str">
        <f>+IF(ISERROR(VLOOKUP($B1926,Insumos!$C:$G,4,FALSE)),"",VLOOKUP($B1926,Insumos!$C:$G,4,FALSE))</f>
        <v>UNIDAD</v>
      </c>
      <c r="G1926" s="141">
        <v>1.0</v>
      </c>
      <c r="H1926" s="56">
        <f t="shared" si="75"/>
        <v>170</v>
      </c>
    </row>
    <row r="1927" ht="15.75" customHeight="1">
      <c r="A1927" s="53">
        <v>17.0</v>
      </c>
      <c r="B1927" s="55" t="s">
        <v>294</v>
      </c>
      <c r="C1927" s="55" t="str">
        <f>+IF(ISERROR(VLOOKUP($B1927,Insumos!$C:$G,3,FALSE)),"",VLOOKUP($B1927,Insumos!$C:$G,3,FALSE))</f>
        <v>CAJA</v>
      </c>
      <c r="D1927" s="56">
        <f>+IF(ISERROR(VLOOKUP($B1927,Insumos!$C:$G,2,FALSE)),"",VLOOKUP($B1927,Insumos!$C:$G,2,FALSE))</f>
        <v>180</v>
      </c>
      <c r="E1927" s="57">
        <f>+IF(ISERROR(VLOOKUP($B1927,Insumos!$C:$G,5,FALSE)),"",VLOOKUP($B1927,Insumos!$C:$G,5,FALSE))</f>
        <v>1</v>
      </c>
      <c r="F1927" s="55" t="str">
        <f>+IF(ISERROR(VLOOKUP($B1927,Insumos!$C:$G,4,FALSE)),"",VLOOKUP($B1927,Insumos!$C:$G,4,FALSE))</f>
        <v>CAJA</v>
      </c>
      <c r="G1927" s="141">
        <v>2.0</v>
      </c>
      <c r="H1927" s="56">
        <f t="shared" si="75"/>
        <v>360</v>
      </c>
    </row>
    <row r="1928" ht="15.75" customHeight="1">
      <c r="A1928" s="53">
        <v>18.0</v>
      </c>
      <c r="B1928" s="55" t="s">
        <v>305</v>
      </c>
      <c r="C1928" s="55" t="str">
        <f>+IF(ISERROR(VLOOKUP($B1928,Insumos!$C:$G,3,FALSE)),"",VLOOKUP($B1928,Insumos!$C:$G,3,FALSE))</f>
        <v>UNIDAD</v>
      </c>
      <c r="D1928" s="56">
        <f>+IF(ISERROR(VLOOKUP($B1928,Insumos!$C:$G,2,FALSE)),"",VLOOKUP($B1928,Insumos!$C:$G,2,FALSE))</f>
        <v>52</v>
      </c>
      <c r="E1928" s="57">
        <f>+IF(ISERROR(VLOOKUP($B1928,Insumos!$C:$G,5,FALSE)),"",VLOOKUP($B1928,Insumos!$C:$G,5,FALSE))</f>
        <v>1</v>
      </c>
      <c r="F1928" s="55" t="str">
        <f>+IF(ISERROR(VLOOKUP($B1928,Insumos!$C:$G,4,FALSE)),"",VLOOKUP($B1928,Insumos!$C:$G,4,FALSE))</f>
        <v>UNIDAD</v>
      </c>
      <c r="G1928" s="141">
        <v>1.0</v>
      </c>
      <c r="H1928" s="56">
        <f t="shared" si="75"/>
        <v>52</v>
      </c>
    </row>
    <row r="1929" ht="15.75" customHeight="1">
      <c r="A1929" s="53">
        <v>19.0</v>
      </c>
      <c r="B1929" s="55" t="s">
        <v>309</v>
      </c>
      <c r="C1929" s="55" t="str">
        <f>+IF(ISERROR(VLOOKUP($B1929,Insumos!$C:$G,3,FALSE)),"",VLOOKUP($B1929,Insumos!$C:$G,3,FALSE))</f>
        <v>UNIDAD</v>
      </c>
      <c r="D1929" s="56">
        <f>+IF(ISERROR(VLOOKUP($B1929,Insumos!$C:$G,2,FALSE)),"",VLOOKUP($B1929,Insumos!$C:$G,2,FALSE))</f>
        <v>23.53</v>
      </c>
      <c r="E1929" s="57">
        <f>+IF(ISERROR(VLOOKUP($B1929,Insumos!$C:$G,5,FALSE)),"",VLOOKUP($B1929,Insumos!$C:$G,5,FALSE))</f>
        <v>1</v>
      </c>
      <c r="F1929" s="55" t="str">
        <f>+IF(ISERROR(VLOOKUP($B1929,Insumos!$C:$G,4,FALSE)),"",VLOOKUP($B1929,Insumos!$C:$G,4,FALSE))</f>
        <v>UNIDAD</v>
      </c>
      <c r="G1929" s="141">
        <v>1.0</v>
      </c>
      <c r="H1929" s="56">
        <f t="shared" si="75"/>
        <v>23.53</v>
      </c>
    </row>
    <row r="1930" ht="15.75" customHeight="1">
      <c r="A1930" s="53">
        <v>20.0</v>
      </c>
      <c r="B1930" s="55" t="s">
        <v>310</v>
      </c>
      <c r="C1930" s="55" t="str">
        <f>+IF(ISERROR(VLOOKUP($B1930,Insumos!$C:$G,3,FALSE)),"",VLOOKUP($B1930,Insumos!$C:$G,3,FALSE))</f>
        <v>UNIDAD</v>
      </c>
      <c r="D1930" s="56">
        <f>+IF(ISERROR(VLOOKUP($B1930,Insumos!$C:$G,2,FALSE)),"",VLOOKUP($B1930,Insumos!$C:$G,2,FALSE))</f>
        <v>15.13</v>
      </c>
      <c r="E1930" s="57">
        <f>+IF(ISERROR(VLOOKUP($B1930,Insumos!$C:$G,5,FALSE)),"",VLOOKUP($B1930,Insumos!$C:$G,5,FALSE))</f>
        <v>1</v>
      </c>
      <c r="F1930" s="55" t="str">
        <f>+IF(ISERROR(VLOOKUP($B1930,Insumos!$C:$G,4,FALSE)),"",VLOOKUP($B1930,Insumos!$C:$G,4,FALSE))</f>
        <v>UNIDAD</v>
      </c>
      <c r="G1930" s="141">
        <v>1.0</v>
      </c>
      <c r="H1930" s="56">
        <f t="shared" si="75"/>
        <v>15.13</v>
      </c>
    </row>
    <row r="1931" ht="15.75" customHeight="1">
      <c r="A1931" s="53">
        <v>21.0</v>
      </c>
      <c r="B1931" s="55"/>
      <c r="C1931" s="55" t="str">
        <f>+IF(ISERROR(VLOOKUP($B1931,Insumos!$C:$G,3,FALSE)),"",VLOOKUP($B1931,Insumos!$C:$G,3,FALSE))</f>
        <v/>
      </c>
      <c r="D1931" s="56" t="str">
        <f>+IF(ISERROR(VLOOKUP($B1931,Insumos!$C:$G,2,FALSE)),"",VLOOKUP($B1931,Insumos!$C:$G,2,FALSE))</f>
        <v/>
      </c>
      <c r="E1931" s="57" t="str">
        <f>+IF(ISERROR(VLOOKUP($B1931,Insumos!$C:$G,5,FALSE)),"",VLOOKUP($B1931,Insumos!$C:$G,5,FALSE))</f>
        <v/>
      </c>
      <c r="F1931" s="55" t="str">
        <f>+IF(ISERROR(VLOOKUP($B1931,Insumos!$C:$G,4,FALSE)),"",VLOOKUP($B1931,Insumos!$C:$G,4,FALSE))</f>
        <v/>
      </c>
      <c r="G1931" s="141"/>
      <c r="H1931" s="56">
        <f t="shared" si="75"/>
        <v>0</v>
      </c>
    </row>
    <row r="1932" ht="15.75" customHeight="1">
      <c r="A1932" s="53">
        <v>22.0</v>
      </c>
      <c r="B1932" s="55"/>
      <c r="C1932" s="55" t="str">
        <f>+IF(ISERROR(VLOOKUP($B1932,Insumos!$C:$G,3,FALSE)),"",VLOOKUP($B1932,Insumos!$C:$G,3,FALSE))</f>
        <v/>
      </c>
      <c r="D1932" s="56" t="str">
        <f>+IF(ISERROR(VLOOKUP($B1932,Insumos!$C:$G,2,FALSE)),"",VLOOKUP($B1932,Insumos!$C:$G,2,FALSE))</f>
        <v/>
      </c>
      <c r="E1932" s="57" t="str">
        <f>+IF(ISERROR(VLOOKUP($B1932,Insumos!$C:$G,5,FALSE)),"",VLOOKUP($B1932,Insumos!$C:$G,5,FALSE))</f>
        <v/>
      </c>
      <c r="F1932" s="55" t="str">
        <f>+IF(ISERROR(VLOOKUP($B1932,Insumos!$C:$G,4,FALSE)),"",VLOOKUP($B1932,Insumos!$C:$G,4,FALSE))</f>
        <v/>
      </c>
      <c r="G1932" s="141"/>
      <c r="H1932" s="56">
        <f t="shared" si="75"/>
        <v>0</v>
      </c>
    </row>
    <row r="1933" ht="15.75" customHeight="1">
      <c r="A1933" s="53">
        <v>23.0</v>
      </c>
      <c r="B1933" s="55"/>
      <c r="C1933" s="55" t="str">
        <f>+IF(ISERROR(VLOOKUP($B1933,Insumos!$C:$G,3,FALSE)),"",VLOOKUP($B1933,Insumos!$C:$G,3,FALSE))</f>
        <v/>
      </c>
      <c r="D1933" s="56" t="str">
        <f>+IF(ISERROR(VLOOKUP($B1933,Insumos!$C:$G,2,FALSE)),"",VLOOKUP($B1933,Insumos!$C:$G,2,FALSE))</f>
        <v/>
      </c>
      <c r="E1933" s="57" t="str">
        <f>+IF(ISERROR(VLOOKUP($B1933,Insumos!$C:$G,5,FALSE)),"",VLOOKUP($B1933,Insumos!$C:$G,5,FALSE))</f>
        <v/>
      </c>
      <c r="F1933" s="55" t="str">
        <f>+IF(ISERROR(VLOOKUP($B1933,Insumos!$C:$G,4,FALSE)),"",VLOOKUP($B1933,Insumos!$C:$G,4,FALSE))</f>
        <v/>
      </c>
      <c r="G1933" s="141"/>
      <c r="H1933" s="56">
        <f t="shared" si="75"/>
        <v>0</v>
      </c>
    </row>
    <row r="1934" ht="15.75" customHeight="1">
      <c r="A1934" s="53">
        <v>24.0</v>
      </c>
      <c r="B1934" s="55"/>
      <c r="C1934" s="55" t="str">
        <f>+IF(ISERROR(VLOOKUP($B1934,Insumos!$C:$G,3,FALSE)),"",VLOOKUP($B1934,Insumos!$C:$G,3,FALSE))</f>
        <v/>
      </c>
      <c r="D1934" s="56" t="str">
        <f>+IF(ISERROR(VLOOKUP($B1934,Insumos!$C:$G,2,FALSE)),"",VLOOKUP($B1934,Insumos!$C:$G,2,FALSE))</f>
        <v/>
      </c>
      <c r="E1934" s="57" t="str">
        <f>+IF(ISERROR(VLOOKUP($B1934,Insumos!$C:$G,5,FALSE)),"",VLOOKUP($B1934,Insumos!$C:$G,5,FALSE))</f>
        <v/>
      </c>
      <c r="F1934" s="55" t="str">
        <f>+IF(ISERROR(VLOOKUP($B1934,Insumos!$C:$G,4,FALSE)),"",VLOOKUP($B1934,Insumos!$C:$G,4,FALSE))</f>
        <v/>
      </c>
      <c r="G1934" s="141"/>
      <c r="H1934" s="56">
        <f t="shared" si="75"/>
        <v>0</v>
      </c>
    </row>
    <row r="1935" ht="15.75" customHeight="1">
      <c r="A1935" s="42"/>
      <c r="B1935" s="140"/>
      <c r="C1935" s="41"/>
      <c r="D1935" s="44"/>
      <c r="E1935" s="45"/>
      <c r="F1935" s="41"/>
      <c r="G1935" s="67" t="s">
        <v>566</v>
      </c>
      <c r="H1935" s="68">
        <f>+SUM(H1911:H1934)</f>
        <v>12259.37</v>
      </c>
    </row>
    <row r="1936" ht="15.75" customHeight="1">
      <c r="A1936" s="42"/>
      <c r="B1936" s="140"/>
      <c r="C1936" s="41" t="s">
        <v>567</v>
      </c>
      <c r="D1936" s="44"/>
      <c r="E1936" s="45" t="s">
        <v>568</v>
      </c>
      <c r="F1936" s="41"/>
      <c r="G1936" s="67" t="s">
        <v>569</v>
      </c>
      <c r="H1936" s="142">
        <f>+H1935/10</f>
        <v>1225.937</v>
      </c>
    </row>
    <row r="1937" ht="15.75" customHeight="1">
      <c r="A1937" s="42"/>
      <c r="B1937" s="140"/>
      <c r="C1937" s="143">
        <f>(H1935+H1936)*1.19</f>
        <v>16047.51533</v>
      </c>
      <c r="D1937" s="44"/>
      <c r="E1937" s="143">
        <f>(H1935+H1936)*1.19</f>
        <v>16047.51533</v>
      </c>
      <c r="F1937" s="41"/>
      <c r="G1937" s="67" t="s">
        <v>570</v>
      </c>
      <c r="H1937" s="143">
        <f>(H1935+H1936)*1.19</f>
        <v>16047.51533</v>
      </c>
    </row>
    <row r="1938" ht="15.75" customHeight="1">
      <c r="A1938" s="42"/>
      <c r="B1938" s="140"/>
      <c r="C1938" s="144">
        <f>+C1937/C1939</f>
        <v>0.3068945368</v>
      </c>
      <c r="D1938" s="44"/>
      <c r="E1938" s="144">
        <f>+E1937/E1939</f>
        <v>0.3068945368</v>
      </c>
      <c r="F1938" s="41"/>
      <c r="G1938" s="67" t="s">
        <v>571</v>
      </c>
      <c r="H1938" s="144">
        <f>+H1937/H1939</f>
        <v>0.3255734496</v>
      </c>
    </row>
    <row r="1939" ht="15.75" customHeight="1">
      <c r="A1939" s="42"/>
      <c r="B1939" s="140"/>
      <c r="C1939" s="145">
        <v>52290.0</v>
      </c>
      <c r="D1939" s="44"/>
      <c r="E1939" s="145">
        <v>52290.0</v>
      </c>
      <c r="F1939" s="41"/>
      <c r="G1939" s="67" t="s">
        <v>572</v>
      </c>
      <c r="H1939" s="145">
        <v>49290.0</v>
      </c>
    </row>
    <row r="1940" ht="15.75" customHeight="1">
      <c r="B1940" s="4"/>
      <c r="G1940" s="31"/>
      <c r="H1940" s="159">
        <v>52290.0</v>
      </c>
    </row>
    <row r="1941" ht="15.75" customHeight="1">
      <c r="B1941" s="4"/>
      <c r="G1941" s="31"/>
    </row>
    <row r="1942" ht="15.75" customHeight="1">
      <c r="B1942" s="4"/>
      <c r="G1942" s="31"/>
    </row>
    <row r="1943" ht="15.75" customHeight="1">
      <c r="A1943" s="138" t="s">
        <v>562</v>
      </c>
      <c r="B1943" s="89" t="s">
        <v>224</v>
      </c>
      <c r="C1943" s="34" t="s">
        <v>484</v>
      </c>
      <c r="D1943" s="35"/>
      <c r="E1943" s="36"/>
      <c r="F1943" s="37"/>
      <c r="G1943" s="38"/>
      <c r="H1943" s="35"/>
    </row>
    <row r="1944" ht="15.75" customHeight="1">
      <c r="A1944" s="42"/>
      <c r="B1944" s="140"/>
      <c r="C1944" s="42"/>
      <c r="D1944" s="44"/>
      <c r="E1944" s="45"/>
      <c r="F1944" s="42"/>
      <c r="G1944" s="46"/>
      <c r="H1944" s="44"/>
    </row>
    <row r="1945" ht="15.75" customHeight="1">
      <c r="A1945" s="48" t="s">
        <v>476</v>
      </c>
      <c r="B1945" s="48" t="s">
        <v>477</v>
      </c>
      <c r="C1945" s="48" t="s">
        <v>478</v>
      </c>
      <c r="D1945" s="49" t="s">
        <v>564</v>
      </c>
      <c r="E1945" s="50" t="s">
        <v>10</v>
      </c>
      <c r="F1945" s="48" t="s">
        <v>480</v>
      </c>
      <c r="G1945" s="51" t="s">
        <v>481</v>
      </c>
      <c r="H1945" s="49" t="s">
        <v>565</v>
      </c>
    </row>
    <row r="1946" ht="15.75" customHeight="1">
      <c r="A1946" s="53">
        <v>1.0</v>
      </c>
      <c r="B1946" s="55" t="s">
        <v>44</v>
      </c>
      <c r="C1946" s="55" t="str">
        <f>+IF(ISERROR(VLOOKUP($B1946,Insumos!$C:$G,3,FALSE)),"",VLOOKUP($B1946,Insumos!$C:$G,3,FALSE))</f>
        <v>GRAMOS</v>
      </c>
      <c r="D1946" s="56">
        <f>+IF(ISERROR(VLOOKUP($B1946,Insumos!$C:$G,2,FALSE)),"",VLOOKUP($B1946,Insumos!$C:$G,2,FALSE))</f>
        <v>5780</v>
      </c>
      <c r="E1946" s="57">
        <f>+IF(ISERROR(VLOOKUP($B1946,Insumos!$C:$G,5,FALSE)),"",VLOOKUP($B1946,Insumos!$C:$G,5,FALSE))</f>
        <v>1000</v>
      </c>
      <c r="F1946" s="55" t="str">
        <f>+IF(ISERROR(VLOOKUP($B1946,Insumos!$C:$G,4,FALSE)),"",VLOOKUP($B1946,Insumos!$C:$G,4,FALSE))</f>
        <v>GRAMOS</v>
      </c>
      <c r="G1946" s="141">
        <v>90.0</v>
      </c>
      <c r="H1946" s="56">
        <f t="shared" ref="H1946:H1961" si="76">IF(ISERROR(ROUND(+D1946/E1946*G1946,2)),0,ROUND(+D1946/E1946*G1946,2))</f>
        <v>520.2</v>
      </c>
    </row>
    <row r="1947" ht="15.75" customHeight="1">
      <c r="A1947" s="53">
        <v>2.0</v>
      </c>
      <c r="B1947" s="55" t="s">
        <v>87</v>
      </c>
      <c r="C1947" s="55" t="str">
        <f>+IF(ISERROR(VLOOKUP($B1947,Insumos!$C:$G,3,FALSE)),"",VLOOKUP($B1947,Insumos!$C:$G,3,FALSE))</f>
        <v>GRAMOS</v>
      </c>
      <c r="D1947" s="56">
        <f>+IF(ISERROR(VLOOKUP($B1947,Insumos!$C:$G,2,FALSE)),"",VLOOKUP($B1947,Insumos!$C:$G,2,FALSE))</f>
        <v>3795</v>
      </c>
      <c r="E1947" s="57">
        <f>+IF(ISERROR(VLOOKUP($B1947,Insumos!$C:$G,5,FALSE)),"",VLOOKUP($B1947,Insumos!$C:$G,5,FALSE))</f>
        <v>500</v>
      </c>
      <c r="F1947" s="55" t="str">
        <f>+IF(ISERROR(VLOOKUP($B1947,Insumos!$C:$G,4,FALSE)),"",VLOOKUP($B1947,Insumos!$C:$G,4,FALSE))</f>
        <v>GRAMOS</v>
      </c>
      <c r="G1947" s="141">
        <v>5.0</v>
      </c>
      <c r="H1947" s="56">
        <f t="shared" si="76"/>
        <v>37.95</v>
      </c>
    </row>
    <row r="1948" ht="15.75" customHeight="1">
      <c r="A1948" s="53">
        <v>3.0</v>
      </c>
      <c r="B1948" s="55" t="s">
        <v>324</v>
      </c>
      <c r="C1948" s="55" t="str">
        <f>+IF(ISERROR(VLOOKUP($B1948,Insumos!$C:$G,3,FALSE)),"",VLOOKUP($B1948,Insumos!$C:$G,3,FALSE))</f>
        <v>GRAMOS</v>
      </c>
      <c r="D1948" s="56">
        <f>+IF(ISERROR(VLOOKUP($B1948,Insumos!$C:$G,2,FALSE)),"",VLOOKUP($B1948,Insumos!$C:$G,2,FALSE))</f>
        <v>1134.5</v>
      </c>
      <c r="E1948" s="57">
        <f>+IF(ISERROR(VLOOKUP($B1948,Insumos!$C:$G,5,FALSE)),"",VLOOKUP($B1948,Insumos!$C:$G,5,FALSE))</f>
        <v>1000</v>
      </c>
      <c r="F1948" s="55" t="str">
        <f>+IF(ISERROR(VLOOKUP($B1948,Insumos!$C:$G,4,FALSE)),"",VLOOKUP($B1948,Insumos!$C:$G,4,FALSE))</f>
        <v>GRAMOS</v>
      </c>
      <c r="G1948" s="141">
        <v>5.0</v>
      </c>
      <c r="H1948" s="56">
        <f t="shared" si="76"/>
        <v>5.67</v>
      </c>
    </row>
    <row r="1949" ht="15.75" customHeight="1">
      <c r="A1949" s="53">
        <v>4.0</v>
      </c>
      <c r="B1949" s="55" t="s">
        <v>56</v>
      </c>
      <c r="C1949" s="55" t="str">
        <f>+IF(ISERROR(VLOOKUP($B1949,Insumos!$C:$G,3,FALSE)),"",VLOOKUP($B1949,Insumos!$C:$G,3,FALSE))</f>
        <v>GRAMOS</v>
      </c>
      <c r="D1949" s="56">
        <f>+IF(ISERROR(VLOOKUP($B1949,Insumos!$C:$G,2,FALSE)),"",VLOOKUP($B1949,Insumos!$C:$G,2,FALSE))</f>
        <v>1690</v>
      </c>
      <c r="E1949" s="57">
        <f>+IF(ISERROR(VLOOKUP($B1949,Insumos!$C:$G,5,FALSE)),"",VLOOKUP($B1949,Insumos!$C:$G,5,FALSE))</f>
        <v>1000</v>
      </c>
      <c r="F1949" s="55" t="str">
        <f>+IF(ISERROR(VLOOKUP($B1949,Insumos!$C:$G,4,FALSE)),"",VLOOKUP($B1949,Insumos!$C:$G,4,FALSE))</f>
        <v>GRAMOS</v>
      </c>
      <c r="G1949" s="141">
        <v>5.0</v>
      </c>
      <c r="H1949" s="56">
        <f t="shared" si="76"/>
        <v>8.45</v>
      </c>
    </row>
    <row r="1950" ht="15.75" customHeight="1">
      <c r="A1950" s="53">
        <v>5.0</v>
      </c>
      <c r="B1950" s="55" t="s">
        <v>122</v>
      </c>
      <c r="C1950" s="55" t="str">
        <f>+IF(ISERROR(VLOOKUP($B1950,Insumos!$C:$G,3,FALSE)),"",VLOOKUP($B1950,Insumos!$C:$G,3,FALSE))</f>
        <v>MILILITROS</v>
      </c>
      <c r="D1950" s="56">
        <f>+IF(ISERROR(VLOOKUP($B1950,Insumos!$C:$G,2,FALSE)),"",VLOOKUP($B1950,Insumos!$C:$G,2,FALSE))</f>
        <v>5974.48</v>
      </c>
      <c r="E1950" s="57">
        <f>+IF(ISERROR(VLOOKUP($B1950,Insumos!$C:$G,5,FALSE)),"",VLOOKUP($B1950,Insumos!$C:$G,5,FALSE))</f>
        <v>880</v>
      </c>
      <c r="F1950" s="55" t="str">
        <f>+IF(ISERROR(VLOOKUP($B1950,Insumos!$C:$G,4,FALSE)),"",VLOOKUP($B1950,Insumos!$C:$G,4,FALSE))</f>
        <v>MILILITROS</v>
      </c>
      <c r="G1950" s="141">
        <v>30.0</v>
      </c>
      <c r="H1950" s="56">
        <f t="shared" si="76"/>
        <v>203.68</v>
      </c>
    </row>
    <row r="1951" ht="15.75" customHeight="1">
      <c r="A1951" s="53">
        <v>6.0</v>
      </c>
      <c r="B1951" s="55" t="s">
        <v>297</v>
      </c>
      <c r="C1951" s="55" t="str">
        <f>+IF(ISERROR(VLOOKUP($B1951,Insumos!$C:$G,3,FALSE)),"",VLOOKUP($B1951,Insumos!$C:$G,3,FALSE))</f>
        <v>CAJA</v>
      </c>
      <c r="D1951" s="56">
        <f>+IF(ISERROR(VLOOKUP($B1951,Insumos!$C:$G,2,FALSE)),"",VLOOKUP($B1951,Insumos!$C:$G,2,FALSE))</f>
        <v>110</v>
      </c>
      <c r="E1951" s="57">
        <f>+IF(ISERROR(VLOOKUP($B1951,Insumos!$C:$G,5,FALSE)),"",VLOOKUP($B1951,Insumos!$C:$G,5,FALSE))</f>
        <v>1</v>
      </c>
      <c r="F1951" s="55" t="str">
        <f>+IF(ISERROR(VLOOKUP($B1951,Insumos!$C:$G,4,FALSE)),"",VLOOKUP($B1951,Insumos!$C:$G,4,FALSE))</f>
        <v>CAJA</v>
      </c>
      <c r="G1951" s="141">
        <v>1.0</v>
      </c>
      <c r="H1951" s="56">
        <f t="shared" si="76"/>
        <v>110</v>
      </c>
    </row>
    <row r="1952" ht="15.75" customHeight="1">
      <c r="A1952" s="53">
        <v>7.0</v>
      </c>
      <c r="B1952" s="55" t="s">
        <v>314</v>
      </c>
      <c r="C1952" s="55" t="str">
        <f>+IF(ISERROR(VLOOKUP($B1952,Insumos!$C:$G,3,FALSE)),"",VLOOKUP($B1952,Insumos!$C:$G,3,FALSE))</f>
        <v>UNIDAD</v>
      </c>
      <c r="D1952" s="56">
        <f>+IF(ISERROR(VLOOKUP($B1952,Insumos!$C:$G,2,FALSE)),"",VLOOKUP($B1952,Insumos!$C:$G,2,FALSE))</f>
        <v>10.5</v>
      </c>
      <c r="E1952" s="57">
        <f>+IF(ISERROR(VLOOKUP($B1952,Insumos!$C:$G,5,FALSE)),"",VLOOKUP($B1952,Insumos!$C:$G,5,FALSE))</f>
        <v>1</v>
      </c>
      <c r="F1952" s="55" t="str">
        <f>+IF(ISERROR(VLOOKUP($B1952,Insumos!$C:$G,4,FALSE)),"",VLOOKUP($B1952,Insumos!$C:$G,4,FALSE))</f>
        <v>UNIDAD</v>
      </c>
      <c r="G1952" s="141">
        <v>1.0</v>
      </c>
      <c r="H1952" s="56">
        <f t="shared" si="76"/>
        <v>10.5</v>
      </c>
    </row>
    <row r="1953" ht="15.75" customHeight="1">
      <c r="A1953" s="53">
        <v>8.0</v>
      </c>
      <c r="B1953" s="153"/>
      <c r="C1953" s="55"/>
      <c r="D1953" s="56"/>
      <c r="E1953" s="57"/>
      <c r="F1953" s="55"/>
      <c r="G1953" s="141"/>
      <c r="H1953" s="56">
        <f t="shared" si="76"/>
        <v>0</v>
      </c>
    </row>
    <row r="1954" ht="15.75" customHeight="1">
      <c r="A1954" s="53">
        <v>9.0</v>
      </c>
      <c r="B1954" s="153"/>
      <c r="C1954" s="55"/>
      <c r="D1954" s="56"/>
      <c r="E1954" s="57"/>
      <c r="F1954" s="55"/>
      <c r="G1954" s="141"/>
      <c r="H1954" s="56">
        <f t="shared" si="76"/>
        <v>0</v>
      </c>
    </row>
    <row r="1955" ht="15.75" customHeight="1">
      <c r="A1955" s="53">
        <v>10.0</v>
      </c>
      <c r="B1955" s="153"/>
      <c r="C1955" s="55"/>
      <c r="D1955" s="56"/>
      <c r="E1955" s="57"/>
      <c r="F1955" s="55"/>
      <c r="G1955" s="141"/>
      <c r="H1955" s="56">
        <f t="shared" si="76"/>
        <v>0</v>
      </c>
    </row>
    <row r="1956" ht="15.75" customHeight="1">
      <c r="A1956" s="53">
        <v>11.0</v>
      </c>
      <c r="B1956" s="153"/>
      <c r="C1956" s="55" t="str">
        <f>+IF(ISERROR(VLOOKUP($B1956,Insumos!$C:$G,3,FALSE)),"",VLOOKUP($B1956,Insumos!$C:$G,3,FALSE))</f>
        <v/>
      </c>
      <c r="D1956" s="56" t="str">
        <f>+IF(ISERROR(VLOOKUP($B1956,Insumos!$C:$G,2,FALSE)),"",VLOOKUP($B1956,Insumos!$C:$G,2,FALSE))</f>
        <v/>
      </c>
      <c r="E1956" s="57" t="str">
        <f>+IF(ISERROR(VLOOKUP($B1956,Insumos!$C:$G,5,FALSE)),"",VLOOKUP($B1956,Insumos!$C:$G,5,FALSE))</f>
        <v/>
      </c>
      <c r="F1956" s="55" t="str">
        <f>+IF(ISERROR(VLOOKUP($B1956,Insumos!$C:$G,4,FALSE)),"",VLOOKUP($B1956,Insumos!$C:$G,4,FALSE))</f>
        <v/>
      </c>
      <c r="G1956" s="141"/>
      <c r="H1956" s="56">
        <f t="shared" si="76"/>
        <v>0</v>
      </c>
    </row>
    <row r="1957" ht="15.75" customHeight="1">
      <c r="A1957" s="53">
        <v>12.0</v>
      </c>
      <c r="B1957" s="153"/>
      <c r="C1957" s="55" t="str">
        <f>+IF(ISERROR(VLOOKUP($B1957,Insumos!$C:$G,3,FALSE)),"",VLOOKUP($B1957,Insumos!$C:$G,3,FALSE))</f>
        <v/>
      </c>
      <c r="D1957" s="56" t="str">
        <f>+IF(ISERROR(VLOOKUP($B1957,Insumos!$C:$G,2,FALSE)),"",VLOOKUP($B1957,Insumos!$C:$G,2,FALSE))</f>
        <v/>
      </c>
      <c r="E1957" s="57" t="str">
        <f>+IF(ISERROR(VLOOKUP($B1957,Insumos!$C:$G,5,FALSE)),"",VLOOKUP($B1957,Insumos!$C:$G,5,FALSE))</f>
        <v/>
      </c>
      <c r="F1957" s="55" t="str">
        <f>+IF(ISERROR(VLOOKUP($B1957,Insumos!$C:$G,4,FALSE)),"",VLOOKUP($B1957,Insumos!$C:$G,4,FALSE))</f>
        <v/>
      </c>
      <c r="G1957" s="141"/>
      <c r="H1957" s="56">
        <f t="shared" si="76"/>
        <v>0</v>
      </c>
    </row>
    <row r="1958" ht="15.75" customHeight="1">
      <c r="A1958" s="53">
        <v>13.0</v>
      </c>
      <c r="B1958" s="153"/>
      <c r="C1958" s="55" t="str">
        <f>+IF(ISERROR(VLOOKUP($B1958,Insumos!$C:$G,3,FALSE)),"",VLOOKUP($B1958,Insumos!$C:$G,3,FALSE))</f>
        <v/>
      </c>
      <c r="D1958" s="56" t="str">
        <f>+IF(ISERROR(VLOOKUP($B1958,Insumos!$C:$G,2,FALSE)),"",VLOOKUP($B1958,Insumos!$C:$G,2,FALSE))</f>
        <v/>
      </c>
      <c r="E1958" s="57" t="str">
        <f>+IF(ISERROR(VLOOKUP($B1958,Insumos!$C:$G,5,FALSE)),"",VLOOKUP($B1958,Insumos!$C:$G,5,FALSE))</f>
        <v/>
      </c>
      <c r="F1958" s="55" t="str">
        <f>+IF(ISERROR(VLOOKUP($B1958,Insumos!$C:$G,4,FALSE)),"",VLOOKUP($B1958,Insumos!$C:$G,4,FALSE))</f>
        <v/>
      </c>
      <c r="G1958" s="141"/>
      <c r="H1958" s="56">
        <f t="shared" si="76"/>
        <v>0</v>
      </c>
    </row>
    <row r="1959" ht="15.75" customHeight="1">
      <c r="A1959" s="53">
        <v>14.0</v>
      </c>
      <c r="B1959" s="153"/>
      <c r="C1959" s="55" t="str">
        <f>+IF(ISERROR(VLOOKUP($B1959,Insumos!$C:$G,3,FALSE)),"",VLOOKUP($B1959,Insumos!$C:$G,3,FALSE))</f>
        <v/>
      </c>
      <c r="D1959" s="56" t="str">
        <f>+IF(ISERROR(VLOOKUP($B1959,Insumos!$C:$G,2,FALSE)),"",VLOOKUP($B1959,Insumos!$C:$G,2,FALSE))</f>
        <v/>
      </c>
      <c r="E1959" s="57" t="str">
        <f>+IF(ISERROR(VLOOKUP($B1959,Insumos!$C:$G,5,FALSE)),"",VLOOKUP($B1959,Insumos!$C:$G,5,FALSE))</f>
        <v/>
      </c>
      <c r="F1959" s="55" t="str">
        <f>+IF(ISERROR(VLOOKUP($B1959,Insumos!$C:$G,4,FALSE)),"",VLOOKUP($B1959,Insumos!$C:$G,4,FALSE))</f>
        <v/>
      </c>
      <c r="G1959" s="141"/>
      <c r="H1959" s="56">
        <f t="shared" si="76"/>
        <v>0</v>
      </c>
    </row>
    <row r="1960" ht="15.75" customHeight="1">
      <c r="A1960" s="53">
        <v>15.0</v>
      </c>
      <c r="B1960" s="153"/>
      <c r="C1960" s="55" t="str">
        <f>+IF(ISERROR(VLOOKUP($B1960,Insumos!$C:$G,3,FALSE)),"",VLOOKUP($B1960,Insumos!$C:$G,3,FALSE))</f>
        <v/>
      </c>
      <c r="D1960" s="56" t="str">
        <f>+IF(ISERROR(VLOOKUP($B1960,Insumos!$C:$G,2,FALSE)),"",VLOOKUP($B1960,Insumos!$C:$G,2,FALSE))</f>
        <v/>
      </c>
      <c r="E1960" s="57" t="str">
        <f>+IF(ISERROR(VLOOKUP($B1960,Insumos!$C:$G,5,FALSE)),"",VLOOKUP($B1960,Insumos!$C:$G,5,FALSE))</f>
        <v/>
      </c>
      <c r="F1960" s="55" t="str">
        <f>+IF(ISERROR(VLOOKUP($B1960,Insumos!$C:$G,4,FALSE)),"",VLOOKUP($B1960,Insumos!$C:$G,4,FALSE))</f>
        <v/>
      </c>
      <c r="G1960" s="141"/>
      <c r="H1960" s="56">
        <f t="shared" si="76"/>
        <v>0</v>
      </c>
    </row>
    <row r="1961" ht="15.75" customHeight="1">
      <c r="A1961" s="53">
        <v>16.0</v>
      </c>
      <c r="B1961" s="153"/>
      <c r="C1961" s="55" t="str">
        <f>+IF(ISERROR(VLOOKUP($B1961,Insumos!$C:$G,3,FALSE)),"",VLOOKUP($B1961,Insumos!$C:$G,3,FALSE))</f>
        <v/>
      </c>
      <c r="D1961" s="56" t="str">
        <f>+IF(ISERROR(VLOOKUP($B1961,Insumos!$C:$G,2,FALSE)),"",VLOOKUP($B1961,Insumos!$C:$G,2,FALSE))</f>
        <v/>
      </c>
      <c r="E1961" s="57" t="str">
        <f>+IF(ISERROR(VLOOKUP($B1961,Insumos!$C:$G,5,FALSE)),"",VLOOKUP($B1961,Insumos!$C:$G,5,FALSE))</f>
        <v/>
      </c>
      <c r="F1961" s="55" t="str">
        <f>+IF(ISERROR(VLOOKUP($B1961,Insumos!$C:$G,4,FALSE)),"",VLOOKUP($B1961,Insumos!$C:$G,4,FALSE))</f>
        <v/>
      </c>
      <c r="G1961" s="141"/>
      <c r="H1961" s="56">
        <f t="shared" si="76"/>
        <v>0</v>
      </c>
    </row>
    <row r="1962" ht="15.75" customHeight="1">
      <c r="A1962" s="42"/>
      <c r="B1962" s="140"/>
      <c r="C1962" s="41"/>
      <c r="D1962" s="44"/>
      <c r="E1962" s="45"/>
      <c r="F1962" s="41"/>
      <c r="G1962" s="67" t="s">
        <v>566</v>
      </c>
      <c r="H1962" s="68">
        <f>+SUM(H1946:H1961)</f>
        <v>896.45</v>
      </c>
    </row>
    <row r="1963" ht="15.75" customHeight="1">
      <c r="A1963" s="42"/>
      <c r="B1963" s="140"/>
      <c r="C1963" s="41" t="s">
        <v>567</v>
      </c>
      <c r="D1963" s="44"/>
      <c r="E1963" s="45" t="s">
        <v>568</v>
      </c>
      <c r="F1963" s="41"/>
      <c r="G1963" s="67" t="s">
        <v>569</v>
      </c>
      <c r="H1963" s="142">
        <f>+H1962/10</f>
        <v>89.645</v>
      </c>
    </row>
    <row r="1964" ht="15.75" customHeight="1">
      <c r="A1964" s="42"/>
      <c r="B1964" s="140"/>
      <c r="C1964" s="143">
        <f>(H1962+H1963)*1.19</f>
        <v>1173.45305</v>
      </c>
      <c r="D1964" s="44"/>
      <c r="E1964" s="143">
        <f>(H1962+H1963)*1.19</f>
        <v>1173.45305</v>
      </c>
      <c r="F1964" s="41"/>
      <c r="G1964" s="67" t="s">
        <v>570</v>
      </c>
      <c r="H1964" s="143">
        <f>(H1962+H1963)*1.19</f>
        <v>1173.45305</v>
      </c>
    </row>
    <row r="1965" ht="15.75" customHeight="1">
      <c r="A1965" s="42"/>
      <c r="B1965" s="140"/>
      <c r="C1965" s="144" t="str">
        <f>+C1964/C1966</f>
        <v>#DIV/0!</v>
      </c>
      <c r="D1965" s="44"/>
      <c r="E1965" s="144" t="str">
        <f>+E1964/E1966</f>
        <v>#DIV/0!</v>
      </c>
      <c r="F1965" s="41"/>
      <c r="G1965" s="67" t="s">
        <v>571</v>
      </c>
      <c r="H1965" s="144">
        <f>+H1964/H1966</f>
        <v>0.04074489757</v>
      </c>
    </row>
    <row r="1966" ht="15.75" customHeight="1">
      <c r="A1966" s="42"/>
      <c r="B1966" s="140"/>
      <c r="C1966" s="145"/>
      <c r="D1966" s="44"/>
      <c r="E1966" s="145"/>
      <c r="F1966" s="41"/>
      <c r="G1966" s="67" t="s">
        <v>572</v>
      </c>
      <c r="H1966" s="145">
        <v>28800.0</v>
      </c>
    </row>
    <row r="1967" ht="15.75" customHeight="1">
      <c r="B1967" s="4"/>
      <c r="G1967" s="31"/>
    </row>
    <row r="1968" ht="15.75" customHeight="1">
      <c r="B1968" s="4"/>
      <c r="G1968" s="31"/>
    </row>
    <row r="1969" ht="15.75" customHeight="1">
      <c r="A1969" s="138" t="s">
        <v>562</v>
      </c>
      <c r="B1969" s="89" t="s">
        <v>637</v>
      </c>
      <c r="C1969" s="34"/>
      <c r="D1969" s="35"/>
      <c r="E1969" s="36"/>
      <c r="F1969" s="37"/>
      <c r="G1969" s="38"/>
      <c r="H1969" s="35"/>
    </row>
    <row r="1970" ht="15.75" customHeight="1">
      <c r="A1970" s="42"/>
      <c r="B1970" s="140"/>
      <c r="C1970" s="42"/>
      <c r="D1970" s="44"/>
      <c r="E1970" s="45"/>
      <c r="F1970" s="42"/>
      <c r="G1970" s="46"/>
      <c r="H1970" s="44"/>
    </row>
    <row r="1971" ht="15.75" customHeight="1">
      <c r="A1971" s="48" t="s">
        <v>476</v>
      </c>
      <c r="B1971" s="48" t="s">
        <v>477</v>
      </c>
      <c r="C1971" s="48" t="s">
        <v>478</v>
      </c>
      <c r="D1971" s="49" t="s">
        <v>564</v>
      </c>
      <c r="E1971" s="50" t="s">
        <v>10</v>
      </c>
      <c r="F1971" s="48" t="s">
        <v>480</v>
      </c>
      <c r="G1971" s="51" t="s">
        <v>481</v>
      </c>
      <c r="H1971" s="49" t="s">
        <v>565</v>
      </c>
    </row>
    <row r="1972" ht="15.75" customHeight="1">
      <c r="A1972" s="53">
        <v>1.0</v>
      </c>
      <c r="B1972" s="55" t="s">
        <v>69</v>
      </c>
      <c r="C1972" s="55" t="str">
        <f>+IF(ISERROR(VLOOKUP($B1972,Insumos!$C:$G,3,FALSE)),"",VLOOKUP($B1972,Insumos!$C:$G,3,FALSE))</f>
        <v>GRAMOS</v>
      </c>
      <c r="D1972" s="56">
        <f>+IF(ISERROR(VLOOKUP($B1972,Insumos!$C:$G,2,FALSE)),"",VLOOKUP($B1972,Insumos!$C:$G,2,FALSE))</f>
        <v>2777.79</v>
      </c>
      <c r="E1972" s="57">
        <f>+IF(ISERROR(VLOOKUP($B1972,Insumos!$C:$G,5,FALSE)),"",VLOOKUP($B1972,Insumos!$C:$G,5,FALSE))</f>
        <v>5700</v>
      </c>
      <c r="F1972" s="55" t="str">
        <f>+IF(ISERROR(VLOOKUP($B1972,Insumos!$C:$G,4,FALSE)),"",VLOOKUP($B1972,Insumos!$C:$G,4,FALSE))</f>
        <v>GRAMOS</v>
      </c>
      <c r="G1972" s="141">
        <v>110.0</v>
      </c>
      <c r="H1972" s="56">
        <f t="shared" ref="H1972:H1993" si="77">IF(ISERROR(ROUND(+D1972/E1972*G1972,2)),0,ROUND(+D1972/E1972*G1972,2))</f>
        <v>53.61</v>
      </c>
    </row>
    <row r="1973" ht="15.75" customHeight="1">
      <c r="A1973" s="53">
        <v>2.0</v>
      </c>
      <c r="B1973" s="55" t="s">
        <v>52</v>
      </c>
      <c r="C1973" s="55" t="str">
        <f>+IF(ISERROR(VLOOKUP($B1973,Insumos!$C:$G,3,FALSE)),"",VLOOKUP($B1973,Insumos!$C:$G,3,FALSE))</f>
        <v>UNIDAD</v>
      </c>
      <c r="D1973" s="56">
        <f>+IF(ISERROR(VLOOKUP($B1973,Insumos!$C:$G,2,FALSE)),"",VLOOKUP($B1973,Insumos!$C:$G,2,FALSE))</f>
        <v>5000</v>
      </c>
      <c r="E1973" s="57">
        <f>+IF(ISERROR(VLOOKUP($B1973,Insumos!$C:$G,5,FALSE)),"",VLOOKUP($B1973,Insumos!$C:$G,5,FALSE))</f>
        <v>100</v>
      </c>
      <c r="F1973" s="55" t="str">
        <f>+IF(ISERROR(VLOOKUP($B1973,Insumos!$C:$G,4,FALSE)),"",VLOOKUP($B1973,Insumos!$C:$G,4,FALSE))</f>
        <v>UNIDAD</v>
      </c>
      <c r="G1973" s="141">
        <v>0.5</v>
      </c>
      <c r="H1973" s="56">
        <f t="shared" si="77"/>
        <v>25</v>
      </c>
    </row>
    <row r="1974" ht="15.75" customHeight="1">
      <c r="A1974" s="53">
        <v>3.0</v>
      </c>
      <c r="B1974" s="55" t="s">
        <v>236</v>
      </c>
      <c r="C1974" s="55" t="str">
        <f>+IF(ISERROR(VLOOKUP($B1974,Insumos!$C:$G,3,FALSE)),"",VLOOKUP($B1974,Insumos!$C:$G,3,FALSE))</f>
        <v>GRAMOS</v>
      </c>
      <c r="D1974" s="56">
        <f>+IF(ISERROR(VLOOKUP($B1974,Insumos!$C:$G,2,FALSE)),"",VLOOKUP($B1974,Insumos!$C:$G,2,FALSE))</f>
        <v>8753.846154</v>
      </c>
      <c r="E1974" s="57">
        <f>+IF(ISERROR(VLOOKUP($B1974,Insumos!$C:$G,5,FALSE)),"",VLOOKUP($B1974,Insumos!$C:$G,5,FALSE))</f>
        <v>1000</v>
      </c>
      <c r="F1974" s="55" t="str">
        <f>+IF(ISERROR(VLOOKUP($B1974,Insumos!$C:$G,4,FALSE)),"",VLOOKUP($B1974,Insumos!$C:$G,4,FALSE))</f>
        <v>GRAMOS</v>
      </c>
      <c r="G1974" s="141">
        <v>40.0</v>
      </c>
      <c r="H1974" s="56">
        <f t="shared" si="77"/>
        <v>350.15</v>
      </c>
    </row>
    <row r="1975" ht="15.75" customHeight="1">
      <c r="A1975" s="53">
        <v>4.0</v>
      </c>
      <c r="B1975" s="55" t="s">
        <v>234</v>
      </c>
      <c r="C1975" s="55" t="str">
        <f>+IF(ISERROR(VLOOKUP($B1975,Insumos!$C:$G,3,FALSE)),"",VLOOKUP($B1975,Insumos!$C:$G,3,FALSE))</f>
        <v>GRAMOS</v>
      </c>
      <c r="D1975" s="56">
        <f>+IF(ISERROR(VLOOKUP($B1975,Insumos!$C:$G,2,FALSE)),"",VLOOKUP($B1975,Insumos!$C:$G,2,FALSE))</f>
        <v>878.8888889</v>
      </c>
      <c r="E1975" s="57">
        <f>+IF(ISERROR(VLOOKUP($B1975,Insumos!$C:$G,5,FALSE)),"",VLOOKUP($B1975,Insumos!$C:$G,5,FALSE))</f>
        <v>1000</v>
      </c>
      <c r="F1975" s="55" t="str">
        <f>+IF(ISERROR(VLOOKUP($B1975,Insumos!$C:$G,4,FALSE)),"",VLOOKUP($B1975,Insumos!$C:$G,4,FALSE))</f>
        <v>GRAMOS</v>
      </c>
      <c r="G1975" s="141">
        <v>40.0</v>
      </c>
      <c r="H1975" s="56">
        <f t="shared" si="77"/>
        <v>35.16</v>
      </c>
    </row>
    <row r="1976" ht="15.75" customHeight="1">
      <c r="A1976" s="53">
        <v>5.0</v>
      </c>
      <c r="B1976" s="55" t="s">
        <v>326</v>
      </c>
      <c r="C1976" s="55" t="str">
        <f>+IF(ISERROR(VLOOKUP($B1976,Insumos!$C:$G,3,FALSE)),"",VLOOKUP($B1976,Insumos!$C:$G,3,FALSE))</f>
        <v>GRAMOS</v>
      </c>
      <c r="D1976" s="56">
        <f>+IF(ISERROR(VLOOKUP($B1976,Insumos!$C:$G,2,FALSE)),"",VLOOKUP($B1976,Insumos!$C:$G,2,FALSE))</f>
        <v>1120</v>
      </c>
      <c r="E1976" s="57">
        <f>+IF(ISERROR(VLOOKUP($B1976,Insumos!$C:$G,5,FALSE)),"",VLOOKUP($B1976,Insumos!$C:$G,5,FALSE))</f>
        <v>1000</v>
      </c>
      <c r="F1976" s="55" t="str">
        <f>+IF(ISERROR(VLOOKUP($B1976,Insumos!$C:$G,4,FALSE)),"",VLOOKUP($B1976,Insumos!$C:$G,4,FALSE))</f>
        <v>GRAMOS</v>
      </c>
      <c r="G1976" s="141">
        <v>15.0</v>
      </c>
      <c r="H1976" s="56">
        <f t="shared" si="77"/>
        <v>16.8</v>
      </c>
    </row>
    <row r="1977" ht="15.75" customHeight="1">
      <c r="A1977" s="53">
        <v>6.0</v>
      </c>
      <c r="B1977" s="55" t="s">
        <v>145</v>
      </c>
      <c r="C1977" s="55" t="str">
        <f>+IF(ISERROR(VLOOKUP($B1977,Insumos!$C:$G,3,FALSE)),"",VLOOKUP($B1977,Insumos!$C:$G,3,FALSE))</f>
        <v>MILILITROS</v>
      </c>
      <c r="D1977" s="56">
        <f>+IF(ISERROR(VLOOKUP($B1977,Insumos!$C:$G,2,FALSE)),"",VLOOKUP($B1977,Insumos!$C:$G,2,FALSE))</f>
        <v>3327.52</v>
      </c>
      <c r="E1977" s="57">
        <f>+IF(ISERROR(VLOOKUP($B1977,Insumos!$C:$G,5,FALSE)),"",VLOOKUP($B1977,Insumos!$C:$G,5,FALSE))</f>
        <v>798</v>
      </c>
      <c r="F1977" s="55" t="str">
        <f>+IF(ISERROR(VLOOKUP($B1977,Insumos!$C:$G,4,FALSE)),"",VLOOKUP($B1977,Insumos!$C:$G,4,FALSE))</f>
        <v>MILILITROS</v>
      </c>
      <c r="G1977" s="141">
        <v>30.0</v>
      </c>
      <c r="H1977" s="56">
        <f t="shared" si="77"/>
        <v>125.09</v>
      </c>
    </row>
    <row r="1978" ht="15.75" customHeight="1">
      <c r="A1978" s="53">
        <v>7.0</v>
      </c>
      <c r="B1978" s="55" t="s">
        <v>225</v>
      </c>
      <c r="C1978" s="55" t="str">
        <f>+IF(ISERROR(VLOOKUP($B1978,Insumos!$C:$G,3,FALSE)),"",VLOOKUP($B1978,Insumos!$C:$G,3,FALSE))</f>
        <v>GRAMOS</v>
      </c>
      <c r="D1978" s="56">
        <f>+IF(ISERROR(VLOOKUP($B1978,Insumos!$C:$G,2,FALSE)),"",VLOOKUP($B1978,Insumos!$C:$G,2,FALSE))</f>
        <v>6995</v>
      </c>
      <c r="E1978" s="57">
        <f>+IF(ISERROR(VLOOKUP($B1978,Insumos!$C:$G,5,FALSE)),"",VLOOKUP($B1978,Insumos!$C:$G,5,FALSE))</f>
        <v>1000</v>
      </c>
      <c r="F1978" s="55" t="str">
        <f>+IF(ISERROR(VLOOKUP($B1978,Insumos!$C:$G,4,FALSE)),"",VLOOKUP($B1978,Insumos!$C:$G,4,FALSE))</f>
        <v>GRAMOS</v>
      </c>
      <c r="G1978" s="141">
        <v>45.0</v>
      </c>
      <c r="H1978" s="56">
        <f t="shared" si="77"/>
        <v>314.78</v>
      </c>
    </row>
    <row r="1979" ht="15.75" customHeight="1">
      <c r="A1979" s="53">
        <v>8.0</v>
      </c>
      <c r="B1979" s="55" t="s">
        <v>294</v>
      </c>
      <c r="C1979" s="55" t="str">
        <f>+IF(ISERROR(VLOOKUP($B1979,Insumos!$C:$G,3,FALSE)),"",VLOOKUP($B1979,Insumos!$C:$G,3,FALSE))</f>
        <v>CAJA</v>
      </c>
      <c r="D1979" s="56">
        <f>+IF(ISERROR(VLOOKUP($B1979,Insumos!$C:$G,2,FALSE)),"",VLOOKUP($B1979,Insumos!$C:$G,2,FALSE))</f>
        <v>180</v>
      </c>
      <c r="E1979" s="57">
        <f>+IF(ISERROR(VLOOKUP($B1979,Insumos!$C:$G,5,FALSE)),"",VLOOKUP($B1979,Insumos!$C:$G,5,FALSE))</f>
        <v>1</v>
      </c>
      <c r="F1979" s="55" t="str">
        <f>+IF(ISERROR(VLOOKUP($B1979,Insumos!$C:$G,4,FALSE)),"",VLOOKUP($B1979,Insumos!$C:$G,4,FALSE))</f>
        <v>CAJA</v>
      </c>
      <c r="G1979" s="141">
        <v>1.0</v>
      </c>
      <c r="H1979" s="56">
        <f t="shared" si="77"/>
        <v>180</v>
      </c>
    </row>
    <row r="1980" ht="15.75" customHeight="1">
      <c r="A1980" s="53">
        <v>9.0</v>
      </c>
      <c r="B1980" s="55" t="s">
        <v>314</v>
      </c>
      <c r="C1980" s="55" t="str">
        <f>+IF(ISERROR(VLOOKUP($B1980,Insumos!$C:$G,3,FALSE)),"",VLOOKUP($B1980,Insumos!$C:$G,3,FALSE))</f>
        <v>UNIDAD</v>
      </c>
      <c r="D1980" s="56">
        <f>+IF(ISERROR(VLOOKUP($B1980,Insumos!$C:$G,2,FALSE)),"",VLOOKUP($B1980,Insumos!$C:$G,2,FALSE))</f>
        <v>10.5</v>
      </c>
      <c r="E1980" s="57">
        <f>+IF(ISERROR(VLOOKUP($B1980,Insumos!$C:$G,5,FALSE)),"",VLOOKUP($B1980,Insumos!$C:$G,5,FALSE))</f>
        <v>1</v>
      </c>
      <c r="F1980" s="55" t="str">
        <f>+IF(ISERROR(VLOOKUP($B1980,Insumos!$C:$G,4,FALSE)),"",VLOOKUP($B1980,Insumos!$C:$G,4,FALSE))</f>
        <v>UNIDAD</v>
      </c>
      <c r="G1980" s="141">
        <v>1.0</v>
      </c>
      <c r="H1980" s="56">
        <f t="shared" si="77"/>
        <v>10.5</v>
      </c>
    </row>
    <row r="1981" ht="15.75" customHeight="1">
      <c r="A1981" s="53">
        <v>10.0</v>
      </c>
      <c r="B1981" s="55" t="s">
        <v>156</v>
      </c>
      <c r="C1981" s="55" t="str">
        <f>+IF(ISERROR(VLOOKUP($B1981,Insumos!$C:$G,3,FALSE)),"",VLOOKUP($B1981,Insumos!$C:$G,3,FALSE))</f>
        <v>GRAMOS</v>
      </c>
      <c r="D1981" s="56">
        <f>+IF(ISERROR(VLOOKUP($B1981,Insumos!$C:$G,2,FALSE)),"",VLOOKUP($B1981,Insumos!$C:$G,2,FALSE))</f>
        <v>909</v>
      </c>
      <c r="E1981" s="57">
        <f>+IF(ISERROR(VLOOKUP($B1981,Insumos!$C:$G,5,FALSE)),"",VLOOKUP($B1981,Insumos!$C:$G,5,FALSE))</f>
        <v>1000</v>
      </c>
      <c r="F1981" s="55" t="str">
        <f>+IF(ISERROR(VLOOKUP($B1981,Insumos!$C:$G,4,FALSE)),"",VLOOKUP($B1981,Insumos!$C:$G,4,FALSE))</f>
        <v>GRAMOS</v>
      </c>
      <c r="G1981" s="141">
        <v>8.0</v>
      </c>
      <c r="H1981" s="56">
        <f t="shared" si="77"/>
        <v>7.27</v>
      </c>
    </row>
    <row r="1982" ht="15.75" customHeight="1">
      <c r="A1982" s="53">
        <v>11.0</v>
      </c>
      <c r="B1982" s="55" t="s">
        <v>313</v>
      </c>
      <c r="C1982" s="55" t="str">
        <f>+IF(ISERROR(VLOOKUP($B1982,Insumos!$C:$G,3,FALSE)),"",VLOOKUP($B1982,Insumos!$C:$G,3,FALSE))</f>
        <v>GRAMOS</v>
      </c>
      <c r="D1982" s="56">
        <f>+IF(ISERROR(VLOOKUP($B1982,Insumos!$C:$G,2,FALSE)),"",VLOOKUP($B1982,Insumos!$C:$G,2,FALSE))</f>
        <v>6750</v>
      </c>
      <c r="E1982" s="57">
        <f>+IF(ISERROR(VLOOKUP($B1982,Insumos!$C:$G,5,FALSE)),"",VLOOKUP($B1982,Insumos!$C:$G,5,FALSE))</f>
        <v>1000</v>
      </c>
      <c r="F1982" s="55" t="str">
        <f>+IF(ISERROR(VLOOKUP($B1982,Insumos!$C:$G,4,FALSE)),"",VLOOKUP($B1982,Insumos!$C:$G,4,FALSE))</f>
        <v>GRAMOS</v>
      </c>
      <c r="G1982" s="141">
        <v>8.0</v>
      </c>
      <c r="H1982" s="56">
        <f t="shared" si="77"/>
        <v>54</v>
      </c>
    </row>
    <row r="1983" ht="15.75" customHeight="1">
      <c r="A1983" s="53">
        <v>12.0</v>
      </c>
      <c r="B1983" s="55" t="s">
        <v>311</v>
      </c>
      <c r="C1983" s="55" t="str">
        <f>+IF(ISERROR(VLOOKUP($B1983,Insumos!$C:$G,3,FALSE)),"",VLOOKUP($B1983,Insumos!$C:$G,3,FALSE))</f>
        <v>UNIDAD</v>
      </c>
      <c r="D1983" s="56">
        <f>+IF(ISERROR(VLOOKUP($B1983,Insumos!$C:$G,2,FALSE)),"",VLOOKUP($B1983,Insumos!$C:$G,2,FALSE))</f>
        <v>75.25</v>
      </c>
      <c r="E1983" s="57">
        <f>+IF(ISERROR(VLOOKUP($B1983,Insumos!$C:$G,5,FALSE)),"",VLOOKUP($B1983,Insumos!$C:$G,5,FALSE))</f>
        <v>1</v>
      </c>
      <c r="F1983" s="55" t="str">
        <f>+IF(ISERROR(VLOOKUP($B1983,Insumos!$C:$G,4,FALSE)),"",VLOOKUP($B1983,Insumos!$C:$G,4,FALSE))</f>
        <v>UNIDAD</v>
      </c>
      <c r="G1983" s="141">
        <v>1.0</v>
      </c>
      <c r="H1983" s="56">
        <f t="shared" si="77"/>
        <v>75.25</v>
      </c>
    </row>
    <row r="1984" ht="15.75" customHeight="1">
      <c r="A1984" s="53">
        <v>13.0</v>
      </c>
      <c r="B1984" s="55" t="s">
        <v>312</v>
      </c>
      <c r="C1984" s="55" t="str">
        <f>+IF(ISERROR(VLOOKUP($B1984,Insumos!$C:$G,3,FALSE)),"",VLOOKUP($B1984,Insumos!$C:$G,3,FALSE))</f>
        <v>UNIDAD</v>
      </c>
      <c r="D1984" s="56">
        <f>+IF(ISERROR(VLOOKUP($B1984,Insumos!$C:$G,2,FALSE)),"",VLOOKUP($B1984,Insumos!$C:$G,2,FALSE))</f>
        <v>90.25</v>
      </c>
      <c r="E1984" s="57">
        <f>+IF(ISERROR(VLOOKUP($B1984,Insumos!$C:$G,5,FALSE)),"",VLOOKUP($B1984,Insumos!$C:$G,5,FALSE))</f>
        <v>1</v>
      </c>
      <c r="F1984" s="55" t="str">
        <f>+IF(ISERROR(VLOOKUP($B1984,Insumos!$C:$G,4,FALSE)),"",VLOOKUP($B1984,Insumos!$C:$G,4,FALSE))</f>
        <v>UNIDAD</v>
      </c>
      <c r="G1984" s="141">
        <v>1.0</v>
      </c>
      <c r="H1984" s="56">
        <f t="shared" si="77"/>
        <v>90.25</v>
      </c>
    </row>
    <row r="1985" ht="15.75" customHeight="1">
      <c r="A1985" s="53">
        <v>14.0</v>
      </c>
      <c r="B1985" s="55" t="s">
        <v>303</v>
      </c>
      <c r="C1985" s="55" t="str">
        <f>+IF(ISERROR(VLOOKUP($B1985,Insumos!$C:$G,3,FALSE)),"",VLOOKUP($B1985,Insumos!$C:$G,3,FALSE))</f>
        <v>UNIDAD</v>
      </c>
      <c r="D1985" s="56">
        <f>+IF(ISERROR(VLOOKUP($B1985,Insumos!$C:$G,2,FALSE)),"",VLOOKUP($B1985,Insumos!$C:$G,2,FALSE))</f>
        <v>10</v>
      </c>
      <c r="E1985" s="57">
        <f>+IF(ISERROR(VLOOKUP($B1985,Insumos!$C:$G,5,FALSE)),"",VLOOKUP($B1985,Insumos!$C:$G,5,FALSE))</f>
        <v>1</v>
      </c>
      <c r="F1985" s="55" t="str">
        <f>+IF(ISERROR(VLOOKUP($B1985,Insumos!$C:$G,4,FALSE)),"",VLOOKUP($B1985,Insumos!$C:$G,4,FALSE))</f>
        <v>UNIDAD</v>
      </c>
      <c r="G1985" s="141">
        <v>2.0</v>
      </c>
      <c r="H1985" s="56">
        <f t="shared" si="77"/>
        <v>20</v>
      </c>
    </row>
    <row r="1986" ht="15.75" customHeight="1">
      <c r="A1986" s="53">
        <v>15.0</v>
      </c>
      <c r="B1986" s="55" t="s">
        <v>304</v>
      </c>
      <c r="C1986" s="55" t="str">
        <f>+IF(ISERROR(VLOOKUP($B1986,Insumos!$C:$G,3,FALSE)),"",VLOOKUP($B1986,Insumos!$C:$G,3,FALSE))</f>
        <v>UNIDAD</v>
      </c>
      <c r="D1986" s="56">
        <f>+IF(ISERROR(VLOOKUP($B1986,Insumos!$C:$G,2,FALSE)),"",VLOOKUP($B1986,Insumos!$C:$G,2,FALSE))</f>
        <v>9</v>
      </c>
      <c r="E1986" s="57">
        <f>+IF(ISERROR(VLOOKUP($B1986,Insumos!$C:$G,5,FALSE)),"",VLOOKUP($B1986,Insumos!$C:$G,5,FALSE))</f>
        <v>1</v>
      </c>
      <c r="F1986" s="55" t="str">
        <f>+IF(ISERROR(VLOOKUP($B1986,Insumos!$C:$G,4,FALSE)),"",VLOOKUP($B1986,Insumos!$C:$G,4,FALSE))</f>
        <v>UNIDAD</v>
      </c>
      <c r="G1986" s="141">
        <v>2.0</v>
      </c>
      <c r="H1986" s="56">
        <f t="shared" si="77"/>
        <v>18</v>
      </c>
    </row>
    <row r="1987" ht="15.75" customHeight="1">
      <c r="A1987" s="53">
        <v>16.0</v>
      </c>
      <c r="B1987" s="55" t="s">
        <v>315</v>
      </c>
      <c r="C1987" s="55" t="str">
        <f>+IF(ISERROR(VLOOKUP($B1987,Insumos!$C:$G,3,FALSE)),"",VLOOKUP($B1987,Insumos!$C:$G,3,FALSE))</f>
        <v>UNIDAD</v>
      </c>
      <c r="D1987" s="56">
        <f>+IF(ISERROR(VLOOKUP($B1987,Insumos!$C:$G,2,FALSE)),"",VLOOKUP($B1987,Insumos!$C:$G,2,FALSE))</f>
        <v>170</v>
      </c>
      <c r="E1987" s="57">
        <f>+IF(ISERROR(VLOOKUP($B1987,Insumos!$C:$G,5,FALSE)),"",VLOOKUP($B1987,Insumos!$C:$G,5,FALSE))</f>
        <v>1</v>
      </c>
      <c r="F1987" s="55" t="str">
        <f>+IF(ISERROR(VLOOKUP($B1987,Insumos!$C:$G,4,FALSE)),"",VLOOKUP($B1987,Insumos!$C:$G,4,FALSE))</f>
        <v>UNIDAD</v>
      </c>
      <c r="G1987" s="141">
        <v>1.0</v>
      </c>
      <c r="H1987" s="56">
        <f t="shared" si="77"/>
        <v>170</v>
      </c>
    </row>
    <row r="1988" ht="15.75" customHeight="1">
      <c r="A1988" s="53">
        <v>17.0</v>
      </c>
      <c r="B1988" s="55"/>
      <c r="C1988" s="55" t="str">
        <f>+IF(ISERROR(VLOOKUP($B1988,Insumos!$C:$G,3,FALSE)),"",VLOOKUP($B1988,Insumos!$C:$G,3,FALSE))</f>
        <v/>
      </c>
      <c r="D1988" s="56" t="str">
        <f>+IF(ISERROR(VLOOKUP($B1988,Insumos!$C:$G,2,FALSE)),"",VLOOKUP($B1988,Insumos!$C:$G,2,FALSE))</f>
        <v/>
      </c>
      <c r="E1988" s="57" t="str">
        <f>+IF(ISERROR(VLOOKUP($B1988,Insumos!$C:$G,5,FALSE)),"",VLOOKUP($B1988,Insumos!$C:$G,5,FALSE))</f>
        <v/>
      </c>
      <c r="F1988" s="55" t="str">
        <f>+IF(ISERROR(VLOOKUP($B1988,Insumos!$C:$G,4,FALSE)),"",VLOOKUP($B1988,Insumos!$C:$G,4,FALSE))</f>
        <v/>
      </c>
      <c r="G1988" s="141"/>
      <c r="H1988" s="56">
        <f t="shared" si="77"/>
        <v>0</v>
      </c>
    </row>
    <row r="1989" ht="15.75" customHeight="1">
      <c r="A1989" s="53">
        <v>18.0</v>
      </c>
      <c r="B1989" s="55"/>
      <c r="C1989" s="55" t="str">
        <f>+IF(ISERROR(VLOOKUP($B1989,Insumos!$C:$G,3,FALSE)),"",VLOOKUP($B1989,Insumos!$C:$G,3,FALSE))</f>
        <v/>
      </c>
      <c r="D1989" s="56" t="str">
        <f>+IF(ISERROR(VLOOKUP($B1989,Insumos!$C:$G,2,FALSE)),"",VLOOKUP($B1989,Insumos!$C:$G,2,FALSE))</f>
        <v/>
      </c>
      <c r="E1989" s="57" t="str">
        <f>+IF(ISERROR(VLOOKUP($B1989,Insumos!$C:$G,5,FALSE)),"",VLOOKUP($B1989,Insumos!$C:$G,5,FALSE))</f>
        <v/>
      </c>
      <c r="F1989" s="55" t="str">
        <f>+IF(ISERROR(VLOOKUP($B1989,Insumos!$C:$G,4,FALSE)),"",VLOOKUP($B1989,Insumos!$C:$G,4,FALSE))</f>
        <v/>
      </c>
      <c r="G1989" s="141"/>
      <c r="H1989" s="56">
        <f t="shared" si="77"/>
        <v>0</v>
      </c>
    </row>
    <row r="1990" ht="15.75" customHeight="1">
      <c r="A1990" s="53">
        <v>19.0</v>
      </c>
      <c r="B1990" s="55"/>
      <c r="C1990" s="55" t="str">
        <f>+IF(ISERROR(VLOOKUP($B1990,Insumos!$C:$G,3,FALSE)),"",VLOOKUP($B1990,Insumos!$C:$G,3,FALSE))</f>
        <v/>
      </c>
      <c r="D1990" s="56" t="str">
        <f>+IF(ISERROR(VLOOKUP($B1990,Insumos!$C:$G,2,FALSE)),"",VLOOKUP($B1990,Insumos!$C:$G,2,FALSE))</f>
        <v/>
      </c>
      <c r="E1990" s="57" t="str">
        <f>+IF(ISERROR(VLOOKUP($B1990,Insumos!$C:$G,5,FALSE)),"",VLOOKUP($B1990,Insumos!$C:$G,5,FALSE))</f>
        <v/>
      </c>
      <c r="F1990" s="55" t="str">
        <f>+IF(ISERROR(VLOOKUP($B1990,Insumos!$C:$G,4,FALSE)),"",VLOOKUP($B1990,Insumos!$C:$G,4,FALSE))</f>
        <v/>
      </c>
      <c r="G1990" s="141"/>
      <c r="H1990" s="56">
        <f t="shared" si="77"/>
        <v>0</v>
      </c>
    </row>
    <row r="1991" ht="15.75" customHeight="1">
      <c r="A1991" s="53">
        <v>20.0</v>
      </c>
      <c r="B1991" s="55"/>
      <c r="C1991" s="55" t="str">
        <f>+IF(ISERROR(VLOOKUP($B1991,Insumos!$C:$G,3,FALSE)),"",VLOOKUP($B1991,Insumos!$C:$G,3,FALSE))</f>
        <v/>
      </c>
      <c r="D1991" s="56" t="str">
        <f>+IF(ISERROR(VLOOKUP($B1991,Insumos!$C:$G,2,FALSE)),"",VLOOKUP($B1991,Insumos!$C:$G,2,FALSE))</f>
        <v/>
      </c>
      <c r="E1991" s="57" t="str">
        <f>+IF(ISERROR(VLOOKUP($B1991,Insumos!$C:$G,5,FALSE)),"",VLOOKUP($B1991,Insumos!$C:$G,5,FALSE))</f>
        <v/>
      </c>
      <c r="F1991" s="55" t="str">
        <f>+IF(ISERROR(VLOOKUP($B1991,Insumos!$C:$G,4,FALSE)),"",VLOOKUP($B1991,Insumos!$C:$G,4,FALSE))</f>
        <v/>
      </c>
      <c r="G1991" s="141"/>
      <c r="H1991" s="56">
        <f t="shared" si="77"/>
        <v>0</v>
      </c>
    </row>
    <row r="1992" ht="15.75" customHeight="1">
      <c r="A1992" s="53">
        <v>21.0</v>
      </c>
      <c r="B1992" s="55"/>
      <c r="C1992" s="55" t="str">
        <f>+IF(ISERROR(VLOOKUP($B1992,Insumos!$C:$G,3,FALSE)),"",VLOOKUP($B1992,Insumos!$C:$G,3,FALSE))</f>
        <v/>
      </c>
      <c r="D1992" s="56" t="str">
        <f>+IF(ISERROR(VLOOKUP($B1992,Insumos!$C:$G,2,FALSE)),"",VLOOKUP($B1992,Insumos!$C:$G,2,FALSE))</f>
        <v/>
      </c>
      <c r="E1992" s="57" t="str">
        <f>+IF(ISERROR(VLOOKUP($B1992,Insumos!$C:$G,5,FALSE)),"",VLOOKUP($B1992,Insumos!$C:$G,5,FALSE))</f>
        <v/>
      </c>
      <c r="F1992" s="55" t="str">
        <f>+IF(ISERROR(VLOOKUP($B1992,Insumos!$C:$G,4,FALSE)),"",VLOOKUP($B1992,Insumos!$C:$G,4,FALSE))</f>
        <v/>
      </c>
      <c r="G1992" s="141"/>
      <c r="H1992" s="56">
        <f t="shared" si="77"/>
        <v>0</v>
      </c>
    </row>
    <row r="1993" ht="15.75" customHeight="1">
      <c r="A1993" s="53">
        <v>22.0</v>
      </c>
      <c r="B1993" s="153"/>
      <c r="C1993" s="55" t="str">
        <f>+IF(ISERROR(VLOOKUP($B1993,Insumos!$C:$G,3,FALSE)),"",VLOOKUP($B1993,Insumos!$C:$G,3,FALSE))</f>
        <v/>
      </c>
      <c r="D1993" s="56" t="str">
        <f>+IF(ISERROR(VLOOKUP($B1993,Insumos!$C:$G,2,FALSE)),"",VLOOKUP($B1993,Insumos!$C:$G,2,FALSE))</f>
        <v/>
      </c>
      <c r="E1993" s="57" t="str">
        <f>+IF(ISERROR(VLOOKUP($B1993,Insumos!$C:$G,5,FALSE)),"",VLOOKUP($B1993,Insumos!$C:$G,5,FALSE))</f>
        <v/>
      </c>
      <c r="F1993" s="55" t="str">
        <f>+IF(ISERROR(VLOOKUP($B1993,Insumos!$C:$G,4,FALSE)),"",VLOOKUP($B1993,Insumos!$C:$G,4,FALSE))</f>
        <v/>
      </c>
      <c r="G1993" s="141"/>
      <c r="H1993" s="56">
        <f t="shared" si="77"/>
        <v>0</v>
      </c>
    </row>
    <row r="1994" ht="15.75" customHeight="1">
      <c r="A1994" s="42"/>
      <c r="B1994" s="140"/>
      <c r="C1994" s="41"/>
      <c r="D1994" s="44"/>
      <c r="E1994" s="45"/>
      <c r="F1994" s="41"/>
      <c r="G1994" s="67" t="s">
        <v>566</v>
      </c>
      <c r="H1994" s="68">
        <f>+SUM(H1972:H1993)</f>
        <v>1545.86</v>
      </c>
    </row>
    <row r="1995" ht="15.75" customHeight="1">
      <c r="A1995" s="42"/>
      <c r="B1995" s="140"/>
      <c r="C1995" s="41"/>
      <c r="D1995" s="44"/>
      <c r="E1995" s="45"/>
      <c r="F1995" s="41"/>
      <c r="G1995" s="67" t="s">
        <v>569</v>
      </c>
      <c r="H1995" s="142">
        <f>+H1994/10</f>
        <v>154.586</v>
      </c>
    </row>
    <row r="1996" ht="15.75" customHeight="1">
      <c r="A1996" s="42"/>
      <c r="B1996" s="140"/>
      <c r="C1996" s="41"/>
      <c r="D1996" s="44"/>
      <c r="E1996" s="45"/>
      <c r="F1996" s="41"/>
      <c r="G1996" s="67" t="s">
        <v>570</v>
      </c>
      <c r="H1996" s="143">
        <f>(H1994+H1995)*1.19</f>
        <v>2023.53074</v>
      </c>
    </row>
    <row r="1997" ht="15.75" customHeight="1">
      <c r="A1997" s="42"/>
      <c r="B1997" s="140"/>
      <c r="C1997" s="41"/>
      <c r="D1997" s="44"/>
      <c r="E1997" s="45"/>
      <c r="F1997" s="41"/>
      <c r="G1997" s="67" t="s">
        <v>571</v>
      </c>
      <c r="H1997" s="144">
        <f>+H1996/H1998</f>
        <v>0.2025556296</v>
      </c>
    </row>
    <row r="1998" ht="15.75" customHeight="1">
      <c r="A1998" s="42"/>
      <c r="B1998" s="140"/>
      <c r="C1998" s="41"/>
      <c r="D1998" s="44"/>
      <c r="E1998" s="45"/>
      <c r="F1998" s="41"/>
      <c r="G1998" s="67" t="s">
        <v>572</v>
      </c>
      <c r="H1998" s="145">
        <v>9990.0</v>
      </c>
    </row>
    <row r="1999" ht="15.75" customHeight="1">
      <c r="B1999" s="4"/>
      <c r="G1999" s="31"/>
    </row>
    <row r="2000" ht="15.75" customHeight="1">
      <c r="B2000" s="4"/>
      <c r="G2000" s="31"/>
    </row>
    <row r="2001" ht="15.75" customHeight="1">
      <c r="B2001" s="4"/>
      <c r="G2001" s="31"/>
    </row>
    <row r="2002" ht="15.75" customHeight="1">
      <c r="B2002" s="4"/>
      <c r="G2002" s="31"/>
    </row>
    <row r="2003" ht="15.75" customHeight="1">
      <c r="B2003" s="4"/>
      <c r="G2003" s="31"/>
    </row>
    <row r="2004" ht="15.75" customHeight="1">
      <c r="A2004" s="138" t="s">
        <v>562</v>
      </c>
      <c r="B2004" s="180" t="s">
        <v>638</v>
      </c>
      <c r="C2004" s="34"/>
      <c r="D2004" s="35"/>
      <c r="E2004" s="36"/>
      <c r="F2004" s="37"/>
      <c r="G2004" s="38"/>
      <c r="H2004" s="35"/>
    </row>
    <row r="2005" ht="15.75" customHeight="1">
      <c r="A2005" s="42"/>
      <c r="B2005" s="140"/>
      <c r="C2005" s="42"/>
      <c r="D2005" s="44"/>
      <c r="E2005" s="45"/>
      <c r="F2005" s="42"/>
      <c r="G2005" s="46"/>
      <c r="H2005" s="44"/>
    </row>
    <row r="2006" ht="15.75" customHeight="1">
      <c r="A2006" s="48" t="s">
        <v>476</v>
      </c>
      <c r="B2006" s="48" t="s">
        <v>477</v>
      </c>
      <c r="C2006" s="48" t="s">
        <v>478</v>
      </c>
      <c r="D2006" s="49" t="s">
        <v>564</v>
      </c>
      <c r="E2006" s="50" t="s">
        <v>10</v>
      </c>
      <c r="F2006" s="48" t="s">
        <v>480</v>
      </c>
      <c r="G2006" s="51" t="s">
        <v>481</v>
      </c>
      <c r="H2006" s="49" t="s">
        <v>565</v>
      </c>
    </row>
    <row r="2007" ht="15.75" customHeight="1">
      <c r="A2007" s="53">
        <v>1.0</v>
      </c>
      <c r="B2007" s="55" t="s">
        <v>69</v>
      </c>
      <c r="C2007" s="55" t="str">
        <f>+IF(ISERROR(VLOOKUP($B2007,Insumos!$C:$G,3,FALSE)),"",VLOOKUP($B2007,Insumos!$C:$G,3,FALSE))</f>
        <v>GRAMOS</v>
      </c>
      <c r="D2007" s="56">
        <f>+IF(ISERROR(VLOOKUP($B2007,Insumos!$C:$G,2,FALSE)),"",VLOOKUP($B2007,Insumos!$C:$G,2,FALSE))</f>
        <v>2777.79</v>
      </c>
      <c r="E2007" s="57">
        <f>+IF(ISERROR(VLOOKUP($B2007,Insumos!$C:$G,5,FALSE)),"",VLOOKUP($B2007,Insumos!$C:$G,5,FALSE))</f>
        <v>5700</v>
      </c>
      <c r="F2007" s="55" t="str">
        <f>+IF(ISERROR(VLOOKUP($B2007,Insumos!$C:$G,4,FALSE)),"",VLOOKUP($B2007,Insumos!$C:$G,4,FALSE))</f>
        <v>GRAMOS</v>
      </c>
      <c r="G2007" s="141">
        <v>130.0</v>
      </c>
      <c r="H2007" s="56">
        <f t="shared" ref="H2007:H2025" si="78">IF(ISERROR(ROUND(+D2007/E2007*G2007,2)),0,ROUND(+D2007/E2007*G2007,2))</f>
        <v>63.35</v>
      </c>
    </row>
    <row r="2008" ht="15.75" customHeight="1">
      <c r="A2008" s="53">
        <v>2.0</v>
      </c>
      <c r="B2008" s="55" t="s">
        <v>236</v>
      </c>
      <c r="C2008" s="55" t="str">
        <f>+IF(ISERROR(VLOOKUP($B2008,Insumos!$C:$G,3,FALSE)),"",VLOOKUP($B2008,Insumos!$C:$G,3,FALSE))</f>
        <v>GRAMOS</v>
      </c>
      <c r="D2008" s="56">
        <f>+IF(ISERROR(VLOOKUP($B2008,Insumos!$C:$G,2,FALSE)),"",VLOOKUP($B2008,Insumos!$C:$G,2,FALSE))</f>
        <v>8753.846154</v>
      </c>
      <c r="E2008" s="57">
        <f>+IF(ISERROR(VLOOKUP($B2008,Insumos!$C:$G,5,FALSE)),"",VLOOKUP($B2008,Insumos!$C:$G,5,FALSE))</f>
        <v>1000</v>
      </c>
      <c r="F2008" s="55" t="str">
        <f>+IF(ISERROR(VLOOKUP($B2008,Insumos!$C:$G,4,FALSE)),"",VLOOKUP($B2008,Insumos!$C:$G,4,FALSE))</f>
        <v>GRAMOS</v>
      </c>
      <c r="G2008" s="141">
        <v>40.0</v>
      </c>
      <c r="H2008" s="56">
        <f t="shared" si="78"/>
        <v>350.15</v>
      </c>
    </row>
    <row r="2009" ht="15.75" customHeight="1">
      <c r="A2009" s="53">
        <v>3.0</v>
      </c>
      <c r="B2009" s="55" t="s">
        <v>232</v>
      </c>
      <c r="C2009" s="55" t="str">
        <f>+IF(ISERROR(VLOOKUP($B2009,Insumos!$C:$G,3,FALSE)),"",VLOOKUP($B2009,Insumos!$C:$G,3,FALSE))</f>
        <v>GRAMOS</v>
      </c>
      <c r="D2009" s="56">
        <f>+IF(ISERROR(VLOOKUP($B2009,Insumos!$C:$G,2,FALSE)),"",VLOOKUP($B2009,Insumos!$C:$G,2,FALSE))</f>
        <v>3529.411765</v>
      </c>
      <c r="E2009" s="57">
        <f>+IF(ISERROR(VLOOKUP($B2009,Insumos!$C:$G,5,FALSE)),"",VLOOKUP($B2009,Insumos!$C:$G,5,FALSE))</f>
        <v>1000</v>
      </c>
      <c r="F2009" s="55" t="str">
        <f>+IF(ISERROR(VLOOKUP($B2009,Insumos!$C:$G,4,FALSE)),"",VLOOKUP($B2009,Insumos!$C:$G,4,FALSE))</f>
        <v>GRAMOS</v>
      </c>
      <c r="G2009" s="141">
        <v>40.0</v>
      </c>
      <c r="H2009" s="56">
        <f t="shared" si="78"/>
        <v>141.18</v>
      </c>
    </row>
    <row r="2010" ht="15.75" customHeight="1">
      <c r="A2010" s="53">
        <v>4.0</v>
      </c>
      <c r="B2010" s="55" t="s">
        <v>226</v>
      </c>
      <c r="C2010" s="55" t="str">
        <f>+IF(ISERROR(VLOOKUP($B2010,Insumos!$C:$G,3,FALSE)),"",VLOOKUP($B2010,Insumos!$C:$G,3,FALSE))</f>
        <v>GRAMOS</v>
      </c>
      <c r="D2010" s="56">
        <f>+IF(ISERROR(VLOOKUP($B2010,Insumos!$C:$G,2,FALSE)),"",VLOOKUP($B2010,Insumos!$C:$G,2,FALSE))</f>
        <v>10926</v>
      </c>
      <c r="E2010" s="57">
        <f>+IF(ISERROR(VLOOKUP($B2010,Insumos!$C:$G,5,FALSE)),"",VLOOKUP($B2010,Insumos!$C:$G,5,FALSE))</f>
        <v>500</v>
      </c>
      <c r="F2010" s="55" t="str">
        <f>+IF(ISERROR(VLOOKUP($B2010,Insumos!$C:$G,4,FALSE)),"",VLOOKUP($B2010,Insumos!$C:$G,4,FALSE))</f>
        <v>GRAMOS</v>
      </c>
      <c r="G2010" s="141">
        <v>2.0</v>
      </c>
      <c r="H2010" s="56">
        <f t="shared" si="78"/>
        <v>43.7</v>
      </c>
    </row>
    <row r="2011" ht="15.75" customHeight="1">
      <c r="A2011" s="53">
        <v>5.0</v>
      </c>
      <c r="B2011" s="55" t="s">
        <v>54</v>
      </c>
      <c r="C2011" s="55" t="str">
        <f>+IF(ISERROR(VLOOKUP($B2011,Insumos!$C:$G,3,FALSE)),"",VLOOKUP($B2011,Insumos!$C:$G,3,FALSE))</f>
        <v>UNIDAD</v>
      </c>
      <c r="D2011" s="56">
        <f>+IF(ISERROR(VLOOKUP($B2011,Insumos!$C:$G,2,FALSE)),"",VLOOKUP($B2011,Insumos!$C:$G,2,FALSE))</f>
        <v>8000</v>
      </c>
      <c r="E2011" s="57">
        <f>+IF(ISERROR(VLOOKUP($B2011,Insumos!$C:$G,5,FALSE)),"",VLOOKUP($B2011,Insumos!$C:$G,5,FALSE))</f>
        <v>36</v>
      </c>
      <c r="F2011" s="55" t="str">
        <f>+IF(ISERROR(VLOOKUP($B2011,Insumos!$C:$G,4,FALSE)),"",VLOOKUP($B2011,Insumos!$C:$G,4,FALSE))</f>
        <v>UNIDAD</v>
      </c>
      <c r="G2011" s="141">
        <v>0.5</v>
      </c>
      <c r="H2011" s="56">
        <f t="shared" si="78"/>
        <v>111.11</v>
      </c>
    </row>
    <row r="2012" ht="15.75" customHeight="1">
      <c r="A2012" s="53">
        <v>6.0</v>
      </c>
      <c r="B2012" s="55" t="s">
        <v>145</v>
      </c>
      <c r="C2012" s="55" t="str">
        <f>+IF(ISERROR(VLOOKUP($B2012,Insumos!$C:$G,3,FALSE)),"",VLOOKUP($B2012,Insumos!$C:$G,3,FALSE))</f>
        <v>MILILITROS</v>
      </c>
      <c r="D2012" s="56">
        <f>+IF(ISERROR(VLOOKUP($B2012,Insumos!$C:$G,2,FALSE)),"",VLOOKUP($B2012,Insumos!$C:$G,2,FALSE))</f>
        <v>3327.52</v>
      </c>
      <c r="E2012" s="57">
        <f>+IF(ISERROR(VLOOKUP($B2012,Insumos!$C:$G,5,FALSE)),"",VLOOKUP($B2012,Insumos!$C:$G,5,FALSE))</f>
        <v>798</v>
      </c>
      <c r="F2012" s="55" t="str">
        <f>+IF(ISERROR(VLOOKUP($B2012,Insumos!$C:$G,4,FALSE)),"",VLOOKUP($B2012,Insumos!$C:$G,4,FALSE))</f>
        <v>MILILITROS</v>
      </c>
      <c r="G2012" s="141">
        <v>50.0</v>
      </c>
      <c r="H2012" s="56">
        <f t="shared" si="78"/>
        <v>208.49</v>
      </c>
    </row>
    <row r="2013" ht="15.75" customHeight="1">
      <c r="A2013" s="53">
        <v>7.0</v>
      </c>
      <c r="B2013" s="55" t="s">
        <v>129</v>
      </c>
      <c r="C2013" s="55" t="str">
        <f>+IF(ISERROR(VLOOKUP($B2013,Insumos!$C:$G,3,FALSE)),"",VLOOKUP($B2013,Insumos!$C:$G,3,FALSE))</f>
        <v>GRAMOS</v>
      </c>
      <c r="D2013" s="56">
        <f>+IF(ISERROR(VLOOKUP($B2013,Insumos!$C:$G,2,FALSE)),"",VLOOKUP($B2013,Insumos!$C:$G,2,FALSE))</f>
        <v>13944.82759</v>
      </c>
      <c r="E2013" s="57">
        <f>+IF(ISERROR(VLOOKUP($B2013,Insumos!$C:$G,5,FALSE)),"",VLOOKUP($B2013,Insumos!$C:$G,5,FALSE))</f>
        <v>1000</v>
      </c>
      <c r="F2013" s="55" t="str">
        <f>+IF(ISERROR(VLOOKUP($B2013,Insumos!$C:$G,4,FALSE)),"",VLOOKUP($B2013,Insumos!$C:$G,4,FALSE))</f>
        <v>GRAMOS</v>
      </c>
      <c r="G2013" s="141">
        <v>45.0</v>
      </c>
      <c r="H2013" s="56">
        <f t="shared" si="78"/>
        <v>627.52</v>
      </c>
    </row>
    <row r="2014" ht="15.75" customHeight="1">
      <c r="A2014" s="53">
        <v>8.0</v>
      </c>
      <c r="B2014" s="55" t="s">
        <v>294</v>
      </c>
      <c r="C2014" s="55" t="str">
        <f>+IF(ISERROR(VLOOKUP($B2014,Insumos!$C:$G,3,FALSE)),"",VLOOKUP($B2014,Insumos!$C:$G,3,FALSE))</f>
        <v>CAJA</v>
      </c>
      <c r="D2014" s="56">
        <f>+IF(ISERROR(VLOOKUP($B2014,Insumos!$C:$G,2,FALSE)),"",VLOOKUP($B2014,Insumos!$C:$G,2,FALSE))</f>
        <v>180</v>
      </c>
      <c r="E2014" s="57">
        <f>+IF(ISERROR(VLOOKUP($B2014,Insumos!$C:$G,5,FALSE)),"",VLOOKUP($B2014,Insumos!$C:$G,5,FALSE))</f>
        <v>1</v>
      </c>
      <c r="F2014" s="55" t="str">
        <f>+IF(ISERROR(VLOOKUP($B2014,Insumos!$C:$G,4,FALSE)),"",VLOOKUP($B2014,Insumos!$C:$G,4,FALSE))</f>
        <v>CAJA</v>
      </c>
      <c r="G2014" s="141">
        <v>1.0</v>
      </c>
      <c r="H2014" s="56">
        <f t="shared" si="78"/>
        <v>180</v>
      </c>
    </row>
    <row r="2015" ht="15.75" customHeight="1">
      <c r="A2015" s="53">
        <v>9.0</v>
      </c>
      <c r="B2015" s="55" t="s">
        <v>311</v>
      </c>
      <c r="C2015" s="55" t="str">
        <f>+IF(ISERROR(VLOOKUP($B2015,Insumos!$C:$G,3,FALSE)),"",VLOOKUP($B2015,Insumos!$C:$G,3,FALSE))</f>
        <v>UNIDAD</v>
      </c>
      <c r="D2015" s="56">
        <f>+IF(ISERROR(VLOOKUP($B2015,Insumos!$C:$G,2,FALSE)),"",VLOOKUP($B2015,Insumos!$C:$G,2,FALSE))</f>
        <v>75.25</v>
      </c>
      <c r="E2015" s="57">
        <f>+IF(ISERROR(VLOOKUP($B2015,Insumos!$C:$G,5,FALSE)),"",VLOOKUP($B2015,Insumos!$C:$G,5,FALSE))</f>
        <v>1</v>
      </c>
      <c r="F2015" s="55" t="str">
        <f>+IF(ISERROR(VLOOKUP($B2015,Insumos!$C:$G,4,FALSE)),"",VLOOKUP($B2015,Insumos!$C:$G,4,FALSE))</f>
        <v>UNIDAD</v>
      </c>
      <c r="G2015" s="141">
        <v>1.0</v>
      </c>
      <c r="H2015" s="56">
        <f t="shared" si="78"/>
        <v>75.25</v>
      </c>
    </row>
    <row r="2016" ht="15.75" customHeight="1">
      <c r="A2016" s="53">
        <v>10.0</v>
      </c>
      <c r="B2016" s="55" t="s">
        <v>312</v>
      </c>
      <c r="C2016" s="55" t="str">
        <f>+IF(ISERROR(VLOOKUP($B2016,Insumos!$C:$G,3,FALSE)),"",VLOOKUP($B2016,Insumos!$C:$G,3,FALSE))</f>
        <v>UNIDAD</v>
      </c>
      <c r="D2016" s="56">
        <f>+IF(ISERROR(VLOOKUP($B2016,Insumos!$C:$G,2,FALSE)),"",VLOOKUP($B2016,Insumos!$C:$G,2,FALSE))</f>
        <v>90.25</v>
      </c>
      <c r="E2016" s="57">
        <f>+IF(ISERROR(VLOOKUP($B2016,Insumos!$C:$G,5,FALSE)),"",VLOOKUP($B2016,Insumos!$C:$G,5,FALSE))</f>
        <v>1</v>
      </c>
      <c r="F2016" s="55" t="str">
        <f>+IF(ISERROR(VLOOKUP($B2016,Insumos!$C:$G,4,FALSE)),"",VLOOKUP($B2016,Insumos!$C:$G,4,FALSE))</f>
        <v>UNIDAD</v>
      </c>
      <c r="G2016" s="141">
        <v>1.0</v>
      </c>
      <c r="H2016" s="56">
        <f t="shared" si="78"/>
        <v>90.25</v>
      </c>
    </row>
    <row r="2017" ht="15.75" customHeight="1">
      <c r="A2017" s="53">
        <v>11.0</v>
      </c>
      <c r="B2017" s="55" t="s">
        <v>314</v>
      </c>
      <c r="C2017" s="55" t="str">
        <f>+IF(ISERROR(VLOOKUP($B2017,Insumos!$C:$G,3,FALSE)),"",VLOOKUP($B2017,Insumos!$C:$G,3,FALSE))</f>
        <v>UNIDAD</v>
      </c>
      <c r="D2017" s="56">
        <f>+IF(ISERROR(VLOOKUP($B2017,Insumos!$C:$G,2,FALSE)),"",VLOOKUP($B2017,Insumos!$C:$G,2,FALSE))</f>
        <v>10.5</v>
      </c>
      <c r="E2017" s="57">
        <f>+IF(ISERROR(VLOOKUP($B2017,Insumos!$C:$G,5,FALSE)),"",VLOOKUP($B2017,Insumos!$C:$G,5,FALSE))</f>
        <v>1</v>
      </c>
      <c r="F2017" s="55" t="str">
        <f>+IF(ISERROR(VLOOKUP($B2017,Insumos!$C:$G,4,FALSE)),"",VLOOKUP($B2017,Insumos!$C:$G,4,FALSE))</f>
        <v>UNIDAD</v>
      </c>
      <c r="G2017" s="141">
        <v>1.0</v>
      </c>
      <c r="H2017" s="56">
        <f t="shared" si="78"/>
        <v>10.5</v>
      </c>
    </row>
    <row r="2018" ht="15.75" customHeight="1">
      <c r="A2018" s="53">
        <v>12.0</v>
      </c>
      <c r="B2018" s="55" t="s">
        <v>313</v>
      </c>
      <c r="C2018" s="55" t="str">
        <f>+IF(ISERROR(VLOOKUP($B2018,Insumos!$C:$G,3,FALSE)),"",VLOOKUP($B2018,Insumos!$C:$G,3,FALSE))</f>
        <v>GRAMOS</v>
      </c>
      <c r="D2018" s="56">
        <f>+IF(ISERROR(VLOOKUP($B2018,Insumos!$C:$G,2,FALSE)),"",VLOOKUP($B2018,Insumos!$C:$G,2,FALSE))</f>
        <v>6750</v>
      </c>
      <c r="E2018" s="57">
        <f>+IF(ISERROR(VLOOKUP($B2018,Insumos!$C:$G,5,FALSE)),"",VLOOKUP($B2018,Insumos!$C:$G,5,FALSE))</f>
        <v>1000</v>
      </c>
      <c r="F2018" s="55" t="str">
        <f>+IF(ISERROR(VLOOKUP($B2018,Insumos!$C:$G,4,FALSE)),"",VLOOKUP($B2018,Insumos!$C:$G,4,FALSE))</f>
        <v>GRAMOS</v>
      </c>
      <c r="G2018" s="141">
        <v>8.0</v>
      </c>
      <c r="H2018" s="56">
        <f t="shared" si="78"/>
        <v>54</v>
      </c>
    </row>
    <row r="2019" ht="15.75" customHeight="1">
      <c r="A2019" s="53">
        <v>13.0</v>
      </c>
      <c r="B2019" s="55" t="s">
        <v>156</v>
      </c>
      <c r="C2019" s="55" t="str">
        <f>+IF(ISERROR(VLOOKUP($B2019,Insumos!$C:$G,3,FALSE)),"",VLOOKUP($B2019,Insumos!$C:$G,3,FALSE))</f>
        <v>GRAMOS</v>
      </c>
      <c r="D2019" s="56">
        <f>+IF(ISERROR(VLOOKUP($B2019,Insumos!$C:$G,2,FALSE)),"",VLOOKUP($B2019,Insumos!$C:$G,2,FALSE))</f>
        <v>909</v>
      </c>
      <c r="E2019" s="57">
        <f>+IF(ISERROR(VLOOKUP($B2019,Insumos!$C:$G,5,FALSE)),"",VLOOKUP($B2019,Insumos!$C:$G,5,FALSE))</f>
        <v>1000</v>
      </c>
      <c r="F2019" s="55" t="str">
        <f>+IF(ISERROR(VLOOKUP($B2019,Insumos!$C:$G,4,FALSE)),"",VLOOKUP($B2019,Insumos!$C:$G,4,FALSE))</f>
        <v>GRAMOS</v>
      </c>
      <c r="G2019" s="141">
        <v>8.0</v>
      </c>
      <c r="H2019" s="56">
        <f t="shared" si="78"/>
        <v>7.27</v>
      </c>
    </row>
    <row r="2020" ht="15.75" customHeight="1">
      <c r="A2020" s="53">
        <v>14.0</v>
      </c>
      <c r="B2020" s="55" t="s">
        <v>303</v>
      </c>
      <c r="C2020" s="55" t="str">
        <f>+IF(ISERROR(VLOOKUP($B2020,Insumos!$C:$G,3,FALSE)),"",VLOOKUP($B2020,Insumos!$C:$G,3,FALSE))</f>
        <v>UNIDAD</v>
      </c>
      <c r="D2020" s="56">
        <f>+IF(ISERROR(VLOOKUP($B2020,Insumos!$C:$G,2,FALSE)),"",VLOOKUP($B2020,Insumos!$C:$G,2,FALSE))</f>
        <v>10</v>
      </c>
      <c r="E2020" s="57">
        <f>+IF(ISERROR(VLOOKUP($B2020,Insumos!$C:$G,5,FALSE)),"",VLOOKUP($B2020,Insumos!$C:$G,5,FALSE))</f>
        <v>1</v>
      </c>
      <c r="F2020" s="55" t="str">
        <f>+IF(ISERROR(VLOOKUP($B2020,Insumos!$C:$G,4,FALSE)),"",VLOOKUP($B2020,Insumos!$C:$G,4,FALSE))</f>
        <v>UNIDAD</v>
      </c>
      <c r="G2020" s="141">
        <v>2.0</v>
      </c>
      <c r="H2020" s="56">
        <f t="shared" si="78"/>
        <v>20</v>
      </c>
    </row>
    <row r="2021" ht="15.75" customHeight="1">
      <c r="A2021" s="53">
        <v>15.0</v>
      </c>
      <c r="B2021" s="55" t="s">
        <v>304</v>
      </c>
      <c r="C2021" s="55" t="str">
        <f>+IF(ISERROR(VLOOKUP($B2021,Insumos!$C:$G,3,FALSE)),"",VLOOKUP($B2021,Insumos!$C:$G,3,FALSE))</f>
        <v>UNIDAD</v>
      </c>
      <c r="D2021" s="56">
        <f>+IF(ISERROR(VLOOKUP($B2021,Insumos!$C:$G,2,FALSE)),"",VLOOKUP($B2021,Insumos!$C:$G,2,FALSE))</f>
        <v>9</v>
      </c>
      <c r="E2021" s="57">
        <f>+IF(ISERROR(VLOOKUP($B2021,Insumos!$C:$G,5,FALSE)),"",VLOOKUP($B2021,Insumos!$C:$G,5,FALSE))</f>
        <v>1</v>
      </c>
      <c r="F2021" s="55" t="str">
        <f>+IF(ISERROR(VLOOKUP($B2021,Insumos!$C:$G,4,FALSE)),"",VLOOKUP($B2021,Insumos!$C:$G,4,FALSE))</f>
        <v>UNIDAD</v>
      </c>
      <c r="G2021" s="141">
        <v>2.0</v>
      </c>
      <c r="H2021" s="56">
        <f t="shared" si="78"/>
        <v>18</v>
      </c>
    </row>
    <row r="2022" ht="15.75" customHeight="1">
      <c r="A2022" s="53">
        <v>16.0</v>
      </c>
      <c r="B2022" s="55" t="s">
        <v>315</v>
      </c>
      <c r="C2022" s="55" t="str">
        <f>+IF(ISERROR(VLOOKUP($B2022,Insumos!$C:$G,3,FALSE)),"",VLOOKUP($B2022,Insumos!$C:$G,3,FALSE))</f>
        <v>UNIDAD</v>
      </c>
      <c r="D2022" s="56">
        <f>+IF(ISERROR(VLOOKUP($B2022,Insumos!$C:$G,2,FALSE)),"",VLOOKUP($B2022,Insumos!$C:$G,2,FALSE))</f>
        <v>170</v>
      </c>
      <c r="E2022" s="57">
        <f>+IF(ISERROR(VLOOKUP($B2022,Insumos!$C:$G,5,FALSE)),"",VLOOKUP($B2022,Insumos!$C:$G,5,FALSE))</f>
        <v>1</v>
      </c>
      <c r="F2022" s="55" t="str">
        <f>+IF(ISERROR(VLOOKUP($B2022,Insumos!$C:$G,4,FALSE)),"",VLOOKUP($B2022,Insumos!$C:$G,4,FALSE))</f>
        <v>UNIDAD</v>
      </c>
      <c r="G2022" s="141">
        <v>1.0</v>
      </c>
      <c r="H2022" s="56">
        <f t="shared" si="78"/>
        <v>170</v>
      </c>
    </row>
    <row r="2023" ht="15.75" customHeight="1">
      <c r="A2023" s="53">
        <v>17.0</v>
      </c>
      <c r="B2023" s="55" t="s">
        <v>309</v>
      </c>
      <c r="C2023" s="55" t="str">
        <f>+IF(ISERROR(VLOOKUP($B2023,Insumos!$C:$G,3,FALSE)),"",VLOOKUP($B2023,Insumos!$C:$G,3,FALSE))</f>
        <v>UNIDAD</v>
      </c>
      <c r="D2023" s="56">
        <f>+IF(ISERROR(VLOOKUP($B2023,Insumos!$C:$G,2,FALSE)),"",VLOOKUP($B2023,Insumos!$C:$G,2,FALSE))</f>
        <v>23.53</v>
      </c>
      <c r="E2023" s="57">
        <f>+IF(ISERROR(VLOOKUP($B2023,Insumos!$C:$G,5,FALSE)),"",VLOOKUP($B2023,Insumos!$C:$G,5,FALSE))</f>
        <v>1</v>
      </c>
      <c r="F2023" s="55" t="str">
        <f>+IF(ISERROR(VLOOKUP($B2023,Insumos!$C:$G,4,FALSE)),"",VLOOKUP($B2023,Insumos!$C:$G,4,FALSE))</f>
        <v>UNIDAD</v>
      </c>
      <c r="G2023" s="141">
        <v>1.0</v>
      </c>
      <c r="H2023" s="56">
        <f t="shared" si="78"/>
        <v>23.53</v>
      </c>
    </row>
    <row r="2024" ht="15.75" customHeight="1">
      <c r="A2024" s="53">
        <v>18.0</v>
      </c>
      <c r="B2024" s="55" t="s">
        <v>310</v>
      </c>
      <c r="C2024" s="55" t="str">
        <f>+IF(ISERROR(VLOOKUP($B2024,Insumos!$C:$G,3,FALSE)),"",VLOOKUP($B2024,Insumos!$C:$G,3,FALSE))</f>
        <v>UNIDAD</v>
      </c>
      <c r="D2024" s="56">
        <f>+IF(ISERROR(VLOOKUP($B2024,Insumos!$C:$G,2,FALSE)),"",VLOOKUP($B2024,Insumos!$C:$G,2,FALSE))</f>
        <v>15.13</v>
      </c>
      <c r="E2024" s="57">
        <f>+IF(ISERROR(VLOOKUP($B2024,Insumos!$C:$G,5,FALSE)),"",VLOOKUP($B2024,Insumos!$C:$G,5,FALSE))</f>
        <v>1</v>
      </c>
      <c r="F2024" s="55" t="str">
        <f>+IF(ISERROR(VLOOKUP($B2024,Insumos!$C:$G,4,FALSE)),"",VLOOKUP($B2024,Insumos!$C:$G,4,FALSE))</f>
        <v>UNIDAD</v>
      </c>
      <c r="G2024" s="141">
        <v>1.0</v>
      </c>
      <c r="H2024" s="56">
        <f t="shared" si="78"/>
        <v>15.13</v>
      </c>
    </row>
    <row r="2025" ht="15.75" customHeight="1">
      <c r="A2025" s="53">
        <v>19.0</v>
      </c>
      <c r="B2025" s="55" t="s">
        <v>305</v>
      </c>
      <c r="C2025" s="55" t="str">
        <f>+IF(ISERROR(VLOOKUP($B2025,Insumos!$C:$G,3,FALSE)),"",VLOOKUP($B2025,Insumos!$C:$G,3,FALSE))</f>
        <v>UNIDAD</v>
      </c>
      <c r="D2025" s="56">
        <f>+IF(ISERROR(VLOOKUP($B2025,Insumos!$C:$G,2,FALSE)),"",VLOOKUP($B2025,Insumos!$C:$G,2,FALSE))</f>
        <v>52</v>
      </c>
      <c r="E2025" s="57">
        <f>+IF(ISERROR(VLOOKUP($B2025,Insumos!$C:$G,5,FALSE)),"",VLOOKUP($B2025,Insumos!$C:$G,5,FALSE))</f>
        <v>1</v>
      </c>
      <c r="F2025" s="55" t="str">
        <f>+IF(ISERROR(VLOOKUP($B2025,Insumos!$C:$G,4,FALSE)),"",VLOOKUP($B2025,Insumos!$C:$G,4,FALSE))</f>
        <v>UNIDAD</v>
      </c>
      <c r="G2025" s="141">
        <v>1.0</v>
      </c>
      <c r="H2025" s="56">
        <f t="shared" si="78"/>
        <v>52</v>
      </c>
    </row>
    <row r="2026" ht="15.75" customHeight="1">
      <c r="A2026" s="42"/>
      <c r="B2026" s="140"/>
      <c r="C2026" s="41"/>
      <c r="D2026" s="44"/>
      <c r="E2026" s="45"/>
      <c r="F2026" s="41"/>
      <c r="G2026" s="67" t="s">
        <v>566</v>
      </c>
      <c r="H2026" s="68">
        <f>+SUM(H2007:H2025)</f>
        <v>2261.43</v>
      </c>
    </row>
    <row r="2027" ht="15.75" customHeight="1">
      <c r="A2027" s="42"/>
      <c r="B2027" s="140"/>
      <c r="C2027" s="41"/>
      <c r="D2027" s="44"/>
      <c r="E2027" s="45" t="s">
        <v>568</v>
      </c>
      <c r="F2027" s="41"/>
      <c r="G2027" s="67" t="s">
        <v>569</v>
      </c>
      <c r="H2027" s="142">
        <f>+H2026/10</f>
        <v>226.143</v>
      </c>
    </row>
    <row r="2028" ht="15.75" customHeight="1">
      <c r="A2028" s="42"/>
      <c r="B2028" s="140"/>
      <c r="C2028" s="41"/>
      <c r="D2028" s="44"/>
      <c r="E2028" s="157">
        <v>3406.49</v>
      </c>
      <c r="F2028" s="41"/>
      <c r="G2028" s="67" t="s">
        <v>570</v>
      </c>
      <c r="H2028" s="143">
        <f>(H2026+H2027)*1.19</f>
        <v>2960.21187</v>
      </c>
    </row>
    <row r="2029" ht="15.75" customHeight="1">
      <c r="A2029" s="42"/>
      <c r="B2029" s="140"/>
      <c r="C2029" s="41"/>
      <c r="D2029" s="44"/>
      <c r="E2029" s="144">
        <f>+E2028/E2030</f>
        <v>0.3611630619</v>
      </c>
      <c r="F2029" s="41"/>
      <c r="G2029" s="67" t="s">
        <v>571</v>
      </c>
      <c r="H2029" s="144">
        <f>+H2028/H2030</f>
        <v>0.384943026</v>
      </c>
    </row>
    <row r="2030" ht="15.75" customHeight="1">
      <c r="A2030" s="42"/>
      <c r="B2030" s="140"/>
      <c r="C2030" s="41"/>
      <c r="D2030" s="44"/>
      <c r="E2030" s="154">
        <v>9432.0</v>
      </c>
      <c r="F2030" s="41"/>
      <c r="G2030" s="67" t="s">
        <v>572</v>
      </c>
      <c r="H2030" s="145">
        <v>7690.0</v>
      </c>
      <c r="I2030" s="159">
        <v>10990.0</v>
      </c>
    </row>
    <row r="2031" ht="15.75" customHeight="1">
      <c r="B2031" s="4"/>
      <c r="E2031" s="15">
        <v>11790.0</v>
      </c>
      <c r="G2031" s="31"/>
    </row>
    <row r="2032" ht="15.75" customHeight="1">
      <c r="B2032" s="4"/>
      <c r="G2032" s="31"/>
    </row>
    <row r="2033" ht="15.75" customHeight="1">
      <c r="B2033" s="4"/>
      <c r="G2033" s="31"/>
    </row>
    <row r="2034" ht="15.75" customHeight="1">
      <c r="B2034" s="4"/>
      <c r="G2034" s="31"/>
    </row>
    <row r="2035" ht="15.75" customHeight="1">
      <c r="A2035" s="138" t="s">
        <v>562</v>
      </c>
      <c r="B2035" s="180" t="s">
        <v>639</v>
      </c>
      <c r="C2035" s="34"/>
      <c r="D2035" s="35"/>
      <c r="E2035" s="36"/>
      <c r="F2035" s="37"/>
      <c r="G2035" s="38"/>
      <c r="H2035" s="35"/>
    </row>
    <row r="2036" ht="15.75" customHeight="1">
      <c r="A2036" s="42"/>
      <c r="B2036" s="140"/>
      <c r="C2036" s="42"/>
      <c r="D2036" s="44"/>
      <c r="E2036" s="45"/>
      <c r="F2036" s="42"/>
      <c r="G2036" s="46"/>
      <c r="H2036" s="44"/>
    </row>
    <row r="2037" ht="15.75" customHeight="1">
      <c r="A2037" s="48" t="s">
        <v>476</v>
      </c>
      <c r="B2037" s="48" t="s">
        <v>477</v>
      </c>
      <c r="C2037" s="48" t="s">
        <v>478</v>
      </c>
      <c r="D2037" s="49" t="s">
        <v>564</v>
      </c>
      <c r="E2037" s="50" t="s">
        <v>10</v>
      </c>
      <c r="F2037" s="48" t="s">
        <v>480</v>
      </c>
      <c r="G2037" s="51" t="s">
        <v>481</v>
      </c>
      <c r="H2037" s="49" t="s">
        <v>565</v>
      </c>
    </row>
    <row r="2038" ht="15.75" customHeight="1">
      <c r="A2038" s="53">
        <v>1.0</v>
      </c>
      <c r="B2038" s="55" t="s">
        <v>69</v>
      </c>
      <c r="C2038" s="55" t="str">
        <f>+IF(ISERROR(VLOOKUP($B2038,Insumos!$C:$G,3,FALSE)),"",VLOOKUP($B2038,Insumos!$C:$G,3,FALSE))</f>
        <v>GRAMOS</v>
      </c>
      <c r="D2038" s="56">
        <f>+IF(ISERROR(VLOOKUP($B2038,Insumos!$C:$G,2,FALSE)),"",VLOOKUP($B2038,Insumos!$C:$G,2,FALSE))</f>
        <v>2777.79</v>
      </c>
      <c r="E2038" s="57">
        <f>+IF(ISERROR(VLOOKUP($B2038,Insumos!$C:$G,5,FALSE)),"",VLOOKUP($B2038,Insumos!$C:$G,5,FALSE))</f>
        <v>5700</v>
      </c>
      <c r="F2038" s="55" t="str">
        <f>+IF(ISERROR(VLOOKUP($B2038,Insumos!$C:$G,4,FALSE)),"",VLOOKUP($B2038,Insumos!$C:$G,4,FALSE))</f>
        <v>GRAMOS</v>
      </c>
      <c r="G2038" s="141">
        <v>110.0</v>
      </c>
      <c r="H2038" s="56">
        <f t="shared" ref="H2038:H2061" si="79">IF(ISERROR(ROUND(+D2038/E2038*G2038,2)),0,ROUND(+D2038/E2038*G2038,2))</f>
        <v>53.61</v>
      </c>
    </row>
    <row r="2039" ht="15.75" customHeight="1">
      <c r="A2039" s="53">
        <v>2.0</v>
      </c>
      <c r="B2039" s="55" t="s">
        <v>129</v>
      </c>
      <c r="C2039" s="55" t="str">
        <f>+IF(ISERROR(VLOOKUP($B2039,Insumos!$C:$G,3,FALSE)),"",VLOOKUP($B2039,Insumos!$C:$G,3,FALSE))</f>
        <v>GRAMOS</v>
      </c>
      <c r="D2039" s="56">
        <f>+IF(ISERROR(VLOOKUP($B2039,Insumos!$C:$G,2,FALSE)),"",VLOOKUP($B2039,Insumos!$C:$G,2,FALSE))</f>
        <v>13944.82759</v>
      </c>
      <c r="E2039" s="57">
        <f>+IF(ISERROR(VLOOKUP($B2039,Insumos!$C:$G,5,FALSE)),"",VLOOKUP($B2039,Insumos!$C:$G,5,FALSE))</f>
        <v>1000</v>
      </c>
      <c r="F2039" s="55" t="str">
        <f>+IF(ISERROR(VLOOKUP($B2039,Insumos!$C:$G,4,FALSE)),"",VLOOKUP($B2039,Insumos!$C:$G,4,FALSE))</f>
        <v>GRAMOS</v>
      </c>
      <c r="G2039" s="141">
        <v>45.0</v>
      </c>
      <c r="H2039" s="56">
        <f t="shared" si="79"/>
        <v>627.52</v>
      </c>
    </row>
    <row r="2040" ht="15.75" customHeight="1">
      <c r="A2040" s="53">
        <v>3.0</v>
      </c>
      <c r="B2040" s="55" t="s">
        <v>236</v>
      </c>
      <c r="C2040" s="55" t="str">
        <f>+IF(ISERROR(VLOOKUP($B2040,Insumos!$C:$G,3,FALSE)),"",VLOOKUP($B2040,Insumos!$C:$G,3,FALSE))</f>
        <v>GRAMOS</v>
      </c>
      <c r="D2040" s="56">
        <f>+IF(ISERROR(VLOOKUP($B2040,Insumos!$C:$G,2,FALSE)),"",VLOOKUP($B2040,Insumos!$C:$G,2,FALSE))</f>
        <v>8753.846154</v>
      </c>
      <c r="E2040" s="57">
        <f>+IF(ISERROR(VLOOKUP($B2040,Insumos!$C:$G,5,FALSE)),"",VLOOKUP($B2040,Insumos!$C:$G,5,FALSE))</f>
        <v>1000</v>
      </c>
      <c r="F2040" s="55" t="str">
        <f>+IF(ISERROR(VLOOKUP($B2040,Insumos!$C:$G,4,FALSE)),"",VLOOKUP($B2040,Insumos!$C:$G,4,FALSE))</f>
        <v>GRAMOS</v>
      </c>
      <c r="G2040" s="141">
        <v>40.0</v>
      </c>
      <c r="H2040" s="56">
        <f t="shared" si="79"/>
        <v>350.15</v>
      </c>
    </row>
    <row r="2041" ht="15.75" customHeight="1">
      <c r="A2041" s="53">
        <v>4.0</v>
      </c>
      <c r="B2041" s="55" t="s">
        <v>232</v>
      </c>
      <c r="C2041" s="55" t="str">
        <f>+IF(ISERROR(VLOOKUP($B2041,Insumos!$C:$G,3,FALSE)),"",VLOOKUP($B2041,Insumos!$C:$G,3,FALSE))</f>
        <v>GRAMOS</v>
      </c>
      <c r="D2041" s="56">
        <f>+IF(ISERROR(VLOOKUP($B2041,Insumos!$C:$G,2,FALSE)),"",VLOOKUP($B2041,Insumos!$C:$G,2,FALSE))</f>
        <v>3529.411765</v>
      </c>
      <c r="E2041" s="57">
        <f>+IF(ISERROR(VLOOKUP($B2041,Insumos!$C:$G,5,FALSE)),"",VLOOKUP($B2041,Insumos!$C:$G,5,FALSE))</f>
        <v>1000</v>
      </c>
      <c r="F2041" s="55" t="str">
        <f>+IF(ISERROR(VLOOKUP($B2041,Insumos!$C:$G,4,FALSE)),"",VLOOKUP($B2041,Insumos!$C:$G,4,FALSE))</f>
        <v>GRAMOS</v>
      </c>
      <c r="G2041" s="141">
        <v>40.0</v>
      </c>
      <c r="H2041" s="56">
        <f t="shared" si="79"/>
        <v>141.18</v>
      </c>
    </row>
    <row r="2042" ht="15.75" customHeight="1">
      <c r="A2042" s="53">
        <v>5.0</v>
      </c>
      <c r="B2042" s="55" t="s">
        <v>148</v>
      </c>
      <c r="C2042" s="55" t="str">
        <f>+IF(ISERROR(VLOOKUP($B2042,Insumos!$C:$G,3,FALSE)),"",VLOOKUP($B2042,Insumos!$C:$G,3,FALSE))</f>
        <v>MILILITROS</v>
      </c>
      <c r="D2042" s="56">
        <f>+IF(ISERROR(VLOOKUP($B2042,Insumos!$C:$G,2,FALSE)),"",VLOOKUP($B2042,Insumos!$C:$G,2,FALSE))</f>
        <v>2257.31</v>
      </c>
      <c r="E2042" s="57">
        <f>+IF(ISERROR(VLOOKUP($B2042,Insumos!$C:$G,5,FALSE)),"",VLOOKUP($B2042,Insumos!$C:$G,5,FALSE))</f>
        <v>558</v>
      </c>
      <c r="F2042" s="55" t="str">
        <f>+IF(ISERROR(VLOOKUP($B2042,Insumos!$C:$G,4,FALSE)),"",VLOOKUP($B2042,Insumos!$C:$G,4,FALSE))</f>
        <v>MILILITROS</v>
      </c>
      <c r="G2042" s="141">
        <v>50.0</v>
      </c>
      <c r="H2042" s="56">
        <f t="shared" si="79"/>
        <v>202.27</v>
      </c>
    </row>
    <row r="2043" ht="15.75" customHeight="1">
      <c r="A2043" s="53">
        <v>6.0</v>
      </c>
      <c r="B2043" s="55" t="s">
        <v>186</v>
      </c>
      <c r="C2043" s="55" t="str">
        <f>+IF(ISERROR(VLOOKUP($B2043,Insumos!$C:$G,3,FALSE)),"",VLOOKUP($B2043,Insumos!$C:$G,3,FALSE))</f>
        <v>GRAMOS</v>
      </c>
      <c r="D2043" s="56">
        <f>+IF(ISERROR(VLOOKUP($B2043,Insumos!$C:$G,2,FALSE)),"",VLOOKUP($B2043,Insumos!$C:$G,2,FALSE))</f>
        <v>22500</v>
      </c>
      <c r="E2043" s="57">
        <f>+IF(ISERROR(VLOOKUP($B2043,Insumos!$C:$G,5,FALSE)),"",VLOOKUP($B2043,Insumos!$C:$G,5,FALSE))</f>
        <v>1000</v>
      </c>
      <c r="F2043" s="55" t="str">
        <f>+IF(ISERROR(VLOOKUP($B2043,Insumos!$C:$G,4,FALSE)),"",VLOOKUP($B2043,Insumos!$C:$G,4,FALSE))</f>
        <v>GRAMOS</v>
      </c>
      <c r="G2043" s="141">
        <v>3.0</v>
      </c>
      <c r="H2043" s="56">
        <f t="shared" si="79"/>
        <v>67.5</v>
      </c>
    </row>
    <row r="2044" ht="15.75" customHeight="1">
      <c r="A2044" s="53">
        <v>7.0</v>
      </c>
      <c r="B2044" s="55" t="s">
        <v>228</v>
      </c>
      <c r="C2044" s="55" t="str">
        <f>+IF(ISERROR(VLOOKUP($B2044,Insumos!$C:$G,3,FALSE)),"",VLOOKUP($B2044,Insumos!$C:$G,3,FALSE))</f>
        <v>GRAMOS</v>
      </c>
      <c r="D2044" s="56">
        <f>+IF(ISERROR(VLOOKUP($B2044,Insumos!$C:$G,2,FALSE)),"",VLOOKUP($B2044,Insumos!$C:$G,2,FALSE))</f>
        <v>1681</v>
      </c>
      <c r="E2044" s="57">
        <f>+IF(ISERROR(VLOOKUP($B2044,Insumos!$C:$G,5,FALSE)),"",VLOOKUP($B2044,Insumos!$C:$G,5,FALSE))</f>
        <v>500</v>
      </c>
      <c r="F2044" s="55" t="str">
        <f>+IF(ISERROR(VLOOKUP($B2044,Insumos!$C:$G,4,FALSE)),"",VLOOKUP($B2044,Insumos!$C:$G,4,FALSE))</f>
        <v>GRAMOS</v>
      </c>
      <c r="G2044" s="141">
        <v>5.0</v>
      </c>
      <c r="H2044" s="56">
        <f t="shared" si="79"/>
        <v>16.81</v>
      </c>
    </row>
    <row r="2045" ht="15.75" customHeight="1">
      <c r="A2045" s="53">
        <v>8.0</v>
      </c>
      <c r="B2045" s="55" t="s">
        <v>87</v>
      </c>
      <c r="C2045" s="55" t="str">
        <f>+IF(ISERROR(VLOOKUP($B2045,Insumos!$C:$G,3,FALSE)),"",VLOOKUP($B2045,Insumos!$C:$G,3,FALSE))</f>
        <v>GRAMOS</v>
      </c>
      <c r="D2045" s="56">
        <f>+IF(ISERROR(VLOOKUP($B2045,Insumos!$C:$G,2,FALSE)),"",VLOOKUP($B2045,Insumos!$C:$G,2,FALSE))</f>
        <v>3795</v>
      </c>
      <c r="E2045" s="57">
        <f>+IF(ISERROR(VLOOKUP($B2045,Insumos!$C:$G,5,FALSE)),"",VLOOKUP($B2045,Insumos!$C:$G,5,FALSE))</f>
        <v>500</v>
      </c>
      <c r="F2045" s="55" t="str">
        <f>+IF(ISERROR(VLOOKUP($B2045,Insumos!$C:$G,4,FALSE)),"",VLOOKUP($B2045,Insumos!$C:$G,4,FALSE))</f>
        <v>GRAMOS</v>
      </c>
      <c r="G2045" s="141">
        <v>5.0</v>
      </c>
      <c r="H2045" s="56">
        <f t="shared" si="79"/>
        <v>37.95</v>
      </c>
    </row>
    <row r="2046" ht="15.75" customHeight="1">
      <c r="A2046" s="53">
        <v>9.0</v>
      </c>
      <c r="B2046" s="55" t="s">
        <v>324</v>
      </c>
      <c r="C2046" s="55" t="str">
        <f>+IF(ISERROR(VLOOKUP($B2046,Insumos!$C:$G,3,FALSE)),"",VLOOKUP($B2046,Insumos!$C:$G,3,FALSE))</f>
        <v>GRAMOS</v>
      </c>
      <c r="D2046" s="56">
        <f>+IF(ISERROR(VLOOKUP($B2046,Insumos!$C:$G,2,FALSE)),"",VLOOKUP($B2046,Insumos!$C:$G,2,FALSE))</f>
        <v>1134.5</v>
      </c>
      <c r="E2046" s="57">
        <f>+IF(ISERROR(VLOOKUP($B2046,Insumos!$C:$G,5,FALSE)),"",VLOOKUP($B2046,Insumos!$C:$G,5,FALSE))</f>
        <v>1000</v>
      </c>
      <c r="F2046" s="55" t="str">
        <f>+IF(ISERROR(VLOOKUP($B2046,Insumos!$C:$G,4,FALSE)),"",VLOOKUP($B2046,Insumos!$C:$G,4,FALSE))</f>
        <v>GRAMOS</v>
      </c>
      <c r="G2046" s="141">
        <v>5.0</v>
      </c>
      <c r="H2046" s="56">
        <f t="shared" si="79"/>
        <v>5.67</v>
      </c>
    </row>
    <row r="2047" ht="15.75" customHeight="1">
      <c r="A2047" s="53">
        <v>10.0</v>
      </c>
      <c r="B2047" s="55" t="s">
        <v>56</v>
      </c>
      <c r="C2047" s="55" t="str">
        <f>+IF(ISERROR(VLOOKUP($B2047,Insumos!$C:$G,3,FALSE)),"",VLOOKUP($B2047,Insumos!$C:$G,3,FALSE))</f>
        <v>GRAMOS</v>
      </c>
      <c r="D2047" s="56">
        <f>+IF(ISERROR(VLOOKUP($B2047,Insumos!$C:$G,2,FALSE)),"",VLOOKUP($B2047,Insumos!$C:$G,2,FALSE))</f>
        <v>1690</v>
      </c>
      <c r="E2047" s="57">
        <f>+IF(ISERROR(VLOOKUP($B2047,Insumos!$C:$G,5,FALSE)),"",VLOOKUP($B2047,Insumos!$C:$G,5,FALSE))</f>
        <v>1000</v>
      </c>
      <c r="F2047" s="55" t="str">
        <f>+IF(ISERROR(VLOOKUP($B2047,Insumos!$C:$G,4,FALSE)),"",VLOOKUP($B2047,Insumos!$C:$G,4,FALSE))</f>
        <v>GRAMOS</v>
      </c>
      <c r="G2047" s="141">
        <v>5.0</v>
      </c>
      <c r="H2047" s="56">
        <f t="shared" si="79"/>
        <v>8.45</v>
      </c>
    </row>
    <row r="2048" ht="15.75" customHeight="1">
      <c r="A2048" s="53">
        <v>11.0</v>
      </c>
      <c r="B2048" s="55" t="s">
        <v>294</v>
      </c>
      <c r="C2048" s="55" t="str">
        <f>+IF(ISERROR(VLOOKUP($B2048,Insumos!$C:$G,3,FALSE)),"",VLOOKUP($B2048,Insumos!$C:$G,3,FALSE))</f>
        <v>CAJA</v>
      </c>
      <c r="D2048" s="56">
        <f>+IF(ISERROR(VLOOKUP($B2048,Insumos!$C:$G,2,FALSE)),"",VLOOKUP($B2048,Insumos!$C:$G,2,FALSE))</f>
        <v>180</v>
      </c>
      <c r="E2048" s="57">
        <f>+IF(ISERROR(VLOOKUP($B2048,Insumos!$C:$G,5,FALSE)),"",VLOOKUP($B2048,Insumos!$C:$G,5,FALSE))</f>
        <v>1</v>
      </c>
      <c r="F2048" s="55" t="str">
        <f>+IF(ISERROR(VLOOKUP($B2048,Insumos!$C:$G,4,FALSE)),"",VLOOKUP($B2048,Insumos!$C:$G,4,FALSE))</f>
        <v>CAJA</v>
      </c>
      <c r="G2048" s="141">
        <v>1.0</v>
      </c>
      <c r="H2048" s="56">
        <f t="shared" si="79"/>
        <v>180</v>
      </c>
    </row>
    <row r="2049" ht="15.75" customHeight="1">
      <c r="A2049" s="53">
        <v>12.0</v>
      </c>
      <c r="B2049" s="55" t="s">
        <v>311</v>
      </c>
      <c r="C2049" s="55" t="str">
        <f>+IF(ISERROR(VLOOKUP($B2049,Insumos!$C:$G,3,FALSE)),"",VLOOKUP($B2049,Insumos!$C:$G,3,FALSE))</f>
        <v>UNIDAD</v>
      </c>
      <c r="D2049" s="56">
        <f>+IF(ISERROR(VLOOKUP($B2049,Insumos!$C:$G,2,FALSE)),"",VLOOKUP($B2049,Insumos!$C:$G,2,FALSE))</f>
        <v>75.25</v>
      </c>
      <c r="E2049" s="57">
        <f>+IF(ISERROR(VLOOKUP($B2049,Insumos!$C:$G,5,FALSE)),"",VLOOKUP($B2049,Insumos!$C:$G,5,FALSE))</f>
        <v>1</v>
      </c>
      <c r="F2049" s="55" t="str">
        <f>+IF(ISERROR(VLOOKUP($B2049,Insumos!$C:$G,4,FALSE)),"",VLOOKUP($B2049,Insumos!$C:$G,4,FALSE))</f>
        <v>UNIDAD</v>
      </c>
      <c r="G2049" s="141">
        <v>1.0</v>
      </c>
      <c r="H2049" s="56">
        <f t="shared" si="79"/>
        <v>75.25</v>
      </c>
    </row>
    <row r="2050" ht="15.75" customHeight="1">
      <c r="A2050" s="53">
        <v>13.0</v>
      </c>
      <c r="B2050" s="55" t="s">
        <v>312</v>
      </c>
      <c r="C2050" s="55" t="str">
        <f>+IF(ISERROR(VLOOKUP($B2050,Insumos!$C:$G,3,FALSE)),"",VLOOKUP($B2050,Insumos!$C:$G,3,FALSE))</f>
        <v>UNIDAD</v>
      </c>
      <c r="D2050" s="56">
        <f>+IF(ISERROR(VLOOKUP($B2050,Insumos!$C:$G,2,FALSE)),"",VLOOKUP($B2050,Insumos!$C:$G,2,FALSE))</f>
        <v>90.25</v>
      </c>
      <c r="E2050" s="57">
        <f>+IF(ISERROR(VLOOKUP($B2050,Insumos!$C:$G,5,FALSE)),"",VLOOKUP($B2050,Insumos!$C:$G,5,FALSE))</f>
        <v>1</v>
      </c>
      <c r="F2050" s="55" t="str">
        <f>+IF(ISERROR(VLOOKUP($B2050,Insumos!$C:$G,4,FALSE)),"",VLOOKUP($B2050,Insumos!$C:$G,4,FALSE))</f>
        <v>UNIDAD</v>
      </c>
      <c r="G2050" s="141">
        <v>1.0</v>
      </c>
      <c r="H2050" s="56">
        <f t="shared" si="79"/>
        <v>90.25</v>
      </c>
    </row>
    <row r="2051" ht="15.75" customHeight="1">
      <c r="A2051" s="53">
        <v>14.0</v>
      </c>
      <c r="B2051" s="55" t="s">
        <v>314</v>
      </c>
      <c r="C2051" s="55" t="str">
        <f>+IF(ISERROR(VLOOKUP($B2051,Insumos!$C:$G,3,FALSE)),"",VLOOKUP($B2051,Insumos!$C:$G,3,FALSE))</f>
        <v>UNIDAD</v>
      </c>
      <c r="D2051" s="56">
        <f>+IF(ISERROR(VLOOKUP($B2051,Insumos!$C:$G,2,FALSE)),"",VLOOKUP($B2051,Insumos!$C:$G,2,FALSE))</f>
        <v>10.5</v>
      </c>
      <c r="E2051" s="57">
        <f>+IF(ISERROR(VLOOKUP($B2051,Insumos!$C:$G,5,FALSE)),"",VLOOKUP($B2051,Insumos!$C:$G,5,FALSE))</f>
        <v>1</v>
      </c>
      <c r="F2051" s="55" t="str">
        <f>+IF(ISERROR(VLOOKUP($B2051,Insumos!$C:$G,4,FALSE)),"",VLOOKUP($B2051,Insumos!$C:$G,4,FALSE))</f>
        <v>UNIDAD</v>
      </c>
      <c r="G2051" s="141">
        <v>1.0</v>
      </c>
      <c r="H2051" s="56">
        <f t="shared" si="79"/>
        <v>10.5</v>
      </c>
    </row>
    <row r="2052" ht="15.75" customHeight="1">
      <c r="A2052" s="53">
        <v>15.0</v>
      </c>
      <c r="B2052" s="55" t="s">
        <v>313</v>
      </c>
      <c r="C2052" s="55" t="str">
        <f>+IF(ISERROR(VLOOKUP($B2052,Insumos!$C:$G,3,FALSE)),"",VLOOKUP($B2052,Insumos!$C:$G,3,FALSE))</f>
        <v>GRAMOS</v>
      </c>
      <c r="D2052" s="56">
        <f>+IF(ISERROR(VLOOKUP($B2052,Insumos!$C:$G,2,FALSE)),"",VLOOKUP($B2052,Insumos!$C:$G,2,FALSE))</f>
        <v>6750</v>
      </c>
      <c r="E2052" s="57">
        <f>+IF(ISERROR(VLOOKUP($B2052,Insumos!$C:$G,5,FALSE)),"",VLOOKUP($B2052,Insumos!$C:$G,5,FALSE))</f>
        <v>1000</v>
      </c>
      <c r="F2052" s="55" t="str">
        <f>+IF(ISERROR(VLOOKUP($B2052,Insumos!$C:$G,4,FALSE)),"",VLOOKUP($B2052,Insumos!$C:$G,4,FALSE))</f>
        <v>GRAMOS</v>
      </c>
      <c r="G2052" s="141">
        <v>8.0</v>
      </c>
      <c r="H2052" s="56">
        <f t="shared" si="79"/>
        <v>54</v>
      </c>
    </row>
    <row r="2053" ht="15.75" customHeight="1">
      <c r="A2053" s="53">
        <v>16.0</v>
      </c>
      <c r="B2053" s="55" t="s">
        <v>156</v>
      </c>
      <c r="C2053" s="55" t="str">
        <f>+IF(ISERROR(VLOOKUP($B2053,Insumos!$C:$G,3,FALSE)),"",VLOOKUP($B2053,Insumos!$C:$G,3,FALSE))</f>
        <v>GRAMOS</v>
      </c>
      <c r="D2053" s="56">
        <f>+IF(ISERROR(VLOOKUP($B2053,Insumos!$C:$G,2,FALSE)),"",VLOOKUP($B2053,Insumos!$C:$G,2,FALSE))</f>
        <v>909</v>
      </c>
      <c r="E2053" s="57">
        <f>+IF(ISERROR(VLOOKUP($B2053,Insumos!$C:$G,5,FALSE)),"",VLOOKUP($B2053,Insumos!$C:$G,5,FALSE))</f>
        <v>1000</v>
      </c>
      <c r="F2053" s="55" t="str">
        <f>+IF(ISERROR(VLOOKUP($B2053,Insumos!$C:$G,4,FALSE)),"",VLOOKUP($B2053,Insumos!$C:$G,4,FALSE))</f>
        <v>GRAMOS</v>
      </c>
      <c r="G2053" s="141">
        <v>8.0</v>
      </c>
      <c r="H2053" s="56">
        <f t="shared" si="79"/>
        <v>7.27</v>
      </c>
    </row>
    <row r="2054" ht="15.75" customHeight="1">
      <c r="A2054" s="53">
        <v>17.0</v>
      </c>
      <c r="B2054" s="55" t="s">
        <v>303</v>
      </c>
      <c r="C2054" s="55" t="str">
        <f>+IF(ISERROR(VLOOKUP($B2054,Insumos!$C:$G,3,FALSE)),"",VLOOKUP($B2054,Insumos!$C:$G,3,FALSE))</f>
        <v>UNIDAD</v>
      </c>
      <c r="D2054" s="56">
        <f>+IF(ISERROR(VLOOKUP($B2054,Insumos!$C:$G,2,FALSE)),"",VLOOKUP($B2054,Insumos!$C:$G,2,FALSE))</f>
        <v>10</v>
      </c>
      <c r="E2054" s="57">
        <f>+IF(ISERROR(VLOOKUP($B2054,Insumos!$C:$G,5,FALSE)),"",VLOOKUP($B2054,Insumos!$C:$G,5,FALSE))</f>
        <v>1</v>
      </c>
      <c r="F2054" s="55" t="str">
        <f>+IF(ISERROR(VLOOKUP($B2054,Insumos!$C:$G,4,FALSE)),"",VLOOKUP($B2054,Insumos!$C:$G,4,FALSE))</f>
        <v>UNIDAD</v>
      </c>
      <c r="G2054" s="141">
        <v>2.0</v>
      </c>
      <c r="H2054" s="56">
        <f t="shared" si="79"/>
        <v>20</v>
      </c>
    </row>
    <row r="2055" ht="15.75" customHeight="1">
      <c r="A2055" s="53">
        <v>18.0</v>
      </c>
      <c r="B2055" s="55" t="s">
        <v>304</v>
      </c>
      <c r="C2055" s="55" t="str">
        <f>+IF(ISERROR(VLOOKUP($B2055,Insumos!$C:$G,3,FALSE)),"",VLOOKUP($B2055,Insumos!$C:$G,3,FALSE))</f>
        <v>UNIDAD</v>
      </c>
      <c r="D2055" s="56">
        <f>+IF(ISERROR(VLOOKUP($B2055,Insumos!$C:$G,2,FALSE)),"",VLOOKUP($B2055,Insumos!$C:$G,2,FALSE))</f>
        <v>9</v>
      </c>
      <c r="E2055" s="57">
        <f>+IF(ISERROR(VLOOKUP($B2055,Insumos!$C:$G,5,FALSE)),"",VLOOKUP($B2055,Insumos!$C:$G,5,FALSE))</f>
        <v>1</v>
      </c>
      <c r="F2055" s="55" t="str">
        <f>+IF(ISERROR(VLOOKUP($B2055,Insumos!$C:$G,4,FALSE)),"",VLOOKUP($B2055,Insumos!$C:$G,4,FALSE))</f>
        <v>UNIDAD</v>
      </c>
      <c r="G2055" s="141">
        <v>2.0</v>
      </c>
      <c r="H2055" s="56">
        <f t="shared" si="79"/>
        <v>18</v>
      </c>
    </row>
    <row r="2056" ht="15.75" customHeight="1">
      <c r="A2056" s="53">
        <v>19.0</v>
      </c>
      <c r="B2056" s="55" t="s">
        <v>315</v>
      </c>
      <c r="C2056" s="55" t="str">
        <f>+IF(ISERROR(VLOOKUP($B2056,Insumos!$C:$G,3,FALSE)),"",VLOOKUP($B2056,Insumos!$C:$G,3,FALSE))</f>
        <v>UNIDAD</v>
      </c>
      <c r="D2056" s="56">
        <f>+IF(ISERROR(VLOOKUP($B2056,Insumos!$C:$G,2,FALSE)),"",VLOOKUP($B2056,Insumos!$C:$G,2,FALSE))</f>
        <v>170</v>
      </c>
      <c r="E2056" s="57">
        <f>+IF(ISERROR(VLOOKUP($B2056,Insumos!$C:$G,5,FALSE)),"",VLOOKUP($B2056,Insumos!$C:$G,5,FALSE))</f>
        <v>1</v>
      </c>
      <c r="F2056" s="55" t="str">
        <f>+IF(ISERROR(VLOOKUP($B2056,Insumos!$C:$G,4,FALSE)),"",VLOOKUP($B2056,Insumos!$C:$G,4,FALSE))</f>
        <v>UNIDAD</v>
      </c>
      <c r="G2056" s="141">
        <v>1.0</v>
      </c>
      <c r="H2056" s="56">
        <f t="shared" si="79"/>
        <v>170</v>
      </c>
    </row>
    <row r="2057" ht="15.75" customHeight="1">
      <c r="A2057" s="53">
        <v>20.0</v>
      </c>
      <c r="B2057" s="55" t="s">
        <v>309</v>
      </c>
      <c r="C2057" s="55" t="str">
        <f>+IF(ISERROR(VLOOKUP($B2057,Insumos!$C:$G,3,FALSE)),"",VLOOKUP($B2057,Insumos!$C:$G,3,FALSE))</f>
        <v>UNIDAD</v>
      </c>
      <c r="D2057" s="56">
        <f>+IF(ISERROR(VLOOKUP($B2057,Insumos!$C:$G,2,FALSE)),"",VLOOKUP($B2057,Insumos!$C:$G,2,FALSE))</f>
        <v>23.53</v>
      </c>
      <c r="E2057" s="57">
        <f>+IF(ISERROR(VLOOKUP($B2057,Insumos!$C:$G,5,FALSE)),"",VLOOKUP($B2057,Insumos!$C:$G,5,FALSE))</f>
        <v>1</v>
      </c>
      <c r="F2057" s="55" t="str">
        <f>+IF(ISERROR(VLOOKUP($B2057,Insumos!$C:$G,4,FALSE)),"",VLOOKUP($B2057,Insumos!$C:$G,4,FALSE))</f>
        <v>UNIDAD</v>
      </c>
      <c r="G2057" s="141">
        <v>1.0</v>
      </c>
      <c r="H2057" s="56">
        <f t="shared" si="79"/>
        <v>23.53</v>
      </c>
    </row>
    <row r="2058" ht="15.75" customHeight="1">
      <c r="A2058" s="53">
        <v>21.0</v>
      </c>
      <c r="B2058" s="55" t="s">
        <v>310</v>
      </c>
      <c r="C2058" s="55" t="str">
        <f>+IF(ISERROR(VLOOKUP($B2058,Insumos!$C:$G,3,FALSE)),"",VLOOKUP($B2058,Insumos!$C:$G,3,FALSE))</f>
        <v>UNIDAD</v>
      </c>
      <c r="D2058" s="56">
        <f>+IF(ISERROR(VLOOKUP($B2058,Insumos!$C:$G,2,FALSE)),"",VLOOKUP($B2058,Insumos!$C:$G,2,FALSE))</f>
        <v>15.13</v>
      </c>
      <c r="E2058" s="57">
        <f>+IF(ISERROR(VLOOKUP($B2058,Insumos!$C:$G,5,FALSE)),"",VLOOKUP($B2058,Insumos!$C:$G,5,FALSE))</f>
        <v>1</v>
      </c>
      <c r="F2058" s="55" t="str">
        <f>+IF(ISERROR(VLOOKUP($B2058,Insumos!$C:$G,4,FALSE)),"",VLOOKUP($B2058,Insumos!$C:$G,4,FALSE))</f>
        <v>UNIDAD</v>
      </c>
      <c r="G2058" s="141">
        <v>1.0</v>
      </c>
      <c r="H2058" s="56">
        <f t="shared" si="79"/>
        <v>15.13</v>
      </c>
    </row>
    <row r="2059" ht="15.75" customHeight="1">
      <c r="A2059" s="53">
        <v>22.0</v>
      </c>
      <c r="B2059" s="55" t="s">
        <v>305</v>
      </c>
      <c r="C2059" s="55" t="str">
        <f>+IF(ISERROR(VLOOKUP($B2059,Insumos!$C:$G,3,FALSE)),"",VLOOKUP($B2059,Insumos!$C:$G,3,FALSE))</f>
        <v>UNIDAD</v>
      </c>
      <c r="D2059" s="56">
        <f>+IF(ISERROR(VLOOKUP($B2059,Insumos!$C:$G,2,FALSE)),"",VLOOKUP($B2059,Insumos!$C:$G,2,FALSE))</f>
        <v>52</v>
      </c>
      <c r="E2059" s="57">
        <f>+IF(ISERROR(VLOOKUP($B2059,Insumos!$C:$G,5,FALSE)),"",VLOOKUP($B2059,Insumos!$C:$G,5,FALSE))</f>
        <v>1</v>
      </c>
      <c r="F2059" s="55" t="str">
        <f>+IF(ISERROR(VLOOKUP($B2059,Insumos!$C:$G,4,FALSE)),"",VLOOKUP($B2059,Insumos!$C:$G,4,FALSE))</f>
        <v>UNIDAD</v>
      </c>
      <c r="G2059" s="141">
        <v>1.0</v>
      </c>
      <c r="H2059" s="56">
        <f t="shared" si="79"/>
        <v>52</v>
      </c>
    </row>
    <row r="2060" ht="15.75" customHeight="1">
      <c r="A2060" s="53">
        <v>23.0</v>
      </c>
      <c r="B2060" s="55"/>
      <c r="C2060" s="55" t="str">
        <f>+IF(ISERROR(VLOOKUP($B2060,Insumos!$C:$G,3,FALSE)),"",VLOOKUP($B2060,Insumos!$C:$G,3,FALSE))</f>
        <v/>
      </c>
      <c r="D2060" s="56" t="str">
        <f>+IF(ISERROR(VLOOKUP($B2060,Insumos!$C:$G,2,FALSE)),"",VLOOKUP($B2060,Insumos!$C:$G,2,FALSE))</f>
        <v/>
      </c>
      <c r="E2060" s="57" t="str">
        <f>+IF(ISERROR(VLOOKUP($B2060,Insumos!$C:$G,5,FALSE)),"",VLOOKUP($B2060,Insumos!$C:$G,5,FALSE))</f>
        <v/>
      </c>
      <c r="F2060" s="55" t="str">
        <f>+IF(ISERROR(VLOOKUP($B2060,Insumos!$C:$G,4,FALSE)),"",VLOOKUP($B2060,Insumos!$C:$G,4,FALSE))</f>
        <v/>
      </c>
      <c r="G2060" s="141"/>
      <c r="H2060" s="56">
        <f t="shared" si="79"/>
        <v>0</v>
      </c>
    </row>
    <row r="2061" ht="15.75" customHeight="1">
      <c r="A2061" s="53">
        <v>24.0</v>
      </c>
      <c r="B2061" s="55"/>
      <c r="C2061" s="55" t="str">
        <f>+IF(ISERROR(VLOOKUP($B2061,Insumos!$C:$G,3,FALSE)),"",VLOOKUP($B2061,Insumos!$C:$G,3,FALSE))</f>
        <v/>
      </c>
      <c r="D2061" s="56" t="str">
        <f>+IF(ISERROR(VLOOKUP($B2061,Insumos!$C:$G,2,FALSE)),"",VLOOKUP($B2061,Insumos!$C:$G,2,FALSE))</f>
        <v/>
      </c>
      <c r="E2061" s="57" t="str">
        <f>+IF(ISERROR(VLOOKUP($B2061,Insumos!$C:$G,5,FALSE)),"",VLOOKUP($B2061,Insumos!$C:$G,5,FALSE))</f>
        <v/>
      </c>
      <c r="F2061" s="55" t="str">
        <f>+IF(ISERROR(VLOOKUP($B2061,Insumos!$C:$G,4,FALSE)),"",VLOOKUP($B2061,Insumos!$C:$G,4,FALSE))</f>
        <v/>
      </c>
      <c r="G2061" s="141"/>
      <c r="H2061" s="56">
        <f t="shared" si="79"/>
        <v>0</v>
      </c>
    </row>
    <row r="2062" ht="15.75" customHeight="1">
      <c r="A2062" s="42"/>
      <c r="B2062" s="140"/>
      <c r="C2062" s="41"/>
      <c r="D2062" s="44"/>
      <c r="E2062" s="45"/>
      <c r="F2062" s="41"/>
      <c r="G2062" s="67" t="s">
        <v>566</v>
      </c>
      <c r="H2062" s="68">
        <f>+SUM(H2038:H2061)</f>
        <v>2227.04</v>
      </c>
    </row>
    <row r="2063" ht="15.75" customHeight="1">
      <c r="A2063" s="42"/>
      <c r="B2063" s="140"/>
      <c r="C2063" s="41"/>
      <c r="D2063" s="44"/>
      <c r="E2063" s="45"/>
      <c r="F2063" s="41"/>
      <c r="G2063" s="67" t="s">
        <v>569</v>
      </c>
      <c r="H2063" s="142">
        <f>+H2062/10</f>
        <v>222.704</v>
      </c>
    </row>
    <row r="2064" ht="15.75" customHeight="1">
      <c r="A2064" s="42"/>
      <c r="B2064" s="140"/>
      <c r="C2064" s="41"/>
      <c r="D2064" s="44"/>
      <c r="E2064" s="45"/>
      <c r="F2064" s="41"/>
      <c r="G2064" s="67" t="s">
        <v>570</v>
      </c>
      <c r="H2064" s="143">
        <f>(H2062+H2063)*1.19</f>
        <v>2915.19536</v>
      </c>
    </row>
    <row r="2065" ht="15.75" customHeight="1">
      <c r="A2065" s="42"/>
      <c r="B2065" s="140"/>
      <c r="C2065" s="41"/>
      <c r="D2065" s="44"/>
      <c r="E2065" s="45"/>
      <c r="F2065" s="41"/>
      <c r="G2065" s="67" t="s">
        <v>571</v>
      </c>
      <c r="H2065" s="144">
        <f>+H2064/H2066</f>
        <v>0.3474607104</v>
      </c>
    </row>
    <row r="2066" ht="15.75" customHeight="1">
      <c r="A2066" s="42"/>
      <c r="B2066" s="140"/>
      <c r="C2066" s="41"/>
      <c r="D2066" s="44"/>
      <c r="E2066" s="45"/>
      <c r="F2066" s="41"/>
      <c r="G2066" s="67" t="s">
        <v>572</v>
      </c>
      <c r="H2066" s="145">
        <v>8390.0</v>
      </c>
      <c r="I2066" s="159">
        <v>11990.0</v>
      </c>
    </row>
    <row r="2067" ht="15.75" customHeight="1">
      <c r="B2067" s="4"/>
      <c r="G2067" s="31"/>
    </row>
    <row r="2068" ht="15.75" customHeight="1">
      <c r="B2068" s="4"/>
      <c r="G2068" s="31"/>
    </row>
    <row r="2069" ht="15.75" customHeight="1">
      <c r="B2069" s="4"/>
      <c r="G2069" s="31"/>
    </row>
    <row r="2070" ht="15.75" customHeight="1">
      <c r="A2070" s="138" t="s">
        <v>562</v>
      </c>
      <c r="B2070" s="180" t="s">
        <v>640</v>
      </c>
      <c r="C2070" s="34"/>
      <c r="D2070" s="35"/>
      <c r="E2070" s="36"/>
      <c r="F2070" s="37"/>
      <c r="G2070" s="38"/>
      <c r="H2070" s="35"/>
    </row>
    <row r="2071" ht="15.75" customHeight="1">
      <c r="A2071" s="42"/>
      <c r="B2071" s="140"/>
      <c r="C2071" s="42"/>
      <c r="D2071" s="44"/>
      <c r="E2071" s="45"/>
      <c r="F2071" s="42"/>
      <c r="G2071" s="46"/>
      <c r="H2071" s="44"/>
    </row>
    <row r="2072" ht="15.75" customHeight="1">
      <c r="A2072" s="48" t="s">
        <v>476</v>
      </c>
      <c r="B2072" s="48" t="s">
        <v>477</v>
      </c>
      <c r="C2072" s="48" t="s">
        <v>478</v>
      </c>
      <c r="D2072" s="49" t="s">
        <v>564</v>
      </c>
      <c r="E2072" s="50" t="s">
        <v>10</v>
      </c>
      <c r="F2072" s="48" t="s">
        <v>480</v>
      </c>
      <c r="G2072" s="51" t="s">
        <v>481</v>
      </c>
      <c r="H2072" s="49" t="s">
        <v>565</v>
      </c>
    </row>
    <row r="2073" ht="15.75" customHeight="1">
      <c r="A2073" s="53">
        <v>1.0</v>
      </c>
      <c r="B2073" s="55" t="s">
        <v>69</v>
      </c>
      <c r="C2073" s="55" t="str">
        <f>+IF(ISERROR(VLOOKUP($B2073,Insumos!$C:$G,3,FALSE)),"",VLOOKUP($B2073,Insumos!$C:$G,3,FALSE))</f>
        <v>GRAMOS</v>
      </c>
      <c r="D2073" s="56">
        <f>+IF(ISERROR(VLOOKUP($B2073,Insumos!$C:$G,2,FALSE)),"",VLOOKUP($B2073,Insumos!$C:$G,2,FALSE))</f>
        <v>2777.79</v>
      </c>
      <c r="E2073" s="57">
        <f>+IF(ISERROR(VLOOKUP($B2073,Insumos!$C:$G,5,FALSE)),"",VLOOKUP($B2073,Insumos!$C:$G,5,FALSE))</f>
        <v>5700</v>
      </c>
      <c r="F2073" s="55" t="str">
        <f>+IF(ISERROR(VLOOKUP($B2073,Insumos!$C:$G,4,FALSE)),"",VLOOKUP($B2073,Insumos!$C:$G,4,FALSE))</f>
        <v>GRAMOS</v>
      </c>
      <c r="G2073" s="141">
        <v>110.0</v>
      </c>
      <c r="H2073" s="56">
        <f t="shared" ref="H2073:H2098" si="80">IF(ISERROR(ROUND(+D2073/E2073*G2073,2)),0,ROUND(+D2073/E2073*G2073,2))</f>
        <v>53.61</v>
      </c>
    </row>
    <row r="2074" ht="15.75" customHeight="1">
      <c r="A2074" s="53">
        <v>2.0</v>
      </c>
      <c r="B2074" s="55" t="s">
        <v>236</v>
      </c>
      <c r="C2074" s="55" t="str">
        <f>+IF(ISERROR(VLOOKUP($B2074,Insumos!$C:$G,3,FALSE)),"",VLOOKUP($B2074,Insumos!$C:$G,3,FALSE))</f>
        <v>GRAMOS</v>
      </c>
      <c r="D2074" s="56">
        <f>+IF(ISERROR(VLOOKUP($B2074,Insumos!$C:$G,2,FALSE)),"",VLOOKUP($B2074,Insumos!$C:$G,2,FALSE))</f>
        <v>8753.846154</v>
      </c>
      <c r="E2074" s="57">
        <f>+IF(ISERROR(VLOOKUP($B2074,Insumos!$C:$G,5,FALSE)),"",VLOOKUP($B2074,Insumos!$C:$G,5,FALSE))</f>
        <v>1000</v>
      </c>
      <c r="F2074" s="55" t="str">
        <f>+IF(ISERROR(VLOOKUP($B2074,Insumos!$C:$G,4,FALSE)),"",VLOOKUP($B2074,Insumos!$C:$G,4,FALSE))</f>
        <v>GRAMOS</v>
      </c>
      <c r="G2074" s="141">
        <v>35.0</v>
      </c>
      <c r="H2074" s="56">
        <f t="shared" si="80"/>
        <v>306.38</v>
      </c>
    </row>
    <row r="2075" ht="15.75" customHeight="1">
      <c r="A2075" s="53">
        <v>3.0</v>
      </c>
      <c r="B2075" s="55" t="s">
        <v>232</v>
      </c>
      <c r="C2075" s="55" t="str">
        <f>+IF(ISERROR(VLOOKUP($B2075,Insumos!$C:$G,3,FALSE)),"",VLOOKUP($B2075,Insumos!$C:$G,3,FALSE))</f>
        <v>GRAMOS</v>
      </c>
      <c r="D2075" s="56">
        <f>+IF(ISERROR(VLOOKUP($B2075,Insumos!$C:$G,2,FALSE)),"",VLOOKUP($B2075,Insumos!$C:$G,2,FALSE))</f>
        <v>3529.411765</v>
      </c>
      <c r="E2075" s="57">
        <f>+IF(ISERROR(VLOOKUP($B2075,Insumos!$C:$G,5,FALSE)),"",VLOOKUP($B2075,Insumos!$C:$G,5,FALSE))</f>
        <v>1000</v>
      </c>
      <c r="F2075" s="55" t="str">
        <f>+IF(ISERROR(VLOOKUP($B2075,Insumos!$C:$G,4,FALSE)),"",VLOOKUP($B2075,Insumos!$C:$G,4,FALSE))</f>
        <v>GRAMOS</v>
      </c>
      <c r="G2075" s="141">
        <v>40.0</v>
      </c>
      <c r="H2075" s="56">
        <f t="shared" si="80"/>
        <v>141.18</v>
      </c>
    </row>
    <row r="2076" ht="15.75" customHeight="1">
      <c r="A2076" s="53">
        <v>4.0</v>
      </c>
      <c r="B2076" s="55" t="s">
        <v>33</v>
      </c>
      <c r="C2076" s="55" t="str">
        <f>+IF(ISERROR(VLOOKUP($B2076,Insumos!$C:$G,3,FALSE)),"",VLOOKUP($B2076,Insumos!$C:$G,3,FALSE))</f>
        <v>GRAMOS</v>
      </c>
      <c r="D2076" s="56">
        <f>+IF(ISERROR(VLOOKUP($B2076,Insumos!$C:$G,2,FALSE)),"",VLOOKUP($B2076,Insumos!$C:$G,2,FALSE))</f>
        <v>6945</v>
      </c>
      <c r="E2076" s="57">
        <f>+IF(ISERROR(VLOOKUP($B2076,Insumos!$C:$G,5,FALSE)),"",VLOOKUP($B2076,Insumos!$C:$G,5,FALSE))</f>
        <v>1360</v>
      </c>
      <c r="F2076" s="55" t="str">
        <f>+IF(ISERROR(VLOOKUP($B2076,Insumos!$C:$G,4,FALSE)),"",VLOOKUP($B2076,Insumos!$C:$G,4,FALSE))</f>
        <v>GRAMOS</v>
      </c>
      <c r="G2076" s="141">
        <v>35.0</v>
      </c>
      <c r="H2076" s="56">
        <f t="shared" si="80"/>
        <v>178.73</v>
      </c>
    </row>
    <row r="2077" ht="15.75" customHeight="1">
      <c r="A2077" s="53">
        <v>5.0</v>
      </c>
      <c r="B2077" s="55" t="s">
        <v>143</v>
      </c>
      <c r="C2077" s="55" t="str">
        <f>+IF(ISERROR(VLOOKUP($B2077,Insumos!$C:$G,3,FALSE)),"",VLOOKUP($B2077,Insumos!$C:$G,3,FALSE))</f>
        <v>MILILITROS</v>
      </c>
      <c r="D2077" s="56">
        <f>+IF(ISERROR(VLOOKUP($B2077,Insumos!$C:$G,2,FALSE)),"",VLOOKUP($B2077,Insumos!$C:$G,2,FALSE))</f>
        <v>7169.57</v>
      </c>
      <c r="E2077" s="57">
        <f>+IF(ISERROR(VLOOKUP($B2077,Insumos!$C:$G,5,FALSE)),"",VLOOKUP($B2077,Insumos!$C:$G,5,FALSE))</f>
        <v>1450</v>
      </c>
      <c r="F2077" s="55" t="str">
        <f>+IF(ISERROR(VLOOKUP($B2077,Insumos!$C:$G,4,FALSE)),"",VLOOKUP($B2077,Insumos!$C:$G,4,FALSE))</f>
        <v>MILILITROS</v>
      </c>
      <c r="G2077" s="141">
        <v>50.0</v>
      </c>
      <c r="H2077" s="56">
        <f t="shared" si="80"/>
        <v>247.23</v>
      </c>
    </row>
    <row r="2078" ht="15.75" customHeight="1">
      <c r="A2078" s="53">
        <v>6.0</v>
      </c>
      <c r="B2078" s="55" t="s">
        <v>190</v>
      </c>
      <c r="C2078" s="55" t="str">
        <f>+IF(ISERROR(VLOOKUP($B2078,Insumos!$C:$G,3,FALSE)),"",VLOOKUP($B2078,Insumos!$C:$G,3,FALSE))</f>
        <v>GRAMOS</v>
      </c>
      <c r="D2078" s="56">
        <f>+IF(ISERROR(VLOOKUP($B2078,Insumos!$C:$G,2,FALSE)),"",VLOOKUP($B2078,Insumos!$C:$G,2,FALSE))</f>
        <v>2521</v>
      </c>
      <c r="E2078" s="57">
        <f>+IF(ISERROR(VLOOKUP($B2078,Insumos!$C:$G,5,FALSE)),"",VLOOKUP($B2078,Insumos!$C:$G,5,FALSE))</f>
        <v>1000</v>
      </c>
      <c r="F2078" s="55" t="str">
        <f>+IF(ISERROR(VLOOKUP($B2078,Insumos!$C:$G,4,FALSE)),"",VLOOKUP($B2078,Insumos!$C:$G,4,FALSE))</f>
        <v>GRAMOS</v>
      </c>
      <c r="G2078" s="141">
        <v>5.0</v>
      </c>
      <c r="H2078" s="56">
        <f t="shared" si="80"/>
        <v>12.61</v>
      </c>
    </row>
    <row r="2079" ht="15.75" customHeight="1">
      <c r="A2079" s="53">
        <v>7.0</v>
      </c>
      <c r="B2079" s="55" t="s">
        <v>54</v>
      </c>
      <c r="C2079" s="55" t="str">
        <f>+IF(ISERROR(VLOOKUP($B2079,Insumos!$C:$G,3,FALSE)),"",VLOOKUP($B2079,Insumos!$C:$G,3,FALSE))</f>
        <v>UNIDAD</v>
      </c>
      <c r="D2079" s="56">
        <f>+IF(ISERROR(VLOOKUP($B2079,Insumos!$C:$G,2,FALSE)),"",VLOOKUP($B2079,Insumos!$C:$G,2,FALSE))</f>
        <v>8000</v>
      </c>
      <c r="E2079" s="57">
        <f>+IF(ISERROR(VLOOKUP($B2079,Insumos!$C:$G,5,FALSE)),"",VLOOKUP($B2079,Insumos!$C:$G,5,FALSE))</f>
        <v>36</v>
      </c>
      <c r="F2079" s="55" t="str">
        <f>+IF(ISERROR(VLOOKUP($B2079,Insumos!$C:$G,4,FALSE)),"",VLOOKUP($B2079,Insumos!$C:$G,4,FALSE))</f>
        <v>UNIDAD</v>
      </c>
      <c r="G2079" s="141">
        <v>0.5</v>
      </c>
      <c r="H2079" s="56">
        <f t="shared" si="80"/>
        <v>111.11</v>
      </c>
    </row>
    <row r="2080" ht="15.75" customHeight="1">
      <c r="A2080" s="53">
        <v>8.0</v>
      </c>
      <c r="B2080" s="55" t="s">
        <v>129</v>
      </c>
      <c r="C2080" s="55" t="str">
        <f>+IF(ISERROR(VLOOKUP($B2080,Insumos!$C:$G,3,FALSE)),"",VLOOKUP($B2080,Insumos!$C:$G,3,FALSE))</f>
        <v>GRAMOS</v>
      </c>
      <c r="D2080" s="56">
        <f>+IF(ISERROR(VLOOKUP($B2080,Insumos!$C:$G,2,FALSE)),"",VLOOKUP($B2080,Insumos!$C:$G,2,FALSE))</f>
        <v>13944.82759</v>
      </c>
      <c r="E2080" s="57">
        <f>+IF(ISERROR(VLOOKUP($B2080,Insumos!$C:$G,5,FALSE)),"",VLOOKUP($B2080,Insumos!$C:$G,5,FALSE))</f>
        <v>1000</v>
      </c>
      <c r="F2080" s="55" t="str">
        <f>+IF(ISERROR(VLOOKUP($B2080,Insumos!$C:$G,4,FALSE)),"",VLOOKUP($B2080,Insumos!$C:$G,4,FALSE))</f>
        <v>GRAMOS</v>
      </c>
      <c r="G2080" s="141">
        <v>45.0</v>
      </c>
      <c r="H2080" s="56">
        <f t="shared" si="80"/>
        <v>627.52</v>
      </c>
    </row>
    <row r="2081" ht="15.75" customHeight="1">
      <c r="A2081" s="53">
        <v>9.0</v>
      </c>
      <c r="B2081" s="55" t="s">
        <v>87</v>
      </c>
      <c r="C2081" s="55" t="str">
        <f>+IF(ISERROR(VLOOKUP($B2081,Insumos!$C:$G,3,FALSE)),"",VLOOKUP($B2081,Insumos!$C:$G,3,FALSE))</f>
        <v>GRAMOS</v>
      </c>
      <c r="D2081" s="56">
        <f>+IF(ISERROR(VLOOKUP($B2081,Insumos!$C:$G,2,FALSE)),"",VLOOKUP($B2081,Insumos!$C:$G,2,FALSE))</f>
        <v>3795</v>
      </c>
      <c r="E2081" s="57">
        <f>+IF(ISERROR(VLOOKUP($B2081,Insumos!$C:$G,5,FALSE)),"",VLOOKUP($B2081,Insumos!$C:$G,5,FALSE))</f>
        <v>500</v>
      </c>
      <c r="F2081" s="55" t="str">
        <f>+IF(ISERROR(VLOOKUP($B2081,Insumos!$C:$G,4,FALSE)),"",VLOOKUP($B2081,Insumos!$C:$G,4,FALSE))</f>
        <v>GRAMOS</v>
      </c>
      <c r="G2081" s="141">
        <v>5.0</v>
      </c>
      <c r="H2081" s="56">
        <f t="shared" si="80"/>
        <v>37.95</v>
      </c>
    </row>
    <row r="2082" ht="15.75" customHeight="1">
      <c r="A2082" s="53">
        <v>10.0</v>
      </c>
      <c r="B2082" s="55" t="s">
        <v>324</v>
      </c>
      <c r="C2082" s="55" t="str">
        <f>+IF(ISERROR(VLOOKUP($B2082,Insumos!$C:$G,3,FALSE)),"",VLOOKUP($B2082,Insumos!$C:$G,3,FALSE))</f>
        <v>GRAMOS</v>
      </c>
      <c r="D2082" s="56">
        <f>+IF(ISERROR(VLOOKUP($B2082,Insumos!$C:$G,2,FALSE)),"",VLOOKUP($B2082,Insumos!$C:$G,2,FALSE))</f>
        <v>1134.5</v>
      </c>
      <c r="E2082" s="57">
        <f>+IF(ISERROR(VLOOKUP($B2082,Insumos!$C:$G,5,FALSE)),"",VLOOKUP($B2082,Insumos!$C:$G,5,FALSE))</f>
        <v>1000</v>
      </c>
      <c r="F2082" s="55" t="str">
        <f>+IF(ISERROR(VLOOKUP($B2082,Insumos!$C:$G,4,FALSE)),"",VLOOKUP($B2082,Insumos!$C:$G,4,FALSE))</f>
        <v>GRAMOS</v>
      </c>
      <c r="G2082" s="141">
        <v>5.0</v>
      </c>
      <c r="H2082" s="56">
        <f t="shared" si="80"/>
        <v>5.67</v>
      </c>
    </row>
    <row r="2083" ht="15.75" customHeight="1">
      <c r="A2083" s="53">
        <v>11.0</v>
      </c>
      <c r="B2083" s="55" t="s">
        <v>56</v>
      </c>
      <c r="C2083" s="55" t="str">
        <f>+IF(ISERROR(VLOOKUP($B2083,Insumos!$C:$G,3,FALSE)),"",VLOOKUP($B2083,Insumos!$C:$G,3,FALSE))</f>
        <v>GRAMOS</v>
      </c>
      <c r="D2083" s="56">
        <f>+IF(ISERROR(VLOOKUP($B2083,Insumos!$C:$G,2,FALSE)),"",VLOOKUP($B2083,Insumos!$C:$G,2,FALSE))</f>
        <v>1690</v>
      </c>
      <c r="E2083" s="57">
        <f>+IF(ISERROR(VLOOKUP($B2083,Insumos!$C:$G,5,FALSE)),"",VLOOKUP($B2083,Insumos!$C:$G,5,FALSE))</f>
        <v>1000</v>
      </c>
      <c r="F2083" s="55" t="str">
        <f>+IF(ISERROR(VLOOKUP($B2083,Insumos!$C:$G,4,FALSE)),"",VLOOKUP($B2083,Insumos!$C:$G,4,FALSE))</f>
        <v>GRAMOS</v>
      </c>
      <c r="G2083" s="141">
        <v>5.0</v>
      </c>
      <c r="H2083" s="56">
        <f t="shared" si="80"/>
        <v>8.45</v>
      </c>
    </row>
    <row r="2084" ht="15.75" customHeight="1">
      <c r="A2084" s="53">
        <v>12.0</v>
      </c>
      <c r="B2084" s="55" t="s">
        <v>294</v>
      </c>
      <c r="C2084" s="55" t="str">
        <f>+IF(ISERROR(VLOOKUP($B2084,Insumos!$C:$G,3,FALSE)),"",VLOOKUP($B2084,Insumos!$C:$G,3,FALSE))</f>
        <v>CAJA</v>
      </c>
      <c r="D2084" s="56">
        <f>+IF(ISERROR(VLOOKUP($B2084,Insumos!$C:$G,2,FALSE)),"",VLOOKUP($B2084,Insumos!$C:$G,2,FALSE))</f>
        <v>180</v>
      </c>
      <c r="E2084" s="57">
        <f>+IF(ISERROR(VLOOKUP($B2084,Insumos!$C:$G,5,FALSE)),"",VLOOKUP($B2084,Insumos!$C:$G,5,FALSE))</f>
        <v>1</v>
      </c>
      <c r="F2084" s="55" t="str">
        <f>+IF(ISERROR(VLOOKUP($B2084,Insumos!$C:$G,4,FALSE)),"",VLOOKUP($B2084,Insumos!$C:$G,4,FALSE))</f>
        <v>CAJA</v>
      </c>
      <c r="G2084" s="141">
        <v>1.0</v>
      </c>
      <c r="H2084" s="56">
        <f t="shared" si="80"/>
        <v>180</v>
      </c>
    </row>
    <row r="2085" ht="15.75" customHeight="1">
      <c r="A2085" s="53">
        <v>13.0</v>
      </c>
      <c r="B2085" s="55" t="s">
        <v>314</v>
      </c>
      <c r="C2085" s="55" t="str">
        <f>+IF(ISERROR(VLOOKUP($B2085,Insumos!$C:$G,3,FALSE)),"",VLOOKUP($B2085,Insumos!$C:$G,3,FALSE))</f>
        <v>UNIDAD</v>
      </c>
      <c r="D2085" s="56">
        <f>+IF(ISERROR(VLOOKUP($B2085,Insumos!$C:$G,2,FALSE)),"",VLOOKUP($B2085,Insumos!$C:$G,2,FALSE))</f>
        <v>10.5</v>
      </c>
      <c r="E2085" s="57">
        <f>+IF(ISERROR(VLOOKUP($B2085,Insumos!$C:$G,5,FALSE)),"",VLOOKUP($B2085,Insumos!$C:$G,5,FALSE))</f>
        <v>1</v>
      </c>
      <c r="F2085" s="55" t="str">
        <f>+IF(ISERROR(VLOOKUP($B2085,Insumos!$C:$G,4,FALSE)),"",VLOOKUP($B2085,Insumos!$C:$G,4,FALSE))</f>
        <v>UNIDAD</v>
      </c>
      <c r="G2085" s="141">
        <v>1.0</v>
      </c>
      <c r="H2085" s="56">
        <f t="shared" si="80"/>
        <v>10.5</v>
      </c>
    </row>
    <row r="2086" ht="15.75" customHeight="1">
      <c r="A2086" s="53">
        <v>14.0</v>
      </c>
      <c r="B2086" s="55" t="s">
        <v>156</v>
      </c>
      <c r="C2086" s="55" t="str">
        <f>+IF(ISERROR(VLOOKUP($B2086,Insumos!$C:$G,3,FALSE)),"",VLOOKUP($B2086,Insumos!$C:$G,3,FALSE))</f>
        <v>GRAMOS</v>
      </c>
      <c r="D2086" s="56">
        <f>+IF(ISERROR(VLOOKUP($B2086,Insumos!$C:$G,2,FALSE)),"",VLOOKUP($B2086,Insumos!$C:$G,2,FALSE))</f>
        <v>909</v>
      </c>
      <c r="E2086" s="57">
        <f>+IF(ISERROR(VLOOKUP($B2086,Insumos!$C:$G,5,FALSE)),"",VLOOKUP($B2086,Insumos!$C:$G,5,FALSE))</f>
        <v>1000</v>
      </c>
      <c r="F2086" s="55" t="str">
        <f>+IF(ISERROR(VLOOKUP($B2086,Insumos!$C:$G,4,FALSE)),"",VLOOKUP($B2086,Insumos!$C:$G,4,FALSE))</f>
        <v>GRAMOS</v>
      </c>
      <c r="G2086" s="141">
        <v>8.0</v>
      </c>
      <c r="H2086" s="56">
        <f t="shared" si="80"/>
        <v>7.27</v>
      </c>
    </row>
    <row r="2087" ht="15.75" customHeight="1">
      <c r="A2087" s="53">
        <v>15.0</v>
      </c>
      <c r="B2087" s="55" t="s">
        <v>313</v>
      </c>
      <c r="C2087" s="55" t="str">
        <f>+IF(ISERROR(VLOOKUP($B2087,Insumos!$C:$G,3,FALSE)),"",VLOOKUP($B2087,Insumos!$C:$G,3,FALSE))</f>
        <v>GRAMOS</v>
      </c>
      <c r="D2087" s="56">
        <f>+IF(ISERROR(VLOOKUP($B2087,Insumos!$C:$G,2,FALSE)),"",VLOOKUP($B2087,Insumos!$C:$G,2,FALSE))</f>
        <v>6750</v>
      </c>
      <c r="E2087" s="57">
        <f>+IF(ISERROR(VLOOKUP($B2087,Insumos!$C:$G,5,FALSE)),"",VLOOKUP($B2087,Insumos!$C:$G,5,FALSE))</f>
        <v>1000</v>
      </c>
      <c r="F2087" s="55" t="str">
        <f>+IF(ISERROR(VLOOKUP($B2087,Insumos!$C:$G,4,FALSE)),"",VLOOKUP($B2087,Insumos!$C:$G,4,FALSE))</f>
        <v>GRAMOS</v>
      </c>
      <c r="G2087" s="141">
        <v>8.0</v>
      </c>
      <c r="H2087" s="56">
        <f t="shared" si="80"/>
        <v>54</v>
      </c>
    </row>
    <row r="2088" ht="15.75" customHeight="1">
      <c r="A2088" s="53">
        <v>16.0</v>
      </c>
      <c r="B2088" s="55" t="s">
        <v>311</v>
      </c>
      <c r="C2088" s="55" t="str">
        <f>+IF(ISERROR(VLOOKUP($B2088,Insumos!$C:$G,3,FALSE)),"",VLOOKUP($B2088,Insumos!$C:$G,3,FALSE))</f>
        <v>UNIDAD</v>
      </c>
      <c r="D2088" s="56">
        <f>+IF(ISERROR(VLOOKUP($B2088,Insumos!$C:$G,2,FALSE)),"",VLOOKUP($B2088,Insumos!$C:$G,2,FALSE))</f>
        <v>75.25</v>
      </c>
      <c r="E2088" s="57">
        <f>+IF(ISERROR(VLOOKUP($B2088,Insumos!$C:$G,5,FALSE)),"",VLOOKUP($B2088,Insumos!$C:$G,5,FALSE))</f>
        <v>1</v>
      </c>
      <c r="F2088" s="55" t="str">
        <f>+IF(ISERROR(VLOOKUP($B2088,Insumos!$C:$G,4,FALSE)),"",VLOOKUP($B2088,Insumos!$C:$G,4,FALSE))</f>
        <v>UNIDAD</v>
      </c>
      <c r="G2088" s="141">
        <v>1.0</v>
      </c>
      <c r="H2088" s="56">
        <f t="shared" si="80"/>
        <v>75.25</v>
      </c>
    </row>
    <row r="2089" ht="15.75" customHeight="1">
      <c r="A2089" s="53">
        <v>17.0</v>
      </c>
      <c r="B2089" s="55" t="s">
        <v>312</v>
      </c>
      <c r="C2089" s="55" t="str">
        <f>+IF(ISERROR(VLOOKUP($B2089,Insumos!$C:$G,3,FALSE)),"",VLOOKUP($B2089,Insumos!$C:$G,3,FALSE))</f>
        <v>UNIDAD</v>
      </c>
      <c r="D2089" s="56">
        <f>+IF(ISERROR(VLOOKUP($B2089,Insumos!$C:$G,2,FALSE)),"",VLOOKUP($B2089,Insumos!$C:$G,2,FALSE))</f>
        <v>90.25</v>
      </c>
      <c r="E2089" s="57">
        <f>+IF(ISERROR(VLOOKUP($B2089,Insumos!$C:$G,5,FALSE)),"",VLOOKUP($B2089,Insumos!$C:$G,5,FALSE))</f>
        <v>1</v>
      </c>
      <c r="F2089" s="55" t="str">
        <f>+IF(ISERROR(VLOOKUP($B2089,Insumos!$C:$G,4,FALSE)),"",VLOOKUP($B2089,Insumos!$C:$G,4,FALSE))</f>
        <v>UNIDAD</v>
      </c>
      <c r="G2089" s="141">
        <v>1.0</v>
      </c>
      <c r="H2089" s="56">
        <f t="shared" si="80"/>
        <v>90.25</v>
      </c>
    </row>
    <row r="2090" ht="15.75" customHeight="1">
      <c r="A2090" s="53">
        <v>18.0</v>
      </c>
      <c r="B2090" s="55" t="s">
        <v>303</v>
      </c>
      <c r="C2090" s="55" t="str">
        <f>+IF(ISERROR(VLOOKUP($B2090,Insumos!$C:$G,3,FALSE)),"",VLOOKUP($B2090,Insumos!$C:$G,3,FALSE))</f>
        <v>UNIDAD</v>
      </c>
      <c r="D2090" s="56">
        <f>+IF(ISERROR(VLOOKUP($B2090,Insumos!$C:$G,2,FALSE)),"",VLOOKUP($B2090,Insumos!$C:$G,2,FALSE))</f>
        <v>10</v>
      </c>
      <c r="E2090" s="57">
        <f>+IF(ISERROR(VLOOKUP($B2090,Insumos!$C:$G,5,FALSE)),"",VLOOKUP($B2090,Insumos!$C:$G,5,FALSE))</f>
        <v>1</v>
      </c>
      <c r="F2090" s="55" t="str">
        <f>+IF(ISERROR(VLOOKUP($B2090,Insumos!$C:$G,4,FALSE)),"",VLOOKUP($B2090,Insumos!$C:$G,4,FALSE))</f>
        <v>UNIDAD</v>
      </c>
      <c r="G2090" s="141">
        <v>2.0</v>
      </c>
      <c r="H2090" s="56">
        <f t="shared" si="80"/>
        <v>20</v>
      </c>
    </row>
    <row r="2091" ht="15.75" customHeight="1">
      <c r="A2091" s="53">
        <v>19.0</v>
      </c>
      <c r="B2091" s="55" t="s">
        <v>304</v>
      </c>
      <c r="C2091" s="55" t="str">
        <f>+IF(ISERROR(VLOOKUP($B2091,Insumos!$C:$G,3,FALSE)),"",VLOOKUP($B2091,Insumos!$C:$G,3,FALSE))</f>
        <v>UNIDAD</v>
      </c>
      <c r="D2091" s="56">
        <f>+IF(ISERROR(VLOOKUP($B2091,Insumos!$C:$G,2,FALSE)),"",VLOOKUP($B2091,Insumos!$C:$G,2,FALSE))</f>
        <v>9</v>
      </c>
      <c r="E2091" s="57">
        <f>+IF(ISERROR(VLOOKUP($B2091,Insumos!$C:$G,5,FALSE)),"",VLOOKUP($B2091,Insumos!$C:$G,5,FALSE))</f>
        <v>1</v>
      </c>
      <c r="F2091" s="55" t="str">
        <f>+IF(ISERROR(VLOOKUP($B2091,Insumos!$C:$G,4,FALSE)),"",VLOOKUP($B2091,Insumos!$C:$G,4,FALSE))</f>
        <v>UNIDAD</v>
      </c>
      <c r="G2091" s="141">
        <v>2.0</v>
      </c>
      <c r="H2091" s="56">
        <f t="shared" si="80"/>
        <v>18</v>
      </c>
    </row>
    <row r="2092" ht="15.75" customHeight="1">
      <c r="A2092" s="53">
        <v>20.0</v>
      </c>
      <c r="B2092" s="55" t="s">
        <v>305</v>
      </c>
      <c r="C2092" s="55" t="str">
        <f>+IF(ISERROR(VLOOKUP($B2092,Insumos!$C:$G,3,FALSE)),"",VLOOKUP($B2092,Insumos!$C:$G,3,FALSE))</f>
        <v>UNIDAD</v>
      </c>
      <c r="D2092" s="56">
        <f>+IF(ISERROR(VLOOKUP($B2092,Insumos!$C:$G,2,FALSE)),"",VLOOKUP($B2092,Insumos!$C:$G,2,FALSE))</f>
        <v>52</v>
      </c>
      <c r="E2092" s="57">
        <f>+IF(ISERROR(VLOOKUP($B2092,Insumos!$C:$G,5,FALSE)),"",VLOOKUP($B2092,Insumos!$C:$G,5,FALSE))</f>
        <v>1</v>
      </c>
      <c r="F2092" s="55" t="str">
        <f>+IF(ISERROR(VLOOKUP($B2092,Insumos!$C:$G,4,FALSE)),"",VLOOKUP($B2092,Insumos!$C:$G,4,FALSE))</f>
        <v>UNIDAD</v>
      </c>
      <c r="G2092" s="141">
        <v>1.0</v>
      </c>
      <c r="H2092" s="56">
        <f t="shared" si="80"/>
        <v>52</v>
      </c>
    </row>
    <row r="2093" ht="15.75" customHeight="1">
      <c r="A2093" s="53">
        <v>21.0</v>
      </c>
      <c r="B2093" s="55" t="s">
        <v>309</v>
      </c>
      <c r="C2093" s="55" t="str">
        <f>+IF(ISERROR(VLOOKUP($B2093,Insumos!$C:$G,3,FALSE)),"",VLOOKUP($B2093,Insumos!$C:$G,3,FALSE))</f>
        <v>UNIDAD</v>
      </c>
      <c r="D2093" s="56">
        <f>+IF(ISERROR(VLOOKUP($B2093,Insumos!$C:$G,2,FALSE)),"",VLOOKUP($B2093,Insumos!$C:$G,2,FALSE))</f>
        <v>23.53</v>
      </c>
      <c r="E2093" s="57">
        <f>+IF(ISERROR(VLOOKUP($B2093,Insumos!$C:$G,5,FALSE)),"",VLOOKUP($B2093,Insumos!$C:$G,5,FALSE))</f>
        <v>1</v>
      </c>
      <c r="F2093" s="55" t="str">
        <f>+IF(ISERROR(VLOOKUP($B2093,Insumos!$C:$G,4,FALSE)),"",VLOOKUP($B2093,Insumos!$C:$G,4,FALSE))</f>
        <v>UNIDAD</v>
      </c>
      <c r="G2093" s="141">
        <v>1.0</v>
      </c>
      <c r="H2093" s="56">
        <f t="shared" si="80"/>
        <v>23.53</v>
      </c>
    </row>
    <row r="2094" ht="15.75" customHeight="1">
      <c r="A2094" s="53">
        <v>22.0</v>
      </c>
      <c r="B2094" s="55" t="s">
        <v>310</v>
      </c>
      <c r="C2094" s="55" t="str">
        <f>+IF(ISERROR(VLOOKUP($B2094,Insumos!$C:$G,3,FALSE)),"",VLOOKUP($B2094,Insumos!$C:$G,3,FALSE))</f>
        <v>UNIDAD</v>
      </c>
      <c r="D2094" s="56">
        <f>+IF(ISERROR(VLOOKUP($B2094,Insumos!$C:$G,2,FALSE)),"",VLOOKUP($B2094,Insumos!$C:$G,2,FALSE))</f>
        <v>15.13</v>
      </c>
      <c r="E2094" s="57">
        <f>+IF(ISERROR(VLOOKUP($B2094,Insumos!$C:$G,5,FALSE)),"",VLOOKUP($B2094,Insumos!$C:$G,5,FALSE))</f>
        <v>1</v>
      </c>
      <c r="F2094" s="55" t="str">
        <f>+IF(ISERROR(VLOOKUP($B2094,Insumos!$C:$G,4,FALSE)),"",VLOOKUP($B2094,Insumos!$C:$G,4,FALSE))</f>
        <v>UNIDAD</v>
      </c>
      <c r="G2094" s="141">
        <v>1.0</v>
      </c>
      <c r="H2094" s="56">
        <f t="shared" si="80"/>
        <v>15.13</v>
      </c>
    </row>
    <row r="2095" ht="15.75" customHeight="1">
      <c r="A2095" s="53">
        <v>23.0</v>
      </c>
      <c r="B2095" s="55" t="s">
        <v>315</v>
      </c>
      <c r="C2095" s="55" t="str">
        <f>+IF(ISERROR(VLOOKUP($B2095,Insumos!$C:$G,3,FALSE)),"",VLOOKUP($B2095,Insumos!$C:$G,3,FALSE))</f>
        <v>UNIDAD</v>
      </c>
      <c r="D2095" s="56">
        <f>+IF(ISERROR(VLOOKUP($B2095,Insumos!$C:$G,2,FALSE)),"",VLOOKUP($B2095,Insumos!$C:$G,2,FALSE))</f>
        <v>170</v>
      </c>
      <c r="E2095" s="57">
        <f>+IF(ISERROR(VLOOKUP($B2095,Insumos!$C:$G,5,FALSE)),"",VLOOKUP($B2095,Insumos!$C:$G,5,FALSE))</f>
        <v>1</v>
      </c>
      <c r="F2095" s="55" t="str">
        <f>+IF(ISERROR(VLOOKUP($B2095,Insumos!$C:$G,4,FALSE)),"",VLOOKUP($B2095,Insumos!$C:$G,4,FALSE))</f>
        <v>UNIDAD</v>
      </c>
      <c r="G2095" s="141">
        <v>1.0</v>
      </c>
      <c r="H2095" s="56">
        <f t="shared" si="80"/>
        <v>170</v>
      </c>
    </row>
    <row r="2096" ht="15.75" customHeight="1">
      <c r="A2096" s="53">
        <v>24.0</v>
      </c>
      <c r="B2096" s="55"/>
      <c r="C2096" s="55" t="str">
        <f>+IF(ISERROR(VLOOKUP($B2096,Insumos!$C:$G,3,FALSE)),"",VLOOKUP($B2096,Insumos!$C:$G,3,FALSE))</f>
        <v/>
      </c>
      <c r="D2096" s="56" t="str">
        <f>+IF(ISERROR(VLOOKUP($B2096,Insumos!$C:$G,2,FALSE)),"",VLOOKUP($B2096,Insumos!$C:$G,2,FALSE))</f>
        <v/>
      </c>
      <c r="E2096" s="57" t="str">
        <f>+IF(ISERROR(VLOOKUP($B2096,Insumos!$C:$G,5,FALSE)),"",VLOOKUP($B2096,Insumos!$C:$G,5,FALSE))</f>
        <v/>
      </c>
      <c r="F2096" s="55" t="str">
        <f>+IF(ISERROR(VLOOKUP($B2096,Insumos!$C:$G,4,FALSE)),"",VLOOKUP($B2096,Insumos!$C:$G,4,FALSE))</f>
        <v/>
      </c>
      <c r="G2096" s="141"/>
      <c r="H2096" s="56">
        <f t="shared" si="80"/>
        <v>0</v>
      </c>
    </row>
    <row r="2097" ht="15.75" customHeight="1">
      <c r="A2097" s="53">
        <v>25.0</v>
      </c>
      <c r="B2097" s="55"/>
      <c r="C2097" s="55" t="str">
        <f>+IF(ISERROR(VLOOKUP($B2097,Insumos!$C:$G,3,FALSE)),"",VLOOKUP($B2097,Insumos!$C:$G,3,FALSE))</f>
        <v/>
      </c>
      <c r="D2097" s="56" t="str">
        <f>+IF(ISERROR(VLOOKUP($B2097,Insumos!$C:$G,2,FALSE)),"",VLOOKUP($B2097,Insumos!$C:$G,2,FALSE))</f>
        <v/>
      </c>
      <c r="E2097" s="57" t="str">
        <f>+IF(ISERROR(VLOOKUP($B2097,Insumos!$C:$G,5,FALSE)),"",VLOOKUP($B2097,Insumos!$C:$G,5,FALSE))</f>
        <v/>
      </c>
      <c r="F2097" s="55" t="str">
        <f>+IF(ISERROR(VLOOKUP($B2097,Insumos!$C:$G,4,FALSE)),"",VLOOKUP($B2097,Insumos!$C:$G,4,FALSE))</f>
        <v/>
      </c>
      <c r="G2097" s="141"/>
      <c r="H2097" s="56">
        <f t="shared" si="80"/>
        <v>0</v>
      </c>
    </row>
    <row r="2098" ht="15.75" customHeight="1">
      <c r="A2098" s="53">
        <v>26.0</v>
      </c>
      <c r="B2098" s="55"/>
      <c r="C2098" s="55" t="str">
        <f>+IF(ISERROR(VLOOKUP($B2098,Insumos!$C:$G,3,FALSE)),"",VLOOKUP($B2098,Insumos!$C:$G,3,FALSE))</f>
        <v/>
      </c>
      <c r="D2098" s="56" t="str">
        <f>+IF(ISERROR(VLOOKUP($B2098,Insumos!$C:$G,2,FALSE)),"",VLOOKUP($B2098,Insumos!$C:$G,2,FALSE))</f>
        <v/>
      </c>
      <c r="E2098" s="57" t="str">
        <f>+IF(ISERROR(VLOOKUP($B2098,Insumos!$C:$G,5,FALSE)),"",VLOOKUP($B2098,Insumos!$C:$G,5,FALSE))</f>
        <v/>
      </c>
      <c r="F2098" s="55" t="str">
        <f>+IF(ISERROR(VLOOKUP($B2098,Insumos!$C:$G,4,FALSE)),"",VLOOKUP($B2098,Insumos!$C:$G,4,FALSE))</f>
        <v/>
      </c>
      <c r="G2098" s="141"/>
      <c r="H2098" s="56">
        <f t="shared" si="80"/>
        <v>0</v>
      </c>
    </row>
    <row r="2099" ht="15.75" customHeight="1">
      <c r="A2099" s="42"/>
      <c r="B2099" s="140"/>
      <c r="C2099" s="41"/>
      <c r="D2099" s="44"/>
      <c r="E2099" s="45"/>
      <c r="F2099" s="41"/>
      <c r="G2099" s="67" t="s">
        <v>566</v>
      </c>
      <c r="H2099" s="68">
        <f>+SUM(H2073:H2098)</f>
        <v>2446.37</v>
      </c>
    </row>
    <row r="2100" ht="15.75" customHeight="1">
      <c r="A2100" s="42"/>
      <c r="B2100" s="140"/>
      <c r="C2100" s="41"/>
      <c r="D2100" s="44"/>
      <c r="E2100" s="45"/>
      <c r="F2100" s="41"/>
      <c r="G2100" s="67" t="s">
        <v>569</v>
      </c>
      <c r="H2100" s="142">
        <f>+H2099/10</f>
        <v>244.637</v>
      </c>
    </row>
    <row r="2101" ht="15.75" customHeight="1">
      <c r="A2101" s="42"/>
      <c r="B2101" s="140"/>
      <c r="C2101" s="41"/>
      <c r="D2101" s="44"/>
      <c r="E2101" s="45"/>
      <c r="F2101" s="41"/>
      <c r="G2101" s="67" t="s">
        <v>570</v>
      </c>
      <c r="H2101" s="143">
        <f>(H2099+H2100)*1.19</f>
        <v>3202.29833</v>
      </c>
    </row>
    <row r="2102" ht="15.75" customHeight="1">
      <c r="A2102" s="42"/>
      <c r="B2102" s="140"/>
      <c r="C2102" s="41"/>
      <c r="D2102" s="44"/>
      <c r="E2102" s="45"/>
      <c r="F2102" s="41"/>
      <c r="G2102" s="67" t="s">
        <v>571</v>
      </c>
      <c r="H2102" s="144">
        <f>+H2101/H2103</f>
        <v>0.3816803731</v>
      </c>
    </row>
    <row r="2103" ht="15.75" customHeight="1">
      <c r="A2103" s="42"/>
      <c r="B2103" s="140"/>
      <c r="C2103" s="41"/>
      <c r="D2103" s="44"/>
      <c r="E2103" s="45"/>
      <c r="F2103" s="41"/>
      <c r="G2103" s="67" t="s">
        <v>572</v>
      </c>
      <c r="H2103" s="145">
        <v>8390.0</v>
      </c>
      <c r="I2103" s="159">
        <v>11990.0</v>
      </c>
    </row>
    <row r="2104" ht="15.75" customHeight="1">
      <c r="B2104" s="4"/>
      <c r="G2104" s="31"/>
    </row>
    <row r="2105" ht="15.75" customHeight="1">
      <c r="B2105" s="4"/>
      <c r="G2105" s="31"/>
    </row>
    <row r="2106" ht="15.75" customHeight="1">
      <c r="B2106" s="4"/>
      <c r="G2106" s="31"/>
    </row>
    <row r="2107" ht="15.75" customHeight="1">
      <c r="A2107" s="138" t="s">
        <v>562</v>
      </c>
      <c r="B2107" s="89" t="s">
        <v>641</v>
      </c>
      <c r="C2107" s="34"/>
      <c r="D2107" s="35"/>
      <c r="E2107" s="36"/>
      <c r="F2107" s="37"/>
      <c r="G2107" s="38"/>
      <c r="H2107" s="35"/>
    </row>
    <row r="2108" ht="15.75" customHeight="1">
      <c r="A2108" s="42"/>
      <c r="B2108" s="140"/>
      <c r="C2108" s="42"/>
      <c r="D2108" s="44"/>
      <c r="E2108" s="45"/>
      <c r="F2108" s="42"/>
      <c r="G2108" s="46"/>
      <c r="H2108" s="44"/>
    </row>
    <row r="2109" ht="15.75" customHeight="1">
      <c r="A2109" s="48" t="s">
        <v>476</v>
      </c>
      <c r="B2109" s="48" t="s">
        <v>477</v>
      </c>
      <c r="C2109" s="48" t="s">
        <v>478</v>
      </c>
      <c r="D2109" s="49" t="s">
        <v>564</v>
      </c>
      <c r="E2109" s="50" t="s">
        <v>10</v>
      </c>
      <c r="F2109" s="48" t="s">
        <v>480</v>
      </c>
      <c r="G2109" s="51" t="s">
        <v>481</v>
      </c>
      <c r="H2109" s="49" t="s">
        <v>565</v>
      </c>
    </row>
    <row r="2110" ht="15.75" customHeight="1">
      <c r="A2110" s="53">
        <v>1.0</v>
      </c>
      <c r="B2110" s="55" t="s">
        <v>52</v>
      </c>
      <c r="C2110" s="55" t="str">
        <f>+IF(ISERROR(VLOOKUP($B2110,Insumos!$C:$G,3,FALSE)),"",VLOOKUP($B2110,Insumos!$C:$G,3,FALSE))</f>
        <v>UNIDAD</v>
      </c>
      <c r="D2110" s="56">
        <f>+IF(ISERROR(VLOOKUP($B2110,Insumos!$C:$G,2,FALSE)),"",VLOOKUP($B2110,Insumos!$C:$G,2,FALSE))</f>
        <v>5000</v>
      </c>
      <c r="E2110" s="57">
        <f>+IF(ISERROR(VLOOKUP($B2110,Insumos!$C:$G,5,FALSE)),"",VLOOKUP($B2110,Insumos!$C:$G,5,FALSE))</f>
        <v>100</v>
      </c>
      <c r="F2110" s="55" t="str">
        <f>+IF(ISERROR(VLOOKUP($B2110,Insumos!$C:$G,4,FALSE)),"",VLOOKUP($B2110,Insumos!$C:$G,4,FALSE))</f>
        <v>UNIDAD</v>
      </c>
      <c r="G2110" s="141">
        <v>1.0</v>
      </c>
      <c r="H2110" s="56">
        <f t="shared" ref="H2110:H2136" si="81">IF(ISERROR(ROUND(+D2110/E2110*G2110,2)),0,ROUND(+D2110/E2110*G2110,2))</f>
        <v>50</v>
      </c>
    </row>
    <row r="2111" ht="15.75" customHeight="1">
      <c r="A2111" s="53">
        <v>2.0</v>
      </c>
      <c r="B2111" s="55" t="s">
        <v>44</v>
      </c>
      <c r="C2111" s="55" t="str">
        <f>+IF(ISERROR(VLOOKUP($B2111,Insumos!$C:$G,3,FALSE)),"",VLOOKUP($B2111,Insumos!$C:$G,3,FALSE))</f>
        <v>GRAMOS</v>
      </c>
      <c r="D2111" s="56">
        <f>+IF(ISERROR(VLOOKUP($B2111,Insumos!$C:$G,2,FALSE)),"",VLOOKUP($B2111,Insumos!$C:$G,2,FALSE))</f>
        <v>5780</v>
      </c>
      <c r="E2111" s="57">
        <f>+IF(ISERROR(VLOOKUP($B2111,Insumos!$C:$G,5,FALSE)),"",VLOOKUP($B2111,Insumos!$C:$G,5,FALSE))</f>
        <v>1000</v>
      </c>
      <c r="F2111" s="55" t="str">
        <f>+IF(ISERROR(VLOOKUP($B2111,Insumos!$C:$G,4,FALSE)),"",VLOOKUP($B2111,Insumos!$C:$G,4,FALSE))</f>
        <v>GRAMOS</v>
      </c>
      <c r="G2111" s="141">
        <v>40.0</v>
      </c>
      <c r="H2111" s="56">
        <f t="shared" si="81"/>
        <v>231.2</v>
      </c>
    </row>
    <row r="2112" ht="15.75" customHeight="1">
      <c r="A2112" s="53">
        <v>3.0</v>
      </c>
      <c r="B2112" s="55" t="s">
        <v>236</v>
      </c>
      <c r="C2112" s="55" t="str">
        <f>+IF(ISERROR(VLOOKUP($B2112,Insumos!$C:$G,3,FALSE)),"",VLOOKUP($B2112,Insumos!$C:$G,3,FALSE))</f>
        <v>GRAMOS</v>
      </c>
      <c r="D2112" s="56">
        <f>+IF(ISERROR(VLOOKUP($B2112,Insumos!$C:$G,2,FALSE)),"",VLOOKUP($B2112,Insumos!$C:$G,2,FALSE))</f>
        <v>8753.846154</v>
      </c>
      <c r="E2112" s="57">
        <f>+IF(ISERROR(VLOOKUP($B2112,Insumos!$C:$G,5,FALSE)),"",VLOOKUP($B2112,Insumos!$C:$G,5,FALSE))</f>
        <v>1000</v>
      </c>
      <c r="F2112" s="55" t="str">
        <f>+IF(ISERROR(VLOOKUP($B2112,Insumos!$C:$G,4,FALSE)),"",VLOOKUP($B2112,Insumos!$C:$G,4,FALSE))</f>
        <v>GRAMOS</v>
      </c>
      <c r="G2112" s="141">
        <v>40.0</v>
      </c>
      <c r="H2112" s="56">
        <f t="shared" si="81"/>
        <v>350.15</v>
      </c>
    </row>
    <row r="2113" ht="15.75" customHeight="1">
      <c r="A2113" s="53">
        <v>4.0</v>
      </c>
      <c r="B2113" s="55" t="s">
        <v>232</v>
      </c>
      <c r="C2113" s="55" t="str">
        <f>+IF(ISERROR(VLOOKUP($B2113,Insumos!$C:$G,3,FALSE)),"",VLOOKUP($B2113,Insumos!$C:$G,3,FALSE))</f>
        <v>GRAMOS</v>
      </c>
      <c r="D2113" s="56">
        <f>+IF(ISERROR(VLOOKUP($B2113,Insumos!$C:$G,2,FALSE)),"",VLOOKUP($B2113,Insumos!$C:$G,2,FALSE))</f>
        <v>3529.411765</v>
      </c>
      <c r="E2113" s="57">
        <f>+IF(ISERROR(VLOOKUP($B2113,Insumos!$C:$G,5,FALSE)),"",VLOOKUP($B2113,Insumos!$C:$G,5,FALSE))</f>
        <v>1000</v>
      </c>
      <c r="F2113" s="55" t="str">
        <f>+IF(ISERROR(VLOOKUP($B2113,Insumos!$C:$G,4,FALSE)),"",VLOOKUP($B2113,Insumos!$C:$G,4,FALSE))</f>
        <v>GRAMOS</v>
      </c>
      <c r="G2113" s="141">
        <v>40.0</v>
      </c>
      <c r="H2113" s="56">
        <f t="shared" si="81"/>
        <v>141.18</v>
      </c>
    </row>
    <row r="2114" ht="15.75" customHeight="1">
      <c r="A2114" s="53">
        <v>5.0</v>
      </c>
      <c r="B2114" s="55" t="s">
        <v>33</v>
      </c>
      <c r="C2114" s="55" t="str">
        <f>+IF(ISERROR(VLOOKUP($B2114,Insumos!$C:$G,3,FALSE)),"",VLOOKUP($B2114,Insumos!$C:$G,3,FALSE))</f>
        <v>GRAMOS</v>
      </c>
      <c r="D2114" s="56">
        <f>+IF(ISERROR(VLOOKUP($B2114,Insumos!$C:$G,2,FALSE)),"",VLOOKUP($B2114,Insumos!$C:$G,2,FALSE))</f>
        <v>6945</v>
      </c>
      <c r="E2114" s="57">
        <f>+IF(ISERROR(VLOOKUP($B2114,Insumos!$C:$G,5,FALSE)),"",VLOOKUP($B2114,Insumos!$C:$G,5,FALSE))</f>
        <v>1360</v>
      </c>
      <c r="F2114" s="55" t="str">
        <f>+IF(ISERROR(VLOOKUP($B2114,Insumos!$C:$G,4,FALSE)),"",VLOOKUP($B2114,Insumos!$C:$G,4,FALSE))</f>
        <v>GRAMOS</v>
      </c>
      <c r="G2114" s="141">
        <v>35.0</v>
      </c>
      <c r="H2114" s="56">
        <f t="shared" si="81"/>
        <v>178.73</v>
      </c>
    </row>
    <row r="2115" ht="15.75" customHeight="1">
      <c r="A2115" s="53">
        <v>6.0</v>
      </c>
      <c r="B2115" s="55" t="s">
        <v>97</v>
      </c>
      <c r="C2115" s="55" t="str">
        <f>+IF(ISERROR(VLOOKUP($B2115,Insumos!$C:$G,3,FALSE)),"",VLOOKUP($B2115,Insumos!$C:$G,3,FALSE))</f>
        <v>PORCION</v>
      </c>
      <c r="D2115" s="56">
        <f>+IF(ISERROR(VLOOKUP($B2115,Insumos!$C:$G,2,FALSE)),"",VLOOKUP($B2115,Insumos!$C:$G,2,FALSE))</f>
        <v>296.6</v>
      </c>
      <c r="E2115" s="57">
        <f>+IF(ISERROR(VLOOKUP($B2115,Insumos!$C:$G,5,FALSE)),"",VLOOKUP($B2115,Insumos!$C:$G,5,FALSE))</f>
        <v>1</v>
      </c>
      <c r="F2115" s="55" t="str">
        <f>+IF(ISERROR(VLOOKUP($B2115,Insumos!$C:$G,4,FALSE)),"",VLOOKUP($B2115,Insumos!$C:$G,4,FALSE))</f>
        <v>PORCION</v>
      </c>
      <c r="G2115" s="141">
        <v>1.0</v>
      </c>
      <c r="H2115" s="56">
        <f t="shared" si="81"/>
        <v>296.6</v>
      </c>
    </row>
    <row r="2116" ht="15.75" customHeight="1">
      <c r="A2116" s="53">
        <v>7.0</v>
      </c>
      <c r="B2116" s="55" t="s">
        <v>141</v>
      </c>
      <c r="C2116" s="55" t="str">
        <f>+IF(ISERROR(VLOOKUP($B2116,Insumos!$C:$G,3,FALSE)),"",VLOOKUP($B2116,Insumos!$C:$G,3,FALSE))</f>
        <v>MILILITROS</v>
      </c>
      <c r="D2116" s="56">
        <f>+IF(ISERROR(VLOOKUP($B2116,Insumos!$C:$G,2,FALSE)),"",VLOOKUP($B2116,Insumos!$C:$G,2,FALSE))</f>
        <v>12024.33</v>
      </c>
      <c r="E2116" s="57">
        <f>+IF(ISERROR(VLOOKUP($B2116,Insumos!$C:$G,5,FALSE)),"",VLOOKUP($B2116,Insumos!$C:$G,5,FALSE))</f>
        <v>2895</v>
      </c>
      <c r="F2116" s="55" t="str">
        <f>+IF(ISERROR(VLOOKUP($B2116,Insumos!$C:$G,4,FALSE)),"",VLOOKUP($B2116,Insumos!$C:$G,4,FALSE))</f>
        <v>MILILITROS</v>
      </c>
      <c r="G2116" s="141">
        <v>10.0</v>
      </c>
      <c r="H2116" s="56">
        <f t="shared" si="81"/>
        <v>41.53</v>
      </c>
    </row>
    <row r="2117" ht="15.75" customHeight="1">
      <c r="A2117" s="53">
        <v>8.0</v>
      </c>
      <c r="B2117" s="55" t="s">
        <v>124</v>
      </c>
      <c r="C2117" s="55" t="str">
        <f>+IF(ISERROR(VLOOKUP($B2117,Insumos!$C:$G,3,FALSE)),"",VLOOKUP($B2117,Insumos!$C:$G,3,FALSE))</f>
        <v>GRAMOS</v>
      </c>
      <c r="D2117" s="56">
        <f>+IF(ISERROR(VLOOKUP($B2117,Insumos!$C:$G,2,FALSE)),"",VLOOKUP($B2117,Insumos!$C:$G,2,FALSE))</f>
        <v>3529.411765</v>
      </c>
      <c r="E2117" s="57">
        <f>+IF(ISERROR(VLOOKUP($B2117,Insumos!$C:$G,5,FALSE)),"",VLOOKUP($B2117,Insumos!$C:$G,5,FALSE))</f>
        <v>1000</v>
      </c>
      <c r="F2117" s="55" t="str">
        <f>+IF(ISERROR(VLOOKUP($B2117,Insumos!$C:$G,4,FALSE)),"",VLOOKUP($B2117,Insumos!$C:$G,4,FALSE))</f>
        <v>GRAMOS</v>
      </c>
      <c r="G2117" s="141">
        <v>70.0</v>
      </c>
      <c r="H2117" s="56">
        <f t="shared" si="81"/>
        <v>247.06</v>
      </c>
    </row>
    <row r="2118" ht="15.75" customHeight="1">
      <c r="A2118" s="53">
        <v>9.0</v>
      </c>
      <c r="B2118" s="55" t="s">
        <v>87</v>
      </c>
      <c r="C2118" s="55" t="str">
        <f>+IF(ISERROR(VLOOKUP($B2118,Insumos!$C:$G,3,FALSE)),"",VLOOKUP($B2118,Insumos!$C:$G,3,FALSE))</f>
        <v>GRAMOS</v>
      </c>
      <c r="D2118" s="56">
        <f>+IF(ISERROR(VLOOKUP($B2118,Insumos!$C:$G,2,FALSE)),"",VLOOKUP($B2118,Insumos!$C:$G,2,FALSE))</f>
        <v>3795</v>
      </c>
      <c r="E2118" s="57">
        <f>+IF(ISERROR(VLOOKUP($B2118,Insumos!$C:$G,5,FALSE)),"",VLOOKUP($B2118,Insumos!$C:$G,5,FALSE))</f>
        <v>500</v>
      </c>
      <c r="F2118" s="55" t="str">
        <f>+IF(ISERROR(VLOOKUP($B2118,Insumos!$C:$G,4,FALSE)),"",VLOOKUP($B2118,Insumos!$C:$G,4,FALSE))</f>
        <v>GRAMOS</v>
      </c>
      <c r="G2118" s="141">
        <v>5.0</v>
      </c>
      <c r="H2118" s="56">
        <f t="shared" si="81"/>
        <v>37.95</v>
      </c>
    </row>
    <row r="2119" ht="15.75" customHeight="1">
      <c r="A2119" s="53">
        <v>10.0</v>
      </c>
      <c r="B2119" s="55" t="s">
        <v>324</v>
      </c>
      <c r="C2119" s="55" t="str">
        <f>+IF(ISERROR(VLOOKUP($B2119,Insumos!$C:$G,3,FALSE)),"",VLOOKUP($B2119,Insumos!$C:$G,3,FALSE))</f>
        <v>GRAMOS</v>
      </c>
      <c r="D2119" s="56">
        <f>+IF(ISERROR(VLOOKUP($B2119,Insumos!$C:$G,2,FALSE)),"",VLOOKUP($B2119,Insumos!$C:$G,2,FALSE))</f>
        <v>1134.5</v>
      </c>
      <c r="E2119" s="57">
        <f>+IF(ISERROR(VLOOKUP($B2119,Insumos!$C:$G,5,FALSE)),"",VLOOKUP($B2119,Insumos!$C:$G,5,FALSE))</f>
        <v>1000</v>
      </c>
      <c r="F2119" s="55" t="str">
        <f>+IF(ISERROR(VLOOKUP($B2119,Insumos!$C:$G,4,FALSE)),"",VLOOKUP($B2119,Insumos!$C:$G,4,FALSE))</f>
        <v>GRAMOS</v>
      </c>
      <c r="G2119" s="141">
        <v>5.0</v>
      </c>
      <c r="H2119" s="56">
        <f t="shared" si="81"/>
        <v>5.67</v>
      </c>
    </row>
    <row r="2120" ht="15.75" customHeight="1">
      <c r="A2120" s="53">
        <v>11.0</v>
      </c>
      <c r="B2120" s="55" t="s">
        <v>56</v>
      </c>
      <c r="C2120" s="55" t="str">
        <f>+IF(ISERROR(VLOOKUP($B2120,Insumos!$C:$G,3,FALSE)),"",VLOOKUP($B2120,Insumos!$C:$G,3,FALSE))</f>
        <v>GRAMOS</v>
      </c>
      <c r="D2120" s="56">
        <f>+IF(ISERROR(VLOOKUP($B2120,Insumos!$C:$G,2,FALSE)),"",VLOOKUP($B2120,Insumos!$C:$G,2,FALSE))</f>
        <v>1690</v>
      </c>
      <c r="E2120" s="57">
        <f>+IF(ISERROR(VLOOKUP($B2120,Insumos!$C:$G,5,FALSE)),"",VLOOKUP($B2120,Insumos!$C:$G,5,FALSE))</f>
        <v>1000</v>
      </c>
      <c r="F2120" s="55" t="str">
        <f>+IF(ISERROR(VLOOKUP($B2120,Insumos!$C:$G,4,FALSE)),"",VLOOKUP($B2120,Insumos!$C:$G,4,FALSE))</f>
        <v>GRAMOS</v>
      </c>
      <c r="G2120" s="141">
        <v>5.0</v>
      </c>
      <c r="H2120" s="56">
        <f t="shared" si="81"/>
        <v>8.45</v>
      </c>
    </row>
    <row r="2121" ht="15.75" customHeight="1">
      <c r="A2121" s="53">
        <v>12.0</v>
      </c>
      <c r="B2121" s="55" t="s">
        <v>294</v>
      </c>
      <c r="C2121" s="55" t="str">
        <f>+IF(ISERROR(VLOOKUP($B2121,Insumos!$C:$G,3,FALSE)),"",VLOOKUP($B2121,Insumos!$C:$G,3,FALSE))</f>
        <v>CAJA</v>
      </c>
      <c r="D2121" s="56">
        <f>+IF(ISERROR(VLOOKUP($B2121,Insumos!$C:$G,2,FALSE)),"",VLOOKUP($B2121,Insumos!$C:$G,2,FALSE))</f>
        <v>180</v>
      </c>
      <c r="E2121" s="57">
        <f>+IF(ISERROR(VLOOKUP($B2121,Insumos!$C:$G,5,FALSE)),"",VLOOKUP($B2121,Insumos!$C:$G,5,FALSE))</f>
        <v>1</v>
      </c>
      <c r="F2121" s="55" t="str">
        <f>+IF(ISERROR(VLOOKUP($B2121,Insumos!$C:$G,4,FALSE)),"",VLOOKUP($B2121,Insumos!$C:$G,4,FALSE))</f>
        <v>CAJA</v>
      </c>
      <c r="G2121" s="141">
        <v>1.0</v>
      </c>
      <c r="H2121" s="56">
        <f t="shared" si="81"/>
        <v>180</v>
      </c>
    </row>
    <row r="2122" ht="15.75" customHeight="1">
      <c r="A2122" s="53">
        <v>13.0</v>
      </c>
      <c r="B2122" s="55" t="s">
        <v>314</v>
      </c>
      <c r="C2122" s="55" t="str">
        <f>+IF(ISERROR(VLOOKUP($B2122,Insumos!$C:$G,3,FALSE)),"",VLOOKUP($B2122,Insumos!$C:$G,3,FALSE))</f>
        <v>UNIDAD</v>
      </c>
      <c r="D2122" s="56">
        <f>+IF(ISERROR(VLOOKUP($B2122,Insumos!$C:$G,2,FALSE)),"",VLOOKUP($B2122,Insumos!$C:$G,2,FALSE))</f>
        <v>10.5</v>
      </c>
      <c r="E2122" s="57">
        <f>+IF(ISERROR(VLOOKUP($B2122,Insumos!$C:$G,5,FALSE)),"",VLOOKUP($B2122,Insumos!$C:$G,5,FALSE))</f>
        <v>1</v>
      </c>
      <c r="F2122" s="55" t="str">
        <f>+IF(ISERROR(VLOOKUP($B2122,Insumos!$C:$G,4,FALSE)),"",VLOOKUP($B2122,Insumos!$C:$G,4,FALSE))</f>
        <v>UNIDAD</v>
      </c>
      <c r="G2122" s="141">
        <v>1.0</v>
      </c>
      <c r="H2122" s="56">
        <f t="shared" si="81"/>
        <v>10.5</v>
      </c>
    </row>
    <row r="2123" ht="15.75" customHeight="1">
      <c r="A2123" s="53">
        <v>14.0</v>
      </c>
      <c r="B2123" s="55" t="s">
        <v>156</v>
      </c>
      <c r="C2123" s="55" t="str">
        <f>+IF(ISERROR(VLOOKUP($B2123,Insumos!$C:$G,3,FALSE)),"",VLOOKUP($B2123,Insumos!$C:$G,3,FALSE))</f>
        <v>GRAMOS</v>
      </c>
      <c r="D2123" s="56">
        <f>+IF(ISERROR(VLOOKUP($B2123,Insumos!$C:$G,2,FALSE)),"",VLOOKUP($B2123,Insumos!$C:$G,2,FALSE))</f>
        <v>909</v>
      </c>
      <c r="E2123" s="57">
        <f>+IF(ISERROR(VLOOKUP($B2123,Insumos!$C:$G,5,FALSE)),"",VLOOKUP($B2123,Insumos!$C:$G,5,FALSE))</f>
        <v>1000</v>
      </c>
      <c r="F2123" s="55" t="str">
        <f>+IF(ISERROR(VLOOKUP($B2123,Insumos!$C:$G,4,FALSE)),"",VLOOKUP($B2123,Insumos!$C:$G,4,FALSE))</f>
        <v>GRAMOS</v>
      </c>
      <c r="G2123" s="141">
        <v>8.0</v>
      </c>
      <c r="H2123" s="56">
        <f t="shared" si="81"/>
        <v>7.27</v>
      </c>
    </row>
    <row r="2124" ht="15.75" customHeight="1">
      <c r="A2124" s="53">
        <v>15.0</v>
      </c>
      <c r="B2124" s="55" t="s">
        <v>313</v>
      </c>
      <c r="C2124" s="55" t="str">
        <f>+IF(ISERROR(VLOOKUP($B2124,Insumos!$C:$G,3,FALSE)),"",VLOOKUP($B2124,Insumos!$C:$G,3,FALSE))</f>
        <v>GRAMOS</v>
      </c>
      <c r="D2124" s="56">
        <f>+IF(ISERROR(VLOOKUP($B2124,Insumos!$C:$G,2,FALSE)),"",VLOOKUP($B2124,Insumos!$C:$G,2,FALSE))</f>
        <v>6750</v>
      </c>
      <c r="E2124" s="57">
        <f>+IF(ISERROR(VLOOKUP($B2124,Insumos!$C:$G,5,FALSE)),"",VLOOKUP($B2124,Insumos!$C:$G,5,FALSE))</f>
        <v>1000</v>
      </c>
      <c r="F2124" s="55" t="str">
        <f>+IF(ISERROR(VLOOKUP($B2124,Insumos!$C:$G,4,FALSE)),"",VLOOKUP($B2124,Insumos!$C:$G,4,FALSE))</f>
        <v>GRAMOS</v>
      </c>
      <c r="G2124" s="141">
        <v>8.0</v>
      </c>
      <c r="H2124" s="56">
        <f t="shared" si="81"/>
        <v>54</v>
      </c>
    </row>
    <row r="2125" ht="15.75" customHeight="1">
      <c r="A2125" s="53">
        <v>16.0</v>
      </c>
      <c r="B2125" s="55" t="s">
        <v>311</v>
      </c>
      <c r="C2125" s="55" t="str">
        <f>+IF(ISERROR(VLOOKUP($B2125,Insumos!$C:$G,3,FALSE)),"",VLOOKUP($B2125,Insumos!$C:$G,3,FALSE))</f>
        <v>UNIDAD</v>
      </c>
      <c r="D2125" s="56">
        <f>+IF(ISERROR(VLOOKUP($B2125,Insumos!$C:$G,2,FALSE)),"",VLOOKUP($B2125,Insumos!$C:$G,2,FALSE))</f>
        <v>75.25</v>
      </c>
      <c r="E2125" s="57">
        <f>+IF(ISERROR(VLOOKUP($B2125,Insumos!$C:$G,5,FALSE)),"",VLOOKUP($B2125,Insumos!$C:$G,5,FALSE))</f>
        <v>1</v>
      </c>
      <c r="F2125" s="55" t="str">
        <f>+IF(ISERROR(VLOOKUP($B2125,Insumos!$C:$G,4,FALSE)),"",VLOOKUP($B2125,Insumos!$C:$G,4,FALSE))</f>
        <v>UNIDAD</v>
      </c>
      <c r="G2125" s="141">
        <v>1.0</v>
      </c>
      <c r="H2125" s="56">
        <f t="shared" si="81"/>
        <v>75.25</v>
      </c>
    </row>
    <row r="2126" ht="15.75" customHeight="1">
      <c r="A2126" s="53">
        <v>17.0</v>
      </c>
      <c r="B2126" s="55" t="s">
        <v>312</v>
      </c>
      <c r="C2126" s="55" t="str">
        <f>+IF(ISERROR(VLOOKUP($B2126,Insumos!$C:$G,3,FALSE)),"",VLOOKUP($B2126,Insumos!$C:$G,3,FALSE))</f>
        <v>UNIDAD</v>
      </c>
      <c r="D2126" s="56">
        <f>+IF(ISERROR(VLOOKUP($B2126,Insumos!$C:$G,2,FALSE)),"",VLOOKUP($B2126,Insumos!$C:$G,2,FALSE))</f>
        <v>90.25</v>
      </c>
      <c r="E2126" s="57">
        <f>+IF(ISERROR(VLOOKUP($B2126,Insumos!$C:$G,5,FALSE)),"",VLOOKUP($B2126,Insumos!$C:$G,5,FALSE))</f>
        <v>1</v>
      </c>
      <c r="F2126" s="55" t="str">
        <f>+IF(ISERROR(VLOOKUP($B2126,Insumos!$C:$G,4,FALSE)),"",VLOOKUP($B2126,Insumos!$C:$G,4,FALSE))</f>
        <v>UNIDAD</v>
      </c>
      <c r="G2126" s="141">
        <v>1.0</v>
      </c>
      <c r="H2126" s="56">
        <f t="shared" si="81"/>
        <v>90.25</v>
      </c>
    </row>
    <row r="2127" ht="15.75" customHeight="1">
      <c r="A2127" s="53">
        <v>18.0</v>
      </c>
      <c r="B2127" s="55" t="s">
        <v>303</v>
      </c>
      <c r="C2127" s="55" t="str">
        <f>+IF(ISERROR(VLOOKUP($B2127,Insumos!$C:$G,3,FALSE)),"",VLOOKUP($B2127,Insumos!$C:$G,3,FALSE))</f>
        <v>UNIDAD</v>
      </c>
      <c r="D2127" s="56">
        <f>+IF(ISERROR(VLOOKUP($B2127,Insumos!$C:$G,2,FALSE)),"",VLOOKUP($B2127,Insumos!$C:$G,2,FALSE))</f>
        <v>10</v>
      </c>
      <c r="E2127" s="57">
        <f>+IF(ISERROR(VLOOKUP($B2127,Insumos!$C:$G,5,FALSE)),"",VLOOKUP($B2127,Insumos!$C:$G,5,FALSE))</f>
        <v>1</v>
      </c>
      <c r="F2127" s="55" t="str">
        <f>+IF(ISERROR(VLOOKUP($B2127,Insumos!$C:$G,4,FALSE)),"",VLOOKUP($B2127,Insumos!$C:$G,4,FALSE))</f>
        <v>UNIDAD</v>
      </c>
      <c r="G2127" s="141">
        <v>2.0</v>
      </c>
      <c r="H2127" s="56">
        <f t="shared" si="81"/>
        <v>20</v>
      </c>
    </row>
    <row r="2128" ht="15.75" customHeight="1">
      <c r="A2128" s="53">
        <v>19.0</v>
      </c>
      <c r="B2128" s="55" t="s">
        <v>304</v>
      </c>
      <c r="C2128" s="55" t="str">
        <f>+IF(ISERROR(VLOOKUP($B2128,Insumos!$C:$G,3,FALSE)),"",VLOOKUP($B2128,Insumos!$C:$G,3,FALSE))</f>
        <v>UNIDAD</v>
      </c>
      <c r="D2128" s="56">
        <f>+IF(ISERROR(VLOOKUP($B2128,Insumos!$C:$G,2,FALSE)),"",VLOOKUP($B2128,Insumos!$C:$G,2,FALSE))</f>
        <v>9</v>
      </c>
      <c r="E2128" s="57">
        <f>+IF(ISERROR(VLOOKUP($B2128,Insumos!$C:$G,5,FALSE)),"",VLOOKUP($B2128,Insumos!$C:$G,5,FALSE))</f>
        <v>1</v>
      </c>
      <c r="F2128" s="55" t="str">
        <f>+IF(ISERROR(VLOOKUP($B2128,Insumos!$C:$G,4,FALSE)),"",VLOOKUP($B2128,Insumos!$C:$G,4,FALSE))</f>
        <v>UNIDAD</v>
      </c>
      <c r="G2128" s="141">
        <v>2.0</v>
      </c>
      <c r="H2128" s="56">
        <f t="shared" si="81"/>
        <v>18</v>
      </c>
    </row>
    <row r="2129" ht="15.75" customHeight="1">
      <c r="A2129" s="53">
        <v>20.0</v>
      </c>
      <c r="B2129" s="55" t="s">
        <v>305</v>
      </c>
      <c r="C2129" s="55" t="str">
        <f>+IF(ISERROR(VLOOKUP($B2129,Insumos!$C:$G,3,FALSE)),"",VLOOKUP($B2129,Insumos!$C:$G,3,FALSE))</f>
        <v>UNIDAD</v>
      </c>
      <c r="D2129" s="56">
        <f>+IF(ISERROR(VLOOKUP($B2129,Insumos!$C:$G,2,FALSE)),"",VLOOKUP($B2129,Insumos!$C:$G,2,FALSE))</f>
        <v>52</v>
      </c>
      <c r="E2129" s="57">
        <f>+IF(ISERROR(VLOOKUP($B2129,Insumos!$C:$G,5,FALSE)),"",VLOOKUP($B2129,Insumos!$C:$G,5,FALSE))</f>
        <v>1</v>
      </c>
      <c r="F2129" s="55" t="str">
        <f>+IF(ISERROR(VLOOKUP($B2129,Insumos!$C:$G,4,FALSE)),"",VLOOKUP($B2129,Insumos!$C:$G,4,FALSE))</f>
        <v>UNIDAD</v>
      </c>
      <c r="G2129" s="141">
        <v>1.0</v>
      </c>
      <c r="H2129" s="56">
        <f t="shared" si="81"/>
        <v>52</v>
      </c>
    </row>
    <row r="2130" ht="15.75" customHeight="1">
      <c r="A2130" s="53">
        <v>21.0</v>
      </c>
      <c r="B2130" s="55" t="s">
        <v>309</v>
      </c>
      <c r="C2130" s="55" t="str">
        <f>+IF(ISERROR(VLOOKUP($B2130,Insumos!$C:$G,3,FALSE)),"",VLOOKUP($B2130,Insumos!$C:$G,3,FALSE))</f>
        <v>UNIDAD</v>
      </c>
      <c r="D2130" s="56">
        <f>+IF(ISERROR(VLOOKUP($B2130,Insumos!$C:$G,2,FALSE)),"",VLOOKUP($B2130,Insumos!$C:$G,2,FALSE))</f>
        <v>23.53</v>
      </c>
      <c r="E2130" s="57">
        <f>+IF(ISERROR(VLOOKUP($B2130,Insumos!$C:$G,5,FALSE)),"",VLOOKUP($B2130,Insumos!$C:$G,5,FALSE))</f>
        <v>1</v>
      </c>
      <c r="F2130" s="55" t="str">
        <f>+IF(ISERROR(VLOOKUP($B2130,Insumos!$C:$G,4,FALSE)),"",VLOOKUP($B2130,Insumos!$C:$G,4,FALSE))</f>
        <v>UNIDAD</v>
      </c>
      <c r="G2130" s="141">
        <v>1.0</v>
      </c>
      <c r="H2130" s="56">
        <f t="shared" si="81"/>
        <v>23.53</v>
      </c>
    </row>
    <row r="2131" ht="15.75" customHeight="1">
      <c r="A2131" s="53">
        <v>22.0</v>
      </c>
      <c r="B2131" s="55" t="s">
        <v>310</v>
      </c>
      <c r="C2131" s="55" t="str">
        <f>+IF(ISERROR(VLOOKUP($B2131,Insumos!$C:$G,3,FALSE)),"",VLOOKUP($B2131,Insumos!$C:$G,3,FALSE))</f>
        <v>UNIDAD</v>
      </c>
      <c r="D2131" s="56">
        <f>+IF(ISERROR(VLOOKUP($B2131,Insumos!$C:$G,2,FALSE)),"",VLOOKUP($B2131,Insumos!$C:$G,2,FALSE))</f>
        <v>15.13</v>
      </c>
      <c r="E2131" s="57">
        <f>+IF(ISERROR(VLOOKUP($B2131,Insumos!$C:$G,5,FALSE)),"",VLOOKUP($B2131,Insumos!$C:$G,5,FALSE))</f>
        <v>1</v>
      </c>
      <c r="F2131" s="55" t="str">
        <f>+IF(ISERROR(VLOOKUP($B2131,Insumos!$C:$G,4,FALSE)),"",VLOOKUP($B2131,Insumos!$C:$G,4,FALSE))</f>
        <v>UNIDAD</v>
      </c>
      <c r="G2131" s="141">
        <v>1.0</v>
      </c>
      <c r="H2131" s="56">
        <f t="shared" si="81"/>
        <v>15.13</v>
      </c>
    </row>
    <row r="2132" ht="15.75" customHeight="1">
      <c r="A2132" s="53">
        <v>23.0</v>
      </c>
      <c r="B2132" s="55" t="s">
        <v>315</v>
      </c>
      <c r="C2132" s="55" t="str">
        <f>+IF(ISERROR(VLOOKUP($B2132,Insumos!$C:$G,3,FALSE)),"",VLOOKUP($B2132,Insumos!$C:$G,3,FALSE))</f>
        <v>UNIDAD</v>
      </c>
      <c r="D2132" s="56">
        <f>+IF(ISERROR(VLOOKUP($B2132,Insumos!$C:$G,2,FALSE)),"",VLOOKUP($B2132,Insumos!$C:$G,2,FALSE))</f>
        <v>170</v>
      </c>
      <c r="E2132" s="57">
        <f>+IF(ISERROR(VLOOKUP($B2132,Insumos!$C:$G,5,FALSE)),"",VLOOKUP($B2132,Insumos!$C:$G,5,FALSE))</f>
        <v>1</v>
      </c>
      <c r="F2132" s="55" t="str">
        <f>+IF(ISERROR(VLOOKUP($B2132,Insumos!$C:$G,4,FALSE)),"",VLOOKUP($B2132,Insumos!$C:$G,4,FALSE))</f>
        <v>UNIDAD</v>
      </c>
      <c r="G2132" s="141">
        <v>1.0</v>
      </c>
      <c r="H2132" s="56">
        <f t="shared" si="81"/>
        <v>170</v>
      </c>
    </row>
    <row r="2133" ht="15.75" customHeight="1">
      <c r="A2133" s="53">
        <v>24.0</v>
      </c>
      <c r="B2133" s="55"/>
      <c r="C2133" s="55" t="str">
        <f>+IF(ISERROR(VLOOKUP($B2133,Insumos!$C:$G,3,FALSE)),"",VLOOKUP($B2133,Insumos!$C:$G,3,FALSE))</f>
        <v/>
      </c>
      <c r="D2133" s="56" t="str">
        <f>+IF(ISERROR(VLOOKUP($B2133,Insumos!$C:$G,2,FALSE)),"",VLOOKUP($B2133,Insumos!$C:$G,2,FALSE))</f>
        <v/>
      </c>
      <c r="E2133" s="57" t="str">
        <f>+IF(ISERROR(VLOOKUP($B2133,Insumos!$C:$G,5,FALSE)),"",VLOOKUP($B2133,Insumos!$C:$G,5,FALSE))</f>
        <v/>
      </c>
      <c r="F2133" s="55" t="str">
        <f>+IF(ISERROR(VLOOKUP($B2133,Insumos!$C:$G,4,FALSE)),"",VLOOKUP($B2133,Insumos!$C:$G,4,FALSE))</f>
        <v/>
      </c>
      <c r="G2133" s="141"/>
      <c r="H2133" s="56">
        <f t="shared" si="81"/>
        <v>0</v>
      </c>
    </row>
    <row r="2134" ht="15.75" customHeight="1">
      <c r="A2134" s="53">
        <v>25.0</v>
      </c>
      <c r="B2134" s="55"/>
      <c r="C2134" s="55" t="str">
        <f>+IF(ISERROR(VLOOKUP($B2134,Insumos!$C:$G,3,FALSE)),"",VLOOKUP($B2134,Insumos!$C:$G,3,FALSE))</f>
        <v/>
      </c>
      <c r="D2134" s="56" t="str">
        <f>+IF(ISERROR(VLOOKUP($B2134,Insumos!$C:$G,2,FALSE)),"",VLOOKUP($B2134,Insumos!$C:$G,2,FALSE))</f>
        <v/>
      </c>
      <c r="E2134" s="57" t="str">
        <f>+IF(ISERROR(VLOOKUP($B2134,Insumos!$C:$G,5,FALSE)),"",VLOOKUP($B2134,Insumos!$C:$G,5,FALSE))</f>
        <v/>
      </c>
      <c r="F2134" s="55" t="str">
        <f>+IF(ISERROR(VLOOKUP($B2134,Insumos!$C:$G,4,FALSE)),"",VLOOKUP($B2134,Insumos!$C:$G,4,FALSE))</f>
        <v/>
      </c>
      <c r="G2134" s="141"/>
      <c r="H2134" s="56">
        <f t="shared" si="81"/>
        <v>0</v>
      </c>
    </row>
    <row r="2135" ht="15.75" customHeight="1">
      <c r="A2135" s="53">
        <v>26.0</v>
      </c>
      <c r="B2135" s="55"/>
      <c r="C2135" s="55" t="str">
        <f>+IF(ISERROR(VLOOKUP($B2135,Insumos!$C:$G,3,FALSE)),"",VLOOKUP($B2135,Insumos!$C:$G,3,FALSE))</f>
        <v/>
      </c>
      <c r="D2135" s="56" t="str">
        <f>+IF(ISERROR(VLOOKUP($B2135,Insumos!$C:$G,2,FALSE)),"",VLOOKUP($B2135,Insumos!$C:$G,2,FALSE))</f>
        <v/>
      </c>
      <c r="E2135" s="57" t="str">
        <f>+IF(ISERROR(VLOOKUP($B2135,Insumos!$C:$G,5,FALSE)),"",VLOOKUP($B2135,Insumos!$C:$G,5,FALSE))</f>
        <v/>
      </c>
      <c r="F2135" s="55" t="str">
        <f>+IF(ISERROR(VLOOKUP($B2135,Insumos!$C:$G,4,FALSE)),"",VLOOKUP($B2135,Insumos!$C:$G,4,FALSE))</f>
        <v/>
      </c>
      <c r="G2135" s="141"/>
      <c r="H2135" s="56">
        <f t="shared" si="81"/>
        <v>0</v>
      </c>
    </row>
    <row r="2136" ht="15.75" customHeight="1">
      <c r="A2136" s="53">
        <v>27.0</v>
      </c>
      <c r="B2136" s="55"/>
      <c r="C2136" s="55" t="str">
        <f>+IF(ISERROR(VLOOKUP($B2136,Insumos!$C:$G,3,FALSE)),"",VLOOKUP($B2136,Insumos!$C:$G,3,FALSE))</f>
        <v/>
      </c>
      <c r="D2136" s="56" t="str">
        <f>+IF(ISERROR(VLOOKUP($B2136,Insumos!$C:$G,2,FALSE)),"",VLOOKUP($B2136,Insumos!$C:$G,2,FALSE))</f>
        <v/>
      </c>
      <c r="E2136" s="57" t="str">
        <f>+IF(ISERROR(VLOOKUP($B2136,Insumos!$C:$G,5,FALSE)),"",VLOOKUP($B2136,Insumos!$C:$G,5,FALSE))</f>
        <v/>
      </c>
      <c r="F2136" s="55" t="str">
        <f>+IF(ISERROR(VLOOKUP($B2136,Insumos!$C:$G,4,FALSE)),"",VLOOKUP($B2136,Insumos!$C:$G,4,FALSE))</f>
        <v/>
      </c>
      <c r="G2136" s="141"/>
      <c r="H2136" s="56">
        <f t="shared" si="81"/>
        <v>0</v>
      </c>
    </row>
    <row r="2137" ht="15.75" customHeight="1">
      <c r="A2137" s="42"/>
      <c r="B2137" s="140"/>
      <c r="C2137" s="41"/>
      <c r="D2137" s="44"/>
      <c r="E2137" s="45"/>
      <c r="F2137" s="41"/>
      <c r="G2137" s="67" t="s">
        <v>566</v>
      </c>
      <c r="H2137" s="68">
        <f>+SUM(H2110:H2136)</f>
        <v>2304.45</v>
      </c>
    </row>
    <row r="2138" ht="15.75" customHeight="1">
      <c r="A2138" s="42"/>
      <c r="B2138" s="140"/>
      <c r="C2138" s="41"/>
      <c r="D2138" s="44"/>
      <c r="E2138" s="45"/>
      <c r="F2138" s="41"/>
      <c r="G2138" s="67" t="s">
        <v>569</v>
      </c>
      <c r="H2138" s="142">
        <f>+H2137/10</f>
        <v>230.445</v>
      </c>
    </row>
    <row r="2139" ht="15.75" customHeight="1">
      <c r="A2139" s="42"/>
      <c r="B2139" s="140"/>
      <c r="C2139" s="41"/>
      <c r="D2139" s="44"/>
      <c r="E2139" s="45"/>
      <c r="F2139" s="41"/>
      <c r="G2139" s="67" t="s">
        <v>570</v>
      </c>
      <c r="H2139" s="143">
        <f>(H2137+H2138)*1.19</f>
        <v>3016.52505</v>
      </c>
    </row>
    <row r="2140" ht="15.75" customHeight="1">
      <c r="A2140" s="42"/>
      <c r="B2140" s="140"/>
      <c r="C2140" s="41"/>
      <c r="D2140" s="44"/>
      <c r="E2140" s="45"/>
      <c r="F2140" s="41"/>
      <c r="G2140" s="67" t="s">
        <v>571</v>
      </c>
      <c r="H2140" s="144">
        <f>+H2139/H2141</f>
        <v>0.2515867431</v>
      </c>
    </row>
    <row r="2141" ht="15.75" customHeight="1">
      <c r="A2141" s="42"/>
      <c r="B2141" s="140"/>
      <c r="C2141" s="41"/>
      <c r="D2141" s="44"/>
      <c r="E2141" s="45"/>
      <c r="F2141" s="41"/>
      <c r="G2141" s="67" t="s">
        <v>572</v>
      </c>
      <c r="H2141" s="145">
        <v>11990.0</v>
      </c>
    </row>
    <row r="2142" ht="15.75" customHeight="1">
      <c r="B2142" s="4"/>
      <c r="G2142" s="31"/>
    </row>
    <row r="2143" ht="15.75" customHeight="1">
      <c r="B2143" s="4"/>
      <c r="G2143" s="31"/>
    </row>
    <row r="2144" ht="15.75" customHeight="1">
      <c r="B2144" s="4"/>
      <c r="G2144" s="31"/>
    </row>
    <row r="2145" ht="15.75" customHeight="1">
      <c r="A2145" s="138" t="s">
        <v>562</v>
      </c>
      <c r="B2145" s="89" t="s">
        <v>642</v>
      </c>
      <c r="C2145" s="34"/>
      <c r="D2145" s="35"/>
      <c r="E2145" s="36"/>
      <c r="F2145" s="37"/>
      <c r="G2145" s="38"/>
      <c r="H2145" s="35"/>
    </row>
    <row r="2146" ht="15.75" customHeight="1">
      <c r="A2146" s="42"/>
      <c r="B2146" s="140"/>
      <c r="C2146" s="42"/>
      <c r="D2146" s="44"/>
      <c r="E2146" s="45"/>
      <c r="F2146" s="42"/>
      <c r="G2146" s="46"/>
      <c r="H2146" s="44"/>
    </row>
    <row r="2147" ht="15.75" customHeight="1">
      <c r="A2147" s="48" t="s">
        <v>476</v>
      </c>
      <c r="B2147" s="48" t="s">
        <v>477</v>
      </c>
      <c r="C2147" s="48" t="s">
        <v>478</v>
      </c>
      <c r="D2147" s="49" t="s">
        <v>564</v>
      </c>
      <c r="E2147" s="50" t="s">
        <v>10</v>
      </c>
      <c r="F2147" s="48" t="s">
        <v>480</v>
      </c>
      <c r="G2147" s="51" t="s">
        <v>481</v>
      </c>
      <c r="H2147" s="49" t="s">
        <v>565</v>
      </c>
    </row>
    <row r="2148" ht="15.75" customHeight="1">
      <c r="A2148" s="53">
        <v>1.0</v>
      </c>
      <c r="B2148" s="55" t="s">
        <v>69</v>
      </c>
      <c r="C2148" s="55" t="str">
        <f>+IF(ISERROR(VLOOKUP($B2148,Insumos!$C:$G,3,FALSE)),"",VLOOKUP($B2148,Insumos!$C:$G,3,FALSE))</f>
        <v>GRAMOS</v>
      </c>
      <c r="D2148" s="56">
        <f>+IF(ISERROR(VLOOKUP($B2148,Insumos!$C:$G,2,FALSE)),"",VLOOKUP($B2148,Insumos!$C:$G,2,FALSE))</f>
        <v>2777.79</v>
      </c>
      <c r="E2148" s="57">
        <f>+IF(ISERROR(VLOOKUP($B2148,Insumos!$C:$G,5,FALSE)),"",VLOOKUP($B2148,Insumos!$C:$G,5,FALSE))</f>
        <v>5700</v>
      </c>
      <c r="F2148" s="55" t="str">
        <f>+IF(ISERROR(VLOOKUP($B2148,Insumos!$C:$G,4,FALSE)),"",VLOOKUP($B2148,Insumos!$C:$G,4,FALSE))</f>
        <v>GRAMOS</v>
      </c>
      <c r="G2148" s="141">
        <v>110.0</v>
      </c>
      <c r="H2148" s="56">
        <f t="shared" ref="H2148:H2171" si="82">IF(ISERROR(ROUND(+D2148/E2148*G2148,2)),0,ROUND(+D2148/E2148*G2148,2))</f>
        <v>53.61</v>
      </c>
    </row>
    <row r="2149" ht="15.75" customHeight="1">
      <c r="A2149" s="53">
        <v>2.0</v>
      </c>
      <c r="B2149" s="55" t="s">
        <v>52</v>
      </c>
      <c r="C2149" s="55" t="str">
        <f>+IF(ISERROR(VLOOKUP($B2149,Insumos!$C:$G,3,FALSE)),"",VLOOKUP($B2149,Insumos!$C:$G,3,FALSE))</f>
        <v>UNIDAD</v>
      </c>
      <c r="D2149" s="56">
        <f>+IF(ISERROR(VLOOKUP($B2149,Insumos!$C:$G,2,FALSE)),"",VLOOKUP($B2149,Insumos!$C:$G,2,FALSE))</f>
        <v>5000</v>
      </c>
      <c r="E2149" s="57">
        <f>+IF(ISERROR(VLOOKUP($B2149,Insumos!$C:$G,5,FALSE)),"",VLOOKUP($B2149,Insumos!$C:$G,5,FALSE))</f>
        <v>100</v>
      </c>
      <c r="F2149" s="55" t="str">
        <f>+IF(ISERROR(VLOOKUP($B2149,Insumos!$C:$G,4,FALSE)),"",VLOOKUP($B2149,Insumos!$C:$G,4,FALSE))</f>
        <v>UNIDAD</v>
      </c>
      <c r="G2149" s="141">
        <v>0.5</v>
      </c>
      <c r="H2149" s="56">
        <f t="shared" si="82"/>
        <v>25</v>
      </c>
    </row>
    <row r="2150" ht="15.75" customHeight="1">
      <c r="A2150" s="53">
        <v>3.0</v>
      </c>
      <c r="B2150" s="55" t="s">
        <v>236</v>
      </c>
      <c r="C2150" s="55" t="str">
        <f>+IF(ISERROR(VLOOKUP($B2150,Insumos!$C:$G,3,FALSE)),"",VLOOKUP($B2150,Insumos!$C:$G,3,FALSE))</f>
        <v>GRAMOS</v>
      </c>
      <c r="D2150" s="56">
        <f>+IF(ISERROR(VLOOKUP($B2150,Insumos!$C:$G,2,FALSE)),"",VLOOKUP($B2150,Insumos!$C:$G,2,FALSE))</f>
        <v>8753.846154</v>
      </c>
      <c r="E2150" s="57">
        <f>+IF(ISERROR(VLOOKUP($B2150,Insumos!$C:$G,5,FALSE)),"",VLOOKUP($B2150,Insumos!$C:$G,5,FALSE))</f>
        <v>1000</v>
      </c>
      <c r="F2150" s="55" t="str">
        <f>+IF(ISERROR(VLOOKUP($B2150,Insumos!$C:$G,4,FALSE)),"",VLOOKUP($B2150,Insumos!$C:$G,4,FALSE))</f>
        <v>GRAMOS</v>
      </c>
      <c r="G2150" s="141">
        <v>40.0</v>
      </c>
      <c r="H2150" s="56">
        <f t="shared" si="82"/>
        <v>350.15</v>
      </c>
    </row>
    <row r="2151" ht="15.75" customHeight="1">
      <c r="A2151" s="53">
        <v>4.0</v>
      </c>
      <c r="B2151" s="55" t="s">
        <v>234</v>
      </c>
      <c r="C2151" s="55" t="str">
        <f>+IF(ISERROR(VLOOKUP($B2151,Insumos!$C:$G,3,FALSE)),"",VLOOKUP($B2151,Insumos!$C:$G,3,FALSE))</f>
        <v>GRAMOS</v>
      </c>
      <c r="D2151" s="56">
        <f>+IF(ISERROR(VLOOKUP($B2151,Insumos!$C:$G,2,FALSE)),"",VLOOKUP($B2151,Insumos!$C:$G,2,FALSE))</f>
        <v>878.8888889</v>
      </c>
      <c r="E2151" s="57">
        <f>+IF(ISERROR(VLOOKUP($B2151,Insumos!$C:$G,5,FALSE)),"",VLOOKUP($B2151,Insumos!$C:$G,5,FALSE))</f>
        <v>1000</v>
      </c>
      <c r="F2151" s="55" t="str">
        <f>+IF(ISERROR(VLOOKUP($B2151,Insumos!$C:$G,4,FALSE)),"",VLOOKUP($B2151,Insumos!$C:$G,4,FALSE))</f>
        <v>GRAMOS</v>
      </c>
      <c r="G2151" s="141">
        <v>40.0</v>
      </c>
      <c r="H2151" s="56">
        <f t="shared" si="82"/>
        <v>35.16</v>
      </c>
    </row>
    <row r="2152" ht="15.75" customHeight="1">
      <c r="A2152" s="53">
        <v>5.0</v>
      </c>
      <c r="B2152" s="55" t="s">
        <v>231</v>
      </c>
      <c r="C2152" s="55" t="str">
        <f>+IF(ISERROR(VLOOKUP($B2152,Insumos!$C:$G,3,FALSE)),"",VLOOKUP($B2152,Insumos!$C:$G,3,FALSE))</f>
        <v>GRAMOS</v>
      </c>
      <c r="D2152" s="56">
        <f>+IF(ISERROR(VLOOKUP($B2152,Insumos!$C:$G,2,FALSE)),"",VLOOKUP($B2152,Insumos!$C:$G,2,FALSE))</f>
        <v>1635.294118</v>
      </c>
      <c r="E2152" s="57">
        <f>+IF(ISERROR(VLOOKUP($B2152,Insumos!$C:$G,5,FALSE)),"",VLOOKUP($B2152,Insumos!$C:$G,5,FALSE))</f>
        <v>1000</v>
      </c>
      <c r="F2152" s="55" t="str">
        <f>+IF(ISERROR(VLOOKUP($B2152,Insumos!$C:$G,4,FALSE)),"",VLOOKUP($B2152,Insumos!$C:$G,4,FALSE))</f>
        <v>GRAMOS</v>
      </c>
      <c r="G2152" s="141">
        <v>30.0</v>
      </c>
      <c r="H2152" s="56">
        <f t="shared" si="82"/>
        <v>49.06</v>
      </c>
    </row>
    <row r="2153" ht="15.75" customHeight="1">
      <c r="A2153" s="53">
        <v>6.0</v>
      </c>
      <c r="B2153" s="55" t="s">
        <v>326</v>
      </c>
      <c r="C2153" s="55" t="str">
        <f>+IF(ISERROR(VLOOKUP($B2153,Insumos!$C:$G,3,FALSE)),"",VLOOKUP($B2153,Insumos!$C:$G,3,FALSE))</f>
        <v>GRAMOS</v>
      </c>
      <c r="D2153" s="56">
        <f>+IF(ISERROR(VLOOKUP($B2153,Insumos!$C:$G,2,FALSE)),"",VLOOKUP($B2153,Insumos!$C:$G,2,FALSE))</f>
        <v>1120</v>
      </c>
      <c r="E2153" s="57">
        <f>+IF(ISERROR(VLOOKUP($B2153,Insumos!$C:$G,5,FALSE)),"",VLOOKUP($B2153,Insumos!$C:$G,5,FALSE))</f>
        <v>1000</v>
      </c>
      <c r="F2153" s="55" t="str">
        <f>+IF(ISERROR(VLOOKUP($B2153,Insumos!$C:$G,4,FALSE)),"",VLOOKUP($B2153,Insumos!$C:$G,4,FALSE))</f>
        <v>GRAMOS</v>
      </c>
      <c r="G2153" s="141">
        <v>15.0</v>
      </c>
      <c r="H2153" s="56">
        <f t="shared" si="82"/>
        <v>16.8</v>
      </c>
    </row>
    <row r="2154" ht="15.75" customHeight="1">
      <c r="A2154" s="53">
        <v>7.0</v>
      </c>
      <c r="B2154" s="55" t="s">
        <v>200</v>
      </c>
      <c r="C2154" s="55" t="str">
        <f>+IF(ISERROR(VLOOKUP($B2154,Insumos!$C:$G,3,FALSE)),"",VLOOKUP($B2154,Insumos!$C:$G,3,FALSE))</f>
        <v>GRAMOS</v>
      </c>
      <c r="D2154" s="56">
        <f>+IF(ISERROR(VLOOKUP($B2154,Insumos!$C:$G,2,FALSE)),"",VLOOKUP($B2154,Insumos!$C:$G,2,FALSE))</f>
        <v>9322.22</v>
      </c>
      <c r="E2154" s="57">
        <f>+IF(ISERROR(VLOOKUP($B2154,Insumos!$C:$G,5,FALSE)),"",VLOOKUP($B2154,Insumos!$C:$G,5,FALSE))</f>
        <v>1000</v>
      </c>
      <c r="F2154" s="55" t="str">
        <f>+IF(ISERROR(VLOOKUP($B2154,Insumos!$C:$G,4,FALSE)),"",VLOOKUP($B2154,Insumos!$C:$G,4,FALSE))</f>
        <v>GRAMOS</v>
      </c>
      <c r="G2154" s="141">
        <v>40.0</v>
      </c>
      <c r="H2154" s="56">
        <f t="shared" si="82"/>
        <v>372.89</v>
      </c>
    </row>
    <row r="2155" ht="15.75" customHeight="1">
      <c r="A2155" s="53">
        <v>8.0</v>
      </c>
      <c r="B2155" s="55" t="s">
        <v>87</v>
      </c>
      <c r="C2155" s="55" t="str">
        <f>+IF(ISERROR(VLOOKUP($B2155,Insumos!$C:$G,3,FALSE)),"",VLOOKUP($B2155,Insumos!$C:$G,3,FALSE))</f>
        <v>GRAMOS</v>
      </c>
      <c r="D2155" s="56">
        <f>+IF(ISERROR(VLOOKUP($B2155,Insumos!$C:$G,2,FALSE)),"",VLOOKUP($B2155,Insumos!$C:$G,2,FALSE))</f>
        <v>3795</v>
      </c>
      <c r="E2155" s="57">
        <f>+IF(ISERROR(VLOOKUP($B2155,Insumos!$C:$G,5,FALSE)),"",VLOOKUP($B2155,Insumos!$C:$G,5,FALSE))</f>
        <v>500</v>
      </c>
      <c r="F2155" s="55" t="str">
        <f>+IF(ISERROR(VLOOKUP($B2155,Insumos!$C:$G,4,FALSE)),"",VLOOKUP($B2155,Insumos!$C:$G,4,FALSE))</f>
        <v>GRAMOS</v>
      </c>
      <c r="G2155" s="141">
        <v>5.0</v>
      </c>
      <c r="H2155" s="56">
        <f t="shared" si="82"/>
        <v>37.95</v>
      </c>
    </row>
    <row r="2156" ht="15.75" customHeight="1">
      <c r="A2156" s="53">
        <v>9.0</v>
      </c>
      <c r="B2156" s="55" t="s">
        <v>324</v>
      </c>
      <c r="C2156" s="55" t="str">
        <f>+IF(ISERROR(VLOOKUP($B2156,Insumos!$C:$G,3,FALSE)),"",VLOOKUP($B2156,Insumos!$C:$G,3,FALSE))</f>
        <v>GRAMOS</v>
      </c>
      <c r="D2156" s="56">
        <f>+IF(ISERROR(VLOOKUP($B2156,Insumos!$C:$G,2,FALSE)),"",VLOOKUP($B2156,Insumos!$C:$G,2,FALSE))</f>
        <v>1134.5</v>
      </c>
      <c r="E2156" s="57">
        <f>+IF(ISERROR(VLOOKUP($B2156,Insumos!$C:$G,5,FALSE)),"",VLOOKUP($B2156,Insumos!$C:$G,5,FALSE))</f>
        <v>1000</v>
      </c>
      <c r="F2156" s="55" t="str">
        <f>+IF(ISERROR(VLOOKUP($B2156,Insumos!$C:$G,4,FALSE)),"",VLOOKUP($B2156,Insumos!$C:$G,4,FALSE))</f>
        <v>GRAMOS</v>
      </c>
      <c r="G2156" s="141">
        <v>5.0</v>
      </c>
      <c r="H2156" s="56">
        <f t="shared" si="82"/>
        <v>5.67</v>
      </c>
    </row>
    <row r="2157" ht="15.75" customHeight="1">
      <c r="A2157" s="53">
        <v>10.0</v>
      </c>
      <c r="B2157" s="55" t="s">
        <v>294</v>
      </c>
      <c r="C2157" s="55" t="str">
        <f>+IF(ISERROR(VLOOKUP($B2157,Insumos!$C:$G,3,FALSE)),"",VLOOKUP($B2157,Insumos!$C:$G,3,FALSE))</f>
        <v>CAJA</v>
      </c>
      <c r="D2157" s="56">
        <f>+IF(ISERROR(VLOOKUP($B2157,Insumos!$C:$G,2,FALSE)),"",VLOOKUP($B2157,Insumos!$C:$G,2,FALSE))</f>
        <v>180</v>
      </c>
      <c r="E2157" s="57">
        <f>+IF(ISERROR(VLOOKUP($B2157,Insumos!$C:$G,5,FALSE)),"",VLOOKUP($B2157,Insumos!$C:$G,5,FALSE))</f>
        <v>1</v>
      </c>
      <c r="F2157" s="55" t="str">
        <f>+IF(ISERROR(VLOOKUP($B2157,Insumos!$C:$G,4,FALSE)),"",VLOOKUP($B2157,Insumos!$C:$G,4,FALSE))</f>
        <v>CAJA</v>
      </c>
      <c r="G2157" s="141">
        <v>1.0</v>
      </c>
      <c r="H2157" s="56">
        <f t="shared" si="82"/>
        <v>180</v>
      </c>
    </row>
    <row r="2158" ht="15.75" customHeight="1">
      <c r="A2158" s="53">
        <v>11.0</v>
      </c>
      <c r="B2158" s="55" t="s">
        <v>314</v>
      </c>
      <c r="C2158" s="55" t="str">
        <f>+IF(ISERROR(VLOOKUP($B2158,Insumos!$C:$G,3,FALSE)),"",VLOOKUP($B2158,Insumos!$C:$G,3,FALSE))</f>
        <v>UNIDAD</v>
      </c>
      <c r="D2158" s="56">
        <f>+IF(ISERROR(VLOOKUP($B2158,Insumos!$C:$G,2,FALSE)),"",VLOOKUP($B2158,Insumos!$C:$G,2,FALSE))</f>
        <v>10.5</v>
      </c>
      <c r="E2158" s="57">
        <f>+IF(ISERROR(VLOOKUP($B2158,Insumos!$C:$G,5,FALSE)),"",VLOOKUP($B2158,Insumos!$C:$G,5,FALSE))</f>
        <v>1</v>
      </c>
      <c r="F2158" s="55" t="str">
        <f>+IF(ISERROR(VLOOKUP($B2158,Insumos!$C:$G,4,FALSE)),"",VLOOKUP($B2158,Insumos!$C:$G,4,FALSE))</f>
        <v>UNIDAD</v>
      </c>
      <c r="G2158" s="141">
        <v>1.0</v>
      </c>
      <c r="H2158" s="56">
        <f t="shared" si="82"/>
        <v>10.5</v>
      </c>
    </row>
    <row r="2159" ht="15.75" customHeight="1">
      <c r="A2159" s="53">
        <v>12.0</v>
      </c>
      <c r="B2159" s="55" t="s">
        <v>156</v>
      </c>
      <c r="C2159" s="55" t="str">
        <f>+IF(ISERROR(VLOOKUP($B2159,Insumos!$C:$G,3,FALSE)),"",VLOOKUP($B2159,Insumos!$C:$G,3,FALSE))</f>
        <v>GRAMOS</v>
      </c>
      <c r="D2159" s="56">
        <f>+IF(ISERROR(VLOOKUP($B2159,Insumos!$C:$G,2,FALSE)),"",VLOOKUP($B2159,Insumos!$C:$G,2,FALSE))</f>
        <v>909</v>
      </c>
      <c r="E2159" s="57">
        <f>+IF(ISERROR(VLOOKUP($B2159,Insumos!$C:$G,5,FALSE)),"",VLOOKUP($B2159,Insumos!$C:$G,5,FALSE))</f>
        <v>1000</v>
      </c>
      <c r="F2159" s="55" t="str">
        <f>+IF(ISERROR(VLOOKUP($B2159,Insumos!$C:$G,4,FALSE)),"",VLOOKUP($B2159,Insumos!$C:$G,4,FALSE))</f>
        <v>GRAMOS</v>
      </c>
      <c r="G2159" s="141">
        <v>8.0</v>
      </c>
      <c r="H2159" s="56">
        <f t="shared" si="82"/>
        <v>7.27</v>
      </c>
    </row>
    <row r="2160" ht="15.75" customHeight="1">
      <c r="A2160" s="53">
        <v>13.0</v>
      </c>
      <c r="B2160" s="55" t="s">
        <v>313</v>
      </c>
      <c r="C2160" s="55" t="str">
        <f>+IF(ISERROR(VLOOKUP($B2160,Insumos!$C:$G,3,FALSE)),"",VLOOKUP($B2160,Insumos!$C:$G,3,FALSE))</f>
        <v>GRAMOS</v>
      </c>
      <c r="D2160" s="56">
        <f>+IF(ISERROR(VLOOKUP($B2160,Insumos!$C:$G,2,FALSE)),"",VLOOKUP($B2160,Insumos!$C:$G,2,FALSE))</f>
        <v>6750</v>
      </c>
      <c r="E2160" s="57">
        <f>+IF(ISERROR(VLOOKUP($B2160,Insumos!$C:$G,5,FALSE)),"",VLOOKUP($B2160,Insumos!$C:$G,5,FALSE))</f>
        <v>1000</v>
      </c>
      <c r="F2160" s="55" t="str">
        <f>+IF(ISERROR(VLOOKUP($B2160,Insumos!$C:$G,4,FALSE)),"",VLOOKUP($B2160,Insumos!$C:$G,4,FALSE))</f>
        <v>GRAMOS</v>
      </c>
      <c r="G2160" s="141">
        <v>8.0</v>
      </c>
      <c r="H2160" s="56">
        <f t="shared" si="82"/>
        <v>54</v>
      </c>
    </row>
    <row r="2161" ht="15.75" customHeight="1">
      <c r="A2161" s="53">
        <v>14.0</v>
      </c>
      <c r="B2161" s="55" t="s">
        <v>311</v>
      </c>
      <c r="C2161" s="55" t="str">
        <f>+IF(ISERROR(VLOOKUP($B2161,Insumos!$C:$G,3,FALSE)),"",VLOOKUP($B2161,Insumos!$C:$G,3,FALSE))</f>
        <v>UNIDAD</v>
      </c>
      <c r="D2161" s="56">
        <f>+IF(ISERROR(VLOOKUP($B2161,Insumos!$C:$G,2,FALSE)),"",VLOOKUP($B2161,Insumos!$C:$G,2,FALSE))</f>
        <v>75.25</v>
      </c>
      <c r="E2161" s="57">
        <f>+IF(ISERROR(VLOOKUP($B2161,Insumos!$C:$G,5,FALSE)),"",VLOOKUP($B2161,Insumos!$C:$G,5,FALSE))</f>
        <v>1</v>
      </c>
      <c r="F2161" s="55" t="str">
        <f>+IF(ISERROR(VLOOKUP($B2161,Insumos!$C:$G,4,FALSE)),"",VLOOKUP($B2161,Insumos!$C:$G,4,FALSE))</f>
        <v>UNIDAD</v>
      </c>
      <c r="G2161" s="141">
        <v>1.0</v>
      </c>
      <c r="H2161" s="56">
        <f t="shared" si="82"/>
        <v>75.25</v>
      </c>
    </row>
    <row r="2162" ht="15.75" customHeight="1">
      <c r="A2162" s="53">
        <v>15.0</v>
      </c>
      <c r="B2162" s="55" t="s">
        <v>312</v>
      </c>
      <c r="C2162" s="55" t="str">
        <f>+IF(ISERROR(VLOOKUP($B2162,Insumos!$C:$G,3,FALSE)),"",VLOOKUP($B2162,Insumos!$C:$G,3,FALSE))</f>
        <v>UNIDAD</v>
      </c>
      <c r="D2162" s="56">
        <f>+IF(ISERROR(VLOOKUP($B2162,Insumos!$C:$G,2,FALSE)),"",VLOOKUP($B2162,Insumos!$C:$G,2,FALSE))</f>
        <v>90.25</v>
      </c>
      <c r="E2162" s="57">
        <f>+IF(ISERROR(VLOOKUP($B2162,Insumos!$C:$G,5,FALSE)),"",VLOOKUP($B2162,Insumos!$C:$G,5,FALSE))</f>
        <v>1</v>
      </c>
      <c r="F2162" s="55" t="str">
        <f>+IF(ISERROR(VLOOKUP($B2162,Insumos!$C:$G,4,FALSE)),"",VLOOKUP($B2162,Insumos!$C:$G,4,FALSE))</f>
        <v>UNIDAD</v>
      </c>
      <c r="G2162" s="141">
        <v>1.0</v>
      </c>
      <c r="H2162" s="56">
        <f t="shared" si="82"/>
        <v>90.25</v>
      </c>
    </row>
    <row r="2163" ht="15.75" customHeight="1">
      <c r="A2163" s="53">
        <v>16.0</v>
      </c>
      <c r="B2163" s="55" t="s">
        <v>303</v>
      </c>
      <c r="C2163" s="55" t="str">
        <f>+IF(ISERROR(VLOOKUP($B2163,Insumos!$C:$G,3,FALSE)),"",VLOOKUP($B2163,Insumos!$C:$G,3,FALSE))</f>
        <v>UNIDAD</v>
      </c>
      <c r="D2163" s="56">
        <f>+IF(ISERROR(VLOOKUP($B2163,Insumos!$C:$G,2,FALSE)),"",VLOOKUP($B2163,Insumos!$C:$G,2,FALSE))</f>
        <v>10</v>
      </c>
      <c r="E2163" s="57">
        <f>+IF(ISERROR(VLOOKUP($B2163,Insumos!$C:$G,5,FALSE)),"",VLOOKUP($B2163,Insumos!$C:$G,5,FALSE))</f>
        <v>1</v>
      </c>
      <c r="F2163" s="55" t="str">
        <f>+IF(ISERROR(VLOOKUP($B2163,Insumos!$C:$G,4,FALSE)),"",VLOOKUP($B2163,Insumos!$C:$G,4,FALSE))</f>
        <v>UNIDAD</v>
      </c>
      <c r="G2163" s="141">
        <v>2.0</v>
      </c>
      <c r="H2163" s="56">
        <f t="shared" si="82"/>
        <v>20</v>
      </c>
    </row>
    <row r="2164" ht="15.75" customHeight="1">
      <c r="A2164" s="53">
        <v>17.0</v>
      </c>
      <c r="B2164" s="55" t="s">
        <v>304</v>
      </c>
      <c r="C2164" s="55" t="str">
        <f>+IF(ISERROR(VLOOKUP($B2164,Insumos!$C:$G,3,FALSE)),"",VLOOKUP($B2164,Insumos!$C:$G,3,FALSE))</f>
        <v>UNIDAD</v>
      </c>
      <c r="D2164" s="56">
        <f>+IF(ISERROR(VLOOKUP($B2164,Insumos!$C:$G,2,FALSE)),"",VLOOKUP($B2164,Insumos!$C:$G,2,FALSE))</f>
        <v>9</v>
      </c>
      <c r="E2164" s="57">
        <f>+IF(ISERROR(VLOOKUP($B2164,Insumos!$C:$G,5,FALSE)),"",VLOOKUP($B2164,Insumos!$C:$G,5,FALSE))</f>
        <v>1</v>
      </c>
      <c r="F2164" s="55" t="str">
        <f>+IF(ISERROR(VLOOKUP($B2164,Insumos!$C:$G,4,FALSE)),"",VLOOKUP($B2164,Insumos!$C:$G,4,FALSE))</f>
        <v>UNIDAD</v>
      </c>
      <c r="G2164" s="141">
        <v>2.0</v>
      </c>
      <c r="H2164" s="56">
        <f t="shared" si="82"/>
        <v>18</v>
      </c>
    </row>
    <row r="2165" ht="15.75" customHeight="1">
      <c r="A2165" s="53">
        <v>18.0</v>
      </c>
      <c r="B2165" s="55" t="s">
        <v>305</v>
      </c>
      <c r="C2165" s="55" t="str">
        <f>+IF(ISERROR(VLOOKUP($B2165,Insumos!$C:$G,3,FALSE)),"",VLOOKUP($B2165,Insumos!$C:$G,3,FALSE))</f>
        <v>UNIDAD</v>
      </c>
      <c r="D2165" s="56">
        <f>+IF(ISERROR(VLOOKUP($B2165,Insumos!$C:$G,2,FALSE)),"",VLOOKUP($B2165,Insumos!$C:$G,2,FALSE))</f>
        <v>52</v>
      </c>
      <c r="E2165" s="57">
        <f>+IF(ISERROR(VLOOKUP($B2165,Insumos!$C:$G,5,FALSE)),"",VLOOKUP($B2165,Insumos!$C:$G,5,FALSE))</f>
        <v>1</v>
      </c>
      <c r="F2165" s="55" t="str">
        <f>+IF(ISERROR(VLOOKUP($B2165,Insumos!$C:$G,4,FALSE)),"",VLOOKUP($B2165,Insumos!$C:$G,4,FALSE))</f>
        <v>UNIDAD</v>
      </c>
      <c r="G2165" s="141">
        <v>1.0</v>
      </c>
      <c r="H2165" s="56">
        <f t="shared" si="82"/>
        <v>52</v>
      </c>
    </row>
    <row r="2166" ht="15.75" customHeight="1">
      <c r="A2166" s="53">
        <v>19.0</v>
      </c>
      <c r="B2166" s="55" t="s">
        <v>309</v>
      </c>
      <c r="C2166" s="55" t="str">
        <f>+IF(ISERROR(VLOOKUP($B2166,Insumos!$C:$G,3,FALSE)),"",VLOOKUP($B2166,Insumos!$C:$G,3,FALSE))</f>
        <v>UNIDAD</v>
      </c>
      <c r="D2166" s="56">
        <f>+IF(ISERROR(VLOOKUP($B2166,Insumos!$C:$G,2,FALSE)),"",VLOOKUP($B2166,Insumos!$C:$G,2,FALSE))</f>
        <v>23.53</v>
      </c>
      <c r="E2166" s="57">
        <f>+IF(ISERROR(VLOOKUP($B2166,Insumos!$C:$G,5,FALSE)),"",VLOOKUP($B2166,Insumos!$C:$G,5,FALSE))</f>
        <v>1</v>
      </c>
      <c r="F2166" s="55" t="str">
        <f>+IF(ISERROR(VLOOKUP($B2166,Insumos!$C:$G,4,FALSE)),"",VLOOKUP($B2166,Insumos!$C:$G,4,FALSE))</f>
        <v>UNIDAD</v>
      </c>
      <c r="G2166" s="141">
        <v>1.0</v>
      </c>
      <c r="H2166" s="56">
        <f t="shared" si="82"/>
        <v>23.53</v>
      </c>
    </row>
    <row r="2167" ht="15.75" customHeight="1">
      <c r="A2167" s="53">
        <v>20.0</v>
      </c>
      <c r="B2167" s="55" t="s">
        <v>310</v>
      </c>
      <c r="C2167" s="55" t="str">
        <f>+IF(ISERROR(VLOOKUP($B2167,Insumos!$C:$G,3,FALSE)),"",VLOOKUP($B2167,Insumos!$C:$G,3,FALSE))</f>
        <v>UNIDAD</v>
      </c>
      <c r="D2167" s="56">
        <f>+IF(ISERROR(VLOOKUP($B2167,Insumos!$C:$G,2,FALSE)),"",VLOOKUP($B2167,Insumos!$C:$G,2,FALSE))</f>
        <v>15.13</v>
      </c>
      <c r="E2167" s="57">
        <f>+IF(ISERROR(VLOOKUP($B2167,Insumos!$C:$G,5,FALSE)),"",VLOOKUP($B2167,Insumos!$C:$G,5,FALSE))</f>
        <v>1</v>
      </c>
      <c r="F2167" s="55" t="str">
        <f>+IF(ISERROR(VLOOKUP($B2167,Insumos!$C:$G,4,FALSE)),"",VLOOKUP($B2167,Insumos!$C:$G,4,FALSE))</f>
        <v>UNIDAD</v>
      </c>
      <c r="G2167" s="141">
        <v>1.0</v>
      </c>
      <c r="H2167" s="56">
        <f t="shared" si="82"/>
        <v>15.13</v>
      </c>
    </row>
    <row r="2168" ht="15.75" customHeight="1">
      <c r="A2168" s="53">
        <v>21.0</v>
      </c>
      <c r="B2168" s="55" t="s">
        <v>315</v>
      </c>
      <c r="C2168" s="55" t="str">
        <f>+IF(ISERROR(VLOOKUP($B2168,Insumos!$C:$G,3,FALSE)),"",VLOOKUP($B2168,Insumos!$C:$G,3,FALSE))</f>
        <v>UNIDAD</v>
      </c>
      <c r="D2168" s="56">
        <f>+IF(ISERROR(VLOOKUP($B2168,Insumos!$C:$G,2,FALSE)),"",VLOOKUP($B2168,Insumos!$C:$G,2,FALSE))</f>
        <v>170</v>
      </c>
      <c r="E2168" s="57">
        <f>+IF(ISERROR(VLOOKUP($B2168,Insumos!$C:$G,5,FALSE)),"",VLOOKUP($B2168,Insumos!$C:$G,5,FALSE))</f>
        <v>1</v>
      </c>
      <c r="F2168" s="55" t="str">
        <f>+IF(ISERROR(VLOOKUP($B2168,Insumos!$C:$G,4,FALSE)),"",VLOOKUP($B2168,Insumos!$C:$G,4,FALSE))</f>
        <v>UNIDAD</v>
      </c>
      <c r="G2168" s="141">
        <v>1.0</v>
      </c>
      <c r="H2168" s="56">
        <f t="shared" si="82"/>
        <v>170</v>
      </c>
    </row>
    <row r="2169" ht="15.75" customHeight="1">
      <c r="A2169" s="53">
        <v>22.0</v>
      </c>
      <c r="B2169" s="55"/>
      <c r="C2169" s="55" t="str">
        <f>+IF(ISERROR(VLOOKUP($B2169,Insumos!$C:$G,3,FALSE)),"",VLOOKUP($B2169,Insumos!$C:$G,3,FALSE))</f>
        <v/>
      </c>
      <c r="D2169" s="56" t="str">
        <f>+IF(ISERROR(VLOOKUP($B2169,Insumos!$C:$G,2,FALSE)),"",VLOOKUP($B2169,Insumos!$C:$G,2,FALSE))</f>
        <v/>
      </c>
      <c r="E2169" s="57" t="str">
        <f>+IF(ISERROR(VLOOKUP($B2169,Insumos!$C:$G,5,FALSE)),"",VLOOKUP($B2169,Insumos!$C:$G,5,FALSE))</f>
        <v/>
      </c>
      <c r="F2169" s="55" t="str">
        <f>+IF(ISERROR(VLOOKUP($B2169,Insumos!$C:$G,4,FALSE)),"",VLOOKUP($B2169,Insumos!$C:$G,4,FALSE))</f>
        <v/>
      </c>
      <c r="G2169" s="141"/>
      <c r="H2169" s="56">
        <f t="shared" si="82"/>
        <v>0</v>
      </c>
    </row>
    <row r="2170" ht="15.75" customHeight="1">
      <c r="A2170" s="53">
        <v>23.0</v>
      </c>
      <c r="B2170" s="55"/>
      <c r="C2170" s="55" t="str">
        <f>+IF(ISERROR(VLOOKUP($B2170,Insumos!$C:$G,3,FALSE)),"",VLOOKUP($B2170,Insumos!$C:$G,3,FALSE))</f>
        <v/>
      </c>
      <c r="D2170" s="56" t="str">
        <f>+IF(ISERROR(VLOOKUP($B2170,Insumos!$C:$G,2,FALSE)),"",VLOOKUP($B2170,Insumos!$C:$G,2,FALSE))</f>
        <v/>
      </c>
      <c r="E2170" s="57" t="str">
        <f>+IF(ISERROR(VLOOKUP($B2170,Insumos!$C:$G,5,FALSE)),"",VLOOKUP($B2170,Insumos!$C:$G,5,FALSE))</f>
        <v/>
      </c>
      <c r="F2170" s="55" t="str">
        <f>+IF(ISERROR(VLOOKUP($B2170,Insumos!$C:$G,4,FALSE)),"",VLOOKUP($B2170,Insumos!$C:$G,4,FALSE))</f>
        <v/>
      </c>
      <c r="G2170" s="141"/>
      <c r="H2170" s="56">
        <f t="shared" si="82"/>
        <v>0</v>
      </c>
    </row>
    <row r="2171" ht="15.75" customHeight="1">
      <c r="A2171" s="53">
        <v>24.0</v>
      </c>
      <c r="B2171" s="55"/>
      <c r="C2171" s="55" t="str">
        <f>+IF(ISERROR(VLOOKUP($B2171,Insumos!$C:$G,3,FALSE)),"",VLOOKUP($B2171,Insumos!$C:$G,3,FALSE))</f>
        <v/>
      </c>
      <c r="D2171" s="56" t="str">
        <f>+IF(ISERROR(VLOOKUP($B2171,Insumos!$C:$G,2,FALSE)),"",VLOOKUP($B2171,Insumos!$C:$G,2,FALSE))</f>
        <v/>
      </c>
      <c r="E2171" s="57" t="str">
        <f>+IF(ISERROR(VLOOKUP($B2171,Insumos!$C:$G,5,FALSE)),"",VLOOKUP($B2171,Insumos!$C:$G,5,FALSE))</f>
        <v/>
      </c>
      <c r="F2171" s="55" t="str">
        <f>+IF(ISERROR(VLOOKUP($B2171,Insumos!$C:$G,4,FALSE)),"",VLOOKUP($B2171,Insumos!$C:$G,4,FALSE))</f>
        <v/>
      </c>
      <c r="G2171" s="141"/>
      <c r="H2171" s="56">
        <f t="shared" si="82"/>
        <v>0</v>
      </c>
    </row>
    <row r="2172" ht="15.75" customHeight="1">
      <c r="A2172" s="42"/>
      <c r="B2172" s="140"/>
      <c r="C2172" s="41"/>
      <c r="D2172" s="44"/>
      <c r="E2172" s="45"/>
      <c r="F2172" s="41"/>
      <c r="G2172" s="67" t="s">
        <v>566</v>
      </c>
      <c r="H2172" s="68">
        <f>+SUM(H2148:H2171)</f>
        <v>1662.22</v>
      </c>
    </row>
    <row r="2173" ht="15.75" customHeight="1">
      <c r="A2173" s="42"/>
      <c r="B2173" s="140"/>
      <c r="C2173" s="41"/>
      <c r="D2173" s="44"/>
      <c r="E2173" s="45"/>
      <c r="F2173" s="41"/>
      <c r="G2173" s="67" t="s">
        <v>569</v>
      </c>
      <c r="H2173" s="142">
        <f>+H2172/10</f>
        <v>166.222</v>
      </c>
    </row>
    <row r="2174" ht="15.75" customHeight="1">
      <c r="A2174" s="42"/>
      <c r="B2174" s="140"/>
      <c r="C2174" s="41"/>
      <c r="D2174" s="44"/>
      <c r="E2174" s="45"/>
      <c r="F2174" s="41"/>
      <c r="G2174" s="67" t="s">
        <v>570</v>
      </c>
      <c r="H2174" s="143">
        <f>(H2172+H2173)*1.19</f>
        <v>2175.84598</v>
      </c>
    </row>
    <row r="2175" ht="15.75" customHeight="1">
      <c r="A2175" s="42"/>
      <c r="B2175" s="140"/>
      <c r="C2175" s="41"/>
      <c r="D2175" s="44"/>
      <c r="E2175" s="45"/>
      <c r="F2175" s="41"/>
      <c r="G2175" s="67" t="s">
        <v>571</v>
      </c>
      <c r="H2175" s="144">
        <f>+H2174/H2176</f>
        <v>0.2178024004</v>
      </c>
    </row>
    <row r="2176" ht="15.75" customHeight="1">
      <c r="A2176" s="42"/>
      <c r="B2176" s="140"/>
      <c r="C2176" s="41"/>
      <c r="D2176" s="44"/>
      <c r="E2176" s="45"/>
      <c r="F2176" s="41"/>
      <c r="G2176" s="67" t="s">
        <v>572</v>
      </c>
      <c r="H2176" s="145">
        <v>9990.0</v>
      </c>
    </row>
    <row r="2177" ht="15.75" customHeight="1">
      <c r="B2177" s="4"/>
      <c r="G2177" s="31"/>
    </row>
    <row r="2178" ht="15.75" customHeight="1">
      <c r="B2178" s="4"/>
      <c r="G2178" s="31"/>
    </row>
    <row r="2179" ht="15.75" customHeight="1">
      <c r="B2179" s="4"/>
      <c r="G2179" s="31"/>
    </row>
    <row r="2180" ht="15.75" customHeight="1">
      <c r="B2180" s="4"/>
      <c r="G2180" s="31"/>
    </row>
    <row r="2181" ht="15.75" customHeight="1">
      <c r="B2181" s="4"/>
      <c r="G2181" s="31"/>
    </row>
    <row r="2182" ht="15.75" customHeight="1">
      <c r="B2182" s="4"/>
      <c r="G2182" s="31"/>
    </row>
    <row r="2183" ht="15.75" customHeight="1">
      <c r="A2183" s="138" t="s">
        <v>562</v>
      </c>
      <c r="B2183" s="89" t="s">
        <v>643</v>
      </c>
      <c r="C2183" s="34"/>
      <c r="D2183" s="35"/>
      <c r="E2183" s="36"/>
      <c r="F2183" s="37"/>
      <c r="G2183" s="38"/>
      <c r="H2183" s="35"/>
    </row>
    <row r="2184" ht="15.75" customHeight="1">
      <c r="A2184" s="42"/>
      <c r="B2184" s="140"/>
      <c r="C2184" s="42"/>
      <c r="D2184" s="44"/>
      <c r="E2184" s="45"/>
      <c r="F2184" s="42"/>
      <c r="G2184" s="46"/>
      <c r="H2184" s="44"/>
    </row>
    <row r="2185" ht="15.75" customHeight="1">
      <c r="A2185" s="48" t="s">
        <v>476</v>
      </c>
      <c r="B2185" s="48" t="s">
        <v>477</v>
      </c>
      <c r="C2185" s="48" t="s">
        <v>478</v>
      </c>
      <c r="D2185" s="49" t="s">
        <v>564</v>
      </c>
      <c r="E2185" s="50" t="s">
        <v>10</v>
      </c>
      <c r="F2185" s="48" t="s">
        <v>480</v>
      </c>
      <c r="G2185" s="51" t="s">
        <v>481</v>
      </c>
      <c r="H2185" s="49" t="s">
        <v>565</v>
      </c>
    </row>
    <row r="2186" ht="15.75" customHeight="1">
      <c r="A2186" s="53">
        <v>1.0</v>
      </c>
      <c r="B2186" s="55" t="s">
        <v>52</v>
      </c>
      <c r="C2186" s="55" t="str">
        <f>+IF(ISERROR(VLOOKUP($B2186,Insumos!$C:$G,3,FALSE)),"",VLOOKUP($B2186,Insumos!$C:$G,3,FALSE))</f>
        <v>UNIDAD</v>
      </c>
      <c r="D2186" s="56">
        <f>+IF(ISERROR(VLOOKUP($B2186,Insumos!$C:$G,2,FALSE)),"",VLOOKUP($B2186,Insumos!$C:$G,2,FALSE))</f>
        <v>5000</v>
      </c>
      <c r="E2186" s="57">
        <f>+IF(ISERROR(VLOOKUP($B2186,Insumos!$C:$G,5,FALSE)),"",VLOOKUP($B2186,Insumos!$C:$G,5,FALSE))</f>
        <v>100</v>
      </c>
      <c r="F2186" s="55" t="str">
        <f>+IF(ISERROR(VLOOKUP($B2186,Insumos!$C:$G,4,FALSE)),"",VLOOKUP($B2186,Insumos!$C:$G,4,FALSE))</f>
        <v>UNIDAD</v>
      </c>
      <c r="G2186" s="141">
        <v>1.0</v>
      </c>
      <c r="H2186" s="56">
        <f t="shared" ref="H2186:H2214" si="83">IF(ISERROR(ROUND(+D2186/E2186*G2186,2)),0,ROUND(+D2186/E2186*G2186,2))</f>
        <v>50</v>
      </c>
    </row>
    <row r="2187" ht="15.75" customHeight="1">
      <c r="A2187" s="53">
        <v>2.0</v>
      </c>
      <c r="B2187" s="55" t="s">
        <v>235</v>
      </c>
      <c r="C2187" s="55" t="str">
        <f>+IF(ISERROR(VLOOKUP($B2187,Insumos!$C:$G,3,FALSE)),"",VLOOKUP($B2187,Insumos!$C:$G,3,FALSE))</f>
        <v>GRAMOS</v>
      </c>
      <c r="D2187" s="56">
        <f>+IF(ISERROR(VLOOKUP($B2187,Insumos!$C:$G,2,FALSE)),"",VLOOKUP($B2187,Insumos!$C:$G,2,FALSE))</f>
        <v>13944.82759</v>
      </c>
      <c r="E2187" s="57">
        <f>+IF(ISERROR(VLOOKUP($B2187,Insumos!$C:$G,5,FALSE)),"",VLOOKUP($B2187,Insumos!$C:$G,5,FALSE))</f>
        <v>1000</v>
      </c>
      <c r="F2187" s="55" t="str">
        <f>+IF(ISERROR(VLOOKUP($B2187,Insumos!$C:$G,4,FALSE)),"",VLOOKUP($B2187,Insumos!$C:$G,4,FALSE))</f>
        <v>GRAMOS</v>
      </c>
      <c r="G2187" s="141">
        <v>40.0</v>
      </c>
      <c r="H2187" s="56">
        <f t="shared" si="83"/>
        <v>557.79</v>
      </c>
    </row>
    <row r="2188" ht="15.75" customHeight="1">
      <c r="A2188" s="53">
        <v>3.0</v>
      </c>
      <c r="B2188" s="55" t="s">
        <v>236</v>
      </c>
      <c r="C2188" s="55" t="str">
        <f>+IF(ISERROR(VLOOKUP($B2188,Insumos!$C:$G,3,FALSE)),"",VLOOKUP($B2188,Insumos!$C:$G,3,FALSE))</f>
        <v>GRAMOS</v>
      </c>
      <c r="D2188" s="56">
        <f>+IF(ISERROR(VLOOKUP($B2188,Insumos!$C:$G,2,FALSE)),"",VLOOKUP($B2188,Insumos!$C:$G,2,FALSE))</f>
        <v>8753.846154</v>
      </c>
      <c r="E2188" s="57">
        <f>+IF(ISERROR(VLOOKUP($B2188,Insumos!$C:$G,5,FALSE)),"",VLOOKUP($B2188,Insumos!$C:$G,5,FALSE))</f>
        <v>1000</v>
      </c>
      <c r="F2188" s="55" t="str">
        <f>+IF(ISERROR(VLOOKUP($B2188,Insumos!$C:$G,4,FALSE)),"",VLOOKUP($B2188,Insumos!$C:$G,4,FALSE))</f>
        <v>GRAMOS</v>
      </c>
      <c r="G2188" s="141">
        <v>40.0</v>
      </c>
      <c r="H2188" s="56">
        <f t="shared" si="83"/>
        <v>350.15</v>
      </c>
    </row>
    <row r="2189" ht="15.75" customHeight="1">
      <c r="A2189" s="53">
        <v>4.0</v>
      </c>
      <c r="B2189" s="55" t="s">
        <v>232</v>
      </c>
      <c r="C2189" s="55" t="str">
        <f>+IF(ISERROR(VLOOKUP($B2189,Insumos!$C:$G,3,FALSE)),"",VLOOKUP($B2189,Insumos!$C:$G,3,FALSE))</f>
        <v>GRAMOS</v>
      </c>
      <c r="D2189" s="56">
        <f>+IF(ISERROR(VLOOKUP($B2189,Insumos!$C:$G,2,FALSE)),"",VLOOKUP($B2189,Insumos!$C:$G,2,FALSE))</f>
        <v>3529.411765</v>
      </c>
      <c r="E2189" s="57">
        <f>+IF(ISERROR(VLOOKUP($B2189,Insumos!$C:$G,5,FALSE)),"",VLOOKUP($B2189,Insumos!$C:$G,5,FALSE))</f>
        <v>1000</v>
      </c>
      <c r="F2189" s="55" t="str">
        <f>+IF(ISERROR(VLOOKUP($B2189,Insumos!$C:$G,4,FALSE)),"",VLOOKUP($B2189,Insumos!$C:$G,4,FALSE))</f>
        <v>GRAMOS</v>
      </c>
      <c r="G2189" s="141">
        <v>40.0</v>
      </c>
      <c r="H2189" s="56">
        <f t="shared" si="83"/>
        <v>141.18</v>
      </c>
    </row>
    <row r="2190" ht="15.75" customHeight="1">
      <c r="A2190" s="53">
        <v>5.0</v>
      </c>
      <c r="B2190" s="55" t="s">
        <v>231</v>
      </c>
      <c r="C2190" s="55" t="str">
        <f>+IF(ISERROR(VLOOKUP($B2190,Insumos!$C:$G,3,FALSE)),"",VLOOKUP($B2190,Insumos!$C:$G,3,FALSE))</f>
        <v>GRAMOS</v>
      </c>
      <c r="D2190" s="56">
        <f>+IF(ISERROR(VLOOKUP($B2190,Insumos!$C:$G,2,FALSE)),"",VLOOKUP($B2190,Insumos!$C:$G,2,FALSE))</f>
        <v>1635.294118</v>
      </c>
      <c r="E2190" s="57">
        <f>+IF(ISERROR(VLOOKUP($B2190,Insumos!$C:$G,5,FALSE)),"",VLOOKUP($B2190,Insumos!$C:$G,5,FALSE))</f>
        <v>1000</v>
      </c>
      <c r="F2190" s="55" t="str">
        <f>+IF(ISERROR(VLOOKUP($B2190,Insumos!$C:$G,4,FALSE)),"",VLOOKUP($B2190,Insumos!$C:$G,4,FALSE))</f>
        <v>GRAMOS</v>
      </c>
      <c r="G2190" s="141">
        <v>30.0</v>
      </c>
      <c r="H2190" s="56">
        <f t="shared" si="83"/>
        <v>49.06</v>
      </c>
    </row>
    <row r="2191" ht="15.75" customHeight="1">
      <c r="A2191" s="53">
        <v>6.0</v>
      </c>
      <c r="B2191" s="55" t="s">
        <v>95</v>
      </c>
      <c r="C2191" s="55" t="str">
        <f>+IF(ISERROR(VLOOKUP($B2191,Insumos!$C:$G,3,FALSE)),"",VLOOKUP($B2191,Insumos!$C:$G,3,FALSE))</f>
        <v>PORCION</v>
      </c>
      <c r="D2191" s="56">
        <f>+IF(ISERROR(VLOOKUP($B2191,Insumos!$C:$G,2,FALSE)),"",VLOOKUP($B2191,Insumos!$C:$G,2,FALSE))</f>
        <v>442.58</v>
      </c>
      <c r="E2191" s="57">
        <f>+IF(ISERROR(VLOOKUP($B2191,Insumos!$C:$G,5,FALSE)),"",VLOOKUP($B2191,Insumos!$C:$G,5,FALSE))</f>
        <v>1</v>
      </c>
      <c r="F2191" s="55" t="str">
        <f>+IF(ISERROR(VLOOKUP($B2191,Insumos!$C:$G,4,FALSE)),"",VLOOKUP($B2191,Insumos!$C:$G,4,FALSE))</f>
        <v>PORCION</v>
      </c>
      <c r="G2191" s="141">
        <v>1.0</v>
      </c>
      <c r="H2191" s="56">
        <f t="shared" si="83"/>
        <v>442.58</v>
      </c>
    </row>
    <row r="2192" ht="15.75" customHeight="1">
      <c r="A2192" s="53">
        <v>8.0</v>
      </c>
      <c r="B2192" s="55" t="s">
        <v>47</v>
      </c>
      <c r="C2192" s="55" t="str">
        <f>+IF(ISERROR(VLOOKUP($B2192,Insumos!$C:$G,3,FALSE)),"",VLOOKUP($B2192,Insumos!$C:$G,3,FALSE))</f>
        <v>GRAMOS</v>
      </c>
      <c r="D2192" s="56">
        <f>+IF(ISERROR(VLOOKUP($B2192,Insumos!$C:$G,2,FALSE)),"",VLOOKUP($B2192,Insumos!$C:$G,2,FALSE))</f>
        <v>840</v>
      </c>
      <c r="E2192" s="57">
        <f>+IF(ISERROR(VLOOKUP($B2192,Insumos!$C:$G,5,FALSE)),"",VLOOKUP($B2192,Insumos!$C:$G,5,FALSE))</f>
        <v>90</v>
      </c>
      <c r="F2192" s="55" t="str">
        <f>+IF(ISERROR(VLOOKUP($B2192,Insumos!$C:$G,4,FALSE)),"",VLOOKUP($B2192,Insumos!$C:$G,4,FALSE))</f>
        <v>GRAMOS</v>
      </c>
      <c r="G2192" s="141">
        <v>20.0</v>
      </c>
      <c r="H2192" s="56">
        <f t="shared" si="83"/>
        <v>186.67</v>
      </c>
    </row>
    <row r="2193" ht="15.75" customHeight="1">
      <c r="A2193" s="53">
        <v>9.0</v>
      </c>
      <c r="B2193" s="55" t="s">
        <v>237</v>
      </c>
      <c r="C2193" s="55" t="str">
        <f>+IF(ISERROR(VLOOKUP($B2193,Insumos!$C:$G,3,FALSE)),"",VLOOKUP($B2193,Insumos!$C:$G,3,FALSE))</f>
        <v>GRAMOS</v>
      </c>
      <c r="D2193" s="56">
        <f>+IF(ISERROR(VLOOKUP($B2193,Insumos!$C:$G,2,FALSE)),"",VLOOKUP($B2193,Insumos!$C:$G,2,FALSE))</f>
        <v>5780</v>
      </c>
      <c r="E2193" s="57">
        <f>+IF(ISERROR(VLOOKUP($B2193,Insumos!$C:$G,5,FALSE)),"",VLOOKUP($B2193,Insumos!$C:$G,5,FALSE))</f>
        <v>1000</v>
      </c>
      <c r="F2193" s="55" t="str">
        <f>+IF(ISERROR(VLOOKUP($B2193,Insumos!$C:$G,4,FALSE)),"",VLOOKUP($B2193,Insumos!$C:$G,4,FALSE))</f>
        <v>GRAMOS</v>
      </c>
      <c r="G2193" s="141">
        <v>45.0</v>
      </c>
      <c r="H2193" s="56">
        <f t="shared" si="83"/>
        <v>260.1</v>
      </c>
    </row>
    <row r="2194" ht="15.75" customHeight="1">
      <c r="A2194" s="53">
        <v>10.0</v>
      </c>
      <c r="B2194" s="55" t="s">
        <v>294</v>
      </c>
      <c r="C2194" s="55" t="str">
        <f>+IF(ISERROR(VLOOKUP($B2194,Insumos!$C:$G,3,FALSE)),"",VLOOKUP($B2194,Insumos!$C:$G,3,FALSE))</f>
        <v>CAJA</v>
      </c>
      <c r="D2194" s="56">
        <f>+IF(ISERROR(VLOOKUP($B2194,Insumos!$C:$G,2,FALSE)),"",VLOOKUP($B2194,Insumos!$C:$G,2,FALSE))</f>
        <v>180</v>
      </c>
      <c r="E2194" s="57">
        <f>+IF(ISERROR(VLOOKUP($B2194,Insumos!$C:$G,5,FALSE)),"",VLOOKUP($B2194,Insumos!$C:$G,5,FALSE))</f>
        <v>1</v>
      </c>
      <c r="F2194" s="55" t="str">
        <f>+IF(ISERROR(VLOOKUP($B2194,Insumos!$C:$G,4,FALSE)),"",VLOOKUP($B2194,Insumos!$C:$G,4,FALSE))</f>
        <v>CAJA</v>
      </c>
      <c r="G2194" s="141">
        <v>1.0</v>
      </c>
      <c r="H2194" s="56">
        <f t="shared" si="83"/>
        <v>180</v>
      </c>
    </row>
    <row r="2195" ht="15.75" customHeight="1">
      <c r="A2195" s="53">
        <v>11.0</v>
      </c>
      <c r="B2195" s="55" t="s">
        <v>314</v>
      </c>
      <c r="C2195" s="55" t="str">
        <f>+IF(ISERROR(VLOOKUP($B2195,Insumos!$C:$G,3,FALSE)),"",VLOOKUP($B2195,Insumos!$C:$G,3,FALSE))</f>
        <v>UNIDAD</v>
      </c>
      <c r="D2195" s="56">
        <f>+IF(ISERROR(VLOOKUP($B2195,Insumos!$C:$G,2,FALSE)),"",VLOOKUP($B2195,Insumos!$C:$G,2,FALSE))</f>
        <v>10.5</v>
      </c>
      <c r="E2195" s="57">
        <f>+IF(ISERROR(VLOOKUP($B2195,Insumos!$C:$G,5,FALSE)),"",VLOOKUP($B2195,Insumos!$C:$G,5,FALSE))</f>
        <v>1</v>
      </c>
      <c r="F2195" s="55" t="str">
        <f>+IF(ISERROR(VLOOKUP($B2195,Insumos!$C:$G,4,FALSE)),"",VLOOKUP($B2195,Insumos!$C:$G,4,FALSE))</f>
        <v>UNIDAD</v>
      </c>
      <c r="G2195" s="141">
        <v>1.0</v>
      </c>
      <c r="H2195" s="56">
        <f t="shared" si="83"/>
        <v>10.5</v>
      </c>
    </row>
    <row r="2196" ht="15.75" customHeight="1">
      <c r="A2196" s="53">
        <v>12.0</v>
      </c>
      <c r="B2196" s="55" t="s">
        <v>156</v>
      </c>
      <c r="C2196" s="55" t="str">
        <f>+IF(ISERROR(VLOOKUP($B2196,Insumos!$C:$G,3,FALSE)),"",VLOOKUP($B2196,Insumos!$C:$G,3,FALSE))</f>
        <v>GRAMOS</v>
      </c>
      <c r="D2196" s="56">
        <f>+IF(ISERROR(VLOOKUP($B2196,Insumos!$C:$G,2,FALSE)),"",VLOOKUP($B2196,Insumos!$C:$G,2,FALSE))</f>
        <v>909</v>
      </c>
      <c r="E2196" s="57">
        <f>+IF(ISERROR(VLOOKUP($B2196,Insumos!$C:$G,5,FALSE)),"",VLOOKUP($B2196,Insumos!$C:$G,5,FALSE))</f>
        <v>1000</v>
      </c>
      <c r="F2196" s="55" t="str">
        <f>+IF(ISERROR(VLOOKUP($B2196,Insumos!$C:$G,4,FALSE)),"",VLOOKUP($B2196,Insumos!$C:$G,4,FALSE))</f>
        <v>GRAMOS</v>
      </c>
      <c r="G2196" s="141">
        <v>8.0</v>
      </c>
      <c r="H2196" s="56">
        <f t="shared" si="83"/>
        <v>7.27</v>
      </c>
    </row>
    <row r="2197" ht="15.75" customHeight="1">
      <c r="A2197" s="53">
        <v>13.0</v>
      </c>
      <c r="B2197" s="55" t="s">
        <v>313</v>
      </c>
      <c r="C2197" s="55" t="str">
        <f>+IF(ISERROR(VLOOKUP($B2197,Insumos!$C:$G,3,FALSE)),"",VLOOKUP($B2197,Insumos!$C:$G,3,FALSE))</f>
        <v>GRAMOS</v>
      </c>
      <c r="D2197" s="56">
        <f>+IF(ISERROR(VLOOKUP($B2197,Insumos!$C:$G,2,FALSE)),"",VLOOKUP($B2197,Insumos!$C:$G,2,FALSE))</f>
        <v>6750</v>
      </c>
      <c r="E2197" s="57">
        <f>+IF(ISERROR(VLOOKUP($B2197,Insumos!$C:$G,5,FALSE)),"",VLOOKUP($B2197,Insumos!$C:$G,5,FALSE))</f>
        <v>1000</v>
      </c>
      <c r="F2197" s="55" t="str">
        <f>+IF(ISERROR(VLOOKUP($B2197,Insumos!$C:$G,4,FALSE)),"",VLOOKUP($B2197,Insumos!$C:$G,4,FALSE))</f>
        <v>GRAMOS</v>
      </c>
      <c r="G2197" s="141">
        <v>8.0</v>
      </c>
      <c r="H2197" s="56">
        <f t="shared" si="83"/>
        <v>54</v>
      </c>
    </row>
    <row r="2198" ht="15.75" customHeight="1">
      <c r="A2198" s="53">
        <v>14.0</v>
      </c>
      <c r="B2198" s="55" t="s">
        <v>311</v>
      </c>
      <c r="C2198" s="55" t="str">
        <f>+IF(ISERROR(VLOOKUP($B2198,Insumos!$C:$G,3,FALSE)),"",VLOOKUP($B2198,Insumos!$C:$G,3,FALSE))</f>
        <v>UNIDAD</v>
      </c>
      <c r="D2198" s="56">
        <f>+IF(ISERROR(VLOOKUP($B2198,Insumos!$C:$G,2,FALSE)),"",VLOOKUP($B2198,Insumos!$C:$G,2,FALSE))</f>
        <v>75.25</v>
      </c>
      <c r="E2198" s="57">
        <f>+IF(ISERROR(VLOOKUP($B2198,Insumos!$C:$G,5,FALSE)),"",VLOOKUP($B2198,Insumos!$C:$G,5,FALSE))</f>
        <v>1</v>
      </c>
      <c r="F2198" s="55" t="str">
        <f>+IF(ISERROR(VLOOKUP($B2198,Insumos!$C:$G,4,FALSE)),"",VLOOKUP($B2198,Insumos!$C:$G,4,FALSE))</f>
        <v>UNIDAD</v>
      </c>
      <c r="G2198" s="141">
        <v>1.0</v>
      </c>
      <c r="H2198" s="56">
        <f t="shared" si="83"/>
        <v>75.25</v>
      </c>
    </row>
    <row r="2199" ht="15.75" customHeight="1">
      <c r="A2199" s="53">
        <v>15.0</v>
      </c>
      <c r="B2199" s="55" t="s">
        <v>312</v>
      </c>
      <c r="C2199" s="55" t="str">
        <f>+IF(ISERROR(VLOOKUP($B2199,Insumos!$C:$G,3,FALSE)),"",VLOOKUP($B2199,Insumos!$C:$G,3,FALSE))</f>
        <v>UNIDAD</v>
      </c>
      <c r="D2199" s="56">
        <f>+IF(ISERROR(VLOOKUP($B2199,Insumos!$C:$G,2,FALSE)),"",VLOOKUP($B2199,Insumos!$C:$G,2,FALSE))</f>
        <v>90.25</v>
      </c>
      <c r="E2199" s="57">
        <f>+IF(ISERROR(VLOOKUP($B2199,Insumos!$C:$G,5,FALSE)),"",VLOOKUP($B2199,Insumos!$C:$G,5,FALSE))</f>
        <v>1</v>
      </c>
      <c r="F2199" s="55" t="str">
        <f>+IF(ISERROR(VLOOKUP($B2199,Insumos!$C:$G,4,FALSE)),"",VLOOKUP($B2199,Insumos!$C:$G,4,FALSE))</f>
        <v>UNIDAD</v>
      </c>
      <c r="G2199" s="141">
        <v>1.0</v>
      </c>
      <c r="H2199" s="56">
        <f t="shared" si="83"/>
        <v>90.25</v>
      </c>
    </row>
    <row r="2200" ht="15.75" customHeight="1">
      <c r="A2200" s="53">
        <v>16.0</v>
      </c>
      <c r="B2200" s="55" t="s">
        <v>303</v>
      </c>
      <c r="C2200" s="55" t="str">
        <f>+IF(ISERROR(VLOOKUP($B2200,Insumos!$C:$G,3,FALSE)),"",VLOOKUP($B2200,Insumos!$C:$G,3,FALSE))</f>
        <v>UNIDAD</v>
      </c>
      <c r="D2200" s="56">
        <f>+IF(ISERROR(VLOOKUP($B2200,Insumos!$C:$G,2,FALSE)),"",VLOOKUP($B2200,Insumos!$C:$G,2,FALSE))</f>
        <v>10</v>
      </c>
      <c r="E2200" s="57">
        <f>+IF(ISERROR(VLOOKUP($B2200,Insumos!$C:$G,5,FALSE)),"",VLOOKUP($B2200,Insumos!$C:$G,5,FALSE))</f>
        <v>1</v>
      </c>
      <c r="F2200" s="55" t="str">
        <f>+IF(ISERROR(VLOOKUP($B2200,Insumos!$C:$G,4,FALSE)),"",VLOOKUP($B2200,Insumos!$C:$G,4,FALSE))</f>
        <v>UNIDAD</v>
      </c>
      <c r="G2200" s="141">
        <v>2.0</v>
      </c>
      <c r="H2200" s="56">
        <f t="shared" si="83"/>
        <v>20</v>
      </c>
    </row>
    <row r="2201" ht="15.75" customHeight="1">
      <c r="A2201" s="53">
        <v>17.0</v>
      </c>
      <c r="B2201" s="55" t="s">
        <v>304</v>
      </c>
      <c r="C2201" s="55" t="str">
        <f>+IF(ISERROR(VLOOKUP($B2201,Insumos!$C:$G,3,FALSE)),"",VLOOKUP($B2201,Insumos!$C:$G,3,FALSE))</f>
        <v>UNIDAD</v>
      </c>
      <c r="D2201" s="56">
        <f>+IF(ISERROR(VLOOKUP($B2201,Insumos!$C:$G,2,FALSE)),"",VLOOKUP($B2201,Insumos!$C:$G,2,FALSE))</f>
        <v>9</v>
      </c>
      <c r="E2201" s="57">
        <f>+IF(ISERROR(VLOOKUP($B2201,Insumos!$C:$G,5,FALSE)),"",VLOOKUP($B2201,Insumos!$C:$G,5,FALSE))</f>
        <v>1</v>
      </c>
      <c r="F2201" s="55" t="str">
        <f>+IF(ISERROR(VLOOKUP($B2201,Insumos!$C:$G,4,FALSE)),"",VLOOKUP($B2201,Insumos!$C:$G,4,FALSE))</f>
        <v>UNIDAD</v>
      </c>
      <c r="G2201" s="141">
        <v>2.0</v>
      </c>
      <c r="H2201" s="56">
        <f t="shared" si="83"/>
        <v>18</v>
      </c>
    </row>
    <row r="2202" ht="15.75" customHeight="1">
      <c r="A2202" s="53">
        <v>18.0</v>
      </c>
      <c r="B2202" s="55" t="s">
        <v>305</v>
      </c>
      <c r="C2202" s="55" t="str">
        <f>+IF(ISERROR(VLOOKUP($B2202,Insumos!$C:$G,3,FALSE)),"",VLOOKUP($B2202,Insumos!$C:$G,3,FALSE))</f>
        <v>UNIDAD</v>
      </c>
      <c r="D2202" s="56">
        <f>+IF(ISERROR(VLOOKUP($B2202,Insumos!$C:$G,2,FALSE)),"",VLOOKUP($B2202,Insumos!$C:$G,2,FALSE))</f>
        <v>52</v>
      </c>
      <c r="E2202" s="57">
        <f>+IF(ISERROR(VLOOKUP($B2202,Insumos!$C:$G,5,FALSE)),"",VLOOKUP($B2202,Insumos!$C:$G,5,FALSE))</f>
        <v>1</v>
      </c>
      <c r="F2202" s="55" t="str">
        <f>+IF(ISERROR(VLOOKUP($B2202,Insumos!$C:$G,4,FALSE)),"",VLOOKUP($B2202,Insumos!$C:$G,4,FALSE))</f>
        <v>UNIDAD</v>
      </c>
      <c r="G2202" s="141">
        <v>1.0</v>
      </c>
      <c r="H2202" s="56">
        <f t="shared" si="83"/>
        <v>52</v>
      </c>
    </row>
    <row r="2203" ht="15.75" customHeight="1">
      <c r="A2203" s="53">
        <v>19.0</v>
      </c>
      <c r="B2203" s="55" t="s">
        <v>309</v>
      </c>
      <c r="C2203" s="55" t="str">
        <f>+IF(ISERROR(VLOOKUP($B2203,Insumos!$C:$G,3,FALSE)),"",VLOOKUP($B2203,Insumos!$C:$G,3,FALSE))</f>
        <v>UNIDAD</v>
      </c>
      <c r="D2203" s="56">
        <f>+IF(ISERROR(VLOOKUP($B2203,Insumos!$C:$G,2,FALSE)),"",VLOOKUP($B2203,Insumos!$C:$G,2,FALSE))</f>
        <v>23.53</v>
      </c>
      <c r="E2203" s="57">
        <f>+IF(ISERROR(VLOOKUP($B2203,Insumos!$C:$G,5,FALSE)),"",VLOOKUP($B2203,Insumos!$C:$G,5,FALSE))</f>
        <v>1</v>
      </c>
      <c r="F2203" s="55" t="str">
        <f>+IF(ISERROR(VLOOKUP($B2203,Insumos!$C:$G,4,FALSE)),"",VLOOKUP($B2203,Insumos!$C:$G,4,FALSE))</f>
        <v>UNIDAD</v>
      </c>
      <c r="G2203" s="141">
        <v>1.0</v>
      </c>
      <c r="H2203" s="56">
        <f t="shared" si="83"/>
        <v>23.53</v>
      </c>
    </row>
    <row r="2204" ht="15.75" customHeight="1">
      <c r="A2204" s="53">
        <v>20.0</v>
      </c>
      <c r="B2204" s="55" t="s">
        <v>310</v>
      </c>
      <c r="C2204" s="55" t="str">
        <f>+IF(ISERROR(VLOOKUP($B2204,Insumos!$C:$G,3,FALSE)),"",VLOOKUP($B2204,Insumos!$C:$G,3,FALSE))</f>
        <v>UNIDAD</v>
      </c>
      <c r="D2204" s="56">
        <f>+IF(ISERROR(VLOOKUP($B2204,Insumos!$C:$G,2,FALSE)),"",VLOOKUP($B2204,Insumos!$C:$G,2,FALSE))</f>
        <v>15.13</v>
      </c>
      <c r="E2204" s="57">
        <f>+IF(ISERROR(VLOOKUP($B2204,Insumos!$C:$G,5,FALSE)),"",VLOOKUP($B2204,Insumos!$C:$G,5,FALSE))</f>
        <v>1</v>
      </c>
      <c r="F2204" s="55" t="str">
        <f>+IF(ISERROR(VLOOKUP($B2204,Insumos!$C:$G,4,FALSE)),"",VLOOKUP($B2204,Insumos!$C:$G,4,FALSE))</f>
        <v>UNIDAD</v>
      </c>
      <c r="G2204" s="141">
        <v>1.0</v>
      </c>
      <c r="H2204" s="56">
        <f t="shared" si="83"/>
        <v>15.13</v>
      </c>
    </row>
    <row r="2205" ht="15.75" customHeight="1">
      <c r="A2205" s="53">
        <v>21.0</v>
      </c>
      <c r="B2205" s="55" t="s">
        <v>315</v>
      </c>
      <c r="C2205" s="55" t="str">
        <f>+IF(ISERROR(VLOOKUP($B2205,Insumos!$C:$G,3,FALSE)),"",VLOOKUP($B2205,Insumos!$C:$G,3,FALSE))</f>
        <v>UNIDAD</v>
      </c>
      <c r="D2205" s="56">
        <f>+IF(ISERROR(VLOOKUP($B2205,Insumos!$C:$G,2,FALSE)),"",VLOOKUP($B2205,Insumos!$C:$G,2,FALSE))</f>
        <v>170</v>
      </c>
      <c r="E2205" s="57">
        <f>+IF(ISERROR(VLOOKUP($B2205,Insumos!$C:$G,5,FALSE)),"",VLOOKUP($B2205,Insumos!$C:$G,5,FALSE))</f>
        <v>1</v>
      </c>
      <c r="F2205" s="55" t="str">
        <f>+IF(ISERROR(VLOOKUP($B2205,Insumos!$C:$G,4,FALSE)),"",VLOOKUP($B2205,Insumos!$C:$G,4,FALSE))</f>
        <v>UNIDAD</v>
      </c>
      <c r="G2205" s="141">
        <v>1.0</v>
      </c>
      <c r="H2205" s="56">
        <f t="shared" si="83"/>
        <v>170</v>
      </c>
    </row>
    <row r="2206" ht="15.75" customHeight="1">
      <c r="A2206" s="53">
        <v>22.0</v>
      </c>
      <c r="B2206" s="55"/>
      <c r="C2206" s="55" t="str">
        <f>+IF(ISERROR(VLOOKUP($B2206,Insumos!$C:$G,3,FALSE)),"",VLOOKUP($B2206,Insumos!$C:$G,3,FALSE))</f>
        <v/>
      </c>
      <c r="D2206" s="56" t="str">
        <f>+IF(ISERROR(VLOOKUP($B2206,Insumos!$C:$G,2,FALSE)),"",VLOOKUP($B2206,Insumos!$C:$G,2,FALSE))</f>
        <v/>
      </c>
      <c r="E2206" s="57" t="str">
        <f>+IF(ISERROR(VLOOKUP($B2206,Insumos!$C:$G,5,FALSE)),"",VLOOKUP($B2206,Insumos!$C:$G,5,FALSE))</f>
        <v/>
      </c>
      <c r="F2206" s="55" t="str">
        <f>+IF(ISERROR(VLOOKUP($B2206,Insumos!$C:$G,4,FALSE)),"",VLOOKUP($B2206,Insumos!$C:$G,4,FALSE))</f>
        <v/>
      </c>
      <c r="G2206" s="141"/>
      <c r="H2206" s="56">
        <f t="shared" si="83"/>
        <v>0</v>
      </c>
    </row>
    <row r="2207" ht="15.75" customHeight="1">
      <c r="A2207" s="53">
        <v>23.0</v>
      </c>
      <c r="B2207" s="55"/>
      <c r="C2207" s="55" t="str">
        <f>+IF(ISERROR(VLOOKUP($B2207,Insumos!$C:$G,3,FALSE)),"",VLOOKUP($B2207,Insumos!$C:$G,3,FALSE))</f>
        <v/>
      </c>
      <c r="D2207" s="56" t="str">
        <f>+IF(ISERROR(VLOOKUP($B2207,Insumos!$C:$G,2,FALSE)),"",VLOOKUP($B2207,Insumos!$C:$G,2,FALSE))</f>
        <v/>
      </c>
      <c r="E2207" s="57" t="str">
        <f>+IF(ISERROR(VLOOKUP($B2207,Insumos!$C:$G,5,FALSE)),"",VLOOKUP($B2207,Insumos!$C:$G,5,FALSE))</f>
        <v/>
      </c>
      <c r="F2207" s="55" t="str">
        <f>+IF(ISERROR(VLOOKUP($B2207,Insumos!$C:$G,4,FALSE)),"",VLOOKUP($B2207,Insumos!$C:$G,4,FALSE))</f>
        <v/>
      </c>
      <c r="G2207" s="141"/>
      <c r="H2207" s="56">
        <f t="shared" si="83"/>
        <v>0</v>
      </c>
    </row>
    <row r="2208" ht="15.75" customHeight="1">
      <c r="A2208" s="53">
        <v>24.0</v>
      </c>
      <c r="B2208" s="55"/>
      <c r="C2208" s="55" t="str">
        <f>+IF(ISERROR(VLOOKUP($B2208,Insumos!$C:$G,3,FALSE)),"",VLOOKUP($B2208,Insumos!$C:$G,3,FALSE))</f>
        <v/>
      </c>
      <c r="D2208" s="56" t="str">
        <f>+IF(ISERROR(VLOOKUP($B2208,Insumos!$C:$G,2,FALSE)),"",VLOOKUP($B2208,Insumos!$C:$G,2,FALSE))</f>
        <v/>
      </c>
      <c r="E2208" s="57" t="str">
        <f>+IF(ISERROR(VLOOKUP($B2208,Insumos!$C:$G,5,FALSE)),"",VLOOKUP($B2208,Insumos!$C:$G,5,FALSE))</f>
        <v/>
      </c>
      <c r="F2208" s="55" t="str">
        <f>+IF(ISERROR(VLOOKUP($B2208,Insumos!$C:$G,4,FALSE)),"",VLOOKUP($B2208,Insumos!$C:$G,4,FALSE))</f>
        <v/>
      </c>
      <c r="G2208" s="141"/>
      <c r="H2208" s="56">
        <f t="shared" si="83"/>
        <v>0</v>
      </c>
    </row>
    <row r="2209" ht="15.75" customHeight="1">
      <c r="A2209" s="53">
        <v>25.0</v>
      </c>
      <c r="B2209" s="55"/>
      <c r="C2209" s="55" t="str">
        <f>+IF(ISERROR(VLOOKUP($B2209,Insumos!$C:$G,3,FALSE)),"",VLOOKUP($B2209,Insumos!$C:$G,3,FALSE))</f>
        <v/>
      </c>
      <c r="D2209" s="56" t="str">
        <f>+IF(ISERROR(VLOOKUP($B2209,Insumos!$C:$G,2,FALSE)),"",VLOOKUP($B2209,Insumos!$C:$G,2,FALSE))</f>
        <v/>
      </c>
      <c r="E2209" s="57" t="str">
        <f>+IF(ISERROR(VLOOKUP($B2209,Insumos!$C:$G,5,FALSE)),"",VLOOKUP($B2209,Insumos!$C:$G,5,FALSE))</f>
        <v/>
      </c>
      <c r="F2209" s="55" t="str">
        <f>+IF(ISERROR(VLOOKUP($B2209,Insumos!$C:$G,4,FALSE)),"",VLOOKUP($B2209,Insumos!$C:$G,4,FALSE))</f>
        <v/>
      </c>
      <c r="G2209" s="141"/>
      <c r="H2209" s="56">
        <f t="shared" si="83"/>
        <v>0</v>
      </c>
    </row>
    <row r="2210" ht="15.75" customHeight="1">
      <c r="A2210" s="53">
        <v>26.0</v>
      </c>
      <c r="B2210" s="55"/>
      <c r="C2210" s="55" t="str">
        <f>+IF(ISERROR(VLOOKUP($B2210,Insumos!$C:$G,3,FALSE)),"",VLOOKUP($B2210,Insumos!$C:$G,3,FALSE))</f>
        <v/>
      </c>
      <c r="D2210" s="56" t="str">
        <f>+IF(ISERROR(VLOOKUP($B2210,Insumos!$C:$G,2,FALSE)),"",VLOOKUP($B2210,Insumos!$C:$G,2,FALSE))</f>
        <v/>
      </c>
      <c r="E2210" s="57" t="str">
        <f>+IF(ISERROR(VLOOKUP($B2210,Insumos!$C:$G,5,FALSE)),"",VLOOKUP($B2210,Insumos!$C:$G,5,FALSE))</f>
        <v/>
      </c>
      <c r="F2210" s="55" t="str">
        <f>+IF(ISERROR(VLOOKUP($B2210,Insumos!$C:$G,4,FALSE)),"",VLOOKUP($B2210,Insumos!$C:$G,4,FALSE))</f>
        <v/>
      </c>
      <c r="G2210" s="141"/>
      <c r="H2210" s="56">
        <f t="shared" si="83"/>
        <v>0</v>
      </c>
    </row>
    <row r="2211" ht="15.75" customHeight="1">
      <c r="A2211" s="53">
        <v>27.0</v>
      </c>
      <c r="B2211" s="55"/>
      <c r="C2211" s="55" t="str">
        <f>+IF(ISERROR(VLOOKUP($B2211,Insumos!$C:$G,3,FALSE)),"",VLOOKUP($B2211,Insumos!$C:$G,3,FALSE))</f>
        <v/>
      </c>
      <c r="D2211" s="56" t="str">
        <f>+IF(ISERROR(VLOOKUP($B2211,Insumos!$C:$G,2,FALSE)),"",VLOOKUP($B2211,Insumos!$C:$G,2,FALSE))</f>
        <v/>
      </c>
      <c r="E2211" s="57" t="str">
        <f>+IF(ISERROR(VLOOKUP($B2211,Insumos!$C:$G,5,FALSE)),"",VLOOKUP($B2211,Insumos!$C:$G,5,FALSE))</f>
        <v/>
      </c>
      <c r="F2211" s="55" t="str">
        <f>+IF(ISERROR(VLOOKUP($B2211,Insumos!$C:$G,4,FALSE)),"",VLOOKUP($B2211,Insumos!$C:$G,4,FALSE))</f>
        <v/>
      </c>
      <c r="G2211" s="141"/>
      <c r="H2211" s="56">
        <f t="shared" si="83"/>
        <v>0</v>
      </c>
    </row>
    <row r="2212" ht="15.75" customHeight="1">
      <c r="A2212" s="53">
        <v>28.0</v>
      </c>
      <c r="B2212" s="55"/>
      <c r="C2212" s="55" t="str">
        <f>+IF(ISERROR(VLOOKUP($B2212,Insumos!$C:$G,3,FALSE)),"",VLOOKUP($B2212,Insumos!$C:$G,3,FALSE))</f>
        <v/>
      </c>
      <c r="D2212" s="56" t="str">
        <f>+IF(ISERROR(VLOOKUP($B2212,Insumos!$C:$G,2,FALSE)),"",VLOOKUP($B2212,Insumos!$C:$G,2,FALSE))</f>
        <v/>
      </c>
      <c r="E2212" s="57" t="str">
        <f>+IF(ISERROR(VLOOKUP($B2212,Insumos!$C:$G,5,FALSE)),"",VLOOKUP($B2212,Insumos!$C:$G,5,FALSE))</f>
        <v/>
      </c>
      <c r="F2212" s="55" t="str">
        <f>+IF(ISERROR(VLOOKUP($B2212,Insumos!$C:$G,4,FALSE)),"",VLOOKUP($B2212,Insumos!$C:$G,4,FALSE))</f>
        <v/>
      </c>
      <c r="G2212" s="141"/>
      <c r="H2212" s="56">
        <f t="shared" si="83"/>
        <v>0</v>
      </c>
    </row>
    <row r="2213" ht="15.75" customHeight="1">
      <c r="A2213" s="53">
        <v>29.0</v>
      </c>
      <c r="B2213" s="55"/>
      <c r="C2213" s="55" t="str">
        <f>+IF(ISERROR(VLOOKUP($B2213,Insumos!$C:$G,3,FALSE)),"",VLOOKUP($B2213,Insumos!$C:$G,3,FALSE))</f>
        <v/>
      </c>
      <c r="D2213" s="56" t="str">
        <f>+IF(ISERROR(VLOOKUP($B2213,Insumos!$C:$G,2,FALSE)),"",VLOOKUP($B2213,Insumos!$C:$G,2,FALSE))</f>
        <v/>
      </c>
      <c r="E2213" s="57" t="str">
        <f>+IF(ISERROR(VLOOKUP($B2213,Insumos!$C:$G,5,FALSE)),"",VLOOKUP($B2213,Insumos!$C:$G,5,FALSE))</f>
        <v/>
      </c>
      <c r="F2213" s="55" t="str">
        <f>+IF(ISERROR(VLOOKUP($B2213,Insumos!$C:$G,4,FALSE)),"",VLOOKUP($B2213,Insumos!$C:$G,4,FALSE))</f>
        <v/>
      </c>
      <c r="G2213" s="141"/>
      <c r="H2213" s="56">
        <f t="shared" si="83"/>
        <v>0</v>
      </c>
    </row>
    <row r="2214" ht="15.75" customHeight="1">
      <c r="A2214" s="53">
        <v>30.0</v>
      </c>
      <c r="B2214" s="55"/>
      <c r="C2214" s="55" t="str">
        <f>+IF(ISERROR(VLOOKUP($B2214,Insumos!$C:$G,3,FALSE)),"",VLOOKUP($B2214,Insumos!$C:$G,3,FALSE))</f>
        <v/>
      </c>
      <c r="D2214" s="56" t="str">
        <f>+IF(ISERROR(VLOOKUP($B2214,Insumos!$C:$G,2,FALSE)),"",VLOOKUP($B2214,Insumos!$C:$G,2,FALSE))</f>
        <v/>
      </c>
      <c r="E2214" s="57" t="str">
        <f>+IF(ISERROR(VLOOKUP($B2214,Insumos!$C:$G,5,FALSE)),"",VLOOKUP($B2214,Insumos!$C:$G,5,FALSE))</f>
        <v/>
      </c>
      <c r="F2214" s="55" t="str">
        <f>+IF(ISERROR(VLOOKUP($B2214,Insumos!$C:$G,4,FALSE)),"",VLOOKUP($B2214,Insumos!$C:$G,4,FALSE))</f>
        <v/>
      </c>
      <c r="G2214" s="141"/>
      <c r="H2214" s="56">
        <f t="shared" si="83"/>
        <v>0</v>
      </c>
    </row>
    <row r="2215" ht="15.75" customHeight="1">
      <c r="A2215" s="42"/>
      <c r="B2215" s="140"/>
      <c r="C2215" s="41"/>
      <c r="D2215" s="44"/>
      <c r="E2215" s="45"/>
      <c r="F2215" s="41"/>
      <c r="G2215" s="67" t="s">
        <v>566</v>
      </c>
      <c r="H2215" s="68">
        <f>+SUM(H2186:H2212)</f>
        <v>2753.46</v>
      </c>
    </row>
    <row r="2216" ht="15.75" customHeight="1">
      <c r="A2216" s="42"/>
      <c r="B2216" s="140"/>
      <c r="C2216" s="41"/>
      <c r="D2216" s="44"/>
      <c r="E2216" s="45"/>
      <c r="F2216" s="41"/>
      <c r="G2216" s="67" t="s">
        <v>569</v>
      </c>
      <c r="H2216" s="142">
        <f>+H2215/10</f>
        <v>275.346</v>
      </c>
    </row>
    <row r="2217" ht="15.75" customHeight="1">
      <c r="A2217" s="42"/>
      <c r="B2217" s="140"/>
      <c r="C2217" s="41"/>
      <c r="D2217" s="44"/>
      <c r="E2217" s="45"/>
      <c r="F2217" s="41"/>
      <c r="G2217" s="67" t="s">
        <v>570</v>
      </c>
      <c r="H2217" s="143">
        <f>(H2215+H2216)*1.19</f>
        <v>3604.27914</v>
      </c>
    </row>
    <row r="2218" ht="15.75" customHeight="1">
      <c r="A2218" s="42"/>
      <c r="B2218" s="140"/>
      <c r="C2218" s="41"/>
      <c r="D2218" s="44"/>
      <c r="E2218" s="45"/>
      <c r="F2218" s="41"/>
      <c r="G2218" s="67" t="s">
        <v>571</v>
      </c>
      <c r="H2218" s="144">
        <f>+H2217/H2219</f>
        <v>0.2774656767</v>
      </c>
    </row>
    <row r="2219" ht="15.75" customHeight="1">
      <c r="A2219" s="42"/>
      <c r="B2219" s="140"/>
      <c r="C2219" s="41"/>
      <c r="D2219" s="44"/>
      <c r="E2219" s="45"/>
      <c r="F2219" s="41"/>
      <c r="G2219" s="67" t="s">
        <v>572</v>
      </c>
      <c r="H2219" s="145">
        <v>12990.0</v>
      </c>
    </row>
    <row r="2220" ht="15.75" customHeight="1">
      <c r="B2220" s="4"/>
      <c r="G2220" s="31"/>
    </row>
    <row r="2221" ht="15.75" customHeight="1">
      <c r="B2221" s="4"/>
      <c r="G2221" s="31"/>
    </row>
    <row r="2222" ht="15.75" customHeight="1">
      <c r="B2222" s="4"/>
      <c r="G2222" s="31"/>
    </row>
    <row r="2223" ht="15.75" customHeight="1">
      <c r="B2223" s="4"/>
      <c r="G2223" s="31"/>
    </row>
    <row r="2224" ht="15.75" customHeight="1">
      <c r="A2224" s="138" t="s">
        <v>562</v>
      </c>
      <c r="B2224" s="89" t="s">
        <v>644</v>
      </c>
      <c r="C2224" s="34"/>
      <c r="D2224" s="35"/>
      <c r="E2224" s="36"/>
      <c r="F2224" s="37"/>
      <c r="G2224" s="38"/>
      <c r="H2224" s="35"/>
    </row>
    <row r="2225" ht="15.75" customHeight="1">
      <c r="A2225" s="42"/>
      <c r="B2225" s="140"/>
      <c r="C2225" s="42"/>
      <c r="D2225" s="44"/>
      <c r="E2225" s="45"/>
      <c r="F2225" s="42"/>
      <c r="G2225" s="46"/>
      <c r="H2225" s="44"/>
    </row>
    <row r="2226" ht="15.75" customHeight="1">
      <c r="A2226" s="48" t="s">
        <v>476</v>
      </c>
      <c r="B2226" s="48" t="s">
        <v>477</v>
      </c>
      <c r="C2226" s="48" t="s">
        <v>478</v>
      </c>
      <c r="D2226" s="49" t="s">
        <v>564</v>
      </c>
      <c r="E2226" s="50" t="s">
        <v>10</v>
      </c>
      <c r="F2226" s="48" t="s">
        <v>480</v>
      </c>
      <c r="G2226" s="51" t="s">
        <v>481</v>
      </c>
      <c r="H2226" s="49" t="s">
        <v>565</v>
      </c>
    </row>
    <row r="2227" ht="15.75" customHeight="1">
      <c r="A2227" s="53">
        <v>1.0</v>
      </c>
      <c r="B2227" s="55" t="s">
        <v>52</v>
      </c>
      <c r="C2227" s="55" t="str">
        <f>+IF(ISERROR(VLOOKUP($B2227,Insumos!$C:$G,3,FALSE)),"",VLOOKUP($B2227,Insumos!$C:$G,3,FALSE))</f>
        <v>UNIDAD</v>
      </c>
      <c r="D2227" s="56">
        <f>+IF(ISERROR(VLOOKUP($B2227,Insumos!$C:$G,2,FALSE)),"",VLOOKUP($B2227,Insumos!$C:$G,2,FALSE))</f>
        <v>5000</v>
      </c>
      <c r="E2227" s="57">
        <f>+IF(ISERROR(VLOOKUP($B2227,Insumos!$C:$G,5,FALSE)),"",VLOOKUP($B2227,Insumos!$C:$G,5,FALSE))</f>
        <v>100</v>
      </c>
      <c r="F2227" s="55" t="str">
        <f>+IF(ISERROR(VLOOKUP($B2227,Insumos!$C:$G,4,FALSE)),"",VLOOKUP($B2227,Insumos!$C:$G,4,FALSE))</f>
        <v>UNIDAD</v>
      </c>
      <c r="G2227" s="141">
        <v>1.0</v>
      </c>
      <c r="H2227" s="56">
        <f t="shared" ref="H2227:H2253" si="84">IF(ISERROR(ROUND(+D2227/E2227*G2227,2)),0,ROUND(+D2227/E2227*G2227,2))</f>
        <v>50</v>
      </c>
    </row>
    <row r="2228" ht="15.75" customHeight="1">
      <c r="A2228" s="53">
        <v>2.0</v>
      </c>
      <c r="B2228" s="55" t="s">
        <v>206</v>
      </c>
      <c r="C2228" s="55" t="str">
        <f>+IF(ISERROR(VLOOKUP($B2228,Insumos!$C:$G,3,FALSE)),"",VLOOKUP($B2228,Insumos!$C:$G,3,FALSE))</f>
        <v>GRAMOS</v>
      </c>
      <c r="D2228" s="56">
        <f>+IF(ISERROR(VLOOKUP($B2228,Insumos!$C:$G,2,FALSE)),"",VLOOKUP($B2228,Insumos!$C:$G,2,FALSE))</f>
        <v>20580</v>
      </c>
      <c r="E2228" s="57">
        <f>+IF(ISERROR(VLOOKUP($B2228,Insumos!$C:$G,5,FALSE)),"",VLOOKUP($B2228,Insumos!$C:$G,5,FALSE))</f>
        <v>1000</v>
      </c>
      <c r="F2228" s="55" t="str">
        <f>+IF(ISERROR(VLOOKUP($B2228,Insumos!$C:$G,4,FALSE)),"",VLOOKUP($B2228,Insumos!$C:$G,4,FALSE))</f>
        <v>GRAMOS</v>
      </c>
      <c r="G2228" s="141">
        <v>30.0</v>
      </c>
      <c r="H2228" s="56">
        <f t="shared" si="84"/>
        <v>617.4</v>
      </c>
    </row>
    <row r="2229" ht="15.75" customHeight="1">
      <c r="A2229" s="53">
        <v>3.0</v>
      </c>
      <c r="B2229" s="55" t="s">
        <v>236</v>
      </c>
      <c r="C2229" s="55" t="str">
        <f>+IF(ISERROR(VLOOKUP($B2229,Insumos!$C:$G,3,FALSE)),"",VLOOKUP($B2229,Insumos!$C:$G,3,FALSE))</f>
        <v>GRAMOS</v>
      </c>
      <c r="D2229" s="56">
        <f>+IF(ISERROR(VLOOKUP($B2229,Insumos!$C:$G,2,FALSE)),"",VLOOKUP($B2229,Insumos!$C:$G,2,FALSE))</f>
        <v>8753.846154</v>
      </c>
      <c r="E2229" s="57">
        <f>+IF(ISERROR(VLOOKUP($B2229,Insumos!$C:$G,5,FALSE)),"",VLOOKUP($B2229,Insumos!$C:$G,5,FALSE))</f>
        <v>1000</v>
      </c>
      <c r="F2229" s="55" t="str">
        <f>+IF(ISERROR(VLOOKUP($B2229,Insumos!$C:$G,4,FALSE)),"",VLOOKUP($B2229,Insumos!$C:$G,4,FALSE))</f>
        <v>GRAMOS</v>
      </c>
      <c r="G2229" s="141">
        <v>40.0</v>
      </c>
      <c r="H2229" s="56">
        <f t="shared" si="84"/>
        <v>350.15</v>
      </c>
    </row>
    <row r="2230" ht="15.75" customHeight="1">
      <c r="A2230" s="53">
        <v>4.0</v>
      </c>
      <c r="B2230" s="55" t="s">
        <v>232</v>
      </c>
      <c r="C2230" s="55" t="str">
        <f>+IF(ISERROR(VLOOKUP($B2230,Insumos!$C:$G,3,FALSE)),"",VLOOKUP($B2230,Insumos!$C:$G,3,FALSE))</f>
        <v>GRAMOS</v>
      </c>
      <c r="D2230" s="56">
        <f>+IF(ISERROR(VLOOKUP($B2230,Insumos!$C:$G,2,FALSE)),"",VLOOKUP($B2230,Insumos!$C:$G,2,FALSE))</f>
        <v>3529.411765</v>
      </c>
      <c r="E2230" s="57">
        <f>+IF(ISERROR(VLOOKUP($B2230,Insumos!$C:$G,5,FALSE)),"",VLOOKUP($B2230,Insumos!$C:$G,5,FALSE))</f>
        <v>1000</v>
      </c>
      <c r="F2230" s="55" t="str">
        <f>+IF(ISERROR(VLOOKUP($B2230,Insumos!$C:$G,4,FALSE)),"",VLOOKUP($B2230,Insumos!$C:$G,4,FALSE))</f>
        <v>GRAMOS</v>
      </c>
      <c r="G2230" s="141">
        <v>40.0</v>
      </c>
      <c r="H2230" s="56">
        <f t="shared" si="84"/>
        <v>141.18</v>
      </c>
    </row>
    <row r="2231" ht="15.75" customHeight="1">
      <c r="A2231" s="53">
        <v>5.0</v>
      </c>
      <c r="B2231" s="55" t="s">
        <v>33</v>
      </c>
      <c r="C2231" s="55" t="str">
        <f>+IF(ISERROR(VLOOKUP($B2231,Insumos!$C:$G,3,FALSE)),"",VLOOKUP($B2231,Insumos!$C:$G,3,FALSE))</f>
        <v>GRAMOS</v>
      </c>
      <c r="D2231" s="56">
        <f>+IF(ISERROR(VLOOKUP($B2231,Insumos!$C:$G,2,FALSE)),"",VLOOKUP($B2231,Insumos!$C:$G,2,FALSE))</f>
        <v>6945</v>
      </c>
      <c r="E2231" s="57">
        <f>+IF(ISERROR(VLOOKUP($B2231,Insumos!$C:$G,5,FALSE)),"",VLOOKUP($B2231,Insumos!$C:$G,5,FALSE))</f>
        <v>1360</v>
      </c>
      <c r="F2231" s="55" t="str">
        <f>+IF(ISERROR(VLOOKUP($B2231,Insumos!$C:$G,4,FALSE)),"",VLOOKUP($B2231,Insumos!$C:$G,4,FALSE))</f>
        <v>GRAMOS</v>
      </c>
      <c r="G2231" s="141">
        <v>35.0</v>
      </c>
      <c r="H2231" s="56">
        <f t="shared" si="84"/>
        <v>178.73</v>
      </c>
    </row>
    <row r="2232" ht="15.75" customHeight="1">
      <c r="A2232" s="53">
        <v>6.0</v>
      </c>
      <c r="B2232" s="55" t="s">
        <v>145</v>
      </c>
      <c r="C2232" s="55" t="str">
        <f>+IF(ISERROR(VLOOKUP($B2232,Insumos!$C:$G,3,FALSE)),"",VLOOKUP($B2232,Insumos!$C:$G,3,FALSE))</f>
        <v>MILILITROS</v>
      </c>
      <c r="D2232" s="56">
        <f>+IF(ISERROR(VLOOKUP($B2232,Insumos!$C:$G,2,FALSE)),"",VLOOKUP($B2232,Insumos!$C:$G,2,FALSE))</f>
        <v>3327.52</v>
      </c>
      <c r="E2232" s="57">
        <f>+IF(ISERROR(VLOOKUP($B2232,Insumos!$C:$G,5,FALSE)),"",VLOOKUP($B2232,Insumos!$C:$G,5,FALSE))</f>
        <v>798</v>
      </c>
      <c r="F2232" s="55" t="str">
        <f>+IF(ISERROR(VLOOKUP($B2232,Insumos!$C:$G,4,FALSE)),"",VLOOKUP($B2232,Insumos!$C:$G,4,FALSE))</f>
        <v>MILILITROS</v>
      </c>
      <c r="G2232" s="141">
        <v>30.0</v>
      </c>
      <c r="H2232" s="56">
        <f t="shared" si="84"/>
        <v>125.09</v>
      </c>
    </row>
    <row r="2233" ht="15.75" customHeight="1">
      <c r="A2233" s="53">
        <v>7.0</v>
      </c>
      <c r="B2233" s="55" t="s">
        <v>192</v>
      </c>
      <c r="C2233" s="55" t="str">
        <f>+IF(ISERROR(VLOOKUP($B2233,Insumos!$C:$G,3,FALSE)),"",VLOOKUP($B2233,Insumos!$C:$G,3,FALSE))</f>
        <v>MILILITROS</v>
      </c>
      <c r="D2233" s="56">
        <f>+IF(ISERROR(VLOOKUP($B2233,Insumos!$C:$G,2,FALSE)),"",VLOOKUP($B2233,Insumos!$C:$G,2,FALSE))</f>
        <v>3782</v>
      </c>
      <c r="E2233" s="57">
        <f>+IF(ISERROR(VLOOKUP($B2233,Insumos!$C:$G,5,FALSE)),"",VLOOKUP($B2233,Insumos!$C:$G,5,FALSE))</f>
        <v>300</v>
      </c>
      <c r="F2233" s="55" t="str">
        <f>+IF(ISERROR(VLOOKUP($B2233,Insumos!$C:$G,4,FALSE)),"",VLOOKUP($B2233,Insumos!$C:$G,4,FALSE))</f>
        <v>MILILITROS</v>
      </c>
      <c r="G2233" s="141">
        <v>10.0</v>
      </c>
      <c r="H2233" s="56">
        <f t="shared" si="84"/>
        <v>126.07</v>
      </c>
    </row>
    <row r="2234" ht="15.75" customHeight="1">
      <c r="A2234" s="53">
        <v>8.0</v>
      </c>
      <c r="B2234" s="55" t="s">
        <v>129</v>
      </c>
      <c r="C2234" s="55" t="str">
        <f>+IF(ISERROR(VLOOKUP($B2234,Insumos!$C:$G,3,FALSE)),"",VLOOKUP($B2234,Insumos!$C:$G,3,FALSE))</f>
        <v>GRAMOS</v>
      </c>
      <c r="D2234" s="56">
        <f>+IF(ISERROR(VLOOKUP($B2234,Insumos!$C:$G,2,FALSE)),"",VLOOKUP($B2234,Insumos!$C:$G,2,FALSE))</f>
        <v>13944.82759</v>
      </c>
      <c r="E2234" s="57">
        <f>+IF(ISERROR(VLOOKUP($B2234,Insumos!$C:$G,5,FALSE)),"",VLOOKUP($B2234,Insumos!$C:$G,5,FALSE))</f>
        <v>1000</v>
      </c>
      <c r="F2234" s="55" t="str">
        <f>+IF(ISERROR(VLOOKUP($B2234,Insumos!$C:$G,4,FALSE)),"",VLOOKUP($B2234,Insumos!$C:$G,4,FALSE))</f>
        <v>GRAMOS</v>
      </c>
      <c r="G2234" s="141">
        <v>45.0</v>
      </c>
      <c r="H2234" s="56">
        <f t="shared" si="84"/>
        <v>627.52</v>
      </c>
    </row>
    <row r="2235" ht="15.75" customHeight="1">
      <c r="A2235" s="53">
        <v>9.0</v>
      </c>
      <c r="B2235" s="55" t="s">
        <v>186</v>
      </c>
      <c r="C2235" s="55" t="str">
        <f>+IF(ISERROR(VLOOKUP($B2235,Insumos!$C:$G,3,FALSE)),"",VLOOKUP($B2235,Insumos!$C:$G,3,FALSE))</f>
        <v>GRAMOS</v>
      </c>
      <c r="D2235" s="56">
        <f>+IF(ISERROR(VLOOKUP($B2235,Insumos!$C:$G,2,FALSE)),"",VLOOKUP($B2235,Insumos!$C:$G,2,FALSE))</f>
        <v>22500</v>
      </c>
      <c r="E2235" s="57">
        <f>+IF(ISERROR(VLOOKUP($B2235,Insumos!$C:$G,5,FALSE)),"",VLOOKUP($B2235,Insumos!$C:$G,5,FALSE))</f>
        <v>1000</v>
      </c>
      <c r="F2235" s="55" t="str">
        <f>+IF(ISERROR(VLOOKUP($B2235,Insumos!$C:$G,4,FALSE)),"",VLOOKUP($B2235,Insumos!$C:$G,4,FALSE))</f>
        <v>GRAMOS</v>
      </c>
      <c r="G2235" s="141">
        <v>10.0</v>
      </c>
      <c r="H2235" s="56">
        <f t="shared" si="84"/>
        <v>225</v>
      </c>
    </row>
    <row r="2236" ht="15.75" customHeight="1">
      <c r="A2236" s="53">
        <v>10.0</v>
      </c>
      <c r="B2236" s="55" t="s">
        <v>193</v>
      </c>
      <c r="C2236" s="55" t="str">
        <f>+IF(ISERROR(VLOOKUP($B2236,Insumos!$C:$G,3,FALSE)),"",VLOOKUP($B2236,Insumos!$C:$G,3,FALSE))</f>
        <v>GRAMOS</v>
      </c>
      <c r="D2236" s="56">
        <f>+IF(ISERROR(VLOOKUP($B2236,Insumos!$C:$G,2,FALSE)),"",VLOOKUP($B2236,Insumos!$C:$G,2,FALSE))</f>
        <v>35581</v>
      </c>
      <c r="E2236" s="57">
        <f>+IF(ISERROR(VLOOKUP($B2236,Insumos!$C:$G,5,FALSE)),"",VLOOKUP($B2236,Insumos!$C:$G,5,FALSE))</f>
        <v>1000</v>
      </c>
      <c r="F2236" s="55" t="str">
        <f>+IF(ISERROR(VLOOKUP($B2236,Insumos!$C:$G,4,FALSE)),"",VLOOKUP($B2236,Insumos!$C:$G,4,FALSE))</f>
        <v>GRAMOS</v>
      </c>
      <c r="G2236" s="141">
        <v>10.0</v>
      </c>
      <c r="H2236" s="56">
        <f t="shared" si="84"/>
        <v>355.81</v>
      </c>
    </row>
    <row r="2237" ht="15.75" customHeight="1">
      <c r="A2237" s="53">
        <v>11.0</v>
      </c>
      <c r="B2237" s="55" t="s">
        <v>87</v>
      </c>
      <c r="C2237" s="55" t="str">
        <f>+IF(ISERROR(VLOOKUP($B2237,Insumos!$C:$G,3,FALSE)),"",VLOOKUP($B2237,Insumos!$C:$G,3,FALSE))</f>
        <v>GRAMOS</v>
      </c>
      <c r="D2237" s="56">
        <f>+IF(ISERROR(VLOOKUP($B2237,Insumos!$C:$G,2,FALSE)),"",VLOOKUP($B2237,Insumos!$C:$G,2,FALSE))</f>
        <v>3795</v>
      </c>
      <c r="E2237" s="57">
        <f>+IF(ISERROR(VLOOKUP($B2237,Insumos!$C:$G,5,FALSE)),"",VLOOKUP($B2237,Insumos!$C:$G,5,FALSE))</f>
        <v>500</v>
      </c>
      <c r="F2237" s="55" t="str">
        <f>+IF(ISERROR(VLOOKUP($B2237,Insumos!$C:$G,4,FALSE)),"",VLOOKUP($B2237,Insumos!$C:$G,4,FALSE))</f>
        <v>GRAMOS</v>
      </c>
      <c r="G2237" s="141">
        <v>5.0</v>
      </c>
      <c r="H2237" s="56">
        <f t="shared" si="84"/>
        <v>37.95</v>
      </c>
    </row>
    <row r="2238" ht="15.75" customHeight="1">
      <c r="A2238" s="53">
        <v>12.0</v>
      </c>
      <c r="B2238" s="55" t="s">
        <v>324</v>
      </c>
      <c r="C2238" s="55" t="str">
        <f>+IF(ISERROR(VLOOKUP($B2238,Insumos!$C:$G,3,FALSE)),"",VLOOKUP($B2238,Insumos!$C:$G,3,FALSE))</f>
        <v>GRAMOS</v>
      </c>
      <c r="D2238" s="56">
        <f>+IF(ISERROR(VLOOKUP($B2238,Insumos!$C:$G,2,FALSE)),"",VLOOKUP($B2238,Insumos!$C:$G,2,FALSE))</f>
        <v>1134.5</v>
      </c>
      <c r="E2238" s="57">
        <f>+IF(ISERROR(VLOOKUP($B2238,Insumos!$C:$G,5,FALSE)),"",VLOOKUP($B2238,Insumos!$C:$G,5,FALSE))</f>
        <v>1000</v>
      </c>
      <c r="F2238" s="55" t="str">
        <f>+IF(ISERROR(VLOOKUP($B2238,Insumos!$C:$G,4,FALSE)),"",VLOOKUP($B2238,Insumos!$C:$G,4,FALSE))</f>
        <v>GRAMOS</v>
      </c>
      <c r="G2238" s="141">
        <v>5.0</v>
      </c>
      <c r="H2238" s="56">
        <f t="shared" si="84"/>
        <v>5.67</v>
      </c>
    </row>
    <row r="2239" ht="15.75" customHeight="1">
      <c r="A2239" s="53">
        <v>13.0</v>
      </c>
      <c r="B2239" s="55" t="s">
        <v>297</v>
      </c>
      <c r="C2239" s="55" t="str">
        <f>+IF(ISERROR(VLOOKUP($B2239,Insumos!$C:$G,3,FALSE)),"",VLOOKUP($B2239,Insumos!$C:$G,3,FALSE))</f>
        <v>CAJA</v>
      </c>
      <c r="D2239" s="56">
        <f>+IF(ISERROR(VLOOKUP($B2239,Insumos!$C:$G,2,FALSE)),"",VLOOKUP($B2239,Insumos!$C:$G,2,FALSE))</f>
        <v>110</v>
      </c>
      <c r="E2239" s="57">
        <f>+IF(ISERROR(VLOOKUP($B2239,Insumos!$C:$G,5,FALSE)),"",VLOOKUP($B2239,Insumos!$C:$G,5,FALSE))</f>
        <v>1</v>
      </c>
      <c r="F2239" s="55" t="str">
        <f>+IF(ISERROR(VLOOKUP($B2239,Insumos!$C:$G,4,FALSE)),"",VLOOKUP($B2239,Insumos!$C:$G,4,FALSE))</f>
        <v>CAJA</v>
      </c>
      <c r="G2239" s="141">
        <v>1.0</v>
      </c>
      <c r="H2239" s="56">
        <f t="shared" si="84"/>
        <v>110</v>
      </c>
    </row>
    <row r="2240" ht="15.75" customHeight="1">
      <c r="A2240" s="53">
        <v>14.0</v>
      </c>
      <c r="B2240" s="55" t="s">
        <v>314</v>
      </c>
      <c r="C2240" s="55" t="str">
        <f>+IF(ISERROR(VLOOKUP($B2240,Insumos!$C:$G,3,FALSE)),"",VLOOKUP($B2240,Insumos!$C:$G,3,FALSE))</f>
        <v>UNIDAD</v>
      </c>
      <c r="D2240" s="56">
        <f>+IF(ISERROR(VLOOKUP($B2240,Insumos!$C:$G,2,FALSE)),"",VLOOKUP($B2240,Insumos!$C:$G,2,FALSE))</f>
        <v>10.5</v>
      </c>
      <c r="E2240" s="57">
        <f>+IF(ISERROR(VLOOKUP($B2240,Insumos!$C:$G,5,FALSE)),"",VLOOKUP($B2240,Insumos!$C:$G,5,FALSE))</f>
        <v>1</v>
      </c>
      <c r="F2240" s="55" t="str">
        <f>+IF(ISERROR(VLOOKUP($B2240,Insumos!$C:$G,4,FALSE)),"",VLOOKUP($B2240,Insumos!$C:$G,4,FALSE))</f>
        <v>UNIDAD</v>
      </c>
      <c r="G2240" s="141">
        <v>1.0</v>
      </c>
      <c r="H2240" s="56">
        <f t="shared" si="84"/>
        <v>10.5</v>
      </c>
    </row>
    <row r="2241" ht="15.75" customHeight="1">
      <c r="A2241" s="53">
        <v>15.0</v>
      </c>
      <c r="B2241" s="55" t="s">
        <v>156</v>
      </c>
      <c r="C2241" s="55" t="str">
        <f>+IF(ISERROR(VLOOKUP($B2241,Insumos!$C:$G,3,FALSE)),"",VLOOKUP($B2241,Insumos!$C:$G,3,FALSE))</f>
        <v>GRAMOS</v>
      </c>
      <c r="D2241" s="56">
        <f>+IF(ISERROR(VLOOKUP($B2241,Insumos!$C:$G,2,FALSE)),"",VLOOKUP($B2241,Insumos!$C:$G,2,FALSE))</f>
        <v>909</v>
      </c>
      <c r="E2241" s="57">
        <f>+IF(ISERROR(VLOOKUP($B2241,Insumos!$C:$G,5,FALSE)),"",VLOOKUP($B2241,Insumos!$C:$G,5,FALSE))</f>
        <v>1000</v>
      </c>
      <c r="F2241" s="55" t="str">
        <f>+IF(ISERROR(VLOOKUP($B2241,Insumos!$C:$G,4,FALSE)),"",VLOOKUP($B2241,Insumos!$C:$G,4,FALSE))</f>
        <v>GRAMOS</v>
      </c>
      <c r="G2241" s="141">
        <v>8.0</v>
      </c>
      <c r="H2241" s="56">
        <f t="shared" si="84"/>
        <v>7.27</v>
      </c>
    </row>
    <row r="2242" ht="15.75" customHeight="1">
      <c r="A2242" s="53">
        <v>16.0</v>
      </c>
      <c r="B2242" s="55" t="s">
        <v>313</v>
      </c>
      <c r="C2242" s="55" t="str">
        <f>+IF(ISERROR(VLOOKUP($B2242,Insumos!$C:$G,3,FALSE)),"",VLOOKUP($B2242,Insumos!$C:$G,3,FALSE))</f>
        <v>GRAMOS</v>
      </c>
      <c r="D2242" s="56">
        <f>+IF(ISERROR(VLOOKUP($B2242,Insumos!$C:$G,2,FALSE)),"",VLOOKUP($B2242,Insumos!$C:$G,2,FALSE))</f>
        <v>6750</v>
      </c>
      <c r="E2242" s="57">
        <f>+IF(ISERROR(VLOOKUP($B2242,Insumos!$C:$G,5,FALSE)),"",VLOOKUP($B2242,Insumos!$C:$G,5,FALSE))</f>
        <v>1000</v>
      </c>
      <c r="F2242" s="55" t="str">
        <f>+IF(ISERROR(VLOOKUP($B2242,Insumos!$C:$G,4,FALSE)),"",VLOOKUP($B2242,Insumos!$C:$G,4,FALSE))</f>
        <v>GRAMOS</v>
      </c>
      <c r="G2242" s="141">
        <v>8.0</v>
      </c>
      <c r="H2242" s="56">
        <f t="shared" si="84"/>
        <v>54</v>
      </c>
    </row>
    <row r="2243" ht="15.75" customHeight="1">
      <c r="A2243" s="53">
        <v>17.0</v>
      </c>
      <c r="B2243" s="55" t="s">
        <v>311</v>
      </c>
      <c r="C2243" s="55" t="str">
        <f>+IF(ISERROR(VLOOKUP($B2243,Insumos!$C:$G,3,FALSE)),"",VLOOKUP($B2243,Insumos!$C:$G,3,FALSE))</f>
        <v>UNIDAD</v>
      </c>
      <c r="D2243" s="56">
        <f>+IF(ISERROR(VLOOKUP($B2243,Insumos!$C:$G,2,FALSE)),"",VLOOKUP($B2243,Insumos!$C:$G,2,FALSE))</f>
        <v>75.25</v>
      </c>
      <c r="E2243" s="57">
        <f>+IF(ISERROR(VLOOKUP($B2243,Insumos!$C:$G,5,FALSE)),"",VLOOKUP($B2243,Insumos!$C:$G,5,FALSE))</f>
        <v>1</v>
      </c>
      <c r="F2243" s="55" t="str">
        <f>+IF(ISERROR(VLOOKUP($B2243,Insumos!$C:$G,4,FALSE)),"",VLOOKUP($B2243,Insumos!$C:$G,4,FALSE))</f>
        <v>UNIDAD</v>
      </c>
      <c r="G2243" s="141">
        <v>1.0</v>
      </c>
      <c r="H2243" s="56">
        <f t="shared" si="84"/>
        <v>75.25</v>
      </c>
    </row>
    <row r="2244" ht="15.75" customHeight="1">
      <c r="A2244" s="53">
        <v>18.0</v>
      </c>
      <c r="B2244" s="55" t="s">
        <v>312</v>
      </c>
      <c r="C2244" s="55" t="str">
        <f>+IF(ISERROR(VLOOKUP($B2244,Insumos!$C:$G,3,FALSE)),"",VLOOKUP($B2244,Insumos!$C:$G,3,FALSE))</f>
        <v>UNIDAD</v>
      </c>
      <c r="D2244" s="56">
        <f>+IF(ISERROR(VLOOKUP($B2244,Insumos!$C:$G,2,FALSE)),"",VLOOKUP($B2244,Insumos!$C:$G,2,FALSE))</f>
        <v>90.25</v>
      </c>
      <c r="E2244" s="57">
        <f>+IF(ISERROR(VLOOKUP($B2244,Insumos!$C:$G,5,FALSE)),"",VLOOKUP($B2244,Insumos!$C:$G,5,FALSE))</f>
        <v>1</v>
      </c>
      <c r="F2244" s="55" t="str">
        <f>+IF(ISERROR(VLOOKUP($B2244,Insumos!$C:$G,4,FALSE)),"",VLOOKUP($B2244,Insumos!$C:$G,4,FALSE))</f>
        <v>UNIDAD</v>
      </c>
      <c r="G2244" s="141">
        <v>1.0</v>
      </c>
      <c r="H2244" s="56">
        <f t="shared" si="84"/>
        <v>90.25</v>
      </c>
    </row>
    <row r="2245" ht="15.75" customHeight="1">
      <c r="A2245" s="53">
        <v>19.0</v>
      </c>
      <c r="B2245" s="55" t="s">
        <v>303</v>
      </c>
      <c r="C2245" s="55" t="str">
        <f>+IF(ISERROR(VLOOKUP($B2245,Insumos!$C:$G,3,FALSE)),"",VLOOKUP($B2245,Insumos!$C:$G,3,FALSE))</f>
        <v>UNIDAD</v>
      </c>
      <c r="D2245" s="56">
        <f>+IF(ISERROR(VLOOKUP($B2245,Insumos!$C:$G,2,FALSE)),"",VLOOKUP($B2245,Insumos!$C:$G,2,FALSE))</f>
        <v>10</v>
      </c>
      <c r="E2245" s="57">
        <f>+IF(ISERROR(VLOOKUP($B2245,Insumos!$C:$G,5,FALSE)),"",VLOOKUP($B2245,Insumos!$C:$G,5,FALSE))</f>
        <v>1</v>
      </c>
      <c r="F2245" s="55" t="str">
        <f>+IF(ISERROR(VLOOKUP($B2245,Insumos!$C:$G,4,FALSE)),"",VLOOKUP($B2245,Insumos!$C:$G,4,FALSE))</f>
        <v>UNIDAD</v>
      </c>
      <c r="G2245" s="141">
        <v>1.0</v>
      </c>
      <c r="H2245" s="56">
        <f t="shared" si="84"/>
        <v>10</v>
      </c>
    </row>
    <row r="2246" ht="15.75" customHeight="1">
      <c r="A2246" s="53">
        <v>20.0</v>
      </c>
      <c r="B2246" s="55" t="s">
        <v>304</v>
      </c>
      <c r="C2246" s="55" t="str">
        <f>+IF(ISERROR(VLOOKUP($B2246,Insumos!$C:$G,3,FALSE)),"",VLOOKUP($B2246,Insumos!$C:$G,3,FALSE))</f>
        <v>UNIDAD</v>
      </c>
      <c r="D2246" s="56">
        <f>+IF(ISERROR(VLOOKUP($B2246,Insumos!$C:$G,2,FALSE)),"",VLOOKUP($B2246,Insumos!$C:$G,2,FALSE))</f>
        <v>9</v>
      </c>
      <c r="E2246" s="57">
        <f>+IF(ISERROR(VLOOKUP($B2246,Insumos!$C:$G,5,FALSE)),"",VLOOKUP($B2246,Insumos!$C:$G,5,FALSE))</f>
        <v>1</v>
      </c>
      <c r="F2246" s="55" t="str">
        <f>+IF(ISERROR(VLOOKUP($B2246,Insumos!$C:$G,4,FALSE)),"",VLOOKUP($B2246,Insumos!$C:$G,4,FALSE))</f>
        <v>UNIDAD</v>
      </c>
      <c r="G2246" s="141">
        <v>1.0</v>
      </c>
      <c r="H2246" s="56">
        <f t="shared" si="84"/>
        <v>9</v>
      </c>
    </row>
    <row r="2247" ht="15.75" customHeight="1">
      <c r="A2247" s="53">
        <v>21.0</v>
      </c>
      <c r="B2247" s="55" t="s">
        <v>315</v>
      </c>
      <c r="C2247" s="55" t="str">
        <f>+IF(ISERROR(VLOOKUP($B2247,Insumos!$C:$G,3,FALSE)),"",VLOOKUP($B2247,Insumos!$C:$G,3,FALSE))</f>
        <v>UNIDAD</v>
      </c>
      <c r="D2247" s="56">
        <f>+IF(ISERROR(VLOOKUP($B2247,Insumos!$C:$G,2,FALSE)),"",VLOOKUP($B2247,Insumos!$C:$G,2,FALSE))</f>
        <v>170</v>
      </c>
      <c r="E2247" s="57">
        <f>+IF(ISERROR(VLOOKUP($B2247,Insumos!$C:$G,5,FALSE)),"",VLOOKUP($B2247,Insumos!$C:$G,5,FALSE))</f>
        <v>1</v>
      </c>
      <c r="F2247" s="55" t="str">
        <f>+IF(ISERROR(VLOOKUP($B2247,Insumos!$C:$G,4,FALSE)),"",VLOOKUP($B2247,Insumos!$C:$G,4,FALSE))</f>
        <v>UNIDAD</v>
      </c>
      <c r="G2247" s="141">
        <v>1.0</v>
      </c>
      <c r="H2247" s="56">
        <f t="shared" si="84"/>
        <v>170</v>
      </c>
    </row>
    <row r="2248" ht="15.75" customHeight="1">
      <c r="A2248" s="53">
        <v>22.0</v>
      </c>
      <c r="B2248" s="55"/>
      <c r="C2248" s="55" t="str">
        <f>+IF(ISERROR(VLOOKUP($B2248,Insumos!$C:$G,3,FALSE)),"",VLOOKUP($B2248,Insumos!$C:$G,3,FALSE))</f>
        <v/>
      </c>
      <c r="D2248" s="56" t="str">
        <f>+IF(ISERROR(VLOOKUP($B2248,Insumos!$C:$G,2,FALSE)),"",VLOOKUP($B2248,Insumos!$C:$G,2,FALSE))</f>
        <v/>
      </c>
      <c r="E2248" s="57" t="str">
        <f>+IF(ISERROR(VLOOKUP($B2248,Insumos!$C:$G,5,FALSE)),"",VLOOKUP($B2248,Insumos!$C:$G,5,FALSE))</f>
        <v/>
      </c>
      <c r="F2248" s="55" t="str">
        <f>+IF(ISERROR(VLOOKUP($B2248,Insumos!$C:$G,4,FALSE)),"",VLOOKUP($B2248,Insumos!$C:$G,4,FALSE))</f>
        <v/>
      </c>
      <c r="G2248" s="141"/>
      <c r="H2248" s="56">
        <f t="shared" si="84"/>
        <v>0</v>
      </c>
    </row>
    <row r="2249" ht="15.75" customHeight="1">
      <c r="A2249" s="53">
        <v>23.0</v>
      </c>
      <c r="B2249" s="55"/>
      <c r="C2249" s="55" t="str">
        <f>+IF(ISERROR(VLOOKUP($B2249,Insumos!$C:$G,3,FALSE)),"",VLOOKUP($B2249,Insumos!$C:$G,3,FALSE))</f>
        <v/>
      </c>
      <c r="D2249" s="56" t="str">
        <f>+IF(ISERROR(VLOOKUP($B2249,Insumos!$C:$G,2,FALSE)),"",VLOOKUP($B2249,Insumos!$C:$G,2,FALSE))</f>
        <v/>
      </c>
      <c r="E2249" s="57" t="str">
        <f>+IF(ISERROR(VLOOKUP($B2249,Insumos!$C:$G,5,FALSE)),"",VLOOKUP($B2249,Insumos!$C:$G,5,FALSE))</f>
        <v/>
      </c>
      <c r="F2249" s="55" t="str">
        <f>+IF(ISERROR(VLOOKUP($B2249,Insumos!$C:$G,4,FALSE)),"",VLOOKUP($B2249,Insumos!$C:$G,4,FALSE))</f>
        <v/>
      </c>
      <c r="G2249" s="141"/>
      <c r="H2249" s="56">
        <f t="shared" si="84"/>
        <v>0</v>
      </c>
    </row>
    <row r="2250" ht="15.75" customHeight="1">
      <c r="A2250" s="53">
        <v>24.0</v>
      </c>
      <c r="B2250" s="55"/>
      <c r="C2250" s="55" t="str">
        <f>+IF(ISERROR(VLOOKUP($B2250,Insumos!$C:$G,3,FALSE)),"",VLOOKUP($B2250,Insumos!$C:$G,3,FALSE))</f>
        <v/>
      </c>
      <c r="D2250" s="56" t="str">
        <f>+IF(ISERROR(VLOOKUP($B2250,Insumos!$C:$G,2,FALSE)),"",VLOOKUP($B2250,Insumos!$C:$G,2,FALSE))</f>
        <v/>
      </c>
      <c r="E2250" s="57" t="str">
        <f>+IF(ISERROR(VLOOKUP($B2250,Insumos!$C:$G,5,FALSE)),"",VLOOKUP($B2250,Insumos!$C:$G,5,FALSE))</f>
        <v/>
      </c>
      <c r="F2250" s="55" t="str">
        <f>+IF(ISERROR(VLOOKUP($B2250,Insumos!$C:$G,4,FALSE)),"",VLOOKUP($B2250,Insumos!$C:$G,4,FALSE))</f>
        <v/>
      </c>
      <c r="G2250" s="141"/>
      <c r="H2250" s="56">
        <f t="shared" si="84"/>
        <v>0</v>
      </c>
    </row>
    <row r="2251" ht="15.75" customHeight="1">
      <c r="A2251" s="53">
        <v>25.0</v>
      </c>
      <c r="B2251" s="55"/>
      <c r="C2251" s="55" t="str">
        <f>+IF(ISERROR(VLOOKUP($B2251,Insumos!$C:$G,3,FALSE)),"",VLOOKUP($B2251,Insumos!$C:$G,3,FALSE))</f>
        <v/>
      </c>
      <c r="D2251" s="56" t="str">
        <f>+IF(ISERROR(VLOOKUP($B2251,Insumos!$C:$G,2,FALSE)),"",VLOOKUP($B2251,Insumos!$C:$G,2,FALSE))</f>
        <v/>
      </c>
      <c r="E2251" s="57" t="str">
        <f>+IF(ISERROR(VLOOKUP($B2251,Insumos!$C:$G,5,FALSE)),"",VLOOKUP($B2251,Insumos!$C:$G,5,FALSE))</f>
        <v/>
      </c>
      <c r="F2251" s="55" t="str">
        <f>+IF(ISERROR(VLOOKUP($B2251,Insumos!$C:$G,4,FALSE)),"",VLOOKUP($B2251,Insumos!$C:$G,4,FALSE))</f>
        <v/>
      </c>
      <c r="G2251" s="141"/>
      <c r="H2251" s="56">
        <f t="shared" si="84"/>
        <v>0</v>
      </c>
    </row>
    <row r="2252" ht="15.75" customHeight="1">
      <c r="A2252" s="53">
        <v>26.0</v>
      </c>
      <c r="B2252" s="55"/>
      <c r="C2252" s="55" t="str">
        <f>+IF(ISERROR(VLOOKUP($B2252,Insumos!$C:$G,3,FALSE)),"",VLOOKUP($B2252,Insumos!$C:$G,3,FALSE))</f>
        <v/>
      </c>
      <c r="D2252" s="56" t="str">
        <f>+IF(ISERROR(VLOOKUP($B2252,Insumos!$C:$G,2,FALSE)),"",VLOOKUP($B2252,Insumos!$C:$G,2,FALSE))</f>
        <v/>
      </c>
      <c r="E2252" s="57" t="str">
        <f>+IF(ISERROR(VLOOKUP($B2252,Insumos!$C:$G,5,FALSE)),"",VLOOKUP($B2252,Insumos!$C:$G,5,FALSE))</f>
        <v/>
      </c>
      <c r="F2252" s="55" t="str">
        <f>+IF(ISERROR(VLOOKUP($B2252,Insumos!$C:$G,4,FALSE)),"",VLOOKUP($B2252,Insumos!$C:$G,4,FALSE))</f>
        <v/>
      </c>
      <c r="G2252" s="141"/>
      <c r="H2252" s="56">
        <f t="shared" si="84"/>
        <v>0</v>
      </c>
    </row>
    <row r="2253" ht="15.75" customHeight="1">
      <c r="A2253" s="53">
        <v>27.0</v>
      </c>
      <c r="B2253" s="55"/>
      <c r="C2253" s="55" t="str">
        <f>+IF(ISERROR(VLOOKUP($B2253,Insumos!$C:$G,3,FALSE)),"",VLOOKUP($B2253,Insumos!$C:$G,3,FALSE))</f>
        <v/>
      </c>
      <c r="D2253" s="56" t="str">
        <f>+IF(ISERROR(VLOOKUP($B2253,Insumos!$C:$G,2,FALSE)),"",VLOOKUP($B2253,Insumos!$C:$G,2,FALSE))</f>
        <v/>
      </c>
      <c r="E2253" s="57" t="str">
        <f>+IF(ISERROR(VLOOKUP($B2253,Insumos!$C:$G,5,FALSE)),"",VLOOKUP($B2253,Insumos!$C:$G,5,FALSE))</f>
        <v/>
      </c>
      <c r="F2253" s="55" t="str">
        <f>+IF(ISERROR(VLOOKUP($B2253,Insumos!$C:$G,4,FALSE)),"",VLOOKUP($B2253,Insumos!$C:$G,4,FALSE))</f>
        <v/>
      </c>
      <c r="G2253" s="141"/>
      <c r="H2253" s="56">
        <f t="shared" si="84"/>
        <v>0</v>
      </c>
    </row>
    <row r="2254" ht="15.75" customHeight="1">
      <c r="A2254" s="42"/>
      <c r="B2254" s="140"/>
      <c r="C2254" s="41"/>
      <c r="D2254" s="44"/>
      <c r="E2254" s="45"/>
      <c r="F2254" s="41"/>
      <c r="G2254" s="67" t="s">
        <v>566</v>
      </c>
      <c r="H2254" s="68">
        <f>+SUM(H2227:H2239)</f>
        <v>2950.57</v>
      </c>
    </row>
    <row r="2255" ht="15.75" customHeight="1">
      <c r="A2255" s="42"/>
      <c r="B2255" s="140"/>
      <c r="C2255" s="41"/>
      <c r="D2255" s="44"/>
      <c r="E2255" s="45"/>
      <c r="F2255" s="41"/>
      <c r="G2255" s="67" t="s">
        <v>569</v>
      </c>
      <c r="H2255" s="142">
        <f>+H2254/10</f>
        <v>295.057</v>
      </c>
    </row>
    <row r="2256" ht="15.75" customHeight="1">
      <c r="A2256" s="42"/>
      <c r="B2256" s="140"/>
      <c r="C2256" s="41"/>
      <c r="D2256" s="44"/>
      <c r="E2256" s="45"/>
      <c r="F2256" s="41"/>
      <c r="G2256" s="67" t="s">
        <v>570</v>
      </c>
      <c r="H2256" s="143">
        <f>(H2254+H2255)*1.19</f>
        <v>3862.29613</v>
      </c>
    </row>
    <row r="2257" ht="15.75" customHeight="1">
      <c r="A2257" s="42"/>
      <c r="B2257" s="140"/>
      <c r="C2257" s="41"/>
      <c r="D2257" s="44"/>
      <c r="E2257" s="45"/>
      <c r="F2257" s="41"/>
      <c r="G2257" s="67" t="s">
        <v>571</v>
      </c>
      <c r="H2257" s="144">
        <f>+H2256/H2258</f>
        <v>0.2973284165</v>
      </c>
    </row>
    <row r="2258" ht="15.75" customHeight="1">
      <c r="A2258" s="42"/>
      <c r="B2258" s="140"/>
      <c r="C2258" s="41"/>
      <c r="D2258" s="44"/>
      <c r="E2258" s="45"/>
      <c r="F2258" s="41"/>
      <c r="G2258" s="67" t="s">
        <v>572</v>
      </c>
      <c r="H2258" s="145">
        <v>12990.0</v>
      </c>
    </row>
    <row r="2259" ht="15.75" customHeight="1">
      <c r="B2259" s="4"/>
      <c r="G2259" s="31"/>
    </row>
    <row r="2260" ht="15.75" customHeight="1">
      <c r="B2260" s="4"/>
      <c r="G2260" s="31"/>
    </row>
    <row r="2261" ht="15.75" customHeight="1">
      <c r="A2261" s="138" t="s">
        <v>562</v>
      </c>
      <c r="B2261" s="180" t="s">
        <v>645</v>
      </c>
      <c r="C2261" s="34"/>
      <c r="D2261" s="35"/>
      <c r="E2261" s="36"/>
      <c r="F2261" s="37"/>
      <c r="G2261" s="38"/>
      <c r="H2261" s="35"/>
    </row>
    <row r="2262" ht="15.75" customHeight="1">
      <c r="A2262" s="42"/>
      <c r="B2262" s="140"/>
      <c r="C2262" s="42"/>
      <c r="D2262" s="44"/>
      <c r="E2262" s="45"/>
      <c r="F2262" s="42"/>
      <c r="G2262" s="46"/>
      <c r="H2262" s="44"/>
    </row>
    <row r="2263" ht="15.75" customHeight="1">
      <c r="A2263" s="48" t="s">
        <v>476</v>
      </c>
      <c r="B2263" s="48" t="s">
        <v>477</v>
      </c>
      <c r="C2263" s="48" t="s">
        <v>478</v>
      </c>
      <c r="D2263" s="49" t="s">
        <v>564</v>
      </c>
      <c r="E2263" s="50" t="s">
        <v>10</v>
      </c>
      <c r="F2263" s="48" t="s">
        <v>480</v>
      </c>
      <c r="G2263" s="51" t="s">
        <v>481</v>
      </c>
      <c r="H2263" s="49" t="s">
        <v>565</v>
      </c>
    </row>
    <row r="2264" ht="15.75" customHeight="1">
      <c r="A2264" s="53">
        <v>1.0</v>
      </c>
      <c r="B2264" s="55" t="s">
        <v>69</v>
      </c>
      <c r="C2264" s="55" t="str">
        <f>+IF(ISERROR(VLOOKUP($B2264,Insumos!$C:$G,3,FALSE)),"",VLOOKUP($B2264,Insumos!$C:$G,3,FALSE))</f>
        <v>GRAMOS</v>
      </c>
      <c r="D2264" s="56">
        <f>+IF(ISERROR(VLOOKUP($B2264,Insumos!$C:$G,2,FALSE)),"",VLOOKUP($B2264,Insumos!$C:$G,2,FALSE))</f>
        <v>2777.79</v>
      </c>
      <c r="E2264" s="57">
        <f>+IF(ISERROR(VLOOKUP($B2264,Insumos!$C:$G,5,FALSE)),"",VLOOKUP($B2264,Insumos!$C:$G,5,FALSE))</f>
        <v>5700</v>
      </c>
      <c r="F2264" s="55" t="str">
        <f>+IF(ISERROR(VLOOKUP($B2264,Insumos!$C:$G,4,FALSE)),"",VLOOKUP($B2264,Insumos!$C:$G,4,FALSE))</f>
        <v>GRAMOS</v>
      </c>
      <c r="G2264" s="141">
        <v>110.0</v>
      </c>
      <c r="H2264" s="56">
        <f t="shared" ref="H2264:H2284" si="85">IF(ISERROR(ROUND(+D2264/E2264*G2264,2)),0,ROUND(+D2264/E2264*G2264,2))</f>
        <v>53.61</v>
      </c>
    </row>
    <row r="2265" ht="15.75" customHeight="1">
      <c r="A2265" s="53">
        <v>2.0</v>
      </c>
      <c r="B2265" s="55" t="s">
        <v>235</v>
      </c>
      <c r="C2265" s="55" t="str">
        <f>+IF(ISERROR(VLOOKUP($B2265,Insumos!$C:$G,3,FALSE)),"",VLOOKUP($B2265,Insumos!$C:$G,3,FALSE))</f>
        <v>GRAMOS</v>
      </c>
      <c r="D2265" s="56">
        <f>+IF(ISERROR(VLOOKUP($B2265,Insumos!$C:$G,2,FALSE)),"",VLOOKUP($B2265,Insumos!$C:$G,2,FALSE))</f>
        <v>13944.82759</v>
      </c>
      <c r="E2265" s="57">
        <f>+IF(ISERROR(VLOOKUP($B2265,Insumos!$C:$G,5,FALSE)),"",VLOOKUP($B2265,Insumos!$C:$G,5,FALSE))</f>
        <v>1000</v>
      </c>
      <c r="F2265" s="55" t="str">
        <f>+IF(ISERROR(VLOOKUP($B2265,Insumos!$C:$G,4,FALSE)),"",VLOOKUP($B2265,Insumos!$C:$G,4,FALSE))</f>
        <v>GRAMOS</v>
      </c>
      <c r="G2265" s="141">
        <v>40.0</v>
      </c>
      <c r="H2265" s="56">
        <f t="shared" si="85"/>
        <v>557.79</v>
      </c>
    </row>
    <row r="2266" ht="15.75" customHeight="1">
      <c r="A2266" s="53">
        <v>3.0</v>
      </c>
      <c r="B2266" s="55" t="s">
        <v>232</v>
      </c>
      <c r="C2266" s="55" t="str">
        <f>+IF(ISERROR(VLOOKUP($B2266,Insumos!$C:$G,3,FALSE)),"",VLOOKUP($B2266,Insumos!$C:$G,3,FALSE))</f>
        <v>GRAMOS</v>
      </c>
      <c r="D2266" s="56">
        <f>+IF(ISERROR(VLOOKUP($B2266,Insumos!$C:$G,2,FALSE)),"",VLOOKUP($B2266,Insumos!$C:$G,2,FALSE))</f>
        <v>3529.411765</v>
      </c>
      <c r="E2266" s="57">
        <f>+IF(ISERROR(VLOOKUP($B2266,Insumos!$C:$G,5,FALSE)),"",VLOOKUP($B2266,Insumos!$C:$G,5,FALSE))</f>
        <v>1000</v>
      </c>
      <c r="F2266" s="55" t="str">
        <f>+IF(ISERROR(VLOOKUP($B2266,Insumos!$C:$G,4,FALSE)),"",VLOOKUP($B2266,Insumos!$C:$G,4,FALSE))</f>
        <v>GRAMOS</v>
      </c>
      <c r="G2266" s="141">
        <v>40.0</v>
      </c>
      <c r="H2266" s="56">
        <f t="shared" si="85"/>
        <v>141.18</v>
      </c>
    </row>
    <row r="2267" ht="15.75" customHeight="1">
      <c r="A2267" s="53">
        <v>4.0</v>
      </c>
      <c r="B2267" s="55" t="s">
        <v>100</v>
      </c>
      <c r="C2267" s="55" t="str">
        <f>+IF(ISERROR(VLOOKUP($B2267,Insumos!$C:$G,3,FALSE)),"",VLOOKUP($B2267,Insumos!$C:$G,3,FALSE))</f>
        <v>GRAMOS</v>
      </c>
      <c r="D2267" s="56">
        <f>+IF(ISERROR(VLOOKUP($B2267,Insumos!$C:$G,2,FALSE)),"",VLOOKUP($B2267,Insumos!$C:$G,2,FALSE))</f>
        <v>2900</v>
      </c>
      <c r="E2267" s="57">
        <f>+IF(ISERROR(VLOOKUP($B2267,Insumos!$C:$G,5,FALSE)),"",VLOOKUP($B2267,Insumos!$C:$G,5,FALSE))</f>
        <v>1000</v>
      </c>
      <c r="F2267" s="55" t="str">
        <f>+IF(ISERROR(VLOOKUP($B2267,Insumos!$C:$G,4,FALSE)),"",VLOOKUP($B2267,Insumos!$C:$G,4,FALSE))</f>
        <v>GRAMOS</v>
      </c>
      <c r="G2267" s="141">
        <v>10.0</v>
      </c>
      <c r="H2267" s="56">
        <f t="shared" si="85"/>
        <v>29</v>
      </c>
    </row>
    <row r="2268" ht="15.75" customHeight="1">
      <c r="A2268" s="53">
        <v>5.0</v>
      </c>
      <c r="B2268" s="55" t="s">
        <v>56</v>
      </c>
      <c r="C2268" s="55" t="str">
        <f>+IF(ISERROR(VLOOKUP($B2268,Insumos!$C:$G,3,FALSE)),"",VLOOKUP($B2268,Insumos!$C:$G,3,FALSE))</f>
        <v>GRAMOS</v>
      </c>
      <c r="D2268" s="56">
        <f>+IF(ISERROR(VLOOKUP($B2268,Insumos!$C:$G,2,FALSE)),"",VLOOKUP($B2268,Insumos!$C:$G,2,FALSE))</f>
        <v>1690</v>
      </c>
      <c r="E2268" s="57">
        <f>+IF(ISERROR(VLOOKUP($B2268,Insumos!$C:$G,5,FALSE)),"",VLOOKUP($B2268,Insumos!$C:$G,5,FALSE))</f>
        <v>1000</v>
      </c>
      <c r="F2268" s="55" t="str">
        <f>+IF(ISERROR(VLOOKUP($B2268,Insumos!$C:$G,4,FALSE)),"",VLOOKUP($B2268,Insumos!$C:$G,4,FALSE))</f>
        <v>GRAMOS</v>
      </c>
      <c r="G2268" s="141">
        <v>5.0</v>
      </c>
      <c r="H2268" s="56">
        <f t="shared" si="85"/>
        <v>8.45</v>
      </c>
    </row>
    <row r="2269" ht="15.75" customHeight="1">
      <c r="A2269" s="53">
        <v>6.0</v>
      </c>
      <c r="B2269" s="55" t="s">
        <v>54</v>
      </c>
      <c r="C2269" s="55" t="str">
        <f>+IF(ISERROR(VLOOKUP($B2269,Insumos!$C:$G,3,FALSE)),"",VLOOKUP($B2269,Insumos!$C:$G,3,FALSE))</f>
        <v>UNIDAD</v>
      </c>
      <c r="D2269" s="56">
        <f>+IF(ISERROR(VLOOKUP($B2269,Insumos!$C:$G,2,FALSE)),"",VLOOKUP($B2269,Insumos!$C:$G,2,FALSE))</f>
        <v>8000</v>
      </c>
      <c r="E2269" s="57">
        <f>+IF(ISERROR(VLOOKUP($B2269,Insumos!$C:$G,5,FALSE)),"",VLOOKUP($B2269,Insumos!$C:$G,5,FALSE))</f>
        <v>36</v>
      </c>
      <c r="F2269" s="55" t="str">
        <f>+IF(ISERROR(VLOOKUP($B2269,Insumos!$C:$G,4,FALSE)),"",VLOOKUP($B2269,Insumos!$C:$G,4,FALSE))</f>
        <v>UNIDAD</v>
      </c>
      <c r="G2269" s="141">
        <v>0.2</v>
      </c>
      <c r="H2269" s="56">
        <f t="shared" si="85"/>
        <v>44.44</v>
      </c>
    </row>
    <row r="2270" ht="15.75" customHeight="1">
      <c r="A2270" s="53">
        <v>7.0</v>
      </c>
      <c r="B2270" s="55" t="s">
        <v>122</v>
      </c>
      <c r="C2270" s="55" t="str">
        <f>+IF(ISERROR(VLOOKUP($B2270,Insumos!$C:$G,3,FALSE)),"",VLOOKUP($B2270,Insumos!$C:$G,3,FALSE))</f>
        <v>MILILITROS</v>
      </c>
      <c r="D2270" s="56">
        <f>+IF(ISERROR(VLOOKUP($B2270,Insumos!$C:$G,2,FALSE)),"",VLOOKUP($B2270,Insumos!$C:$G,2,FALSE))</f>
        <v>5974.48</v>
      </c>
      <c r="E2270" s="57">
        <f>+IF(ISERROR(VLOOKUP($B2270,Insumos!$C:$G,5,FALSE)),"",VLOOKUP($B2270,Insumos!$C:$G,5,FALSE))</f>
        <v>880</v>
      </c>
      <c r="F2270" s="55" t="str">
        <f>+IF(ISERROR(VLOOKUP($B2270,Insumos!$C:$G,4,FALSE)),"",VLOOKUP($B2270,Insumos!$C:$G,4,FALSE))</f>
        <v>MILILITROS</v>
      </c>
      <c r="G2270" s="141">
        <v>50.0</v>
      </c>
      <c r="H2270" s="56">
        <f t="shared" si="85"/>
        <v>339.46</v>
      </c>
    </row>
    <row r="2271" ht="15.75" customHeight="1">
      <c r="A2271" s="53">
        <v>8.0</v>
      </c>
      <c r="B2271" s="55" t="s">
        <v>87</v>
      </c>
      <c r="C2271" s="55" t="str">
        <f>+IF(ISERROR(VLOOKUP($B2271,Insumos!$C:$G,3,FALSE)),"",VLOOKUP($B2271,Insumos!$C:$G,3,FALSE))</f>
        <v>GRAMOS</v>
      </c>
      <c r="D2271" s="56">
        <f>+IF(ISERROR(VLOOKUP($B2271,Insumos!$C:$G,2,FALSE)),"",VLOOKUP($B2271,Insumos!$C:$G,2,FALSE))</f>
        <v>3795</v>
      </c>
      <c r="E2271" s="57">
        <f>+IF(ISERROR(VLOOKUP($B2271,Insumos!$C:$G,5,FALSE)),"",VLOOKUP($B2271,Insumos!$C:$G,5,FALSE))</f>
        <v>500</v>
      </c>
      <c r="F2271" s="55" t="str">
        <f>+IF(ISERROR(VLOOKUP($B2271,Insumos!$C:$G,4,FALSE)),"",VLOOKUP($B2271,Insumos!$C:$G,4,FALSE))</f>
        <v>GRAMOS</v>
      </c>
      <c r="G2271" s="141">
        <v>5.0</v>
      </c>
      <c r="H2271" s="56">
        <f t="shared" si="85"/>
        <v>37.95</v>
      </c>
    </row>
    <row r="2272" ht="15.75" customHeight="1">
      <c r="A2272" s="53">
        <v>9.0</v>
      </c>
      <c r="B2272" s="55" t="s">
        <v>324</v>
      </c>
      <c r="C2272" s="55" t="str">
        <f>+IF(ISERROR(VLOOKUP($B2272,Insumos!$C:$G,3,FALSE)),"",VLOOKUP($B2272,Insumos!$C:$G,3,FALSE))</f>
        <v>GRAMOS</v>
      </c>
      <c r="D2272" s="56">
        <f>+IF(ISERROR(VLOOKUP($B2272,Insumos!$C:$G,2,FALSE)),"",VLOOKUP($B2272,Insumos!$C:$G,2,FALSE))</f>
        <v>1134.5</v>
      </c>
      <c r="E2272" s="57">
        <f>+IF(ISERROR(VLOOKUP($B2272,Insumos!$C:$G,5,FALSE)),"",VLOOKUP($B2272,Insumos!$C:$G,5,FALSE))</f>
        <v>1000</v>
      </c>
      <c r="F2272" s="55" t="str">
        <f>+IF(ISERROR(VLOOKUP($B2272,Insumos!$C:$G,4,FALSE)),"",VLOOKUP($B2272,Insumos!$C:$G,4,FALSE))</f>
        <v>GRAMOS</v>
      </c>
      <c r="G2272" s="141">
        <v>5.0</v>
      </c>
      <c r="H2272" s="56">
        <f t="shared" si="85"/>
        <v>5.67</v>
      </c>
    </row>
    <row r="2273" ht="15.75" customHeight="1">
      <c r="A2273" s="53">
        <v>10.0</v>
      </c>
      <c r="B2273" s="55" t="s">
        <v>294</v>
      </c>
      <c r="C2273" s="55" t="str">
        <f>+IF(ISERROR(VLOOKUP($B2273,Insumos!$C:$G,3,FALSE)),"",VLOOKUP($B2273,Insumos!$C:$G,3,FALSE))</f>
        <v>CAJA</v>
      </c>
      <c r="D2273" s="56">
        <f>+IF(ISERROR(VLOOKUP($B2273,Insumos!$C:$G,2,FALSE)),"",VLOOKUP($B2273,Insumos!$C:$G,2,FALSE))</f>
        <v>180</v>
      </c>
      <c r="E2273" s="57">
        <f>+IF(ISERROR(VLOOKUP($B2273,Insumos!$C:$G,5,FALSE)),"",VLOOKUP($B2273,Insumos!$C:$G,5,FALSE))</f>
        <v>1</v>
      </c>
      <c r="F2273" s="55" t="str">
        <f>+IF(ISERROR(VLOOKUP($B2273,Insumos!$C:$G,4,FALSE)),"",VLOOKUP($B2273,Insumos!$C:$G,4,FALSE))</f>
        <v>CAJA</v>
      </c>
      <c r="G2273" s="141">
        <v>1.0</v>
      </c>
      <c r="H2273" s="56">
        <f t="shared" si="85"/>
        <v>180</v>
      </c>
    </row>
    <row r="2274" ht="15.75" customHeight="1">
      <c r="A2274" s="53">
        <v>11.0</v>
      </c>
      <c r="B2274" s="55" t="s">
        <v>314</v>
      </c>
      <c r="C2274" s="55" t="str">
        <f>+IF(ISERROR(VLOOKUP($B2274,Insumos!$C:$G,3,FALSE)),"",VLOOKUP($B2274,Insumos!$C:$G,3,FALSE))</f>
        <v>UNIDAD</v>
      </c>
      <c r="D2274" s="56">
        <f>+IF(ISERROR(VLOOKUP($B2274,Insumos!$C:$G,2,FALSE)),"",VLOOKUP($B2274,Insumos!$C:$G,2,FALSE))</f>
        <v>10.5</v>
      </c>
      <c r="E2274" s="57">
        <f>+IF(ISERROR(VLOOKUP($B2274,Insumos!$C:$G,5,FALSE)),"",VLOOKUP($B2274,Insumos!$C:$G,5,FALSE))</f>
        <v>1</v>
      </c>
      <c r="F2274" s="55" t="str">
        <f>+IF(ISERROR(VLOOKUP($B2274,Insumos!$C:$G,4,FALSE)),"",VLOOKUP($B2274,Insumos!$C:$G,4,FALSE))</f>
        <v>UNIDAD</v>
      </c>
      <c r="G2274" s="141">
        <v>1.0</v>
      </c>
      <c r="H2274" s="56">
        <f t="shared" si="85"/>
        <v>10.5</v>
      </c>
    </row>
    <row r="2275" ht="15.75" customHeight="1">
      <c r="A2275" s="53">
        <v>12.0</v>
      </c>
      <c r="B2275" s="55" t="s">
        <v>156</v>
      </c>
      <c r="C2275" s="55" t="str">
        <f>+IF(ISERROR(VLOOKUP($B2275,Insumos!$C:$G,3,FALSE)),"",VLOOKUP($B2275,Insumos!$C:$G,3,FALSE))</f>
        <v>GRAMOS</v>
      </c>
      <c r="D2275" s="56">
        <f>+IF(ISERROR(VLOOKUP($B2275,Insumos!$C:$G,2,FALSE)),"",VLOOKUP($B2275,Insumos!$C:$G,2,FALSE))</f>
        <v>909</v>
      </c>
      <c r="E2275" s="57">
        <f>+IF(ISERROR(VLOOKUP($B2275,Insumos!$C:$G,5,FALSE)),"",VLOOKUP($B2275,Insumos!$C:$G,5,FALSE))</f>
        <v>1000</v>
      </c>
      <c r="F2275" s="55" t="str">
        <f>+IF(ISERROR(VLOOKUP($B2275,Insumos!$C:$G,4,FALSE)),"",VLOOKUP($B2275,Insumos!$C:$G,4,FALSE))</f>
        <v>GRAMOS</v>
      </c>
      <c r="G2275" s="141">
        <v>8.0</v>
      </c>
      <c r="H2275" s="56">
        <f t="shared" si="85"/>
        <v>7.27</v>
      </c>
    </row>
    <row r="2276" ht="15.75" customHeight="1">
      <c r="A2276" s="53">
        <v>13.0</v>
      </c>
      <c r="B2276" s="55" t="s">
        <v>313</v>
      </c>
      <c r="C2276" s="55" t="str">
        <f>+IF(ISERROR(VLOOKUP($B2276,Insumos!$C:$G,3,FALSE)),"",VLOOKUP($B2276,Insumos!$C:$G,3,FALSE))</f>
        <v>GRAMOS</v>
      </c>
      <c r="D2276" s="56">
        <f>+IF(ISERROR(VLOOKUP($B2276,Insumos!$C:$G,2,FALSE)),"",VLOOKUP($B2276,Insumos!$C:$G,2,FALSE))</f>
        <v>6750</v>
      </c>
      <c r="E2276" s="57">
        <f>+IF(ISERROR(VLOOKUP($B2276,Insumos!$C:$G,5,FALSE)),"",VLOOKUP($B2276,Insumos!$C:$G,5,FALSE))</f>
        <v>1000</v>
      </c>
      <c r="F2276" s="55" t="str">
        <f>+IF(ISERROR(VLOOKUP($B2276,Insumos!$C:$G,4,FALSE)),"",VLOOKUP($B2276,Insumos!$C:$G,4,FALSE))</f>
        <v>GRAMOS</v>
      </c>
      <c r="G2276" s="141">
        <v>8.0</v>
      </c>
      <c r="H2276" s="56">
        <f t="shared" si="85"/>
        <v>54</v>
      </c>
    </row>
    <row r="2277" ht="15.75" customHeight="1">
      <c r="A2277" s="53">
        <v>14.0</v>
      </c>
      <c r="B2277" s="55" t="s">
        <v>311</v>
      </c>
      <c r="C2277" s="55" t="str">
        <f>+IF(ISERROR(VLOOKUP($B2277,Insumos!$C:$G,3,FALSE)),"",VLOOKUP($B2277,Insumos!$C:$G,3,FALSE))</f>
        <v>UNIDAD</v>
      </c>
      <c r="D2277" s="56">
        <f>+IF(ISERROR(VLOOKUP($B2277,Insumos!$C:$G,2,FALSE)),"",VLOOKUP($B2277,Insumos!$C:$G,2,FALSE))</f>
        <v>75.25</v>
      </c>
      <c r="E2277" s="57">
        <f>+IF(ISERROR(VLOOKUP($B2277,Insumos!$C:$G,5,FALSE)),"",VLOOKUP($B2277,Insumos!$C:$G,5,FALSE))</f>
        <v>1</v>
      </c>
      <c r="F2277" s="55" t="str">
        <f>+IF(ISERROR(VLOOKUP($B2277,Insumos!$C:$G,4,FALSE)),"",VLOOKUP($B2277,Insumos!$C:$G,4,FALSE))</f>
        <v>UNIDAD</v>
      </c>
      <c r="G2277" s="141">
        <v>1.0</v>
      </c>
      <c r="H2277" s="56">
        <f t="shared" si="85"/>
        <v>75.25</v>
      </c>
    </row>
    <row r="2278" ht="15.75" customHeight="1">
      <c r="A2278" s="53">
        <v>15.0</v>
      </c>
      <c r="B2278" s="55" t="s">
        <v>312</v>
      </c>
      <c r="C2278" s="55" t="str">
        <f>+IF(ISERROR(VLOOKUP($B2278,Insumos!$C:$G,3,FALSE)),"",VLOOKUP($B2278,Insumos!$C:$G,3,FALSE))</f>
        <v>UNIDAD</v>
      </c>
      <c r="D2278" s="56">
        <f>+IF(ISERROR(VLOOKUP($B2278,Insumos!$C:$G,2,FALSE)),"",VLOOKUP($B2278,Insumos!$C:$G,2,FALSE))</f>
        <v>90.25</v>
      </c>
      <c r="E2278" s="57">
        <f>+IF(ISERROR(VLOOKUP($B2278,Insumos!$C:$G,5,FALSE)),"",VLOOKUP($B2278,Insumos!$C:$G,5,FALSE))</f>
        <v>1</v>
      </c>
      <c r="F2278" s="55" t="str">
        <f>+IF(ISERROR(VLOOKUP($B2278,Insumos!$C:$G,4,FALSE)),"",VLOOKUP($B2278,Insumos!$C:$G,4,FALSE))</f>
        <v>UNIDAD</v>
      </c>
      <c r="G2278" s="141">
        <v>1.0</v>
      </c>
      <c r="H2278" s="56">
        <f t="shared" si="85"/>
        <v>90.25</v>
      </c>
    </row>
    <row r="2279" ht="15.75" customHeight="1">
      <c r="A2279" s="53">
        <v>16.0</v>
      </c>
      <c r="B2279" s="55" t="s">
        <v>303</v>
      </c>
      <c r="C2279" s="55" t="str">
        <f>+IF(ISERROR(VLOOKUP($B2279,Insumos!$C:$G,3,FALSE)),"",VLOOKUP($B2279,Insumos!$C:$G,3,FALSE))</f>
        <v>UNIDAD</v>
      </c>
      <c r="D2279" s="56">
        <f>+IF(ISERROR(VLOOKUP($B2279,Insumos!$C:$G,2,FALSE)),"",VLOOKUP($B2279,Insumos!$C:$G,2,FALSE))</f>
        <v>10</v>
      </c>
      <c r="E2279" s="57">
        <f>+IF(ISERROR(VLOOKUP($B2279,Insumos!$C:$G,5,FALSE)),"",VLOOKUP($B2279,Insumos!$C:$G,5,FALSE))</f>
        <v>1</v>
      </c>
      <c r="F2279" s="55" t="str">
        <f>+IF(ISERROR(VLOOKUP($B2279,Insumos!$C:$G,4,FALSE)),"",VLOOKUP($B2279,Insumos!$C:$G,4,FALSE))</f>
        <v>UNIDAD</v>
      </c>
      <c r="G2279" s="141">
        <v>2.0</v>
      </c>
      <c r="H2279" s="56">
        <f t="shared" si="85"/>
        <v>20</v>
      </c>
    </row>
    <row r="2280" ht="15.75" customHeight="1">
      <c r="A2280" s="53">
        <v>17.0</v>
      </c>
      <c r="B2280" s="55" t="s">
        <v>304</v>
      </c>
      <c r="C2280" s="55" t="str">
        <f>+IF(ISERROR(VLOOKUP($B2280,Insumos!$C:$G,3,FALSE)),"",VLOOKUP($B2280,Insumos!$C:$G,3,FALSE))</f>
        <v>UNIDAD</v>
      </c>
      <c r="D2280" s="56">
        <f>+IF(ISERROR(VLOOKUP($B2280,Insumos!$C:$G,2,FALSE)),"",VLOOKUP($B2280,Insumos!$C:$G,2,FALSE))</f>
        <v>9</v>
      </c>
      <c r="E2280" s="57">
        <f>+IF(ISERROR(VLOOKUP($B2280,Insumos!$C:$G,5,FALSE)),"",VLOOKUP($B2280,Insumos!$C:$G,5,FALSE))</f>
        <v>1</v>
      </c>
      <c r="F2280" s="55" t="str">
        <f>+IF(ISERROR(VLOOKUP($B2280,Insumos!$C:$G,4,FALSE)),"",VLOOKUP($B2280,Insumos!$C:$G,4,FALSE))</f>
        <v>UNIDAD</v>
      </c>
      <c r="G2280" s="141">
        <v>2.0</v>
      </c>
      <c r="H2280" s="56">
        <f t="shared" si="85"/>
        <v>18</v>
      </c>
    </row>
    <row r="2281" ht="15.75" customHeight="1">
      <c r="A2281" s="53">
        <v>18.0</v>
      </c>
      <c r="B2281" s="55" t="s">
        <v>305</v>
      </c>
      <c r="C2281" s="55" t="str">
        <f>+IF(ISERROR(VLOOKUP($B2281,Insumos!$C:$G,3,FALSE)),"",VLOOKUP($B2281,Insumos!$C:$G,3,FALSE))</f>
        <v>UNIDAD</v>
      </c>
      <c r="D2281" s="56">
        <f>+IF(ISERROR(VLOOKUP($B2281,Insumos!$C:$G,2,FALSE)),"",VLOOKUP($B2281,Insumos!$C:$G,2,FALSE))</f>
        <v>52</v>
      </c>
      <c r="E2281" s="57">
        <f>+IF(ISERROR(VLOOKUP($B2281,Insumos!$C:$G,5,FALSE)),"",VLOOKUP($B2281,Insumos!$C:$G,5,FALSE))</f>
        <v>1</v>
      </c>
      <c r="F2281" s="55" t="str">
        <f>+IF(ISERROR(VLOOKUP($B2281,Insumos!$C:$G,4,FALSE)),"",VLOOKUP($B2281,Insumos!$C:$G,4,FALSE))</f>
        <v>UNIDAD</v>
      </c>
      <c r="G2281" s="141">
        <v>1.0</v>
      </c>
      <c r="H2281" s="56">
        <f t="shared" si="85"/>
        <v>52</v>
      </c>
    </row>
    <row r="2282" ht="15.75" customHeight="1">
      <c r="A2282" s="53">
        <v>19.0</v>
      </c>
      <c r="B2282" s="55" t="s">
        <v>309</v>
      </c>
      <c r="C2282" s="55" t="str">
        <f>+IF(ISERROR(VLOOKUP($B2282,Insumos!$C:$G,3,FALSE)),"",VLOOKUP($B2282,Insumos!$C:$G,3,FALSE))</f>
        <v>UNIDAD</v>
      </c>
      <c r="D2282" s="56">
        <f>+IF(ISERROR(VLOOKUP($B2282,Insumos!$C:$G,2,FALSE)),"",VLOOKUP($B2282,Insumos!$C:$G,2,FALSE))</f>
        <v>23.53</v>
      </c>
      <c r="E2282" s="57">
        <f>+IF(ISERROR(VLOOKUP($B2282,Insumos!$C:$G,5,FALSE)),"",VLOOKUP($B2282,Insumos!$C:$G,5,FALSE))</f>
        <v>1</v>
      </c>
      <c r="F2282" s="55" t="str">
        <f>+IF(ISERROR(VLOOKUP($B2282,Insumos!$C:$G,4,FALSE)),"",VLOOKUP($B2282,Insumos!$C:$G,4,FALSE))</f>
        <v>UNIDAD</v>
      </c>
      <c r="G2282" s="141">
        <v>1.0</v>
      </c>
      <c r="H2282" s="56">
        <f t="shared" si="85"/>
        <v>23.53</v>
      </c>
    </row>
    <row r="2283" ht="15.75" customHeight="1">
      <c r="A2283" s="53">
        <v>20.0</v>
      </c>
      <c r="B2283" s="55" t="s">
        <v>310</v>
      </c>
      <c r="C2283" s="55" t="str">
        <f>+IF(ISERROR(VLOOKUP($B2283,Insumos!$C:$G,3,FALSE)),"",VLOOKUP($B2283,Insumos!$C:$G,3,FALSE))</f>
        <v>UNIDAD</v>
      </c>
      <c r="D2283" s="56">
        <f>+IF(ISERROR(VLOOKUP($B2283,Insumos!$C:$G,2,FALSE)),"",VLOOKUP($B2283,Insumos!$C:$G,2,FALSE))</f>
        <v>15.13</v>
      </c>
      <c r="E2283" s="57">
        <f>+IF(ISERROR(VLOOKUP($B2283,Insumos!$C:$G,5,FALSE)),"",VLOOKUP($B2283,Insumos!$C:$G,5,FALSE))</f>
        <v>1</v>
      </c>
      <c r="F2283" s="55" t="str">
        <f>+IF(ISERROR(VLOOKUP($B2283,Insumos!$C:$G,4,FALSE)),"",VLOOKUP($B2283,Insumos!$C:$G,4,FALSE))</f>
        <v>UNIDAD</v>
      </c>
      <c r="G2283" s="141">
        <v>1.0</v>
      </c>
      <c r="H2283" s="56">
        <f t="shared" si="85"/>
        <v>15.13</v>
      </c>
    </row>
    <row r="2284" ht="15.75" customHeight="1">
      <c r="A2284" s="53">
        <v>21.0</v>
      </c>
      <c r="B2284" s="55" t="s">
        <v>315</v>
      </c>
      <c r="C2284" s="55" t="str">
        <f>+IF(ISERROR(VLOOKUP($B2284,Insumos!$C:$G,3,FALSE)),"",VLOOKUP($B2284,Insumos!$C:$G,3,FALSE))</f>
        <v>UNIDAD</v>
      </c>
      <c r="D2284" s="56">
        <f>+IF(ISERROR(VLOOKUP($B2284,Insumos!$C:$G,2,FALSE)),"",VLOOKUP($B2284,Insumos!$C:$G,2,FALSE))</f>
        <v>170</v>
      </c>
      <c r="E2284" s="57">
        <f>+IF(ISERROR(VLOOKUP($B2284,Insumos!$C:$G,5,FALSE)),"",VLOOKUP($B2284,Insumos!$C:$G,5,FALSE))</f>
        <v>1</v>
      </c>
      <c r="F2284" s="55" t="str">
        <f>+IF(ISERROR(VLOOKUP($B2284,Insumos!$C:$G,4,FALSE)),"",VLOOKUP($B2284,Insumos!$C:$G,4,FALSE))</f>
        <v>UNIDAD</v>
      </c>
      <c r="G2284" s="141">
        <v>1.0</v>
      </c>
      <c r="H2284" s="56">
        <f t="shared" si="85"/>
        <v>170</v>
      </c>
    </row>
    <row r="2285" ht="15.75" customHeight="1">
      <c r="A2285" s="42"/>
      <c r="B2285" s="140"/>
      <c r="C2285" s="41"/>
      <c r="D2285" s="44"/>
      <c r="E2285" s="45"/>
      <c r="F2285" s="41"/>
      <c r="G2285" s="67" t="s">
        <v>566</v>
      </c>
      <c r="H2285" s="68">
        <f>+SUM(H2264:H2284)</f>
        <v>1933.48</v>
      </c>
    </row>
    <row r="2286" ht="15.75" customHeight="1">
      <c r="A2286" s="42"/>
      <c r="B2286" s="140"/>
      <c r="C2286" s="41"/>
      <c r="D2286" s="44"/>
      <c r="E2286" s="45"/>
      <c r="F2286" s="41"/>
      <c r="G2286" s="67" t="s">
        <v>569</v>
      </c>
      <c r="H2286" s="142">
        <f>+H2285/10</f>
        <v>193.348</v>
      </c>
    </row>
    <row r="2287" ht="15.75" customHeight="1">
      <c r="A2287" s="42"/>
      <c r="B2287" s="140"/>
      <c r="C2287" s="41"/>
      <c r="D2287" s="44"/>
      <c r="E2287" s="45"/>
      <c r="F2287" s="41"/>
      <c r="G2287" s="67" t="s">
        <v>570</v>
      </c>
      <c r="H2287" s="143">
        <f>(H2285+H2286)*1.19</f>
        <v>2530.92532</v>
      </c>
    </row>
    <row r="2288" ht="15.75" customHeight="1">
      <c r="A2288" s="42"/>
      <c r="B2288" s="140"/>
      <c r="C2288" s="41"/>
      <c r="D2288" s="44"/>
      <c r="E2288" s="45"/>
      <c r="F2288" s="41"/>
      <c r="G2288" s="67" t="s">
        <v>571</v>
      </c>
      <c r="H2288" s="144">
        <f>+H2287/H2289</f>
        <v>0.3291190273</v>
      </c>
    </row>
    <row r="2289" ht="15.75" customHeight="1">
      <c r="A2289" s="42"/>
      <c r="B2289" s="140"/>
      <c r="C2289" s="41"/>
      <c r="D2289" s="44"/>
      <c r="E2289" s="45"/>
      <c r="F2289" s="41"/>
      <c r="G2289" s="67" t="s">
        <v>572</v>
      </c>
      <c r="H2289" s="145">
        <v>7690.0</v>
      </c>
      <c r="I2289" s="159">
        <v>10990.0</v>
      </c>
    </row>
    <row r="2290" ht="15.75" customHeight="1">
      <c r="B2290" s="4"/>
      <c r="G2290" s="31"/>
    </row>
    <row r="2291" ht="15.75" customHeight="1">
      <c r="B2291" s="4"/>
      <c r="G2291" s="31"/>
    </row>
    <row r="2292" ht="15.75" customHeight="1">
      <c r="B2292" s="4"/>
      <c r="G2292" s="31"/>
    </row>
    <row r="2293" ht="15.75" customHeight="1">
      <c r="A2293" s="138" t="s">
        <v>562</v>
      </c>
      <c r="B2293" s="180" t="s">
        <v>646</v>
      </c>
      <c r="C2293" s="34"/>
      <c r="D2293" s="35"/>
      <c r="E2293" s="36"/>
      <c r="F2293" s="37"/>
      <c r="G2293" s="38"/>
      <c r="H2293" s="35"/>
    </row>
    <row r="2294" ht="15.75" customHeight="1">
      <c r="A2294" s="42"/>
      <c r="B2294" s="140"/>
      <c r="C2294" s="42"/>
      <c r="D2294" s="44"/>
      <c r="E2294" s="45"/>
      <c r="F2294" s="42"/>
      <c r="G2294" s="46"/>
      <c r="H2294" s="44"/>
    </row>
    <row r="2295" ht="15.75" customHeight="1">
      <c r="A2295" s="48" t="s">
        <v>476</v>
      </c>
      <c r="B2295" s="48" t="s">
        <v>477</v>
      </c>
      <c r="C2295" s="48" t="s">
        <v>478</v>
      </c>
      <c r="D2295" s="49" t="s">
        <v>564</v>
      </c>
      <c r="E2295" s="50" t="s">
        <v>10</v>
      </c>
      <c r="F2295" s="48" t="s">
        <v>480</v>
      </c>
      <c r="G2295" s="51" t="s">
        <v>481</v>
      </c>
      <c r="H2295" s="49" t="s">
        <v>565</v>
      </c>
    </row>
    <row r="2296" ht="15.75" customHeight="1">
      <c r="A2296" s="53">
        <v>1.0</v>
      </c>
      <c r="B2296" s="55" t="s">
        <v>69</v>
      </c>
      <c r="C2296" s="55" t="str">
        <f>+IF(ISERROR(VLOOKUP($B2296,Insumos!$C:$G,3,FALSE)),"",VLOOKUP($B2296,Insumos!$C:$G,3,FALSE))</f>
        <v>GRAMOS</v>
      </c>
      <c r="D2296" s="56">
        <f>+IF(ISERROR(VLOOKUP($B2296,Insumos!$C:$G,2,FALSE)),"",VLOOKUP($B2296,Insumos!$C:$G,2,FALSE))</f>
        <v>2777.79</v>
      </c>
      <c r="E2296" s="57">
        <f>+IF(ISERROR(VLOOKUP($B2296,Insumos!$C:$G,5,FALSE)),"",VLOOKUP($B2296,Insumos!$C:$G,5,FALSE))</f>
        <v>5700</v>
      </c>
      <c r="F2296" s="55" t="str">
        <f>+IF(ISERROR(VLOOKUP($B2296,Insumos!$C:$G,4,FALSE)),"",VLOOKUP($B2296,Insumos!$C:$G,4,FALSE))</f>
        <v>GRAMOS</v>
      </c>
      <c r="G2296" s="141">
        <v>110.0</v>
      </c>
      <c r="H2296" s="56">
        <f t="shared" ref="H2296:H2317" si="86">IF(ISERROR(ROUND(+D2296/E2296*G2296,2)),0,ROUND(+D2296/E2296*G2296,2))</f>
        <v>53.61</v>
      </c>
    </row>
    <row r="2297" ht="15.75" customHeight="1">
      <c r="A2297" s="53">
        <v>2.0</v>
      </c>
      <c r="B2297" s="55" t="s">
        <v>235</v>
      </c>
      <c r="C2297" s="55" t="str">
        <f>+IF(ISERROR(VLOOKUP($B2297,Insumos!$C:$G,3,FALSE)),"",VLOOKUP($B2297,Insumos!$C:$G,3,FALSE))</f>
        <v>GRAMOS</v>
      </c>
      <c r="D2297" s="56">
        <f>+IF(ISERROR(VLOOKUP($B2297,Insumos!$C:$G,2,FALSE)),"",VLOOKUP($B2297,Insumos!$C:$G,2,FALSE))</f>
        <v>13944.82759</v>
      </c>
      <c r="E2297" s="57">
        <f>+IF(ISERROR(VLOOKUP($B2297,Insumos!$C:$G,5,FALSE)),"",VLOOKUP($B2297,Insumos!$C:$G,5,FALSE))</f>
        <v>1000</v>
      </c>
      <c r="F2297" s="55" t="str">
        <f>+IF(ISERROR(VLOOKUP($B2297,Insumos!$C:$G,4,FALSE)),"",VLOOKUP($B2297,Insumos!$C:$G,4,FALSE))</f>
        <v>GRAMOS</v>
      </c>
      <c r="G2297" s="141">
        <v>40.0</v>
      </c>
      <c r="H2297" s="56">
        <f t="shared" si="86"/>
        <v>557.79</v>
      </c>
    </row>
    <row r="2298" ht="15.75" customHeight="1">
      <c r="A2298" s="53">
        <v>3.0</v>
      </c>
      <c r="B2298" s="55" t="s">
        <v>236</v>
      </c>
      <c r="C2298" s="55" t="str">
        <f>+IF(ISERROR(VLOOKUP($B2298,Insumos!$C:$G,3,FALSE)),"",VLOOKUP($B2298,Insumos!$C:$G,3,FALSE))</f>
        <v>GRAMOS</v>
      </c>
      <c r="D2298" s="56">
        <f>+IF(ISERROR(VLOOKUP($B2298,Insumos!$C:$G,2,FALSE)),"",VLOOKUP($B2298,Insumos!$C:$G,2,FALSE))</f>
        <v>8753.846154</v>
      </c>
      <c r="E2298" s="57">
        <f>+IF(ISERROR(VLOOKUP($B2298,Insumos!$C:$G,5,FALSE)),"",VLOOKUP($B2298,Insumos!$C:$G,5,FALSE))</f>
        <v>1000</v>
      </c>
      <c r="F2298" s="55" t="str">
        <f>+IF(ISERROR(VLOOKUP($B2298,Insumos!$C:$G,4,FALSE)),"",VLOOKUP($B2298,Insumos!$C:$G,4,FALSE))</f>
        <v>GRAMOS</v>
      </c>
      <c r="G2298" s="141">
        <v>40.0</v>
      </c>
      <c r="H2298" s="56">
        <f t="shared" si="86"/>
        <v>350.15</v>
      </c>
    </row>
    <row r="2299" ht="15.75" customHeight="1">
      <c r="A2299" s="53">
        <v>4.0</v>
      </c>
      <c r="B2299" s="55" t="s">
        <v>232</v>
      </c>
      <c r="C2299" s="55" t="str">
        <f>+IF(ISERROR(VLOOKUP($B2299,Insumos!$C:$G,3,FALSE)),"",VLOOKUP($B2299,Insumos!$C:$G,3,FALSE))</f>
        <v>GRAMOS</v>
      </c>
      <c r="D2299" s="56">
        <f>+IF(ISERROR(VLOOKUP($B2299,Insumos!$C:$G,2,FALSE)),"",VLOOKUP($B2299,Insumos!$C:$G,2,FALSE))</f>
        <v>3529.411765</v>
      </c>
      <c r="E2299" s="57">
        <f>+IF(ISERROR(VLOOKUP($B2299,Insumos!$C:$G,5,FALSE)),"",VLOOKUP($B2299,Insumos!$C:$G,5,FALSE))</f>
        <v>1000</v>
      </c>
      <c r="F2299" s="55" t="str">
        <f>+IF(ISERROR(VLOOKUP($B2299,Insumos!$C:$G,4,FALSE)),"",VLOOKUP($B2299,Insumos!$C:$G,4,FALSE))</f>
        <v>GRAMOS</v>
      </c>
      <c r="G2299" s="141">
        <v>40.0</v>
      </c>
      <c r="H2299" s="56">
        <f t="shared" si="86"/>
        <v>141.18</v>
      </c>
    </row>
    <row r="2300" ht="15.75" customHeight="1">
      <c r="A2300" s="53">
        <v>5.0</v>
      </c>
      <c r="B2300" s="55" t="s">
        <v>180</v>
      </c>
      <c r="C2300" s="55" t="str">
        <f>+IF(ISERROR(VLOOKUP($B2300,Insumos!$C:$G,3,FALSE)),"",VLOOKUP($B2300,Insumos!$C:$G,3,FALSE))</f>
        <v>GRAMOS</v>
      </c>
      <c r="D2300" s="56">
        <f>+IF(ISERROR(VLOOKUP($B2300,Insumos!$C:$G,2,FALSE)),"",VLOOKUP($B2300,Insumos!$C:$G,2,FALSE))</f>
        <v>6945</v>
      </c>
      <c r="E2300" s="57">
        <f>+IF(ISERROR(VLOOKUP($B2300,Insumos!$C:$G,5,FALSE)),"",VLOOKUP($B2300,Insumos!$C:$G,5,FALSE))</f>
        <v>1360</v>
      </c>
      <c r="F2300" s="55" t="str">
        <f>+IF(ISERROR(VLOOKUP($B2300,Insumos!$C:$G,4,FALSE)),"",VLOOKUP($B2300,Insumos!$C:$G,4,FALSE))</f>
        <v>GRAMOS</v>
      </c>
      <c r="G2300" s="141">
        <v>45.0</v>
      </c>
      <c r="H2300" s="56">
        <f t="shared" si="86"/>
        <v>229.8</v>
      </c>
    </row>
    <row r="2301" ht="15.75" customHeight="1">
      <c r="A2301" s="53">
        <v>6.0</v>
      </c>
      <c r="B2301" s="55" t="s">
        <v>228</v>
      </c>
      <c r="C2301" s="55" t="str">
        <f>+IF(ISERROR(VLOOKUP($B2301,Insumos!$C:$G,3,FALSE)),"",VLOOKUP($B2301,Insumos!$C:$G,3,FALSE))</f>
        <v>GRAMOS</v>
      </c>
      <c r="D2301" s="56">
        <f>+IF(ISERROR(VLOOKUP($B2301,Insumos!$C:$G,2,FALSE)),"",VLOOKUP($B2301,Insumos!$C:$G,2,FALSE))</f>
        <v>1681</v>
      </c>
      <c r="E2301" s="57">
        <f>+IF(ISERROR(VLOOKUP($B2301,Insumos!$C:$G,5,FALSE)),"",VLOOKUP($B2301,Insumos!$C:$G,5,FALSE))</f>
        <v>500</v>
      </c>
      <c r="F2301" s="55" t="str">
        <f>+IF(ISERROR(VLOOKUP($B2301,Insumos!$C:$G,4,FALSE)),"",VLOOKUP($B2301,Insumos!$C:$G,4,FALSE))</f>
        <v>GRAMOS</v>
      </c>
      <c r="G2301" s="141">
        <v>5.0</v>
      </c>
      <c r="H2301" s="56">
        <f t="shared" si="86"/>
        <v>16.81</v>
      </c>
    </row>
    <row r="2302" ht="15.75" customHeight="1">
      <c r="A2302" s="53">
        <v>7.0</v>
      </c>
      <c r="B2302" s="55" t="s">
        <v>122</v>
      </c>
      <c r="C2302" s="55" t="str">
        <f>+IF(ISERROR(VLOOKUP($B2302,Insumos!$C:$G,3,FALSE)),"",VLOOKUP($B2302,Insumos!$C:$G,3,FALSE))</f>
        <v>MILILITROS</v>
      </c>
      <c r="D2302" s="56">
        <f>+IF(ISERROR(VLOOKUP($B2302,Insumos!$C:$G,2,FALSE)),"",VLOOKUP($B2302,Insumos!$C:$G,2,FALSE))</f>
        <v>5974.48</v>
      </c>
      <c r="E2302" s="57">
        <f>+IF(ISERROR(VLOOKUP($B2302,Insumos!$C:$G,5,FALSE)),"",VLOOKUP($B2302,Insumos!$C:$G,5,FALSE))</f>
        <v>880</v>
      </c>
      <c r="F2302" s="55" t="str">
        <f>+IF(ISERROR(VLOOKUP($B2302,Insumos!$C:$G,4,FALSE)),"",VLOOKUP($B2302,Insumos!$C:$G,4,FALSE))</f>
        <v>MILILITROS</v>
      </c>
      <c r="G2302" s="141">
        <v>50.0</v>
      </c>
      <c r="H2302" s="56">
        <f t="shared" si="86"/>
        <v>339.46</v>
      </c>
    </row>
    <row r="2303" ht="15.75" customHeight="1">
      <c r="A2303" s="53">
        <v>8.0</v>
      </c>
      <c r="B2303" s="55" t="s">
        <v>187</v>
      </c>
      <c r="C2303" s="55" t="str">
        <f>+IF(ISERROR(VLOOKUP($B2303,Insumos!$C:$G,3,FALSE)),"",VLOOKUP($B2303,Insumos!$C:$G,3,FALSE))</f>
        <v>GRAMOS</v>
      </c>
      <c r="D2303" s="56">
        <f>+IF(ISERROR(VLOOKUP($B2303,Insumos!$C:$G,2,FALSE)),"",VLOOKUP($B2303,Insumos!$C:$G,2,FALSE))</f>
        <v>3645</v>
      </c>
      <c r="E2303" s="57">
        <f>+IF(ISERROR(VLOOKUP($B2303,Insumos!$C:$G,5,FALSE)),"",VLOOKUP($B2303,Insumos!$C:$G,5,FALSE))</f>
        <v>1000</v>
      </c>
      <c r="F2303" s="55" t="str">
        <f>+IF(ISERROR(VLOOKUP($B2303,Insumos!$C:$G,4,FALSE)),"",VLOOKUP($B2303,Insumos!$C:$G,4,FALSE))</f>
        <v>GRAMOS</v>
      </c>
      <c r="G2303" s="141">
        <v>5.0</v>
      </c>
      <c r="H2303" s="56">
        <f t="shared" si="86"/>
        <v>18.23</v>
      </c>
    </row>
    <row r="2304" ht="15.75" customHeight="1">
      <c r="A2304" s="53">
        <v>9.0</v>
      </c>
      <c r="B2304" s="55" t="s">
        <v>87</v>
      </c>
      <c r="C2304" s="55" t="str">
        <f>+IF(ISERROR(VLOOKUP($B2304,Insumos!$C:$G,3,FALSE)),"",VLOOKUP($B2304,Insumos!$C:$G,3,FALSE))</f>
        <v>GRAMOS</v>
      </c>
      <c r="D2304" s="56">
        <f>+IF(ISERROR(VLOOKUP($B2304,Insumos!$C:$G,2,FALSE)),"",VLOOKUP($B2304,Insumos!$C:$G,2,FALSE))</f>
        <v>3795</v>
      </c>
      <c r="E2304" s="57">
        <f>+IF(ISERROR(VLOOKUP($B2304,Insumos!$C:$G,5,FALSE)),"",VLOOKUP($B2304,Insumos!$C:$G,5,FALSE))</f>
        <v>500</v>
      </c>
      <c r="F2304" s="55" t="str">
        <f>+IF(ISERROR(VLOOKUP($B2304,Insumos!$C:$G,4,FALSE)),"",VLOOKUP($B2304,Insumos!$C:$G,4,FALSE))</f>
        <v>GRAMOS</v>
      </c>
      <c r="G2304" s="141">
        <v>5.0</v>
      </c>
      <c r="H2304" s="56">
        <f t="shared" si="86"/>
        <v>37.95</v>
      </c>
    </row>
    <row r="2305" ht="15.75" customHeight="1">
      <c r="A2305" s="53">
        <v>10.0</v>
      </c>
      <c r="B2305" s="55" t="s">
        <v>324</v>
      </c>
      <c r="C2305" s="55" t="str">
        <f>+IF(ISERROR(VLOOKUP($B2305,Insumos!$C:$G,3,FALSE)),"",VLOOKUP($B2305,Insumos!$C:$G,3,FALSE))</f>
        <v>GRAMOS</v>
      </c>
      <c r="D2305" s="56">
        <f>+IF(ISERROR(VLOOKUP($B2305,Insumos!$C:$G,2,FALSE)),"",VLOOKUP($B2305,Insumos!$C:$G,2,FALSE))</f>
        <v>1134.5</v>
      </c>
      <c r="E2305" s="57">
        <f>+IF(ISERROR(VLOOKUP($B2305,Insumos!$C:$G,5,FALSE)),"",VLOOKUP($B2305,Insumos!$C:$G,5,FALSE))</f>
        <v>1000</v>
      </c>
      <c r="F2305" s="55" t="str">
        <f>+IF(ISERROR(VLOOKUP($B2305,Insumos!$C:$G,4,FALSE)),"",VLOOKUP($B2305,Insumos!$C:$G,4,FALSE))</f>
        <v>GRAMOS</v>
      </c>
      <c r="G2305" s="141">
        <v>5.0</v>
      </c>
      <c r="H2305" s="56">
        <f t="shared" si="86"/>
        <v>5.67</v>
      </c>
    </row>
    <row r="2306" ht="15.75" customHeight="1">
      <c r="A2306" s="53">
        <v>11.0</v>
      </c>
      <c r="B2306" s="55" t="s">
        <v>294</v>
      </c>
      <c r="C2306" s="55" t="str">
        <f>+IF(ISERROR(VLOOKUP($B2306,Insumos!$C:$G,3,FALSE)),"",VLOOKUP($B2306,Insumos!$C:$G,3,FALSE))</f>
        <v>CAJA</v>
      </c>
      <c r="D2306" s="56">
        <f>+IF(ISERROR(VLOOKUP($B2306,Insumos!$C:$G,2,FALSE)),"",VLOOKUP($B2306,Insumos!$C:$G,2,FALSE))</f>
        <v>180</v>
      </c>
      <c r="E2306" s="57">
        <f>+IF(ISERROR(VLOOKUP($B2306,Insumos!$C:$G,5,FALSE)),"",VLOOKUP($B2306,Insumos!$C:$G,5,FALSE))</f>
        <v>1</v>
      </c>
      <c r="F2306" s="55" t="str">
        <f>+IF(ISERROR(VLOOKUP($B2306,Insumos!$C:$G,4,FALSE)),"",VLOOKUP($B2306,Insumos!$C:$G,4,FALSE))</f>
        <v>CAJA</v>
      </c>
      <c r="G2306" s="141">
        <v>1.0</v>
      </c>
      <c r="H2306" s="56">
        <f t="shared" si="86"/>
        <v>180</v>
      </c>
    </row>
    <row r="2307" ht="15.75" customHeight="1">
      <c r="A2307" s="53">
        <v>12.0</v>
      </c>
      <c r="B2307" s="55" t="s">
        <v>314</v>
      </c>
      <c r="C2307" s="55" t="str">
        <f>+IF(ISERROR(VLOOKUP($B2307,Insumos!$C:$G,3,FALSE)),"",VLOOKUP($B2307,Insumos!$C:$G,3,FALSE))</f>
        <v>UNIDAD</v>
      </c>
      <c r="D2307" s="56">
        <f>+IF(ISERROR(VLOOKUP($B2307,Insumos!$C:$G,2,FALSE)),"",VLOOKUP($B2307,Insumos!$C:$G,2,FALSE))</f>
        <v>10.5</v>
      </c>
      <c r="E2307" s="57">
        <f>+IF(ISERROR(VLOOKUP($B2307,Insumos!$C:$G,5,FALSE)),"",VLOOKUP($B2307,Insumos!$C:$G,5,FALSE))</f>
        <v>1</v>
      </c>
      <c r="F2307" s="55" t="str">
        <f>+IF(ISERROR(VLOOKUP($B2307,Insumos!$C:$G,4,FALSE)),"",VLOOKUP($B2307,Insumos!$C:$G,4,FALSE))</f>
        <v>UNIDAD</v>
      </c>
      <c r="G2307" s="141">
        <v>1.0</v>
      </c>
      <c r="H2307" s="56">
        <f t="shared" si="86"/>
        <v>10.5</v>
      </c>
    </row>
    <row r="2308" ht="15.75" customHeight="1">
      <c r="A2308" s="53">
        <v>13.0</v>
      </c>
      <c r="B2308" s="55" t="s">
        <v>156</v>
      </c>
      <c r="C2308" s="55" t="str">
        <f>+IF(ISERROR(VLOOKUP($B2308,Insumos!$C:$G,3,FALSE)),"",VLOOKUP($B2308,Insumos!$C:$G,3,FALSE))</f>
        <v>GRAMOS</v>
      </c>
      <c r="D2308" s="56">
        <f>+IF(ISERROR(VLOOKUP($B2308,Insumos!$C:$G,2,FALSE)),"",VLOOKUP($B2308,Insumos!$C:$G,2,FALSE))</f>
        <v>909</v>
      </c>
      <c r="E2308" s="57">
        <f>+IF(ISERROR(VLOOKUP($B2308,Insumos!$C:$G,5,FALSE)),"",VLOOKUP($B2308,Insumos!$C:$G,5,FALSE))</f>
        <v>1000</v>
      </c>
      <c r="F2308" s="55" t="str">
        <f>+IF(ISERROR(VLOOKUP($B2308,Insumos!$C:$G,4,FALSE)),"",VLOOKUP($B2308,Insumos!$C:$G,4,FALSE))</f>
        <v>GRAMOS</v>
      </c>
      <c r="G2308" s="141">
        <v>8.0</v>
      </c>
      <c r="H2308" s="56">
        <f t="shared" si="86"/>
        <v>7.27</v>
      </c>
    </row>
    <row r="2309" ht="15.75" customHeight="1">
      <c r="A2309" s="53">
        <v>14.0</v>
      </c>
      <c r="B2309" s="55" t="s">
        <v>313</v>
      </c>
      <c r="C2309" s="55" t="str">
        <f>+IF(ISERROR(VLOOKUP($B2309,Insumos!$C:$G,3,FALSE)),"",VLOOKUP($B2309,Insumos!$C:$G,3,FALSE))</f>
        <v>GRAMOS</v>
      </c>
      <c r="D2309" s="56">
        <f>+IF(ISERROR(VLOOKUP($B2309,Insumos!$C:$G,2,FALSE)),"",VLOOKUP($B2309,Insumos!$C:$G,2,FALSE))</f>
        <v>6750</v>
      </c>
      <c r="E2309" s="57">
        <f>+IF(ISERROR(VLOOKUP($B2309,Insumos!$C:$G,5,FALSE)),"",VLOOKUP($B2309,Insumos!$C:$G,5,FALSE))</f>
        <v>1000</v>
      </c>
      <c r="F2309" s="55" t="str">
        <f>+IF(ISERROR(VLOOKUP($B2309,Insumos!$C:$G,4,FALSE)),"",VLOOKUP($B2309,Insumos!$C:$G,4,FALSE))</f>
        <v>GRAMOS</v>
      </c>
      <c r="G2309" s="141">
        <v>8.0</v>
      </c>
      <c r="H2309" s="56">
        <f t="shared" si="86"/>
        <v>54</v>
      </c>
    </row>
    <row r="2310" ht="15.75" customHeight="1">
      <c r="A2310" s="53">
        <v>15.0</v>
      </c>
      <c r="B2310" s="55" t="s">
        <v>311</v>
      </c>
      <c r="C2310" s="55" t="str">
        <f>+IF(ISERROR(VLOOKUP($B2310,Insumos!$C:$G,3,FALSE)),"",VLOOKUP($B2310,Insumos!$C:$G,3,FALSE))</f>
        <v>UNIDAD</v>
      </c>
      <c r="D2310" s="56">
        <f>+IF(ISERROR(VLOOKUP($B2310,Insumos!$C:$G,2,FALSE)),"",VLOOKUP($B2310,Insumos!$C:$G,2,FALSE))</f>
        <v>75.25</v>
      </c>
      <c r="E2310" s="57">
        <f>+IF(ISERROR(VLOOKUP($B2310,Insumos!$C:$G,5,FALSE)),"",VLOOKUP($B2310,Insumos!$C:$G,5,FALSE))</f>
        <v>1</v>
      </c>
      <c r="F2310" s="55" t="str">
        <f>+IF(ISERROR(VLOOKUP($B2310,Insumos!$C:$G,4,FALSE)),"",VLOOKUP($B2310,Insumos!$C:$G,4,FALSE))</f>
        <v>UNIDAD</v>
      </c>
      <c r="G2310" s="141">
        <v>1.0</v>
      </c>
      <c r="H2310" s="56">
        <f t="shared" si="86"/>
        <v>75.25</v>
      </c>
    </row>
    <row r="2311" ht="15.75" customHeight="1">
      <c r="A2311" s="53">
        <v>16.0</v>
      </c>
      <c r="B2311" s="55" t="s">
        <v>312</v>
      </c>
      <c r="C2311" s="55" t="str">
        <f>+IF(ISERROR(VLOOKUP($B2311,Insumos!$C:$G,3,FALSE)),"",VLOOKUP($B2311,Insumos!$C:$G,3,FALSE))</f>
        <v>UNIDAD</v>
      </c>
      <c r="D2311" s="56">
        <f>+IF(ISERROR(VLOOKUP($B2311,Insumos!$C:$G,2,FALSE)),"",VLOOKUP($B2311,Insumos!$C:$G,2,FALSE))</f>
        <v>90.25</v>
      </c>
      <c r="E2311" s="57">
        <f>+IF(ISERROR(VLOOKUP($B2311,Insumos!$C:$G,5,FALSE)),"",VLOOKUP($B2311,Insumos!$C:$G,5,FALSE))</f>
        <v>1</v>
      </c>
      <c r="F2311" s="55" t="str">
        <f>+IF(ISERROR(VLOOKUP($B2311,Insumos!$C:$G,4,FALSE)),"",VLOOKUP($B2311,Insumos!$C:$G,4,FALSE))</f>
        <v>UNIDAD</v>
      </c>
      <c r="G2311" s="141">
        <v>1.0</v>
      </c>
      <c r="H2311" s="56">
        <f t="shared" si="86"/>
        <v>90.25</v>
      </c>
    </row>
    <row r="2312" ht="15.75" customHeight="1">
      <c r="A2312" s="53">
        <v>17.0</v>
      </c>
      <c r="B2312" s="55" t="s">
        <v>303</v>
      </c>
      <c r="C2312" s="55" t="str">
        <f>+IF(ISERROR(VLOOKUP($B2312,Insumos!$C:$G,3,FALSE)),"",VLOOKUP($B2312,Insumos!$C:$G,3,FALSE))</f>
        <v>UNIDAD</v>
      </c>
      <c r="D2312" s="56">
        <f>+IF(ISERROR(VLOOKUP($B2312,Insumos!$C:$G,2,FALSE)),"",VLOOKUP($B2312,Insumos!$C:$G,2,FALSE))</f>
        <v>10</v>
      </c>
      <c r="E2312" s="57">
        <f>+IF(ISERROR(VLOOKUP($B2312,Insumos!$C:$G,5,FALSE)),"",VLOOKUP($B2312,Insumos!$C:$G,5,FALSE))</f>
        <v>1</v>
      </c>
      <c r="F2312" s="55" t="str">
        <f>+IF(ISERROR(VLOOKUP($B2312,Insumos!$C:$G,4,FALSE)),"",VLOOKUP($B2312,Insumos!$C:$G,4,FALSE))</f>
        <v>UNIDAD</v>
      </c>
      <c r="G2312" s="141">
        <v>2.0</v>
      </c>
      <c r="H2312" s="56">
        <f t="shared" si="86"/>
        <v>20</v>
      </c>
    </row>
    <row r="2313" ht="15.75" customHeight="1">
      <c r="A2313" s="53">
        <v>18.0</v>
      </c>
      <c r="B2313" s="55" t="s">
        <v>304</v>
      </c>
      <c r="C2313" s="55" t="str">
        <f>+IF(ISERROR(VLOOKUP($B2313,Insumos!$C:$G,3,FALSE)),"",VLOOKUP($B2313,Insumos!$C:$G,3,FALSE))</f>
        <v>UNIDAD</v>
      </c>
      <c r="D2313" s="56">
        <f>+IF(ISERROR(VLOOKUP($B2313,Insumos!$C:$G,2,FALSE)),"",VLOOKUP($B2313,Insumos!$C:$G,2,FALSE))</f>
        <v>9</v>
      </c>
      <c r="E2313" s="57">
        <f>+IF(ISERROR(VLOOKUP($B2313,Insumos!$C:$G,5,FALSE)),"",VLOOKUP($B2313,Insumos!$C:$G,5,FALSE))</f>
        <v>1</v>
      </c>
      <c r="F2313" s="55" t="str">
        <f>+IF(ISERROR(VLOOKUP($B2313,Insumos!$C:$G,4,FALSE)),"",VLOOKUP($B2313,Insumos!$C:$G,4,FALSE))</f>
        <v>UNIDAD</v>
      </c>
      <c r="G2313" s="141">
        <v>2.0</v>
      </c>
      <c r="H2313" s="56">
        <f t="shared" si="86"/>
        <v>18</v>
      </c>
    </row>
    <row r="2314" ht="15.75" customHeight="1">
      <c r="A2314" s="53">
        <v>19.0</v>
      </c>
      <c r="B2314" s="55" t="s">
        <v>305</v>
      </c>
      <c r="C2314" s="55" t="str">
        <f>+IF(ISERROR(VLOOKUP($B2314,Insumos!$C:$G,3,FALSE)),"",VLOOKUP($B2314,Insumos!$C:$G,3,FALSE))</f>
        <v>UNIDAD</v>
      </c>
      <c r="D2314" s="56">
        <f>+IF(ISERROR(VLOOKUP($B2314,Insumos!$C:$G,2,FALSE)),"",VLOOKUP($B2314,Insumos!$C:$G,2,FALSE))</f>
        <v>52</v>
      </c>
      <c r="E2314" s="57">
        <f>+IF(ISERROR(VLOOKUP($B2314,Insumos!$C:$G,5,FALSE)),"",VLOOKUP($B2314,Insumos!$C:$G,5,FALSE))</f>
        <v>1</v>
      </c>
      <c r="F2314" s="55" t="str">
        <f>+IF(ISERROR(VLOOKUP($B2314,Insumos!$C:$G,4,FALSE)),"",VLOOKUP($B2314,Insumos!$C:$G,4,FALSE))</f>
        <v>UNIDAD</v>
      </c>
      <c r="G2314" s="141">
        <v>1.0</v>
      </c>
      <c r="H2314" s="56">
        <f t="shared" si="86"/>
        <v>52</v>
      </c>
    </row>
    <row r="2315" ht="15.75" customHeight="1">
      <c r="A2315" s="53">
        <v>20.0</v>
      </c>
      <c r="B2315" s="55" t="s">
        <v>309</v>
      </c>
      <c r="C2315" s="55" t="str">
        <f>+IF(ISERROR(VLOOKUP($B2315,Insumos!$C:$G,3,FALSE)),"",VLOOKUP($B2315,Insumos!$C:$G,3,FALSE))</f>
        <v>UNIDAD</v>
      </c>
      <c r="D2315" s="56">
        <f>+IF(ISERROR(VLOOKUP($B2315,Insumos!$C:$G,2,FALSE)),"",VLOOKUP($B2315,Insumos!$C:$G,2,FALSE))</f>
        <v>23.53</v>
      </c>
      <c r="E2315" s="57">
        <f>+IF(ISERROR(VLOOKUP($B2315,Insumos!$C:$G,5,FALSE)),"",VLOOKUP($B2315,Insumos!$C:$G,5,FALSE))</f>
        <v>1</v>
      </c>
      <c r="F2315" s="55" t="str">
        <f>+IF(ISERROR(VLOOKUP($B2315,Insumos!$C:$G,4,FALSE)),"",VLOOKUP($B2315,Insumos!$C:$G,4,FALSE))</f>
        <v>UNIDAD</v>
      </c>
      <c r="G2315" s="141">
        <v>1.0</v>
      </c>
      <c r="H2315" s="56">
        <f t="shared" si="86"/>
        <v>23.53</v>
      </c>
    </row>
    <row r="2316" ht="15.75" customHeight="1">
      <c r="A2316" s="53">
        <v>21.0</v>
      </c>
      <c r="B2316" s="55" t="s">
        <v>310</v>
      </c>
      <c r="C2316" s="55" t="str">
        <f>+IF(ISERROR(VLOOKUP($B2316,Insumos!$C:$G,3,FALSE)),"",VLOOKUP($B2316,Insumos!$C:$G,3,FALSE))</f>
        <v>UNIDAD</v>
      </c>
      <c r="D2316" s="56">
        <f>+IF(ISERROR(VLOOKUP($B2316,Insumos!$C:$G,2,FALSE)),"",VLOOKUP($B2316,Insumos!$C:$G,2,FALSE))</f>
        <v>15.13</v>
      </c>
      <c r="E2316" s="57">
        <f>+IF(ISERROR(VLOOKUP($B2316,Insumos!$C:$G,5,FALSE)),"",VLOOKUP($B2316,Insumos!$C:$G,5,FALSE))</f>
        <v>1</v>
      </c>
      <c r="F2316" s="55" t="str">
        <f>+IF(ISERROR(VLOOKUP($B2316,Insumos!$C:$G,4,FALSE)),"",VLOOKUP($B2316,Insumos!$C:$G,4,FALSE))</f>
        <v>UNIDAD</v>
      </c>
      <c r="G2316" s="141">
        <v>1.0</v>
      </c>
      <c r="H2316" s="56">
        <f t="shared" si="86"/>
        <v>15.13</v>
      </c>
    </row>
    <row r="2317" ht="15.75" customHeight="1">
      <c r="A2317" s="53">
        <v>22.0</v>
      </c>
      <c r="B2317" s="55" t="s">
        <v>315</v>
      </c>
      <c r="C2317" s="55" t="str">
        <f>+IF(ISERROR(VLOOKUP($B2317,Insumos!$C:$G,3,FALSE)),"",VLOOKUP($B2317,Insumos!$C:$G,3,FALSE))</f>
        <v>UNIDAD</v>
      </c>
      <c r="D2317" s="56">
        <f>+IF(ISERROR(VLOOKUP($B2317,Insumos!$C:$G,2,FALSE)),"",VLOOKUP($B2317,Insumos!$C:$G,2,FALSE))</f>
        <v>170</v>
      </c>
      <c r="E2317" s="57">
        <f>+IF(ISERROR(VLOOKUP($B2317,Insumos!$C:$G,5,FALSE)),"",VLOOKUP($B2317,Insumos!$C:$G,5,FALSE))</f>
        <v>1</v>
      </c>
      <c r="F2317" s="55" t="str">
        <f>+IF(ISERROR(VLOOKUP($B2317,Insumos!$C:$G,4,FALSE)),"",VLOOKUP($B2317,Insumos!$C:$G,4,FALSE))</f>
        <v>UNIDAD</v>
      </c>
      <c r="G2317" s="141">
        <v>1.0</v>
      </c>
      <c r="H2317" s="56">
        <f t="shared" si="86"/>
        <v>170</v>
      </c>
    </row>
    <row r="2318" ht="15.75" customHeight="1">
      <c r="A2318" s="42"/>
      <c r="B2318" s="140"/>
      <c r="C2318" s="41"/>
      <c r="D2318" s="44"/>
      <c r="E2318" s="45"/>
      <c r="F2318" s="41"/>
      <c r="G2318" s="67" t="s">
        <v>566</v>
      </c>
      <c r="H2318" s="68">
        <f>+SUM(H2296:H2317)</f>
        <v>2466.58</v>
      </c>
    </row>
    <row r="2319" ht="15.75" customHeight="1">
      <c r="A2319" s="42"/>
      <c r="B2319" s="140"/>
      <c r="C2319" s="41"/>
      <c r="D2319" s="44"/>
      <c r="E2319" s="45"/>
      <c r="F2319" s="41"/>
      <c r="G2319" s="67" t="s">
        <v>569</v>
      </c>
      <c r="H2319" s="142">
        <f>+H2318/10</f>
        <v>246.658</v>
      </c>
    </row>
    <row r="2320" ht="15.75" customHeight="1">
      <c r="A2320" s="42"/>
      <c r="B2320" s="140"/>
      <c r="C2320" s="41"/>
      <c r="D2320" s="44"/>
      <c r="E2320" s="45"/>
      <c r="F2320" s="41"/>
      <c r="G2320" s="67" t="s">
        <v>570</v>
      </c>
      <c r="H2320" s="143">
        <f>(H2318+H2319)*1.19</f>
        <v>3228.75322</v>
      </c>
    </row>
    <row r="2321" ht="15.75" customHeight="1">
      <c r="A2321" s="42"/>
      <c r="B2321" s="140"/>
      <c r="C2321" s="41"/>
      <c r="D2321" s="44"/>
      <c r="E2321" s="45"/>
      <c r="F2321" s="41"/>
      <c r="G2321" s="67" t="s">
        <v>571</v>
      </c>
      <c r="H2321" s="144">
        <f>+H2320/H2322</f>
        <v>0.4198638778</v>
      </c>
    </row>
    <row r="2322" ht="15.75" customHeight="1">
      <c r="A2322" s="42"/>
      <c r="B2322" s="140"/>
      <c r="C2322" s="41"/>
      <c r="D2322" s="44"/>
      <c r="E2322" s="45"/>
      <c r="F2322" s="41"/>
      <c r="G2322" s="67" t="s">
        <v>572</v>
      </c>
      <c r="H2322" s="145">
        <v>7690.0</v>
      </c>
      <c r="I2322" s="159">
        <v>10990.0</v>
      </c>
    </row>
    <row r="2323" ht="15.75" customHeight="1">
      <c r="B2323" s="4"/>
      <c r="G2323" s="31"/>
    </row>
    <row r="2324" ht="15.75" customHeight="1">
      <c r="B2324" s="4"/>
      <c r="G2324" s="31"/>
    </row>
    <row r="2325" ht="15.75" customHeight="1">
      <c r="B2325" s="4"/>
      <c r="G2325" s="31"/>
    </row>
    <row r="2326" ht="15.75" customHeight="1">
      <c r="A2326" s="138" t="s">
        <v>562</v>
      </c>
      <c r="B2326" s="89" t="s">
        <v>647</v>
      </c>
      <c r="C2326" s="34"/>
      <c r="D2326" s="35"/>
      <c r="E2326" s="36"/>
      <c r="F2326" s="37"/>
      <c r="G2326" s="38"/>
      <c r="H2326" s="35"/>
    </row>
    <row r="2327" ht="15.75" customHeight="1">
      <c r="A2327" s="42"/>
      <c r="B2327" s="140"/>
      <c r="C2327" s="42"/>
      <c r="D2327" s="44"/>
      <c r="E2327" s="45"/>
      <c r="F2327" s="42"/>
      <c r="G2327" s="46"/>
      <c r="H2327" s="44"/>
    </row>
    <row r="2328" ht="15.75" customHeight="1">
      <c r="A2328" s="48" t="s">
        <v>476</v>
      </c>
      <c r="B2328" s="48" t="s">
        <v>477</v>
      </c>
      <c r="C2328" s="48" t="s">
        <v>478</v>
      </c>
      <c r="D2328" s="49" t="s">
        <v>564</v>
      </c>
      <c r="E2328" s="50" t="s">
        <v>10</v>
      </c>
      <c r="F2328" s="48" t="s">
        <v>480</v>
      </c>
      <c r="G2328" s="51" t="s">
        <v>481</v>
      </c>
      <c r="H2328" s="49" t="s">
        <v>565</v>
      </c>
    </row>
    <row r="2329" ht="15.75" customHeight="1">
      <c r="A2329" s="53">
        <v>1.0</v>
      </c>
      <c r="B2329" s="55" t="s">
        <v>238</v>
      </c>
      <c r="C2329" s="55" t="str">
        <f>+IF(ISERROR(VLOOKUP($B2329,Insumos!$C:$G,3,FALSE)),"",VLOOKUP($B2329,Insumos!$C:$G,3,FALSE))</f>
        <v>UNIDAD</v>
      </c>
      <c r="D2329" s="56">
        <f>+IF(ISERROR(VLOOKUP($B2329,Insumos!$C:$G,2,FALSE)),"",VLOOKUP($B2329,Insumos!$C:$G,2,FALSE))</f>
        <v>2092</v>
      </c>
      <c r="E2329" s="57">
        <f>+IF(ISERROR(VLOOKUP($B2329,Insumos!$C:$G,5,FALSE)),"",VLOOKUP($B2329,Insumos!$C:$G,5,FALSE))</f>
        <v>45</v>
      </c>
      <c r="F2329" s="55" t="str">
        <f>+IF(ISERROR(VLOOKUP($B2329,Insumos!$C:$G,4,FALSE)),"",VLOOKUP($B2329,Insumos!$C:$G,4,FALSE))</f>
        <v>UNIDAD</v>
      </c>
      <c r="G2329" s="141">
        <v>1.0</v>
      </c>
      <c r="H2329" s="56">
        <f t="shared" ref="H2329:H2355" si="87">IF(ISERROR(ROUND(+D2329/E2329*G2329,2)),0,ROUND(+D2329/E2329*G2329,2))</f>
        <v>46.49</v>
      </c>
    </row>
    <row r="2330" ht="15.75" customHeight="1">
      <c r="A2330" s="53">
        <v>2.0</v>
      </c>
      <c r="B2330" s="55" t="s">
        <v>236</v>
      </c>
      <c r="C2330" s="55" t="str">
        <f>+IF(ISERROR(VLOOKUP($B2330,Insumos!$C:$G,3,FALSE)),"",VLOOKUP($B2330,Insumos!$C:$G,3,FALSE))</f>
        <v>GRAMOS</v>
      </c>
      <c r="D2330" s="56">
        <f>+IF(ISERROR(VLOOKUP($B2330,Insumos!$C:$G,2,FALSE)),"",VLOOKUP($B2330,Insumos!$C:$G,2,FALSE))</f>
        <v>8753.846154</v>
      </c>
      <c r="E2330" s="57">
        <f>+IF(ISERROR(VLOOKUP($B2330,Insumos!$C:$G,5,FALSE)),"",VLOOKUP($B2330,Insumos!$C:$G,5,FALSE))</f>
        <v>1000</v>
      </c>
      <c r="F2330" s="55" t="str">
        <f>+IF(ISERROR(VLOOKUP($B2330,Insumos!$C:$G,4,FALSE)),"",VLOOKUP($B2330,Insumos!$C:$G,4,FALSE))</f>
        <v>GRAMOS</v>
      </c>
      <c r="G2330" s="141">
        <v>40.0</v>
      </c>
      <c r="H2330" s="56">
        <f t="shared" si="87"/>
        <v>350.15</v>
      </c>
    </row>
    <row r="2331" ht="15.75" customHeight="1">
      <c r="A2331" s="53">
        <v>3.0</v>
      </c>
      <c r="B2331" s="55" t="s">
        <v>232</v>
      </c>
      <c r="C2331" s="55" t="str">
        <f>+IF(ISERROR(VLOOKUP($B2331,Insumos!$C:$G,3,FALSE)),"",VLOOKUP($B2331,Insumos!$C:$G,3,FALSE))</f>
        <v>GRAMOS</v>
      </c>
      <c r="D2331" s="56">
        <f>+IF(ISERROR(VLOOKUP($B2331,Insumos!$C:$G,2,FALSE)),"",VLOOKUP($B2331,Insumos!$C:$G,2,FALSE))</f>
        <v>3529.411765</v>
      </c>
      <c r="E2331" s="57">
        <f>+IF(ISERROR(VLOOKUP($B2331,Insumos!$C:$G,5,FALSE)),"",VLOOKUP($B2331,Insumos!$C:$G,5,FALSE))</f>
        <v>1000</v>
      </c>
      <c r="F2331" s="55" t="str">
        <f>+IF(ISERROR(VLOOKUP($B2331,Insumos!$C:$G,4,FALSE)),"",VLOOKUP($B2331,Insumos!$C:$G,4,FALSE))</f>
        <v>GRAMOS</v>
      </c>
      <c r="G2331" s="141">
        <v>40.0</v>
      </c>
      <c r="H2331" s="56">
        <f t="shared" si="87"/>
        <v>141.18</v>
      </c>
    </row>
    <row r="2332" ht="15.75" customHeight="1">
      <c r="A2332" s="53">
        <v>4.0</v>
      </c>
      <c r="B2332" s="55" t="s">
        <v>33</v>
      </c>
      <c r="C2332" s="55" t="str">
        <f>+IF(ISERROR(VLOOKUP($B2332,Insumos!$C:$G,3,FALSE)),"",VLOOKUP($B2332,Insumos!$C:$G,3,FALSE))</f>
        <v>GRAMOS</v>
      </c>
      <c r="D2332" s="56">
        <f>+IF(ISERROR(VLOOKUP($B2332,Insumos!$C:$G,2,FALSE)),"",VLOOKUP($B2332,Insumos!$C:$G,2,FALSE))</f>
        <v>6945</v>
      </c>
      <c r="E2332" s="57">
        <f>+IF(ISERROR(VLOOKUP($B2332,Insumos!$C:$G,5,FALSE)),"",VLOOKUP($B2332,Insumos!$C:$G,5,FALSE))</f>
        <v>1360</v>
      </c>
      <c r="F2332" s="55" t="str">
        <f>+IF(ISERROR(VLOOKUP($B2332,Insumos!$C:$G,4,FALSE)),"",VLOOKUP($B2332,Insumos!$C:$G,4,FALSE))</f>
        <v>GRAMOS</v>
      </c>
      <c r="G2332" s="141">
        <v>35.0</v>
      </c>
      <c r="H2332" s="56">
        <f t="shared" si="87"/>
        <v>178.73</v>
      </c>
    </row>
    <row r="2333" ht="15.75" customHeight="1">
      <c r="A2333" s="53">
        <v>5.0</v>
      </c>
      <c r="B2333" s="55" t="s">
        <v>192</v>
      </c>
      <c r="C2333" s="55" t="str">
        <f>+IF(ISERROR(VLOOKUP($B2333,Insumos!$C:$G,3,FALSE)),"",VLOOKUP($B2333,Insumos!$C:$G,3,FALSE))</f>
        <v>MILILITROS</v>
      </c>
      <c r="D2333" s="56">
        <f>+IF(ISERROR(VLOOKUP($B2333,Insumos!$C:$G,2,FALSE)),"",VLOOKUP($B2333,Insumos!$C:$G,2,FALSE))</f>
        <v>3782</v>
      </c>
      <c r="E2333" s="57">
        <f>+IF(ISERROR(VLOOKUP($B2333,Insumos!$C:$G,5,FALSE)),"",VLOOKUP($B2333,Insumos!$C:$G,5,FALSE))</f>
        <v>300</v>
      </c>
      <c r="F2333" s="55" t="str">
        <f>+IF(ISERROR(VLOOKUP($B2333,Insumos!$C:$G,4,FALSE)),"",VLOOKUP($B2333,Insumos!$C:$G,4,FALSE))</f>
        <v>MILILITROS</v>
      </c>
      <c r="G2333" s="141">
        <v>5.0</v>
      </c>
      <c r="H2333" s="56">
        <f t="shared" si="87"/>
        <v>63.03</v>
      </c>
    </row>
    <row r="2334" ht="15.75" customHeight="1">
      <c r="A2334" s="53">
        <v>6.0</v>
      </c>
      <c r="B2334" s="55" t="s">
        <v>129</v>
      </c>
      <c r="C2334" s="55" t="str">
        <f>+IF(ISERROR(VLOOKUP($B2334,Insumos!$C:$G,3,FALSE)),"",VLOOKUP($B2334,Insumos!$C:$G,3,FALSE))</f>
        <v>GRAMOS</v>
      </c>
      <c r="D2334" s="56">
        <f>+IF(ISERROR(VLOOKUP($B2334,Insumos!$C:$G,2,FALSE)),"",VLOOKUP($B2334,Insumos!$C:$G,2,FALSE))</f>
        <v>13944.82759</v>
      </c>
      <c r="E2334" s="57">
        <f>+IF(ISERROR(VLOOKUP($B2334,Insumos!$C:$G,5,FALSE)),"",VLOOKUP($B2334,Insumos!$C:$G,5,FALSE))</f>
        <v>1000</v>
      </c>
      <c r="F2334" s="55" t="str">
        <f>+IF(ISERROR(VLOOKUP($B2334,Insumos!$C:$G,4,FALSE)),"",VLOOKUP($B2334,Insumos!$C:$G,4,FALSE))</f>
        <v>GRAMOS</v>
      </c>
      <c r="G2334" s="141">
        <v>90.0</v>
      </c>
      <c r="H2334" s="56">
        <f t="shared" si="87"/>
        <v>1255.03</v>
      </c>
    </row>
    <row r="2335" ht="15.75" customHeight="1">
      <c r="A2335" s="53">
        <v>7.0</v>
      </c>
      <c r="B2335" s="55" t="s">
        <v>186</v>
      </c>
      <c r="C2335" s="55" t="str">
        <f>+IF(ISERROR(VLOOKUP($B2335,Insumos!$C:$G,3,FALSE)),"",VLOOKUP($B2335,Insumos!$C:$G,3,FALSE))</f>
        <v>GRAMOS</v>
      </c>
      <c r="D2335" s="56">
        <f>+IF(ISERROR(VLOOKUP($B2335,Insumos!$C:$G,2,FALSE)),"",VLOOKUP($B2335,Insumos!$C:$G,2,FALSE))</f>
        <v>22500</v>
      </c>
      <c r="E2335" s="57">
        <f>+IF(ISERROR(VLOOKUP($B2335,Insumos!$C:$G,5,FALSE)),"",VLOOKUP($B2335,Insumos!$C:$G,5,FALSE))</f>
        <v>1000</v>
      </c>
      <c r="F2335" s="55" t="str">
        <f>+IF(ISERROR(VLOOKUP($B2335,Insumos!$C:$G,4,FALSE)),"",VLOOKUP($B2335,Insumos!$C:$G,4,FALSE))</f>
        <v>GRAMOS</v>
      </c>
      <c r="G2335" s="141">
        <v>10.0</v>
      </c>
      <c r="H2335" s="56">
        <f t="shared" si="87"/>
        <v>225</v>
      </c>
    </row>
    <row r="2336" ht="15.75" customHeight="1">
      <c r="A2336" s="53">
        <v>8.0</v>
      </c>
      <c r="B2336" s="55" t="s">
        <v>193</v>
      </c>
      <c r="C2336" s="55" t="str">
        <f>+IF(ISERROR(VLOOKUP($B2336,Insumos!$C:$G,3,FALSE)),"",VLOOKUP($B2336,Insumos!$C:$G,3,FALSE))</f>
        <v>GRAMOS</v>
      </c>
      <c r="D2336" s="56">
        <f>+IF(ISERROR(VLOOKUP($B2336,Insumos!$C:$G,2,FALSE)),"",VLOOKUP($B2336,Insumos!$C:$G,2,FALSE))</f>
        <v>35581</v>
      </c>
      <c r="E2336" s="57">
        <f>+IF(ISERROR(VLOOKUP($B2336,Insumos!$C:$G,5,FALSE)),"",VLOOKUP($B2336,Insumos!$C:$G,5,FALSE))</f>
        <v>1000</v>
      </c>
      <c r="F2336" s="55" t="str">
        <f>+IF(ISERROR(VLOOKUP($B2336,Insumos!$C:$G,4,FALSE)),"",VLOOKUP($B2336,Insumos!$C:$G,4,FALSE))</f>
        <v>GRAMOS</v>
      </c>
      <c r="G2336" s="141">
        <v>10.0</v>
      </c>
      <c r="H2336" s="56">
        <f t="shared" si="87"/>
        <v>355.81</v>
      </c>
    </row>
    <row r="2337" ht="15.75" customHeight="1">
      <c r="A2337" s="53">
        <v>9.0</v>
      </c>
      <c r="B2337" s="55" t="s">
        <v>87</v>
      </c>
      <c r="C2337" s="55" t="str">
        <f>+IF(ISERROR(VLOOKUP($B2337,Insumos!$C:$G,3,FALSE)),"",VLOOKUP($B2337,Insumos!$C:$G,3,FALSE))</f>
        <v>GRAMOS</v>
      </c>
      <c r="D2337" s="56">
        <f>+IF(ISERROR(VLOOKUP($B2337,Insumos!$C:$G,2,FALSE)),"",VLOOKUP($B2337,Insumos!$C:$G,2,FALSE))</f>
        <v>3795</v>
      </c>
      <c r="E2337" s="57">
        <f>+IF(ISERROR(VLOOKUP($B2337,Insumos!$C:$G,5,FALSE)),"",VLOOKUP($B2337,Insumos!$C:$G,5,FALSE))</f>
        <v>500</v>
      </c>
      <c r="F2337" s="55" t="str">
        <f>+IF(ISERROR(VLOOKUP($B2337,Insumos!$C:$G,4,FALSE)),"",VLOOKUP($B2337,Insumos!$C:$G,4,FALSE))</f>
        <v>GRAMOS</v>
      </c>
      <c r="G2337" s="141">
        <v>5.0</v>
      </c>
      <c r="H2337" s="56">
        <f t="shared" si="87"/>
        <v>37.95</v>
      </c>
    </row>
    <row r="2338" ht="15.75" customHeight="1">
      <c r="A2338" s="53">
        <v>10.0</v>
      </c>
      <c r="B2338" s="55" t="s">
        <v>324</v>
      </c>
      <c r="C2338" s="55" t="str">
        <f>+IF(ISERROR(VLOOKUP($B2338,Insumos!$C:$G,3,FALSE)),"",VLOOKUP($B2338,Insumos!$C:$G,3,FALSE))</f>
        <v>GRAMOS</v>
      </c>
      <c r="D2338" s="56">
        <f>+IF(ISERROR(VLOOKUP($B2338,Insumos!$C:$G,2,FALSE)),"",VLOOKUP($B2338,Insumos!$C:$G,2,FALSE))</f>
        <v>1134.5</v>
      </c>
      <c r="E2338" s="57">
        <f>+IF(ISERROR(VLOOKUP($B2338,Insumos!$C:$G,5,FALSE)),"",VLOOKUP($B2338,Insumos!$C:$G,5,FALSE))</f>
        <v>1000</v>
      </c>
      <c r="F2338" s="55" t="str">
        <f>+IF(ISERROR(VLOOKUP($B2338,Insumos!$C:$G,4,FALSE)),"",VLOOKUP($B2338,Insumos!$C:$G,4,FALSE))</f>
        <v>GRAMOS</v>
      </c>
      <c r="G2338" s="141">
        <v>5.0</v>
      </c>
      <c r="H2338" s="56">
        <f t="shared" si="87"/>
        <v>5.67</v>
      </c>
    </row>
    <row r="2339" ht="15.75" customHeight="1">
      <c r="A2339" s="53">
        <v>11.0</v>
      </c>
      <c r="B2339" s="55" t="s">
        <v>67</v>
      </c>
      <c r="C2339" s="55" t="str">
        <f>+IF(ISERROR(VLOOKUP($B2339,Insumos!$C:$G,3,FALSE)),"",VLOOKUP($B2339,Insumos!$C:$G,3,FALSE))</f>
        <v>GRAMOS</v>
      </c>
      <c r="D2339" s="56">
        <f>+IF(ISERROR(VLOOKUP($B2339,Insumos!$C:$G,2,FALSE)),"",VLOOKUP($B2339,Insumos!$C:$G,2,FALSE))</f>
        <v>294.1176471</v>
      </c>
      <c r="E2339" s="57">
        <f>+IF(ISERROR(VLOOKUP($B2339,Insumos!$C:$G,5,FALSE)),"",VLOOKUP($B2339,Insumos!$C:$G,5,FALSE))</f>
        <v>1000</v>
      </c>
      <c r="F2339" s="55" t="str">
        <f>+IF(ISERROR(VLOOKUP($B2339,Insumos!$C:$G,4,FALSE)),"",VLOOKUP($B2339,Insumos!$C:$G,4,FALSE))</f>
        <v>GRAMOS</v>
      </c>
      <c r="G2339" s="141">
        <v>1.0</v>
      </c>
      <c r="H2339" s="56">
        <f t="shared" si="87"/>
        <v>0.29</v>
      </c>
    </row>
    <row r="2340" ht="15.75" customHeight="1">
      <c r="A2340" s="53">
        <v>12.0</v>
      </c>
      <c r="B2340" s="55" t="s">
        <v>297</v>
      </c>
      <c r="C2340" s="55" t="str">
        <f>+IF(ISERROR(VLOOKUP($B2340,Insumos!$C:$G,3,FALSE)),"",VLOOKUP($B2340,Insumos!$C:$G,3,FALSE))</f>
        <v>CAJA</v>
      </c>
      <c r="D2340" s="56">
        <f>+IF(ISERROR(VLOOKUP($B2340,Insumos!$C:$G,2,FALSE)),"",VLOOKUP($B2340,Insumos!$C:$G,2,FALSE))</f>
        <v>110</v>
      </c>
      <c r="E2340" s="57">
        <f>+IF(ISERROR(VLOOKUP($B2340,Insumos!$C:$G,5,FALSE)),"",VLOOKUP($B2340,Insumos!$C:$G,5,FALSE))</f>
        <v>1</v>
      </c>
      <c r="F2340" s="55" t="str">
        <f>+IF(ISERROR(VLOOKUP($B2340,Insumos!$C:$G,4,FALSE)),"",VLOOKUP($B2340,Insumos!$C:$G,4,FALSE))</f>
        <v>CAJA</v>
      </c>
      <c r="G2340" s="141">
        <v>1.0</v>
      </c>
      <c r="H2340" s="56">
        <f t="shared" si="87"/>
        <v>110</v>
      </c>
    </row>
    <row r="2341" ht="15.75" customHeight="1">
      <c r="A2341" s="53">
        <v>13.0</v>
      </c>
      <c r="B2341" s="55" t="s">
        <v>314</v>
      </c>
      <c r="C2341" s="55" t="str">
        <f>+IF(ISERROR(VLOOKUP($B2341,Insumos!$C:$G,3,FALSE)),"",VLOOKUP($B2341,Insumos!$C:$G,3,FALSE))</f>
        <v>UNIDAD</v>
      </c>
      <c r="D2341" s="56">
        <f>+IF(ISERROR(VLOOKUP($B2341,Insumos!$C:$G,2,FALSE)),"",VLOOKUP($B2341,Insumos!$C:$G,2,FALSE))</f>
        <v>10.5</v>
      </c>
      <c r="E2341" s="57">
        <f>+IF(ISERROR(VLOOKUP($B2341,Insumos!$C:$G,5,FALSE)),"",VLOOKUP($B2341,Insumos!$C:$G,5,FALSE))</f>
        <v>1</v>
      </c>
      <c r="F2341" s="55" t="str">
        <f>+IF(ISERROR(VLOOKUP($B2341,Insumos!$C:$G,4,FALSE)),"",VLOOKUP($B2341,Insumos!$C:$G,4,FALSE))</f>
        <v>UNIDAD</v>
      </c>
      <c r="G2341" s="141">
        <v>1.0</v>
      </c>
      <c r="H2341" s="56">
        <f t="shared" si="87"/>
        <v>10.5</v>
      </c>
    </row>
    <row r="2342" ht="15.75" customHeight="1">
      <c r="A2342" s="53">
        <v>14.0</v>
      </c>
      <c r="B2342" s="55" t="s">
        <v>156</v>
      </c>
      <c r="C2342" s="55" t="str">
        <f>+IF(ISERROR(VLOOKUP($B2342,Insumos!$C:$G,3,FALSE)),"",VLOOKUP($B2342,Insumos!$C:$G,3,FALSE))</f>
        <v>GRAMOS</v>
      </c>
      <c r="D2342" s="56">
        <f>+IF(ISERROR(VLOOKUP($B2342,Insumos!$C:$G,2,FALSE)),"",VLOOKUP($B2342,Insumos!$C:$G,2,FALSE))</f>
        <v>909</v>
      </c>
      <c r="E2342" s="57">
        <f>+IF(ISERROR(VLOOKUP($B2342,Insumos!$C:$G,5,FALSE)),"",VLOOKUP($B2342,Insumos!$C:$G,5,FALSE))</f>
        <v>1000</v>
      </c>
      <c r="F2342" s="55" t="str">
        <f>+IF(ISERROR(VLOOKUP($B2342,Insumos!$C:$G,4,FALSE)),"",VLOOKUP($B2342,Insumos!$C:$G,4,FALSE))</f>
        <v>GRAMOS</v>
      </c>
      <c r="G2342" s="141">
        <v>8.0</v>
      </c>
      <c r="H2342" s="56">
        <f t="shared" si="87"/>
        <v>7.27</v>
      </c>
    </row>
    <row r="2343" ht="15.75" customHeight="1">
      <c r="A2343" s="53">
        <v>15.0</v>
      </c>
      <c r="B2343" s="55" t="s">
        <v>313</v>
      </c>
      <c r="C2343" s="55" t="str">
        <f>+IF(ISERROR(VLOOKUP($B2343,Insumos!$C:$G,3,FALSE)),"",VLOOKUP($B2343,Insumos!$C:$G,3,FALSE))</f>
        <v>GRAMOS</v>
      </c>
      <c r="D2343" s="56">
        <f>+IF(ISERROR(VLOOKUP($B2343,Insumos!$C:$G,2,FALSE)),"",VLOOKUP($B2343,Insumos!$C:$G,2,FALSE))</f>
        <v>6750</v>
      </c>
      <c r="E2343" s="57">
        <f>+IF(ISERROR(VLOOKUP($B2343,Insumos!$C:$G,5,FALSE)),"",VLOOKUP($B2343,Insumos!$C:$G,5,FALSE))</f>
        <v>1000</v>
      </c>
      <c r="F2343" s="55" t="str">
        <f>+IF(ISERROR(VLOOKUP($B2343,Insumos!$C:$G,4,FALSE)),"",VLOOKUP($B2343,Insumos!$C:$G,4,FALSE))</f>
        <v>GRAMOS</v>
      </c>
      <c r="G2343" s="141">
        <v>8.0</v>
      </c>
      <c r="H2343" s="56">
        <f t="shared" si="87"/>
        <v>54</v>
      </c>
    </row>
    <row r="2344" ht="15.75" customHeight="1">
      <c r="A2344" s="53">
        <v>16.0</v>
      </c>
      <c r="B2344" s="55" t="s">
        <v>311</v>
      </c>
      <c r="C2344" s="55" t="str">
        <f>+IF(ISERROR(VLOOKUP($B2344,Insumos!$C:$G,3,FALSE)),"",VLOOKUP($B2344,Insumos!$C:$G,3,FALSE))</f>
        <v>UNIDAD</v>
      </c>
      <c r="D2344" s="56">
        <f>+IF(ISERROR(VLOOKUP($B2344,Insumos!$C:$G,2,FALSE)),"",VLOOKUP($B2344,Insumos!$C:$G,2,FALSE))</f>
        <v>75.25</v>
      </c>
      <c r="E2344" s="57">
        <f>+IF(ISERROR(VLOOKUP($B2344,Insumos!$C:$G,5,FALSE)),"",VLOOKUP($B2344,Insumos!$C:$G,5,FALSE))</f>
        <v>1</v>
      </c>
      <c r="F2344" s="55" t="str">
        <f>+IF(ISERROR(VLOOKUP($B2344,Insumos!$C:$G,4,FALSE)),"",VLOOKUP($B2344,Insumos!$C:$G,4,FALSE))</f>
        <v>UNIDAD</v>
      </c>
      <c r="G2344" s="141">
        <v>1.0</v>
      </c>
      <c r="H2344" s="56">
        <f t="shared" si="87"/>
        <v>75.25</v>
      </c>
    </row>
    <row r="2345" ht="15.75" customHeight="1">
      <c r="A2345" s="53">
        <v>17.0</v>
      </c>
      <c r="B2345" s="55" t="s">
        <v>312</v>
      </c>
      <c r="C2345" s="55" t="str">
        <f>+IF(ISERROR(VLOOKUP($B2345,Insumos!$C:$G,3,FALSE)),"",VLOOKUP($B2345,Insumos!$C:$G,3,FALSE))</f>
        <v>UNIDAD</v>
      </c>
      <c r="D2345" s="56">
        <f>+IF(ISERROR(VLOOKUP($B2345,Insumos!$C:$G,2,FALSE)),"",VLOOKUP($B2345,Insumos!$C:$G,2,FALSE))</f>
        <v>90.25</v>
      </c>
      <c r="E2345" s="57">
        <f>+IF(ISERROR(VLOOKUP($B2345,Insumos!$C:$G,5,FALSE)),"",VLOOKUP($B2345,Insumos!$C:$G,5,FALSE))</f>
        <v>1</v>
      </c>
      <c r="F2345" s="55" t="str">
        <f>+IF(ISERROR(VLOOKUP($B2345,Insumos!$C:$G,4,FALSE)),"",VLOOKUP($B2345,Insumos!$C:$G,4,FALSE))</f>
        <v>UNIDAD</v>
      </c>
      <c r="G2345" s="141">
        <v>1.0</v>
      </c>
      <c r="H2345" s="56">
        <f t="shared" si="87"/>
        <v>90.25</v>
      </c>
    </row>
    <row r="2346" ht="15.75" customHeight="1">
      <c r="A2346" s="53">
        <v>18.0</v>
      </c>
      <c r="B2346" s="55" t="s">
        <v>303</v>
      </c>
      <c r="C2346" s="55" t="str">
        <f>+IF(ISERROR(VLOOKUP($B2346,Insumos!$C:$G,3,FALSE)),"",VLOOKUP($B2346,Insumos!$C:$G,3,FALSE))</f>
        <v>UNIDAD</v>
      </c>
      <c r="D2346" s="56">
        <f>+IF(ISERROR(VLOOKUP($B2346,Insumos!$C:$G,2,FALSE)),"",VLOOKUP($B2346,Insumos!$C:$G,2,FALSE))</f>
        <v>10</v>
      </c>
      <c r="E2346" s="57">
        <f>+IF(ISERROR(VLOOKUP($B2346,Insumos!$C:$G,5,FALSE)),"",VLOOKUP($B2346,Insumos!$C:$G,5,FALSE))</f>
        <v>1</v>
      </c>
      <c r="F2346" s="55" t="str">
        <f>+IF(ISERROR(VLOOKUP($B2346,Insumos!$C:$G,4,FALSE)),"",VLOOKUP($B2346,Insumos!$C:$G,4,FALSE))</f>
        <v>UNIDAD</v>
      </c>
      <c r="G2346" s="141">
        <v>1.0</v>
      </c>
      <c r="H2346" s="56">
        <f t="shared" si="87"/>
        <v>10</v>
      </c>
    </row>
    <row r="2347" ht="15.75" customHeight="1">
      <c r="A2347" s="53">
        <v>19.0</v>
      </c>
      <c r="B2347" s="55" t="s">
        <v>304</v>
      </c>
      <c r="C2347" s="55" t="str">
        <f>+IF(ISERROR(VLOOKUP($B2347,Insumos!$C:$G,3,FALSE)),"",VLOOKUP($B2347,Insumos!$C:$G,3,FALSE))</f>
        <v>UNIDAD</v>
      </c>
      <c r="D2347" s="56">
        <f>+IF(ISERROR(VLOOKUP($B2347,Insumos!$C:$G,2,FALSE)),"",VLOOKUP($B2347,Insumos!$C:$G,2,FALSE))</f>
        <v>9</v>
      </c>
      <c r="E2347" s="57">
        <f>+IF(ISERROR(VLOOKUP($B2347,Insumos!$C:$G,5,FALSE)),"",VLOOKUP($B2347,Insumos!$C:$G,5,FALSE))</f>
        <v>1</v>
      </c>
      <c r="F2347" s="55" t="str">
        <f>+IF(ISERROR(VLOOKUP($B2347,Insumos!$C:$G,4,FALSE)),"",VLOOKUP($B2347,Insumos!$C:$G,4,FALSE))</f>
        <v>UNIDAD</v>
      </c>
      <c r="G2347" s="141">
        <v>1.0</v>
      </c>
      <c r="H2347" s="56">
        <f t="shared" si="87"/>
        <v>9</v>
      </c>
    </row>
    <row r="2348" ht="15.75" customHeight="1">
      <c r="A2348" s="53">
        <v>20.0</v>
      </c>
      <c r="B2348" s="55" t="s">
        <v>315</v>
      </c>
      <c r="C2348" s="55" t="str">
        <f>+IF(ISERROR(VLOOKUP($B2348,Insumos!$C:$G,3,FALSE)),"",VLOOKUP($B2348,Insumos!$C:$G,3,FALSE))</f>
        <v>UNIDAD</v>
      </c>
      <c r="D2348" s="56">
        <f>+IF(ISERROR(VLOOKUP($B2348,Insumos!$C:$G,2,FALSE)),"",VLOOKUP($B2348,Insumos!$C:$G,2,FALSE))</f>
        <v>170</v>
      </c>
      <c r="E2348" s="57">
        <f>+IF(ISERROR(VLOOKUP($B2348,Insumos!$C:$G,5,FALSE)),"",VLOOKUP($B2348,Insumos!$C:$G,5,FALSE))</f>
        <v>1</v>
      </c>
      <c r="F2348" s="55" t="str">
        <f>+IF(ISERROR(VLOOKUP($B2348,Insumos!$C:$G,4,FALSE)),"",VLOOKUP($B2348,Insumos!$C:$G,4,FALSE))</f>
        <v>UNIDAD</v>
      </c>
      <c r="G2348" s="141">
        <v>1.0</v>
      </c>
      <c r="H2348" s="56">
        <f t="shared" si="87"/>
        <v>170</v>
      </c>
    </row>
    <row r="2349" ht="15.75" customHeight="1">
      <c r="A2349" s="53">
        <v>21.0</v>
      </c>
      <c r="B2349" s="55"/>
      <c r="C2349" s="55" t="str">
        <f>+IF(ISERROR(VLOOKUP($B2349,Insumos!$C:$G,3,FALSE)),"",VLOOKUP($B2349,Insumos!$C:$G,3,FALSE))</f>
        <v/>
      </c>
      <c r="D2349" s="56" t="str">
        <f>+IF(ISERROR(VLOOKUP($B2349,Insumos!$C:$G,2,FALSE)),"",VLOOKUP($B2349,Insumos!$C:$G,2,FALSE))</f>
        <v/>
      </c>
      <c r="E2349" s="57" t="str">
        <f>+IF(ISERROR(VLOOKUP($B2349,Insumos!$C:$G,5,FALSE)),"",VLOOKUP($B2349,Insumos!$C:$G,5,FALSE))</f>
        <v/>
      </c>
      <c r="F2349" s="55" t="str">
        <f>+IF(ISERROR(VLOOKUP($B2349,Insumos!$C:$G,4,FALSE)),"",VLOOKUP($B2349,Insumos!$C:$G,4,FALSE))</f>
        <v/>
      </c>
      <c r="G2349" s="141"/>
      <c r="H2349" s="56">
        <f t="shared" si="87"/>
        <v>0</v>
      </c>
    </row>
    <row r="2350" ht="15.75" customHeight="1">
      <c r="A2350" s="53">
        <v>22.0</v>
      </c>
      <c r="B2350" s="55"/>
      <c r="C2350" s="55" t="str">
        <f>+IF(ISERROR(VLOOKUP($B2350,Insumos!$C:$G,3,FALSE)),"",VLOOKUP($B2350,Insumos!$C:$G,3,FALSE))</f>
        <v/>
      </c>
      <c r="D2350" s="56" t="str">
        <f>+IF(ISERROR(VLOOKUP($B2350,Insumos!$C:$G,2,FALSE)),"",VLOOKUP($B2350,Insumos!$C:$G,2,FALSE))</f>
        <v/>
      </c>
      <c r="E2350" s="57" t="str">
        <f>+IF(ISERROR(VLOOKUP($B2350,Insumos!$C:$G,5,FALSE)),"",VLOOKUP($B2350,Insumos!$C:$G,5,FALSE))</f>
        <v/>
      </c>
      <c r="F2350" s="55" t="str">
        <f>+IF(ISERROR(VLOOKUP($B2350,Insumos!$C:$G,4,FALSE)),"",VLOOKUP($B2350,Insumos!$C:$G,4,FALSE))</f>
        <v/>
      </c>
      <c r="G2350" s="141"/>
      <c r="H2350" s="56">
        <f t="shared" si="87"/>
        <v>0</v>
      </c>
    </row>
    <row r="2351" ht="15.75" customHeight="1">
      <c r="A2351" s="53">
        <v>23.0</v>
      </c>
      <c r="B2351" s="55"/>
      <c r="C2351" s="55" t="str">
        <f>+IF(ISERROR(VLOOKUP($B2351,Insumos!$C:$G,3,FALSE)),"",VLOOKUP($B2351,Insumos!$C:$G,3,FALSE))</f>
        <v/>
      </c>
      <c r="D2351" s="56" t="str">
        <f>+IF(ISERROR(VLOOKUP($B2351,Insumos!$C:$G,2,FALSE)),"",VLOOKUP($B2351,Insumos!$C:$G,2,FALSE))</f>
        <v/>
      </c>
      <c r="E2351" s="57" t="str">
        <f>+IF(ISERROR(VLOOKUP($B2351,Insumos!$C:$G,5,FALSE)),"",VLOOKUP($B2351,Insumos!$C:$G,5,FALSE))</f>
        <v/>
      </c>
      <c r="F2351" s="55" t="str">
        <f>+IF(ISERROR(VLOOKUP($B2351,Insumos!$C:$G,4,FALSE)),"",VLOOKUP($B2351,Insumos!$C:$G,4,FALSE))</f>
        <v/>
      </c>
      <c r="G2351" s="141"/>
      <c r="H2351" s="56">
        <f t="shared" si="87"/>
        <v>0</v>
      </c>
    </row>
    <row r="2352" ht="15.75" customHeight="1">
      <c r="A2352" s="53">
        <v>24.0</v>
      </c>
      <c r="B2352" s="55"/>
      <c r="C2352" s="55" t="str">
        <f>+IF(ISERROR(VLOOKUP($B2352,Insumos!$C:$G,3,FALSE)),"",VLOOKUP($B2352,Insumos!$C:$G,3,FALSE))</f>
        <v/>
      </c>
      <c r="D2352" s="56" t="str">
        <f>+IF(ISERROR(VLOOKUP($B2352,Insumos!$C:$G,2,FALSE)),"",VLOOKUP($B2352,Insumos!$C:$G,2,FALSE))</f>
        <v/>
      </c>
      <c r="E2352" s="57" t="str">
        <f>+IF(ISERROR(VLOOKUP($B2352,Insumos!$C:$G,5,FALSE)),"",VLOOKUP($B2352,Insumos!$C:$G,5,FALSE))</f>
        <v/>
      </c>
      <c r="F2352" s="55" t="str">
        <f>+IF(ISERROR(VLOOKUP($B2352,Insumos!$C:$G,4,FALSE)),"",VLOOKUP($B2352,Insumos!$C:$G,4,FALSE))</f>
        <v/>
      </c>
      <c r="G2352" s="141"/>
      <c r="H2352" s="56">
        <f t="shared" si="87"/>
        <v>0</v>
      </c>
    </row>
    <row r="2353" ht="15.75" customHeight="1">
      <c r="A2353" s="53">
        <v>25.0</v>
      </c>
      <c r="B2353" s="55"/>
      <c r="C2353" s="55" t="str">
        <f>+IF(ISERROR(VLOOKUP($B2353,Insumos!$C:$G,3,FALSE)),"",VLOOKUP($B2353,Insumos!$C:$G,3,FALSE))</f>
        <v/>
      </c>
      <c r="D2353" s="56" t="str">
        <f>+IF(ISERROR(VLOOKUP($B2353,Insumos!$C:$G,2,FALSE)),"",VLOOKUP($B2353,Insumos!$C:$G,2,FALSE))</f>
        <v/>
      </c>
      <c r="E2353" s="57" t="str">
        <f>+IF(ISERROR(VLOOKUP($B2353,Insumos!$C:$G,5,FALSE)),"",VLOOKUP($B2353,Insumos!$C:$G,5,FALSE))</f>
        <v/>
      </c>
      <c r="F2353" s="55" t="str">
        <f>+IF(ISERROR(VLOOKUP($B2353,Insumos!$C:$G,4,FALSE)),"",VLOOKUP($B2353,Insumos!$C:$G,4,FALSE))</f>
        <v/>
      </c>
      <c r="G2353" s="141"/>
      <c r="H2353" s="56">
        <f t="shared" si="87"/>
        <v>0</v>
      </c>
    </row>
    <row r="2354" ht="15.75" customHeight="1">
      <c r="A2354" s="53">
        <v>26.0</v>
      </c>
      <c r="B2354" s="55"/>
      <c r="C2354" s="55" t="str">
        <f>+IF(ISERROR(VLOOKUP($B2354,Insumos!$C:$G,3,FALSE)),"",VLOOKUP($B2354,Insumos!$C:$G,3,FALSE))</f>
        <v/>
      </c>
      <c r="D2354" s="56" t="str">
        <f>+IF(ISERROR(VLOOKUP($B2354,Insumos!$C:$G,2,FALSE)),"",VLOOKUP($B2354,Insumos!$C:$G,2,FALSE))</f>
        <v/>
      </c>
      <c r="E2354" s="57" t="str">
        <f>+IF(ISERROR(VLOOKUP($B2354,Insumos!$C:$G,5,FALSE)),"",VLOOKUP($B2354,Insumos!$C:$G,5,FALSE))</f>
        <v/>
      </c>
      <c r="F2354" s="55" t="str">
        <f>+IF(ISERROR(VLOOKUP($B2354,Insumos!$C:$G,4,FALSE)),"",VLOOKUP($B2354,Insumos!$C:$G,4,FALSE))</f>
        <v/>
      </c>
      <c r="G2354" s="141"/>
      <c r="H2354" s="56">
        <f t="shared" si="87"/>
        <v>0</v>
      </c>
    </row>
    <row r="2355" ht="15.75" customHeight="1">
      <c r="A2355" s="53">
        <v>27.0</v>
      </c>
      <c r="B2355" s="55"/>
      <c r="C2355" s="55" t="str">
        <f>+IF(ISERROR(VLOOKUP($B2355,Insumos!$C:$G,3,FALSE)),"",VLOOKUP($B2355,Insumos!$C:$G,3,FALSE))</f>
        <v/>
      </c>
      <c r="D2355" s="56" t="str">
        <f>+IF(ISERROR(VLOOKUP($B2355,Insumos!$C:$G,2,FALSE)),"",VLOOKUP($B2355,Insumos!$C:$G,2,FALSE))</f>
        <v/>
      </c>
      <c r="E2355" s="57" t="str">
        <f>+IF(ISERROR(VLOOKUP($B2355,Insumos!$C:$G,5,FALSE)),"",VLOOKUP($B2355,Insumos!$C:$G,5,FALSE))</f>
        <v/>
      </c>
      <c r="F2355" s="55" t="str">
        <f>+IF(ISERROR(VLOOKUP($B2355,Insumos!$C:$G,4,FALSE)),"",VLOOKUP($B2355,Insumos!$C:$G,4,FALSE))</f>
        <v/>
      </c>
      <c r="G2355" s="141"/>
      <c r="H2355" s="56">
        <f t="shared" si="87"/>
        <v>0</v>
      </c>
    </row>
    <row r="2356" ht="15.75" customHeight="1">
      <c r="A2356" s="42"/>
      <c r="B2356" s="140"/>
      <c r="C2356" s="41"/>
      <c r="D2356" s="44"/>
      <c r="E2356" s="45"/>
      <c r="F2356" s="41"/>
      <c r="G2356" s="67" t="s">
        <v>566</v>
      </c>
      <c r="H2356" s="68">
        <f>+SUM(H2329:H2355)</f>
        <v>3195.6</v>
      </c>
    </row>
    <row r="2357" ht="15.75" customHeight="1">
      <c r="A2357" s="42"/>
      <c r="B2357" s="140"/>
      <c r="C2357" s="41"/>
      <c r="D2357" s="44"/>
      <c r="E2357" s="45"/>
      <c r="F2357" s="41"/>
      <c r="G2357" s="67" t="s">
        <v>569</v>
      </c>
      <c r="H2357" s="142">
        <f>+H2356/10</f>
        <v>319.56</v>
      </c>
    </row>
    <row r="2358" ht="15.75" customHeight="1">
      <c r="A2358" s="42"/>
      <c r="B2358" s="140"/>
      <c r="C2358" s="41"/>
      <c r="D2358" s="44"/>
      <c r="E2358" s="45"/>
      <c r="F2358" s="41"/>
      <c r="G2358" s="67" t="s">
        <v>570</v>
      </c>
      <c r="H2358" s="143">
        <f>(H2356+H2357)*1.19</f>
        <v>4183.0404</v>
      </c>
    </row>
    <row r="2359" ht="15.75" customHeight="1">
      <c r="A2359" s="42"/>
      <c r="B2359" s="140"/>
      <c r="C2359" s="41"/>
      <c r="D2359" s="44"/>
      <c r="E2359" s="45"/>
      <c r="F2359" s="41"/>
      <c r="G2359" s="67" t="s">
        <v>571</v>
      </c>
      <c r="H2359" s="144">
        <f>+H2358/H2360</f>
        <v>0.3220200462</v>
      </c>
    </row>
    <row r="2360" ht="15.75" customHeight="1">
      <c r="A2360" s="42"/>
      <c r="B2360" s="140"/>
      <c r="C2360" s="41"/>
      <c r="D2360" s="44"/>
      <c r="E2360" s="45"/>
      <c r="F2360" s="41"/>
      <c r="G2360" s="67" t="s">
        <v>572</v>
      </c>
      <c r="H2360" s="145">
        <v>12990.0</v>
      </c>
    </row>
    <row r="2361" ht="15.75" customHeight="1">
      <c r="B2361" s="4"/>
      <c r="G2361" s="31"/>
    </row>
    <row r="2362" ht="15.75" customHeight="1">
      <c r="B2362" s="4"/>
      <c r="G2362" s="31"/>
    </row>
    <row r="2363" ht="15.75" customHeight="1">
      <c r="A2363" s="138" t="s">
        <v>562</v>
      </c>
      <c r="B2363" s="89" t="s">
        <v>648</v>
      </c>
      <c r="C2363" s="34"/>
      <c r="D2363" s="35"/>
      <c r="E2363" s="36"/>
      <c r="F2363" s="37"/>
      <c r="G2363" s="38"/>
      <c r="H2363" s="35"/>
    </row>
    <row r="2364" ht="15.75" customHeight="1">
      <c r="A2364" s="42"/>
      <c r="B2364" s="140"/>
      <c r="C2364" s="42"/>
      <c r="D2364" s="44"/>
      <c r="E2364" s="45"/>
      <c r="F2364" s="42"/>
      <c r="G2364" s="46"/>
      <c r="H2364" s="44"/>
    </row>
    <row r="2365" ht="15.75" customHeight="1">
      <c r="A2365" s="48" t="s">
        <v>476</v>
      </c>
      <c r="B2365" s="48" t="s">
        <v>477</v>
      </c>
      <c r="C2365" s="48" t="s">
        <v>478</v>
      </c>
      <c r="D2365" s="49" t="s">
        <v>564</v>
      </c>
      <c r="E2365" s="50" t="s">
        <v>10</v>
      </c>
      <c r="F2365" s="48" t="s">
        <v>480</v>
      </c>
      <c r="G2365" s="51" t="s">
        <v>481</v>
      </c>
      <c r="H2365" s="49" t="s">
        <v>565</v>
      </c>
    </row>
    <row r="2366" ht="15.75" customHeight="1">
      <c r="A2366" s="53">
        <v>1.0</v>
      </c>
      <c r="B2366" s="55" t="s">
        <v>69</v>
      </c>
      <c r="C2366" s="55" t="str">
        <f>+IF(ISERROR(VLOOKUP($B2366,Insumos!$C:$G,3,FALSE)),"",VLOOKUP($B2366,Insumos!$C:$G,3,FALSE))</f>
        <v>GRAMOS</v>
      </c>
      <c r="D2366" s="56">
        <f>+IF(ISERROR(VLOOKUP($B2366,Insumos!$C:$G,2,FALSE)),"",VLOOKUP($B2366,Insumos!$C:$G,2,FALSE))</f>
        <v>2777.79</v>
      </c>
      <c r="E2366" s="57">
        <f>+IF(ISERROR(VLOOKUP($B2366,Insumos!$C:$G,5,FALSE)),"",VLOOKUP($B2366,Insumos!$C:$G,5,FALSE))</f>
        <v>5700</v>
      </c>
      <c r="F2366" s="55" t="str">
        <f>+IF(ISERROR(VLOOKUP($B2366,Insumos!$C:$G,4,FALSE)),"",VLOOKUP($B2366,Insumos!$C:$G,4,FALSE))</f>
        <v>GRAMOS</v>
      </c>
      <c r="G2366" s="141">
        <v>110.0</v>
      </c>
      <c r="H2366" s="56">
        <f t="shared" ref="H2366:H2385" si="88">IF(ISERROR(ROUND(+D2366/E2366*G2366,2)),0,ROUND(+D2366/E2366*G2366,2))</f>
        <v>53.61</v>
      </c>
    </row>
    <row r="2367" ht="15.75" customHeight="1">
      <c r="A2367" s="53">
        <v>2.0</v>
      </c>
      <c r="B2367" s="55" t="s">
        <v>52</v>
      </c>
      <c r="C2367" s="55" t="str">
        <f>+IF(ISERROR(VLOOKUP($B2367,Insumos!$C:$G,3,FALSE)),"",VLOOKUP($B2367,Insumos!$C:$G,3,FALSE))</f>
        <v>UNIDAD</v>
      </c>
      <c r="D2367" s="56">
        <f>+IF(ISERROR(VLOOKUP($B2367,Insumos!$C:$G,2,FALSE)),"",VLOOKUP($B2367,Insumos!$C:$G,2,FALSE))</f>
        <v>5000</v>
      </c>
      <c r="E2367" s="57">
        <f>+IF(ISERROR(VLOOKUP($B2367,Insumos!$C:$G,5,FALSE)),"",VLOOKUP($B2367,Insumos!$C:$G,5,FALSE))</f>
        <v>100</v>
      </c>
      <c r="F2367" s="55" t="str">
        <f>+IF(ISERROR(VLOOKUP($B2367,Insumos!$C:$G,4,FALSE)),"",VLOOKUP($B2367,Insumos!$C:$G,4,FALSE))</f>
        <v>UNIDAD</v>
      </c>
      <c r="G2367" s="141">
        <v>0.5</v>
      </c>
      <c r="H2367" s="56">
        <f t="shared" si="88"/>
        <v>25</v>
      </c>
    </row>
    <row r="2368" ht="15.75" customHeight="1">
      <c r="A2368" s="53">
        <v>3.0</v>
      </c>
      <c r="B2368" s="55" t="s">
        <v>235</v>
      </c>
      <c r="C2368" s="55" t="str">
        <f>+IF(ISERROR(VLOOKUP($B2368,Insumos!$C:$G,3,FALSE)),"",VLOOKUP($B2368,Insumos!$C:$G,3,FALSE))</f>
        <v>GRAMOS</v>
      </c>
      <c r="D2368" s="56">
        <f>+IF(ISERROR(VLOOKUP($B2368,Insumos!$C:$G,2,FALSE)),"",VLOOKUP($B2368,Insumos!$C:$G,2,FALSE))</f>
        <v>13944.82759</v>
      </c>
      <c r="E2368" s="57">
        <f>+IF(ISERROR(VLOOKUP($B2368,Insumos!$C:$G,5,FALSE)),"",VLOOKUP($B2368,Insumos!$C:$G,5,FALSE))</f>
        <v>1000</v>
      </c>
      <c r="F2368" s="55" t="str">
        <f>+IF(ISERROR(VLOOKUP($B2368,Insumos!$C:$G,4,FALSE)),"",VLOOKUP($B2368,Insumos!$C:$G,4,FALSE))</f>
        <v>GRAMOS</v>
      </c>
      <c r="G2368" s="141">
        <v>40.0</v>
      </c>
      <c r="H2368" s="56">
        <f t="shared" si="88"/>
        <v>557.79</v>
      </c>
    </row>
    <row r="2369" ht="15.75" customHeight="1">
      <c r="A2369" s="53">
        <v>4.0</v>
      </c>
      <c r="B2369" s="55" t="s">
        <v>234</v>
      </c>
      <c r="C2369" s="55" t="str">
        <f>+IF(ISERROR(VLOOKUP($B2369,Insumos!$C:$G,3,FALSE)),"",VLOOKUP($B2369,Insumos!$C:$G,3,FALSE))</f>
        <v>GRAMOS</v>
      </c>
      <c r="D2369" s="56">
        <f>+IF(ISERROR(VLOOKUP($B2369,Insumos!$C:$G,2,FALSE)),"",VLOOKUP($B2369,Insumos!$C:$G,2,FALSE))</f>
        <v>878.8888889</v>
      </c>
      <c r="E2369" s="57">
        <f>+IF(ISERROR(VLOOKUP($B2369,Insumos!$C:$G,5,FALSE)),"",VLOOKUP($B2369,Insumos!$C:$G,5,FALSE))</f>
        <v>1000</v>
      </c>
      <c r="F2369" s="55" t="str">
        <f>+IF(ISERROR(VLOOKUP($B2369,Insumos!$C:$G,4,FALSE)),"",VLOOKUP($B2369,Insumos!$C:$G,4,FALSE))</f>
        <v>GRAMOS</v>
      </c>
      <c r="G2369" s="141">
        <v>45.0</v>
      </c>
      <c r="H2369" s="56">
        <f t="shared" si="88"/>
        <v>39.55</v>
      </c>
    </row>
    <row r="2370" ht="15.75" customHeight="1">
      <c r="A2370" s="53">
        <v>5.0</v>
      </c>
      <c r="B2370" s="55" t="s">
        <v>192</v>
      </c>
      <c r="C2370" s="55" t="str">
        <f>+IF(ISERROR(VLOOKUP($B2370,Insumos!$C:$G,3,FALSE)),"",VLOOKUP($B2370,Insumos!$C:$G,3,FALSE))</f>
        <v>MILILITROS</v>
      </c>
      <c r="D2370" s="56">
        <f>+IF(ISERROR(VLOOKUP($B2370,Insumos!$C:$G,2,FALSE)),"",VLOOKUP($B2370,Insumos!$C:$G,2,FALSE))</f>
        <v>3782</v>
      </c>
      <c r="E2370" s="57">
        <f>+IF(ISERROR(VLOOKUP($B2370,Insumos!$C:$G,5,FALSE)),"",VLOOKUP($B2370,Insumos!$C:$G,5,FALSE))</f>
        <v>300</v>
      </c>
      <c r="F2370" s="55" t="str">
        <f>+IF(ISERROR(VLOOKUP($B2370,Insumos!$C:$G,4,FALSE)),"",VLOOKUP($B2370,Insumos!$C:$G,4,FALSE))</f>
        <v>MILILITROS</v>
      </c>
      <c r="G2370" s="141">
        <v>10.0</v>
      </c>
      <c r="H2370" s="56">
        <f t="shared" si="88"/>
        <v>126.07</v>
      </c>
    </row>
    <row r="2371" ht="15.75" customHeight="1">
      <c r="A2371" s="53">
        <v>6.0</v>
      </c>
      <c r="B2371" s="55" t="s">
        <v>129</v>
      </c>
      <c r="C2371" s="55" t="str">
        <f>+IF(ISERROR(VLOOKUP($B2371,Insumos!$C:$G,3,FALSE)),"",VLOOKUP($B2371,Insumos!$C:$G,3,FALSE))</f>
        <v>GRAMOS</v>
      </c>
      <c r="D2371" s="56">
        <f>+IF(ISERROR(VLOOKUP($B2371,Insumos!$C:$G,2,FALSE)),"",VLOOKUP($B2371,Insumos!$C:$G,2,FALSE))</f>
        <v>13944.82759</v>
      </c>
      <c r="E2371" s="57">
        <f>+IF(ISERROR(VLOOKUP($B2371,Insumos!$C:$G,5,FALSE)),"",VLOOKUP($B2371,Insumos!$C:$G,5,FALSE))</f>
        <v>1000</v>
      </c>
      <c r="F2371" s="55" t="str">
        <f>+IF(ISERROR(VLOOKUP($B2371,Insumos!$C:$G,4,FALSE)),"",VLOOKUP($B2371,Insumos!$C:$G,4,FALSE))</f>
        <v>GRAMOS</v>
      </c>
      <c r="G2371" s="141">
        <v>45.0</v>
      </c>
      <c r="H2371" s="56">
        <f t="shared" si="88"/>
        <v>627.52</v>
      </c>
    </row>
    <row r="2372" ht="15.75" customHeight="1">
      <c r="A2372" s="53">
        <v>7.0</v>
      </c>
      <c r="B2372" s="55" t="s">
        <v>87</v>
      </c>
      <c r="C2372" s="55" t="str">
        <f>+IF(ISERROR(VLOOKUP($B2372,Insumos!$C:$G,3,FALSE)),"",VLOOKUP($B2372,Insumos!$C:$G,3,FALSE))</f>
        <v>GRAMOS</v>
      </c>
      <c r="D2372" s="56">
        <f>+IF(ISERROR(VLOOKUP($B2372,Insumos!$C:$G,2,FALSE)),"",VLOOKUP($B2372,Insumos!$C:$G,2,FALSE))</f>
        <v>3795</v>
      </c>
      <c r="E2372" s="57">
        <f>+IF(ISERROR(VLOOKUP($B2372,Insumos!$C:$G,5,FALSE)),"",VLOOKUP($B2372,Insumos!$C:$G,5,FALSE))</f>
        <v>500</v>
      </c>
      <c r="F2372" s="55" t="str">
        <f>+IF(ISERROR(VLOOKUP($B2372,Insumos!$C:$G,4,FALSE)),"",VLOOKUP($B2372,Insumos!$C:$G,4,FALSE))</f>
        <v>GRAMOS</v>
      </c>
      <c r="G2372" s="141">
        <v>5.0</v>
      </c>
      <c r="H2372" s="56">
        <f t="shared" si="88"/>
        <v>37.95</v>
      </c>
    </row>
    <row r="2373" ht="15.75" customHeight="1">
      <c r="A2373" s="53">
        <v>8.0</v>
      </c>
      <c r="B2373" s="55" t="s">
        <v>324</v>
      </c>
      <c r="C2373" s="55" t="str">
        <f>+IF(ISERROR(VLOOKUP($B2373,Insumos!$C:$G,3,FALSE)),"",VLOOKUP($B2373,Insumos!$C:$G,3,FALSE))</f>
        <v>GRAMOS</v>
      </c>
      <c r="D2373" s="56">
        <f>+IF(ISERROR(VLOOKUP($B2373,Insumos!$C:$G,2,FALSE)),"",VLOOKUP($B2373,Insumos!$C:$G,2,FALSE))</f>
        <v>1134.5</v>
      </c>
      <c r="E2373" s="57">
        <f>+IF(ISERROR(VLOOKUP($B2373,Insumos!$C:$G,5,FALSE)),"",VLOOKUP($B2373,Insumos!$C:$G,5,FALSE))</f>
        <v>1000</v>
      </c>
      <c r="F2373" s="55" t="str">
        <f>+IF(ISERROR(VLOOKUP($B2373,Insumos!$C:$G,4,FALSE)),"",VLOOKUP($B2373,Insumos!$C:$G,4,FALSE))</f>
        <v>GRAMOS</v>
      </c>
      <c r="G2373" s="141">
        <v>5.0</v>
      </c>
      <c r="H2373" s="56">
        <f t="shared" si="88"/>
        <v>5.67</v>
      </c>
    </row>
    <row r="2374" ht="15.75" customHeight="1">
      <c r="A2374" s="53">
        <v>9.0</v>
      </c>
      <c r="B2374" s="55" t="s">
        <v>297</v>
      </c>
      <c r="C2374" s="55" t="str">
        <f>+IF(ISERROR(VLOOKUP($B2374,Insumos!$C:$G,3,FALSE)),"",VLOOKUP($B2374,Insumos!$C:$G,3,FALSE))</f>
        <v>CAJA</v>
      </c>
      <c r="D2374" s="56">
        <f>+IF(ISERROR(VLOOKUP($B2374,Insumos!$C:$G,2,FALSE)),"",VLOOKUP($B2374,Insumos!$C:$G,2,FALSE))</f>
        <v>110</v>
      </c>
      <c r="E2374" s="57">
        <f>+IF(ISERROR(VLOOKUP($B2374,Insumos!$C:$G,5,FALSE)),"",VLOOKUP($B2374,Insumos!$C:$G,5,FALSE))</f>
        <v>1</v>
      </c>
      <c r="F2374" s="55" t="str">
        <f>+IF(ISERROR(VLOOKUP($B2374,Insumos!$C:$G,4,FALSE)),"",VLOOKUP($B2374,Insumos!$C:$G,4,FALSE))</f>
        <v>CAJA</v>
      </c>
      <c r="G2374" s="141">
        <v>1.0</v>
      </c>
      <c r="H2374" s="56">
        <f t="shared" si="88"/>
        <v>110</v>
      </c>
    </row>
    <row r="2375" ht="15.75" customHeight="1">
      <c r="A2375" s="53">
        <v>10.0</v>
      </c>
      <c r="B2375" s="55" t="s">
        <v>314</v>
      </c>
      <c r="C2375" s="55" t="str">
        <f>+IF(ISERROR(VLOOKUP($B2375,Insumos!$C:$G,3,FALSE)),"",VLOOKUP($B2375,Insumos!$C:$G,3,FALSE))</f>
        <v>UNIDAD</v>
      </c>
      <c r="D2375" s="56">
        <f>+IF(ISERROR(VLOOKUP($B2375,Insumos!$C:$G,2,FALSE)),"",VLOOKUP($B2375,Insumos!$C:$G,2,FALSE))</f>
        <v>10.5</v>
      </c>
      <c r="E2375" s="57">
        <f>+IF(ISERROR(VLOOKUP($B2375,Insumos!$C:$G,5,FALSE)),"",VLOOKUP($B2375,Insumos!$C:$G,5,FALSE))</f>
        <v>1</v>
      </c>
      <c r="F2375" s="55" t="str">
        <f>+IF(ISERROR(VLOOKUP($B2375,Insumos!$C:$G,4,FALSE)),"",VLOOKUP($B2375,Insumos!$C:$G,4,FALSE))</f>
        <v>UNIDAD</v>
      </c>
      <c r="G2375" s="141">
        <v>1.0</v>
      </c>
      <c r="H2375" s="56">
        <f t="shared" si="88"/>
        <v>10.5</v>
      </c>
    </row>
    <row r="2376" ht="15.75" customHeight="1">
      <c r="A2376" s="53">
        <v>11.0</v>
      </c>
      <c r="B2376" s="55" t="s">
        <v>156</v>
      </c>
      <c r="C2376" s="55" t="str">
        <f>+IF(ISERROR(VLOOKUP($B2376,Insumos!$C:$G,3,FALSE)),"",VLOOKUP($B2376,Insumos!$C:$G,3,FALSE))</f>
        <v>GRAMOS</v>
      </c>
      <c r="D2376" s="56">
        <f>+IF(ISERROR(VLOOKUP($B2376,Insumos!$C:$G,2,FALSE)),"",VLOOKUP($B2376,Insumos!$C:$G,2,FALSE))</f>
        <v>909</v>
      </c>
      <c r="E2376" s="57">
        <f>+IF(ISERROR(VLOOKUP($B2376,Insumos!$C:$G,5,FALSE)),"",VLOOKUP($B2376,Insumos!$C:$G,5,FALSE))</f>
        <v>1000</v>
      </c>
      <c r="F2376" s="55" t="str">
        <f>+IF(ISERROR(VLOOKUP($B2376,Insumos!$C:$G,4,FALSE)),"",VLOOKUP($B2376,Insumos!$C:$G,4,FALSE))</f>
        <v>GRAMOS</v>
      </c>
      <c r="G2376" s="141">
        <v>8.0</v>
      </c>
      <c r="H2376" s="56">
        <f t="shared" si="88"/>
        <v>7.27</v>
      </c>
    </row>
    <row r="2377" ht="15.75" customHeight="1">
      <c r="A2377" s="53">
        <v>12.0</v>
      </c>
      <c r="B2377" s="55" t="s">
        <v>313</v>
      </c>
      <c r="C2377" s="55" t="str">
        <f>+IF(ISERROR(VLOOKUP($B2377,Insumos!$C:$G,3,FALSE)),"",VLOOKUP($B2377,Insumos!$C:$G,3,FALSE))</f>
        <v>GRAMOS</v>
      </c>
      <c r="D2377" s="56">
        <f>+IF(ISERROR(VLOOKUP($B2377,Insumos!$C:$G,2,FALSE)),"",VLOOKUP($B2377,Insumos!$C:$G,2,FALSE))</f>
        <v>6750</v>
      </c>
      <c r="E2377" s="57">
        <f>+IF(ISERROR(VLOOKUP($B2377,Insumos!$C:$G,5,FALSE)),"",VLOOKUP($B2377,Insumos!$C:$G,5,FALSE))</f>
        <v>1000</v>
      </c>
      <c r="F2377" s="55" t="str">
        <f>+IF(ISERROR(VLOOKUP($B2377,Insumos!$C:$G,4,FALSE)),"",VLOOKUP($B2377,Insumos!$C:$G,4,FALSE))</f>
        <v>GRAMOS</v>
      </c>
      <c r="G2377" s="141">
        <v>8.0</v>
      </c>
      <c r="H2377" s="56">
        <f t="shared" si="88"/>
        <v>54</v>
      </c>
    </row>
    <row r="2378" ht="15.75" customHeight="1">
      <c r="A2378" s="53">
        <v>13.0</v>
      </c>
      <c r="B2378" s="55" t="s">
        <v>311</v>
      </c>
      <c r="C2378" s="55" t="str">
        <f>+IF(ISERROR(VLOOKUP($B2378,Insumos!$C:$G,3,FALSE)),"",VLOOKUP($B2378,Insumos!$C:$G,3,FALSE))</f>
        <v>UNIDAD</v>
      </c>
      <c r="D2378" s="56">
        <f>+IF(ISERROR(VLOOKUP($B2378,Insumos!$C:$G,2,FALSE)),"",VLOOKUP($B2378,Insumos!$C:$G,2,FALSE))</f>
        <v>75.25</v>
      </c>
      <c r="E2378" s="57">
        <f>+IF(ISERROR(VLOOKUP($B2378,Insumos!$C:$G,5,FALSE)),"",VLOOKUP($B2378,Insumos!$C:$G,5,FALSE))</f>
        <v>1</v>
      </c>
      <c r="F2378" s="55" t="str">
        <f>+IF(ISERROR(VLOOKUP($B2378,Insumos!$C:$G,4,FALSE)),"",VLOOKUP($B2378,Insumos!$C:$G,4,FALSE))</f>
        <v>UNIDAD</v>
      </c>
      <c r="G2378" s="141">
        <v>1.0</v>
      </c>
      <c r="H2378" s="56">
        <f t="shared" si="88"/>
        <v>75.25</v>
      </c>
    </row>
    <row r="2379" ht="15.75" customHeight="1">
      <c r="A2379" s="53">
        <v>14.0</v>
      </c>
      <c r="B2379" s="55" t="s">
        <v>312</v>
      </c>
      <c r="C2379" s="55" t="str">
        <f>+IF(ISERROR(VLOOKUP($B2379,Insumos!$C:$G,3,FALSE)),"",VLOOKUP($B2379,Insumos!$C:$G,3,FALSE))</f>
        <v>UNIDAD</v>
      </c>
      <c r="D2379" s="56">
        <f>+IF(ISERROR(VLOOKUP($B2379,Insumos!$C:$G,2,FALSE)),"",VLOOKUP($B2379,Insumos!$C:$G,2,FALSE))</f>
        <v>90.25</v>
      </c>
      <c r="E2379" s="57">
        <f>+IF(ISERROR(VLOOKUP($B2379,Insumos!$C:$G,5,FALSE)),"",VLOOKUP($B2379,Insumos!$C:$G,5,FALSE))</f>
        <v>1</v>
      </c>
      <c r="F2379" s="55" t="str">
        <f>+IF(ISERROR(VLOOKUP($B2379,Insumos!$C:$G,4,FALSE)),"",VLOOKUP($B2379,Insumos!$C:$G,4,FALSE))</f>
        <v>UNIDAD</v>
      </c>
      <c r="G2379" s="141">
        <v>1.0</v>
      </c>
      <c r="H2379" s="56">
        <f t="shared" si="88"/>
        <v>90.25</v>
      </c>
    </row>
    <row r="2380" ht="15.75" customHeight="1">
      <c r="A2380" s="53">
        <v>15.0</v>
      </c>
      <c r="B2380" s="55" t="s">
        <v>303</v>
      </c>
      <c r="C2380" s="55" t="str">
        <f>+IF(ISERROR(VLOOKUP($B2380,Insumos!$C:$G,3,FALSE)),"",VLOOKUP($B2380,Insumos!$C:$G,3,FALSE))</f>
        <v>UNIDAD</v>
      </c>
      <c r="D2380" s="56">
        <f>+IF(ISERROR(VLOOKUP($B2380,Insumos!$C:$G,2,FALSE)),"",VLOOKUP($B2380,Insumos!$C:$G,2,FALSE))</f>
        <v>10</v>
      </c>
      <c r="E2380" s="57">
        <f>+IF(ISERROR(VLOOKUP($B2380,Insumos!$C:$G,5,FALSE)),"",VLOOKUP($B2380,Insumos!$C:$G,5,FALSE))</f>
        <v>1</v>
      </c>
      <c r="F2380" s="55" t="str">
        <f>+IF(ISERROR(VLOOKUP($B2380,Insumos!$C:$G,4,FALSE)),"",VLOOKUP($B2380,Insumos!$C:$G,4,FALSE))</f>
        <v>UNIDAD</v>
      </c>
      <c r="G2380" s="141">
        <v>1.0</v>
      </c>
      <c r="H2380" s="56">
        <f t="shared" si="88"/>
        <v>10</v>
      </c>
    </row>
    <row r="2381" ht="15.75" customHeight="1">
      <c r="A2381" s="53">
        <v>16.0</v>
      </c>
      <c r="B2381" s="55" t="s">
        <v>304</v>
      </c>
      <c r="C2381" s="55" t="str">
        <f>+IF(ISERROR(VLOOKUP($B2381,Insumos!$C:$G,3,FALSE)),"",VLOOKUP($B2381,Insumos!$C:$G,3,FALSE))</f>
        <v>UNIDAD</v>
      </c>
      <c r="D2381" s="56">
        <f>+IF(ISERROR(VLOOKUP($B2381,Insumos!$C:$G,2,FALSE)),"",VLOOKUP($B2381,Insumos!$C:$G,2,FALSE))</f>
        <v>9</v>
      </c>
      <c r="E2381" s="57">
        <f>+IF(ISERROR(VLOOKUP($B2381,Insumos!$C:$G,5,FALSE)),"",VLOOKUP($B2381,Insumos!$C:$G,5,FALSE))</f>
        <v>1</v>
      </c>
      <c r="F2381" s="55" t="str">
        <f>+IF(ISERROR(VLOOKUP($B2381,Insumos!$C:$G,4,FALSE)),"",VLOOKUP($B2381,Insumos!$C:$G,4,FALSE))</f>
        <v>UNIDAD</v>
      </c>
      <c r="G2381" s="141">
        <v>1.0</v>
      </c>
      <c r="H2381" s="56">
        <f t="shared" si="88"/>
        <v>9</v>
      </c>
    </row>
    <row r="2382" ht="15.75" customHeight="1">
      <c r="A2382" s="53">
        <v>17.0</v>
      </c>
      <c r="B2382" s="55" t="s">
        <v>315</v>
      </c>
      <c r="C2382" s="55" t="str">
        <f>+IF(ISERROR(VLOOKUP($B2382,Insumos!$C:$G,3,FALSE)),"",VLOOKUP($B2382,Insumos!$C:$G,3,FALSE))</f>
        <v>UNIDAD</v>
      </c>
      <c r="D2382" s="56">
        <f>+IF(ISERROR(VLOOKUP($B2382,Insumos!$C:$G,2,FALSE)),"",VLOOKUP($B2382,Insumos!$C:$G,2,FALSE))</f>
        <v>170</v>
      </c>
      <c r="E2382" s="57">
        <f>+IF(ISERROR(VLOOKUP($B2382,Insumos!$C:$G,5,FALSE)),"",VLOOKUP($B2382,Insumos!$C:$G,5,FALSE))</f>
        <v>1</v>
      </c>
      <c r="F2382" s="55" t="str">
        <f>+IF(ISERROR(VLOOKUP($B2382,Insumos!$C:$G,4,FALSE)),"",VLOOKUP($B2382,Insumos!$C:$G,4,FALSE))</f>
        <v>UNIDAD</v>
      </c>
      <c r="G2382" s="141">
        <v>1.0</v>
      </c>
      <c r="H2382" s="56">
        <f t="shared" si="88"/>
        <v>170</v>
      </c>
    </row>
    <row r="2383" ht="15.75" customHeight="1">
      <c r="A2383" s="53">
        <v>18.0</v>
      </c>
      <c r="B2383" s="55"/>
      <c r="C2383" s="55" t="str">
        <f>+IF(ISERROR(VLOOKUP($B2383,Insumos!$C:$G,3,FALSE)),"",VLOOKUP($B2383,Insumos!$C:$G,3,FALSE))</f>
        <v/>
      </c>
      <c r="D2383" s="56" t="str">
        <f>+IF(ISERROR(VLOOKUP($B2383,Insumos!$C:$G,2,FALSE)),"",VLOOKUP($B2383,Insumos!$C:$G,2,FALSE))</f>
        <v/>
      </c>
      <c r="E2383" s="57" t="str">
        <f>+IF(ISERROR(VLOOKUP($B2383,Insumos!$C:$G,5,FALSE)),"",VLOOKUP($B2383,Insumos!$C:$G,5,FALSE))</f>
        <v/>
      </c>
      <c r="F2383" s="55" t="str">
        <f>+IF(ISERROR(VLOOKUP($B2383,Insumos!$C:$G,4,FALSE)),"",VLOOKUP($B2383,Insumos!$C:$G,4,FALSE))</f>
        <v/>
      </c>
      <c r="G2383" s="141"/>
      <c r="H2383" s="56">
        <f t="shared" si="88"/>
        <v>0</v>
      </c>
    </row>
    <row r="2384" ht="15.75" customHeight="1">
      <c r="A2384" s="53">
        <v>19.0</v>
      </c>
      <c r="B2384" s="55"/>
      <c r="C2384" s="55" t="str">
        <f>+IF(ISERROR(VLOOKUP($B2384,Insumos!$C:$G,3,FALSE)),"",VLOOKUP($B2384,Insumos!$C:$G,3,FALSE))</f>
        <v/>
      </c>
      <c r="D2384" s="56" t="str">
        <f>+IF(ISERROR(VLOOKUP($B2384,Insumos!$C:$G,2,FALSE)),"",VLOOKUP($B2384,Insumos!$C:$G,2,FALSE))</f>
        <v/>
      </c>
      <c r="E2384" s="57" t="str">
        <f>+IF(ISERROR(VLOOKUP($B2384,Insumos!$C:$G,5,FALSE)),"",VLOOKUP($B2384,Insumos!$C:$G,5,FALSE))</f>
        <v/>
      </c>
      <c r="F2384" s="55" t="str">
        <f>+IF(ISERROR(VLOOKUP($B2384,Insumos!$C:$G,4,FALSE)),"",VLOOKUP($B2384,Insumos!$C:$G,4,FALSE))</f>
        <v/>
      </c>
      <c r="G2384" s="141"/>
      <c r="H2384" s="56">
        <f t="shared" si="88"/>
        <v>0</v>
      </c>
    </row>
    <row r="2385" ht="15.75" customHeight="1">
      <c r="A2385" s="53">
        <v>20.0</v>
      </c>
      <c r="B2385" s="55"/>
      <c r="C2385" s="55" t="str">
        <f>+IF(ISERROR(VLOOKUP($B2385,Insumos!$C:$G,3,FALSE)),"",VLOOKUP($B2385,Insumos!$C:$G,3,FALSE))</f>
        <v/>
      </c>
      <c r="D2385" s="56" t="str">
        <f>+IF(ISERROR(VLOOKUP($B2385,Insumos!$C:$G,2,FALSE)),"",VLOOKUP($B2385,Insumos!$C:$G,2,FALSE))</f>
        <v/>
      </c>
      <c r="E2385" s="57" t="str">
        <f>+IF(ISERROR(VLOOKUP($B2385,Insumos!$C:$G,5,FALSE)),"",VLOOKUP($B2385,Insumos!$C:$G,5,FALSE))</f>
        <v/>
      </c>
      <c r="F2385" s="55" t="str">
        <f>+IF(ISERROR(VLOOKUP($B2385,Insumos!$C:$G,4,FALSE)),"",VLOOKUP($B2385,Insumos!$C:$G,4,FALSE))</f>
        <v/>
      </c>
      <c r="G2385" s="141"/>
      <c r="H2385" s="56">
        <f t="shared" si="88"/>
        <v>0</v>
      </c>
    </row>
    <row r="2386" ht="15.75" customHeight="1">
      <c r="A2386" s="42"/>
      <c r="B2386" s="140"/>
      <c r="C2386" s="41"/>
      <c r="D2386" s="44"/>
      <c r="E2386" s="45"/>
      <c r="F2386" s="41"/>
      <c r="G2386" s="67" t="s">
        <v>566</v>
      </c>
      <c r="H2386" s="68">
        <f>+SUM(H2366:H2385)</f>
        <v>2009.43</v>
      </c>
    </row>
    <row r="2387" ht="15.75" customHeight="1">
      <c r="A2387" s="42"/>
      <c r="B2387" s="140"/>
      <c r="C2387" s="41"/>
      <c r="D2387" s="44"/>
      <c r="E2387" s="45"/>
      <c r="F2387" s="41"/>
      <c r="G2387" s="67" t="s">
        <v>569</v>
      </c>
      <c r="H2387" s="142">
        <f>+H2386/10</f>
        <v>200.943</v>
      </c>
    </row>
    <row r="2388" ht="15.75" customHeight="1">
      <c r="A2388" s="42"/>
      <c r="B2388" s="140"/>
      <c r="C2388" s="41"/>
      <c r="D2388" s="44"/>
      <c r="E2388" s="45"/>
      <c r="F2388" s="41"/>
      <c r="G2388" s="67" t="s">
        <v>570</v>
      </c>
      <c r="H2388" s="143">
        <f>(H2386+H2387)*1.19</f>
        <v>2630.34387</v>
      </c>
    </row>
    <row r="2389" ht="15.75" customHeight="1">
      <c r="A2389" s="42"/>
      <c r="B2389" s="140"/>
      <c r="C2389" s="41"/>
      <c r="D2389" s="44"/>
      <c r="E2389" s="45"/>
      <c r="F2389" s="41"/>
      <c r="G2389" s="67" t="s">
        <v>571</v>
      </c>
      <c r="H2389" s="144">
        <f>+H2388/H2390</f>
        <v>0.2024899053</v>
      </c>
    </row>
    <row r="2390" ht="15.75" customHeight="1">
      <c r="A2390" s="42"/>
      <c r="B2390" s="140"/>
      <c r="C2390" s="41"/>
      <c r="D2390" s="44"/>
      <c r="E2390" s="45"/>
      <c r="F2390" s="41"/>
      <c r="G2390" s="67" t="s">
        <v>572</v>
      </c>
      <c r="H2390" s="145">
        <v>12990.0</v>
      </c>
    </row>
    <row r="2391" ht="15.75" customHeight="1">
      <c r="B2391" s="4"/>
      <c r="G2391" s="31"/>
    </row>
    <row r="2392" ht="15.75" customHeight="1">
      <c r="B2392" s="4"/>
      <c r="G2392" s="31"/>
    </row>
    <row r="2393" ht="15.75" customHeight="1">
      <c r="B2393" s="4"/>
      <c r="G2393" s="31"/>
    </row>
    <row r="2394" ht="15.75" customHeight="1">
      <c r="B2394" s="4"/>
      <c r="G2394" s="31"/>
    </row>
    <row r="2395" ht="15.75" customHeight="1">
      <c r="B2395" s="4"/>
      <c r="G2395" s="31"/>
    </row>
    <row r="2396" ht="15.75" customHeight="1">
      <c r="A2396" s="138" t="s">
        <v>562</v>
      </c>
      <c r="B2396" s="89" t="s">
        <v>649</v>
      </c>
      <c r="C2396" s="34"/>
      <c r="D2396" s="35"/>
      <c r="E2396" s="36"/>
      <c r="F2396" s="37"/>
      <c r="G2396" s="38"/>
      <c r="H2396" s="35"/>
    </row>
    <row r="2397" ht="15.75" customHeight="1">
      <c r="A2397" s="42"/>
      <c r="B2397" s="140"/>
      <c r="C2397" s="42"/>
      <c r="D2397" s="44"/>
      <c r="E2397" s="45"/>
      <c r="F2397" s="42"/>
      <c r="G2397" s="46"/>
      <c r="H2397" s="44"/>
    </row>
    <row r="2398" ht="15.75" customHeight="1">
      <c r="A2398" s="48" t="s">
        <v>476</v>
      </c>
      <c r="B2398" s="48" t="s">
        <v>477</v>
      </c>
      <c r="C2398" s="48" t="s">
        <v>478</v>
      </c>
      <c r="D2398" s="49" t="s">
        <v>564</v>
      </c>
      <c r="E2398" s="50" t="s">
        <v>10</v>
      </c>
      <c r="F2398" s="48" t="s">
        <v>480</v>
      </c>
      <c r="G2398" s="51" t="s">
        <v>481</v>
      </c>
      <c r="H2398" s="49" t="s">
        <v>565</v>
      </c>
    </row>
    <row r="2399" ht="15.75" customHeight="1">
      <c r="A2399" s="53">
        <v>1.0</v>
      </c>
      <c r="B2399" s="55" t="s">
        <v>69</v>
      </c>
      <c r="C2399" s="55" t="str">
        <f>+IF(ISERROR(VLOOKUP($B2399,Insumos!$C:$G,3,FALSE)),"",VLOOKUP($B2399,Insumos!$C:$G,3,FALSE))</f>
        <v>GRAMOS</v>
      </c>
      <c r="D2399" s="56">
        <f>+IF(ISERROR(VLOOKUP($B2399,Insumos!$C:$G,2,FALSE)),"",VLOOKUP($B2399,Insumos!$C:$G,2,FALSE))</f>
        <v>2777.79</v>
      </c>
      <c r="E2399" s="57">
        <f>+IF(ISERROR(VLOOKUP($B2399,Insumos!$C:$G,5,FALSE)),"",VLOOKUP($B2399,Insumos!$C:$G,5,FALSE))</f>
        <v>5700</v>
      </c>
      <c r="F2399" s="55" t="str">
        <f>+IF(ISERROR(VLOOKUP($B2399,Insumos!$C:$G,4,FALSE)),"",VLOOKUP($B2399,Insumos!$C:$G,4,FALSE))</f>
        <v>GRAMOS</v>
      </c>
      <c r="G2399" s="141">
        <v>110.0</v>
      </c>
      <c r="H2399" s="56">
        <f t="shared" ref="H2399:H2420" si="89">IF(ISERROR(ROUND(+D2399/E2399*G2399,2)),0,ROUND(+D2399/E2399*G2399,2))</f>
        <v>53.61</v>
      </c>
    </row>
    <row r="2400" ht="15.75" customHeight="1">
      <c r="A2400" s="53">
        <v>2.0</v>
      </c>
      <c r="B2400" s="55" t="s">
        <v>52</v>
      </c>
      <c r="C2400" s="55" t="str">
        <f>+IF(ISERROR(VLOOKUP($B2400,Insumos!$C:$G,3,FALSE)),"",VLOOKUP($B2400,Insumos!$C:$G,3,FALSE))</f>
        <v>UNIDAD</v>
      </c>
      <c r="D2400" s="56">
        <f>+IF(ISERROR(VLOOKUP($B2400,Insumos!$C:$G,2,FALSE)),"",VLOOKUP($B2400,Insumos!$C:$G,2,FALSE))</f>
        <v>5000</v>
      </c>
      <c r="E2400" s="57">
        <f>+IF(ISERROR(VLOOKUP($B2400,Insumos!$C:$G,5,FALSE)),"",VLOOKUP($B2400,Insumos!$C:$G,5,FALSE))</f>
        <v>100</v>
      </c>
      <c r="F2400" s="55" t="str">
        <f>+IF(ISERROR(VLOOKUP($B2400,Insumos!$C:$G,4,FALSE)),"",VLOOKUP($B2400,Insumos!$C:$G,4,FALSE))</f>
        <v>UNIDAD</v>
      </c>
      <c r="G2400" s="141">
        <v>1.0</v>
      </c>
      <c r="H2400" s="56">
        <f t="shared" si="89"/>
        <v>50</v>
      </c>
    </row>
    <row r="2401" ht="15.75" customHeight="1">
      <c r="A2401" s="53">
        <v>3.0</v>
      </c>
      <c r="B2401" s="55" t="s">
        <v>44</v>
      </c>
      <c r="C2401" s="55" t="str">
        <f>+IF(ISERROR(VLOOKUP($B2401,Insumos!$C:$G,3,FALSE)),"",VLOOKUP($B2401,Insumos!$C:$G,3,FALSE))</f>
        <v>GRAMOS</v>
      </c>
      <c r="D2401" s="56">
        <f>+IF(ISERROR(VLOOKUP($B2401,Insumos!$C:$G,2,FALSE)),"",VLOOKUP($B2401,Insumos!$C:$G,2,FALSE))</f>
        <v>5780</v>
      </c>
      <c r="E2401" s="57">
        <f>+IF(ISERROR(VLOOKUP($B2401,Insumos!$C:$G,5,FALSE)),"",VLOOKUP($B2401,Insumos!$C:$G,5,FALSE))</f>
        <v>1000</v>
      </c>
      <c r="F2401" s="55" t="str">
        <f>+IF(ISERROR(VLOOKUP($B2401,Insumos!$C:$G,4,FALSE)),"",VLOOKUP($B2401,Insumos!$C:$G,4,FALSE))</f>
        <v>GRAMOS</v>
      </c>
      <c r="G2401" s="141">
        <v>30.0</v>
      </c>
      <c r="H2401" s="56">
        <f t="shared" si="89"/>
        <v>173.4</v>
      </c>
    </row>
    <row r="2402" ht="15.75" customHeight="1">
      <c r="A2402" s="53">
        <v>4.0</v>
      </c>
      <c r="B2402" s="55" t="s">
        <v>236</v>
      </c>
      <c r="C2402" s="55" t="str">
        <f>+IF(ISERROR(VLOOKUP($B2402,Insumos!$C:$G,3,FALSE)),"",VLOOKUP($B2402,Insumos!$C:$G,3,FALSE))</f>
        <v>GRAMOS</v>
      </c>
      <c r="D2402" s="56">
        <f>+IF(ISERROR(VLOOKUP($B2402,Insumos!$C:$G,2,FALSE)),"",VLOOKUP($B2402,Insumos!$C:$G,2,FALSE))</f>
        <v>8753.846154</v>
      </c>
      <c r="E2402" s="57">
        <f>+IF(ISERROR(VLOOKUP($B2402,Insumos!$C:$G,5,FALSE)),"",VLOOKUP($B2402,Insumos!$C:$G,5,FALSE))</f>
        <v>1000</v>
      </c>
      <c r="F2402" s="55" t="str">
        <f>+IF(ISERROR(VLOOKUP($B2402,Insumos!$C:$G,4,FALSE)),"",VLOOKUP($B2402,Insumos!$C:$G,4,FALSE))</f>
        <v>GRAMOS</v>
      </c>
      <c r="G2402" s="141">
        <v>40.0</v>
      </c>
      <c r="H2402" s="56">
        <f t="shared" si="89"/>
        <v>350.15</v>
      </c>
    </row>
    <row r="2403" ht="15.75" customHeight="1">
      <c r="A2403" s="53">
        <v>5.0</v>
      </c>
      <c r="B2403" s="55" t="s">
        <v>33</v>
      </c>
      <c r="C2403" s="55" t="str">
        <f>+IF(ISERROR(VLOOKUP($B2403,Insumos!$C:$G,3,FALSE)),"",VLOOKUP($B2403,Insumos!$C:$G,3,FALSE))</f>
        <v>GRAMOS</v>
      </c>
      <c r="D2403" s="56">
        <f>+IF(ISERROR(VLOOKUP($B2403,Insumos!$C:$G,2,FALSE)),"",VLOOKUP($B2403,Insumos!$C:$G,2,FALSE))</f>
        <v>6945</v>
      </c>
      <c r="E2403" s="57">
        <f>+IF(ISERROR(VLOOKUP($B2403,Insumos!$C:$G,5,FALSE)),"",VLOOKUP($B2403,Insumos!$C:$G,5,FALSE))</f>
        <v>1360</v>
      </c>
      <c r="F2403" s="55" t="str">
        <f>+IF(ISERROR(VLOOKUP($B2403,Insumos!$C:$G,4,FALSE)),"",VLOOKUP($B2403,Insumos!$C:$G,4,FALSE))</f>
        <v>GRAMOS</v>
      </c>
      <c r="G2403" s="141">
        <v>35.0</v>
      </c>
      <c r="H2403" s="56">
        <f t="shared" si="89"/>
        <v>178.73</v>
      </c>
    </row>
    <row r="2404" ht="15.75" customHeight="1">
      <c r="A2404" s="53">
        <v>6.0</v>
      </c>
      <c r="B2404" s="55" t="s">
        <v>56</v>
      </c>
      <c r="C2404" s="55" t="str">
        <f>+IF(ISERROR(VLOOKUP($B2404,Insumos!$C:$G,3,FALSE)),"",VLOOKUP($B2404,Insumos!$C:$G,3,FALSE))</f>
        <v>GRAMOS</v>
      </c>
      <c r="D2404" s="56">
        <f>+IF(ISERROR(VLOOKUP($B2404,Insumos!$C:$G,2,FALSE)),"",VLOOKUP($B2404,Insumos!$C:$G,2,FALSE))</f>
        <v>1690</v>
      </c>
      <c r="E2404" s="57">
        <f>+IF(ISERROR(VLOOKUP($B2404,Insumos!$C:$G,5,FALSE)),"",VLOOKUP($B2404,Insumos!$C:$G,5,FALSE))</f>
        <v>1000</v>
      </c>
      <c r="F2404" s="55" t="str">
        <f>+IF(ISERROR(VLOOKUP($B2404,Insumos!$C:$G,4,FALSE)),"",VLOOKUP($B2404,Insumos!$C:$G,4,FALSE))</f>
        <v>GRAMOS</v>
      </c>
      <c r="G2404" s="141">
        <v>5.0</v>
      </c>
      <c r="H2404" s="56">
        <f t="shared" si="89"/>
        <v>8.45</v>
      </c>
    </row>
    <row r="2405" ht="15.75" customHeight="1">
      <c r="A2405" s="53">
        <v>7.0</v>
      </c>
      <c r="B2405" s="55" t="s">
        <v>93</v>
      </c>
      <c r="C2405" s="55" t="str">
        <f>+IF(ISERROR(VLOOKUP($B2405,Insumos!$C:$G,3,FALSE)),"",VLOOKUP($B2405,Insumos!$C:$G,3,FALSE))</f>
        <v>PORCION</v>
      </c>
      <c r="D2405" s="56">
        <f>+IF(ISERROR(VLOOKUP($B2405,Insumos!$C:$G,2,FALSE)),"",VLOOKUP($B2405,Insumos!$C:$G,2,FALSE))</f>
        <v>622.85</v>
      </c>
      <c r="E2405" s="57">
        <f>+IF(ISERROR(VLOOKUP($B2405,Insumos!$C:$G,5,FALSE)),"",VLOOKUP($B2405,Insumos!$C:$G,5,FALSE))</f>
        <v>1</v>
      </c>
      <c r="F2405" s="55" t="str">
        <f>+IF(ISERROR(VLOOKUP($B2405,Insumos!$C:$G,4,FALSE)),"",VLOOKUP($B2405,Insumos!$C:$G,4,FALSE))</f>
        <v>PORCION</v>
      </c>
      <c r="G2405" s="141">
        <v>1.0</v>
      </c>
      <c r="H2405" s="56">
        <f t="shared" si="89"/>
        <v>622.85</v>
      </c>
    </row>
    <row r="2406" ht="15.75" customHeight="1">
      <c r="A2406" s="53">
        <v>8.0</v>
      </c>
      <c r="B2406" s="55" t="s">
        <v>141</v>
      </c>
      <c r="C2406" s="55" t="str">
        <f>+IF(ISERROR(VLOOKUP($B2406,Insumos!$C:$G,3,FALSE)),"",VLOOKUP($B2406,Insumos!$C:$G,3,FALSE))</f>
        <v>MILILITROS</v>
      </c>
      <c r="D2406" s="56">
        <f>+IF(ISERROR(VLOOKUP($B2406,Insumos!$C:$G,2,FALSE)),"",VLOOKUP($B2406,Insumos!$C:$G,2,FALSE))</f>
        <v>12024.33</v>
      </c>
      <c r="E2406" s="57">
        <f>+IF(ISERROR(VLOOKUP($B2406,Insumos!$C:$G,5,FALSE)),"",VLOOKUP($B2406,Insumos!$C:$G,5,FALSE))</f>
        <v>2895</v>
      </c>
      <c r="F2406" s="55" t="str">
        <f>+IF(ISERROR(VLOOKUP($B2406,Insumos!$C:$G,4,FALSE)),"",VLOOKUP($B2406,Insumos!$C:$G,4,FALSE))</f>
        <v>MILILITROS</v>
      </c>
      <c r="G2406" s="141">
        <v>30.0</v>
      </c>
      <c r="H2406" s="56">
        <f t="shared" si="89"/>
        <v>124.6</v>
      </c>
    </row>
    <row r="2407" ht="15.75" customHeight="1">
      <c r="A2407" s="53">
        <v>9.0</v>
      </c>
      <c r="B2407" s="55" t="s">
        <v>324</v>
      </c>
      <c r="C2407" s="55" t="str">
        <f>+IF(ISERROR(VLOOKUP($B2407,Insumos!$C:$G,3,FALSE)),"",VLOOKUP($B2407,Insumos!$C:$G,3,FALSE))</f>
        <v>GRAMOS</v>
      </c>
      <c r="D2407" s="56">
        <f>+IF(ISERROR(VLOOKUP($B2407,Insumos!$C:$G,2,FALSE)),"",VLOOKUP($B2407,Insumos!$C:$G,2,FALSE))</f>
        <v>1134.5</v>
      </c>
      <c r="E2407" s="57">
        <f>+IF(ISERROR(VLOOKUP($B2407,Insumos!$C:$G,5,FALSE)),"",VLOOKUP($B2407,Insumos!$C:$G,5,FALSE))</f>
        <v>1000</v>
      </c>
      <c r="F2407" s="55" t="str">
        <f>+IF(ISERROR(VLOOKUP($B2407,Insumos!$C:$G,4,FALSE)),"",VLOOKUP($B2407,Insumos!$C:$G,4,FALSE))</f>
        <v>GRAMOS</v>
      </c>
      <c r="G2407" s="141">
        <v>5.0</v>
      </c>
      <c r="H2407" s="56">
        <f t="shared" si="89"/>
        <v>5.67</v>
      </c>
    </row>
    <row r="2408" ht="15.75" customHeight="1">
      <c r="A2408" s="53">
        <v>10.0</v>
      </c>
      <c r="B2408" s="55" t="s">
        <v>87</v>
      </c>
      <c r="C2408" s="55" t="str">
        <f>+IF(ISERROR(VLOOKUP($B2408,Insumos!$C:$G,3,FALSE)),"",VLOOKUP($B2408,Insumos!$C:$G,3,FALSE))</f>
        <v>GRAMOS</v>
      </c>
      <c r="D2408" s="56">
        <f>+IF(ISERROR(VLOOKUP($B2408,Insumos!$C:$G,2,FALSE)),"",VLOOKUP($B2408,Insumos!$C:$G,2,FALSE))</f>
        <v>3795</v>
      </c>
      <c r="E2408" s="57">
        <f>+IF(ISERROR(VLOOKUP($B2408,Insumos!$C:$G,5,FALSE)),"",VLOOKUP($B2408,Insumos!$C:$G,5,FALSE))</f>
        <v>500</v>
      </c>
      <c r="F2408" s="55" t="str">
        <f>+IF(ISERROR(VLOOKUP($B2408,Insumos!$C:$G,4,FALSE)),"",VLOOKUP($B2408,Insumos!$C:$G,4,FALSE))</f>
        <v>GRAMOS</v>
      </c>
      <c r="G2408" s="141">
        <v>5.0</v>
      </c>
      <c r="H2408" s="56">
        <f t="shared" si="89"/>
        <v>37.95</v>
      </c>
    </row>
    <row r="2409" ht="15.75" customHeight="1">
      <c r="A2409" s="53">
        <v>11.0</v>
      </c>
      <c r="B2409" s="55" t="s">
        <v>297</v>
      </c>
      <c r="C2409" s="55" t="str">
        <f>+IF(ISERROR(VLOOKUP($B2409,Insumos!$C:$G,3,FALSE)),"",VLOOKUP($B2409,Insumos!$C:$G,3,FALSE))</f>
        <v>CAJA</v>
      </c>
      <c r="D2409" s="56">
        <f>+IF(ISERROR(VLOOKUP($B2409,Insumos!$C:$G,2,FALSE)),"",VLOOKUP($B2409,Insumos!$C:$G,2,FALSE))</f>
        <v>110</v>
      </c>
      <c r="E2409" s="57">
        <f>+IF(ISERROR(VLOOKUP($B2409,Insumos!$C:$G,5,FALSE)),"",VLOOKUP($B2409,Insumos!$C:$G,5,FALSE))</f>
        <v>1</v>
      </c>
      <c r="F2409" s="55" t="str">
        <f>+IF(ISERROR(VLOOKUP($B2409,Insumos!$C:$G,4,FALSE)),"",VLOOKUP($B2409,Insumos!$C:$G,4,FALSE))</f>
        <v>CAJA</v>
      </c>
      <c r="G2409" s="141">
        <v>1.0</v>
      </c>
      <c r="H2409" s="56">
        <f t="shared" si="89"/>
        <v>110</v>
      </c>
    </row>
    <row r="2410" ht="15.75" customHeight="1">
      <c r="A2410" s="53">
        <v>12.0</v>
      </c>
      <c r="B2410" s="55" t="s">
        <v>314</v>
      </c>
      <c r="C2410" s="55" t="str">
        <f>+IF(ISERROR(VLOOKUP($B2410,Insumos!$C:$G,3,FALSE)),"",VLOOKUP($B2410,Insumos!$C:$G,3,FALSE))</f>
        <v>UNIDAD</v>
      </c>
      <c r="D2410" s="56">
        <f>+IF(ISERROR(VLOOKUP($B2410,Insumos!$C:$G,2,FALSE)),"",VLOOKUP($B2410,Insumos!$C:$G,2,FALSE))</f>
        <v>10.5</v>
      </c>
      <c r="E2410" s="57">
        <f>+IF(ISERROR(VLOOKUP($B2410,Insumos!$C:$G,5,FALSE)),"",VLOOKUP($B2410,Insumos!$C:$G,5,FALSE))</f>
        <v>1</v>
      </c>
      <c r="F2410" s="55" t="str">
        <f>+IF(ISERROR(VLOOKUP($B2410,Insumos!$C:$G,4,FALSE)),"",VLOOKUP($B2410,Insumos!$C:$G,4,FALSE))</f>
        <v>UNIDAD</v>
      </c>
      <c r="G2410" s="141">
        <v>1.0</v>
      </c>
      <c r="H2410" s="56">
        <f t="shared" si="89"/>
        <v>10.5</v>
      </c>
    </row>
    <row r="2411" ht="15.75" customHeight="1">
      <c r="A2411" s="53">
        <v>13.0</v>
      </c>
      <c r="B2411" s="55" t="s">
        <v>156</v>
      </c>
      <c r="C2411" s="55" t="str">
        <f>+IF(ISERROR(VLOOKUP($B2411,Insumos!$C:$G,3,FALSE)),"",VLOOKUP($B2411,Insumos!$C:$G,3,FALSE))</f>
        <v>GRAMOS</v>
      </c>
      <c r="D2411" s="56">
        <f>+IF(ISERROR(VLOOKUP($B2411,Insumos!$C:$G,2,FALSE)),"",VLOOKUP($B2411,Insumos!$C:$G,2,FALSE))</f>
        <v>909</v>
      </c>
      <c r="E2411" s="57">
        <f>+IF(ISERROR(VLOOKUP($B2411,Insumos!$C:$G,5,FALSE)),"",VLOOKUP($B2411,Insumos!$C:$G,5,FALSE))</f>
        <v>1000</v>
      </c>
      <c r="F2411" s="55" t="str">
        <f>+IF(ISERROR(VLOOKUP($B2411,Insumos!$C:$G,4,FALSE)),"",VLOOKUP($B2411,Insumos!$C:$G,4,FALSE))</f>
        <v>GRAMOS</v>
      </c>
      <c r="G2411" s="141">
        <v>8.0</v>
      </c>
      <c r="H2411" s="56">
        <f t="shared" si="89"/>
        <v>7.27</v>
      </c>
    </row>
    <row r="2412" ht="15.75" customHeight="1">
      <c r="A2412" s="53">
        <v>14.0</v>
      </c>
      <c r="B2412" s="55" t="s">
        <v>313</v>
      </c>
      <c r="C2412" s="55" t="str">
        <f>+IF(ISERROR(VLOOKUP($B2412,Insumos!$C:$G,3,FALSE)),"",VLOOKUP($B2412,Insumos!$C:$G,3,FALSE))</f>
        <v>GRAMOS</v>
      </c>
      <c r="D2412" s="56">
        <f>+IF(ISERROR(VLOOKUP($B2412,Insumos!$C:$G,2,FALSE)),"",VLOOKUP($B2412,Insumos!$C:$G,2,FALSE))</f>
        <v>6750</v>
      </c>
      <c r="E2412" s="57">
        <f>+IF(ISERROR(VLOOKUP($B2412,Insumos!$C:$G,5,FALSE)),"",VLOOKUP($B2412,Insumos!$C:$G,5,FALSE))</f>
        <v>1000</v>
      </c>
      <c r="F2412" s="55" t="str">
        <f>+IF(ISERROR(VLOOKUP($B2412,Insumos!$C:$G,4,FALSE)),"",VLOOKUP($B2412,Insumos!$C:$G,4,FALSE))</f>
        <v>GRAMOS</v>
      </c>
      <c r="G2412" s="141">
        <v>8.0</v>
      </c>
      <c r="H2412" s="56">
        <f t="shared" si="89"/>
        <v>54</v>
      </c>
    </row>
    <row r="2413" ht="15.75" customHeight="1">
      <c r="A2413" s="53">
        <v>15.0</v>
      </c>
      <c r="B2413" s="55" t="s">
        <v>311</v>
      </c>
      <c r="C2413" s="55" t="str">
        <f>+IF(ISERROR(VLOOKUP($B2413,Insumos!$C:$G,3,FALSE)),"",VLOOKUP($B2413,Insumos!$C:$G,3,FALSE))</f>
        <v>UNIDAD</v>
      </c>
      <c r="D2413" s="56">
        <f>+IF(ISERROR(VLOOKUP($B2413,Insumos!$C:$G,2,FALSE)),"",VLOOKUP($B2413,Insumos!$C:$G,2,FALSE))</f>
        <v>75.25</v>
      </c>
      <c r="E2413" s="57">
        <f>+IF(ISERROR(VLOOKUP($B2413,Insumos!$C:$G,5,FALSE)),"",VLOOKUP($B2413,Insumos!$C:$G,5,FALSE))</f>
        <v>1</v>
      </c>
      <c r="F2413" s="55" t="str">
        <f>+IF(ISERROR(VLOOKUP($B2413,Insumos!$C:$G,4,FALSE)),"",VLOOKUP($B2413,Insumos!$C:$G,4,FALSE))</f>
        <v>UNIDAD</v>
      </c>
      <c r="G2413" s="141">
        <v>1.0</v>
      </c>
      <c r="H2413" s="56">
        <f t="shared" si="89"/>
        <v>75.25</v>
      </c>
    </row>
    <row r="2414" ht="15.75" customHeight="1">
      <c r="A2414" s="53">
        <v>16.0</v>
      </c>
      <c r="B2414" s="55" t="s">
        <v>312</v>
      </c>
      <c r="C2414" s="55" t="str">
        <f>+IF(ISERROR(VLOOKUP($B2414,Insumos!$C:$G,3,FALSE)),"",VLOOKUP($B2414,Insumos!$C:$G,3,FALSE))</f>
        <v>UNIDAD</v>
      </c>
      <c r="D2414" s="56">
        <f>+IF(ISERROR(VLOOKUP($B2414,Insumos!$C:$G,2,FALSE)),"",VLOOKUP($B2414,Insumos!$C:$G,2,FALSE))</f>
        <v>90.25</v>
      </c>
      <c r="E2414" s="57">
        <f>+IF(ISERROR(VLOOKUP($B2414,Insumos!$C:$G,5,FALSE)),"",VLOOKUP($B2414,Insumos!$C:$G,5,FALSE))</f>
        <v>1</v>
      </c>
      <c r="F2414" s="55" t="str">
        <f>+IF(ISERROR(VLOOKUP($B2414,Insumos!$C:$G,4,FALSE)),"",VLOOKUP($B2414,Insumos!$C:$G,4,FALSE))</f>
        <v>UNIDAD</v>
      </c>
      <c r="G2414" s="141">
        <v>1.0</v>
      </c>
      <c r="H2414" s="56">
        <f t="shared" si="89"/>
        <v>90.25</v>
      </c>
    </row>
    <row r="2415" ht="15.75" customHeight="1">
      <c r="A2415" s="53">
        <v>17.0</v>
      </c>
      <c r="B2415" s="55" t="s">
        <v>303</v>
      </c>
      <c r="C2415" s="55" t="str">
        <f>+IF(ISERROR(VLOOKUP($B2415,Insumos!$C:$G,3,FALSE)),"",VLOOKUP($B2415,Insumos!$C:$G,3,FALSE))</f>
        <v>UNIDAD</v>
      </c>
      <c r="D2415" s="56">
        <f>+IF(ISERROR(VLOOKUP($B2415,Insumos!$C:$G,2,FALSE)),"",VLOOKUP($B2415,Insumos!$C:$G,2,FALSE))</f>
        <v>10</v>
      </c>
      <c r="E2415" s="57">
        <f>+IF(ISERROR(VLOOKUP($B2415,Insumos!$C:$G,5,FALSE)),"",VLOOKUP($B2415,Insumos!$C:$G,5,FALSE))</f>
        <v>1</v>
      </c>
      <c r="F2415" s="55" t="str">
        <f>+IF(ISERROR(VLOOKUP($B2415,Insumos!$C:$G,4,FALSE)),"",VLOOKUP($B2415,Insumos!$C:$G,4,FALSE))</f>
        <v>UNIDAD</v>
      </c>
      <c r="G2415" s="141">
        <v>1.0</v>
      </c>
      <c r="H2415" s="56">
        <f t="shared" si="89"/>
        <v>10</v>
      </c>
    </row>
    <row r="2416" ht="15.75" customHeight="1">
      <c r="A2416" s="53">
        <v>18.0</v>
      </c>
      <c r="B2416" s="55" t="s">
        <v>304</v>
      </c>
      <c r="C2416" s="55" t="str">
        <f>+IF(ISERROR(VLOOKUP($B2416,Insumos!$C:$G,3,FALSE)),"",VLOOKUP($B2416,Insumos!$C:$G,3,FALSE))</f>
        <v>UNIDAD</v>
      </c>
      <c r="D2416" s="56">
        <f>+IF(ISERROR(VLOOKUP($B2416,Insumos!$C:$G,2,FALSE)),"",VLOOKUP($B2416,Insumos!$C:$G,2,FALSE))</f>
        <v>9</v>
      </c>
      <c r="E2416" s="57">
        <f>+IF(ISERROR(VLOOKUP($B2416,Insumos!$C:$G,5,FALSE)),"",VLOOKUP($B2416,Insumos!$C:$G,5,FALSE))</f>
        <v>1</v>
      </c>
      <c r="F2416" s="55" t="str">
        <f>+IF(ISERROR(VLOOKUP($B2416,Insumos!$C:$G,4,FALSE)),"",VLOOKUP($B2416,Insumos!$C:$G,4,FALSE))</f>
        <v>UNIDAD</v>
      </c>
      <c r="G2416" s="141">
        <v>1.0</v>
      </c>
      <c r="H2416" s="56">
        <f t="shared" si="89"/>
        <v>9</v>
      </c>
    </row>
    <row r="2417" ht="15.75" customHeight="1">
      <c r="A2417" s="53">
        <v>19.0</v>
      </c>
      <c r="B2417" s="55" t="s">
        <v>315</v>
      </c>
      <c r="C2417" s="55" t="str">
        <f>+IF(ISERROR(VLOOKUP($B2417,Insumos!$C:$G,3,FALSE)),"",VLOOKUP($B2417,Insumos!$C:$G,3,FALSE))</f>
        <v>UNIDAD</v>
      </c>
      <c r="D2417" s="56">
        <f>+IF(ISERROR(VLOOKUP($B2417,Insumos!$C:$G,2,FALSE)),"",VLOOKUP($B2417,Insumos!$C:$G,2,FALSE))</f>
        <v>170</v>
      </c>
      <c r="E2417" s="57">
        <f>+IF(ISERROR(VLOOKUP($B2417,Insumos!$C:$G,5,FALSE)),"",VLOOKUP($B2417,Insumos!$C:$G,5,FALSE))</f>
        <v>1</v>
      </c>
      <c r="F2417" s="55" t="str">
        <f>+IF(ISERROR(VLOOKUP($B2417,Insumos!$C:$G,4,FALSE)),"",VLOOKUP($B2417,Insumos!$C:$G,4,FALSE))</f>
        <v>UNIDAD</v>
      </c>
      <c r="G2417" s="141">
        <v>1.0</v>
      </c>
      <c r="H2417" s="56">
        <f t="shared" si="89"/>
        <v>170</v>
      </c>
    </row>
    <row r="2418" ht="15.75" customHeight="1">
      <c r="A2418" s="53">
        <v>20.0</v>
      </c>
      <c r="B2418" s="55"/>
      <c r="C2418" s="55" t="str">
        <f>+IF(ISERROR(VLOOKUP($B2418,Insumos!$C:$G,3,FALSE)),"",VLOOKUP($B2418,Insumos!$C:$G,3,FALSE))</f>
        <v/>
      </c>
      <c r="D2418" s="56" t="str">
        <f>+IF(ISERROR(VLOOKUP($B2418,Insumos!$C:$G,2,FALSE)),"",VLOOKUP($B2418,Insumos!$C:$G,2,FALSE))</f>
        <v/>
      </c>
      <c r="E2418" s="57" t="str">
        <f>+IF(ISERROR(VLOOKUP($B2418,Insumos!$C:$G,5,FALSE)),"",VLOOKUP($B2418,Insumos!$C:$G,5,FALSE))</f>
        <v/>
      </c>
      <c r="F2418" s="55" t="str">
        <f>+IF(ISERROR(VLOOKUP($B2418,Insumos!$C:$G,4,FALSE)),"",VLOOKUP($B2418,Insumos!$C:$G,4,FALSE))</f>
        <v/>
      </c>
      <c r="G2418" s="141"/>
      <c r="H2418" s="56">
        <f t="shared" si="89"/>
        <v>0</v>
      </c>
    </row>
    <row r="2419" ht="15.75" customHeight="1">
      <c r="A2419" s="53">
        <v>21.0</v>
      </c>
      <c r="B2419" s="55"/>
      <c r="C2419" s="55" t="str">
        <f>+IF(ISERROR(VLOOKUP($B2419,Insumos!$C:$G,3,FALSE)),"",VLOOKUP($B2419,Insumos!$C:$G,3,FALSE))</f>
        <v/>
      </c>
      <c r="D2419" s="56" t="str">
        <f>+IF(ISERROR(VLOOKUP($B2419,Insumos!$C:$G,2,FALSE)),"",VLOOKUP($B2419,Insumos!$C:$G,2,FALSE))</f>
        <v/>
      </c>
      <c r="E2419" s="57" t="str">
        <f>+IF(ISERROR(VLOOKUP($B2419,Insumos!$C:$G,5,FALSE)),"",VLOOKUP($B2419,Insumos!$C:$G,5,FALSE))</f>
        <v/>
      </c>
      <c r="F2419" s="55" t="str">
        <f>+IF(ISERROR(VLOOKUP($B2419,Insumos!$C:$G,4,FALSE)),"",VLOOKUP($B2419,Insumos!$C:$G,4,FALSE))</f>
        <v/>
      </c>
      <c r="G2419" s="141"/>
      <c r="H2419" s="56">
        <f t="shared" si="89"/>
        <v>0</v>
      </c>
    </row>
    <row r="2420" ht="15.75" customHeight="1">
      <c r="A2420" s="53">
        <v>22.0</v>
      </c>
      <c r="B2420" s="55"/>
      <c r="C2420" s="55" t="str">
        <f>+IF(ISERROR(VLOOKUP($B2420,Insumos!$C:$G,3,FALSE)),"",VLOOKUP($B2420,Insumos!$C:$G,3,FALSE))</f>
        <v/>
      </c>
      <c r="D2420" s="56" t="str">
        <f>+IF(ISERROR(VLOOKUP($B2420,Insumos!$C:$G,2,FALSE)),"",VLOOKUP($B2420,Insumos!$C:$G,2,FALSE))</f>
        <v/>
      </c>
      <c r="E2420" s="57" t="str">
        <f>+IF(ISERROR(VLOOKUP($B2420,Insumos!$C:$G,5,FALSE)),"",VLOOKUP($B2420,Insumos!$C:$G,5,FALSE))</f>
        <v/>
      </c>
      <c r="F2420" s="55" t="str">
        <f>+IF(ISERROR(VLOOKUP($B2420,Insumos!$C:$G,4,FALSE)),"",VLOOKUP($B2420,Insumos!$C:$G,4,FALSE))</f>
        <v/>
      </c>
      <c r="G2420" s="141"/>
      <c r="H2420" s="56">
        <f t="shared" si="89"/>
        <v>0</v>
      </c>
    </row>
    <row r="2421" ht="15.75" customHeight="1">
      <c r="A2421" s="42"/>
      <c r="B2421" s="140"/>
      <c r="C2421" s="41"/>
      <c r="D2421" s="44"/>
      <c r="E2421" s="45"/>
      <c r="F2421" s="41"/>
      <c r="G2421" s="67" t="s">
        <v>566</v>
      </c>
      <c r="H2421" s="68">
        <f>+SUM(H2399:H2420)</f>
        <v>2141.68</v>
      </c>
    </row>
    <row r="2422" ht="15.75" customHeight="1">
      <c r="A2422" s="42"/>
      <c r="B2422" s="140"/>
      <c r="C2422" s="41"/>
      <c r="D2422" s="44"/>
      <c r="E2422" s="45"/>
      <c r="F2422" s="41"/>
      <c r="G2422" s="67" t="s">
        <v>569</v>
      </c>
      <c r="H2422" s="142">
        <f>+H2421/10</f>
        <v>214.168</v>
      </c>
    </row>
    <row r="2423" ht="15.75" customHeight="1">
      <c r="A2423" s="42"/>
      <c r="B2423" s="140"/>
      <c r="C2423" s="41"/>
      <c r="D2423" s="44"/>
      <c r="E2423" s="45"/>
      <c r="F2423" s="41"/>
      <c r="G2423" s="67" t="s">
        <v>570</v>
      </c>
      <c r="H2423" s="143">
        <f>(H2421+H2422)*1.19</f>
        <v>2803.45912</v>
      </c>
    </row>
    <row r="2424" ht="15.75" customHeight="1">
      <c r="A2424" s="42"/>
      <c r="B2424" s="140"/>
      <c r="C2424" s="41"/>
      <c r="D2424" s="44"/>
      <c r="E2424" s="45"/>
      <c r="F2424" s="41"/>
      <c r="G2424" s="67" t="s">
        <v>571</v>
      </c>
      <c r="H2424" s="144">
        <f>+H2423/H2425</f>
        <v>0.2338164404</v>
      </c>
    </row>
    <row r="2425" ht="15.75" customHeight="1">
      <c r="A2425" s="42"/>
      <c r="B2425" s="140"/>
      <c r="C2425" s="41"/>
      <c r="D2425" s="44"/>
      <c r="E2425" s="45"/>
      <c r="F2425" s="41"/>
      <c r="G2425" s="67" t="s">
        <v>572</v>
      </c>
      <c r="H2425" s="145">
        <v>11990.0</v>
      </c>
    </row>
    <row r="2426" ht="15.75" customHeight="1">
      <c r="B2426" s="4"/>
      <c r="G2426" s="31"/>
    </row>
    <row r="2427" ht="15.75" customHeight="1">
      <c r="B2427" s="4"/>
      <c r="G2427" s="31"/>
    </row>
    <row r="2428" ht="15.75" customHeight="1">
      <c r="B2428" s="4"/>
      <c r="G2428" s="31"/>
    </row>
    <row r="2429" ht="15.75" customHeight="1">
      <c r="B2429" s="4"/>
      <c r="G2429" s="31"/>
    </row>
    <row r="2430" ht="15.75" customHeight="1">
      <c r="A2430" s="138" t="s">
        <v>562</v>
      </c>
      <c r="B2430" s="180" t="s">
        <v>650</v>
      </c>
      <c r="C2430" s="34"/>
      <c r="D2430" s="35"/>
      <c r="E2430" s="36"/>
      <c r="F2430" s="37"/>
      <c r="G2430" s="38"/>
      <c r="H2430" s="35"/>
    </row>
    <row r="2431" ht="15.75" customHeight="1">
      <c r="A2431" s="42"/>
      <c r="B2431" s="140"/>
      <c r="C2431" s="42"/>
      <c r="D2431" s="44"/>
      <c r="E2431" s="45"/>
      <c r="F2431" s="42"/>
      <c r="G2431" s="46"/>
      <c r="H2431" s="44"/>
    </row>
    <row r="2432" ht="15.75" customHeight="1">
      <c r="A2432" s="48" t="s">
        <v>476</v>
      </c>
      <c r="B2432" s="48" t="s">
        <v>477</v>
      </c>
      <c r="C2432" s="48" t="s">
        <v>478</v>
      </c>
      <c r="D2432" s="49" t="s">
        <v>564</v>
      </c>
      <c r="E2432" s="50" t="s">
        <v>10</v>
      </c>
      <c r="F2432" s="48" t="s">
        <v>480</v>
      </c>
      <c r="G2432" s="51" t="s">
        <v>481</v>
      </c>
      <c r="H2432" s="49" t="s">
        <v>565</v>
      </c>
    </row>
    <row r="2433" ht="15.75" customHeight="1">
      <c r="A2433" s="53">
        <v>1.0</v>
      </c>
      <c r="B2433" s="55" t="s">
        <v>69</v>
      </c>
      <c r="C2433" s="55" t="str">
        <f>+IF(ISERROR(VLOOKUP($B2433,Insumos!$C:$G,3,FALSE)),"",VLOOKUP($B2433,Insumos!$C:$G,3,FALSE))</f>
        <v>GRAMOS</v>
      </c>
      <c r="D2433" s="56">
        <f>+IF(ISERROR(VLOOKUP($B2433,Insumos!$C:$G,2,FALSE)),"",VLOOKUP($B2433,Insumos!$C:$G,2,FALSE))</f>
        <v>2777.79</v>
      </c>
      <c r="E2433" s="57">
        <f>+IF(ISERROR(VLOOKUP($B2433,Insumos!$C:$G,5,FALSE)),"",VLOOKUP($B2433,Insumos!$C:$G,5,FALSE))</f>
        <v>5700</v>
      </c>
      <c r="F2433" s="55" t="str">
        <f>+IF(ISERROR(VLOOKUP($B2433,Insumos!$C:$G,4,FALSE)),"",VLOOKUP($B2433,Insumos!$C:$G,4,FALSE))</f>
        <v>GRAMOS</v>
      </c>
      <c r="G2433" s="141">
        <v>110.0</v>
      </c>
      <c r="H2433" s="56">
        <f t="shared" ref="H2433:H2457" si="90">IF(ISERROR(ROUND(+D2433/E2433*G2433,2)),0,ROUND(+D2433/E2433*G2433,2))</f>
        <v>53.61</v>
      </c>
    </row>
    <row r="2434" ht="15.75" customHeight="1">
      <c r="A2434" s="53">
        <v>2.0</v>
      </c>
      <c r="B2434" s="55" t="s">
        <v>235</v>
      </c>
      <c r="C2434" s="55" t="str">
        <f>+IF(ISERROR(VLOOKUP($B2434,Insumos!$C:$G,3,FALSE)),"",VLOOKUP($B2434,Insumos!$C:$G,3,FALSE))</f>
        <v>GRAMOS</v>
      </c>
      <c r="D2434" s="56">
        <f>+IF(ISERROR(VLOOKUP($B2434,Insumos!$C:$G,2,FALSE)),"",VLOOKUP($B2434,Insumos!$C:$G,2,FALSE))</f>
        <v>13944.82759</v>
      </c>
      <c r="E2434" s="57">
        <f>+IF(ISERROR(VLOOKUP($B2434,Insumos!$C:$G,5,FALSE)),"",VLOOKUP($B2434,Insumos!$C:$G,5,FALSE))</f>
        <v>1000</v>
      </c>
      <c r="F2434" s="55" t="str">
        <f>+IF(ISERROR(VLOOKUP($B2434,Insumos!$C:$G,4,FALSE)),"",VLOOKUP($B2434,Insumos!$C:$G,4,FALSE))</f>
        <v>GRAMOS</v>
      </c>
      <c r="G2434" s="141">
        <v>40.0</v>
      </c>
      <c r="H2434" s="56">
        <f t="shared" si="90"/>
        <v>557.79</v>
      </c>
    </row>
    <row r="2435" ht="15.75" customHeight="1">
      <c r="A2435" s="53">
        <v>3.0</v>
      </c>
      <c r="B2435" s="55" t="s">
        <v>33</v>
      </c>
      <c r="C2435" s="55" t="str">
        <f>+IF(ISERROR(VLOOKUP($B2435,Insumos!$C:$G,3,FALSE)),"",VLOOKUP($B2435,Insumos!$C:$G,3,FALSE))</f>
        <v>GRAMOS</v>
      </c>
      <c r="D2435" s="56">
        <f>+IF(ISERROR(VLOOKUP($B2435,Insumos!$C:$G,2,FALSE)),"",VLOOKUP($B2435,Insumos!$C:$G,2,FALSE))</f>
        <v>6945</v>
      </c>
      <c r="E2435" s="57">
        <f>+IF(ISERROR(VLOOKUP($B2435,Insumos!$C:$G,5,FALSE)),"",VLOOKUP($B2435,Insumos!$C:$G,5,FALSE))</f>
        <v>1360</v>
      </c>
      <c r="F2435" s="55" t="str">
        <f>+IF(ISERROR(VLOOKUP($B2435,Insumos!$C:$G,4,FALSE)),"",VLOOKUP($B2435,Insumos!$C:$G,4,FALSE))</f>
        <v>GRAMOS</v>
      </c>
      <c r="G2435" s="141">
        <v>35.0</v>
      </c>
      <c r="H2435" s="56">
        <f t="shared" si="90"/>
        <v>178.73</v>
      </c>
    </row>
    <row r="2436" ht="15.75" customHeight="1">
      <c r="A2436" s="53">
        <v>4.0</v>
      </c>
      <c r="B2436" s="55" t="s">
        <v>228</v>
      </c>
      <c r="C2436" s="55" t="str">
        <f>+IF(ISERROR(VLOOKUP($B2436,Insumos!$C:$G,3,FALSE)),"",VLOOKUP($B2436,Insumos!$C:$G,3,FALSE))</f>
        <v>GRAMOS</v>
      </c>
      <c r="D2436" s="56">
        <f>+IF(ISERROR(VLOOKUP($B2436,Insumos!$C:$G,2,FALSE)),"",VLOOKUP($B2436,Insumos!$C:$G,2,FALSE))</f>
        <v>1681</v>
      </c>
      <c r="E2436" s="57">
        <f>+IF(ISERROR(VLOOKUP($B2436,Insumos!$C:$G,5,FALSE)),"",VLOOKUP($B2436,Insumos!$C:$G,5,FALSE))</f>
        <v>500</v>
      </c>
      <c r="F2436" s="55" t="str">
        <f>+IF(ISERROR(VLOOKUP($B2436,Insumos!$C:$G,4,FALSE)),"",VLOOKUP($B2436,Insumos!$C:$G,4,FALSE))</f>
        <v>GRAMOS</v>
      </c>
      <c r="G2436" s="141">
        <v>5.0</v>
      </c>
      <c r="H2436" s="56">
        <f t="shared" si="90"/>
        <v>16.81</v>
      </c>
    </row>
    <row r="2437" ht="15.75" customHeight="1">
      <c r="A2437" s="53">
        <v>5.0</v>
      </c>
      <c r="B2437" s="55" t="s">
        <v>232</v>
      </c>
      <c r="C2437" s="55" t="str">
        <f>+IF(ISERROR(VLOOKUP($B2437,Insumos!$C:$G,3,FALSE)),"",VLOOKUP($B2437,Insumos!$C:$G,3,FALSE))</f>
        <v>GRAMOS</v>
      </c>
      <c r="D2437" s="56">
        <f>+IF(ISERROR(VLOOKUP($B2437,Insumos!$C:$G,2,FALSE)),"",VLOOKUP($B2437,Insumos!$C:$G,2,FALSE))</f>
        <v>3529.411765</v>
      </c>
      <c r="E2437" s="57">
        <f>+IF(ISERROR(VLOOKUP($B2437,Insumos!$C:$G,5,FALSE)),"",VLOOKUP($B2437,Insumos!$C:$G,5,FALSE))</f>
        <v>1000</v>
      </c>
      <c r="F2437" s="55" t="str">
        <f>+IF(ISERROR(VLOOKUP($B2437,Insumos!$C:$G,4,FALSE)),"",VLOOKUP($B2437,Insumos!$C:$G,4,FALSE))</f>
        <v>GRAMOS</v>
      </c>
      <c r="G2437" s="141">
        <v>40.0</v>
      </c>
      <c r="H2437" s="56">
        <f t="shared" si="90"/>
        <v>141.18</v>
      </c>
    </row>
    <row r="2438" ht="15.75" customHeight="1">
      <c r="A2438" s="53">
        <v>6.0</v>
      </c>
      <c r="B2438" s="55" t="s">
        <v>190</v>
      </c>
      <c r="C2438" s="55" t="str">
        <f>+IF(ISERROR(VLOOKUP($B2438,Insumos!$C:$G,3,FALSE)),"",VLOOKUP($B2438,Insumos!$C:$G,3,FALSE))</f>
        <v>GRAMOS</v>
      </c>
      <c r="D2438" s="56">
        <f>+IF(ISERROR(VLOOKUP($B2438,Insumos!$C:$G,2,FALSE)),"",VLOOKUP($B2438,Insumos!$C:$G,2,FALSE))</f>
        <v>2521</v>
      </c>
      <c r="E2438" s="57">
        <f>+IF(ISERROR(VLOOKUP($B2438,Insumos!$C:$G,5,FALSE)),"",VLOOKUP($B2438,Insumos!$C:$G,5,FALSE))</f>
        <v>1000</v>
      </c>
      <c r="F2438" s="55" t="str">
        <f>+IF(ISERROR(VLOOKUP($B2438,Insumos!$C:$G,4,FALSE)),"",VLOOKUP($B2438,Insumos!$C:$G,4,FALSE))</f>
        <v>GRAMOS</v>
      </c>
      <c r="G2438" s="141">
        <v>5.0</v>
      </c>
      <c r="H2438" s="56">
        <f t="shared" si="90"/>
        <v>12.61</v>
      </c>
    </row>
    <row r="2439" ht="15.75" customHeight="1">
      <c r="A2439" s="53">
        <v>7.0</v>
      </c>
      <c r="B2439" s="55" t="s">
        <v>152</v>
      </c>
      <c r="C2439" s="55" t="str">
        <f>+IF(ISERROR(VLOOKUP($B2439,Insumos!$C:$G,3,FALSE)),"",VLOOKUP($B2439,Insumos!$C:$G,3,FALSE))</f>
        <v>MILILITROS</v>
      </c>
      <c r="D2439" s="56">
        <f>+IF(ISERROR(VLOOKUP($B2439,Insumos!$C:$G,2,FALSE)),"",VLOOKUP($B2439,Insumos!$C:$G,2,FALSE))</f>
        <v>2738.63</v>
      </c>
      <c r="E2439" s="57">
        <f>+IF(ISERROR(VLOOKUP($B2439,Insumos!$C:$G,5,FALSE)),"",VLOOKUP($B2439,Insumos!$C:$G,5,FALSE))</f>
        <v>628</v>
      </c>
      <c r="F2439" s="55" t="str">
        <f>+IF(ISERROR(VLOOKUP($B2439,Insumos!$C:$G,4,FALSE)),"",VLOOKUP($B2439,Insumos!$C:$G,4,FALSE))</f>
        <v>MILILITROS</v>
      </c>
      <c r="G2439" s="141">
        <v>50.0</v>
      </c>
      <c r="H2439" s="56">
        <f t="shared" si="90"/>
        <v>218.04</v>
      </c>
    </row>
    <row r="2440" ht="15.75" customHeight="1">
      <c r="A2440" s="53">
        <v>8.0</v>
      </c>
      <c r="B2440" s="55" t="s">
        <v>87</v>
      </c>
      <c r="C2440" s="55" t="str">
        <f>+IF(ISERROR(VLOOKUP($B2440,Insumos!$C:$G,3,FALSE)),"",VLOOKUP($B2440,Insumos!$C:$G,3,FALSE))</f>
        <v>GRAMOS</v>
      </c>
      <c r="D2440" s="56">
        <f>+IF(ISERROR(VLOOKUP($B2440,Insumos!$C:$G,2,FALSE)),"",VLOOKUP($B2440,Insumos!$C:$G,2,FALSE))</f>
        <v>3795</v>
      </c>
      <c r="E2440" s="57">
        <f>+IF(ISERROR(VLOOKUP($B2440,Insumos!$C:$G,5,FALSE)),"",VLOOKUP($B2440,Insumos!$C:$G,5,FALSE))</f>
        <v>500</v>
      </c>
      <c r="F2440" s="55" t="str">
        <f>+IF(ISERROR(VLOOKUP($B2440,Insumos!$C:$G,4,FALSE)),"",VLOOKUP($B2440,Insumos!$C:$G,4,FALSE))</f>
        <v>GRAMOS</v>
      </c>
      <c r="G2440" s="141">
        <v>5.0</v>
      </c>
      <c r="H2440" s="56">
        <f t="shared" si="90"/>
        <v>37.95</v>
      </c>
    </row>
    <row r="2441" ht="15.75" customHeight="1">
      <c r="A2441" s="53">
        <v>9.0</v>
      </c>
      <c r="B2441" s="55" t="s">
        <v>324</v>
      </c>
      <c r="C2441" s="55" t="str">
        <f>+IF(ISERROR(VLOOKUP($B2441,Insumos!$C:$G,3,FALSE)),"",VLOOKUP($B2441,Insumos!$C:$G,3,FALSE))</f>
        <v>GRAMOS</v>
      </c>
      <c r="D2441" s="56">
        <f>+IF(ISERROR(VLOOKUP($B2441,Insumos!$C:$G,2,FALSE)),"",VLOOKUP($B2441,Insumos!$C:$G,2,FALSE))</f>
        <v>1134.5</v>
      </c>
      <c r="E2441" s="57">
        <f>+IF(ISERROR(VLOOKUP($B2441,Insumos!$C:$G,5,FALSE)),"",VLOOKUP($B2441,Insumos!$C:$G,5,FALSE))</f>
        <v>1000</v>
      </c>
      <c r="F2441" s="55" t="str">
        <f>+IF(ISERROR(VLOOKUP($B2441,Insumos!$C:$G,4,FALSE)),"",VLOOKUP($B2441,Insumos!$C:$G,4,FALSE))</f>
        <v>GRAMOS</v>
      </c>
      <c r="G2441" s="141">
        <v>5.0</v>
      </c>
      <c r="H2441" s="56">
        <f t="shared" si="90"/>
        <v>5.67</v>
      </c>
    </row>
    <row r="2442" ht="15.75" customHeight="1">
      <c r="A2442" s="53">
        <v>10.0</v>
      </c>
      <c r="B2442" s="55" t="s">
        <v>56</v>
      </c>
      <c r="C2442" s="55" t="str">
        <f>+IF(ISERROR(VLOOKUP($B2442,Insumos!$C:$G,3,FALSE)),"",VLOOKUP($B2442,Insumos!$C:$G,3,FALSE))</f>
        <v>GRAMOS</v>
      </c>
      <c r="D2442" s="56">
        <f>+IF(ISERROR(VLOOKUP($B2442,Insumos!$C:$G,2,FALSE)),"",VLOOKUP($B2442,Insumos!$C:$G,2,FALSE))</f>
        <v>1690</v>
      </c>
      <c r="E2442" s="57">
        <f>+IF(ISERROR(VLOOKUP($B2442,Insumos!$C:$G,5,FALSE)),"",VLOOKUP($B2442,Insumos!$C:$G,5,FALSE))</f>
        <v>1000</v>
      </c>
      <c r="F2442" s="55" t="str">
        <f>+IF(ISERROR(VLOOKUP($B2442,Insumos!$C:$G,4,FALSE)),"",VLOOKUP($B2442,Insumos!$C:$G,4,FALSE))</f>
        <v>GRAMOS</v>
      </c>
      <c r="G2442" s="141">
        <v>5.0</v>
      </c>
      <c r="H2442" s="56">
        <f t="shared" si="90"/>
        <v>8.45</v>
      </c>
    </row>
    <row r="2443" ht="15.75" customHeight="1">
      <c r="A2443" s="53">
        <v>11.0</v>
      </c>
      <c r="B2443" s="55" t="s">
        <v>294</v>
      </c>
      <c r="C2443" s="55" t="str">
        <f>+IF(ISERROR(VLOOKUP($B2443,Insumos!$C:$G,3,FALSE)),"",VLOOKUP($B2443,Insumos!$C:$G,3,FALSE))</f>
        <v>CAJA</v>
      </c>
      <c r="D2443" s="56">
        <f>+IF(ISERROR(VLOOKUP($B2443,Insumos!$C:$G,2,FALSE)),"",VLOOKUP($B2443,Insumos!$C:$G,2,FALSE))</f>
        <v>180</v>
      </c>
      <c r="E2443" s="57">
        <f>+IF(ISERROR(VLOOKUP($B2443,Insumos!$C:$G,5,FALSE)),"",VLOOKUP($B2443,Insumos!$C:$G,5,FALSE))</f>
        <v>1</v>
      </c>
      <c r="F2443" s="55" t="str">
        <f>+IF(ISERROR(VLOOKUP($B2443,Insumos!$C:$G,4,FALSE)),"",VLOOKUP($B2443,Insumos!$C:$G,4,FALSE))</f>
        <v>CAJA</v>
      </c>
      <c r="G2443" s="141">
        <v>1.0</v>
      </c>
      <c r="H2443" s="56">
        <f t="shared" si="90"/>
        <v>180</v>
      </c>
    </row>
    <row r="2444" ht="15.75" customHeight="1">
      <c r="A2444" s="53">
        <v>12.0</v>
      </c>
      <c r="B2444" s="55" t="s">
        <v>314</v>
      </c>
      <c r="C2444" s="55" t="str">
        <f>+IF(ISERROR(VLOOKUP($B2444,Insumos!$C:$G,3,FALSE)),"",VLOOKUP($B2444,Insumos!$C:$G,3,FALSE))</f>
        <v>UNIDAD</v>
      </c>
      <c r="D2444" s="56">
        <f>+IF(ISERROR(VLOOKUP($B2444,Insumos!$C:$G,2,FALSE)),"",VLOOKUP($B2444,Insumos!$C:$G,2,FALSE))</f>
        <v>10.5</v>
      </c>
      <c r="E2444" s="57">
        <f>+IF(ISERROR(VLOOKUP($B2444,Insumos!$C:$G,5,FALSE)),"",VLOOKUP($B2444,Insumos!$C:$G,5,FALSE))</f>
        <v>1</v>
      </c>
      <c r="F2444" s="55" t="str">
        <f>+IF(ISERROR(VLOOKUP($B2444,Insumos!$C:$G,4,FALSE)),"",VLOOKUP($B2444,Insumos!$C:$G,4,FALSE))</f>
        <v>UNIDAD</v>
      </c>
      <c r="G2444" s="141">
        <v>1.0</v>
      </c>
      <c r="H2444" s="56">
        <f t="shared" si="90"/>
        <v>10.5</v>
      </c>
    </row>
    <row r="2445" ht="15.75" customHeight="1">
      <c r="A2445" s="53">
        <v>13.0</v>
      </c>
      <c r="B2445" s="55" t="s">
        <v>156</v>
      </c>
      <c r="C2445" s="55" t="str">
        <f>+IF(ISERROR(VLOOKUP($B2445,Insumos!$C:$G,3,FALSE)),"",VLOOKUP($B2445,Insumos!$C:$G,3,FALSE))</f>
        <v>GRAMOS</v>
      </c>
      <c r="D2445" s="56">
        <f>+IF(ISERROR(VLOOKUP($B2445,Insumos!$C:$G,2,FALSE)),"",VLOOKUP($B2445,Insumos!$C:$G,2,FALSE))</f>
        <v>909</v>
      </c>
      <c r="E2445" s="57">
        <f>+IF(ISERROR(VLOOKUP($B2445,Insumos!$C:$G,5,FALSE)),"",VLOOKUP($B2445,Insumos!$C:$G,5,FALSE))</f>
        <v>1000</v>
      </c>
      <c r="F2445" s="55" t="str">
        <f>+IF(ISERROR(VLOOKUP($B2445,Insumos!$C:$G,4,FALSE)),"",VLOOKUP($B2445,Insumos!$C:$G,4,FALSE))</f>
        <v>GRAMOS</v>
      </c>
      <c r="G2445" s="141">
        <v>8.0</v>
      </c>
      <c r="H2445" s="56">
        <f t="shared" si="90"/>
        <v>7.27</v>
      </c>
    </row>
    <row r="2446" ht="15.75" customHeight="1">
      <c r="A2446" s="53">
        <v>14.0</v>
      </c>
      <c r="B2446" s="55" t="s">
        <v>313</v>
      </c>
      <c r="C2446" s="55" t="str">
        <f>+IF(ISERROR(VLOOKUP($B2446,Insumos!$C:$G,3,FALSE)),"",VLOOKUP($B2446,Insumos!$C:$G,3,FALSE))</f>
        <v>GRAMOS</v>
      </c>
      <c r="D2446" s="56">
        <f>+IF(ISERROR(VLOOKUP($B2446,Insumos!$C:$G,2,FALSE)),"",VLOOKUP($B2446,Insumos!$C:$G,2,FALSE))</f>
        <v>6750</v>
      </c>
      <c r="E2446" s="57">
        <f>+IF(ISERROR(VLOOKUP($B2446,Insumos!$C:$G,5,FALSE)),"",VLOOKUP($B2446,Insumos!$C:$G,5,FALSE))</f>
        <v>1000</v>
      </c>
      <c r="F2446" s="55" t="str">
        <f>+IF(ISERROR(VLOOKUP($B2446,Insumos!$C:$G,4,FALSE)),"",VLOOKUP($B2446,Insumos!$C:$G,4,FALSE))</f>
        <v>GRAMOS</v>
      </c>
      <c r="G2446" s="141">
        <v>8.0</v>
      </c>
      <c r="H2446" s="56">
        <f t="shared" si="90"/>
        <v>54</v>
      </c>
    </row>
    <row r="2447" ht="15.75" customHeight="1">
      <c r="A2447" s="53">
        <v>15.0</v>
      </c>
      <c r="B2447" s="55" t="s">
        <v>311</v>
      </c>
      <c r="C2447" s="55" t="str">
        <f>+IF(ISERROR(VLOOKUP($B2447,Insumos!$C:$G,3,FALSE)),"",VLOOKUP($B2447,Insumos!$C:$G,3,FALSE))</f>
        <v>UNIDAD</v>
      </c>
      <c r="D2447" s="56">
        <f>+IF(ISERROR(VLOOKUP($B2447,Insumos!$C:$G,2,FALSE)),"",VLOOKUP($B2447,Insumos!$C:$G,2,FALSE))</f>
        <v>75.25</v>
      </c>
      <c r="E2447" s="57">
        <f>+IF(ISERROR(VLOOKUP($B2447,Insumos!$C:$G,5,FALSE)),"",VLOOKUP($B2447,Insumos!$C:$G,5,FALSE))</f>
        <v>1</v>
      </c>
      <c r="F2447" s="55" t="str">
        <f>+IF(ISERROR(VLOOKUP($B2447,Insumos!$C:$G,4,FALSE)),"",VLOOKUP($B2447,Insumos!$C:$G,4,FALSE))</f>
        <v>UNIDAD</v>
      </c>
      <c r="G2447" s="141">
        <v>1.0</v>
      </c>
      <c r="H2447" s="56">
        <f t="shared" si="90"/>
        <v>75.25</v>
      </c>
    </row>
    <row r="2448" ht="15.75" customHeight="1">
      <c r="A2448" s="53">
        <v>16.0</v>
      </c>
      <c r="B2448" s="55" t="s">
        <v>312</v>
      </c>
      <c r="C2448" s="55" t="str">
        <f>+IF(ISERROR(VLOOKUP($B2448,Insumos!$C:$G,3,FALSE)),"",VLOOKUP($B2448,Insumos!$C:$G,3,FALSE))</f>
        <v>UNIDAD</v>
      </c>
      <c r="D2448" s="56">
        <f>+IF(ISERROR(VLOOKUP($B2448,Insumos!$C:$G,2,FALSE)),"",VLOOKUP($B2448,Insumos!$C:$G,2,FALSE))</f>
        <v>90.25</v>
      </c>
      <c r="E2448" s="57">
        <f>+IF(ISERROR(VLOOKUP($B2448,Insumos!$C:$G,5,FALSE)),"",VLOOKUP($B2448,Insumos!$C:$G,5,FALSE))</f>
        <v>1</v>
      </c>
      <c r="F2448" s="55" t="str">
        <f>+IF(ISERROR(VLOOKUP($B2448,Insumos!$C:$G,4,FALSE)),"",VLOOKUP($B2448,Insumos!$C:$G,4,FALSE))</f>
        <v>UNIDAD</v>
      </c>
      <c r="G2448" s="141">
        <v>1.0</v>
      </c>
      <c r="H2448" s="56">
        <f t="shared" si="90"/>
        <v>90.25</v>
      </c>
    </row>
    <row r="2449" ht="15.75" customHeight="1">
      <c r="A2449" s="53">
        <v>17.0</v>
      </c>
      <c r="B2449" s="55" t="s">
        <v>303</v>
      </c>
      <c r="C2449" s="55" t="str">
        <f>+IF(ISERROR(VLOOKUP($B2449,Insumos!$C:$G,3,FALSE)),"",VLOOKUP($B2449,Insumos!$C:$G,3,FALSE))</f>
        <v>UNIDAD</v>
      </c>
      <c r="D2449" s="56">
        <f>+IF(ISERROR(VLOOKUP($B2449,Insumos!$C:$G,2,FALSE)),"",VLOOKUP($B2449,Insumos!$C:$G,2,FALSE))</f>
        <v>10</v>
      </c>
      <c r="E2449" s="57">
        <f>+IF(ISERROR(VLOOKUP($B2449,Insumos!$C:$G,5,FALSE)),"",VLOOKUP($B2449,Insumos!$C:$G,5,FALSE))</f>
        <v>1</v>
      </c>
      <c r="F2449" s="55" t="str">
        <f>+IF(ISERROR(VLOOKUP($B2449,Insumos!$C:$G,4,FALSE)),"",VLOOKUP($B2449,Insumos!$C:$G,4,FALSE))</f>
        <v>UNIDAD</v>
      </c>
      <c r="G2449" s="141">
        <v>2.0</v>
      </c>
      <c r="H2449" s="56">
        <f t="shared" si="90"/>
        <v>20</v>
      </c>
    </row>
    <row r="2450" ht="15.75" customHeight="1">
      <c r="A2450" s="53">
        <v>18.0</v>
      </c>
      <c r="B2450" s="55" t="s">
        <v>304</v>
      </c>
      <c r="C2450" s="55" t="str">
        <f>+IF(ISERROR(VLOOKUP($B2450,Insumos!$C:$G,3,FALSE)),"",VLOOKUP($B2450,Insumos!$C:$G,3,FALSE))</f>
        <v>UNIDAD</v>
      </c>
      <c r="D2450" s="56">
        <f>+IF(ISERROR(VLOOKUP($B2450,Insumos!$C:$G,2,FALSE)),"",VLOOKUP($B2450,Insumos!$C:$G,2,FALSE))</f>
        <v>9</v>
      </c>
      <c r="E2450" s="57">
        <f>+IF(ISERROR(VLOOKUP($B2450,Insumos!$C:$G,5,FALSE)),"",VLOOKUP($B2450,Insumos!$C:$G,5,FALSE))</f>
        <v>1</v>
      </c>
      <c r="F2450" s="55" t="str">
        <f>+IF(ISERROR(VLOOKUP($B2450,Insumos!$C:$G,4,FALSE)),"",VLOOKUP($B2450,Insumos!$C:$G,4,FALSE))</f>
        <v>UNIDAD</v>
      </c>
      <c r="G2450" s="141">
        <v>2.0</v>
      </c>
      <c r="H2450" s="56">
        <f t="shared" si="90"/>
        <v>18</v>
      </c>
    </row>
    <row r="2451" ht="15.75" customHeight="1">
      <c r="A2451" s="53">
        <v>19.0</v>
      </c>
      <c r="B2451" s="55" t="s">
        <v>305</v>
      </c>
      <c r="C2451" s="55" t="str">
        <f>+IF(ISERROR(VLOOKUP($B2451,Insumos!$C:$G,3,FALSE)),"",VLOOKUP($B2451,Insumos!$C:$G,3,FALSE))</f>
        <v>UNIDAD</v>
      </c>
      <c r="D2451" s="56">
        <f>+IF(ISERROR(VLOOKUP($B2451,Insumos!$C:$G,2,FALSE)),"",VLOOKUP($B2451,Insumos!$C:$G,2,FALSE))</f>
        <v>52</v>
      </c>
      <c r="E2451" s="57">
        <f>+IF(ISERROR(VLOOKUP($B2451,Insumos!$C:$G,5,FALSE)),"",VLOOKUP($B2451,Insumos!$C:$G,5,FALSE))</f>
        <v>1</v>
      </c>
      <c r="F2451" s="55" t="str">
        <f>+IF(ISERROR(VLOOKUP($B2451,Insumos!$C:$G,4,FALSE)),"",VLOOKUP($B2451,Insumos!$C:$G,4,FALSE))</f>
        <v>UNIDAD</v>
      </c>
      <c r="G2451" s="141">
        <v>1.0</v>
      </c>
      <c r="H2451" s="56">
        <f t="shared" si="90"/>
        <v>52</v>
      </c>
    </row>
    <row r="2452" ht="15.75" customHeight="1">
      <c r="A2452" s="53">
        <v>20.0</v>
      </c>
      <c r="B2452" s="55" t="s">
        <v>309</v>
      </c>
      <c r="C2452" s="55" t="str">
        <f>+IF(ISERROR(VLOOKUP($B2452,Insumos!$C:$G,3,FALSE)),"",VLOOKUP($B2452,Insumos!$C:$G,3,FALSE))</f>
        <v>UNIDAD</v>
      </c>
      <c r="D2452" s="56">
        <f>+IF(ISERROR(VLOOKUP($B2452,Insumos!$C:$G,2,FALSE)),"",VLOOKUP($B2452,Insumos!$C:$G,2,FALSE))</f>
        <v>23.53</v>
      </c>
      <c r="E2452" s="57">
        <f>+IF(ISERROR(VLOOKUP($B2452,Insumos!$C:$G,5,FALSE)),"",VLOOKUP($B2452,Insumos!$C:$G,5,FALSE))</f>
        <v>1</v>
      </c>
      <c r="F2452" s="55" t="str">
        <f>+IF(ISERROR(VLOOKUP($B2452,Insumos!$C:$G,4,FALSE)),"",VLOOKUP($B2452,Insumos!$C:$G,4,FALSE))</f>
        <v>UNIDAD</v>
      </c>
      <c r="G2452" s="141">
        <v>1.0</v>
      </c>
      <c r="H2452" s="56">
        <f t="shared" si="90"/>
        <v>23.53</v>
      </c>
    </row>
    <row r="2453" ht="15.75" customHeight="1">
      <c r="A2453" s="53">
        <v>21.0</v>
      </c>
      <c r="B2453" s="55" t="s">
        <v>310</v>
      </c>
      <c r="C2453" s="55" t="str">
        <f>+IF(ISERROR(VLOOKUP($B2453,Insumos!$C:$G,3,FALSE)),"",VLOOKUP($B2453,Insumos!$C:$G,3,FALSE))</f>
        <v>UNIDAD</v>
      </c>
      <c r="D2453" s="56">
        <f>+IF(ISERROR(VLOOKUP($B2453,Insumos!$C:$G,2,FALSE)),"",VLOOKUP($B2453,Insumos!$C:$G,2,FALSE))</f>
        <v>15.13</v>
      </c>
      <c r="E2453" s="57">
        <f>+IF(ISERROR(VLOOKUP($B2453,Insumos!$C:$G,5,FALSE)),"",VLOOKUP($B2453,Insumos!$C:$G,5,FALSE))</f>
        <v>1</v>
      </c>
      <c r="F2453" s="55" t="str">
        <f>+IF(ISERROR(VLOOKUP($B2453,Insumos!$C:$G,4,FALSE)),"",VLOOKUP($B2453,Insumos!$C:$G,4,FALSE))</f>
        <v>UNIDAD</v>
      </c>
      <c r="G2453" s="141">
        <v>1.0</v>
      </c>
      <c r="H2453" s="56">
        <f t="shared" si="90"/>
        <v>15.13</v>
      </c>
    </row>
    <row r="2454" ht="15.75" customHeight="1">
      <c r="A2454" s="53">
        <v>22.0</v>
      </c>
      <c r="B2454" s="55" t="s">
        <v>315</v>
      </c>
      <c r="C2454" s="55" t="str">
        <f>+IF(ISERROR(VLOOKUP($B2454,Insumos!$C:$G,3,FALSE)),"",VLOOKUP($B2454,Insumos!$C:$G,3,FALSE))</f>
        <v>UNIDAD</v>
      </c>
      <c r="D2454" s="56">
        <f>+IF(ISERROR(VLOOKUP($B2454,Insumos!$C:$G,2,FALSE)),"",VLOOKUP($B2454,Insumos!$C:$G,2,FALSE))</f>
        <v>170</v>
      </c>
      <c r="E2454" s="57">
        <f>+IF(ISERROR(VLOOKUP($B2454,Insumos!$C:$G,5,FALSE)),"",VLOOKUP($B2454,Insumos!$C:$G,5,FALSE))</f>
        <v>1</v>
      </c>
      <c r="F2454" s="55" t="str">
        <f>+IF(ISERROR(VLOOKUP($B2454,Insumos!$C:$G,4,FALSE)),"",VLOOKUP($B2454,Insumos!$C:$G,4,FALSE))</f>
        <v>UNIDAD</v>
      </c>
      <c r="G2454" s="141">
        <v>1.0</v>
      </c>
      <c r="H2454" s="56">
        <f t="shared" si="90"/>
        <v>170</v>
      </c>
    </row>
    <row r="2455" ht="15.75" customHeight="1">
      <c r="A2455" s="53">
        <v>23.0</v>
      </c>
      <c r="B2455" s="55"/>
      <c r="C2455" s="55" t="str">
        <f>+IF(ISERROR(VLOOKUP($B2455,Insumos!$C:$G,3,FALSE)),"",VLOOKUP($B2455,Insumos!$C:$G,3,FALSE))</f>
        <v/>
      </c>
      <c r="D2455" s="56" t="str">
        <f>+IF(ISERROR(VLOOKUP($B2455,Insumos!$C:$G,2,FALSE)),"",VLOOKUP($B2455,Insumos!$C:$G,2,FALSE))</f>
        <v/>
      </c>
      <c r="E2455" s="57" t="str">
        <f>+IF(ISERROR(VLOOKUP($B2455,Insumos!$C:$G,5,FALSE)),"",VLOOKUP($B2455,Insumos!$C:$G,5,FALSE))</f>
        <v/>
      </c>
      <c r="F2455" s="55" t="str">
        <f>+IF(ISERROR(VLOOKUP($B2455,Insumos!$C:$G,4,FALSE)),"",VLOOKUP($B2455,Insumos!$C:$G,4,FALSE))</f>
        <v/>
      </c>
      <c r="G2455" s="141"/>
      <c r="H2455" s="56">
        <f t="shared" si="90"/>
        <v>0</v>
      </c>
    </row>
    <row r="2456" ht="15.75" customHeight="1">
      <c r="A2456" s="53">
        <v>24.0</v>
      </c>
      <c r="B2456" s="55"/>
      <c r="C2456" s="55" t="str">
        <f>+IF(ISERROR(VLOOKUP($B2456,Insumos!$C:$G,3,FALSE)),"",VLOOKUP($B2456,Insumos!$C:$G,3,FALSE))</f>
        <v/>
      </c>
      <c r="D2456" s="56" t="str">
        <f>+IF(ISERROR(VLOOKUP($B2456,Insumos!$C:$G,2,FALSE)),"",VLOOKUP($B2456,Insumos!$C:$G,2,FALSE))</f>
        <v/>
      </c>
      <c r="E2456" s="57" t="str">
        <f>+IF(ISERROR(VLOOKUP($B2456,Insumos!$C:$G,5,FALSE)),"",VLOOKUP($B2456,Insumos!$C:$G,5,FALSE))</f>
        <v/>
      </c>
      <c r="F2456" s="55" t="str">
        <f>+IF(ISERROR(VLOOKUP($B2456,Insumos!$C:$G,4,FALSE)),"",VLOOKUP($B2456,Insumos!$C:$G,4,FALSE))</f>
        <v/>
      </c>
      <c r="G2456" s="141"/>
      <c r="H2456" s="56">
        <f t="shared" si="90"/>
        <v>0</v>
      </c>
    </row>
    <row r="2457" ht="15.75" customHeight="1">
      <c r="A2457" s="53">
        <v>25.0</v>
      </c>
      <c r="B2457" s="55"/>
      <c r="C2457" s="55" t="str">
        <f>+IF(ISERROR(VLOOKUP($B2457,Insumos!$C:$G,3,FALSE)),"",VLOOKUP($B2457,Insumos!$C:$G,3,FALSE))</f>
        <v/>
      </c>
      <c r="D2457" s="56" t="str">
        <f>+IF(ISERROR(VLOOKUP($B2457,Insumos!$C:$G,2,FALSE)),"",VLOOKUP($B2457,Insumos!$C:$G,2,FALSE))</f>
        <v/>
      </c>
      <c r="E2457" s="57" t="str">
        <f>+IF(ISERROR(VLOOKUP($B2457,Insumos!$C:$G,5,FALSE)),"",VLOOKUP($B2457,Insumos!$C:$G,5,FALSE))</f>
        <v/>
      </c>
      <c r="F2457" s="55" t="str">
        <f>+IF(ISERROR(VLOOKUP($B2457,Insumos!$C:$G,4,FALSE)),"",VLOOKUP($B2457,Insumos!$C:$G,4,FALSE))</f>
        <v/>
      </c>
      <c r="G2457" s="141"/>
      <c r="H2457" s="56">
        <f t="shared" si="90"/>
        <v>0</v>
      </c>
    </row>
    <row r="2458" ht="15.75" customHeight="1">
      <c r="A2458" s="42"/>
      <c r="B2458" s="140"/>
      <c r="C2458" s="41"/>
      <c r="D2458" s="44"/>
      <c r="E2458" s="45"/>
      <c r="F2458" s="41"/>
      <c r="G2458" s="67" t="s">
        <v>566</v>
      </c>
      <c r="H2458" s="68">
        <f>+SUM(H2433:H2457)</f>
        <v>1946.77</v>
      </c>
    </row>
    <row r="2459" ht="15.75" customHeight="1">
      <c r="A2459" s="42"/>
      <c r="B2459" s="140"/>
      <c r="C2459" s="41"/>
      <c r="D2459" s="44"/>
      <c r="E2459" s="45"/>
      <c r="F2459" s="41"/>
      <c r="G2459" s="67" t="s">
        <v>569</v>
      </c>
      <c r="H2459" s="142">
        <f>+H2458/10</f>
        <v>194.677</v>
      </c>
    </row>
    <row r="2460" ht="15.75" customHeight="1">
      <c r="A2460" s="42"/>
      <c r="B2460" s="140"/>
      <c r="C2460" s="41"/>
      <c r="D2460" s="44"/>
      <c r="E2460" s="45"/>
      <c r="F2460" s="41"/>
      <c r="G2460" s="67" t="s">
        <v>570</v>
      </c>
      <c r="H2460" s="143">
        <f>(H2458+H2459)*1.19</f>
        <v>2548.32193</v>
      </c>
    </row>
    <row r="2461" ht="15.75" customHeight="1">
      <c r="A2461" s="42"/>
      <c r="B2461" s="140"/>
      <c r="C2461" s="41"/>
      <c r="D2461" s="44"/>
      <c r="E2461" s="45"/>
      <c r="F2461" s="41"/>
      <c r="G2461" s="67" t="s">
        <v>571</v>
      </c>
      <c r="H2461" s="144">
        <f>+H2460/H2462</f>
        <v>0.3313812653</v>
      </c>
    </row>
    <row r="2462" ht="15.75" customHeight="1">
      <c r="A2462" s="42"/>
      <c r="B2462" s="140"/>
      <c r="C2462" s="41"/>
      <c r="D2462" s="44"/>
      <c r="E2462" s="45"/>
      <c r="F2462" s="41"/>
      <c r="G2462" s="67" t="s">
        <v>572</v>
      </c>
      <c r="H2462" s="145">
        <v>7690.0</v>
      </c>
      <c r="I2462" s="159">
        <v>10990.0</v>
      </c>
    </row>
    <row r="2463" ht="15.75" customHeight="1">
      <c r="B2463" s="4"/>
      <c r="G2463" s="31"/>
    </row>
    <row r="2464" ht="15.75" customHeight="1">
      <c r="B2464" s="4"/>
      <c r="G2464" s="31"/>
    </row>
    <row r="2465" ht="15.75" customHeight="1">
      <c r="B2465" s="4"/>
      <c r="G2465" s="31"/>
    </row>
    <row r="2466" ht="15.75" customHeight="1">
      <c r="A2466" s="138" t="s">
        <v>562</v>
      </c>
      <c r="B2466" s="180" t="s">
        <v>651</v>
      </c>
      <c r="C2466" s="34"/>
      <c r="D2466" s="35"/>
      <c r="E2466" s="36"/>
      <c r="F2466" s="37"/>
      <c r="G2466" s="38"/>
      <c r="H2466" s="35"/>
    </row>
    <row r="2467" ht="15.75" customHeight="1">
      <c r="A2467" s="42"/>
      <c r="B2467" s="140"/>
      <c r="C2467" s="42"/>
      <c r="D2467" s="44"/>
      <c r="E2467" s="45"/>
      <c r="F2467" s="42"/>
      <c r="G2467" s="46"/>
      <c r="H2467" s="44"/>
    </row>
    <row r="2468" ht="15.75" customHeight="1">
      <c r="A2468" s="48" t="s">
        <v>476</v>
      </c>
      <c r="B2468" s="48" t="s">
        <v>477</v>
      </c>
      <c r="C2468" s="48" t="s">
        <v>478</v>
      </c>
      <c r="D2468" s="49" t="s">
        <v>564</v>
      </c>
      <c r="E2468" s="50" t="s">
        <v>10</v>
      </c>
      <c r="F2468" s="48" t="s">
        <v>480</v>
      </c>
      <c r="G2468" s="51" t="s">
        <v>481</v>
      </c>
      <c r="H2468" s="49" t="s">
        <v>565</v>
      </c>
    </row>
    <row r="2469" ht="15.75" customHeight="1">
      <c r="A2469" s="53">
        <v>1.0</v>
      </c>
      <c r="B2469" s="55" t="s">
        <v>235</v>
      </c>
      <c r="C2469" s="55" t="str">
        <f>+IF(ISERROR(VLOOKUP($B2469,Insumos!$C:$G,3,FALSE)),"",VLOOKUP($B2469,Insumos!$C:$G,3,FALSE))</f>
        <v>GRAMOS</v>
      </c>
      <c r="D2469" s="56">
        <f>+IF(ISERROR(VLOOKUP($B2469,Insumos!$C:$G,2,FALSE)),"",VLOOKUP($B2469,Insumos!$C:$G,2,FALSE))</f>
        <v>13944.82759</v>
      </c>
      <c r="E2469" s="57">
        <f>+IF(ISERROR(VLOOKUP($B2469,Insumos!$C:$G,5,FALSE)),"",VLOOKUP($B2469,Insumos!$C:$G,5,FALSE))</f>
        <v>1000</v>
      </c>
      <c r="F2469" s="55" t="str">
        <f>+IF(ISERROR(VLOOKUP($B2469,Insumos!$C:$G,4,FALSE)),"",VLOOKUP($B2469,Insumos!$C:$G,4,FALSE))</f>
        <v>GRAMOS</v>
      </c>
      <c r="G2469" s="141">
        <v>110.0</v>
      </c>
      <c r="H2469" s="56">
        <f t="shared" ref="H2469:H2496" si="91">IF(ISERROR(ROUND(+D2469/E2469*G2469,2)),0,ROUND(+D2469/E2469*G2469,2))</f>
        <v>1533.93</v>
      </c>
    </row>
    <row r="2470" ht="15.75" customHeight="1">
      <c r="A2470" s="53">
        <v>2.0</v>
      </c>
      <c r="B2470" s="55" t="s">
        <v>232</v>
      </c>
      <c r="C2470" s="55" t="str">
        <f>+IF(ISERROR(VLOOKUP($B2470,Insumos!$C:$G,3,FALSE)),"",VLOOKUP($B2470,Insumos!$C:$G,3,FALSE))</f>
        <v>GRAMOS</v>
      </c>
      <c r="D2470" s="56">
        <f>+IF(ISERROR(VLOOKUP($B2470,Insumos!$C:$G,2,FALSE)),"",VLOOKUP($B2470,Insumos!$C:$G,2,FALSE))</f>
        <v>3529.411765</v>
      </c>
      <c r="E2470" s="57">
        <f>+IF(ISERROR(VLOOKUP($B2470,Insumos!$C:$G,5,FALSE)),"",VLOOKUP($B2470,Insumos!$C:$G,5,FALSE))</f>
        <v>1000</v>
      </c>
      <c r="F2470" s="55" t="str">
        <f>+IF(ISERROR(VLOOKUP($B2470,Insumos!$C:$G,4,FALSE)),"",VLOOKUP($B2470,Insumos!$C:$G,4,FALSE))</f>
        <v>GRAMOS</v>
      </c>
      <c r="G2470" s="141">
        <v>40.0</v>
      </c>
      <c r="H2470" s="56">
        <f t="shared" si="91"/>
        <v>141.18</v>
      </c>
    </row>
    <row r="2471" ht="15.75" customHeight="1">
      <c r="A2471" s="53">
        <v>3.0</v>
      </c>
      <c r="B2471" s="55" t="s">
        <v>98</v>
      </c>
      <c r="C2471" s="55" t="str">
        <f>+IF(ISERROR(VLOOKUP($B2471,Insumos!$C:$G,3,FALSE)),"",VLOOKUP($B2471,Insumos!$C:$G,3,FALSE))</f>
        <v>GRAMOS</v>
      </c>
      <c r="D2471" s="56">
        <f>+IF(ISERROR(VLOOKUP($B2471,Insumos!$C:$G,2,FALSE)),"",VLOOKUP($B2471,Insumos!$C:$G,2,FALSE))</f>
        <v>3361</v>
      </c>
      <c r="E2471" s="57">
        <f>+IF(ISERROR(VLOOKUP($B2471,Insumos!$C:$G,5,FALSE)),"",VLOOKUP($B2471,Insumos!$C:$G,5,FALSE))</f>
        <v>1000</v>
      </c>
      <c r="F2471" s="55" t="str">
        <f>+IF(ISERROR(VLOOKUP($B2471,Insumos!$C:$G,4,FALSE)),"",VLOOKUP($B2471,Insumos!$C:$G,4,FALSE))</f>
        <v>GRAMOS</v>
      </c>
      <c r="G2471" s="141">
        <v>50.0</v>
      </c>
      <c r="H2471" s="56">
        <f t="shared" si="91"/>
        <v>168.05</v>
      </c>
    </row>
    <row r="2472" ht="15.75" customHeight="1">
      <c r="A2472" s="53">
        <v>4.0</v>
      </c>
      <c r="B2472" s="55" t="s">
        <v>187</v>
      </c>
      <c r="C2472" s="55" t="str">
        <f>+IF(ISERROR(VLOOKUP($B2472,Insumos!$C:$G,3,FALSE)),"",VLOOKUP($B2472,Insumos!$C:$G,3,FALSE))</f>
        <v>GRAMOS</v>
      </c>
      <c r="D2472" s="56">
        <f>+IF(ISERROR(VLOOKUP($B2472,Insumos!$C:$G,2,FALSE)),"",VLOOKUP($B2472,Insumos!$C:$G,2,FALSE))</f>
        <v>3645</v>
      </c>
      <c r="E2472" s="57">
        <f>+IF(ISERROR(VLOOKUP($B2472,Insumos!$C:$G,5,FALSE)),"",VLOOKUP($B2472,Insumos!$C:$G,5,FALSE))</f>
        <v>1000</v>
      </c>
      <c r="F2472" s="55" t="str">
        <f>+IF(ISERROR(VLOOKUP($B2472,Insumos!$C:$G,4,FALSE)),"",VLOOKUP($B2472,Insumos!$C:$G,4,FALSE))</f>
        <v>GRAMOS</v>
      </c>
      <c r="G2472" s="141">
        <v>10.0</v>
      </c>
      <c r="H2472" s="56">
        <f t="shared" si="91"/>
        <v>36.45</v>
      </c>
    </row>
    <row r="2473" ht="15.75" customHeight="1">
      <c r="A2473" s="53">
        <v>5.0</v>
      </c>
      <c r="B2473" s="55" t="s">
        <v>170</v>
      </c>
      <c r="C2473" s="55" t="str">
        <f>+IF(ISERROR(VLOOKUP($B2473,Insumos!$C:$G,3,FALSE)),"",VLOOKUP($B2473,Insumos!$C:$G,3,FALSE))</f>
        <v>MILILITROS</v>
      </c>
      <c r="D2473" s="56">
        <f>+IF(ISERROR(VLOOKUP($B2473,Insumos!$C:$G,2,FALSE)),"",VLOOKUP($B2473,Insumos!$C:$G,2,FALSE))</f>
        <v>2039.05</v>
      </c>
      <c r="E2473" s="57">
        <f>+IF(ISERROR(VLOOKUP($B2473,Insumos!$C:$G,5,FALSE)),"",VLOOKUP($B2473,Insumos!$C:$G,5,FALSE))</f>
        <v>488</v>
      </c>
      <c r="F2473" s="55" t="str">
        <f>+IF(ISERROR(VLOOKUP($B2473,Insumos!$C:$G,4,FALSE)),"",VLOOKUP($B2473,Insumos!$C:$G,4,FALSE))</f>
        <v>MILILITROS</v>
      </c>
      <c r="G2473" s="141">
        <v>50.0</v>
      </c>
      <c r="H2473" s="56">
        <f t="shared" si="91"/>
        <v>208.92</v>
      </c>
    </row>
    <row r="2474" ht="15.75" customHeight="1">
      <c r="A2474" s="53">
        <v>6.0</v>
      </c>
      <c r="B2474" s="55" t="s">
        <v>228</v>
      </c>
      <c r="C2474" s="55" t="str">
        <f>+IF(ISERROR(VLOOKUP($B2474,Insumos!$C:$G,3,FALSE)),"",VLOOKUP($B2474,Insumos!$C:$G,3,FALSE))</f>
        <v>GRAMOS</v>
      </c>
      <c r="D2474" s="56">
        <f>+IF(ISERROR(VLOOKUP($B2474,Insumos!$C:$G,2,FALSE)),"",VLOOKUP($B2474,Insumos!$C:$G,2,FALSE))</f>
        <v>1681</v>
      </c>
      <c r="E2474" s="57">
        <f>+IF(ISERROR(VLOOKUP($B2474,Insumos!$C:$G,5,FALSE)),"",VLOOKUP($B2474,Insumos!$C:$G,5,FALSE))</f>
        <v>500</v>
      </c>
      <c r="F2474" s="55" t="str">
        <f>+IF(ISERROR(VLOOKUP($B2474,Insumos!$C:$G,4,FALSE)),"",VLOOKUP($B2474,Insumos!$C:$G,4,FALSE))</f>
        <v>GRAMOS</v>
      </c>
      <c r="G2474" s="141">
        <v>5.0</v>
      </c>
      <c r="H2474" s="56">
        <f t="shared" si="91"/>
        <v>16.81</v>
      </c>
    </row>
    <row r="2475" ht="15.75" customHeight="1">
      <c r="A2475" s="53">
        <v>7.0</v>
      </c>
      <c r="B2475" s="55" t="s">
        <v>69</v>
      </c>
      <c r="C2475" s="55" t="str">
        <f>+IF(ISERROR(VLOOKUP($B2475,Insumos!$C:$G,3,FALSE)),"",VLOOKUP($B2475,Insumos!$C:$G,3,FALSE))</f>
        <v>GRAMOS</v>
      </c>
      <c r="D2475" s="56">
        <f>+IF(ISERROR(VLOOKUP($B2475,Insumos!$C:$G,2,FALSE)),"",VLOOKUP($B2475,Insumos!$C:$G,2,FALSE))</f>
        <v>2777.79</v>
      </c>
      <c r="E2475" s="57">
        <f>+IF(ISERROR(VLOOKUP($B2475,Insumos!$C:$G,5,FALSE)),"",VLOOKUP($B2475,Insumos!$C:$G,5,FALSE))</f>
        <v>5700</v>
      </c>
      <c r="F2475" s="55" t="str">
        <f>+IF(ISERROR(VLOOKUP($B2475,Insumos!$C:$G,4,FALSE)),"",VLOOKUP($B2475,Insumos!$C:$G,4,FALSE))</f>
        <v>GRAMOS</v>
      </c>
      <c r="G2475" s="141">
        <v>110.0</v>
      </c>
      <c r="H2475" s="56">
        <f t="shared" si="91"/>
        <v>53.61</v>
      </c>
    </row>
    <row r="2476" ht="15.75" customHeight="1">
      <c r="A2476" s="53">
        <v>8.0</v>
      </c>
      <c r="B2476" s="55" t="s">
        <v>87</v>
      </c>
      <c r="C2476" s="55" t="str">
        <f>+IF(ISERROR(VLOOKUP($B2476,Insumos!$C:$G,3,FALSE)),"",VLOOKUP($B2476,Insumos!$C:$G,3,FALSE))</f>
        <v>GRAMOS</v>
      </c>
      <c r="D2476" s="56">
        <f>+IF(ISERROR(VLOOKUP($B2476,Insumos!$C:$G,2,FALSE)),"",VLOOKUP($B2476,Insumos!$C:$G,2,FALSE))</f>
        <v>3795</v>
      </c>
      <c r="E2476" s="57">
        <f>+IF(ISERROR(VLOOKUP($B2476,Insumos!$C:$G,5,FALSE)),"",VLOOKUP($B2476,Insumos!$C:$G,5,FALSE))</f>
        <v>500</v>
      </c>
      <c r="F2476" s="55" t="str">
        <f>+IF(ISERROR(VLOOKUP($B2476,Insumos!$C:$G,4,FALSE)),"",VLOOKUP($B2476,Insumos!$C:$G,4,FALSE))</f>
        <v>GRAMOS</v>
      </c>
      <c r="G2476" s="141">
        <v>5.0</v>
      </c>
      <c r="H2476" s="56">
        <f t="shared" si="91"/>
        <v>37.95</v>
      </c>
    </row>
    <row r="2477" ht="15.75" customHeight="1">
      <c r="A2477" s="53">
        <v>9.0</v>
      </c>
      <c r="B2477" s="55" t="s">
        <v>324</v>
      </c>
      <c r="C2477" s="55" t="str">
        <f>+IF(ISERROR(VLOOKUP($B2477,Insumos!$C:$G,3,FALSE)),"",VLOOKUP($B2477,Insumos!$C:$G,3,FALSE))</f>
        <v>GRAMOS</v>
      </c>
      <c r="D2477" s="56">
        <f>+IF(ISERROR(VLOOKUP($B2477,Insumos!$C:$G,2,FALSE)),"",VLOOKUP($B2477,Insumos!$C:$G,2,FALSE))</f>
        <v>1134.5</v>
      </c>
      <c r="E2477" s="57">
        <f>+IF(ISERROR(VLOOKUP($B2477,Insumos!$C:$G,5,FALSE)),"",VLOOKUP($B2477,Insumos!$C:$G,5,FALSE))</f>
        <v>1000</v>
      </c>
      <c r="F2477" s="55" t="str">
        <f>+IF(ISERROR(VLOOKUP($B2477,Insumos!$C:$G,4,FALSE)),"",VLOOKUP($B2477,Insumos!$C:$G,4,FALSE))</f>
        <v>GRAMOS</v>
      </c>
      <c r="G2477" s="141">
        <v>5.0</v>
      </c>
      <c r="H2477" s="56">
        <f t="shared" si="91"/>
        <v>5.67</v>
      </c>
    </row>
    <row r="2478" ht="15.75" customHeight="1">
      <c r="A2478" s="53">
        <v>10.0</v>
      </c>
      <c r="B2478" s="55" t="s">
        <v>56</v>
      </c>
      <c r="C2478" s="55" t="str">
        <f>+IF(ISERROR(VLOOKUP($B2478,Insumos!$C:$G,3,FALSE)),"",VLOOKUP($B2478,Insumos!$C:$G,3,FALSE))</f>
        <v>GRAMOS</v>
      </c>
      <c r="D2478" s="56">
        <f>+IF(ISERROR(VLOOKUP($B2478,Insumos!$C:$G,2,FALSE)),"",VLOOKUP($B2478,Insumos!$C:$G,2,FALSE))</f>
        <v>1690</v>
      </c>
      <c r="E2478" s="57">
        <f>+IF(ISERROR(VLOOKUP($B2478,Insumos!$C:$G,5,FALSE)),"",VLOOKUP($B2478,Insumos!$C:$G,5,FALSE))</f>
        <v>1000</v>
      </c>
      <c r="F2478" s="55" t="str">
        <f>+IF(ISERROR(VLOOKUP($B2478,Insumos!$C:$G,4,FALSE)),"",VLOOKUP($B2478,Insumos!$C:$G,4,FALSE))</f>
        <v>GRAMOS</v>
      </c>
      <c r="G2478" s="141">
        <v>5.0</v>
      </c>
      <c r="H2478" s="56">
        <f t="shared" si="91"/>
        <v>8.45</v>
      </c>
    </row>
    <row r="2479" ht="15.75" customHeight="1">
      <c r="A2479" s="53">
        <v>11.0</v>
      </c>
      <c r="B2479" s="55" t="s">
        <v>294</v>
      </c>
      <c r="C2479" s="55" t="str">
        <f>+IF(ISERROR(VLOOKUP($B2479,Insumos!$C:$G,3,FALSE)),"",VLOOKUP($B2479,Insumos!$C:$G,3,FALSE))</f>
        <v>CAJA</v>
      </c>
      <c r="D2479" s="56">
        <f>+IF(ISERROR(VLOOKUP($B2479,Insumos!$C:$G,2,FALSE)),"",VLOOKUP($B2479,Insumos!$C:$G,2,FALSE))</f>
        <v>180</v>
      </c>
      <c r="E2479" s="57">
        <f>+IF(ISERROR(VLOOKUP($B2479,Insumos!$C:$G,5,FALSE)),"",VLOOKUP($B2479,Insumos!$C:$G,5,FALSE))</f>
        <v>1</v>
      </c>
      <c r="F2479" s="55" t="str">
        <f>+IF(ISERROR(VLOOKUP($B2479,Insumos!$C:$G,4,FALSE)),"",VLOOKUP($B2479,Insumos!$C:$G,4,FALSE))</f>
        <v>CAJA</v>
      </c>
      <c r="G2479" s="141">
        <v>1.0</v>
      </c>
      <c r="H2479" s="56">
        <f t="shared" si="91"/>
        <v>180</v>
      </c>
    </row>
    <row r="2480" ht="15.75" customHeight="1">
      <c r="A2480" s="53">
        <v>12.0</v>
      </c>
      <c r="B2480" s="55" t="s">
        <v>314</v>
      </c>
      <c r="C2480" s="55" t="str">
        <f>+IF(ISERROR(VLOOKUP($B2480,Insumos!$C:$G,3,FALSE)),"",VLOOKUP($B2480,Insumos!$C:$G,3,FALSE))</f>
        <v>UNIDAD</v>
      </c>
      <c r="D2480" s="56">
        <f>+IF(ISERROR(VLOOKUP($B2480,Insumos!$C:$G,2,FALSE)),"",VLOOKUP($B2480,Insumos!$C:$G,2,FALSE))</f>
        <v>10.5</v>
      </c>
      <c r="E2480" s="57">
        <f>+IF(ISERROR(VLOOKUP($B2480,Insumos!$C:$G,5,FALSE)),"",VLOOKUP($B2480,Insumos!$C:$G,5,FALSE))</f>
        <v>1</v>
      </c>
      <c r="F2480" s="55" t="str">
        <f>+IF(ISERROR(VLOOKUP($B2480,Insumos!$C:$G,4,FALSE)),"",VLOOKUP($B2480,Insumos!$C:$G,4,FALSE))</f>
        <v>UNIDAD</v>
      </c>
      <c r="G2480" s="141">
        <v>1.0</v>
      </c>
      <c r="H2480" s="56">
        <f t="shared" si="91"/>
        <v>10.5</v>
      </c>
    </row>
    <row r="2481" ht="15.75" customHeight="1">
      <c r="A2481" s="53">
        <v>13.0</v>
      </c>
      <c r="B2481" s="55" t="s">
        <v>156</v>
      </c>
      <c r="C2481" s="55" t="str">
        <f>+IF(ISERROR(VLOOKUP($B2481,Insumos!$C:$G,3,FALSE)),"",VLOOKUP($B2481,Insumos!$C:$G,3,FALSE))</f>
        <v>GRAMOS</v>
      </c>
      <c r="D2481" s="56">
        <f>+IF(ISERROR(VLOOKUP($B2481,Insumos!$C:$G,2,FALSE)),"",VLOOKUP($B2481,Insumos!$C:$G,2,FALSE))</f>
        <v>909</v>
      </c>
      <c r="E2481" s="57">
        <f>+IF(ISERROR(VLOOKUP($B2481,Insumos!$C:$G,5,FALSE)),"",VLOOKUP($B2481,Insumos!$C:$G,5,FALSE))</f>
        <v>1000</v>
      </c>
      <c r="F2481" s="55" t="str">
        <f>+IF(ISERROR(VLOOKUP($B2481,Insumos!$C:$G,4,FALSE)),"",VLOOKUP($B2481,Insumos!$C:$G,4,FALSE))</f>
        <v>GRAMOS</v>
      </c>
      <c r="G2481" s="141">
        <v>8.0</v>
      </c>
      <c r="H2481" s="56">
        <f t="shared" si="91"/>
        <v>7.27</v>
      </c>
    </row>
    <row r="2482" ht="15.75" customHeight="1">
      <c r="A2482" s="53">
        <v>14.0</v>
      </c>
      <c r="B2482" s="55" t="s">
        <v>313</v>
      </c>
      <c r="C2482" s="55" t="str">
        <f>+IF(ISERROR(VLOOKUP($B2482,Insumos!$C:$G,3,FALSE)),"",VLOOKUP($B2482,Insumos!$C:$G,3,FALSE))</f>
        <v>GRAMOS</v>
      </c>
      <c r="D2482" s="56">
        <f>+IF(ISERROR(VLOOKUP($B2482,Insumos!$C:$G,2,FALSE)),"",VLOOKUP($B2482,Insumos!$C:$G,2,FALSE))</f>
        <v>6750</v>
      </c>
      <c r="E2482" s="57">
        <f>+IF(ISERROR(VLOOKUP($B2482,Insumos!$C:$G,5,FALSE)),"",VLOOKUP($B2482,Insumos!$C:$G,5,FALSE))</f>
        <v>1000</v>
      </c>
      <c r="F2482" s="55" t="str">
        <f>+IF(ISERROR(VLOOKUP($B2482,Insumos!$C:$G,4,FALSE)),"",VLOOKUP($B2482,Insumos!$C:$G,4,FALSE))</f>
        <v>GRAMOS</v>
      </c>
      <c r="G2482" s="141">
        <v>8.0</v>
      </c>
      <c r="H2482" s="56">
        <f t="shared" si="91"/>
        <v>54</v>
      </c>
    </row>
    <row r="2483" ht="15.75" customHeight="1">
      <c r="A2483" s="53">
        <v>15.0</v>
      </c>
      <c r="B2483" s="55" t="s">
        <v>311</v>
      </c>
      <c r="C2483" s="55" t="str">
        <f>+IF(ISERROR(VLOOKUP($B2483,Insumos!$C:$G,3,FALSE)),"",VLOOKUP($B2483,Insumos!$C:$G,3,FALSE))</f>
        <v>UNIDAD</v>
      </c>
      <c r="D2483" s="56">
        <f>+IF(ISERROR(VLOOKUP($B2483,Insumos!$C:$G,2,FALSE)),"",VLOOKUP($B2483,Insumos!$C:$G,2,FALSE))</f>
        <v>75.25</v>
      </c>
      <c r="E2483" s="57">
        <f>+IF(ISERROR(VLOOKUP($B2483,Insumos!$C:$G,5,FALSE)),"",VLOOKUP($B2483,Insumos!$C:$G,5,FALSE))</f>
        <v>1</v>
      </c>
      <c r="F2483" s="55" t="str">
        <f>+IF(ISERROR(VLOOKUP($B2483,Insumos!$C:$G,4,FALSE)),"",VLOOKUP($B2483,Insumos!$C:$G,4,FALSE))</f>
        <v>UNIDAD</v>
      </c>
      <c r="G2483" s="141">
        <v>1.0</v>
      </c>
      <c r="H2483" s="56">
        <f t="shared" si="91"/>
        <v>75.25</v>
      </c>
    </row>
    <row r="2484" ht="15.75" customHeight="1">
      <c r="A2484" s="53">
        <v>16.0</v>
      </c>
      <c r="B2484" s="55" t="s">
        <v>312</v>
      </c>
      <c r="C2484" s="55" t="str">
        <f>+IF(ISERROR(VLOOKUP($B2484,Insumos!$C:$G,3,FALSE)),"",VLOOKUP($B2484,Insumos!$C:$G,3,FALSE))</f>
        <v>UNIDAD</v>
      </c>
      <c r="D2484" s="56">
        <f>+IF(ISERROR(VLOOKUP($B2484,Insumos!$C:$G,2,FALSE)),"",VLOOKUP($B2484,Insumos!$C:$G,2,FALSE))</f>
        <v>90.25</v>
      </c>
      <c r="E2484" s="57">
        <f>+IF(ISERROR(VLOOKUP($B2484,Insumos!$C:$G,5,FALSE)),"",VLOOKUP($B2484,Insumos!$C:$G,5,FALSE))</f>
        <v>1</v>
      </c>
      <c r="F2484" s="55" t="str">
        <f>+IF(ISERROR(VLOOKUP($B2484,Insumos!$C:$G,4,FALSE)),"",VLOOKUP($B2484,Insumos!$C:$G,4,FALSE))</f>
        <v>UNIDAD</v>
      </c>
      <c r="G2484" s="141">
        <v>1.0</v>
      </c>
      <c r="H2484" s="56">
        <f t="shared" si="91"/>
        <v>90.25</v>
      </c>
    </row>
    <row r="2485" ht="15.75" customHeight="1">
      <c r="A2485" s="53">
        <v>17.0</v>
      </c>
      <c r="B2485" s="55" t="s">
        <v>303</v>
      </c>
      <c r="C2485" s="55" t="str">
        <f>+IF(ISERROR(VLOOKUP($B2485,Insumos!$C:$G,3,FALSE)),"",VLOOKUP($B2485,Insumos!$C:$G,3,FALSE))</f>
        <v>UNIDAD</v>
      </c>
      <c r="D2485" s="56">
        <f>+IF(ISERROR(VLOOKUP($B2485,Insumos!$C:$G,2,FALSE)),"",VLOOKUP($B2485,Insumos!$C:$G,2,FALSE))</f>
        <v>10</v>
      </c>
      <c r="E2485" s="57">
        <f>+IF(ISERROR(VLOOKUP($B2485,Insumos!$C:$G,5,FALSE)),"",VLOOKUP($B2485,Insumos!$C:$G,5,FALSE))</f>
        <v>1</v>
      </c>
      <c r="F2485" s="55" t="str">
        <f>+IF(ISERROR(VLOOKUP($B2485,Insumos!$C:$G,4,FALSE)),"",VLOOKUP($B2485,Insumos!$C:$G,4,FALSE))</f>
        <v>UNIDAD</v>
      </c>
      <c r="G2485" s="141">
        <v>2.0</v>
      </c>
      <c r="H2485" s="56">
        <f t="shared" si="91"/>
        <v>20</v>
      </c>
    </row>
    <row r="2486" ht="15.75" customHeight="1">
      <c r="A2486" s="53">
        <v>18.0</v>
      </c>
      <c r="B2486" s="55" t="s">
        <v>304</v>
      </c>
      <c r="C2486" s="55" t="str">
        <f>+IF(ISERROR(VLOOKUP($B2486,Insumos!$C:$G,3,FALSE)),"",VLOOKUP($B2486,Insumos!$C:$G,3,FALSE))</f>
        <v>UNIDAD</v>
      </c>
      <c r="D2486" s="56">
        <f>+IF(ISERROR(VLOOKUP($B2486,Insumos!$C:$G,2,FALSE)),"",VLOOKUP($B2486,Insumos!$C:$G,2,FALSE))</f>
        <v>9</v>
      </c>
      <c r="E2486" s="57">
        <f>+IF(ISERROR(VLOOKUP($B2486,Insumos!$C:$G,5,FALSE)),"",VLOOKUP($B2486,Insumos!$C:$G,5,FALSE))</f>
        <v>1</v>
      </c>
      <c r="F2486" s="55" t="str">
        <f>+IF(ISERROR(VLOOKUP($B2486,Insumos!$C:$G,4,FALSE)),"",VLOOKUP($B2486,Insumos!$C:$G,4,FALSE))</f>
        <v>UNIDAD</v>
      </c>
      <c r="G2486" s="141">
        <v>2.0</v>
      </c>
      <c r="H2486" s="56">
        <f t="shared" si="91"/>
        <v>18</v>
      </c>
    </row>
    <row r="2487" ht="15.75" customHeight="1">
      <c r="A2487" s="53">
        <v>19.0</v>
      </c>
      <c r="B2487" s="55" t="s">
        <v>305</v>
      </c>
      <c r="C2487" s="55" t="str">
        <f>+IF(ISERROR(VLOOKUP($B2487,Insumos!$C:$G,3,FALSE)),"",VLOOKUP($B2487,Insumos!$C:$G,3,FALSE))</f>
        <v>UNIDAD</v>
      </c>
      <c r="D2487" s="56">
        <f>+IF(ISERROR(VLOOKUP($B2487,Insumos!$C:$G,2,FALSE)),"",VLOOKUP($B2487,Insumos!$C:$G,2,FALSE))</f>
        <v>52</v>
      </c>
      <c r="E2487" s="57">
        <f>+IF(ISERROR(VLOOKUP($B2487,Insumos!$C:$G,5,FALSE)),"",VLOOKUP($B2487,Insumos!$C:$G,5,FALSE))</f>
        <v>1</v>
      </c>
      <c r="F2487" s="55" t="str">
        <f>+IF(ISERROR(VLOOKUP($B2487,Insumos!$C:$G,4,FALSE)),"",VLOOKUP($B2487,Insumos!$C:$G,4,FALSE))</f>
        <v>UNIDAD</v>
      </c>
      <c r="G2487" s="141">
        <v>1.0</v>
      </c>
      <c r="H2487" s="56">
        <f t="shared" si="91"/>
        <v>52</v>
      </c>
    </row>
    <row r="2488" ht="15.75" customHeight="1">
      <c r="A2488" s="53">
        <v>20.0</v>
      </c>
      <c r="B2488" s="55" t="s">
        <v>309</v>
      </c>
      <c r="C2488" s="55" t="str">
        <f>+IF(ISERROR(VLOOKUP($B2488,Insumos!$C:$G,3,FALSE)),"",VLOOKUP($B2488,Insumos!$C:$G,3,FALSE))</f>
        <v>UNIDAD</v>
      </c>
      <c r="D2488" s="56">
        <f>+IF(ISERROR(VLOOKUP($B2488,Insumos!$C:$G,2,FALSE)),"",VLOOKUP($B2488,Insumos!$C:$G,2,FALSE))</f>
        <v>23.53</v>
      </c>
      <c r="E2488" s="57">
        <f>+IF(ISERROR(VLOOKUP($B2488,Insumos!$C:$G,5,FALSE)),"",VLOOKUP($B2488,Insumos!$C:$G,5,FALSE))</f>
        <v>1</v>
      </c>
      <c r="F2488" s="55" t="str">
        <f>+IF(ISERROR(VLOOKUP($B2488,Insumos!$C:$G,4,FALSE)),"",VLOOKUP($B2488,Insumos!$C:$G,4,FALSE))</f>
        <v>UNIDAD</v>
      </c>
      <c r="G2488" s="141">
        <v>1.0</v>
      </c>
      <c r="H2488" s="56">
        <f t="shared" si="91"/>
        <v>23.53</v>
      </c>
    </row>
    <row r="2489" ht="15.75" customHeight="1">
      <c r="A2489" s="53">
        <v>21.0</v>
      </c>
      <c r="B2489" s="55" t="s">
        <v>310</v>
      </c>
      <c r="C2489" s="55" t="str">
        <f>+IF(ISERROR(VLOOKUP($B2489,Insumos!$C:$G,3,FALSE)),"",VLOOKUP($B2489,Insumos!$C:$G,3,FALSE))</f>
        <v>UNIDAD</v>
      </c>
      <c r="D2489" s="56">
        <f>+IF(ISERROR(VLOOKUP($B2489,Insumos!$C:$G,2,FALSE)),"",VLOOKUP($B2489,Insumos!$C:$G,2,FALSE))</f>
        <v>15.13</v>
      </c>
      <c r="E2489" s="57">
        <f>+IF(ISERROR(VLOOKUP($B2489,Insumos!$C:$G,5,FALSE)),"",VLOOKUP($B2489,Insumos!$C:$G,5,FALSE))</f>
        <v>1</v>
      </c>
      <c r="F2489" s="55" t="str">
        <f>+IF(ISERROR(VLOOKUP($B2489,Insumos!$C:$G,4,FALSE)),"",VLOOKUP($B2489,Insumos!$C:$G,4,FALSE))</f>
        <v>UNIDAD</v>
      </c>
      <c r="G2489" s="141">
        <v>1.0</v>
      </c>
      <c r="H2489" s="56">
        <f t="shared" si="91"/>
        <v>15.13</v>
      </c>
    </row>
    <row r="2490" ht="15.75" customHeight="1">
      <c r="A2490" s="53">
        <v>22.0</v>
      </c>
      <c r="B2490" s="55" t="s">
        <v>315</v>
      </c>
      <c r="C2490" s="55" t="str">
        <f>+IF(ISERROR(VLOOKUP($B2490,Insumos!$C:$G,3,FALSE)),"",VLOOKUP($B2490,Insumos!$C:$G,3,FALSE))</f>
        <v>UNIDAD</v>
      </c>
      <c r="D2490" s="56">
        <f>+IF(ISERROR(VLOOKUP($B2490,Insumos!$C:$G,2,FALSE)),"",VLOOKUP($B2490,Insumos!$C:$G,2,FALSE))</f>
        <v>170</v>
      </c>
      <c r="E2490" s="57">
        <f>+IF(ISERROR(VLOOKUP($B2490,Insumos!$C:$G,5,FALSE)),"",VLOOKUP($B2490,Insumos!$C:$G,5,FALSE))</f>
        <v>1</v>
      </c>
      <c r="F2490" s="55" t="str">
        <f>+IF(ISERROR(VLOOKUP($B2490,Insumos!$C:$G,4,FALSE)),"",VLOOKUP($B2490,Insumos!$C:$G,4,FALSE))</f>
        <v>UNIDAD</v>
      </c>
      <c r="G2490" s="141">
        <v>1.0</v>
      </c>
      <c r="H2490" s="56">
        <f t="shared" si="91"/>
        <v>170</v>
      </c>
    </row>
    <row r="2491" ht="15.75" customHeight="1">
      <c r="A2491" s="53">
        <v>23.0</v>
      </c>
      <c r="B2491" s="55"/>
      <c r="C2491" s="55" t="str">
        <f>+IF(ISERROR(VLOOKUP($B2491,Insumos!$C:$G,3,FALSE)),"",VLOOKUP($B2491,Insumos!$C:$G,3,FALSE))</f>
        <v/>
      </c>
      <c r="D2491" s="56" t="str">
        <f>+IF(ISERROR(VLOOKUP($B2491,Insumos!$C:$G,2,FALSE)),"",VLOOKUP($B2491,Insumos!$C:$G,2,FALSE))</f>
        <v/>
      </c>
      <c r="E2491" s="57" t="str">
        <f>+IF(ISERROR(VLOOKUP($B2491,Insumos!$C:$G,5,FALSE)),"",VLOOKUP($B2491,Insumos!$C:$G,5,FALSE))</f>
        <v/>
      </c>
      <c r="F2491" s="55" t="str">
        <f>+IF(ISERROR(VLOOKUP($B2491,Insumos!$C:$G,4,FALSE)),"",VLOOKUP($B2491,Insumos!$C:$G,4,FALSE))</f>
        <v/>
      </c>
      <c r="G2491" s="141"/>
      <c r="H2491" s="56">
        <f t="shared" si="91"/>
        <v>0</v>
      </c>
    </row>
    <row r="2492" ht="15.75" customHeight="1">
      <c r="A2492" s="53">
        <v>24.0</v>
      </c>
      <c r="B2492" s="55"/>
      <c r="C2492" s="55" t="str">
        <f>+IF(ISERROR(VLOOKUP($B2492,Insumos!$C:$G,3,FALSE)),"",VLOOKUP($B2492,Insumos!$C:$G,3,FALSE))</f>
        <v/>
      </c>
      <c r="D2492" s="56" t="str">
        <f>+IF(ISERROR(VLOOKUP($B2492,Insumos!$C:$G,2,FALSE)),"",VLOOKUP($B2492,Insumos!$C:$G,2,FALSE))</f>
        <v/>
      </c>
      <c r="E2492" s="57" t="str">
        <f>+IF(ISERROR(VLOOKUP($B2492,Insumos!$C:$G,5,FALSE)),"",VLOOKUP($B2492,Insumos!$C:$G,5,FALSE))</f>
        <v/>
      </c>
      <c r="F2492" s="55" t="str">
        <f>+IF(ISERROR(VLOOKUP($B2492,Insumos!$C:$G,4,FALSE)),"",VLOOKUP($B2492,Insumos!$C:$G,4,FALSE))</f>
        <v/>
      </c>
      <c r="G2492" s="141"/>
      <c r="H2492" s="56">
        <f t="shared" si="91"/>
        <v>0</v>
      </c>
    </row>
    <row r="2493" ht="15.75" customHeight="1">
      <c r="A2493" s="53">
        <v>25.0</v>
      </c>
      <c r="B2493" s="55"/>
      <c r="C2493" s="55" t="str">
        <f>+IF(ISERROR(VLOOKUP($B2493,Insumos!$C:$G,3,FALSE)),"",VLOOKUP($B2493,Insumos!$C:$G,3,FALSE))</f>
        <v/>
      </c>
      <c r="D2493" s="56" t="str">
        <f>+IF(ISERROR(VLOOKUP($B2493,Insumos!$C:$G,2,FALSE)),"",VLOOKUP($B2493,Insumos!$C:$G,2,FALSE))</f>
        <v/>
      </c>
      <c r="E2493" s="57" t="str">
        <f>+IF(ISERROR(VLOOKUP($B2493,Insumos!$C:$G,5,FALSE)),"",VLOOKUP($B2493,Insumos!$C:$G,5,FALSE))</f>
        <v/>
      </c>
      <c r="F2493" s="55" t="str">
        <f>+IF(ISERROR(VLOOKUP($B2493,Insumos!$C:$G,4,FALSE)),"",VLOOKUP($B2493,Insumos!$C:$G,4,FALSE))</f>
        <v/>
      </c>
      <c r="G2493" s="141"/>
      <c r="H2493" s="56">
        <f t="shared" si="91"/>
        <v>0</v>
      </c>
    </row>
    <row r="2494" ht="15.75" customHeight="1">
      <c r="A2494" s="53">
        <v>26.0</v>
      </c>
      <c r="B2494" s="55"/>
      <c r="C2494" s="55" t="str">
        <f>+IF(ISERROR(VLOOKUP($B2494,Insumos!$C:$G,3,FALSE)),"",VLOOKUP($B2494,Insumos!$C:$G,3,FALSE))</f>
        <v/>
      </c>
      <c r="D2494" s="56" t="str">
        <f>+IF(ISERROR(VLOOKUP($B2494,Insumos!$C:$G,2,FALSE)),"",VLOOKUP($B2494,Insumos!$C:$G,2,FALSE))</f>
        <v/>
      </c>
      <c r="E2494" s="57" t="str">
        <f>+IF(ISERROR(VLOOKUP($B2494,Insumos!$C:$G,5,FALSE)),"",VLOOKUP($B2494,Insumos!$C:$G,5,FALSE))</f>
        <v/>
      </c>
      <c r="F2494" s="55" t="str">
        <f>+IF(ISERROR(VLOOKUP($B2494,Insumos!$C:$G,4,FALSE)),"",VLOOKUP($B2494,Insumos!$C:$G,4,FALSE))</f>
        <v/>
      </c>
      <c r="G2494" s="141"/>
      <c r="H2494" s="56">
        <f t="shared" si="91"/>
        <v>0</v>
      </c>
    </row>
    <row r="2495" ht="15.75" customHeight="1">
      <c r="A2495" s="53">
        <v>27.0</v>
      </c>
      <c r="B2495" s="55"/>
      <c r="C2495" s="55" t="str">
        <f>+IF(ISERROR(VLOOKUP($B2495,Insumos!$C:$G,3,FALSE)),"",VLOOKUP($B2495,Insumos!$C:$G,3,FALSE))</f>
        <v/>
      </c>
      <c r="D2495" s="56" t="str">
        <f>+IF(ISERROR(VLOOKUP($B2495,Insumos!$C:$G,2,FALSE)),"",VLOOKUP($B2495,Insumos!$C:$G,2,FALSE))</f>
        <v/>
      </c>
      <c r="E2495" s="57" t="str">
        <f>+IF(ISERROR(VLOOKUP($B2495,Insumos!$C:$G,5,FALSE)),"",VLOOKUP($B2495,Insumos!$C:$G,5,FALSE))</f>
        <v/>
      </c>
      <c r="F2495" s="55" t="str">
        <f>+IF(ISERROR(VLOOKUP($B2495,Insumos!$C:$G,4,FALSE)),"",VLOOKUP($B2495,Insumos!$C:$G,4,FALSE))</f>
        <v/>
      </c>
      <c r="G2495" s="141"/>
      <c r="H2495" s="56">
        <f t="shared" si="91"/>
        <v>0</v>
      </c>
    </row>
    <row r="2496" ht="15.75" customHeight="1">
      <c r="A2496" s="53">
        <v>28.0</v>
      </c>
      <c r="B2496" s="55"/>
      <c r="C2496" s="55" t="str">
        <f>+IF(ISERROR(VLOOKUP($B2496,Insumos!$C:$G,3,FALSE)),"",VLOOKUP($B2496,Insumos!$C:$G,3,FALSE))</f>
        <v/>
      </c>
      <c r="D2496" s="56" t="str">
        <f>+IF(ISERROR(VLOOKUP($B2496,Insumos!$C:$G,2,FALSE)),"",VLOOKUP($B2496,Insumos!$C:$G,2,FALSE))</f>
        <v/>
      </c>
      <c r="E2496" s="57" t="str">
        <f>+IF(ISERROR(VLOOKUP($B2496,Insumos!$C:$G,5,FALSE)),"",VLOOKUP($B2496,Insumos!$C:$G,5,FALSE))</f>
        <v/>
      </c>
      <c r="F2496" s="55" t="str">
        <f>+IF(ISERROR(VLOOKUP($B2496,Insumos!$C:$G,4,FALSE)),"",VLOOKUP($B2496,Insumos!$C:$G,4,FALSE))</f>
        <v/>
      </c>
      <c r="G2496" s="141"/>
      <c r="H2496" s="56">
        <f t="shared" si="91"/>
        <v>0</v>
      </c>
    </row>
    <row r="2497" ht="15.75" customHeight="1">
      <c r="A2497" s="53"/>
      <c r="B2497" s="140"/>
      <c r="C2497" s="41"/>
      <c r="D2497" s="44"/>
      <c r="E2497" s="45"/>
      <c r="F2497" s="41"/>
      <c r="G2497" s="67" t="s">
        <v>566</v>
      </c>
      <c r="H2497" s="68">
        <f>+SUM(H2469:H2496)</f>
        <v>2926.95</v>
      </c>
    </row>
    <row r="2498" ht="15.75" customHeight="1">
      <c r="A2498" s="42"/>
      <c r="B2498" s="140"/>
      <c r="C2498" s="41"/>
      <c r="D2498" s="44"/>
      <c r="E2498" s="45"/>
      <c r="F2498" s="41"/>
      <c r="G2498" s="67" t="s">
        <v>569</v>
      </c>
      <c r="H2498" s="142">
        <f>+H2497/10</f>
        <v>292.695</v>
      </c>
    </row>
    <row r="2499" ht="15.75" customHeight="1">
      <c r="A2499" s="42"/>
      <c r="B2499" s="140"/>
      <c r="C2499" s="41"/>
      <c r="D2499" s="44"/>
      <c r="E2499" s="45"/>
      <c r="F2499" s="41"/>
      <c r="G2499" s="67" t="s">
        <v>570</v>
      </c>
      <c r="H2499" s="143">
        <f>(H2497+H2498)*1.19</f>
        <v>3831.37755</v>
      </c>
    </row>
    <row r="2500" ht="15.75" customHeight="1">
      <c r="A2500" s="42"/>
      <c r="B2500" s="140"/>
      <c r="C2500" s="41"/>
      <c r="D2500" s="44"/>
      <c r="E2500" s="45"/>
      <c r="F2500" s="41"/>
      <c r="G2500" s="67" t="s">
        <v>571</v>
      </c>
      <c r="H2500" s="144">
        <f>+H2499/H2501</f>
        <v>0.4982285501</v>
      </c>
    </row>
    <row r="2501" ht="15.75" customHeight="1">
      <c r="A2501" s="42"/>
      <c r="B2501" s="140"/>
      <c r="C2501" s="41"/>
      <c r="D2501" s="44"/>
      <c r="E2501" s="45"/>
      <c r="F2501" s="41"/>
      <c r="G2501" s="67" t="s">
        <v>572</v>
      </c>
      <c r="H2501" s="145">
        <v>7690.0</v>
      </c>
      <c r="I2501" s="159">
        <v>10990.0</v>
      </c>
    </row>
    <row r="2502" ht="15.75" customHeight="1">
      <c r="B2502" s="4"/>
      <c r="G2502" s="31"/>
    </row>
    <row r="2503" ht="15.75" customHeight="1">
      <c r="B2503" s="4"/>
      <c r="G2503" s="31"/>
    </row>
    <row r="2504" ht="15.75" customHeight="1">
      <c r="B2504" s="4"/>
      <c r="G2504" s="31"/>
    </row>
    <row r="2505" ht="15.75" customHeight="1">
      <c r="A2505" s="138" t="s">
        <v>562</v>
      </c>
      <c r="B2505" s="89" t="s">
        <v>652</v>
      </c>
      <c r="C2505" s="34" t="s">
        <v>484</v>
      </c>
      <c r="D2505" s="35"/>
      <c r="E2505" s="36"/>
      <c r="F2505" s="37"/>
      <c r="G2505" s="38"/>
      <c r="H2505" s="35"/>
    </row>
    <row r="2506" ht="15.75" customHeight="1">
      <c r="A2506" s="42"/>
      <c r="B2506" s="140"/>
      <c r="C2506" s="42"/>
      <c r="D2506" s="44"/>
      <c r="E2506" s="45"/>
      <c r="F2506" s="42"/>
      <c r="G2506" s="46"/>
      <c r="H2506" s="44"/>
    </row>
    <row r="2507" ht="15.75" customHeight="1">
      <c r="A2507" s="48" t="s">
        <v>476</v>
      </c>
      <c r="B2507" s="48" t="s">
        <v>477</v>
      </c>
      <c r="C2507" s="48" t="s">
        <v>478</v>
      </c>
      <c r="D2507" s="49" t="s">
        <v>564</v>
      </c>
      <c r="E2507" s="50" t="s">
        <v>10</v>
      </c>
      <c r="F2507" s="48" t="s">
        <v>480</v>
      </c>
      <c r="G2507" s="51" t="s">
        <v>481</v>
      </c>
      <c r="H2507" s="49" t="s">
        <v>565</v>
      </c>
    </row>
    <row r="2508" ht="15.75" customHeight="1">
      <c r="A2508" s="53">
        <v>1.0</v>
      </c>
      <c r="B2508" s="55" t="s">
        <v>52</v>
      </c>
      <c r="C2508" s="55" t="str">
        <f>+IF(ISERROR(VLOOKUP($B2508,Insumos!$C:$G,3,FALSE)),"",VLOOKUP($B2508,Insumos!$C:$G,3,FALSE))</f>
        <v>UNIDAD</v>
      </c>
      <c r="D2508" s="56">
        <f>+IF(ISERROR(VLOOKUP($B2508,Insumos!$C:$G,2,FALSE)),"",VLOOKUP($B2508,Insumos!$C:$G,2,FALSE))</f>
        <v>5000</v>
      </c>
      <c r="E2508" s="57">
        <f>+IF(ISERROR(VLOOKUP($B2508,Insumos!$C:$G,5,FALSE)),"",VLOOKUP($B2508,Insumos!$C:$G,5,FALSE))</f>
        <v>100</v>
      </c>
      <c r="F2508" s="55" t="str">
        <f>+IF(ISERROR(VLOOKUP($B2508,Insumos!$C:$G,4,FALSE)),"",VLOOKUP($B2508,Insumos!$C:$G,4,FALSE))</f>
        <v>UNIDAD</v>
      </c>
      <c r="G2508" s="181">
        <v>1.0</v>
      </c>
      <c r="H2508" s="56">
        <f t="shared" ref="H2508:H2529" si="92">IF(ISERROR(ROUND(+D2508/E2508*G2508,2)),0,ROUND(+D2508/E2508*G2508,2))</f>
        <v>50</v>
      </c>
    </row>
    <row r="2509" ht="15.75" customHeight="1">
      <c r="A2509" s="53">
        <v>2.0</v>
      </c>
      <c r="B2509" s="55" t="s">
        <v>236</v>
      </c>
      <c r="C2509" s="55" t="str">
        <f>+IF(ISERROR(VLOOKUP($B2509,Insumos!$C:$G,3,FALSE)),"",VLOOKUP($B2509,Insumos!$C:$G,3,FALSE))</f>
        <v>GRAMOS</v>
      </c>
      <c r="D2509" s="56">
        <f>+IF(ISERROR(VLOOKUP($B2509,Insumos!$C:$G,2,FALSE)),"",VLOOKUP($B2509,Insumos!$C:$G,2,FALSE))</f>
        <v>8753.846154</v>
      </c>
      <c r="E2509" s="57">
        <f>+IF(ISERROR(VLOOKUP($B2509,Insumos!$C:$G,5,FALSE)),"",VLOOKUP($B2509,Insumos!$C:$G,5,FALSE))</f>
        <v>1000</v>
      </c>
      <c r="F2509" s="55" t="str">
        <f>+IF(ISERROR(VLOOKUP($B2509,Insumos!$C:$G,4,FALSE)),"",VLOOKUP($B2509,Insumos!$C:$G,4,FALSE))</f>
        <v>GRAMOS</v>
      </c>
      <c r="G2509" s="182">
        <v>40.0</v>
      </c>
      <c r="H2509" s="56">
        <f t="shared" si="92"/>
        <v>350.15</v>
      </c>
    </row>
    <row r="2510" ht="15.75" customHeight="1">
      <c r="A2510" s="53">
        <v>3.0</v>
      </c>
      <c r="B2510" s="55" t="s">
        <v>44</v>
      </c>
      <c r="C2510" s="55" t="str">
        <f>+IF(ISERROR(VLOOKUP($B2510,Insumos!$C:$G,3,FALSE)),"",VLOOKUP($B2510,Insumos!$C:$G,3,FALSE))</f>
        <v>GRAMOS</v>
      </c>
      <c r="D2510" s="56">
        <f>+IF(ISERROR(VLOOKUP($B2510,Insumos!$C:$G,2,FALSE)),"",VLOOKUP($B2510,Insumos!$C:$G,2,FALSE))</f>
        <v>5780</v>
      </c>
      <c r="E2510" s="57">
        <f>+IF(ISERROR(VLOOKUP($B2510,Insumos!$C:$G,5,FALSE)),"",VLOOKUP($B2510,Insumos!$C:$G,5,FALSE))</f>
        <v>1000</v>
      </c>
      <c r="F2510" s="55" t="str">
        <f>+IF(ISERROR(VLOOKUP($B2510,Insumos!$C:$G,4,FALSE)),"",VLOOKUP($B2510,Insumos!$C:$G,4,FALSE))</f>
        <v>GRAMOS</v>
      </c>
      <c r="G2510" s="183">
        <v>40.0</v>
      </c>
      <c r="H2510" s="56">
        <f t="shared" si="92"/>
        <v>231.2</v>
      </c>
    </row>
    <row r="2511" ht="15.75" customHeight="1">
      <c r="A2511" s="53">
        <v>4.0</v>
      </c>
      <c r="B2511" s="55" t="s">
        <v>235</v>
      </c>
      <c r="C2511" s="55" t="str">
        <f>+IF(ISERROR(VLOOKUP($B2511,Insumos!$C:$G,3,FALSE)),"",VLOOKUP($B2511,Insumos!$C:$G,3,FALSE))</f>
        <v>GRAMOS</v>
      </c>
      <c r="D2511" s="56">
        <f>+IF(ISERROR(VLOOKUP($B2511,Insumos!$C:$G,2,FALSE)),"",VLOOKUP($B2511,Insumos!$C:$G,2,FALSE))</f>
        <v>13944.82759</v>
      </c>
      <c r="E2511" s="57">
        <f>+IF(ISERROR(VLOOKUP($B2511,Insumos!$C:$G,5,FALSE)),"",VLOOKUP($B2511,Insumos!$C:$G,5,FALSE))</f>
        <v>1000</v>
      </c>
      <c r="F2511" s="55" t="str">
        <f>+IF(ISERROR(VLOOKUP($B2511,Insumos!$C:$G,4,FALSE)),"",VLOOKUP($B2511,Insumos!$C:$G,4,FALSE))</f>
        <v>GRAMOS</v>
      </c>
      <c r="G2511" s="183">
        <v>40.0</v>
      </c>
      <c r="H2511" s="56">
        <f t="shared" si="92"/>
        <v>557.79</v>
      </c>
    </row>
    <row r="2512" ht="15.75" customHeight="1">
      <c r="A2512" s="53">
        <v>5.0</v>
      </c>
      <c r="B2512" s="55" t="s">
        <v>33</v>
      </c>
      <c r="C2512" s="55" t="str">
        <f>+IF(ISERROR(VLOOKUP($B2512,Insumos!$C:$G,3,FALSE)),"",VLOOKUP($B2512,Insumos!$C:$G,3,FALSE))</f>
        <v>GRAMOS</v>
      </c>
      <c r="D2512" s="56">
        <f>+IF(ISERROR(VLOOKUP($B2512,Insumos!$C:$G,2,FALSE)),"",VLOOKUP($B2512,Insumos!$C:$G,2,FALSE))</f>
        <v>6945</v>
      </c>
      <c r="E2512" s="57">
        <f>+IF(ISERROR(VLOOKUP($B2512,Insumos!$C:$G,5,FALSE)),"",VLOOKUP($B2512,Insumos!$C:$G,5,FALSE))</f>
        <v>1360</v>
      </c>
      <c r="F2512" s="55" t="str">
        <f>+IF(ISERROR(VLOOKUP($B2512,Insumos!$C:$G,4,FALSE)),"",VLOOKUP($B2512,Insumos!$C:$G,4,FALSE))</f>
        <v>GRAMOS</v>
      </c>
      <c r="G2512" s="181">
        <v>35.0</v>
      </c>
      <c r="H2512" s="56">
        <f t="shared" si="92"/>
        <v>178.73</v>
      </c>
    </row>
    <row r="2513" ht="15.75" customHeight="1">
      <c r="A2513" s="53">
        <v>6.0</v>
      </c>
      <c r="B2513" s="55" t="s">
        <v>217</v>
      </c>
      <c r="C2513" s="55" t="str">
        <f>+IF(ISERROR(VLOOKUP($B2513,Insumos!$C:$G,3,FALSE)),"",VLOOKUP($B2513,Insumos!$C:$G,3,FALSE))</f>
        <v>GRAMOS</v>
      </c>
      <c r="D2513" s="56">
        <f>+IF(ISERROR(VLOOKUP($B2513,Insumos!$C:$G,2,FALSE)),"",VLOOKUP($B2513,Insumos!$C:$G,2,FALSE))</f>
        <v>3600</v>
      </c>
      <c r="E2513" s="57">
        <f>+IF(ISERROR(VLOOKUP($B2513,Insumos!$C:$G,5,FALSE)),"",VLOOKUP($B2513,Insumos!$C:$G,5,FALSE))</f>
        <v>700</v>
      </c>
      <c r="F2513" s="55" t="str">
        <f>+IF(ISERROR(VLOOKUP($B2513,Insumos!$C:$G,4,FALSE)),"",VLOOKUP($B2513,Insumos!$C:$G,4,FALSE))</f>
        <v>GRAMOS</v>
      </c>
      <c r="G2513" s="184">
        <v>30.0</v>
      </c>
      <c r="H2513" s="56">
        <f t="shared" si="92"/>
        <v>154.29</v>
      </c>
    </row>
    <row r="2514" ht="15.75" customHeight="1">
      <c r="A2514" s="53">
        <v>7.0</v>
      </c>
      <c r="B2514" s="55" t="s">
        <v>122</v>
      </c>
      <c r="C2514" s="55" t="str">
        <f>+IF(ISERROR(VLOOKUP($B2514,Insumos!$C:$G,3,FALSE)),"",VLOOKUP($B2514,Insumos!$C:$G,3,FALSE))</f>
        <v>MILILITROS</v>
      </c>
      <c r="D2514" s="56">
        <f>+IF(ISERROR(VLOOKUP($B2514,Insumos!$C:$G,2,FALSE)),"",VLOOKUP($B2514,Insumos!$C:$G,2,FALSE))</f>
        <v>5974.48</v>
      </c>
      <c r="E2514" s="57">
        <f>+IF(ISERROR(VLOOKUP($B2514,Insumos!$C:$G,5,FALSE)),"",VLOOKUP($B2514,Insumos!$C:$G,5,FALSE))</f>
        <v>880</v>
      </c>
      <c r="F2514" s="55" t="str">
        <f>+IF(ISERROR(VLOOKUP($B2514,Insumos!$C:$G,4,FALSE)),"",VLOOKUP($B2514,Insumos!$C:$G,4,FALSE))</f>
        <v>MILILITROS</v>
      </c>
      <c r="G2514" s="185">
        <v>30.0</v>
      </c>
      <c r="H2514" s="56">
        <f t="shared" si="92"/>
        <v>203.68</v>
      </c>
    </row>
    <row r="2515" ht="15.75" customHeight="1">
      <c r="A2515" s="53">
        <v>8.0</v>
      </c>
      <c r="B2515" s="55" t="s">
        <v>239</v>
      </c>
      <c r="C2515" s="55" t="str">
        <f>+IF(ISERROR(VLOOKUP($B2515,Insumos!$C:$G,3,FALSE)),"",VLOOKUP($B2515,Insumos!$C:$G,3,FALSE))</f>
        <v>GRAMOS</v>
      </c>
      <c r="D2515" s="56">
        <f>+IF(ISERROR(VLOOKUP($B2515,Insumos!$C:$G,2,FALSE)),"",VLOOKUP($B2515,Insumos!$C:$G,2,FALSE))</f>
        <v>5142.857143</v>
      </c>
      <c r="E2515" s="57">
        <f>+IF(ISERROR(VLOOKUP($B2515,Insumos!$C:$G,5,FALSE)),"",VLOOKUP($B2515,Insumos!$C:$G,5,FALSE))</f>
        <v>1000</v>
      </c>
      <c r="F2515" s="55" t="str">
        <f>+IF(ISERROR(VLOOKUP($B2515,Insumos!$C:$G,4,FALSE)),"",VLOOKUP($B2515,Insumos!$C:$G,4,FALSE))</f>
        <v>GRAMOS</v>
      </c>
      <c r="G2515" s="182">
        <v>45.0</v>
      </c>
      <c r="H2515" s="56">
        <f t="shared" si="92"/>
        <v>231.43</v>
      </c>
    </row>
    <row r="2516" ht="15.75" customHeight="1">
      <c r="A2516" s="53">
        <v>9.0</v>
      </c>
      <c r="B2516" s="55" t="s">
        <v>87</v>
      </c>
      <c r="C2516" s="55" t="str">
        <f>+IF(ISERROR(VLOOKUP($B2516,Insumos!$C:$G,3,FALSE)),"",VLOOKUP($B2516,Insumos!$C:$G,3,FALSE))</f>
        <v>GRAMOS</v>
      </c>
      <c r="D2516" s="56">
        <f>+IF(ISERROR(VLOOKUP($B2516,Insumos!$C:$G,2,FALSE)),"",VLOOKUP($B2516,Insumos!$C:$G,2,FALSE))</f>
        <v>3795</v>
      </c>
      <c r="E2516" s="57">
        <f>+IF(ISERROR(VLOOKUP($B2516,Insumos!$C:$G,5,FALSE)),"",VLOOKUP($B2516,Insumos!$C:$G,5,FALSE))</f>
        <v>500</v>
      </c>
      <c r="F2516" s="55" t="str">
        <f>+IF(ISERROR(VLOOKUP($B2516,Insumos!$C:$G,4,FALSE)),"",VLOOKUP($B2516,Insumos!$C:$G,4,FALSE))</f>
        <v>GRAMOS</v>
      </c>
      <c r="G2516" s="141">
        <v>5.0</v>
      </c>
      <c r="H2516" s="56">
        <f t="shared" si="92"/>
        <v>37.95</v>
      </c>
    </row>
    <row r="2517" ht="15.75" customHeight="1">
      <c r="A2517" s="53">
        <v>10.0</v>
      </c>
      <c r="B2517" s="55" t="s">
        <v>324</v>
      </c>
      <c r="C2517" s="55" t="str">
        <f>+IF(ISERROR(VLOOKUP($B2517,Insumos!$C:$G,3,FALSE)),"",VLOOKUP($B2517,Insumos!$C:$G,3,FALSE))</f>
        <v>GRAMOS</v>
      </c>
      <c r="D2517" s="56">
        <f>+IF(ISERROR(VLOOKUP($B2517,Insumos!$C:$G,2,FALSE)),"",VLOOKUP($B2517,Insumos!$C:$G,2,FALSE))</f>
        <v>1134.5</v>
      </c>
      <c r="E2517" s="57">
        <f>+IF(ISERROR(VLOOKUP($B2517,Insumos!$C:$G,5,FALSE)),"",VLOOKUP($B2517,Insumos!$C:$G,5,FALSE))</f>
        <v>1000</v>
      </c>
      <c r="F2517" s="55" t="str">
        <f>+IF(ISERROR(VLOOKUP($B2517,Insumos!$C:$G,4,FALSE)),"",VLOOKUP($B2517,Insumos!$C:$G,4,FALSE))</f>
        <v>GRAMOS</v>
      </c>
      <c r="G2517" s="141">
        <v>5.0</v>
      </c>
      <c r="H2517" s="56">
        <f t="shared" si="92"/>
        <v>5.67</v>
      </c>
    </row>
    <row r="2518" ht="15.75" customHeight="1">
      <c r="A2518" s="53">
        <v>11.0</v>
      </c>
      <c r="B2518" s="55" t="s">
        <v>297</v>
      </c>
      <c r="C2518" s="55" t="str">
        <f>+IF(ISERROR(VLOOKUP($B2518,Insumos!$C:$G,3,FALSE)),"",VLOOKUP($B2518,Insumos!$C:$G,3,FALSE))</f>
        <v>CAJA</v>
      </c>
      <c r="D2518" s="56">
        <f>+IF(ISERROR(VLOOKUP($B2518,Insumos!$C:$G,2,FALSE)),"",VLOOKUP($B2518,Insumos!$C:$G,2,FALSE))</f>
        <v>110</v>
      </c>
      <c r="E2518" s="57">
        <f>+IF(ISERROR(VLOOKUP($B2518,Insumos!$C:$G,5,FALSE)),"",VLOOKUP($B2518,Insumos!$C:$G,5,FALSE))</f>
        <v>1</v>
      </c>
      <c r="F2518" s="55" t="str">
        <f>+IF(ISERROR(VLOOKUP($B2518,Insumos!$C:$G,4,FALSE)),"",VLOOKUP($B2518,Insumos!$C:$G,4,FALSE))</f>
        <v>CAJA</v>
      </c>
      <c r="G2518" s="141">
        <v>1.0</v>
      </c>
      <c r="H2518" s="56">
        <f t="shared" si="92"/>
        <v>110</v>
      </c>
    </row>
    <row r="2519" ht="15.75" customHeight="1">
      <c r="A2519" s="53">
        <v>12.0</v>
      </c>
      <c r="B2519" s="55" t="s">
        <v>314</v>
      </c>
      <c r="C2519" s="55" t="str">
        <f>+IF(ISERROR(VLOOKUP($B2519,Insumos!$C:$G,3,FALSE)),"",VLOOKUP($B2519,Insumos!$C:$G,3,FALSE))</f>
        <v>UNIDAD</v>
      </c>
      <c r="D2519" s="56">
        <f>+IF(ISERROR(VLOOKUP($B2519,Insumos!$C:$G,2,FALSE)),"",VLOOKUP($B2519,Insumos!$C:$G,2,FALSE))</f>
        <v>10.5</v>
      </c>
      <c r="E2519" s="57">
        <f>+IF(ISERROR(VLOOKUP($B2519,Insumos!$C:$G,5,FALSE)),"",VLOOKUP($B2519,Insumos!$C:$G,5,FALSE))</f>
        <v>1</v>
      </c>
      <c r="F2519" s="55" t="str">
        <f>+IF(ISERROR(VLOOKUP($B2519,Insumos!$C:$G,4,FALSE)),"",VLOOKUP($B2519,Insumos!$C:$G,4,FALSE))</f>
        <v>UNIDAD</v>
      </c>
      <c r="G2519" s="141">
        <v>1.0</v>
      </c>
      <c r="H2519" s="56">
        <f t="shared" si="92"/>
        <v>10.5</v>
      </c>
    </row>
    <row r="2520" ht="15.75" customHeight="1">
      <c r="A2520" s="53">
        <v>13.0</v>
      </c>
      <c r="B2520" s="55" t="s">
        <v>156</v>
      </c>
      <c r="C2520" s="55" t="str">
        <f>+IF(ISERROR(VLOOKUP($B2520,Insumos!$C:$G,3,FALSE)),"",VLOOKUP($B2520,Insumos!$C:$G,3,FALSE))</f>
        <v>GRAMOS</v>
      </c>
      <c r="D2520" s="56">
        <f>+IF(ISERROR(VLOOKUP($B2520,Insumos!$C:$G,2,FALSE)),"",VLOOKUP($B2520,Insumos!$C:$G,2,FALSE))</f>
        <v>909</v>
      </c>
      <c r="E2520" s="57">
        <f>+IF(ISERROR(VLOOKUP($B2520,Insumos!$C:$G,5,FALSE)),"",VLOOKUP($B2520,Insumos!$C:$G,5,FALSE))</f>
        <v>1000</v>
      </c>
      <c r="F2520" s="55" t="str">
        <f>+IF(ISERROR(VLOOKUP($B2520,Insumos!$C:$G,4,FALSE)),"",VLOOKUP($B2520,Insumos!$C:$G,4,FALSE))</f>
        <v>GRAMOS</v>
      </c>
      <c r="G2520" s="141">
        <v>8.0</v>
      </c>
      <c r="H2520" s="56">
        <f t="shared" si="92"/>
        <v>7.27</v>
      </c>
    </row>
    <row r="2521" ht="15.75" customHeight="1">
      <c r="A2521" s="53">
        <v>14.0</v>
      </c>
      <c r="B2521" s="55" t="s">
        <v>313</v>
      </c>
      <c r="C2521" s="55" t="str">
        <f>+IF(ISERROR(VLOOKUP($B2521,Insumos!$C:$G,3,FALSE)),"",VLOOKUP($B2521,Insumos!$C:$G,3,FALSE))</f>
        <v>GRAMOS</v>
      </c>
      <c r="D2521" s="56">
        <f>+IF(ISERROR(VLOOKUP($B2521,Insumos!$C:$G,2,FALSE)),"",VLOOKUP($B2521,Insumos!$C:$G,2,FALSE))</f>
        <v>6750</v>
      </c>
      <c r="E2521" s="57">
        <f>+IF(ISERROR(VLOOKUP($B2521,Insumos!$C:$G,5,FALSE)),"",VLOOKUP($B2521,Insumos!$C:$G,5,FALSE))</f>
        <v>1000</v>
      </c>
      <c r="F2521" s="55" t="str">
        <f>+IF(ISERROR(VLOOKUP($B2521,Insumos!$C:$G,4,FALSE)),"",VLOOKUP($B2521,Insumos!$C:$G,4,FALSE))</f>
        <v>GRAMOS</v>
      </c>
      <c r="G2521" s="141">
        <v>8.0</v>
      </c>
      <c r="H2521" s="56">
        <f t="shared" si="92"/>
        <v>54</v>
      </c>
    </row>
    <row r="2522" ht="15.75" customHeight="1">
      <c r="A2522" s="53">
        <v>15.0</v>
      </c>
      <c r="B2522" s="55" t="s">
        <v>311</v>
      </c>
      <c r="C2522" s="55" t="str">
        <f>+IF(ISERROR(VLOOKUP($B2522,Insumos!$C:$G,3,FALSE)),"",VLOOKUP($B2522,Insumos!$C:$G,3,FALSE))</f>
        <v>UNIDAD</v>
      </c>
      <c r="D2522" s="56">
        <f>+IF(ISERROR(VLOOKUP($B2522,Insumos!$C:$G,2,FALSE)),"",VLOOKUP($B2522,Insumos!$C:$G,2,FALSE))</f>
        <v>75.25</v>
      </c>
      <c r="E2522" s="57">
        <f>+IF(ISERROR(VLOOKUP($B2522,Insumos!$C:$G,5,FALSE)),"",VLOOKUP($B2522,Insumos!$C:$G,5,FALSE))</f>
        <v>1</v>
      </c>
      <c r="F2522" s="55" t="str">
        <f>+IF(ISERROR(VLOOKUP($B2522,Insumos!$C:$G,4,FALSE)),"",VLOOKUP($B2522,Insumos!$C:$G,4,FALSE))</f>
        <v>UNIDAD</v>
      </c>
      <c r="G2522" s="141">
        <v>1.0</v>
      </c>
      <c r="H2522" s="56">
        <f t="shared" si="92"/>
        <v>75.25</v>
      </c>
    </row>
    <row r="2523" ht="15.75" customHeight="1">
      <c r="A2523" s="53">
        <v>16.0</v>
      </c>
      <c r="B2523" s="55" t="s">
        <v>312</v>
      </c>
      <c r="C2523" s="55" t="str">
        <f>+IF(ISERROR(VLOOKUP($B2523,Insumos!$C:$G,3,FALSE)),"",VLOOKUP($B2523,Insumos!$C:$G,3,FALSE))</f>
        <v>UNIDAD</v>
      </c>
      <c r="D2523" s="56">
        <f>+IF(ISERROR(VLOOKUP($B2523,Insumos!$C:$G,2,FALSE)),"",VLOOKUP($B2523,Insumos!$C:$G,2,FALSE))</f>
        <v>90.25</v>
      </c>
      <c r="E2523" s="57">
        <f>+IF(ISERROR(VLOOKUP($B2523,Insumos!$C:$G,5,FALSE)),"",VLOOKUP($B2523,Insumos!$C:$G,5,FALSE))</f>
        <v>1</v>
      </c>
      <c r="F2523" s="55" t="str">
        <f>+IF(ISERROR(VLOOKUP($B2523,Insumos!$C:$G,4,FALSE)),"",VLOOKUP($B2523,Insumos!$C:$G,4,FALSE))</f>
        <v>UNIDAD</v>
      </c>
      <c r="G2523" s="141">
        <v>1.0</v>
      </c>
      <c r="H2523" s="56">
        <f t="shared" si="92"/>
        <v>90.25</v>
      </c>
    </row>
    <row r="2524" ht="15.75" customHeight="1">
      <c r="A2524" s="53">
        <v>17.0</v>
      </c>
      <c r="B2524" s="55" t="s">
        <v>303</v>
      </c>
      <c r="C2524" s="55" t="str">
        <f>+IF(ISERROR(VLOOKUP($B2524,Insumos!$C:$G,3,FALSE)),"",VLOOKUP($B2524,Insumos!$C:$G,3,FALSE))</f>
        <v>UNIDAD</v>
      </c>
      <c r="D2524" s="56">
        <f>+IF(ISERROR(VLOOKUP($B2524,Insumos!$C:$G,2,FALSE)),"",VLOOKUP($B2524,Insumos!$C:$G,2,FALSE))</f>
        <v>10</v>
      </c>
      <c r="E2524" s="57">
        <f>+IF(ISERROR(VLOOKUP($B2524,Insumos!$C:$G,5,FALSE)),"",VLOOKUP($B2524,Insumos!$C:$G,5,FALSE))</f>
        <v>1</v>
      </c>
      <c r="F2524" s="55" t="str">
        <f>+IF(ISERROR(VLOOKUP($B2524,Insumos!$C:$G,4,FALSE)),"",VLOOKUP($B2524,Insumos!$C:$G,4,FALSE))</f>
        <v>UNIDAD</v>
      </c>
      <c r="G2524" s="141">
        <v>1.0</v>
      </c>
      <c r="H2524" s="56">
        <f t="shared" si="92"/>
        <v>10</v>
      </c>
    </row>
    <row r="2525" ht="15.75" customHeight="1">
      <c r="A2525" s="53">
        <v>18.0</v>
      </c>
      <c r="B2525" s="55" t="s">
        <v>304</v>
      </c>
      <c r="C2525" s="55" t="str">
        <f>+IF(ISERROR(VLOOKUP($B2525,Insumos!$C:$G,3,FALSE)),"",VLOOKUP($B2525,Insumos!$C:$G,3,FALSE))</f>
        <v>UNIDAD</v>
      </c>
      <c r="D2525" s="56">
        <f>+IF(ISERROR(VLOOKUP($B2525,Insumos!$C:$G,2,FALSE)),"",VLOOKUP($B2525,Insumos!$C:$G,2,FALSE))</f>
        <v>9</v>
      </c>
      <c r="E2525" s="57">
        <f>+IF(ISERROR(VLOOKUP($B2525,Insumos!$C:$G,5,FALSE)),"",VLOOKUP($B2525,Insumos!$C:$G,5,FALSE))</f>
        <v>1</v>
      </c>
      <c r="F2525" s="55" t="str">
        <f>+IF(ISERROR(VLOOKUP($B2525,Insumos!$C:$G,4,FALSE)),"",VLOOKUP($B2525,Insumos!$C:$G,4,FALSE))</f>
        <v>UNIDAD</v>
      </c>
      <c r="G2525" s="141">
        <v>1.0</v>
      </c>
      <c r="H2525" s="56">
        <f t="shared" si="92"/>
        <v>9</v>
      </c>
    </row>
    <row r="2526" ht="15.75" customHeight="1">
      <c r="A2526" s="53">
        <v>19.0</v>
      </c>
      <c r="B2526" s="55" t="s">
        <v>315</v>
      </c>
      <c r="C2526" s="55" t="str">
        <f>+IF(ISERROR(VLOOKUP($B2526,Insumos!$C:$G,3,FALSE)),"",VLOOKUP($B2526,Insumos!$C:$G,3,FALSE))</f>
        <v>UNIDAD</v>
      </c>
      <c r="D2526" s="56">
        <f>+IF(ISERROR(VLOOKUP($B2526,Insumos!$C:$G,2,FALSE)),"",VLOOKUP($B2526,Insumos!$C:$G,2,FALSE))</f>
        <v>170</v>
      </c>
      <c r="E2526" s="57">
        <f>+IF(ISERROR(VLOOKUP($B2526,Insumos!$C:$G,5,FALSE)),"",VLOOKUP($B2526,Insumos!$C:$G,5,FALSE))</f>
        <v>1</v>
      </c>
      <c r="F2526" s="55" t="str">
        <f>+IF(ISERROR(VLOOKUP($B2526,Insumos!$C:$G,4,FALSE)),"",VLOOKUP($B2526,Insumos!$C:$G,4,FALSE))</f>
        <v>UNIDAD</v>
      </c>
      <c r="G2526" s="141">
        <v>1.0</v>
      </c>
      <c r="H2526" s="56">
        <f t="shared" si="92"/>
        <v>170</v>
      </c>
    </row>
    <row r="2527" ht="15.75" customHeight="1">
      <c r="A2527" s="53">
        <v>20.0</v>
      </c>
      <c r="B2527" s="55"/>
      <c r="C2527" s="55" t="str">
        <f>+IF(ISERROR(VLOOKUP($B2527,Insumos!$C:$G,3,FALSE)),"",VLOOKUP($B2527,Insumos!$C:$G,3,FALSE))</f>
        <v/>
      </c>
      <c r="D2527" s="56" t="str">
        <f>+IF(ISERROR(VLOOKUP($B2527,Insumos!$C:$G,2,FALSE)),"",VLOOKUP($B2527,Insumos!$C:$G,2,FALSE))</f>
        <v/>
      </c>
      <c r="E2527" s="57" t="str">
        <f>+IF(ISERROR(VLOOKUP($B2527,Insumos!$C:$G,5,FALSE)),"",VLOOKUP($B2527,Insumos!$C:$G,5,FALSE))</f>
        <v/>
      </c>
      <c r="F2527" s="55" t="str">
        <f>+IF(ISERROR(VLOOKUP($B2527,Insumos!$C:$G,4,FALSE)),"",VLOOKUP($B2527,Insumos!$C:$G,4,FALSE))</f>
        <v/>
      </c>
      <c r="G2527" s="141"/>
      <c r="H2527" s="56">
        <f t="shared" si="92"/>
        <v>0</v>
      </c>
    </row>
    <row r="2528" ht="15.75" customHeight="1">
      <c r="A2528" s="53">
        <v>21.0</v>
      </c>
      <c r="B2528" s="55"/>
      <c r="C2528" s="55" t="str">
        <f>+IF(ISERROR(VLOOKUP($B2528,Insumos!$C:$G,3,FALSE)),"",VLOOKUP($B2528,Insumos!$C:$G,3,FALSE))</f>
        <v/>
      </c>
      <c r="D2528" s="56" t="str">
        <f>+IF(ISERROR(VLOOKUP($B2528,Insumos!$C:$G,2,FALSE)),"",VLOOKUP($B2528,Insumos!$C:$G,2,FALSE))</f>
        <v/>
      </c>
      <c r="E2528" s="57" t="str">
        <f>+IF(ISERROR(VLOOKUP($B2528,Insumos!$C:$G,5,FALSE)),"",VLOOKUP($B2528,Insumos!$C:$G,5,FALSE))</f>
        <v/>
      </c>
      <c r="F2528" s="55" t="str">
        <f>+IF(ISERROR(VLOOKUP($B2528,Insumos!$C:$G,4,FALSE)),"",VLOOKUP($B2528,Insumos!$C:$G,4,FALSE))</f>
        <v/>
      </c>
      <c r="G2528" s="141"/>
      <c r="H2528" s="56">
        <f t="shared" si="92"/>
        <v>0</v>
      </c>
    </row>
    <row r="2529" ht="15.75" customHeight="1">
      <c r="A2529" s="53">
        <v>22.0</v>
      </c>
      <c r="B2529" s="55"/>
      <c r="C2529" s="55" t="str">
        <f>+IF(ISERROR(VLOOKUP($B2529,Insumos!$C:$G,3,FALSE)),"",VLOOKUP($B2529,Insumos!$C:$G,3,FALSE))</f>
        <v/>
      </c>
      <c r="D2529" s="56" t="str">
        <f>+IF(ISERROR(VLOOKUP($B2529,Insumos!$C:$G,2,FALSE)),"",VLOOKUP($B2529,Insumos!$C:$G,2,FALSE))</f>
        <v/>
      </c>
      <c r="E2529" s="57" t="str">
        <f>+IF(ISERROR(VLOOKUP($B2529,Insumos!$C:$G,5,FALSE)),"",VLOOKUP($B2529,Insumos!$C:$G,5,FALSE))</f>
        <v/>
      </c>
      <c r="F2529" s="55" t="str">
        <f>+IF(ISERROR(VLOOKUP($B2529,Insumos!$C:$G,4,FALSE)),"",VLOOKUP($B2529,Insumos!$C:$G,4,FALSE))</f>
        <v/>
      </c>
      <c r="G2529" s="141"/>
      <c r="H2529" s="56">
        <f t="shared" si="92"/>
        <v>0</v>
      </c>
    </row>
    <row r="2530" ht="15.75" customHeight="1">
      <c r="A2530" s="42"/>
      <c r="B2530" s="140"/>
      <c r="C2530" s="41"/>
      <c r="D2530" s="44"/>
      <c r="E2530" s="45"/>
      <c r="F2530" s="41"/>
      <c r="G2530" s="67" t="s">
        <v>566</v>
      </c>
      <c r="H2530" s="68">
        <f>+SUM(H2508:H2529)</f>
        <v>2537.16</v>
      </c>
    </row>
    <row r="2531" ht="15.75" customHeight="1">
      <c r="A2531" s="42"/>
      <c r="B2531" s="140"/>
      <c r="C2531" s="41"/>
      <c r="D2531" s="44"/>
      <c r="E2531" s="45"/>
      <c r="F2531" s="41"/>
      <c r="G2531" s="67" t="s">
        <v>569</v>
      </c>
      <c r="H2531" s="142">
        <f>+H2530/10</f>
        <v>253.716</v>
      </c>
    </row>
    <row r="2532" ht="15.75" customHeight="1">
      <c r="A2532" s="42"/>
      <c r="B2532" s="140"/>
      <c r="C2532" s="41"/>
      <c r="D2532" s="44"/>
      <c r="E2532" s="45"/>
      <c r="F2532" s="41"/>
      <c r="G2532" s="67" t="s">
        <v>570</v>
      </c>
      <c r="H2532" s="143">
        <f>(H2530+H2531)*1.19</f>
        <v>3321.14244</v>
      </c>
    </row>
    <row r="2533" ht="15.75" customHeight="1">
      <c r="A2533" s="42"/>
      <c r="B2533" s="140"/>
      <c r="C2533" s="41"/>
      <c r="D2533" s="44"/>
      <c r="E2533" s="45"/>
      <c r="F2533" s="41"/>
      <c r="G2533" s="67" t="s">
        <v>571</v>
      </c>
      <c r="H2533" s="144">
        <f>+H2532/H2534</f>
        <v>0.3021967643</v>
      </c>
    </row>
    <row r="2534" ht="15.75" customHeight="1">
      <c r="A2534" s="42"/>
      <c r="B2534" s="140"/>
      <c r="C2534" s="41"/>
      <c r="D2534" s="44"/>
      <c r="E2534" s="45"/>
      <c r="F2534" s="41"/>
      <c r="G2534" s="67" t="s">
        <v>572</v>
      </c>
      <c r="H2534" s="154">
        <v>10990.0</v>
      </c>
    </row>
    <row r="2535" ht="15.75" customHeight="1">
      <c r="B2535" s="4"/>
      <c r="G2535" s="31"/>
    </row>
    <row r="2536" ht="15.75" customHeight="1">
      <c r="B2536" s="4"/>
      <c r="G2536" s="31"/>
    </row>
    <row r="2537" ht="15.75" customHeight="1">
      <c r="B2537" s="4"/>
      <c r="G2537" s="31"/>
    </row>
    <row r="2538" ht="15.75" customHeight="1">
      <c r="A2538" s="138" t="s">
        <v>562</v>
      </c>
      <c r="B2538" s="89" t="s">
        <v>653</v>
      </c>
      <c r="C2538" s="34" t="s">
        <v>484</v>
      </c>
      <c r="D2538" s="35"/>
      <c r="E2538" s="36"/>
      <c r="F2538" s="37"/>
      <c r="G2538" s="38"/>
      <c r="H2538" s="35"/>
    </row>
    <row r="2539" ht="15.75" customHeight="1">
      <c r="A2539" s="42"/>
      <c r="B2539" s="140"/>
      <c r="C2539" s="42"/>
      <c r="D2539" s="44"/>
      <c r="E2539" s="45"/>
      <c r="F2539" s="42"/>
      <c r="G2539" s="46"/>
      <c r="H2539" s="44"/>
    </row>
    <row r="2540" ht="15.75" customHeight="1">
      <c r="A2540" s="48" t="s">
        <v>476</v>
      </c>
      <c r="B2540" s="48" t="s">
        <v>477</v>
      </c>
      <c r="C2540" s="48" t="s">
        <v>478</v>
      </c>
      <c r="D2540" s="49" t="s">
        <v>564</v>
      </c>
      <c r="E2540" s="50" t="s">
        <v>10</v>
      </c>
      <c r="F2540" s="48" t="s">
        <v>480</v>
      </c>
      <c r="G2540" s="51" t="s">
        <v>481</v>
      </c>
      <c r="H2540" s="49" t="s">
        <v>565</v>
      </c>
    </row>
    <row r="2541" ht="15.75" customHeight="1">
      <c r="A2541" s="53">
        <v>1.0</v>
      </c>
      <c r="B2541" s="55" t="s">
        <v>69</v>
      </c>
      <c r="C2541" s="55" t="str">
        <f>+IF(ISERROR(VLOOKUP($B2541,Insumos!$C:$G,3,FALSE)),"",VLOOKUP($B2541,Insumos!$C:$G,3,FALSE))</f>
        <v>GRAMOS</v>
      </c>
      <c r="D2541" s="56">
        <f>+IF(ISERROR(VLOOKUP($B2541,Insumos!$C:$G,2,FALSE)),"",VLOOKUP($B2541,Insumos!$C:$G,2,FALSE))</f>
        <v>2777.79</v>
      </c>
      <c r="E2541" s="57">
        <f>+IF(ISERROR(VLOOKUP($B2541,Insumos!$C:$G,5,FALSE)),"",VLOOKUP($B2541,Insumos!$C:$G,5,FALSE))</f>
        <v>5700</v>
      </c>
      <c r="F2541" s="55" t="str">
        <f>+IF(ISERROR(VLOOKUP($B2541,Insumos!$C:$G,4,FALSE)),"",VLOOKUP($B2541,Insumos!$C:$G,4,FALSE))</f>
        <v>GRAMOS</v>
      </c>
      <c r="G2541" s="182">
        <v>110.0</v>
      </c>
      <c r="H2541" s="56">
        <f t="shared" ref="H2541:H2564" si="93">IF(ISERROR(ROUND(+D2541/E2541*G2541,2)),0,ROUND(+D2541/E2541*G2541,2))</f>
        <v>53.61</v>
      </c>
    </row>
    <row r="2542" ht="15.75" customHeight="1">
      <c r="A2542" s="53">
        <v>2.0</v>
      </c>
      <c r="B2542" s="55" t="s">
        <v>52</v>
      </c>
      <c r="C2542" s="55" t="str">
        <f>+IF(ISERROR(VLOOKUP($B2542,Insumos!$C:$G,3,FALSE)),"",VLOOKUP($B2542,Insumos!$C:$G,3,FALSE))</f>
        <v>UNIDAD</v>
      </c>
      <c r="D2542" s="56">
        <f>+IF(ISERROR(VLOOKUP($B2542,Insumos!$C:$G,2,FALSE)),"",VLOOKUP($B2542,Insumos!$C:$G,2,FALSE))</f>
        <v>5000</v>
      </c>
      <c r="E2542" s="57">
        <f>+IF(ISERROR(VLOOKUP($B2542,Insumos!$C:$G,5,FALSE)),"",VLOOKUP($B2542,Insumos!$C:$G,5,FALSE))</f>
        <v>100</v>
      </c>
      <c r="F2542" s="55" t="str">
        <f>+IF(ISERROR(VLOOKUP($B2542,Insumos!$C:$G,4,FALSE)),"",VLOOKUP($B2542,Insumos!$C:$G,4,FALSE))</f>
        <v>UNIDAD</v>
      </c>
      <c r="G2542" s="186">
        <v>0.5</v>
      </c>
      <c r="H2542" s="56">
        <f t="shared" si="93"/>
        <v>25</v>
      </c>
    </row>
    <row r="2543" ht="15.75" customHeight="1">
      <c r="A2543" s="53">
        <v>3.0</v>
      </c>
      <c r="B2543" s="55" t="s">
        <v>236</v>
      </c>
      <c r="C2543" s="55" t="str">
        <f>+IF(ISERROR(VLOOKUP($B2543,Insumos!$C:$G,3,FALSE)),"",VLOOKUP($B2543,Insumos!$C:$G,3,FALSE))</f>
        <v>GRAMOS</v>
      </c>
      <c r="D2543" s="56">
        <f>+IF(ISERROR(VLOOKUP($B2543,Insumos!$C:$G,2,FALSE)),"",VLOOKUP($B2543,Insumos!$C:$G,2,FALSE))</f>
        <v>8753.846154</v>
      </c>
      <c r="E2543" s="57">
        <f>+IF(ISERROR(VLOOKUP($B2543,Insumos!$C:$G,5,FALSE)),"",VLOOKUP($B2543,Insumos!$C:$G,5,FALSE))</f>
        <v>1000</v>
      </c>
      <c r="F2543" s="55" t="str">
        <f>+IF(ISERROR(VLOOKUP($B2543,Insumos!$C:$G,4,FALSE)),"",VLOOKUP($B2543,Insumos!$C:$G,4,FALSE))</f>
        <v>GRAMOS</v>
      </c>
      <c r="G2543" s="186">
        <v>40.0</v>
      </c>
      <c r="H2543" s="56">
        <f t="shared" si="93"/>
        <v>350.15</v>
      </c>
    </row>
    <row r="2544" ht="15.75" customHeight="1">
      <c r="A2544" s="53">
        <v>4.0</v>
      </c>
      <c r="B2544" s="55" t="s">
        <v>232</v>
      </c>
      <c r="C2544" s="55" t="str">
        <f>+IF(ISERROR(VLOOKUP($B2544,Insumos!$C:$G,3,FALSE)),"",VLOOKUP($B2544,Insumos!$C:$G,3,FALSE))</f>
        <v>GRAMOS</v>
      </c>
      <c r="D2544" s="56">
        <f>+IF(ISERROR(VLOOKUP($B2544,Insumos!$C:$G,2,FALSE)),"",VLOOKUP($B2544,Insumos!$C:$G,2,FALSE))</f>
        <v>3529.411765</v>
      </c>
      <c r="E2544" s="57">
        <f>+IF(ISERROR(VLOOKUP($B2544,Insumos!$C:$G,5,FALSE)),"",VLOOKUP($B2544,Insumos!$C:$G,5,FALSE))</f>
        <v>1000</v>
      </c>
      <c r="F2544" s="55" t="str">
        <f>+IF(ISERROR(VLOOKUP($B2544,Insumos!$C:$G,4,FALSE)),"",VLOOKUP($B2544,Insumos!$C:$G,4,FALSE))</f>
        <v>GRAMOS</v>
      </c>
      <c r="G2544" s="186">
        <v>40.0</v>
      </c>
      <c r="H2544" s="56">
        <f t="shared" si="93"/>
        <v>141.18</v>
      </c>
    </row>
    <row r="2545" ht="15.75" customHeight="1">
      <c r="A2545" s="53">
        <v>5.0</v>
      </c>
      <c r="B2545" s="55" t="s">
        <v>33</v>
      </c>
      <c r="C2545" s="55" t="str">
        <f>+IF(ISERROR(VLOOKUP($B2545,Insumos!$C:$G,3,FALSE)),"",VLOOKUP($B2545,Insumos!$C:$G,3,FALSE))</f>
        <v>GRAMOS</v>
      </c>
      <c r="D2545" s="56">
        <f>+IF(ISERROR(VLOOKUP($B2545,Insumos!$C:$G,2,FALSE)),"",VLOOKUP($B2545,Insumos!$C:$G,2,FALSE))</f>
        <v>6945</v>
      </c>
      <c r="E2545" s="57">
        <f>+IF(ISERROR(VLOOKUP($B2545,Insumos!$C:$G,5,FALSE)),"",VLOOKUP($B2545,Insumos!$C:$G,5,FALSE))</f>
        <v>1360</v>
      </c>
      <c r="F2545" s="55" t="str">
        <f>+IF(ISERROR(VLOOKUP($B2545,Insumos!$C:$G,4,FALSE)),"",VLOOKUP($B2545,Insumos!$C:$G,4,FALSE))</f>
        <v>GRAMOS</v>
      </c>
      <c r="G2545" s="186">
        <v>35.0</v>
      </c>
      <c r="H2545" s="56">
        <f t="shared" si="93"/>
        <v>178.73</v>
      </c>
    </row>
    <row r="2546" ht="15.75" customHeight="1">
      <c r="A2546" s="53">
        <v>6.0</v>
      </c>
      <c r="B2546" s="55" t="s">
        <v>200</v>
      </c>
      <c r="C2546" s="55" t="str">
        <f>+IF(ISERROR(VLOOKUP($B2546,Insumos!$C:$G,3,FALSE)),"",VLOOKUP($B2546,Insumos!$C:$G,3,FALSE))</f>
        <v>GRAMOS</v>
      </c>
      <c r="D2546" s="56">
        <f>+IF(ISERROR(VLOOKUP($B2546,Insumos!$C:$G,2,FALSE)),"",VLOOKUP($B2546,Insumos!$C:$G,2,FALSE))</f>
        <v>9322.22</v>
      </c>
      <c r="E2546" s="57">
        <f>+IF(ISERROR(VLOOKUP($B2546,Insumos!$C:$G,5,FALSE)),"",VLOOKUP($B2546,Insumos!$C:$G,5,FALSE))</f>
        <v>1000</v>
      </c>
      <c r="F2546" s="55" t="str">
        <f>+IF(ISERROR(VLOOKUP($B2546,Insumos!$C:$G,4,FALSE)),"",VLOOKUP($B2546,Insumos!$C:$G,4,FALSE))</f>
        <v>GRAMOS</v>
      </c>
      <c r="G2546" s="186">
        <v>50.0</v>
      </c>
      <c r="H2546" s="56">
        <f t="shared" si="93"/>
        <v>466.11</v>
      </c>
    </row>
    <row r="2547" ht="15.75" customHeight="1">
      <c r="A2547" s="53">
        <v>7.0</v>
      </c>
      <c r="B2547" s="55" t="s">
        <v>326</v>
      </c>
      <c r="C2547" s="55" t="str">
        <f>+IF(ISERROR(VLOOKUP($B2547,Insumos!$C:$G,3,FALSE)),"",VLOOKUP($B2547,Insumos!$C:$G,3,FALSE))</f>
        <v>GRAMOS</v>
      </c>
      <c r="D2547" s="56">
        <f>+IF(ISERROR(VLOOKUP($B2547,Insumos!$C:$G,2,FALSE)),"",VLOOKUP($B2547,Insumos!$C:$G,2,FALSE))</f>
        <v>1120</v>
      </c>
      <c r="E2547" s="57">
        <f>+IF(ISERROR(VLOOKUP($B2547,Insumos!$C:$G,5,FALSE)),"",VLOOKUP($B2547,Insumos!$C:$G,5,FALSE))</f>
        <v>1000</v>
      </c>
      <c r="F2547" s="55" t="str">
        <f>+IF(ISERROR(VLOOKUP($B2547,Insumos!$C:$G,4,FALSE)),"",VLOOKUP($B2547,Insumos!$C:$G,4,FALSE))</f>
        <v>GRAMOS</v>
      </c>
      <c r="G2547" s="186">
        <v>10.0</v>
      </c>
      <c r="H2547" s="56">
        <f t="shared" si="93"/>
        <v>11.2</v>
      </c>
    </row>
    <row r="2548" ht="15.75" customHeight="1">
      <c r="A2548" s="53">
        <v>8.0</v>
      </c>
      <c r="B2548" s="55" t="s">
        <v>297</v>
      </c>
      <c r="C2548" s="55" t="str">
        <f>+IF(ISERROR(VLOOKUP($B2548,Insumos!$C:$G,3,FALSE)),"",VLOOKUP($B2548,Insumos!$C:$G,3,FALSE))</f>
        <v>CAJA</v>
      </c>
      <c r="D2548" s="56">
        <f>+IF(ISERROR(VLOOKUP($B2548,Insumos!$C:$G,2,FALSE)),"",VLOOKUP($B2548,Insumos!$C:$G,2,FALSE))</f>
        <v>110</v>
      </c>
      <c r="E2548" s="57">
        <f>+IF(ISERROR(VLOOKUP($B2548,Insumos!$C:$G,5,FALSE)),"",VLOOKUP($B2548,Insumos!$C:$G,5,FALSE))</f>
        <v>1</v>
      </c>
      <c r="F2548" s="55" t="str">
        <f>+IF(ISERROR(VLOOKUP($B2548,Insumos!$C:$G,4,FALSE)),"",VLOOKUP($B2548,Insumos!$C:$G,4,FALSE))</f>
        <v>CAJA</v>
      </c>
      <c r="G2548" s="141">
        <v>1.0</v>
      </c>
      <c r="H2548" s="56">
        <f t="shared" si="93"/>
        <v>110</v>
      </c>
    </row>
    <row r="2549" ht="15.75" customHeight="1">
      <c r="A2549" s="53">
        <v>9.0</v>
      </c>
      <c r="B2549" s="55" t="s">
        <v>314</v>
      </c>
      <c r="C2549" s="55" t="str">
        <f>+IF(ISERROR(VLOOKUP($B2549,Insumos!$C:$G,3,FALSE)),"",VLOOKUP($B2549,Insumos!$C:$G,3,FALSE))</f>
        <v>UNIDAD</v>
      </c>
      <c r="D2549" s="56">
        <f>+IF(ISERROR(VLOOKUP($B2549,Insumos!$C:$G,2,FALSE)),"",VLOOKUP($B2549,Insumos!$C:$G,2,FALSE))</f>
        <v>10.5</v>
      </c>
      <c r="E2549" s="57">
        <f>+IF(ISERROR(VLOOKUP($B2549,Insumos!$C:$G,5,FALSE)),"",VLOOKUP($B2549,Insumos!$C:$G,5,FALSE))</f>
        <v>1</v>
      </c>
      <c r="F2549" s="55" t="str">
        <f>+IF(ISERROR(VLOOKUP($B2549,Insumos!$C:$G,4,FALSE)),"",VLOOKUP($B2549,Insumos!$C:$G,4,FALSE))</f>
        <v>UNIDAD</v>
      </c>
      <c r="G2549" s="141">
        <v>1.0</v>
      </c>
      <c r="H2549" s="56">
        <f t="shared" si="93"/>
        <v>10.5</v>
      </c>
    </row>
    <row r="2550" ht="15.75" customHeight="1">
      <c r="A2550" s="53">
        <v>10.0</v>
      </c>
      <c r="B2550" s="55" t="s">
        <v>156</v>
      </c>
      <c r="C2550" s="55" t="str">
        <f>+IF(ISERROR(VLOOKUP($B2550,Insumos!$C:$G,3,FALSE)),"",VLOOKUP($B2550,Insumos!$C:$G,3,FALSE))</f>
        <v>GRAMOS</v>
      </c>
      <c r="D2550" s="56">
        <f>+IF(ISERROR(VLOOKUP($B2550,Insumos!$C:$G,2,FALSE)),"",VLOOKUP($B2550,Insumos!$C:$G,2,FALSE))</f>
        <v>909</v>
      </c>
      <c r="E2550" s="57">
        <f>+IF(ISERROR(VLOOKUP($B2550,Insumos!$C:$G,5,FALSE)),"",VLOOKUP($B2550,Insumos!$C:$G,5,FALSE))</f>
        <v>1000</v>
      </c>
      <c r="F2550" s="55" t="str">
        <f>+IF(ISERROR(VLOOKUP($B2550,Insumos!$C:$G,4,FALSE)),"",VLOOKUP($B2550,Insumos!$C:$G,4,FALSE))</f>
        <v>GRAMOS</v>
      </c>
      <c r="G2550" s="141">
        <v>8.0</v>
      </c>
      <c r="H2550" s="56">
        <f t="shared" si="93"/>
        <v>7.27</v>
      </c>
    </row>
    <row r="2551" ht="15.75" customHeight="1">
      <c r="A2551" s="53">
        <v>11.0</v>
      </c>
      <c r="B2551" s="55" t="s">
        <v>313</v>
      </c>
      <c r="C2551" s="55" t="str">
        <f>+IF(ISERROR(VLOOKUP($B2551,Insumos!$C:$G,3,FALSE)),"",VLOOKUP($B2551,Insumos!$C:$G,3,FALSE))</f>
        <v>GRAMOS</v>
      </c>
      <c r="D2551" s="56">
        <f>+IF(ISERROR(VLOOKUP($B2551,Insumos!$C:$G,2,FALSE)),"",VLOOKUP($B2551,Insumos!$C:$G,2,FALSE))</f>
        <v>6750</v>
      </c>
      <c r="E2551" s="57">
        <f>+IF(ISERROR(VLOOKUP($B2551,Insumos!$C:$G,5,FALSE)),"",VLOOKUP($B2551,Insumos!$C:$G,5,FALSE))</f>
        <v>1000</v>
      </c>
      <c r="F2551" s="55" t="str">
        <f>+IF(ISERROR(VLOOKUP($B2551,Insumos!$C:$G,4,FALSE)),"",VLOOKUP($B2551,Insumos!$C:$G,4,FALSE))</f>
        <v>GRAMOS</v>
      </c>
      <c r="G2551" s="141">
        <v>8.0</v>
      </c>
      <c r="H2551" s="56">
        <f t="shared" si="93"/>
        <v>54</v>
      </c>
    </row>
    <row r="2552" ht="15.75" customHeight="1">
      <c r="A2552" s="53">
        <v>12.0</v>
      </c>
      <c r="B2552" s="55" t="s">
        <v>311</v>
      </c>
      <c r="C2552" s="55" t="str">
        <f>+IF(ISERROR(VLOOKUP($B2552,Insumos!$C:$G,3,FALSE)),"",VLOOKUP($B2552,Insumos!$C:$G,3,FALSE))</f>
        <v>UNIDAD</v>
      </c>
      <c r="D2552" s="56">
        <f>+IF(ISERROR(VLOOKUP($B2552,Insumos!$C:$G,2,FALSE)),"",VLOOKUP($B2552,Insumos!$C:$G,2,FALSE))</f>
        <v>75.25</v>
      </c>
      <c r="E2552" s="57">
        <f>+IF(ISERROR(VLOOKUP($B2552,Insumos!$C:$G,5,FALSE)),"",VLOOKUP($B2552,Insumos!$C:$G,5,FALSE))</f>
        <v>1</v>
      </c>
      <c r="F2552" s="55" t="str">
        <f>+IF(ISERROR(VLOOKUP($B2552,Insumos!$C:$G,4,FALSE)),"",VLOOKUP($B2552,Insumos!$C:$G,4,FALSE))</f>
        <v>UNIDAD</v>
      </c>
      <c r="G2552" s="141">
        <v>1.0</v>
      </c>
      <c r="H2552" s="56">
        <f t="shared" si="93"/>
        <v>75.25</v>
      </c>
    </row>
    <row r="2553" ht="15.75" customHeight="1">
      <c r="A2553" s="53">
        <v>13.0</v>
      </c>
      <c r="B2553" s="55" t="s">
        <v>312</v>
      </c>
      <c r="C2553" s="55" t="str">
        <f>+IF(ISERROR(VLOOKUP($B2553,Insumos!$C:$G,3,FALSE)),"",VLOOKUP($B2553,Insumos!$C:$G,3,FALSE))</f>
        <v>UNIDAD</v>
      </c>
      <c r="D2553" s="56">
        <f>+IF(ISERROR(VLOOKUP($B2553,Insumos!$C:$G,2,FALSE)),"",VLOOKUP($B2553,Insumos!$C:$G,2,FALSE))</f>
        <v>90.25</v>
      </c>
      <c r="E2553" s="57">
        <f>+IF(ISERROR(VLOOKUP($B2553,Insumos!$C:$G,5,FALSE)),"",VLOOKUP($B2553,Insumos!$C:$G,5,FALSE))</f>
        <v>1</v>
      </c>
      <c r="F2553" s="55" t="str">
        <f>+IF(ISERROR(VLOOKUP($B2553,Insumos!$C:$G,4,FALSE)),"",VLOOKUP($B2553,Insumos!$C:$G,4,FALSE))</f>
        <v>UNIDAD</v>
      </c>
      <c r="G2553" s="141">
        <v>1.0</v>
      </c>
      <c r="H2553" s="56">
        <f t="shared" si="93"/>
        <v>90.25</v>
      </c>
    </row>
    <row r="2554" ht="15.75" customHeight="1">
      <c r="A2554" s="53">
        <v>14.0</v>
      </c>
      <c r="B2554" s="55" t="s">
        <v>303</v>
      </c>
      <c r="C2554" s="55" t="str">
        <f>+IF(ISERROR(VLOOKUP($B2554,Insumos!$C:$G,3,FALSE)),"",VLOOKUP($B2554,Insumos!$C:$G,3,FALSE))</f>
        <v>UNIDAD</v>
      </c>
      <c r="D2554" s="56">
        <f>+IF(ISERROR(VLOOKUP($B2554,Insumos!$C:$G,2,FALSE)),"",VLOOKUP($B2554,Insumos!$C:$G,2,FALSE))</f>
        <v>10</v>
      </c>
      <c r="E2554" s="57">
        <f>+IF(ISERROR(VLOOKUP($B2554,Insumos!$C:$G,5,FALSE)),"",VLOOKUP($B2554,Insumos!$C:$G,5,FALSE))</f>
        <v>1</v>
      </c>
      <c r="F2554" s="55" t="str">
        <f>+IF(ISERROR(VLOOKUP($B2554,Insumos!$C:$G,4,FALSE)),"",VLOOKUP($B2554,Insumos!$C:$G,4,FALSE))</f>
        <v>UNIDAD</v>
      </c>
      <c r="G2554" s="141">
        <v>1.0</v>
      </c>
      <c r="H2554" s="56">
        <f t="shared" si="93"/>
        <v>10</v>
      </c>
    </row>
    <row r="2555" ht="15.75" customHeight="1">
      <c r="A2555" s="53">
        <v>15.0</v>
      </c>
      <c r="B2555" s="55" t="s">
        <v>304</v>
      </c>
      <c r="C2555" s="55" t="str">
        <f>+IF(ISERROR(VLOOKUP($B2555,Insumos!$C:$G,3,FALSE)),"",VLOOKUP($B2555,Insumos!$C:$G,3,FALSE))</f>
        <v>UNIDAD</v>
      </c>
      <c r="D2555" s="56">
        <f>+IF(ISERROR(VLOOKUP($B2555,Insumos!$C:$G,2,FALSE)),"",VLOOKUP($B2555,Insumos!$C:$G,2,FALSE))</f>
        <v>9</v>
      </c>
      <c r="E2555" s="57">
        <f>+IF(ISERROR(VLOOKUP($B2555,Insumos!$C:$G,5,FALSE)),"",VLOOKUP($B2555,Insumos!$C:$G,5,FALSE))</f>
        <v>1</v>
      </c>
      <c r="F2555" s="55" t="str">
        <f>+IF(ISERROR(VLOOKUP($B2555,Insumos!$C:$G,4,FALSE)),"",VLOOKUP($B2555,Insumos!$C:$G,4,FALSE))</f>
        <v>UNIDAD</v>
      </c>
      <c r="G2555" s="141">
        <v>1.0</v>
      </c>
      <c r="H2555" s="56">
        <f t="shared" si="93"/>
        <v>9</v>
      </c>
    </row>
    <row r="2556" ht="15.75" customHeight="1">
      <c r="A2556" s="53">
        <v>16.0</v>
      </c>
      <c r="B2556" s="55" t="s">
        <v>315</v>
      </c>
      <c r="C2556" s="55" t="str">
        <f>+IF(ISERROR(VLOOKUP($B2556,Insumos!$C:$G,3,FALSE)),"",VLOOKUP($B2556,Insumos!$C:$G,3,FALSE))</f>
        <v>UNIDAD</v>
      </c>
      <c r="D2556" s="56">
        <f>+IF(ISERROR(VLOOKUP($B2556,Insumos!$C:$G,2,FALSE)),"",VLOOKUP($B2556,Insumos!$C:$G,2,FALSE))</f>
        <v>170</v>
      </c>
      <c r="E2556" s="57">
        <f>+IF(ISERROR(VLOOKUP($B2556,Insumos!$C:$G,5,FALSE)),"",VLOOKUP($B2556,Insumos!$C:$G,5,FALSE))</f>
        <v>1</v>
      </c>
      <c r="F2556" s="55" t="str">
        <f>+IF(ISERROR(VLOOKUP($B2556,Insumos!$C:$G,4,FALSE)),"",VLOOKUP($B2556,Insumos!$C:$G,4,FALSE))</f>
        <v>UNIDAD</v>
      </c>
      <c r="G2556" s="141">
        <v>1.0</v>
      </c>
      <c r="H2556" s="56">
        <f t="shared" si="93"/>
        <v>170</v>
      </c>
    </row>
    <row r="2557" ht="15.75" customHeight="1">
      <c r="A2557" s="53">
        <v>17.0</v>
      </c>
      <c r="B2557" s="55" t="s">
        <v>305</v>
      </c>
      <c r="C2557" s="55" t="str">
        <f>+IF(ISERROR(VLOOKUP($B2557,Insumos!$C:$G,3,FALSE)),"",VLOOKUP($B2557,Insumos!$C:$G,3,FALSE))</f>
        <v>UNIDAD</v>
      </c>
      <c r="D2557" s="56">
        <f>+IF(ISERROR(VLOOKUP($B2557,Insumos!$C:$G,2,FALSE)),"",VLOOKUP($B2557,Insumos!$C:$G,2,FALSE))</f>
        <v>52</v>
      </c>
      <c r="E2557" s="57">
        <f>+IF(ISERROR(VLOOKUP($B2557,Insumos!$C:$G,5,FALSE)),"",VLOOKUP($B2557,Insumos!$C:$G,5,FALSE))</f>
        <v>1</v>
      </c>
      <c r="F2557" s="55" t="str">
        <f>+IF(ISERROR(VLOOKUP($B2557,Insumos!$C:$G,4,FALSE)),"",VLOOKUP($B2557,Insumos!$C:$G,4,FALSE))</f>
        <v>UNIDAD</v>
      </c>
      <c r="G2557" s="187">
        <v>1.0</v>
      </c>
      <c r="H2557" s="56">
        <f t="shared" si="93"/>
        <v>52</v>
      </c>
    </row>
    <row r="2558" ht="15.75" customHeight="1">
      <c r="A2558" s="53">
        <v>18.0</v>
      </c>
      <c r="B2558" s="55" t="s">
        <v>309</v>
      </c>
      <c r="C2558" s="55" t="str">
        <f>+IF(ISERROR(VLOOKUP($B2558,Insumos!$C:$G,3,FALSE)),"",VLOOKUP($B2558,Insumos!$C:$G,3,FALSE))</f>
        <v>UNIDAD</v>
      </c>
      <c r="D2558" s="56">
        <f>+IF(ISERROR(VLOOKUP($B2558,Insumos!$C:$G,2,FALSE)),"",VLOOKUP($B2558,Insumos!$C:$G,2,FALSE))</f>
        <v>23.53</v>
      </c>
      <c r="E2558" s="57">
        <f>+IF(ISERROR(VLOOKUP($B2558,Insumos!$C:$G,5,FALSE)),"",VLOOKUP($B2558,Insumos!$C:$G,5,FALSE))</f>
        <v>1</v>
      </c>
      <c r="F2558" s="55" t="str">
        <f>+IF(ISERROR(VLOOKUP($B2558,Insumos!$C:$G,4,FALSE)),"",VLOOKUP($B2558,Insumos!$C:$G,4,FALSE))</f>
        <v>UNIDAD</v>
      </c>
      <c r="G2558" s="187">
        <v>1.0</v>
      </c>
      <c r="H2558" s="56">
        <f t="shared" si="93"/>
        <v>23.53</v>
      </c>
    </row>
    <row r="2559" ht="15.75" customHeight="1">
      <c r="A2559" s="53">
        <v>19.0</v>
      </c>
      <c r="B2559" s="55" t="s">
        <v>310</v>
      </c>
      <c r="C2559" s="55" t="str">
        <f>+IF(ISERROR(VLOOKUP($B2559,Insumos!$C:$G,3,FALSE)),"",VLOOKUP($B2559,Insumos!$C:$G,3,FALSE))</f>
        <v>UNIDAD</v>
      </c>
      <c r="D2559" s="56">
        <f>+IF(ISERROR(VLOOKUP($B2559,Insumos!$C:$G,2,FALSE)),"",VLOOKUP($B2559,Insumos!$C:$G,2,FALSE))</f>
        <v>15.13</v>
      </c>
      <c r="E2559" s="57">
        <f>+IF(ISERROR(VLOOKUP($B2559,Insumos!$C:$G,5,FALSE)),"",VLOOKUP($B2559,Insumos!$C:$G,5,FALSE))</f>
        <v>1</v>
      </c>
      <c r="F2559" s="55" t="str">
        <f>+IF(ISERROR(VLOOKUP($B2559,Insumos!$C:$G,4,FALSE)),"",VLOOKUP($B2559,Insumos!$C:$G,4,FALSE))</f>
        <v>UNIDAD</v>
      </c>
      <c r="G2559" s="187">
        <v>1.0</v>
      </c>
      <c r="H2559" s="56">
        <f t="shared" si="93"/>
        <v>15.13</v>
      </c>
    </row>
    <row r="2560" ht="15.75" customHeight="1">
      <c r="A2560" s="53">
        <v>20.0</v>
      </c>
      <c r="B2560" s="55"/>
      <c r="C2560" s="55" t="str">
        <f>+IF(ISERROR(VLOOKUP($B2560,Insumos!$C:$G,3,FALSE)),"",VLOOKUP($B2560,Insumos!$C:$G,3,FALSE))</f>
        <v/>
      </c>
      <c r="D2560" s="56" t="str">
        <f>+IF(ISERROR(VLOOKUP($B2560,Insumos!$C:$G,2,FALSE)),"",VLOOKUP($B2560,Insumos!$C:$G,2,FALSE))</f>
        <v/>
      </c>
      <c r="E2560" s="57" t="str">
        <f>+IF(ISERROR(VLOOKUP($B2560,Insumos!$C:$G,5,FALSE)),"",VLOOKUP($B2560,Insumos!$C:$G,5,FALSE))</f>
        <v/>
      </c>
      <c r="F2560" s="55" t="str">
        <f>+IF(ISERROR(VLOOKUP($B2560,Insumos!$C:$G,4,FALSE)),"",VLOOKUP($B2560,Insumos!$C:$G,4,FALSE))</f>
        <v/>
      </c>
      <c r="G2560" s="187"/>
      <c r="H2560" s="56">
        <f t="shared" si="93"/>
        <v>0</v>
      </c>
    </row>
    <row r="2561" ht="15.75" customHeight="1">
      <c r="A2561" s="53">
        <v>21.0</v>
      </c>
      <c r="B2561" s="55"/>
      <c r="C2561" s="55" t="str">
        <f>+IF(ISERROR(VLOOKUP($B2561,Insumos!$C:$G,3,FALSE)),"",VLOOKUP($B2561,Insumos!$C:$G,3,FALSE))</f>
        <v/>
      </c>
      <c r="D2561" s="56" t="str">
        <f>+IF(ISERROR(VLOOKUP($B2561,Insumos!$C:$G,2,FALSE)),"",VLOOKUP($B2561,Insumos!$C:$G,2,FALSE))</f>
        <v/>
      </c>
      <c r="E2561" s="57" t="str">
        <f>+IF(ISERROR(VLOOKUP($B2561,Insumos!$C:$G,5,FALSE)),"",VLOOKUP($B2561,Insumos!$C:$G,5,FALSE))</f>
        <v/>
      </c>
      <c r="F2561" s="55" t="str">
        <f>+IF(ISERROR(VLOOKUP($B2561,Insumos!$C:$G,4,FALSE)),"",VLOOKUP($B2561,Insumos!$C:$G,4,FALSE))</f>
        <v/>
      </c>
      <c r="G2561" s="187"/>
      <c r="H2561" s="56">
        <f t="shared" si="93"/>
        <v>0</v>
      </c>
    </row>
    <row r="2562" ht="15.75" customHeight="1">
      <c r="A2562" s="53">
        <v>22.0</v>
      </c>
      <c r="B2562" s="55"/>
      <c r="C2562" s="55" t="str">
        <f>+IF(ISERROR(VLOOKUP($B2562,Insumos!$C:$G,3,FALSE)),"",VLOOKUP($B2562,Insumos!$C:$G,3,FALSE))</f>
        <v/>
      </c>
      <c r="D2562" s="56" t="str">
        <f>+IF(ISERROR(VLOOKUP($B2562,Insumos!$C:$G,2,FALSE)),"",VLOOKUP($B2562,Insumos!$C:$G,2,FALSE))</f>
        <v/>
      </c>
      <c r="E2562" s="57" t="str">
        <f>+IF(ISERROR(VLOOKUP($B2562,Insumos!$C:$G,5,FALSE)),"",VLOOKUP($B2562,Insumos!$C:$G,5,FALSE))</f>
        <v/>
      </c>
      <c r="F2562" s="55" t="str">
        <f>+IF(ISERROR(VLOOKUP($B2562,Insumos!$C:$G,4,FALSE)),"",VLOOKUP($B2562,Insumos!$C:$G,4,FALSE))</f>
        <v/>
      </c>
      <c r="G2562" s="141"/>
      <c r="H2562" s="56">
        <f t="shared" si="93"/>
        <v>0</v>
      </c>
    </row>
    <row r="2563" ht="15.75" customHeight="1">
      <c r="A2563" s="53">
        <v>23.0</v>
      </c>
      <c r="B2563" s="55"/>
      <c r="C2563" s="55" t="str">
        <f>+IF(ISERROR(VLOOKUP($B2563,Insumos!$C:$G,3,FALSE)),"",VLOOKUP($B2563,Insumos!$C:$G,3,FALSE))</f>
        <v/>
      </c>
      <c r="D2563" s="56" t="str">
        <f>+IF(ISERROR(VLOOKUP($B2563,Insumos!$C:$G,2,FALSE)),"",VLOOKUP($B2563,Insumos!$C:$G,2,FALSE))</f>
        <v/>
      </c>
      <c r="E2563" s="57" t="str">
        <f>+IF(ISERROR(VLOOKUP($B2563,Insumos!$C:$G,5,FALSE)),"",VLOOKUP($B2563,Insumos!$C:$G,5,FALSE))</f>
        <v/>
      </c>
      <c r="F2563" s="55" t="str">
        <f>+IF(ISERROR(VLOOKUP($B2563,Insumos!$C:$G,4,FALSE)),"",VLOOKUP($B2563,Insumos!$C:$G,4,FALSE))</f>
        <v/>
      </c>
      <c r="G2563" s="141"/>
      <c r="H2563" s="56">
        <f t="shared" si="93"/>
        <v>0</v>
      </c>
    </row>
    <row r="2564" ht="15.75" customHeight="1">
      <c r="A2564" s="53">
        <v>24.0</v>
      </c>
      <c r="B2564" s="55"/>
      <c r="C2564" s="55" t="str">
        <f>+IF(ISERROR(VLOOKUP($B2564,Insumos!$C:$G,3,FALSE)),"",VLOOKUP($B2564,Insumos!$C:$G,3,FALSE))</f>
        <v/>
      </c>
      <c r="D2564" s="56" t="str">
        <f>+IF(ISERROR(VLOOKUP($B2564,Insumos!$C:$G,2,FALSE)),"",VLOOKUP($B2564,Insumos!$C:$G,2,FALSE))</f>
        <v/>
      </c>
      <c r="E2564" s="57" t="str">
        <f>+IF(ISERROR(VLOOKUP($B2564,Insumos!$C:$G,5,FALSE)),"",VLOOKUP($B2564,Insumos!$C:$G,5,FALSE))</f>
        <v/>
      </c>
      <c r="F2564" s="55" t="str">
        <f>+IF(ISERROR(VLOOKUP($B2564,Insumos!$C:$G,4,FALSE)),"",VLOOKUP($B2564,Insumos!$C:$G,4,FALSE))</f>
        <v/>
      </c>
      <c r="G2564" s="141"/>
      <c r="H2564" s="56">
        <f t="shared" si="93"/>
        <v>0</v>
      </c>
    </row>
    <row r="2565" ht="15.75" customHeight="1">
      <c r="A2565" s="42"/>
      <c r="B2565" s="140"/>
      <c r="C2565" s="41"/>
      <c r="D2565" s="44"/>
      <c r="E2565" s="45"/>
      <c r="F2565" s="41"/>
      <c r="G2565" s="67" t="s">
        <v>566</v>
      </c>
      <c r="H2565" s="68">
        <f>+SUM(H2541:H2564)</f>
        <v>1852.91</v>
      </c>
    </row>
    <row r="2566" ht="15.75" customHeight="1">
      <c r="A2566" s="42"/>
      <c r="B2566" s="140"/>
      <c r="C2566" s="41"/>
      <c r="D2566" s="44"/>
      <c r="E2566" s="45"/>
      <c r="F2566" s="41"/>
      <c r="G2566" s="67" t="s">
        <v>569</v>
      </c>
      <c r="H2566" s="142">
        <f>+H2565/10</f>
        <v>185.291</v>
      </c>
    </row>
    <row r="2567" ht="15.75" customHeight="1">
      <c r="A2567" s="42"/>
      <c r="B2567" s="140"/>
      <c r="C2567" s="41"/>
      <c r="D2567" s="44"/>
      <c r="E2567" s="45"/>
      <c r="F2567" s="41"/>
      <c r="G2567" s="67" t="s">
        <v>570</v>
      </c>
      <c r="H2567" s="143">
        <f>(H2565+H2566)*1.19</f>
        <v>2425.45919</v>
      </c>
    </row>
    <row r="2568" ht="15.75" customHeight="1">
      <c r="A2568" s="42"/>
      <c r="B2568" s="140"/>
      <c r="C2568" s="41"/>
      <c r="D2568" s="44"/>
      <c r="E2568" s="45"/>
      <c r="F2568" s="41"/>
      <c r="G2568" s="67" t="s">
        <v>571</v>
      </c>
      <c r="H2568" s="144">
        <f>+H2567/H2569</f>
        <v>0.2427887077</v>
      </c>
    </row>
    <row r="2569" ht="15.75" customHeight="1">
      <c r="A2569" s="42"/>
      <c r="B2569" s="140"/>
      <c r="C2569" s="41"/>
      <c r="D2569" s="44"/>
      <c r="E2569" s="45"/>
      <c r="F2569" s="41"/>
      <c r="G2569" s="67" t="s">
        <v>572</v>
      </c>
      <c r="H2569" s="154">
        <v>9990.0</v>
      </c>
    </row>
    <row r="2570" ht="15.75" customHeight="1">
      <c r="B2570" s="4"/>
      <c r="G2570" s="31"/>
    </row>
    <row r="2571" ht="15.75" customHeight="1">
      <c r="B2571" s="4"/>
      <c r="G2571" s="31"/>
    </row>
    <row r="2572" ht="15.75" customHeight="1">
      <c r="B2572" s="4"/>
      <c r="G2572" s="31"/>
    </row>
    <row r="2573" ht="15.75" customHeight="1">
      <c r="B2573" s="4"/>
      <c r="G2573" s="31"/>
    </row>
    <row r="2574" ht="15.75" customHeight="1">
      <c r="B2574" s="4"/>
      <c r="G2574" s="31"/>
    </row>
    <row r="2575" ht="15.75" customHeight="1">
      <c r="B2575" s="4"/>
      <c r="G2575" s="31"/>
    </row>
    <row r="2576" ht="15.75" customHeight="1">
      <c r="A2576" s="138" t="s">
        <v>562</v>
      </c>
      <c r="B2576" s="89" t="s">
        <v>654</v>
      </c>
      <c r="C2576" s="34" t="s">
        <v>484</v>
      </c>
      <c r="D2576" s="35"/>
      <c r="E2576" s="36"/>
      <c r="F2576" s="37"/>
      <c r="G2576" s="38"/>
      <c r="H2576" s="35"/>
    </row>
    <row r="2577" ht="15.75" customHeight="1">
      <c r="A2577" s="42"/>
      <c r="B2577" s="140"/>
      <c r="C2577" s="42"/>
      <c r="D2577" s="44"/>
      <c r="E2577" s="45"/>
      <c r="F2577" s="42"/>
      <c r="G2577" s="46"/>
      <c r="H2577" s="44"/>
    </row>
    <row r="2578" ht="15.75" customHeight="1">
      <c r="A2578" s="48" t="s">
        <v>476</v>
      </c>
      <c r="B2578" s="48" t="s">
        <v>477</v>
      </c>
      <c r="C2578" s="48" t="s">
        <v>478</v>
      </c>
      <c r="D2578" s="49" t="s">
        <v>564</v>
      </c>
      <c r="E2578" s="50" t="s">
        <v>10</v>
      </c>
      <c r="F2578" s="48" t="s">
        <v>480</v>
      </c>
      <c r="G2578" s="51" t="s">
        <v>481</v>
      </c>
      <c r="H2578" s="49" t="s">
        <v>565</v>
      </c>
    </row>
    <row r="2579" ht="15.75" customHeight="1">
      <c r="A2579" s="53">
        <v>1.0</v>
      </c>
      <c r="B2579" s="55" t="s">
        <v>52</v>
      </c>
      <c r="C2579" s="55" t="str">
        <f>+IF(ISERROR(VLOOKUP($B2579,Insumos!$C:$G,3,FALSE)),"",VLOOKUP($B2579,Insumos!$C:$G,3,FALSE))</f>
        <v>UNIDAD</v>
      </c>
      <c r="D2579" s="56">
        <f>+IF(ISERROR(VLOOKUP($B2579,Insumos!$C:$G,2,FALSE)),"",VLOOKUP($B2579,Insumos!$C:$G,2,FALSE))</f>
        <v>5000</v>
      </c>
      <c r="E2579" s="57">
        <f>+IF(ISERROR(VLOOKUP($B2579,Insumos!$C:$G,5,FALSE)),"",VLOOKUP($B2579,Insumos!$C:$G,5,FALSE))</f>
        <v>100</v>
      </c>
      <c r="F2579" s="55" t="str">
        <f>+IF(ISERROR(VLOOKUP($B2579,Insumos!$C:$G,4,FALSE)),"",VLOOKUP($B2579,Insumos!$C:$G,4,FALSE))</f>
        <v>UNIDAD</v>
      </c>
      <c r="G2579" s="141">
        <v>1.0</v>
      </c>
      <c r="H2579" s="56">
        <f t="shared" ref="H2579:H2600" si="94">IF(ISERROR(ROUND(+D2579/E2579*G2579,2)),0,ROUND(+D2579/E2579*G2579,2))</f>
        <v>50</v>
      </c>
    </row>
    <row r="2580" ht="15.75" customHeight="1">
      <c r="A2580" s="53">
        <v>2.0</v>
      </c>
      <c r="B2580" s="55" t="s">
        <v>200</v>
      </c>
      <c r="C2580" s="55" t="str">
        <f>+IF(ISERROR(VLOOKUP($B2580,Insumos!$C:$G,3,FALSE)),"",VLOOKUP($B2580,Insumos!$C:$G,3,FALSE))</f>
        <v>GRAMOS</v>
      </c>
      <c r="D2580" s="56">
        <f>+IF(ISERROR(VLOOKUP($B2580,Insumos!$C:$G,2,FALSE)),"",VLOOKUP($B2580,Insumos!$C:$G,2,FALSE))</f>
        <v>9322.22</v>
      </c>
      <c r="E2580" s="57">
        <f>+IF(ISERROR(VLOOKUP($B2580,Insumos!$C:$G,5,FALSE)),"",VLOOKUP($B2580,Insumos!$C:$G,5,FALSE))</f>
        <v>1000</v>
      </c>
      <c r="F2580" s="55" t="str">
        <f>+IF(ISERROR(VLOOKUP($B2580,Insumos!$C:$G,4,FALSE)),"",VLOOKUP($B2580,Insumos!$C:$G,4,FALSE))</f>
        <v>GRAMOS</v>
      </c>
      <c r="G2580" s="141">
        <v>100.0</v>
      </c>
      <c r="H2580" s="56">
        <f t="shared" si="94"/>
        <v>932.22</v>
      </c>
    </row>
    <row r="2581" ht="15.75" customHeight="1">
      <c r="A2581" s="53">
        <v>3.0</v>
      </c>
      <c r="B2581" s="55" t="s">
        <v>236</v>
      </c>
      <c r="C2581" s="55" t="str">
        <f>+IF(ISERROR(VLOOKUP($B2581,Insumos!$C:$G,3,FALSE)),"",VLOOKUP($B2581,Insumos!$C:$G,3,FALSE))</f>
        <v>GRAMOS</v>
      </c>
      <c r="D2581" s="56">
        <f>+IF(ISERROR(VLOOKUP($B2581,Insumos!$C:$G,2,FALSE)),"",VLOOKUP($B2581,Insumos!$C:$G,2,FALSE))</f>
        <v>8753.846154</v>
      </c>
      <c r="E2581" s="57">
        <f>+IF(ISERROR(VLOOKUP($B2581,Insumos!$C:$G,5,FALSE)),"",VLOOKUP($B2581,Insumos!$C:$G,5,FALSE))</f>
        <v>1000</v>
      </c>
      <c r="F2581" s="55" t="str">
        <f>+IF(ISERROR(VLOOKUP($B2581,Insumos!$C:$G,4,FALSE)),"",VLOOKUP($B2581,Insumos!$C:$G,4,FALSE))</f>
        <v>GRAMOS</v>
      </c>
      <c r="G2581" s="141">
        <v>50.0</v>
      </c>
      <c r="H2581" s="56">
        <f t="shared" si="94"/>
        <v>437.69</v>
      </c>
    </row>
    <row r="2582" ht="15.75" customHeight="1">
      <c r="A2582" s="53">
        <v>4.0</v>
      </c>
      <c r="B2582" s="55" t="s">
        <v>33</v>
      </c>
      <c r="C2582" s="55" t="str">
        <f>+IF(ISERROR(VLOOKUP($B2582,Insumos!$C:$G,3,FALSE)),"",VLOOKUP($B2582,Insumos!$C:$G,3,FALSE))</f>
        <v>GRAMOS</v>
      </c>
      <c r="D2582" s="56">
        <f>+IF(ISERROR(VLOOKUP($B2582,Insumos!$C:$G,2,FALSE)),"",VLOOKUP($B2582,Insumos!$C:$G,2,FALSE))</f>
        <v>6945</v>
      </c>
      <c r="E2582" s="57">
        <f>+IF(ISERROR(VLOOKUP($B2582,Insumos!$C:$G,5,FALSE)),"",VLOOKUP($B2582,Insumos!$C:$G,5,FALSE))</f>
        <v>1360</v>
      </c>
      <c r="F2582" s="55" t="str">
        <f>+IF(ISERROR(VLOOKUP($B2582,Insumos!$C:$G,4,FALSE)),"",VLOOKUP($B2582,Insumos!$C:$G,4,FALSE))</f>
        <v>GRAMOS</v>
      </c>
      <c r="G2582" s="141">
        <v>60.0</v>
      </c>
      <c r="H2582" s="56">
        <f t="shared" si="94"/>
        <v>306.4</v>
      </c>
    </row>
    <row r="2583" ht="15.75" customHeight="1">
      <c r="A2583" s="53">
        <v>5.0</v>
      </c>
      <c r="B2583" s="55" t="s">
        <v>234</v>
      </c>
      <c r="C2583" s="55" t="str">
        <f>+IF(ISERROR(VLOOKUP($B2583,Insumos!$C:$G,3,FALSE)),"",VLOOKUP($B2583,Insumos!$C:$G,3,FALSE))</f>
        <v>GRAMOS</v>
      </c>
      <c r="D2583" s="56">
        <f>+IF(ISERROR(VLOOKUP($B2583,Insumos!$C:$G,2,FALSE)),"",VLOOKUP($B2583,Insumos!$C:$G,2,FALSE))</f>
        <v>878.8888889</v>
      </c>
      <c r="E2583" s="57">
        <f>+IF(ISERROR(VLOOKUP($B2583,Insumos!$C:$G,5,FALSE)),"",VLOOKUP($B2583,Insumos!$C:$G,5,FALSE))</f>
        <v>1000</v>
      </c>
      <c r="F2583" s="55" t="str">
        <f>+IF(ISERROR(VLOOKUP($B2583,Insumos!$C:$G,4,FALSE)),"",VLOOKUP($B2583,Insumos!$C:$G,4,FALSE))</f>
        <v>GRAMOS</v>
      </c>
      <c r="G2583" s="141">
        <v>10.0</v>
      </c>
      <c r="H2583" s="56">
        <f t="shared" si="94"/>
        <v>8.79</v>
      </c>
    </row>
    <row r="2584" ht="15.75" customHeight="1">
      <c r="A2584" s="53">
        <v>6.0</v>
      </c>
      <c r="B2584" s="55" t="s">
        <v>326</v>
      </c>
      <c r="C2584" s="55" t="str">
        <f>+IF(ISERROR(VLOOKUP($B2584,Insumos!$C:$G,3,FALSE)),"",VLOOKUP($B2584,Insumos!$C:$G,3,FALSE))</f>
        <v>GRAMOS</v>
      </c>
      <c r="D2584" s="56">
        <f>+IF(ISERROR(VLOOKUP($B2584,Insumos!$C:$G,2,FALSE)),"",VLOOKUP($B2584,Insumos!$C:$G,2,FALSE))</f>
        <v>1120</v>
      </c>
      <c r="E2584" s="57">
        <f>+IF(ISERROR(VLOOKUP($B2584,Insumos!$C:$G,5,FALSE)),"",VLOOKUP($B2584,Insumos!$C:$G,5,FALSE))</f>
        <v>1000</v>
      </c>
      <c r="F2584" s="55" t="str">
        <f>+IF(ISERROR(VLOOKUP($B2584,Insumos!$C:$G,4,FALSE)),"",VLOOKUP($B2584,Insumos!$C:$G,4,FALSE))</f>
        <v>GRAMOS</v>
      </c>
      <c r="G2584" s="141">
        <v>15.0</v>
      </c>
      <c r="H2584" s="56">
        <f t="shared" si="94"/>
        <v>16.8</v>
      </c>
    </row>
    <row r="2585" ht="15.75" customHeight="1">
      <c r="A2585" s="53">
        <v>7.0</v>
      </c>
      <c r="B2585" s="55" t="s">
        <v>124</v>
      </c>
      <c r="C2585" s="55" t="str">
        <f>+IF(ISERROR(VLOOKUP($B2585,Insumos!$C:$G,3,FALSE)),"",VLOOKUP($B2585,Insumos!$C:$G,3,FALSE))</f>
        <v>GRAMOS</v>
      </c>
      <c r="D2585" s="56">
        <f>+IF(ISERROR(VLOOKUP($B2585,Insumos!$C:$G,2,FALSE)),"",VLOOKUP($B2585,Insumos!$C:$G,2,FALSE))</f>
        <v>3529.411765</v>
      </c>
      <c r="E2585" s="57">
        <f>+IF(ISERROR(VLOOKUP($B2585,Insumos!$C:$G,5,FALSE)),"",VLOOKUP($B2585,Insumos!$C:$G,5,FALSE))</f>
        <v>1000</v>
      </c>
      <c r="F2585" s="55" t="str">
        <f>+IF(ISERROR(VLOOKUP($B2585,Insumos!$C:$G,4,FALSE)),"",VLOOKUP($B2585,Insumos!$C:$G,4,FALSE))</f>
        <v>GRAMOS</v>
      </c>
      <c r="G2585" s="141">
        <v>45.0</v>
      </c>
      <c r="H2585" s="56">
        <f t="shared" si="94"/>
        <v>158.82</v>
      </c>
    </row>
    <row r="2586" ht="15.75" customHeight="1">
      <c r="A2586" s="53">
        <v>8.0</v>
      </c>
      <c r="B2586" s="55" t="s">
        <v>294</v>
      </c>
      <c r="C2586" s="55" t="str">
        <f>+IF(ISERROR(VLOOKUP($B2586,Insumos!$C:$G,3,FALSE)),"",VLOOKUP($B2586,Insumos!$C:$G,3,FALSE))</f>
        <v>CAJA</v>
      </c>
      <c r="D2586" s="56">
        <f>+IF(ISERROR(VLOOKUP($B2586,Insumos!$C:$G,2,FALSE)),"",VLOOKUP($B2586,Insumos!$C:$G,2,FALSE))</f>
        <v>180</v>
      </c>
      <c r="E2586" s="57">
        <f>+IF(ISERROR(VLOOKUP($B2586,Insumos!$C:$G,5,FALSE)),"",VLOOKUP($B2586,Insumos!$C:$G,5,FALSE))</f>
        <v>1</v>
      </c>
      <c r="F2586" s="55" t="str">
        <f>+IF(ISERROR(VLOOKUP($B2586,Insumos!$C:$G,4,FALSE)),"",VLOOKUP($B2586,Insumos!$C:$G,4,FALSE))</f>
        <v>CAJA</v>
      </c>
      <c r="G2586" s="141">
        <v>1.0</v>
      </c>
      <c r="H2586" s="56">
        <f t="shared" si="94"/>
        <v>180</v>
      </c>
    </row>
    <row r="2587" ht="15.75" customHeight="1">
      <c r="A2587" s="53">
        <v>9.0</v>
      </c>
      <c r="B2587" s="55" t="s">
        <v>314</v>
      </c>
      <c r="C2587" s="55" t="str">
        <f>+IF(ISERROR(VLOOKUP($B2587,Insumos!$C:$G,3,FALSE)),"",VLOOKUP($B2587,Insumos!$C:$G,3,FALSE))</f>
        <v>UNIDAD</v>
      </c>
      <c r="D2587" s="56">
        <f>+IF(ISERROR(VLOOKUP($B2587,Insumos!$C:$G,2,FALSE)),"",VLOOKUP($B2587,Insumos!$C:$G,2,FALSE))</f>
        <v>10.5</v>
      </c>
      <c r="E2587" s="57">
        <f>+IF(ISERROR(VLOOKUP($B2587,Insumos!$C:$G,5,FALSE)),"",VLOOKUP($B2587,Insumos!$C:$G,5,FALSE))</f>
        <v>1</v>
      </c>
      <c r="F2587" s="55" t="str">
        <f>+IF(ISERROR(VLOOKUP($B2587,Insumos!$C:$G,4,FALSE)),"",VLOOKUP($B2587,Insumos!$C:$G,4,FALSE))</f>
        <v>UNIDAD</v>
      </c>
      <c r="G2587" s="141">
        <v>1.0</v>
      </c>
      <c r="H2587" s="56">
        <f t="shared" si="94"/>
        <v>10.5</v>
      </c>
    </row>
    <row r="2588" ht="15.75" customHeight="1">
      <c r="A2588" s="53">
        <v>10.0</v>
      </c>
      <c r="B2588" s="55" t="s">
        <v>156</v>
      </c>
      <c r="C2588" s="55" t="str">
        <f>+IF(ISERROR(VLOOKUP($B2588,Insumos!$C:$G,3,FALSE)),"",VLOOKUP($B2588,Insumos!$C:$G,3,FALSE))</f>
        <v>GRAMOS</v>
      </c>
      <c r="D2588" s="56">
        <f>+IF(ISERROR(VLOOKUP($B2588,Insumos!$C:$G,2,FALSE)),"",VLOOKUP($B2588,Insumos!$C:$G,2,FALSE))</f>
        <v>909</v>
      </c>
      <c r="E2588" s="57">
        <f>+IF(ISERROR(VLOOKUP($B2588,Insumos!$C:$G,5,FALSE)),"",VLOOKUP($B2588,Insumos!$C:$G,5,FALSE))</f>
        <v>1000</v>
      </c>
      <c r="F2588" s="55" t="str">
        <f>+IF(ISERROR(VLOOKUP($B2588,Insumos!$C:$G,4,FALSE)),"",VLOOKUP($B2588,Insumos!$C:$G,4,FALSE))</f>
        <v>GRAMOS</v>
      </c>
      <c r="G2588" s="141">
        <v>8.0</v>
      </c>
      <c r="H2588" s="56">
        <f t="shared" si="94"/>
        <v>7.27</v>
      </c>
    </row>
    <row r="2589" ht="15.75" customHeight="1">
      <c r="A2589" s="53">
        <v>11.0</v>
      </c>
      <c r="B2589" s="55" t="s">
        <v>313</v>
      </c>
      <c r="C2589" s="55" t="str">
        <f>+IF(ISERROR(VLOOKUP($B2589,Insumos!$C:$G,3,FALSE)),"",VLOOKUP($B2589,Insumos!$C:$G,3,FALSE))</f>
        <v>GRAMOS</v>
      </c>
      <c r="D2589" s="56">
        <f>+IF(ISERROR(VLOOKUP($B2589,Insumos!$C:$G,2,FALSE)),"",VLOOKUP($B2589,Insumos!$C:$G,2,FALSE))</f>
        <v>6750</v>
      </c>
      <c r="E2589" s="57">
        <f>+IF(ISERROR(VLOOKUP($B2589,Insumos!$C:$G,5,FALSE)),"",VLOOKUP($B2589,Insumos!$C:$G,5,FALSE))</f>
        <v>1000</v>
      </c>
      <c r="F2589" s="55" t="str">
        <f>+IF(ISERROR(VLOOKUP($B2589,Insumos!$C:$G,4,FALSE)),"",VLOOKUP($B2589,Insumos!$C:$G,4,FALSE))</f>
        <v>GRAMOS</v>
      </c>
      <c r="G2589" s="141">
        <v>8.0</v>
      </c>
      <c r="H2589" s="56">
        <f t="shared" si="94"/>
        <v>54</v>
      </c>
    </row>
    <row r="2590" ht="15.75" customHeight="1">
      <c r="A2590" s="53">
        <v>12.0</v>
      </c>
      <c r="B2590" s="55" t="s">
        <v>311</v>
      </c>
      <c r="C2590" s="55" t="str">
        <f>+IF(ISERROR(VLOOKUP($B2590,Insumos!$C:$G,3,FALSE)),"",VLOOKUP($B2590,Insumos!$C:$G,3,FALSE))</f>
        <v>UNIDAD</v>
      </c>
      <c r="D2590" s="56">
        <f>+IF(ISERROR(VLOOKUP($B2590,Insumos!$C:$G,2,FALSE)),"",VLOOKUP($B2590,Insumos!$C:$G,2,FALSE))</f>
        <v>75.25</v>
      </c>
      <c r="E2590" s="57">
        <f>+IF(ISERROR(VLOOKUP($B2590,Insumos!$C:$G,5,FALSE)),"",VLOOKUP($B2590,Insumos!$C:$G,5,FALSE))</f>
        <v>1</v>
      </c>
      <c r="F2590" s="55" t="str">
        <f>+IF(ISERROR(VLOOKUP($B2590,Insumos!$C:$G,4,FALSE)),"",VLOOKUP($B2590,Insumos!$C:$G,4,FALSE))</f>
        <v>UNIDAD</v>
      </c>
      <c r="G2590" s="141">
        <v>1.0</v>
      </c>
      <c r="H2590" s="56">
        <f t="shared" si="94"/>
        <v>75.25</v>
      </c>
    </row>
    <row r="2591" ht="15.75" customHeight="1">
      <c r="A2591" s="53">
        <v>13.0</v>
      </c>
      <c r="B2591" s="55" t="s">
        <v>312</v>
      </c>
      <c r="C2591" s="55" t="str">
        <f>+IF(ISERROR(VLOOKUP($B2591,Insumos!$C:$G,3,FALSE)),"",VLOOKUP($B2591,Insumos!$C:$G,3,FALSE))</f>
        <v>UNIDAD</v>
      </c>
      <c r="D2591" s="56">
        <f>+IF(ISERROR(VLOOKUP($B2591,Insumos!$C:$G,2,FALSE)),"",VLOOKUP($B2591,Insumos!$C:$G,2,FALSE))</f>
        <v>90.25</v>
      </c>
      <c r="E2591" s="57">
        <f>+IF(ISERROR(VLOOKUP($B2591,Insumos!$C:$G,5,FALSE)),"",VLOOKUP($B2591,Insumos!$C:$G,5,FALSE))</f>
        <v>1</v>
      </c>
      <c r="F2591" s="55" t="str">
        <f>+IF(ISERROR(VLOOKUP($B2591,Insumos!$C:$G,4,FALSE)),"",VLOOKUP($B2591,Insumos!$C:$G,4,FALSE))</f>
        <v>UNIDAD</v>
      </c>
      <c r="G2591" s="141">
        <v>1.0</v>
      </c>
      <c r="H2591" s="56">
        <f t="shared" si="94"/>
        <v>90.25</v>
      </c>
    </row>
    <row r="2592" ht="15.75" customHeight="1">
      <c r="A2592" s="53">
        <v>14.0</v>
      </c>
      <c r="B2592" s="55" t="s">
        <v>303</v>
      </c>
      <c r="C2592" s="55" t="str">
        <f>+IF(ISERROR(VLOOKUP($B2592,Insumos!$C:$G,3,FALSE)),"",VLOOKUP($B2592,Insumos!$C:$G,3,FALSE))</f>
        <v>UNIDAD</v>
      </c>
      <c r="D2592" s="56">
        <f>+IF(ISERROR(VLOOKUP($B2592,Insumos!$C:$G,2,FALSE)),"",VLOOKUP($B2592,Insumos!$C:$G,2,FALSE))</f>
        <v>10</v>
      </c>
      <c r="E2592" s="57">
        <f>+IF(ISERROR(VLOOKUP($B2592,Insumos!$C:$G,5,FALSE)),"",VLOOKUP($B2592,Insumos!$C:$G,5,FALSE))</f>
        <v>1</v>
      </c>
      <c r="F2592" s="55" t="str">
        <f>+IF(ISERROR(VLOOKUP($B2592,Insumos!$C:$G,4,FALSE)),"",VLOOKUP($B2592,Insumos!$C:$G,4,FALSE))</f>
        <v>UNIDAD</v>
      </c>
      <c r="G2592" s="141">
        <v>2.0</v>
      </c>
      <c r="H2592" s="56">
        <f t="shared" si="94"/>
        <v>20</v>
      </c>
    </row>
    <row r="2593" ht="15.75" customHeight="1">
      <c r="A2593" s="53">
        <v>15.0</v>
      </c>
      <c r="B2593" s="55" t="s">
        <v>304</v>
      </c>
      <c r="C2593" s="55" t="str">
        <f>+IF(ISERROR(VLOOKUP($B2593,Insumos!$C:$G,3,FALSE)),"",VLOOKUP($B2593,Insumos!$C:$G,3,FALSE))</f>
        <v>UNIDAD</v>
      </c>
      <c r="D2593" s="56">
        <f>+IF(ISERROR(VLOOKUP($B2593,Insumos!$C:$G,2,FALSE)),"",VLOOKUP($B2593,Insumos!$C:$G,2,FALSE))</f>
        <v>9</v>
      </c>
      <c r="E2593" s="57">
        <f>+IF(ISERROR(VLOOKUP($B2593,Insumos!$C:$G,5,FALSE)),"",VLOOKUP($B2593,Insumos!$C:$G,5,FALSE))</f>
        <v>1</v>
      </c>
      <c r="F2593" s="55" t="str">
        <f>+IF(ISERROR(VLOOKUP($B2593,Insumos!$C:$G,4,FALSE)),"",VLOOKUP($B2593,Insumos!$C:$G,4,FALSE))</f>
        <v>UNIDAD</v>
      </c>
      <c r="G2593" s="141">
        <v>2.0</v>
      </c>
      <c r="H2593" s="56">
        <f t="shared" si="94"/>
        <v>18</v>
      </c>
    </row>
    <row r="2594" ht="15.75" customHeight="1">
      <c r="A2594" s="53">
        <v>16.0</v>
      </c>
      <c r="B2594" s="55" t="s">
        <v>305</v>
      </c>
      <c r="C2594" s="55" t="str">
        <f>+IF(ISERROR(VLOOKUP($B2594,Insumos!$C:$G,3,FALSE)),"",VLOOKUP($B2594,Insumos!$C:$G,3,FALSE))</f>
        <v>UNIDAD</v>
      </c>
      <c r="D2594" s="56">
        <f>+IF(ISERROR(VLOOKUP($B2594,Insumos!$C:$G,2,FALSE)),"",VLOOKUP($B2594,Insumos!$C:$G,2,FALSE))</f>
        <v>52</v>
      </c>
      <c r="E2594" s="57">
        <f>+IF(ISERROR(VLOOKUP($B2594,Insumos!$C:$G,5,FALSE)),"",VLOOKUP($B2594,Insumos!$C:$G,5,FALSE))</f>
        <v>1</v>
      </c>
      <c r="F2594" s="55" t="str">
        <f>+IF(ISERROR(VLOOKUP($B2594,Insumos!$C:$G,4,FALSE)),"",VLOOKUP($B2594,Insumos!$C:$G,4,FALSE))</f>
        <v>UNIDAD</v>
      </c>
      <c r="G2594" s="141">
        <v>1.0</v>
      </c>
      <c r="H2594" s="56">
        <f t="shared" si="94"/>
        <v>52</v>
      </c>
    </row>
    <row r="2595" ht="15.75" customHeight="1">
      <c r="A2595" s="53">
        <v>17.0</v>
      </c>
      <c r="B2595" s="55" t="s">
        <v>309</v>
      </c>
      <c r="C2595" s="55" t="str">
        <f>+IF(ISERROR(VLOOKUP($B2595,Insumos!$C:$G,3,FALSE)),"",VLOOKUP($B2595,Insumos!$C:$G,3,FALSE))</f>
        <v>UNIDAD</v>
      </c>
      <c r="D2595" s="56">
        <f>+IF(ISERROR(VLOOKUP($B2595,Insumos!$C:$G,2,FALSE)),"",VLOOKUP($B2595,Insumos!$C:$G,2,FALSE))</f>
        <v>23.53</v>
      </c>
      <c r="E2595" s="57">
        <f>+IF(ISERROR(VLOOKUP($B2595,Insumos!$C:$G,5,FALSE)),"",VLOOKUP($B2595,Insumos!$C:$G,5,FALSE))</f>
        <v>1</v>
      </c>
      <c r="F2595" s="55" t="str">
        <f>+IF(ISERROR(VLOOKUP($B2595,Insumos!$C:$G,4,FALSE)),"",VLOOKUP($B2595,Insumos!$C:$G,4,FALSE))</f>
        <v>UNIDAD</v>
      </c>
      <c r="G2595" s="141">
        <v>1.0</v>
      </c>
      <c r="H2595" s="56">
        <f t="shared" si="94"/>
        <v>23.53</v>
      </c>
    </row>
    <row r="2596" ht="15.75" customHeight="1">
      <c r="A2596" s="53">
        <v>18.0</v>
      </c>
      <c r="B2596" s="55" t="s">
        <v>310</v>
      </c>
      <c r="C2596" s="55" t="str">
        <f>+IF(ISERROR(VLOOKUP($B2596,Insumos!$C:$G,3,FALSE)),"",VLOOKUP($B2596,Insumos!$C:$G,3,FALSE))</f>
        <v>UNIDAD</v>
      </c>
      <c r="D2596" s="56">
        <f>+IF(ISERROR(VLOOKUP($B2596,Insumos!$C:$G,2,FALSE)),"",VLOOKUP($B2596,Insumos!$C:$G,2,FALSE))</f>
        <v>15.13</v>
      </c>
      <c r="E2596" s="57">
        <f>+IF(ISERROR(VLOOKUP($B2596,Insumos!$C:$G,5,FALSE)),"",VLOOKUP($B2596,Insumos!$C:$G,5,FALSE))</f>
        <v>1</v>
      </c>
      <c r="F2596" s="55" t="str">
        <f>+IF(ISERROR(VLOOKUP($B2596,Insumos!$C:$G,4,FALSE)),"",VLOOKUP($B2596,Insumos!$C:$G,4,FALSE))</f>
        <v>UNIDAD</v>
      </c>
      <c r="G2596" s="141">
        <v>1.0</v>
      </c>
      <c r="H2596" s="56">
        <f t="shared" si="94"/>
        <v>15.13</v>
      </c>
    </row>
    <row r="2597" ht="15.75" customHeight="1">
      <c r="A2597" s="53">
        <v>19.0</v>
      </c>
      <c r="B2597" s="55" t="s">
        <v>315</v>
      </c>
      <c r="C2597" s="55" t="str">
        <f>+IF(ISERROR(VLOOKUP($B2597,Insumos!$C:$G,3,FALSE)),"",VLOOKUP($B2597,Insumos!$C:$G,3,FALSE))</f>
        <v>UNIDAD</v>
      </c>
      <c r="D2597" s="56">
        <f>+IF(ISERROR(VLOOKUP($B2597,Insumos!$C:$G,2,FALSE)),"",VLOOKUP($B2597,Insumos!$C:$G,2,FALSE))</f>
        <v>170</v>
      </c>
      <c r="E2597" s="57">
        <f>+IF(ISERROR(VLOOKUP($B2597,Insumos!$C:$G,5,FALSE)),"",VLOOKUP($B2597,Insumos!$C:$G,5,FALSE))</f>
        <v>1</v>
      </c>
      <c r="F2597" s="55" t="str">
        <f>+IF(ISERROR(VLOOKUP($B2597,Insumos!$C:$G,4,FALSE)),"",VLOOKUP($B2597,Insumos!$C:$G,4,FALSE))</f>
        <v>UNIDAD</v>
      </c>
      <c r="G2597" s="141">
        <v>1.0</v>
      </c>
      <c r="H2597" s="56">
        <f t="shared" si="94"/>
        <v>170</v>
      </c>
    </row>
    <row r="2598" ht="15.75" customHeight="1">
      <c r="A2598" s="53">
        <v>20.0</v>
      </c>
      <c r="B2598" s="55"/>
      <c r="C2598" s="55" t="str">
        <f>+IF(ISERROR(VLOOKUP($B2598,Insumos!$C:$G,3,FALSE)),"",VLOOKUP($B2598,Insumos!$C:$G,3,FALSE))</f>
        <v/>
      </c>
      <c r="D2598" s="56" t="str">
        <f>+IF(ISERROR(VLOOKUP($B2598,Insumos!$C:$G,2,FALSE)),"",VLOOKUP($B2598,Insumos!$C:$G,2,FALSE))</f>
        <v/>
      </c>
      <c r="E2598" s="57" t="str">
        <f>+IF(ISERROR(VLOOKUP($B2598,Insumos!$C:$G,5,FALSE)),"",VLOOKUP($B2598,Insumos!$C:$G,5,FALSE))</f>
        <v/>
      </c>
      <c r="F2598" s="55" t="str">
        <f>+IF(ISERROR(VLOOKUP($B2598,Insumos!$C:$G,4,FALSE)),"",VLOOKUP($B2598,Insumos!$C:$G,4,FALSE))</f>
        <v/>
      </c>
      <c r="G2598" s="141"/>
      <c r="H2598" s="56">
        <f t="shared" si="94"/>
        <v>0</v>
      </c>
    </row>
    <row r="2599" ht="15.75" customHeight="1">
      <c r="A2599" s="53">
        <v>21.0</v>
      </c>
      <c r="B2599" s="55"/>
      <c r="C2599" s="55" t="str">
        <f>+IF(ISERROR(VLOOKUP($B2599,Insumos!$C:$G,3,FALSE)),"",VLOOKUP($B2599,Insumos!$C:$G,3,FALSE))</f>
        <v/>
      </c>
      <c r="D2599" s="56" t="str">
        <f>+IF(ISERROR(VLOOKUP($B2599,Insumos!$C:$G,2,FALSE)),"",VLOOKUP($B2599,Insumos!$C:$G,2,FALSE))</f>
        <v/>
      </c>
      <c r="E2599" s="57" t="str">
        <f>+IF(ISERROR(VLOOKUP($B2599,Insumos!$C:$G,5,FALSE)),"",VLOOKUP($B2599,Insumos!$C:$G,5,FALSE))</f>
        <v/>
      </c>
      <c r="F2599" s="55" t="str">
        <f>+IF(ISERROR(VLOOKUP($B2599,Insumos!$C:$G,4,FALSE)),"",VLOOKUP($B2599,Insumos!$C:$G,4,FALSE))</f>
        <v/>
      </c>
      <c r="G2599" s="141"/>
      <c r="H2599" s="56">
        <f t="shared" si="94"/>
        <v>0</v>
      </c>
    </row>
    <row r="2600" ht="15.75" customHeight="1">
      <c r="A2600" s="53">
        <v>22.0</v>
      </c>
      <c r="B2600" s="55"/>
      <c r="C2600" s="55" t="str">
        <f>+IF(ISERROR(VLOOKUP($B2600,Insumos!$C:$G,3,FALSE)),"",VLOOKUP($B2600,Insumos!$C:$G,3,FALSE))</f>
        <v/>
      </c>
      <c r="D2600" s="56" t="str">
        <f>+IF(ISERROR(VLOOKUP($B2600,Insumos!$C:$G,2,FALSE)),"",VLOOKUP($B2600,Insumos!$C:$G,2,FALSE))</f>
        <v/>
      </c>
      <c r="E2600" s="57" t="str">
        <f>+IF(ISERROR(VLOOKUP($B2600,Insumos!$C:$G,5,FALSE)),"",VLOOKUP($B2600,Insumos!$C:$G,5,FALSE))</f>
        <v/>
      </c>
      <c r="F2600" s="55" t="str">
        <f>+IF(ISERROR(VLOOKUP($B2600,Insumos!$C:$G,4,FALSE)),"",VLOOKUP($B2600,Insumos!$C:$G,4,FALSE))</f>
        <v/>
      </c>
      <c r="G2600" s="141"/>
      <c r="H2600" s="56">
        <f t="shared" si="94"/>
        <v>0</v>
      </c>
    </row>
    <row r="2601" ht="15.75" customHeight="1">
      <c r="A2601" s="42"/>
      <c r="B2601" s="140"/>
      <c r="C2601" s="41"/>
      <c r="D2601" s="44"/>
      <c r="E2601" s="45"/>
      <c r="F2601" s="41"/>
      <c r="G2601" s="67" t="s">
        <v>566</v>
      </c>
      <c r="H2601" s="68">
        <f>+SUM(H2579:H2600)</f>
        <v>2626.65</v>
      </c>
    </row>
    <row r="2602" ht="15.75" customHeight="1">
      <c r="A2602" s="42"/>
      <c r="B2602" s="140"/>
      <c r="C2602" s="41"/>
      <c r="D2602" s="44"/>
      <c r="E2602" s="45"/>
      <c r="F2602" s="41"/>
      <c r="G2602" s="67" t="s">
        <v>569</v>
      </c>
      <c r="H2602" s="142">
        <f>+H2601/10</f>
        <v>262.665</v>
      </c>
    </row>
    <row r="2603" ht="15.75" customHeight="1">
      <c r="A2603" s="42"/>
      <c r="B2603" s="140"/>
      <c r="C2603" s="41"/>
      <c r="D2603" s="44"/>
      <c r="E2603" s="45"/>
      <c r="F2603" s="41"/>
      <c r="G2603" s="67" t="s">
        <v>570</v>
      </c>
      <c r="H2603" s="143">
        <f>(H2601+H2602)*1.19</f>
        <v>3438.28485</v>
      </c>
    </row>
    <row r="2604" ht="15.75" customHeight="1">
      <c r="A2604" s="42"/>
      <c r="B2604" s="140"/>
      <c r="C2604" s="41"/>
      <c r="D2604" s="44"/>
      <c r="E2604" s="45"/>
      <c r="F2604" s="41"/>
      <c r="G2604" s="67" t="s">
        <v>571</v>
      </c>
      <c r="H2604" s="144">
        <f>+H2603/H2605</f>
        <v>0.3277678599</v>
      </c>
    </row>
    <row r="2605" ht="15.75" customHeight="1">
      <c r="A2605" s="42"/>
      <c r="B2605" s="140"/>
      <c r="C2605" s="41"/>
      <c r="D2605" s="44"/>
      <c r="E2605" s="45"/>
      <c r="F2605" s="41"/>
      <c r="G2605" s="67" t="s">
        <v>572</v>
      </c>
      <c r="H2605" s="154">
        <v>10490.0</v>
      </c>
    </row>
    <row r="2606" ht="15.75" customHeight="1">
      <c r="B2606" s="4"/>
      <c r="G2606" s="31"/>
    </row>
    <row r="2607" ht="15.75" customHeight="1">
      <c r="B2607" s="4"/>
      <c r="G2607" s="31"/>
    </row>
    <row r="2608" ht="15.75" customHeight="1">
      <c r="B2608" s="4"/>
      <c r="G2608" s="31"/>
    </row>
    <row r="2609" ht="15.75" customHeight="1">
      <c r="A2609" s="138" t="s">
        <v>562</v>
      </c>
      <c r="B2609" s="89" t="s">
        <v>655</v>
      </c>
      <c r="C2609" s="34" t="s">
        <v>484</v>
      </c>
      <c r="D2609" s="35"/>
      <c r="E2609" s="36"/>
      <c r="F2609" s="37"/>
      <c r="G2609" s="38"/>
      <c r="H2609" s="35"/>
    </row>
    <row r="2610" ht="15.75" customHeight="1">
      <c r="A2610" s="42"/>
      <c r="B2610" s="140"/>
      <c r="C2610" s="42"/>
      <c r="D2610" s="44"/>
      <c r="E2610" s="45"/>
      <c r="F2610" s="42"/>
      <c r="G2610" s="46"/>
      <c r="H2610" s="44"/>
    </row>
    <row r="2611" ht="15.75" customHeight="1">
      <c r="A2611" s="48" t="s">
        <v>476</v>
      </c>
      <c r="B2611" s="48" t="s">
        <v>477</v>
      </c>
      <c r="C2611" s="48" t="s">
        <v>478</v>
      </c>
      <c r="D2611" s="49" t="s">
        <v>564</v>
      </c>
      <c r="E2611" s="50" t="s">
        <v>10</v>
      </c>
      <c r="F2611" s="48" t="s">
        <v>480</v>
      </c>
      <c r="G2611" s="51" t="s">
        <v>481</v>
      </c>
      <c r="H2611" s="49" t="s">
        <v>565</v>
      </c>
    </row>
    <row r="2612" ht="15.75" customHeight="1">
      <c r="A2612" s="53">
        <v>1.0</v>
      </c>
      <c r="B2612" s="55" t="s">
        <v>69</v>
      </c>
      <c r="C2612" s="55" t="str">
        <f>+IF(ISERROR(VLOOKUP($B2612,Insumos!$C:$G,3,FALSE)),"",VLOOKUP($B2612,Insumos!$C:$G,3,FALSE))</f>
        <v>GRAMOS</v>
      </c>
      <c r="D2612" s="56">
        <f>+IF(ISERROR(VLOOKUP($B2612,Insumos!$C:$G,2,FALSE)),"",VLOOKUP($B2612,Insumos!$C:$G,2,FALSE))</f>
        <v>2777.79</v>
      </c>
      <c r="E2612" s="57">
        <f>+IF(ISERROR(VLOOKUP($B2612,Insumos!$C:$G,5,FALSE)),"",VLOOKUP($B2612,Insumos!$C:$G,5,FALSE))</f>
        <v>5700</v>
      </c>
      <c r="F2612" s="55" t="str">
        <f>+IF(ISERROR(VLOOKUP($B2612,Insumos!$C:$G,4,FALSE)),"",VLOOKUP($B2612,Insumos!$C:$G,4,FALSE))</f>
        <v>GRAMOS</v>
      </c>
      <c r="G2612" s="182">
        <v>110.0</v>
      </c>
      <c r="H2612" s="56">
        <f t="shared" ref="H2612:H2630" si="95">IF(ISERROR(ROUND(+D2612/E2612*G2612,2)),0,ROUND(+D2612/E2612*G2612,2))</f>
        <v>53.61</v>
      </c>
    </row>
    <row r="2613" ht="15.75" customHeight="1">
      <c r="A2613" s="53">
        <v>2.0</v>
      </c>
      <c r="B2613" s="55" t="s">
        <v>52</v>
      </c>
      <c r="C2613" s="55" t="str">
        <f>+IF(ISERROR(VLOOKUP($B2613,Insumos!$C:$G,3,FALSE)),"",VLOOKUP($B2613,Insumos!$C:$G,3,FALSE))</f>
        <v>UNIDAD</v>
      </c>
      <c r="D2613" s="56">
        <f>+IF(ISERROR(VLOOKUP($B2613,Insumos!$C:$G,2,FALSE)),"",VLOOKUP($B2613,Insumos!$C:$G,2,FALSE))</f>
        <v>5000</v>
      </c>
      <c r="E2613" s="57">
        <f>+IF(ISERROR(VLOOKUP($B2613,Insumos!$C:$G,5,FALSE)),"",VLOOKUP($B2613,Insumos!$C:$G,5,FALSE))</f>
        <v>100</v>
      </c>
      <c r="F2613" s="55" t="str">
        <f>+IF(ISERROR(VLOOKUP($B2613,Insumos!$C:$G,4,FALSE)),"",VLOOKUP($B2613,Insumos!$C:$G,4,FALSE))</f>
        <v>UNIDAD</v>
      </c>
      <c r="G2613" s="186">
        <v>0.5</v>
      </c>
      <c r="H2613" s="56">
        <f t="shared" si="95"/>
        <v>25</v>
      </c>
    </row>
    <row r="2614" ht="15.75" customHeight="1">
      <c r="A2614" s="53">
        <v>3.0</v>
      </c>
      <c r="B2614" s="55" t="s">
        <v>235</v>
      </c>
      <c r="C2614" s="55" t="str">
        <f>+IF(ISERROR(VLOOKUP($B2614,Insumos!$C:$G,3,FALSE)),"",VLOOKUP($B2614,Insumos!$C:$G,3,FALSE))</f>
        <v>GRAMOS</v>
      </c>
      <c r="D2614" s="56">
        <f>+IF(ISERROR(VLOOKUP($B2614,Insumos!$C:$G,2,FALSE)),"",VLOOKUP($B2614,Insumos!$C:$G,2,FALSE))</f>
        <v>13944.82759</v>
      </c>
      <c r="E2614" s="57">
        <f>+IF(ISERROR(VLOOKUP($B2614,Insumos!$C:$G,5,FALSE)),"",VLOOKUP($B2614,Insumos!$C:$G,5,FALSE))</f>
        <v>1000</v>
      </c>
      <c r="F2614" s="55" t="str">
        <f>+IF(ISERROR(VLOOKUP($B2614,Insumos!$C:$G,4,FALSE)),"",VLOOKUP($B2614,Insumos!$C:$G,4,FALSE))</f>
        <v>GRAMOS</v>
      </c>
      <c r="G2614" s="186">
        <v>40.0</v>
      </c>
      <c r="H2614" s="56">
        <f t="shared" si="95"/>
        <v>557.79</v>
      </c>
    </row>
    <row r="2615" ht="15.75" customHeight="1">
      <c r="A2615" s="53">
        <v>4.0</v>
      </c>
      <c r="B2615" s="55" t="s">
        <v>33</v>
      </c>
      <c r="C2615" s="55" t="str">
        <f>+IF(ISERROR(VLOOKUP($B2615,Insumos!$C:$G,3,FALSE)),"",VLOOKUP($B2615,Insumos!$C:$G,3,FALSE))</f>
        <v>GRAMOS</v>
      </c>
      <c r="D2615" s="56">
        <f>+IF(ISERROR(VLOOKUP($B2615,Insumos!$C:$G,2,FALSE)),"",VLOOKUP($B2615,Insumos!$C:$G,2,FALSE))</f>
        <v>6945</v>
      </c>
      <c r="E2615" s="57">
        <f>+IF(ISERROR(VLOOKUP($B2615,Insumos!$C:$G,5,FALSE)),"",VLOOKUP($B2615,Insumos!$C:$G,5,FALSE))</f>
        <v>1360</v>
      </c>
      <c r="F2615" s="55" t="str">
        <f>+IF(ISERROR(VLOOKUP($B2615,Insumos!$C:$G,4,FALSE)),"",VLOOKUP($B2615,Insumos!$C:$G,4,FALSE))</f>
        <v>GRAMOS</v>
      </c>
      <c r="G2615" s="186">
        <v>35.0</v>
      </c>
      <c r="H2615" s="56">
        <f t="shared" si="95"/>
        <v>178.73</v>
      </c>
    </row>
    <row r="2616" ht="15.75" customHeight="1">
      <c r="A2616" s="53">
        <v>5.0</v>
      </c>
      <c r="B2616" s="55" t="s">
        <v>56</v>
      </c>
      <c r="C2616" s="55" t="str">
        <f>+IF(ISERROR(VLOOKUP($B2616,Insumos!$C:$G,3,FALSE)),"",VLOOKUP($B2616,Insumos!$C:$G,3,FALSE))</f>
        <v>GRAMOS</v>
      </c>
      <c r="D2616" s="56">
        <f>+IF(ISERROR(VLOOKUP($B2616,Insumos!$C:$G,2,FALSE)),"",VLOOKUP($B2616,Insumos!$C:$G,2,FALSE))</f>
        <v>1690</v>
      </c>
      <c r="E2616" s="57">
        <f>+IF(ISERROR(VLOOKUP($B2616,Insumos!$C:$G,5,FALSE)),"",VLOOKUP($B2616,Insumos!$C:$G,5,FALSE))</f>
        <v>1000</v>
      </c>
      <c r="F2616" s="55" t="str">
        <f>+IF(ISERROR(VLOOKUP($B2616,Insumos!$C:$G,4,FALSE)),"",VLOOKUP($B2616,Insumos!$C:$G,4,FALSE))</f>
        <v>GRAMOS</v>
      </c>
      <c r="G2616" s="188">
        <v>5.0</v>
      </c>
      <c r="H2616" s="56">
        <f t="shared" si="95"/>
        <v>8.45</v>
      </c>
    </row>
    <row r="2617" ht="15.75" customHeight="1">
      <c r="A2617" s="53">
        <v>6.0</v>
      </c>
      <c r="B2617" s="55" t="s">
        <v>113</v>
      </c>
      <c r="C2617" s="55" t="str">
        <f>+IF(ISERROR(VLOOKUP($B2617,Insumos!$C:$G,3,FALSE)),"",VLOOKUP($B2617,Insumos!$C:$G,3,FALSE))</f>
        <v>MILILITROS</v>
      </c>
      <c r="D2617" s="56">
        <f>+IF(ISERROR(VLOOKUP($B2617,Insumos!$C:$G,2,FALSE)),"",VLOOKUP($B2617,Insumos!$C:$G,2,FALSE))</f>
        <v>23174.58</v>
      </c>
      <c r="E2617" s="57">
        <f>+IF(ISERROR(VLOOKUP($B2617,Insumos!$C:$G,5,FALSE)),"",VLOOKUP($B2617,Insumos!$C:$G,5,FALSE))</f>
        <v>28414</v>
      </c>
      <c r="F2617" s="55" t="str">
        <f>+IF(ISERROR(VLOOKUP($B2617,Insumos!$C:$G,4,FALSE)),"",VLOOKUP($B2617,Insumos!$C:$G,4,FALSE))</f>
        <v>MILILITROS</v>
      </c>
      <c r="G2617" s="182">
        <v>30.0</v>
      </c>
      <c r="H2617" s="56">
        <f t="shared" si="95"/>
        <v>24.47</v>
      </c>
    </row>
    <row r="2618" ht="15.75" customHeight="1">
      <c r="A2618" s="53">
        <v>7.0</v>
      </c>
      <c r="B2618" s="55" t="s">
        <v>240</v>
      </c>
      <c r="C2618" s="55" t="str">
        <f>+IF(ISERROR(VLOOKUP($B2618,Insumos!$C:$G,3,FALSE)),"",VLOOKUP($B2618,Insumos!$C:$G,3,FALSE))</f>
        <v>GRAMOS</v>
      </c>
      <c r="D2618" s="56">
        <f>+IF(ISERROR(VLOOKUP($B2618,Insumos!$C:$G,2,FALSE)),"",VLOOKUP($B2618,Insumos!$C:$G,2,FALSE))</f>
        <v>8143</v>
      </c>
      <c r="E2618" s="57">
        <f>+IF(ISERROR(VLOOKUP($B2618,Insumos!$C:$G,5,FALSE)),"",VLOOKUP($B2618,Insumos!$C:$G,5,FALSE))</f>
        <v>1000</v>
      </c>
      <c r="F2618" s="55" t="str">
        <f>+IF(ISERROR(VLOOKUP($B2618,Insumos!$C:$G,4,FALSE)),"",VLOOKUP($B2618,Insumos!$C:$G,4,FALSE))</f>
        <v>GRAMOS</v>
      </c>
      <c r="G2618" s="186">
        <v>17.0</v>
      </c>
      <c r="H2618" s="56">
        <f t="shared" si="95"/>
        <v>138.43</v>
      </c>
    </row>
    <row r="2619" ht="15.75" customHeight="1">
      <c r="A2619" s="53">
        <v>8.0</v>
      </c>
      <c r="B2619" s="55" t="s">
        <v>297</v>
      </c>
      <c r="C2619" s="55" t="str">
        <f>+IF(ISERROR(VLOOKUP($B2619,Insumos!$C:$G,3,FALSE)),"",VLOOKUP($B2619,Insumos!$C:$G,3,FALSE))</f>
        <v>CAJA</v>
      </c>
      <c r="D2619" s="56">
        <f>+IF(ISERROR(VLOOKUP($B2619,Insumos!$C:$G,2,FALSE)),"",VLOOKUP($B2619,Insumos!$C:$G,2,FALSE))</f>
        <v>110</v>
      </c>
      <c r="E2619" s="57">
        <f>+IF(ISERROR(VLOOKUP($B2619,Insumos!$C:$G,5,FALSE)),"",VLOOKUP($B2619,Insumos!$C:$G,5,FALSE))</f>
        <v>1</v>
      </c>
      <c r="F2619" s="55" t="str">
        <f>+IF(ISERROR(VLOOKUP($B2619,Insumos!$C:$G,4,FALSE)),"",VLOOKUP($B2619,Insumos!$C:$G,4,FALSE))</f>
        <v>CAJA</v>
      </c>
      <c r="G2619" s="141">
        <v>1.0</v>
      </c>
      <c r="H2619" s="56">
        <f t="shared" si="95"/>
        <v>110</v>
      </c>
    </row>
    <row r="2620" ht="15.75" customHeight="1">
      <c r="A2620" s="53">
        <v>9.0</v>
      </c>
      <c r="B2620" s="55" t="s">
        <v>314</v>
      </c>
      <c r="C2620" s="55" t="str">
        <f>+IF(ISERROR(VLOOKUP($B2620,Insumos!$C:$G,3,FALSE)),"",VLOOKUP($B2620,Insumos!$C:$G,3,FALSE))</f>
        <v>UNIDAD</v>
      </c>
      <c r="D2620" s="56">
        <f>+IF(ISERROR(VLOOKUP($B2620,Insumos!$C:$G,2,FALSE)),"",VLOOKUP($B2620,Insumos!$C:$G,2,FALSE))</f>
        <v>10.5</v>
      </c>
      <c r="E2620" s="57">
        <f>+IF(ISERROR(VLOOKUP($B2620,Insumos!$C:$G,5,FALSE)),"",VLOOKUP($B2620,Insumos!$C:$G,5,FALSE))</f>
        <v>1</v>
      </c>
      <c r="F2620" s="55" t="str">
        <f>+IF(ISERROR(VLOOKUP($B2620,Insumos!$C:$G,4,FALSE)),"",VLOOKUP($B2620,Insumos!$C:$G,4,FALSE))</f>
        <v>UNIDAD</v>
      </c>
      <c r="G2620" s="141">
        <v>1.0</v>
      </c>
      <c r="H2620" s="56">
        <f t="shared" si="95"/>
        <v>10.5</v>
      </c>
    </row>
    <row r="2621" ht="15.75" customHeight="1">
      <c r="A2621" s="53">
        <v>10.0</v>
      </c>
      <c r="B2621" s="55" t="s">
        <v>156</v>
      </c>
      <c r="C2621" s="55" t="str">
        <f>+IF(ISERROR(VLOOKUP($B2621,Insumos!$C:$G,3,FALSE)),"",VLOOKUP($B2621,Insumos!$C:$G,3,FALSE))</f>
        <v>GRAMOS</v>
      </c>
      <c r="D2621" s="56">
        <f>+IF(ISERROR(VLOOKUP($B2621,Insumos!$C:$G,2,FALSE)),"",VLOOKUP($B2621,Insumos!$C:$G,2,FALSE))</f>
        <v>909</v>
      </c>
      <c r="E2621" s="57">
        <f>+IF(ISERROR(VLOOKUP($B2621,Insumos!$C:$G,5,FALSE)),"",VLOOKUP($B2621,Insumos!$C:$G,5,FALSE))</f>
        <v>1000</v>
      </c>
      <c r="F2621" s="55" t="str">
        <f>+IF(ISERROR(VLOOKUP($B2621,Insumos!$C:$G,4,FALSE)),"",VLOOKUP($B2621,Insumos!$C:$G,4,FALSE))</f>
        <v>GRAMOS</v>
      </c>
      <c r="G2621" s="141">
        <v>8.0</v>
      </c>
      <c r="H2621" s="56">
        <f t="shared" si="95"/>
        <v>7.27</v>
      </c>
    </row>
    <row r="2622" ht="15.75" customHeight="1">
      <c r="A2622" s="53">
        <v>11.0</v>
      </c>
      <c r="B2622" s="55" t="s">
        <v>313</v>
      </c>
      <c r="C2622" s="55" t="str">
        <f>+IF(ISERROR(VLOOKUP($B2622,Insumos!$C:$G,3,FALSE)),"",VLOOKUP($B2622,Insumos!$C:$G,3,FALSE))</f>
        <v>GRAMOS</v>
      </c>
      <c r="D2622" s="56">
        <f>+IF(ISERROR(VLOOKUP($B2622,Insumos!$C:$G,2,FALSE)),"",VLOOKUP($B2622,Insumos!$C:$G,2,FALSE))</f>
        <v>6750</v>
      </c>
      <c r="E2622" s="57">
        <f>+IF(ISERROR(VLOOKUP($B2622,Insumos!$C:$G,5,FALSE)),"",VLOOKUP($B2622,Insumos!$C:$G,5,FALSE))</f>
        <v>1000</v>
      </c>
      <c r="F2622" s="55" t="str">
        <f>+IF(ISERROR(VLOOKUP($B2622,Insumos!$C:$G,4,FALSE)),"",VLOOKUP($B2622,Insumos!$C:$G,4,FALSE))</f>
        <v>GRAMOS</v>
      </c>
      <c r="G2622" s="141">
        <v>8.0</v>
      </c>
      <c r="H2622" s="56">
        <f t="shared" si="95"/>
        <v>54</v>
      </c>
    </row>
    <row r="2623" ht="15.75" customHeight="1">
      <c r="A2623" s="53">
        <v>12.0</v>
      </c>
      <c r="B2623" s="55" t="s">
        <v>311</v>
      </c>
      <c r="C2623" s="55" t="str">
        <f>+IF(ISERROR(VLOOKUP($B2623,Insumos!$C:$G,3,FALSE)),"",VLOOKUP($B2623,Insumos!$C:$G,3,FALSE))</f>
        <v>UNIDAD</v>
      </c>
      <c r="D2623" s="56">
        <f>+IF(ISERROR(VLOOKUP($B2623,Insumos!$C:$G,2,FALSE)),"",VLOOKUP($B2623,Insumos!$C:$G,2,FALSE))</f>
        <v>75.25</v>
      </c>
      <c r="E2623" s="57">
        <f>+IF(ISERROR(VLOOKUP($B2623,Insumos!$C:$G,5,FALSE)),"",VLOOKUP($B2623,Insumos!$C:$G,5,FALSE))</f>
        <v>1</v>
      </c>
      <c r="F2623" s="55" t="str">
        <f>+IF(ISERROR(VLOOKUP($B2623,Insumos!$C:$G,4,FALSE)),"",VLOOKUP($B2623,Insumos!$C:$G,4,FALSE))</f>
        <v>UNIDAD</v>
      </c>
      <c r="G2623" s="141">
        <v>1.0</v>
      </c>
      <c r="H2623" s="56">
        <f t="shared" si="95"/>
        <v>75.25</v>
      </c>
    </row>
    <row r="2624" ht="15.75" customHeight="1">
      <c r="A2624" s="53">
        <v>13.0</v>
      </c>
      <c r="B2624" s="55" t="s">
        <v>312</v>
      </c>
      <c r="C2624" s="55" t="str">
        <f>+IF(ISERROR(VLOOKUP($B2624,Insumos!$C:$G,3,FALSE)),"",VLOOKUP($B2624,Insumos!$C:$G,3,FALSE))</f>
        <v>UNIDAD</v>
      </c>
      <c r="D2624" s="56">
        <f>+IF(ISERROR(VLOOKUP($B2624,Insumos!$C:$G,2,FALSE)),"",VLOOKUP($B2624,Insumos!$C:$G,2,FALSE))</f>
        <v>90.25</v>
      </c>
      <c r="E2624" s="57">
        <f>+IF(ISERROR(VLOOKUP($B2624,Insumos!$C:$G,5,FALSE)),"",VLOOKUP($B2624,Insumos!$C:$G,5,FALSE))</f>
        <v>1</v>
      </c>
      <c r="F2624" s="55" t="str">
        <f>+IF(ISERROR(VLOOKUP($B2624,Insumos!$C:$G,4,FALSE)),"",VLOOKUP($B2624,Insumos!$C:$G,4,FALSE))</f>
        <v>UNIDAD</v>
      </c>
      <c r="G2624" s="141">
        <v>1.0</v>
      </c>
      <c r="H2624" s="56">
        <f t="shared" si="95"/>
        <v>90.25</v>
      </c>
    </row>
    <row r="2625" ht="15.75" customHeight="1">
      <c r="A2625" s="53">
        <v>14.0</v>
      </c>
      <c r="B2625" s="55" t="s">
        <v>303</v>
      </c>
      <c r="C2625" s="55" t="str">
        <f>+IF(ISERROR(VLOOKUP($B2625,Insumos!$C:$G,3,FALSE)),"",VLOOKUP($B2625,Insumos!$C:$G,3,FALSE))</f>
        <v>UNIDAD</v>
      </c>
      <c r="D2625" s="56">
        <f>+IF(ISERROR(VLOOKUP($B2625,Insumos!$C:$G,2,FALSE)),"",VLOOKUP($B2625,Insumos!$C:$G,2,FALSE))</f>
        <v>10</v>
      </c>
      <c r="E2625" s="57">
        <f>+IF(ISERROR(VLOOKUP($B2625,Insumos!$C:$G,5,FALSE)),"",VLOOKUP($B2625,Insumos!$C:$G,5,FALSE))</f>
        <v>1</v>
      </c>
      <c r="F2625" s="55" t="str">
        <f>+IF(ISERROR(VLOOKUP($B2625,Insumos!$C:$G,4,FALSE)),"",VLOOKUP($B2625,Insumos!$C:$G,4,FALSE))</f>
        <v>UNIDAD</v>
      </c>
      <c r="G2625" s="141">
        <v>1.0</v>
      </c>
      <c r="H2625" s="56">
        <f t="shared" si="95"/>
        <v>10</v>
      </c>
    </row>
    <row r="2626" ht="15.75" customHeight="1">
      <c r="A2626" s="53">
        <v>15.0</v>
      </c>
      <c r="B2626" s="55" t="s">
        <v>304</v>
      </c>
      <c r="C2626" s="55" t="str">
        <f>+IF(ISERROR(VLOOKUP($B2626,Insumos!$C:$G,3,FALSE)),"",VLOOKUP($B2626,Insumos!$C:$G,3,FALSE))</f>
        <v>UNIDAD</v>
      </c>
      <c r="D2626" s="56">
        <f>+IF(ISERROR(VLOOKUP($B2626,Insumos!$C:$G,2,FALSE)),"",VLOOKUP($B2626,Insumos!$C:$G,2,FALSE))</f>
        <v>9</v>
      </c>
      <c r="E2626" s="57">
        <f>+IF(ISERROR(VLOOKUP($B2626,Insumos!$C:$G,5,FALSE)),"",VLOOKUP($B2626,Insumos!$C:$G,5,FALSE))</f>
        <v>1</v>
      </c>
      <c r="F2626" s="55" t="str">
        <f>+IF(ISERROR(VLOOKUP($B2626,Insumos!$C:$G,4,FALSE)),"",VLOOKUP($B2626,Insumos!$C:$G,4,FALSE))</f>
        <v>UNIDAD</v>
      </c>
      <c r="G2626" s="141">
        <v>1.0</v>
      </c>
      <c r="H2626" s="56">
        <f t="shared" si="95"/>
        <v>9</v>
      </c>
    </row>
    <row r="2627" ht="15.75" customHeight="1">
      <c r="A2627" s="53">
        <v>16.0</v>
      </c>
      <c r="B2627" s="55" t="s">
        <v>315</v>
      </c>
      <c r="C2627" s="55" t="str">
        <f>+IF(ISERROR(VLOOKUP($B2627,Insumos!$C:$G,3,FALSE)),"",VLOOKUP($B2627,Insumos!$C:$G,3,FALSE))</f>
        <v>UNIDAD</v>
      </c>
      <c r="D2627" s="56">
        <f>+IF(ISERROR(VLOOKUP($B2627,Insumos!$C:$G,2,FALSE)),"",VLOOKUP($B2627,Insumos!$C:$G,2,FALSE))</f>
        <v>170</v>
      </c>
      <c r="E2627" s="57">
        <f>+IF(ISERROR(VLOOKUP($B2627,Insumos!$C:$G,5,FALSE)),"",VLOOKUP($B2627,Insumos!$C:$G,5,FALSE))</f>
        <v>1</v>
      </c>
      <c r="F2627" s="55" t="str">
        <f>+IF(ISERROR(VLOOKUP($B2627,Insumos!$C:$G,4,FALSE)),"",VLOOKUP($B2627,Insumos!$C:$G,4,FALSE))</f>
        <v>UNIDAD</v>
      </c>
      <c r="G2627" s="141">
        <v>1.0</v>
      </c>
      <c r="H2627" s="56">
        <f t="shared" si="95"/>
        <v>170</v>
      </c>
    </row>
    <row r="2628" ht="15.75" customHeight="1">
      <c r="A2628" s="53">
        <v>17.0</v>
      </c>
      <c r="B2628" s="55"/>
      <c r="C2628" s="55" t="str">
        <f>+IF(ISERROR(VLOOKUP($B2628,Insumos!$C:$G,3,FALSE)),"",VLOOKUP($B2628,Insumos!$C:$G,3,FALSE))</f>
        <v/>
      </c>
      <c r="D2628" s="56" t="str">
        <f>+IF(ISERROR(VLOOKUP($B2628,Insumos!$C:$G,2,FALSE)),"",VLOOKUP($B2628,Insumos!$C:$G,2,FALSE))</f>
        <v/>
      </c>
      <c r="E2628" s="57" t="str">
        <f>+IF(ISERROR(VLOOKUP($B2628,Insumos!$C:$G,5,FALSE)),"",VLOOKUP($B2628,Insumos!$C:$G,5,FALSE))</f>
        <v/>
      </c>
      <c r="F2628" s="55" t="str">
        <f>+IF(ISERROR(VLOOKUP($B2628,Insumos!$C:$G,4,FALSE)),"",VLOOKUP($B2628,Insumos!$C:$G,4,FALSE))</f>
        <v/>
      </c>
      <c r="G2628" s="141"/>
      <c r="H2628" s="56">
        <f t="shared" si="95"/>
        <v>0</v>
      </c>
    </row>
    <row r="2629" ht="15.75" customHeight="1">
      <c r="A2629" s="53">
        <v>18.0</v>
      </c>
      <c r="B2629" s="55"/>
      <c r="C2629" s="55" t="str">
        <f>+IF(ISERROR(VLOOKUP($B2629,Insumos!$C:$G,3,FALSE)),"",VLOOKUP($B2629,Insumos!$C:$G,3,FALSE))</f>
        <v/>
      </c>
      <c r="D2629" s="56" t="str">
        <f>+IF(ISERROR(VLOOKUP($B2629,Insumos!$C:$G,2,FALSE)),"",VLOOKUP($B2629,Insumos!$C:$G,2,FALSE))</f>
        <v/>
      </c>
      <c r="E2629" s="57" t="str">
        <f>+IF(ISERROR(VLOOKUP($B2629,Insumos!$C:$G,5,FALSE)),"",VLOOKUP($B2629,Insumos!$C:$G,5,FALSE))</f>
        <v/>
      </c>
      <c r="F2629" s="55" t="str">
        <f>+IF(ISERROR(VLOOKUP($B2629,Insumos!$C:$G,4,FALSE)),"",VLOOKUP($B2629,Insumos!$C:$G,4,FALSE))</f>
        <v/>
      </c>
      <c r="G2629" s="141"/>
      <c r="H2629" s="56">
        <f t="shared" si="95"/>
        <v>0</v>
      </c>
    </row>
    <row r="2630" ht="15.75" customHeight="1">
      <c r="A2630" s="53">
        <v>19.0</v>
      </c>
      <c r="B2630" s="55"/>
      <c r="C2630" s="55" t="str">
        <f>+IF(ISERROR(VLOOKUP($B2630,Insumos!$C:$G,3,FALSE)),"",VLOOKUP($B2630,Insumos!$C:$G,3,FALSE))</f>
        <v/>
      </c>
      <c r="D2630" s="56" t="str">
        <f>+IF(ISERROR(VLOOKUP($B2630,Insumos!$C:$G,2,FALSE)),"",VLOOKUP($B2630,Insumos!$C:$G,2,FALSE))</f>
        <v/>
      </c>
      <c r="E2630" s="57" t="str">
        <f>+IF(ISERROR(VLOOKUP($B2630,Insumos!$C:$G,5,FALSE)),"",VLOOKUP($B2630,Insumos!$C:$G,5,FALSE))</f>
        <v/>
      </c>
      <c r="F2630" s="55" t="str">
        <f>+IF(ISERROR(VLOOKUP($B2630,Insumos!$C:$G,4,FALSE)),"",VLOOKUP($B2630,Insumos!$C:$G,4,FALSE))</f>
        <v/>
      </c>
      <c r="G2630" s="141"/>
      <c r="H2630" s="56">
        <f t="shared" si="95"/>
        <v>0</v>
      </c>
    </row>
    <row r="2631" ht="15.75" customHeight="1">
      <c r="A2631" s="42"/>
      <c r="B2631" s="140"/>
      <c r="C2631" s="41"/>
      <c r="D2631" s="44"/>
      <c r="E2631" s="45"/>
      <c r="F2631" s="41"/>
      <c r="G2631" s="67" t="s">
        <v>566</v>
      </c>
      <c r="H2631" s="68">
        <f>+SUM(H2612:H2630)</f>
        <v>1522.75</v>
      </c>
    </row>
    <row r="2632" ht="15.75" customHeight="1">
      <c r="A2632" s="42"/>
      <c r="B2632" s="140"/>
      <c r="C2632" s="41"/>
      <c r="D2632" s="44"/>
      <c r="E2632" s="45"/>
      <c r="F2632" s="41"/>
      <c r="G2632" s="67" t="s">
        <v>569</v>
      </c>
      <c r="H2632" s="142">
        <f>+H2631/10</f>
        <v>152.275</v>
      </c>
    </row>
    <row r="2633" ht="15.75" customHeight="1">
      <c r="A2633" s="42"/>
      <c r="B2633" s="140"/>
      <c r="C2633" s="41"/>
      <c r="D2633" s="44"/>
      <c r="E2633" s="45"/>
      <c r="F2633" s="41"/>
      <c r="G2633" s="67" t="s">
        <v>570</v>
      </c>
      <c r="H2633" s="143">
        <f>(H2631+H2632)*1.19</f>
        <v>1993.27975</v>
      </c>
    </row>
    <row r="2634" ht="15.75" customHeight="1">
      <c r="A2634" s="42"/>
      <c r="B2634" s="140"/>
      <c r="C2634" s="41"/>
      <c r="D2634" s="44"/>
      <c r="E2634" s="45"/>
      <c r="F2634" s="41"/>
      <c r="G2634" s="67" t="s">
        <v>571</v>
      </c>
      <c r="H2634" s="144">
        <f>+H2633/H2635</f>
        <v>0.1995275025</v>
      </c>
    </row>
    <row r="2635" ht="15.75" customHeight="1">
      <c r="A2635" s="42"/>
      <c r="B2635" s="140"/>
      <c r="C2635" s="41"/>
      <c r="D2635" s="44"/>
      <c r="E2635" s="45"/>
      <c r="F2635" s="41"/>
      <c r="G2635" s="67" t="s">
        <v>572</v>
      </c>
      <c r="H2635" s="154">
        <v>9990.0</v>
      </c>
    </row>
    <row r="2636" ht="15.75" customHeight="1">
      <c r="B2636" s="4"/>
      <c r="G2636" s="31"/>
    </row>
    <row r="2637" ht="15.75" customHeight="1">
      <c r="B2637" s="4"/>
      <c r="G2637" s="31"/>
    </row>
    <row r="2638" ht="15.75" customHeight="1">
      <c r="A2638" s="138" t="s">
        <v>562</v>
      </c>
      <c r="B2638" s="89" t="s">
        <v>656</v>
      </c>
      <c r="C2638" s="34" t="s">
        <v>484</v>
      </c>
      <c r="D2638" s="35"/>
      <c r="E2638" s="36"/>
      <c r="F2638" s="37"/>
      <c r="G2638" s="38"/>
      <c r="H2638" s="35"/>
    </row>
    <row r="2639" ht="15.75" customHeight="1">
      <c r="A2639" s="42"/>
      <c r="B2639" s="140"/>
      <c r="C2639" s="42"/>
      <c r="D2639" s="44"/>
      <c r="E2639" s="45"/>
      <c r="F2639" s="42"/>
      <c r="G2639" s="46"/>
      <c r="H2639" s="44"/>
    </row>
    <row r="2640" ht="15.75" customHeight="1">
      <c r="A2640" s="48" t="s">
        <v>476</v>
      </c>
      <c r="B2640" s="48" t="s">
        <v>477</v>
      </c>
      <c r="C2640" s="48" t="s">
        <v>478</v>
      </c>
      <c r="D2640" s="49" t="s">
        <v>564</v>
      </c>
      <c r="E2640" s="50" t="s">
        <v>10</v>
      </c>
      <c r="F2640" s="48" t="s">
        <v>480</v>
      </c>
      <c r="G2640" s="51" t="s">
        <v>481</v>
      </c>
      <c r="H2640" s="49" t="s">
        <v>565</v>
      </c>
    </row>
    <row r="2641" ht="15.75" customHeight="1">
      <c r="A2641" s="53">
        <v>1.0</v>
      </c>
      <c r="B2641" s="55" t="s">
        <v>52</v>
      </c>
      <c r="C2641" s="55" t="str">
        <f>+IF(ISERROR(VLOOKUP($B2641,Insumos!$C:$G,3,FALSE)),"",VLOOKUP($B2641,Insumos!$C:$G,3,FALSE))</f>
        <v>UNIDAD</v>
      </c>
      <c r="D2641" s="56">
        <f>+IF(ISERROR(VLOOKUP($B2641,Insumos!$C:$G,2,FALSE)),"",VLOOKUP($B2641,Insumos!$C:$G,2,FALSE))</f>
        <v>5000</v>
      </c>
      <c r="E2641" s="57">
        <f>+IF(ISERROR(VLOOKUP($B2641,Insumos!$C:$G,5,FALSE)),"",VLOOKUP($B2641,Insumos!$C:$G,5,FALSE))</f>
        <v>100</v>
      </c>
      <c r="F2641" s="55" t="str">
        <f>+IF(ISERROR(VLOOKUP($B2641,Insumos!$C:$G,4,FALSE)),"",VLOOKUP($B2641,Insumos!$C:$G,4,FALSE))</f>
        <v>UNIDAD</v>
      </c>
      <c r="G2641" s="182">
        <v>1.0</v>
      </c>
      <c r="H2641" s="56">
        <f t="shared" ref="H2641:H2660" si="96">IF(ISERROR(ROUND(+D2641/E2641*G2641,2)),0,ROUND(+D2641/E2641*G2641,2))</f>
        <v>50</v>
      </c>
    </row>
    <row r="2642" ht="15.75" customHeight="1">
      <c r="A2642" s="53">
        <v>2.0</v>
      </c>
      <c r="B2642" s="55" t="s">
        <v>235</v>
      </c>
      <c r="C2642" s="55" t="str">
        <f>+IF(ISERROR(VLOOKUP($B2642,Insumos!$C:$G,3,FALSE)),"",VLOOKUP($B2642,Insumos!$C:$G,3,FALSE))</f>
        <v>GRAMOS</v>
      </c>
      <c r="D2642" s="56">
        <f>+IF(ISERROR(VLOOKUP($B2642,Insumos!$C:$G,2,FALSE)),"",VLOOKUP($B2642,Insumos!$C:$G,2,FALSE))</f>
        <v>13944.82759</v>
      </c>
      <c r="E2642" s="57">
        <f>+IF(ISERROR(VLOOKUP($B2642,Insumos!$C:$G,5,FALSE)),"",VLOOKUP($B2642,Insumos!$C:$G,5,FALSE))</f>
        <v>1000</v>
      </c>
      <c r="F2642" s="55" t="str">
        <f>+IF(ISERROR(VLOOKUP($B2642,Insumos!$C:$G,4,FALSE)),"",VLOOKUP($B2642,Insumos!$C:$G,4,FALSE))</f>
        <v>GRAMOS</v>
      </c>
      <c r="G2642" s="186">
        <v>40.0</v>
      </c>
      <c r="H2642" s="56">
        <f t="shared" si="96"/>
        <v>557.79</v>
      </c>
    </row>
    <row r="2643" ht="15.75" customHeight="1">
      <c r="A2643" s="53">
        <v>3.0</v>
      </c>
      <c r="B2643" s="55" t="s">
        <v>236</v>
      </c>
      <c r="C2643" s="55" t="str">
        <f>+IF(ISERROR(VLOOKUP($B2643,Insumos!$C:$G,3,FALSE)),"",VLOOKUP($B2643,Insumos!$C:$G,3,FALSE))</f>
        <v>GRAMOS</v>
      </c>
      <c r="D2643" s="56">
        <f>+IF(ISERROR(VLOOKUP($B2643,Insumos!$C:$G,2,FALSE)),"",VLOOKUP($B2643,Insumos!$C:$G,2,FALSE))</f>
        <v>8753.846154</v>
      </c>
      <c r="E2643" s="57">
        <f>+IF(ISERROR(VLOOKUP($B2643,Insumos!$C:$G,5,FALSE)),"",VLOOKUP($B2643,Insumos!$C:$G,5,FALSE))</f>
        <v>1000</v>
      </c>
      <c r="F2643" s="55" t="str">
        <f>+IF(ISERROR(VLOOKUP($B2643,Insumos!$C:$G,4,FALSE)),"",VLOOKUP($B2643,Insumos!$C:$G,4,FALSE))</f>
        <v>GRAMOS</v>
      </c>
      <c r="G2643" s="186">
        <v>40.0</v>
      </c>
      <c r="H2643" s="56">
        <f t="shared" si="96"/>
        <v>350.15</v>
      </c>
    </row>
    <row r="2644" ht="15.75" customHeight="1">
      <c r="A2644" s="53">
        <v>4.0</v>
      </c>
      <c r="B2644" s="55" t="s">
        <v>232</v>
      </c>
      <c r="C2644" s="55" t="str">
        <f>+IF(ISERROR(VLOOKUP($B2644,Insumos!$C:$G,3,FALSE)),"",VLOOKUP($B2644,Insumos!$C:$G,3,FALSE))</f>
        <v>GRAMOS</v>
      </c>
      <c r="D2644" s="56">
        <f>+IF(ISERROR(VLOOKUP($B2644,Insumos!$C:$G,2,FALSE)),"",VLOOKUP($B2644,Insumos!$C:$G,2,FALSE))</f>
        <v>3529.411765</v>
      </c>
      <c r="E2644" s="57">
        <f>+IF(ISERROR(VLOOKUP($B2644,Insumos!$C:$G,5,FALSE)),"",VLOOKUP($B2644,Insumos!$C:$G,5,FALSE))</f>
        <v>1000</v>
      </c>
      <c r="F2644" s="55" t="str">
        <f>+IF(ISERROR(VLOOKUP($B2644,Insumos!$C:$G,4,FALSE)),"",VLOOKUP($B2644,Insumos!$C:$G,4,FALSE))</f>
        <v>GRAMOS</v>
      </c>
      <c r="G2644" s="186">
        <v>40.0</v>
      </c>
      <c r="H2644" s="56">
        <f t="shared" si="96"/>
        <v>141.18</v>
      </c>
    </row>
    <row r="2645" ht="15.75" customHeight="1">
      <c r="A2645" s="53">
        <v>5.0</v>
      </c>
      <c r="B2645" s="55" t="s">
        <v>33</v>
      </c>
      <c r="C2645" s="55" t="str">
        <f>+IF(ISERROR(VLOOKUP($B2645,Insumos!$C:$G,3,FALSE)),"",VLOOKUP($B2645,Insumos!$C:$G,3,FALSE))</f>
        <v>GRAMOS</v>
      </c>
      <c r="D2645" s="56">
        <f>+IF(ISERROR(VLOOKUP($B2645,Insumos!$C:$G,2,FALSE)),"",VLOOKUP($B2645,Insumos!$C:$G,2,FALSE))</f>
        <v>6945</v>
      </c>
      <c r="E2645" s="57">
        <f>+IF(ISERROR(VLOOKUP($B2645,Insumos!$C:$G,5,FALSE)),"",VLOOKUP($B2645,Insumos!$C:$G,5,FALSE))</f>
        <v>1360</v>
      </c>
      <c r="F2645" s="55" t="str">
        <f>+IF(ISERROR(VLOOKUP($B2645,Insumos!$C:$G,4,FALSE)),"",VLOOKUP($B2645,Insumos!$C:$G,4,FALSE))</f>
        <v>GRAMOS</v>
      </c>
      <c r="G2645" s="186">
        <v>35.0</v>
      </c>
      <c r="H2645" s="56">
        <f t="shared" si="96"/>
        <v>178.73</v>
      </c>
    </row>
    <row r="2646" ht="15.75" customHeight="1">
      <c r="A2646" s="53">
        <v>6.0</v>
      </c>
      <c r="B2646" s="55" t="s">
        <v>122</v>
      </c>
      <c r="C2646" s="55" t="str">
        <f>+IF(ISERROR(VLOOKUP($B2646,Insumos!$C:$G,3,FALSE)),"",VLOOKUP($B2646,Insumos!$C:$G,3,FALSE))</f>
        <v>MILILITROS</v>
      </c>
      <c r="D2646" s="56">
        <f>+IF(ISERROR(VLOOKUP($B2646,Insumos!$C:$G,2,FALSE)),"",VLOOKUP($B2646,Insumos!$C:$G,2,FALSE))</f>
        <v>5974.48</v>
      </c>
      <c r="E2646" s="57">
        <f>+IF(ISERROR(VLOOKUP($B2646,Insumos!$C:$G,5,FALSE)),"",VLOOKUP($B2646,Insumos!$C:$G,5,FALSE))</f>
        <v>880</v>
      </c>
      <c r="F2646" s="55" t="str">
        <f>+IF(ISERROR(VLOOKUP($B2646,Insumos!$C:$G,4,FALSE)),"",VLOOKUP($B2646,Insumos!$C:$G,4,FALSE))</f>
        <v>MILILITROS</v>
      </c>
      <c r="G2646" s="186">
        <v>30.0</v>
      </c>
      <c r="H2646" s="56">
        <f t="shared" si="96"/>
        <v>203.68</v>
      </c>
    </row>
    <row r="2647" ht="15.75" customHeight="1">
      <c r="A2647" s="53">
        <v>7.0</v>
      </c>
      <c r="B2647" s="55" t="s">
        <v>187</v>
      </c>
      <c r="C2647" s="55" t="str">
        <f>+IF(ISERROR(VLOOKUP($B2647,Insumos!$C:$G,3,FALSE)),"",VLOOKUP($B2647,Insumos!$C:$G,3,FALSE))</f>
        <v>GRAMOS</v>
      </c>
      <c r="D2647" s="56">
        <f>+IF(ISERROR(VLOOKUP($B2647,Insumos!$C:$G,2,FALSE)),"",VLOOKUP($B2647,Insumos!$C:$G,2,FALSE))</f>
        <v>3645</v>
      </c>
      <c r="E2647" s="57">
        <f>+IF(ISERROR(VLOOKUP($B2647,Insumos!$C:$G,5,FALSE)),"",VLOOKUP($B2647,Insumos!$C:$G,5,FALSE))</f>
        <v>1000</v>
      </c>
      <c r="F2647" s="55" t="str">
        <f>+IF(ISERROR(VLOOKUP($B2647,Insumos!$C:$G,4,FALSE)),"",VLOOKUP($B2647,Insumos!$C:$G,4,FALSE))</f>
        <v>GRAMOS</v>
      </c>
      <c r="G2647" s="181">
        <v>5.0</v>
      </c>
      <c r="H2647" s="56">
        <f t="shared" si="96"/>
        <v>18.23</v>
      </c>
    </row>
    <row r="2648" ht="15.75" customHeight="1">
      <c r="A2648" s="53">
        <v>8.0</v>
      </c>
      <c r="B2648" s="55" t="s">
        <v>237</v>
      </c>
      <c r="C2648" s="55" t="str">
        <f>+IF(ISERROR(VLOOKUP($B2648,Insumos!$C:$G,3,FALSE)),"",VLOOKUP($B2648,Insumos!$C:$G,3,FALSE))</f>
        <v>GRAMOS</v>
      </c>
      <c r="D2648" s="56">
        <f>+IF(ISERROR(VLOOKUP($B2648,Insumos!$C:$G,2,FALSE)),"",VLOOKUP($B2648,Insumos!$C:$G,2,FALSE))</f>
        <v>5780</v>
      </c>
      <c r="E2648" s="57">
        <f>+IF(ISERROR(VLOOKUP($B2648,Insumos!$C:$G,5,FALSE)),"",VLOOKUP($B2648,Insumos!$C:$G,5,FALSE))</f>
        <v>1000</v>
      </c>
      <c r="F2648" s="55" t="str">
        <f>+IF(ISERROR(VLOOKUP($B2648,Insumos!$C:$G,4,FALSE)),"",VLOOKUP($B2648,Insumos!$C:$G,4,FALSE))</f>
        <v>GRAMOS</v>
      </c>
      <c r="G2648" s="182">
        <v>40.0</v>
      </c>
      <c r="H2648" s="56">
        <f t="shared" si="96"/>
        <v>231.2</v>
      </c>
    </row>
    <row r="2649" ht="15.75" customHeight="1">
      <c r="A2649" s="53">
        <v>9.0</v>
      </c>
      <c r="B2649" s="55" t="s">
        <v>297</v>
      </c>
      <c r="C2649" s="55" t="str">
        <f>+IF(ISERROR(VLOOKUP($B2649,Insumos!$C:$G,3,FALSE)),"",VLOOKUP($B2649,Insumos!$C:$G,3,FALSE))</f>
        <v>CAJA</v>
      </c>
      <c r="D2649" s="56">
        <f>+IF(ISERROR(VLOOKUP($B2649,Insumos!$C:$G,2,FALSE)),"",VLOOKUP($B2649,Insumos!$C:$G,2,FALSE))</f>
        <v>110</v>
      </c>
      <c r="E2649" s="57">
        <f>+IF(ISERROR(VLOOKUP($B2649,Insumos!$C:$G,5,FALSE)),"",VLOOKUP($B2649,Insumos!$C:$G,5,FALSE))</f>
        <v>1</v>
      </c>
      <c r="F2649" s="55" t="str">
        <f>+IF(ISERROR(VLOOKUP($B2649,Insumos!$C:$G,4,FALSE)),"",VLOOKUP($B2649,Insumos!$C:$G,4,FALSE))</f>
        <v>CAJA</v>
      </c>
      <c r="G2649" s="141">
        <v>1.0</v>
      </c>
      <c r="H2649" s="56">
        <f t="shared" si="96"/>
        <v>110</v>
      </c>
    </row>
    <row r="2650" ht="15.75" customHeight="1">
      <c r="A2650" s="53">
        <v>10.0</v>
      </c>
      <c r="B2650" s="55" t="s">
        <v>314</v>
      </c>
      <c r="C2650" s="55" t="str">
        <f>+IF(ISERROR(VLOOKUP($B2650,Insumos!$C:$G,3,FALSE)),"",VLOOKUP($B2650,Insumos!$C:$G,3,FALSE))</f>
        <v>UNIDAD</v>
      </c>
      <c r="D2650" s="56">
        <f>+IF(ISERROR(VLOOKUP($B2650,Insumos!$C:$G,2,FALSE)),"",VLOOKUP($B2650,Insumos!$C:$G,2,FALSE))</f>
        <v>10.5</v>
      </c>
      <c r="E2650" s="57">
        <f>+IF(ISERROR(VLOOKUP($B2650,Insumos!$C:$G,5,FALSE)),"",VLOOKUP($B2650,Insumos!$C:$G,5,FALSE))</f>
        <v>1</v>
      </c>
      <c r="F2650" s="55" t="str">
        <f>+IF(ISERROR(VLOOKUP($B2650,Insumos!$C:$G,4,FALSE)),"",VLOOKUP($B2650,Insumos!$C:$G,4,FALSE))</f>
        <v>UNIDAD</v>
      </c>
      <c r="G2650" s="141">
        <v>1.0</v>
      </c>
      <c r="H2650" s="56">
        <f t="shared" si="96"/>
        <v>10.5</v>
      </c>
    </row>
    <row r="2651" ht="15.75" customHeight="1">
      <c r="A2651" s="53">
        <v>11.0</v>
      </c>
      <c r="B2651" s="55" t="s">
        <v>156</v>
      </c>
      <c r="C2651" s="55" t="str">
        <f>+IF(ISERROR(VLOOKUP($B2651,Insumos!$C:$G,3,FALSE)),"",VLOOKUP($B2651,Insumos!$C:$G,3,FALSE))</f>
        <v>GRAMOS</v>
      </c>
      <c r="D2651" s="56">
        <f>+IF(ISERROR(VLOOKUP($B2651,Insumos!$C:$G,2,FALSE)),"",VLOOKUP($B2651,Insumos!$C:$G,2,FALSE))</f>
        <v>909</v>
      </c>
      <c r="E2651" s="57">
        <f>+IF(ISERROR(VLOOKUP($B2651,Insumos!$C:$G,5,FALSE)),"",VLOOKUP($B2651,Insumos!$C:$G,5,FALSE))</f>
        <v>1000</v>
      </c>
      <c r="F2651" s="55" t="str">
        <f>+IF(ISERROR(VLOOKUP($B2651,Insumos!$C:$G,4,FALSE)),"",VLOOKUP($B2651,Insumos!$C:$G,4,FALSE))</f>
        <v>GRAMOS</v>
      </c>
      <c r="G2651" s="141">
        <v>8.0</v>
      </c>
      <c r="H2651" s="56">
        <f t="shared" si="96"/>
        <v>7.27</v>
      </c>
    </row>
    <row r="2652" ht="15.75" customHeight="1">
      <c r="A2652" s="53">
        <v>12.0</v>
      </c>
      <c r="B2652" s="55" t="s">
        <v>313</v>
      </c>
      <c r="C2652" s="55" t="str">
        <f>+IF(ISERROR(VLOOKUP($B2652,Insumos!$C:$G,3,FALSE)),"",VLOOKUP($B2652,Insumos!$C:$G,3,FALSE))</f>
        <v>GRAMOS</v>
      </c>
      <c r="D2652" s="56">
        <f>+IF(ISERROR(VLOOKUP($B2652,Insumos!$C:$G,2,FALSE)),"",VLOOKUP($B2652,Insumos!$C:$G,2,FALSE))</f>
        <v>6750</v>
      </c>
      <c r="E2652" s="57">
        <f>+IF(ISERROR(VLOOKUP($B2652,Insumos!$C:$G,5,FALSE)),"",VLOOKUP($B2652,Insumos!$C:$G,5,FALSE))</f>
        <v>1000</v>
      </c>
      <c r="F2652" s="55" t="str">
        <f>+IF(ISERROR(VLOOKUP($B2652,Insumos!$C:$G,4,FALSE)),"",VLOOKUP($B2652,Insumos!$C:$G,4,FALSE))</f>
        <v>GRAMOS</v>
      </c>
      <c r="G2652" s="141">
        <v>8.0</v>
      </c>
      <c r="H2652" s="56">
        <f t="shared" si="96"/>
        <v>54</v>
      </c>
    </row>
    <row r="2653" ht="15.75" customHeight="1">
      <c r="A2653" s="53">
        <v>13.0</v>
      </c>
      <c r="B2653" s="55" t="s">
        <v>311</v>
      </c>
      <c r="C2653" s="55" t="str">
        <f>+IF(ISERROR(VLOOKUP($B2653,Insumos!$C:$G,3,FALSE)),"",VLOOKUP($B2653,Insumos!$C:$G,3,FALSE))</f>
        <v>UNIDAD</v>
      </c>
      <c r="D2653" s="56">
        <f>+IF(ISERROR(VLOOKUP($B2653,Insumos!$C:$G,2,FALSE)),"",VLOOKUP($B2653,Insumos!$C:$G,2,FALSE))</f>
        <v>75.25</v>
      </c>
      <c r="E2653" s="57">
        <f>+IF(ISERROR(VLOOKUP($B2653,Insumos!$C:$G,5,FALSE)),"",VLOOKUP($B2653,Insumos!$C:$G,5,FALSE))</f>
        <v>1</v>
      </c>
      <c r="F2653" s="55" t="str">
        <f>+IF(ISERROR(VLOOKUP($B2653,Insumos!$C:$G,4,FALSE)),"",VLOOKUP($B2653,Insumos!$C:$G,4,FALSE))</f>
        <v>UNIDAD</v>
      </c>
      <c r="G2653" s="141">
        <v>1.0</v>
      </c>
      <c r="H2653" s="56">
        <f t="shared" si="96"/>
        <v>75.25</v>
      </c>
    </row>
    <row r="2654" ht="15.75" customHeight="1">
      <c r="A2654" s="53">
        <v>14.0</v>
      </c>
      <c r="B2654" s="55" t="s">
        <v>312</v>
      </c>
      <c r="C2654" s="55" t="str">
        <f>+IF(ISERROR(VLOOKUP($B2654,Insumos!$C:$G,3,FALSE)),"",VLOOKUP($B2654,Insumos!$C:$G,3,FALSE))</f>
        <v>UNIDAD</v>
      </c>
      <c r="D2654" s="56">
        <f>+IF(ISERROR(VLOOKUP($B2654,Insumos!$C:$G,2,FALSE)),"",VLOOKUP($B2654,Insumos!$C:$G,2,FALSE))</f>
        <v>90.25</v>
      </c>
      <c r="E2654" s="57">
        <f>+IF(ISERROR(VLOOKUP($B2654,Insumos!$C:$G,5,FALSE)),"",VLOOKUP($B2654,Insumos!$C:$G,5,FALSE))</f>
        <v>1</v>
      </c>
      <c r="F2654" s="55" t="str">
        <f>+IF(ISERROR(VLOOKUP($B2654,Insumos!$C:$G,4,FALSE)),"",VLOOKUP($B2654,Insumos!$C:$G,4,FALSE))</f>
        <v>UNIDAD</v>
      </c>
      <c r="G2654" s="141">
        <v>1.0</v>
      </c>
      <c r="H2654" s="56">
        <f t="shared" si="96"/>
        <v>90.25</v>
      </c>
    </row>
    <row r="2655" ht="15.75" customHeight="1">
      <c r="A2655" s="53">
        <v>15.0</v>
      </c>
      <c r="B2655" s="55" t="s">
        <v>303</v>
      </c>
      <c r="C2655" s="55" t="str">
        <f>+IF(ISERROR(VLOOKUP($B2655,Insumos!$C:$G,3,FALSE)),"",VLOOKUP($B2655,Insumos!$C:$G,3,FALSE))</f>
        <v>UNIDAD</v>
      </c>
      <c r="D2655" s="56">
        <f>+IF(ISERROR(VLOOKUP($B2655,Insumos!$C:$G,2,FALSE)),"",VLOOKUP($B2655,Insumos!$C:$G,2,FALSE))</f>
        <v>10</v>
      </c>
      <c r="E2655" s="57">
        <f>+IF(ISERROR(VLOOKUP($B2655,Insumos!$C:$G,5,FALSE)),"",VLOOKUP($B2655,Insumos!$C:$G,5,FALSE))</f>
        <v>1</v>
      </c>
      <c r="F2655" s="55" t="str">
        <f>+IF(ISERROR(VLOOKUP($B2655,Insumos!$C:$G,4,FALSE)),"",VLOOKUP($B2655,Insumos!$C:$G,4,FALSE))</f>
        <v>UNIDAD</v>
      </c>
      <c r="G2655" s="141">
        <v>1.0</v>
      </c>
      <c r="H2655" s="56">
        <f t="shared" si="96"/>
        <v>10</v>
      </c>
    </row>
    <row r="2656" ht="15.75" customHeight="1">
      <c r="A2656" s="53">
        <v>16.0</v>
      </c>
      <c r="B2656" s="55" t="s">
        <v>304</v>
      </c>
      <c r="C2656" s="55" t="str">
        <f>+IF(ISERROR(VLOOKUP($B2656,Insumos!$C:$G,3,FALSE)),"",VLOOKUP($B2656,Insumos!$C:$G,3,FALSE))</f>
        <v>UNIDAD</v>
      </c>
      <c r="D2656" s="56">
        <f>+IF(ISERROR(VLOOKUP($B2656,Insumos!$C:$G,2,FALSE)),"",VLOOKUP($B2656,Insumos!$C:$G,2,FALSE))</f>
        <v>9</v>
      </c>
      <c r="E2656" s="57">
        <f>+IF(ISERROR(VLOOKUP($B2656,Insumos!$C:$G,5,FALSE)),"",VLOOKUP($B2656,Insumos!$C:$G,5,FALSE))</f>
        <v>1</v>
      </c>
      <c r="F2656" s="55" t="str">
        <f>+IF(ISERROR(VLOOKUP($B2656,Insumos!$C:$G,4,FALSE)),"",VLOOKUP($B2656,Insumos!$C:$G,4,FALSE))</f>
        <v>UNIDAD</v>
      </c>
      <c r="G2656" s="141">
        <v>1.0</v>
      </c>
      <c r="H2656" s="56">
        <f t="shared" si="96"/>
        <v>9</v>
      </c>
    </row>
    <row r="2657" ht="15.75" customHeight="1">
      <c r="A2657" s="53">
        <v>17.0</v>
      </c>
      <c r="B2657" s="55" t="s">
        <v>315</v>
      </c>
      <c r="C2657" s="55" t="str">
        <f>+IF(ISERROR(VLOOKUP($B2657,Insumos!$C:$G,3,FALSE)),"",VLOOKUP($B2657,Insumos!$C:$G,3,FALSE))</f>
        <v>UNIDAD</v>
      </c>
      <c r="D2657" s="56">
        <f>+IF(ISERROR(VLOOKUP($B2657,Insumos!$C:$G,2,FALSE)),"",VLOOKUP($B2657,Insumos!$C:$G,2,FALSE))</f>
        <v>170</v>
      </c>
      <c r="E2657" s="57">
        <f>+IF(ISERROR(VLOOKUP($B2657,Insumos!$C:$G,5,FALSE)),"",VLOOKUP($B2657,Insumos!$C:$G,5,FALSE))</f>
        <v>1</v>
      </c>
      <c r="F2657" s="55" t="str">
        <f>+IF(ISERROR(VLOOKUP($B2657,Insumos!$C:$G,4,FALSE)),"",VLOOKUP($B2657,Insumos!$C:$G,4,FALSE))</f>
        <v>UNIDAD</v>
      </c>
      <c r="G2657" s="141">
        <v>1.0</v>
      </c>
      <c r="H2657" s="56">
        <f t="shared" si="96"/>
        <v>170</v>
      </c>
    </row>
    <row r="2658" ht="15.75" customHeight="1">
      <c r="A2658" s="53">
        <v>18.0</v>
      </c>
      <c r="B2658" s="55"/>
      <c r="C2658" s="55" t="str">
        <f>+IF(ISERROR(VLOOKUP($B2658,Insumos!$C:$G,3,FALSE)),"",VLOOKUP($B2658,Insumos!$C:$G,3,FALSE))</f>
        <v/>
      </c>
      <c r="D2658" s="56" t="str">
        <f>+IF(ISERROR(VLOOKUP($B2658,Insumos!$C:$G,2,FALSE)),"",VLOOKUP($B2658,Insumos!$C:$G,2,FALSE))</f>
        <v/>
      </c>
      <c r="E2658" s="57" t="str">
        <f>+IF(ISERROR(VLOOKUP($B2658,Insumos!$C:$G,5,FALSE)),"",VLOOKUP($B2658,Insumos!$C:$G,5,FALSE))</f>
        <v/>
      </c>
      <c r="F2658" s="55" t="str">
        <f>+IF(ISERROR(VLOOKUP($B2658,Insumos!$C:$G,4,FALSE)),"",VLOOKUP($B2658,Insumos!$C:$G,4,FALSE))</f>
        <v/>
      </c>
      <c r="G2658" s="141"/>
      <c r="H2658" s="56">
        <f t="shared" si="96"/>
        <v>0</v>
      </c>
    </row>
    <row r="2659" ht="15.75" customHeight="1">
      <c r="A2659" s="53">
        <v>19.0</v>
      </c>
      <c r="B2659" s="55"/>
      <c r="C2659" s="55" t="str">
        <f>+IF(ISERROR(VLOOKUP($B2659,Insumos!$C:$G,3,FALSE)),"",VLOOKUP($B2659,Insumos!$C:$G,3,FALSE))</f>
        <v/>
      </c>
      <c r="D2659" s="56" t="str">
        <f>+IF(ISERROR(VLOOKUP($B2659,Insumos!$C:$G,2,FALSE)),"",VLOOKUP($B2659,Insumos!$C:$G,2,FALSE))</f>
        <v/>
      </c>
      <c r="E2659" s="57" t="str">
        <f>+IF(ISERROR(VLOOKUP($B2659,Insumos!$C:$G,5,FALSE)),"",VLOOKUP($B2659,Insumos!$C:$G,5,FALSE))</f>
        <v/>
      </c>
      <c r="F2659" s="55" t="str">
        <f>+IF(ISERROR(VLOOKUP($B2659,Insumos!$C:$G,4,FALSE)),"",VLOOKUP($B2659,Insumos!$C:$G,4,FALSE))</f>
        <v/>
      </c>
      <c r="G2659" s="141"/>
      <c r="H2659" s="56">
        <f t="shared" si="96"/>
        <v>0</v>
      </c>
    </row>
    <row r="2660" ht="15.75" customHeight="1">
      <c r="A2660" s="53">
        <v>20.0</v>
      </c>
      <c r="B2660" s="153"/>
      <c r="C2660" s="55" t="str">
        <f>+IF(ISERROR(VLOOKUP($B2660,Insumos!$C:$G,3,FALSE)),"",VLOOKUP($B2660,Insumos!$C:$G,3,FALSE))</f>
        <v/>
      </c>
      <c r="D2660" s="56" t="str">
        <f>+IF(ISERROR(VLOOKUP($B2660,Insumos!$C:$G,2,FALSE)),"",VLOOKUP($B2660,Insumos!$C:$G,2,FALSE))</f>
        <v/>
      </c>
      <c r="E2660" s="57" t="str">
        <f>+IF(ISERROR(VLOOKUP($B2660,Insumos!$C:$G,5,FALSE)),"",VLOOKUP($B2660,Insumos!$C:$G,5,FALSE))</f>
        <v/>
      </c>
      <c r="F2660" s="55" t="str">
        <f>+IF(ISERROR(VLOOKUP($B2660,Insumos!$C:$G,4,FALSE)),"",VLOOKUP($B2660,Insumos!$C:$G,4,FALSE))</f>
        <v/>
      </c>
      <c r="G2660" s="141"/>
      <c r="H2660" s="56">
        <f t="shared" si="96"/>
        <v>0</v>
      </c>
    </row>
    <row r="2661" ht="15.75" customHeight="1">
      <c r="A2661" s="42"/>
      <c r="B2661" s="140"/>
      <c r="C2661" s="41"/>
      <c r="D2661" s="44"/>
      <c r="E2661" s="45"/>
      <c r="F2661" s="41"/>
      <c r="G2661" s="67" t="s">
        <v>566</v>
      </c>
      <c r="H2661" s="68">
        <f>+SUM(H2641:H2660)</f>
        <v>2267.23</v>
      </c>
    </row>
    <row r="2662" ht="15.75" customHeight="1">
      <c r="A2662" s="42"/>
      <c r="B2662" s="140"/>
      <c r="C2662" s="41"/>
      <c r="D2662" s="44"/>
      <c r="E2662" s="45"/>
      <c r="F2662" s="41"/>
      <c r="G2662" s="67" t="s">
        <v>569</v>
      </c>
      <c r="H2662" s="142">
        <f>+H2661/10</f>
        <v>226.723</v>
      </c>
    </row>
    <row r="2663" ht="15.75" customHeight="1">
      <c r="A2663" s="42"/>
      <c r="B2663" s="140"/>
      <c r="C2663" s="41"/>
      <c r="D2663" s="44"/>
      <c r="E2663" s="45"/>
      <c r="F2663" s="41"/>
      <c r="G2663" s="67" t="s">
        <v>570</v>
      </c>
      <c r="H2663" s="143">
        <f>(H2661+H2662)*1.19</f>
        <v>2967.80407</v>
      </c>
    </row>
    <row r="2664" ht="15.75" customHeight="1">
      <c r="A2664" s="42"/>
      <c r="B2664" s="140"/>
      <c r="C2664" s="41"/>
      <c r="D2664" s="44"/>
      <c r="E2664" s="45"/>
      <c r="F2664" s="41"/>
      <c r="G2664" s="67" t="s">
        <v>571</v>
      </c>
      <c r="H2664" s="144">
        <f>+H2663/H2665</f>
        <v>0.2475232752</v>
      </c>
    </row>
    <row r="2665" ht="15.75" customHeight="1">
      <c r="A2665" s="42"/>
      <c r="B2665" s="140"/>
      <c r="C2665" s="41"/>
      <c r="D2665" s="44"/>
      <c r="E2665" s="45"/>
      <c r="F2665" s="41"/>
      <c r="G2665" s="67" t="s">
        <v>572</v>
      </c>
      <c r="H2665" s="154">
        <v>11990.0</v>
      </c>
    </row>
    <row r="2666" ht="15.75" customHeight="1">
      <c r="B2666" s="4"/>
      <c r="G2666" s="31"/>
    </row>
    <row r="2667" ht="15.75" customHeight="1">
      <c r="B2667" s="4"/>
      <c r="G2667" s="31"/>
    </row>
    <row r="2668" ht="15.75" customHeight="1">
      <c r="B2668" s="4"/>
      <c r="G2668" s="31"/>
    </row>
    <row r="2669" ht="15.75" customHeight="1">
      <c r="A2669" s="138" t="s">
        <v>562</v>
      </c>
      <c r="B2669" s="89" t="s">
        <v>657</v>
      </c>
      <c r="C2669" s="34" t="s">
        <v>484</v>
      </c>
      <c r="D2669" s="35"/>
      <c r="E2669" s="36"/>
      <c r="F2669" s="37"/>
      <c r="G2669" s="38"/>
      <c r="H2669" s="35"/>
    </row>
    <row r="2670" ht="15.75" customHeight="1">
      <c r="A2670" s="42"/>
      <c r="B2670" s="140"/>
      <c r="C2670" s="42"/>
      <c r="D2670" s="44"/>
      <c r="E2670" s="45"/>
      <c r="F2670" s="42"/>
      <c r="G2670" s="46"/>
      <c r="H2670" s="44"/>
    </row>
    <row r="2671" ht="15.75" customHeight="1">
      <c r="A2671" s="48" t="s">
        <v>476</v>
      </c>
      <c r="B2671" s="48" t="s">
        <v>477</v>
      </c>
      <c r="C2671" s="48" t="s">
        <v>478</v>
      </c>
      <c r="D2671" s="49" t="s">
        <v>564</v>
      </c>
      <c r="E2671" s="50" t="s">
        <v>10</v>
      </c>
      <c r="F2671" s="48" t="s">
        <v>480</v>
      </c>
      <c r="G2671" s="51" t="s">
        <v>481</v>
      </c>
      <c r="H2671" s="49" t="s">
        <v>565</v>
      </c>
    </row>
    <row r="2672" ht="15.75" customHeight="1">
      <c r="A2672" s="53">
        <v>1.0</v>
      </c>
      <c r="B2672" s="55" t="s">
        <v>52</v>
      </c>
      <c r="C2672" s="55" t="str">
        <f>+IF(ISERROR(VLOOKUP($B2672,Insumos!$C:$G,3,FALSE)),"",VLOOKUP($B2672,Insumos!$C:$G,3,FALSE))</f>
        <v>UNIDAD</v>
      </c>
      <c r="D2672" s="56">
        <f>+IF(ISERROR(VLOOKUP($B2672,Insumos!$C:$G,2,FALSE)),"",VLOOKUP($B2672,Insumos!$C:$G,2,FALSE))</f>
        <v>5000</v>
      </c>
      <c r="E2672" s="57">
        <f>+IF(ISERROR(VLOOKUP($B2672,Insumos!$C:$G,5,FALSE)),"",VLOOKUP($B2672,Insumos!$C:$G,5,FALSE))</f>
        <v>100</v>
      </c>
      <c r="F2672" s="55" t="str">
        <f>+IF(ISERROR(VLOOKUP($B2672,Insumos!$C:$G,4,FALSE)),"",VLOOKUP($B2672,Insumos!$C:$G,4,FALSE))</f>
        <v>UNIDAD</v>
      </c>
      <c r="G2672" s="189">
        <v>1.0</v>
      </c>
      <c r="H2672" s="56">
        <f t="shared" ref="H2672:H2691" si="97">IF(ISERROR(ROUND(+D2672/E2672*G2672,2)),0,ROUND(+D2672/E2672*G2672,2))</f>
        <v>50</v>
      </c>
    </row>
    <row r="2673" ht="15.75" customHeight="1">
      <c r="A2673" s="53">
        <v>2.0</v>
      </c>
      <c r="B2673" s="55" t="s">
        <v>44</v>
      </c>
      <c r="C2673" s="55" t="str">
        <f>+IF(ISERROR(VLOOKUP($B2673,Insumos!$C:$G,3,FALSE)),"",VLOOKUP($B2673,Insumos!$C:$G,3,FALSE))</f>
        <v>GRAMOS</v>
      </c>
      <c r="D2673" s="56">
        <f>+IF(ISERROR(VLOOKUP($B2673,Insumos!$C:$G,2,FALSE)),"",VLOOKUP($B2673,Insumos!$C:$G,2,FALSE))</f>
        <v>5780</v>
      </c>
      <c r="E2673" s="57">
        <f>+IF(ISERROR(VLOOKUP($B2673,Insumos!$C:$G,5,FALSE)),"",VLOOKUP($B2673,Insumos!$C:$G,5,FALSE))</f>
        <v>1000</v>
      </c>
      <c r="F2673" s="55" t="str">
        <f>+IF(ISERROR(VLOOKUP($B2673,Insumos!$C:$G,4,FALSE)),"",VLOOKUP($B2673,Insumos!$C:$G,4,FALSE))</f>
        <v>GRAMOS</v>
      </c>
      <c r="G2673" s="182">
        <v>70.0</v>
      </c>
      <c r="H2673" s="56">
        <f t="shared" si="97"/>
        <v>404.6</v>
      </c>
    </row>
    <row r="2674" ht="15.75" customHeight="1">
      <c r="A2674" s="53">
        <v>3.0</v>
      </c>
      <c r="B2674" s="55" t="s">
        <v>33</v>
      </c>
      <c r="C2674" s="55" t="str">
        <f>+IF(ISERROR(VLOOKUP($B2674,Insumos!$C:$G,3,FALSE)),"",VLOOKUP($B2674,Insumos!$C:$G,3,FALSE))</f>
        <v>GRAMOS</v>
      </c>
      <c r="D2674" s="56">
        <f>+IF(ISERROR(VLOOKUP($B2674,Insumos!$C:$G,2,FALSE)),"",VLOOKUP($B2674,Insumos!$C:$G,2,FALSE))</f>
        <v>6945</v>
      </c>
      <c r="E2674" s="57">
        <f>+IF(ISERROR(VLOOKUP($B2674,Insumos!$C:$G,5,FALSE)),"",VLOOKUP($B2674,Insumos!$C:$G,5,FALSE))</f>
        <v>1360</v>
      </c>
      <c r="F2674" s="55" t="str">
        <f>+IF(ISERROR(VLOOKUP($B2674,Insumos!$C:$G,4,FALSE)),"",VLOOKUP($B2674,Insumos!$C:$G,4,FALSE))</f>
        <v>GRAMOS</v>
      </c>
      <c r="G2674" s="186">
        <v>60.0</v>
      </c>
      <c r="H2674" s="56">
        <f t="shared" si="97"/>
        <v>306.4</v>
      </c>
    </row>
    <row r="2675" ht="15.75" customHeight="1">
      <c r="A2675" s="53">
        <v>4.0</v>
      </c>
      <c r="B2675" s="55" t="s">
        <v>54</v>
      </c>
      <c r="C2675" s="55" t="str">
        <f>+IF(ISERROR(VLOOKUP($B2675,Insumos!$C:$G,3,FALSE)),"",VLOOKUP($B2675,Insumos!$C:$G,3,FALSE))</f>
        <v>UNIDAD</v>
      </c>
      <c r="D2675" s="56">
        <f>+IF(ISERROR(VLOOKUP($B2675,Insumos!$C:$G,2,FALSE)),"",VLOOKUP($B2675,Insumos!$C:$G,2,FALSE))</f>
        <v>8000</v>
      </c>
      <c r="E2675" s="57">
        <f>+IF(ISERROR(VLOOKUP($B2675,Insumos!$C:$G,5,FALSE)),"",VLOOKUP($B2675,Insumos!$C:$G,5,FALSE))</f>
        <v>36</v>
      </c>
      <c r="F2675" s="55" t="str">
        <f>+IF(ISERROR(VLOOKUP($B2675,Insumos!$C:$G,4,FALSE)),"",VLOOKUP($B2675,Insumos!$C:$G,4,FALSE))</f>
        <v>UNIDAD</v>
      </c>
      <c r="G2675" s="186">
        <v>0.5</v>
      </c>
      <c r="H2675" s="56">
        <f t="shared" si="97"/>
        <v>111.11</v>
      </c>
    </row>
    <row r="2676" ht="15.75" customHeight="1">
      <c r="A2676" s="53">
        <v>5.0</v>
      </c>
      <c r="B2676" s="55" t="s">
        <v>129</v>
      </c>
      <c r="C2676" s="55" t="str">
        <f>+IF(ISERROR(VLOOKUP($B2676,Insumos!$C:$G,3,FALSE)),"",VLOOKUP($B2676,Insumos!$C:$G,3,FALSE))</f>
        <v>GRAMOS</v>
      </c>
      <c r="D2676" s="56">
        <f>+IF(ISERROR(VLOOKUP($B2676,Insumos!$C:$G,2,FALSE)),"",VLOOKUP($B2676,Insumos!$C:$G,2,FALSE))</f>
        <v>13944.82759</v>
      </c>
      <c r="E2676" s="57">
        <f>+IF(ISERROR(VLOOKUP($B2676,Insumos!$C:$G,5,FALSE)),"",VLOOKUP($B2676,Insumos!$C:$G,5,FALSE))</f>
        <v>1000</v>
      </c>
      <c r="F2676" s="55" t="str">
        <f>+IF(ISERROR(VLOOKUP($B2676,Insumos!$C:$G,4,FALSE)),"",VLOOKUP($B2676,Insumos!$C:$G,4,FALSE))</f>
        <v>GRAMOS</v>
      </c>
      <c r="G2676" s="186">
        <v>45.0</v>
      </c>
      <c r="H2676" s="56">
        <f t="shared" si="97"/>
        <v>627.52</v>
      </c>
    </row>
    <row r="2677" ht="15.75" customHeight="1">
      <c r="A2677" s="53">
        <v>6.0</v>
      </c>
      <c r="B2677" s="55" t="s">
        <v>297</v>
      </c>
      <c r="C2677" s="55" t="str">
        <f>+IF(ISERROR(VLOOKUP($B2677,Insumos!$C:$G,3,FALSE)),"",VLOOKUP($B2677,Insumos!$C:$G,3,FALSE))</f>
        <v>CAJA</v>
      </c>
      <c r="D2677" s="56">
        <f>+IF(ISERROR(VLOOKUP($B2677,Insumos!$C:$G,2,FALSE)),"",VLOOKUP($B2677,Insumos!$C:$G,2,FALSE))</f>
        <v>110</v>
      </c>
      <c r="E2677" s="57">
        <f>+IF(ISERROR(VLOOKUP($B2677,Insumos!$C:$G,5,FALSE)),"",VLOOKUP($B2677,Insumos!$C:$G,5,FALSE))</f>
        <v>1</v>
      </c>
      <c r="F2677" s="55" t="str">
        <f>+IF(ISERROR(VLOOKUP($B2677,Insumos!$C:$G,4,FALSE)),"",VLOOKUP($B2677,Insumos!$C:$G,4,FALSE))</f>
        <v>CAJA</v>
      </c>
      <c r="G2677" s="141">
        <v>1.0</v>
      </c>
      <c r="H2677" s="56">
        <f t="shared" si="97"/>
        <v>110</v>
      </c>
    </row>
    <row r="2678" ht="15.75" customHeight="1">
      <c r="A2678" s="53">
        <v>7.0</v>
      </c>
      <c r="B2678" s="55" t="s">
        <v>314</v>
      </c>
      <c r="C2678" s="55" t="str">
        <f>+IF(ISERROR(VLOOKUP($B2678,Insumos!$C:$G,3,FALSE)),"",VLOOKUP($B2678,Insumos!$C:$G,3,FALSE))</f>
        <v>UNIDAD</v>
      </c>
      <c r="D2678" s="56">
        <f>+IF(ISERROR(VLOOKUP($B2678,Insumos!$C:$G,2,FALSE)),"",VLOOKUP($B2678,Insumos!$C:$G,2,FALSE))</f>
        <v>10.5</v>
      </c>
      <c r="E2678" s="57">
        <f>+IF(ISERROR(VLOOKUP($B2678,Insumos!$C:$G,5,FALSE)),"",VLOOKUP($B2678,Insumos!$C:$G,5,FALSE))</f>
        <v>1</v>
      </c>
      <c r="F2678" s="55" t="str">
        <f>+IF(ISERROR(VLOOKUP($B2678,Insumos!$C:$G,4,FALSE)),"",VLOOKUP($B2678,Insumos!$C:$G,4,FALSE))</f>
        <v>UNIDAD</v>
      </c>
      <c r="G2678" s="141">
        <v>1.0</v>
      </c>
      <c r="H2678" s="56">
        <f t="shared" si="97"/>
        <v>10.5</v>
      </c>
    </row>
    <row r="2679" ht="15.75" customHeight="1">
      <c r="A2679" s="53">
        <v>8.0</v>
      </c>
      <c r="B2679" s="55" t="s">
        <v>156</v>
      </c>
      <c r="C2679" s="55" t="str">
        <f>+IF(ISERROR(VLOOKUP($B2679,Insumos!$C:$G,3,FALSE)),"",VLOOKUP($B2679,Insumos!$C:$G,3,FALSE))</f>
        <v>GRAMOS</v>
      </c>
      <c r="D2679" s="56">
        <f>+IF(ISERROR(VLOOKUP($B2679,Insumos!$C:$G,2,FALSE)),"",VLOOKUP($B2679,Insumos!$C:$G,2,FALSE))</f>
        <v>909</v>
      </c>
      <c r="E2679" s="57">
        <f>+IF(ISERROR(VLOOKUP($B2679,Insumos!$C:$G,5,FALSE)),"",VLOOKUP($B2679,Insumos!$C:$G,5,FALSE))</f>
        <v>1000</v>
      </c>
      <c r="F2679" s="55" t="str">
        <f>+IF(ISERROR(VLOOKUP($B2679,Insumos!$C:$G,4,FALSE)),"",VLOOKUP($B2679,Insumos!$C:$G,4,FALSE))</f>
        <v>GRAMOS</v>
      </c>
      <c r="G2679" s="141">
        <v>8.0</v>
      </c>
      <c r="H2679" s="56">
        <f t="shared" si="97"/>
        <v>7.27</v>
      </c>
    </row>
    <row r="2680" ht="15.75" customHeight="1">
      <c r="A2680" s="53">
        <v>9.0</v>
      </c>
      <c r="B2680" s="55" t="s">
        <v>313</v>
      </c>
      <c r="C2680" s="55" t="str">
        <f>+IF(ISERROR(VLOOKUP($B2680,Insumos!$C:$G,3,FALSE)),"",VLOOKUP($B2680,Insumos!$C:$G,3,FALSE))</f>
        <v>GRAMOS</v>
      </c>
      <c r="D2680" s="56">
        <f>+IF(ISERROR(VLOOKUP($B2680,Insumos!$C:$G,2,FALSE)),"",VLOOKUP($B2680,Insumos!$C:$G,2,FALSE))</f>
        <v>6750</v>
      </c>
      <c r="E2680" s="57">
        <f>+IF(ISERROR(VLOOKUP($B2680,Insumos!$C:$G,5,FALSE)),"",VLOOKUP($B2680,Insumos!$C:$G,5,FALSE))</f>
        <v>1000</v>
      </c>
      <c r="F2680" s="55" t="str">
        <f>+IF(ISERROR(VLOOKUP($B2680,Insumos!$C:$G,4,FALSE)),"",VLOOKUP($B2680,Insumos!$C:$G,4,FALSE))</f>
        <v>GRAMOS</v>
      </c>
      <c r="G2680" s="141">
        <v>8.0</v>
      </c>
      <c r="H2680" s="56">
        <f t="shared" si="97"/>
        <v>54</v>
      </c>
    </row>
    <row r="2681" ht="15.75" customHeight="1">
      <c r="A2681" s="53">
        <v>10.0</v>
      </c>
      <c r="B2681" s="55" t="s">
        <v>311</v>
      </c>
      <c r="C2681" s="55" t="str">
        <f>+IF(ISERROR(VLOOKUP($B2681,Insumos!$C:$G,3,FALSE)),"",VLOOKUP($B2681,Insumos!$C:$G,3,FALSE))</f>
        <v>UNIDAD</v>
      </c>
      <c r="D2681" s="56">
        <f>+IF(ISERROR(VLOOKUP($B2681,Insumos!$C:$G,2,FALSE)),"",VLOOKUP($B2681,Insumos!$C:$G,2,FALSE))</f>
        <v>75.25</v>
      </c>
      <c r="E2681" s="57">
        <f>+IF(ISERROR(VLOOKUP($B2681,Insumos!$C:$G,5,FALSE)),"",VLOOKUP($B2681,Insumos!$C:$G,5,FALSE))</f>
        <v>1</v>
      </c>
      <c r="F2681" s="55" t="str">
        <f>+IF(ISERROR(VLOOKUP($B2681,Insumos!$C:$G,4,FALSE)),"",VLOOKUP($B2681,Insumos!$C:$G,4,FALSE))</f>
        <v>UNIDAD</v>
      </c>
      <c r="G2681" s="141">
        <v>1.0</v>
      </c>
      <c r="H2681" s="56">
        <f t="shared" si="97"/>
        <v>75.25</v>
      </c>
    </row>
    <row r="2682" ht="15.75" customHeight="1">
      <c r="A2682" s="53">
        <v>11.0</v>
      </c>
      <c r="B2682" s="55" t="s">
        <v>312</v>
      </c>
      <c r="C2682" s="55" t="str">
        <f>+IF(ISERROR(VLOOKUP($B2682,Insumos!$C:$G,3,FALSE)),"",VLOOKUP($B2682,Insumos!$C:$G,3,FALSE))</f>
        <v>UNIDAD</v>
      </c>
      <c r="D2682" s="56">
        <f>+IF(ISERROR(VLOOKUP($B2682,Insumos!$C:$G,2,FALSE)),"",VLOOKUP($B2682,Insumos!$C:$G,2,FALSE))</f>
        <v>90.25</v>
      </c>
      <c r="E2682" s="57">
        <f>+IF(ISERROR(VLOOKUP($B2682,Insumos!$C:$G,5,FALSE)),"",VLOOKUP($B2682,Insumos!$C:$G,5,FALSE))</f>
        <v>1</v>
      </c>
      <c r="F2682" s="55" t="str">
        <f>+IF(ISERROR(VLOOKUP($B2682,Insumos!$C:$G,4,FALSE)),"",VLOOKUP($B2682,Insumos!$C:$G,4,FALSE))</f>
        <v>UNIDAD</v>
      </c>
      <c r="G2682" s="141">
        <v>1.0</v>
      </c>
      <c r="H2682" s="56">
        <f t="shared" si="97"/>
        <v>90.25</v>
      </c>
    </row>
    <row r="2683" ht="15.75" customHeight="1">
      <c r="A2683" s="53">
        <v>12.0</v>
      </c>
      <c r="B2683" s="55" t="s">
        <v>303</v>
      </c>
      <c r="C2683" s="55" t="str">
        <f>+IF(ISERROR(VLOOKUP($B2683,Insumos!$C:$G,3,FALSE)),"",VLOOKUP($B2683,Insumos!$C:$G,3,FALSE))</f>
        <v>UNIDAD</v>
      </c>
      <c r="D2683" s="56">
        <f>+IF(ISERROR(VLOOKUP($B2683,Insumos!$C:$G,2,FALSE)),"",VLOOKUP($B2683,Insumos!$C:$G,2,FALSE))</f>
        <v>10</v>
      </c>
      <c r="E2683" s="57">
        <f>+IF(ISERROR(VLOOKUP($B2683,Insumos!$C:$G,5,FALSE)),"",VLOOKUP($B2683,Insumos!$C:$G,5,FALSE))</f>
        <v>1</v>
      </c>
      <c r="F2683" s="55" t="str">
        <f>+IF(ISERROR(VLOOKUP($B2683,Insumos!$C:$G,4,FALSE)),"",VLOOKUP($B2683,Insumos!$C:$G,4,FALSE))</f>
        <v>UNIDAD</v>
      </c>
      <c r="G2683" s="141">
        <v>1.0</v>
      </c>
      <c r="H2683" s="56">
        <f t="shared" si="97"/>
        <v>10</v>
      </c>
    </row>
    <row r="2684" ht="15.75" customHeight="1">
      <c r="A2684" s="53">
        <v>13.0</v>
      </c>
      <c r="B2684" s="55" t="s">
        <v>304</v>
      </c>
      <c r="C2684" s="55" t="str">
        <f>+IF(ISERROR(VLOOKUP($B2684,Insumos!$C:$G,3,FALSE)),"",VLOOKUP($B2684,Insumos!$C:$G,3,FALSE))</f>
        <v>UNIDAD</v>
      </c>
      <c r="D2684" s="56">
        <f>+IF(ISERROR(VLOOKUP($B2684,Insumos!$C:$G,2,FALSE)),"",VLOOKUP($B2684,Insumos!$C:$G,2,FALSE))</f>
        <v>9</v>
      </c>
      <c r="E2684" s="57">
        <f>+IF(ISERROR(VLOOKUP($B2684,Insumos!$C:$G,5,FALSE)),"",VLOOKUP($B2684,Insumos!$C:$G,5,FALSE))</f>
        <v>1</v>
      </c>
      <c r="F2684" s="55" t="str">
        <f>+IF(ISERROR(VLOOKUP($B2684,Insumos!$C:$G,4,FALSE)),"",VLOOKUP($B2684,Insumos!$C:$G,4,FALSE))</f>
        <v>UNIDAD</v>
      </c>
      <c r="G2684" s="141">
        <v>1.0</v>
      </c>
      <c r="H2684" s="56">
        <f t="shared" si="97"/>
        <v>9</v>
      </c>
    </row>
    <row r="2685" ht="15.75" customHeight="1">
      <c r="A2685" s="53">
        <v>14.0</v>
      </c>
      <c r="B2685" s="55" t="s">
        <v>315</v>
      </c>
      <c r="C2685" s="55" t="str">
        <f>+IF(ISERROR(VLOOKUP($B2685,Insumos!$C:$G,3,FALSE)),"",VLOOKUP($B2685,Insumos!$C:$G,3,FALSE))</f>
        <v>UNIDAD</v>
      </c>
      <c r="D2685" s="56">
        <f>+IF(ISERROR(VLOOKUP($B2685,Insumos!$C:$G,2,FALSE)),"",VLOOKUP($B2685,Insumos!$C:$G,2,FALSE))</f>
        <v>170</v>
      </c>
      <c r="E2685" s="57">
        <f>+IF(ISERROR(VLOOKUP($B2685,Insumos!$C:$G,5,FALSE)),"",VLOOKUP($B2685,Insumos!$C:$G,5,FALSE))</f>
        <v>1</v>
      </c>
      <c r="F2685" s="55" t="str">
        <f>+IF(ISERROR(VLOOKUP($B2685,Insumos!$C:$G,4,FALSE)),"",VLOOKUP($B2685,Insumos!$C:$G,4,FALSE))</f>
        <v>UNIDAD</v>
      </c>
      <c r="G2685" s="141">
        <v>1.0</v>
      </c>
      <c r="H2685" s="56">
        <f t="shared" si="97"/>
        <v>170</v>
      </c>
    </row>
    <row r="2686" ht="15.75" customHeight="1">
      <c r="A2686" s="53">
        <v>15.0</v>
      </c>
      <c r="B2686" s="55"/>
      <c r="C2686" s="55" t="str">
        <f>+IF(ISERROR(VLOOKUP($B2686,Insumos!$C:$G,3,FALSE)),"",VLOOKUP($B2686,Insumos!$C:$G,3,FALSE))</f>
        <v/>
      </c>
      <c r="D2686" s="56" t="str">
        <f>+IF(ISERROR(VLOOKUP($B2686,Insumos!$C:$G,2,FALSE)),"",VLOOKUP($B2686,Insumos!$C:$G,2,FALSE))</f>
        <v/>
      </c>
      <c r="E2686" s="57" t="str">
        <f>+IF(ISERROR(VLOOKUP($B2686,Insumos!$C:$G,5,FALSE)),"",VLOOKUP($B2686,Insumos!$C:$G,5,FALSE))</f>
        <v/>
      </c>
      <c r="F2686" s="55" t="str">
        <f>+IF(ISERROR(VLOOKUP($B2686,Insumos!$C:$G,4,FALSE)),"",VLOOKUP($B2686,Insumos!$C:$G,4,FALSE))</f>
        <v/>
      </c>
      <c r="G2686" s="187"/>
      <c r="H2686" s="56">
        <f t="shared" si="97"/>
        <v>0</v>
      </c>
    </row>
    <row r="2687" ht="15.75" customHeight="1">
      <c r="A2687" s="53">
        <v>16.0</v>
      </c>
      <c r="B2687" s="55"/>
      <c r="C2687" s="55" t="str">
        <f>+IF(ISERROR(VLOOKUP($B2687,Insumos!$C:$G,3,FALSE)),"",VLOOKUP($B2687,Insumos!$C:$G,3,FALSE))</f>
        <v/>
      </c>
      <c r="D2687" s="56" t="str">
        <f>+IF(ISERROR(VLOOKUP($B2687,Insumos!$C:$G,2,FALSE)),"",VLOOKUP($B2687,Insumos!$C:$G,2,FALSE))</f>
        <v/>
      </c>
      <c r="E2687" s="57" t="str">
        <f>+IF(ISERROR(VLOOKUP($B2687,Insumos!$C:$G,5,FALSE)),"",VLOOKUP($B2687,Insumos!$C:$G,5,FALSE))</f>
        <v/>
      </c>
      <c r="F2687" s="55" t="str">
        <f>+IF(ISERROR(VLOOKUP($B2687,Insumos!$C:$G,4,FALSE)),"",VLOOKUP($B2687,Insumos!$C:$G,4,FALSE))</f>
        <v/>
      </c>
      <c r="G2687" s="141"/>
      <c r="H2687" s="56">
        <f t="shared" si="97"/>
        <v>0</v>
      </c>
    </row>
    <row r="2688" ht="15.75" customHeight="1">
      <c r="A2688" s="53">
        <v>17.0</v>
      </c>
      <c r="B2688" s="55"/>
      <c r="C2688" s="55" t="str">
        <f>+IF(ISERROR(VLOOKUP($B2688,Insumos!$C:$G,3,FALSE)),"",VLOOKUP($B2688,Insumos!$C:$G,3,FALSE))</f>
        <v/>
      </c>
      <c r="D2688" s="56" t="str">
        <f>+IF(ISERROR(VLOOKUP($B2688,Insumos!$C:$G,2,FALSE)),"",VLOOKUP($B2688,Insumos!$C:$G,2,FALSE))</f>
        <v/>
      </c>
      <c r="E2688" s="57" t="str">
        <f>+IF(ISERROR(VLOOKUP($B2688,Insumos!$C:$G,5,FALSE)),"",VLOOKUP($B2688,Insumos!$C:$G,5,FALSE))</f>
        <v/>
      </c>
      <c r="F2688" s="55" t="str">
        <f>+IF(ISERROR(VLOOKUP($B2688,Insumos!$C:$G,4,FALSE)),"",VLOOKUP($B2688,Insumos!$C:$G,4,FALSE))</f>
        <v/>
      </c>
      <c r="G2688" s="141"/>
      <c r="H2688" s="56">
        <f t="shared" si="97"/>
        <v>0</v>
      </c>
    </row>
    <row r="2689" ht="15.75" customHeight="1">
      <c r="A2689" s="53">
        <v>18.0</v>
      </c>
      <c r="B2689" s="55"/>
      <c r="C2689" s="55" t="str">
        <f>+IF(ISERROR(VLOOKUP($B2689,Insumos!$C:$G,3,FALSE)),"",VLOOKUP($B2689,Insumos!$C:$G,3,FALSE))</f>
        <v/>
      </c>
      <c r="D2689" s="56" t="str">
        <f>+IF(ISERROR(VLOOKUP($B2689,Insumos!$C:$G,2,FALSE)),"",VLOOKUP($B2689,Insumos!$C:$G,2,FALSE))</f>
        <v/>
      </c>
      <c r="E2689" s="57" t="str">
        <f>+IF(ISERROR(VLOOKUP($B2689,Insumos!$C:$G,5,FALSE)),"",VLOOKUP($B2689,Insumos!$C:$G,5,FALSE))</f>
        <v/>
      </c>
      <c r="F2689" s="55" t="str">
        <f>+IF(ISERROR(VLOOKUP($B2689,Insumos!$C:$G,4,FALSE)),"",VLOOKUP($B2689,Insumos!$C:$G,4,FALSE))</f>
        <v/>
      </c>
      <c r="G2689" s="141"/>
      <c r="H2689" s="56">
        <f t="shared" si="97"/>
        <v>0</v>
      </c>
    </row>
    <row r="2690" ht="15.75" customHeight="1">
      <c r="A2690" s="53">
        <v>19.0</v>
      </c>
      <c r="B2690" s="55"/>
      <c r="C2690" s="55" t="str">
        <f>+IF(ISERROR(VLOOKUP($B2690,Insumos!$C:$G,3,FALSE)),"",VLOOKUP($B2690,Insumos!$C:$G,3,FALSE))</f>
        <v/>
      </c>
      <c r="D2690" s="56" t="str">
        <f>+IF(ISERROR(VLOOKUP($B2690,Insumos!$C:$G,2,FALSE)),"",VLOOKUP($B2690,Insumos!$C:$G,2,FALSE))</f>
        <v/>
      </c>
      <c r="E2690" s="57" t="str">
        <f>+IF(ISERROR(VLOOKUP($B2690,Insumos!$C:$G,5,FALSE)),"",VLOOKUP($B2690,Insumos!$C:$G,5,FALSE))</f>
        <v/>
      </c>
      <c r="F2690" s="55" t="str">
        <f>+IF(ISERROR(VLOOKUP($B2690,Insumos!$C:$G,4,FALSE)),"",VLOOKUP($B2690,Insumos!$C:$G,4,FALSE))</f>
        <v/>
      </c>
      <c r="G2690" s="141"/>
      <c r="H2690" s="56">
        <f t="shared" si="97"/>
        <v>0</v>
      </c>
    </row>
    <row r="2691" ht="15.75" customHeight="1">
      <c r="A2691" s="53">
        <v>20.0</v>
      </c>
      <c r="B2691" s="55"/>
      <c r="C2691" s="55" t="str">
        <f>+IF(ISERROR(VLOOKUP($B2691,Insumos!$C:$G,3,FALSE)),"",VLOOKUP($B2691,Insumos!$C:$G,3,FALSE))</f>
        <v/>
      </c>
      <c r="D2691" s="56" t="str">
        <f>+IF(ISERROR(VLOOKUP($B2691,Insumos!$C:$G,2,FALSE)),"",VLOOKUP($B2691,Insumos!$C:$G,2,FALSE))</f>
        <v/>
      </c>
      <c r="E2691" s="57" t="str">
        <f>+IF(ISERROR(VLOOKUP($B2691,Insumos!$C:$G,5,FALSE)),"",VLOOKUP($B2691,Insumos!$C:$G,5,FALSE))</f>
        <v/>
      </c>
      <c r="F2691" s="55" t="str">
        <f>+IF(ISERROR(VLOOKUP($B2691,Insumos!$C:$G,4,FALSE)),"",VLOOKUP($B2691,Insumos!$C:$G,4,FALSE))</f>
        <v/>
      </c>
      <c r="G2691" s="141"/>
      <c r="H2691" s="56">
        <f t="shared" si="97"/>
        <v>0</v>
      </c>
    </row>
    <row r="2692" ht="15.75" customHeight="1">
      <c r="A2692" s="42"/>
      <c r="B2692" s="140"/>
      <c r="C2692" s="41"/>
      <c r="D2692" s="44"/>
      <c r="E2692" s="45"/>
      <c r="F2692" s="41"/>
      <c r="G2692" s="67" t="s">
        <v>566</v>
      </c>
      <c r="H2692" s="68">
        <f>+SUM(H2672:H2691)</f>
        <v>2035.9</v>
      </c>
    </row>
    <row r="2693" ht="15.75" customHeight="1">
      <c r="A2693" s="42"/>
      <c r="B2693" s="140"/>
      <c r="C2693" s="41"/>
      <c r="D2693" s="44"/>
      <c r="E2693" s="45"/>
      <c r="F2693" s="41"/>
      <c r="G2693" s="67" t="s">
        <v>569</v>
      </c>
      <c r="H2693" s="142">
        <f>+H2692/10</f>
        <v>203.59</v>
      </c>
    </row>
    <row r="2694" ht="15.75" customHeight="1">
      <c r="A2694" s="42"/>
      <c r="B2694" s="140"/>
      <c r="C2694" s="41"/>
      <c r="D2694" s="44"/>
      <c r="E2694" s="45"/>
      <c r="F2694" s="41"/>
      <c r="G2694" s="67" t="s">
        <v>570</v>
      </c>
      <c r="H2694" s="143">
        <f>(H2692+H2693)*1.19</f>
        <v>2664.9931</v>
      </c>
    </row>
    <row r="2695" ht="15.75" customHeight="1">
      <c r="A2695" s="42"/>
      <c r="B2695" s="140"/>
      <c r="C2695" s="41"/>
      <c r="D2695" s="44"/>
      <c r="E2695" s="45"/>
      <c r="F2695" s="41"/>
      <c r="G2695" s="67" t="s">
        <v>571</v>
      </c>
      <c r="H2695" s="144">
        <f>+H2694/H2696</f>
        <v>0.2469873123</v>
      </c>
    </row>
    <row r="2696" ht="15.75" customHeight="1">
      <c r="A2696" s="42"/>
      <c r="B2696" s="140"/>
      <c r="C2696" s="41"/>
      <c r="D2696" s="44"/>
      <c r="E2696" s="45"/>
      <c r="F2696" s="41"/>
      <c r="G2696" s="67" t="s">
        <v>572</v>
      </c>
      <c r="H2696" s="154">
        <v>10790.0</v>
      </c>
    </row>
    <row r="2697" ht="15.75" customHeight="1">
      <c r="B2697" s="4"/>
      <c r="G2697" s="31"/>
    </row>
    <row r="2698" ht="15.75" customHeight="1">
      <c r="B2698" s="4"/>
      <c r="G2698" s="31"/>
    </row>
    <row r="2699" ht="15.75" customHeight="1">
      <c r="B2699" s="4"/>
      <c r="G2699" s="31"/>
    </row>
    <row r="2700" ht="15.75" customHeight="1">
      <c r="A2700" s="138" t="s">
        <v>562</v>
      </c>
      <c r="B2700" s="89" t="s">
        <v>658</v>
      </c>
      <c r="C2700" s="34" t="s">
        <v>484</v>
      </c>
      <c r="D2700" s="35"/>
      <c r="E2700" s="36"/>
      <c r="F2700" s="37"/>
      <c r="G2700" s="38"/>
      <c r="H2700" s="35"/>
    </row>
    <row r="2701" ht="15.75" customHeight="1">
      <c r="A2701" s="42"/>
      <c r="B2701" s="140"/>
      <c r="C2701" s="42"/>
      <c r="D2701" s="44"/>
      <c r="E2701" s="45"/>
      <c r="F2701" s="42"/>
      <c r="G2701" s="46"/>
      <c r="H2701" s="44"/>
    </row>
    <row r="2702" ht="15.75" customHeight="1">
      <c r="A2702" s="48" t="s">
        <v>476</v>
      </c>
      <c r="B2702" s="48" t="s">
        <v>477</v>
      </c>
      <c r="C2702" s="48" t="s">
        <v>478</v>
      </c>
      <c r="D2702" s="49" t="s">
        <v>564</v>
      </c>
      <c r="E2702" s="50" t="s">
        <v>10</v>
      </c>
      <c r="F2702" s="48" t="s">
        <v>480</v>
      </c>
      <c r="G2702" s="51" t="s">
        <v>481</v>
      </c>
      <c r="H2702" s="49" t="s">
        <v>565</v>
      </c>
    </row>
    <row r="2703" ht="15.75" customHeight="1">
      <c r="A2703" s="53">
        <v>1.0</v>
      </c>
      <c r="B2703" s="55" t="s">
        <v>238</v>
      </c>
      <c r="C2703" s="55" t="str">
        <f>+IF(ISERROR(VLOOKUP($B2703,Insumos!$C:$G,3,FALSE)),"",VLOOKUP($B2703,Insumos!$C:$G,3,FALSE))</f>
        <v>UNIDAD</v>
      </c>
      <c r="D2703" s="56">
        <f>+IF(ISERROR(VLOOKUP($B2703,Insumos!$C:$G,2,FALSE)),"",VLOOKUP($B2703,Insumos!$C:$G,2,FALSE))</f>
        <v>2092</v>
      </c>
      <c r="E2703" s="57">
        <f>+IF(ISERROR(VLOOKUP($B2703,Insumos!$C:$G,5,FALSE)),"",VLOOKUP($B2703,Insumos!$C:$G,5,FALSE))</f>
        <v>45</v>
      </c>
      <c r="F2703" s="55" t="str">
        <f>+IF(ISERROR(VLOOKUP($B2703,Insumos!$C:$G,4,FALSE)),"",VLOOKUP($B2703,Insumos!$C:$G,4,FALSE))</f>
        <v>UNIDAD</v>
      </c>
      <c r="G2703" s="181">
        <v>1.0</v>
      </c>
      <c r="H2703" s="56">
        <f t="shared" ref="H2703:H2723" si="98">IF(ISERROR(ROUND(+D2703/E2703*G2703,2)),0,ROUND(+D2703/E2703*G2703,2))</f>
        <v>46.49</v>
      </c>
    </row>
    <row r="2704" ht="15.75" customHeight="1">
      <c r="A2704" s="53">
        <v>2.0</v>
      </c>
      <c r="B2704" s="55" t="s">
        <v>236</v>
      </c>
      <c r="C2704" s="55" t="str">
        <f>+IF(ISERROR(VLOOKUP($B2704,Insumos!$C:$G,3,FALSE)),"",VLOOKUP($B2704,Insumos!$C:$G,3,FALSE))</f>
        <v>GRAMOS</v>
      </c>
      <c r="D2704" s="56">
        <f>+IF(ISERROR(VLOOKUP($B2704,Insumos!$C:$G,2,FALSE)),"",VLOOKUP($B2704,Insumos!$C:$G,2,FALSE))</f>
        <v>8753.846154</v>
      </c>
      <c r="E2704" s="57">
        <f>+IF(ISERROR(VLOOKUP($B2704,Insumos!$C:$G,5,FALSE)),"",VLOOKUP($B2704,Insumos!$C:$G,5,FALSE))</f>
        <v>1000</v>
      </c>
      <c r="F2704" s="55" t="str">
        <f>+IF(ISERROR(VLOOKUP($B2704,Insumos!$C:$G,4,FALSE)),"",VLOOKUP($B2704,Insumos!$C:$G,4,FALSE))</f>
        <v>GRAMOS</v>
      </c>
      <c r="G2704" s="182">
        <v>30.0</v>
      </c>
      <c r="H2704" s="56">
        <f t="shared" si="98"/>
        <v>262.62</v>
      </c>
    </row>
    <row r="2705" ht="15.75" customHeight="1">
      <c r="A2705" s="53">
        <v>3.0</v>
      </c>
      <c r="B2705" s="55" t="s">
        <v>33</v>
      </c>
      <c r="C2705" s="55" t="str">
        <f>+IF(ISERROR(VLOOKUP($B2705,Insumos!$C:$G,3,FALSE)),"",VLOOKUP($B2705,Insumos!$C:$G,3,FALSE))</f>
        <v>GRAMOS</v>
      </c>
      <c r="D2705" s="56">
        <f>+IF(ISERROR(VLOOKUP($B2705,Insumos!$C:$G,2,FALSE)),"",VLOOKUP($B2705,Insumos!$C:$G,2,FALSE))</f>
        <v>6945</v>
      </c>
      <c r="E2705" s="57">
        <f>+IF(ISERROR(VLOOKUP($B2705,Insumos!$C:$G,5,FALSE)),"",VLOOKUP($B2705,Insumos!$C:$G,5,FALSE))</f>
        <v>1360</v>
      </c>
      <c r="F2705" s="55" t="str">
        <f>+IF(ISERROR(VLOOKUP($B2705,Insumos!$C:$G,4,FALSE)),"",VLOOKUP($B2705,Insumos!$C:$G,4,FALSE))</f>
        <v>GRAMOS</v>
      </c>
      <c r="G2705" s="186">
        <v>35.0</v>
      </c>
      <c r="H2705" s="56">
        <f t="shared" si="98"/>
        <v>178.73</v>
      </c>
    </row>
    <row r="2706" ht="15.75" customHeight="1">
      <c r="A2706" s="53">
        <v>4.0</v>
      </c>
      <c r="B2706" s="55" t="s">
        <v>235</v>
      </c>
      <c r="C2706" s="55" t="str">
        <f>+IF(ISERROR(VLOOKUP($B2706,Insumos!$C:$G,3,FALSE)),"",VLOOKUP($B2706,Insumos!$C:$G,3,FALSE))</f>
        <v>GRAMOS</v>
      </c>
      <c r="D2706" s="56">
        <f>+IF(ISERROR(VLOOKUP($B2706,Insumos!$C:$G,2,FALSE)),"",VLOOKUP($B2706,Insumos!$C:$G,2,FALSE))</f>
        <v>13944.82759</v>
      </c>
      <c r="E2706" s="57">
        <f>+IF(ISERROR(VLOOKUP($B2706,Insumos!$C:$G,5,FALSE)),"",VLOOKUP($B2706,Insumos!$C:$G,5,FALSE))</f>
        <v>1000</v>
      </c>
      <c r="F2706" s="55" t="str">
        <f>+IF(ISERROR(VLOOKUP($B2706,Insumos!$C:$G,4,FALSE)),"",VLOOKUP($B2706,Insumos!$C:$G,4,FALSE))</f>
        <v>GRAMOS</v>
      </c>
      <c r="G2706" s="186">
        <v>90.0</v>
      </c>
      <c r="H2706" s="56">
        <f t="shared" si="98"/>
        <v>1255.03</v>
      </c>
    </row>
    <row r="2707" ht="15.75" customHeight="1">
      <c r="A2707" s="53">
        <v>5.0</v>
      </c>
      <c r="B2707" s="55" t="s">
        <v>217</v>
      </c>
      <c r="C2707" s="55" t="str">
        <f>+IF(ISERROR(VLOOKUP($B2707,Insumos!$C:$G,3,FALSE)),"",VLOOKUP($B2707,Insumos!$C:$G,3,FALSE))</f>
        <v>GRAMOS</v>
      </c>
      <c r="D2707" s="56">
        <f>+IF(ISERROR(VLOOKUP($B2707,Insumos!$C:$G,2,FALSE)),"",VLOOKUP($B2707,Insumos!$C:$G,2,FALSE))</f>
        <v>3600</v>
      </c>
      <c r="E2707" s="57">
        <f>+IF(ISERROR(VLOOKUP($B2707,Insumos!$C:$G,5,FALSE)),"",VLOOKUP($B2707,Insumos!$C:$G,5,FALSE))</f>
        <v>700</v>
      </c>
      <c r="F2707" s="55" t="str">
        <f>+IF(ISERROR(VLOOKUP($B2707,Insumos!$C:$G,4,FALSE)),"",VLOOKUP($B2707,Insumos!$C:$G,4,FALSE))</f>
        <v>GRAMOS</v>
      </c>
      <c r="G2707" s="186">
        <v>25.0</v>
      </c>
      <c r="H2707" s="56">
        <f t="shared" si="98"/>
        <v>128.57</v>
      </c>
    </row>
    <row r="2708" ht="15.75" customHeight="1">
      <c r="A2708" s="53">
        <v>6.0</v>
      </c>
      <c r="B2708" s="55" t="s">
        <v>56</v>
      </c>
      <c r="C2708" s="55" t="str">
        <f>+IF(ISERROR(VLOOKUP($B2708,Insumos!$C:$G,3,FALSE)),"",VLOOKUP($B2708,Insumos!$C:$G,3,FALSE))</f>
        <v>GRAMOS</v>
      </c>
      <c r="D2708" s="56">
        <f>+IF(ISERROR(VLOOKUP($B2708,Insumos!$C:$G,2,FALSE)),"",VLOOKUP($B2708,Insumos!$C:$G,2,FALSE))</f>
        <v>1690</v>
      </c>
      <c r="E2708" s="57">
        <f>+IF(ISERROR(VLOOKUP($B2708,Insumos!$C:$G,5,FALSE)),"",VLOOKUP($B2708,Insumos!$C:$G,5,FALSE))</f>
        <v>1000</v>
      </c>
      <c r="F2708" s="55" t="str">
        <f>+IF(ISERROR(VLOOKUP($B2708,Insumos!$C:$G,4,FALSE)),"",VLOOKUP($B2708,Insumos!$C:$G,4,FALSE))</f>
        <v>GRAMOS</v>
      </c>
      <c r="G2708" s="186">
        <v>5.0</v>
      </c>
      <c r="H2708" s="56">
        <f t="shared" si="98"/>
        <v>8.45</v>
      </c>
    </row>
    <row r="2709" ht="15.75" customHeight="1">
      <c r="A2709" s="53">
        <v>7.0</v>
      </c>
      <c r="B2709" s="55" t="s">
        <v>122</v>
      </c>
      <c r="C2709" s="55" t="str">
        <f>+IF(ISERROR(VLOOKUP($B2709,Insumos!$C:$G,3,FALSE)),"",VLOOKUP($B2709,Insumos!$C:$G,3,FALSE))</f>
        <v>MILILITROS</v>
      </c>
      <c r="D2709" s="56">
        <f>+IF(ISERROR(VLOOKUP($B2709,Insumos!$C:$G,2,FALSE)),"",VLOOKUP($B2709,Insumos!$C:$G,2,FALSE))</f>
        <v>5974.48</v>
      </c>
      <c r="E2709" s="57">
        <f>+IF(ISERROR(VLOOKUP($B2709,Insumos!$C:$G,5,FALSE)),"",VLOOKUP($B2709,Insumos!$C:$G,5,FALSE))</f>
        <v>880</v>
      </c>
      <c r="F2709" s="55" t="str">
        <f>+IF(ISERROR(VLOOKUP($B2709,Insumos!$C:$G,4,FALSE)),"",VLOOKUP($B2709,Insumos!$C:$G,4,FALSE))</f>
        <v>MILILITROS</v>
      </c>
      <c r="G2709" s="186">
        <v>30.0</v>
      </c>
      <c r="H2709" s="56">
        <f t="shared" si="98"/>
        <v>203.68</v>
      </c>
    </row>
    <row r="2710" ht="15.75" customHeight="1">
      <c r="A2710" s="53">
        <v>8.0</v>
      </c>
      <c r="B2710" s="55" t="s">
        <v>87</v>
      </c>
      <c r="C2710" s="55" t="str">
        <f>+IF(ISERROR(VLOOKUP($B2710,Insumos!$C:$G,3,FALSE)),"",VLOOKUP($B2710,Insumos!$C:$G,3,FALSE))</f>
        <v>GRAMOS</v>
      </c>
      <c r="D2710" s="56">
        <f>+IF(ISERROR(VLOOKUP($B2710,Insumos!$C:$G,2,FALSE)),"",VLOOKUP($B2710,Insumos!$C:$G,2,FALSE))</f>
        <v>3795</v>
      </c>
      <c r="E2710" s="57">
        <f>+IF(ISERROR(VLOOKUP($B2710,Insumos!$C:$G,5,FALSE)),"",VLOOKUP($B2710,Insumos!$C:$G,5,FALSE))</f>
        <v>500</v>
      </c>
      <c r="F2710" s="55" t="str">
        <f>+IF(ISERROR(VLOOKUP($B2710,Insumos!$C:$G,4,FALSE)),"",VLOOKUP($B2710,Insumos!$C:$G,4,FALSE))</f>
        <v>GRAMOS</v>
      </c>
      <c r="G2710" s="186">
        <v>1.0</v>
      </c>
      <c r="H2710" s="56">
        <f t="shared" si="98"/>
        <v>7.59</v>
      </c>
    </row>
    <row r="2711" ht="15.75" customHeight="1">
      <c r="A2711" s="53">
        <v>9.0</v>
      </c>
      <c r="B2711" s="55" t="s">
        <v>324</v>
      </c>
      <c r="C2711" s="55" t="str">
        <f>+IF(ISERROR(VLOOKUP($B2711,Insumos!$C:$G,3,FALSE)),"",VLOOKUP($B2711,Insumos!$C:$G,3,FALSE))</f>
        <v>GRAMOS</v>
      </c>
      <c r="D2711" s="56">
        <f>+IF(ISERROR(VLOOKUP($B2711,Insumos!$C:$G,2,FALSE)),"",VLOOKUP($B2711,Insumos!$C:$G,2,FALSE))</f>
        <v>1134.5</v>
      </c>
      <c r="E2711" s="57">
        <f>+IF(ISERROR(VLOOKUP($B2711,Insumos!$C:$G,5,FALSE)),"",VLOOKUP($B2711,Insumos!$C:$G,5,FALSE))</f>
        <v>1000</v>
      </c>
      <c r="F2711" s="55" t="str">
        <f>+IF(ISERROR(VLOOKUP($B2711,Insumos!$C:$G,4,FALSE)),"",VLOOKUP($B2711,Insumos!$C:$G,4,FALSE))</f>
        <v>GRAMOS</v>
      </c>
      <c r="G2711" s="186">
        <v>1.0</v>
      </c>
      <c r="H2711" s="56">
        <f t="shared" si="98"/>
        <v>1.13</v>
      </c>
    </row>
    <row r="2712" ht="15.75" customHeight="1">
      <c r="A2712" s="53">
        <v>10.0</v>
      </c>
      <c r="B2712" s="55" t="s">
        <v>297</v>
      </c>
      <c r="C2712" s="55" t="str">
        <f>+IF(ISERROR(VLOOKUP($B2712,Insumos!$C:$G,3,FALSE)),"",VLOOKUP($B2712,Insumos!$C:$G,3,FALSE))</f>
        <v>CAJA</v>
      </c>
      <c r="D2712" s="56">
        <f>+IF(ISERROR(VLOOKUP($B2712,Insumos!$C:$G,2,FALSE)),"",VLOOKUP($B2712,Insumos!$C:$G,2,FALSE))</f>
        <v>110</v>
      </c>
      <c r="E2712" s="57">
        <f>+IF(ISERROR(VLOOKUP($B2712,Insumos!$C:$G,5,FALSE)),"",VLOOKUP($B2712,Insumos!$C:$G,5,FALSE))</f>
        <v>1</v>
      </c>
      <c r="F2712" s="55" t="str">
        <f>+IF(ISERROR(VLOOKUP($B2712,Insumos!$C:$G,4,FALSE)),"",VLOOKUP($B2712,Insumos!$C:$G,4,FALSE))</f>
        <v>CAJA</v>
      </c>
      <c r="G2712" s="141">
        <v>1.0</v>
      </c>
      <c r="H2712" s="56">
        <f t="shared" si="98"/>
        <v>110</v>
      </c>
    </row>
    <row r="2713" ht="15.75" customHeight="1">
      <c r="A2713" s="53">
        <v>11.0</v>
      </c>
      <c r="B2713" s="55" t="s">
        <v>314</v>
      </c>
      <c r="C2713" s="55" t="str">
        <f>+IF(ISERROR(VLOOKUP($B2713,Insumos!$C:$G,3,FALSE)),"",VLOOKUP($B2713,Insumos!$C:$G,3,FALSE))</f>
        <v>UNIDAD</v>
      </c>
      <c r="D2713" s="56">
        <f>+IF(ISERROR(VLOOKUP($B2713,Insumos!$C:$G,2,FALSE)),"",VLOOKUP($B2713,Insumos!$C:$G,2,FALSE))</f>
        <v>10.5</v>
      </c>
      <c r="E2713" s="57">
        <f>+IF(ISERROR(VLOOKUP($B2713,Insumos!$C:$G,5,FALSE)),"",VLOOKUP($B2713,Insumos!$C:$G,5,FALSE))</f>
        <v>1</v>
      </c>
      <c r="F2713" s="55" t="str">
        <f>+IF(ISERROR(VLOOKUP($B2713,Insumos!$C:$G,4,FALSE)),"",VLOOKUP($B2713,Insumos!$C:$G,4,FALSE))</f>
        <v>UNIDAD</v>
      </c>
      <c r="G2713" s="141">
        <v>1.0</v>
      </c>
      <c r="H2713" s="56">
        <f t="shared" si="98"/>
        <v>10.5</v>
      </c>
    </row>
    <row r="2714" ht="15.75" customHeight="1">
      <c r="A2714" s="53">
        <v>12.0</v>
      </c>
      <c r="B2714" s="55" t="s">
        <v>156</v>
      </c>
      <c r="C2714" s="55" t="str">
        <f>+IF(ISERROR(VLOOKUP($B2714,Insumos!$C:$G,3,FALSE)),"",VLOOKUP($B2714,Insumos!$C:$G,3,FALSE))</f>
        <v>GRAMOS</v>
      </c>
      <c r="D2714" s="56">
        <f>+IF(ISERROR(VLOOKUP($B2714,Insumos!$C:$G,2,FALSE)),"",VLOOKUP($B2714,Insumos!$C:$G,2,FALSE))</f>
        <v>909</v>
      </c>
      <c r="E2714" s="57">
        <f>+IF(ISERROR(VLOOKUP($B2714,Insumos!$C:$G,5,FALSE)),"",VLOOKUP($B2714,Insumos!$C:$G,5,FALSE))</f>
        <v>1000</v>
      </c>
      <c r="F2714" s="55" t="str">
        <f>+IF(ISERROR(VLOOKUP($B2714,Insumos!$C:$G,4,FALSE)),"",VLOOKUP($B2714,Insumos!$C:$G,4,FALSE))</f>
        <v>GRAMOS</v>
      </c>
      <c r="G2714" s="141">
        <v>8.0</v>
      </c>
      <c r="H2714" s="56">
        <f t="shared" si="98"/>
        <v>7.27</v>
      </c>
    </row>
    <row r="2715" ht="15.75" customHeight="1">
      <c r="A2715" s="53">
        <v>13.0</v>
      </c>
      <c r="B2715" s="55" t="s">
        <v>313</v>
      </c>
      <c r="C2715" s="55" t="str">
        <f>+IF(ISERROR(VLOOKUP($B2715,Insumos!$C:$G,3,FALSE)),"",VLOOKUP($B2715,Insumos!$C:$G,3,FALSE))</f>
        <v>GRAMOS</v>
      </c>
      <c r="D2715" s="56">
        <f>+IF(ISERROR(VLOOKUP($B2715,Insumos!$C:$G,2,FALSE)),"",VLOOKUP($B2715,Insumos!$C:$G,2,FALSE))</f>
        <v>6750</v>
      </c>
      <c r="E2715" s="57">
        <f>+IF(ISERROR(VLOOKUP($B2715,Insumos!$C:$G,5,FALSE)),"",VLOOKUP($B2715,Insumos!$C:$G,5,FALSE))</f>
        <v>1000</v>
      </c>
      <c r="F2715" s="55" t="str">
        <f>+IF(ISERROR(VLOOKUP($B2715,Insumos!$C:$G,4,FALSE)),"",VLOOKUP($B2715,Insumos!$C:$G,4,FALSE))</f>
        <v>GRAMOS</v>
      </c>
      <c r="G2715" s="141">
        <v>8.0</v>
      </c>
      <c r="H2715" s="56">
        <f t="shared" si="98"/>
        <v>54</v>
      </c>
    </row>
    <row r="2716" ht="15.75" customHeight="1">
      <c r="A2716" s="53">
        <v>14.0</v>
      </c>
      <c r="B2716" s="55" t="s">
        <v>311</v>
      </c>
      <c r="C2716" s="55" t="str">
        <f>+IF(ISERROR(VLOOKUP($B2716,Insumos!$C:$G,3,FALSE)),"",VLOOKUP($B2716,Insumos!$C:$G,3,FALSE))</f>
        <v>UNIDAD</v>
      </c>
      <c r="D2716" s="56">
        <f>+IF(ISERROR(VLOOKUP($B2716,Insumos!$C:$G,2,FALSE)),"",VLOOKUP($B2716,Insumos!$C:$G,2,FALSE))</f>
        <v>75.25</v>
      </c>
      <c r="E2716" s="57">
        <f>+IF(ISERROR(VLOOKUP($B2716,Insumos!$C:$G,5,FALSE)),"",VLOOKUP($B2716,Insumos!$C:$G,5,FALSE))</f>
        <v>1</v>
      </c>
      <c r="F2716" s="55" t="str">
        <f>+IF(ISERROR(VLOOKUP($B2716,Insumos!$C:$G,4,FALSE)),"",VLOOKUP($B2716,Insumos!$C:$G,4,FALSE))</f>
        <v>UNIDAD</v>
      </c>
      <c r="G2716" s="141">
        <v>1.0</v>
      </c>
      <c r="H2716" s="56">
        <f t="shared" si="98"/>
        <v>75.25</v>
      </c>
    </row>
    <row r="2717" ht="15.75" customHeight="1">
      <c r="A2717" s="53">
        <v>15.0</v>
      </c>
      <c r="B2717" s="55" t="s">
        <v>312</v>
      </c>
      <c r="C2717" s="55" t="str">
        <f>+IF(ISERROR(VLOOKUP($B2717,Insumos!$C:$G,3,FALSE)),"",VLOOKUP($B2717,Insumos!$C:$G,3,FALSE))</f>
        <v>UNIDAD</v>
      </c>
      <c r="D2717" s="56">
        <f>+IF(ISERROR(VLOOKUP($B2717,Insumos!$C:$G,2,FALSE)),"",VLOOKUP($B2717,Insumos!$C:$G,2,FALSE))</f>
        <v>90.25</v>
      </c>
      <c r="E2717" s="57">
        <f>+IF(ISERROR(VLOOKUP($B2717,Insumos!$C:$G,5,FALSE)),"",VLOOKUP($B2717,Insumos!$C:$G,5,FALSE))</f>
        <v>1</v>
      </c>
      <c r="F2717" s="55" t="str">
        <f>+IF(ISERROR(VLOOKUP($B2717,Insumos!$C:$G,4,FALSE)),"",VLOOKUP($B2717,Insumos!$C:$G,4,FALSE))</f>
        <v>UNIDAD</v>
      </c>
      <c r="G2717" s="141">
        <v>1.0</v>
      </c>
      <c r="H2717" s="56">
        <f t="shared" si="98"/>
        <v>90.25</v>
      </c>
    </row>
    <row r="2718" ht="15.75" customHeight="1">
      <c r="A2718" s="53">
        <v>16.0</v>
      </c>
      <c r="B2718" s="55" t="s">
        <v>303</v>
      </c>
      <c r="C2718" s="55" t="str">
        <f>+IF(ISERROR(VLOOKUP($B2718,Insumos!$C:$G,3,FALSE)),"",VLOOKUP($B2718,Insumos!$C:$G,3,FALSE))</f>
        <v>UNIDAD</v>
      </c>
      <c r="D2718" s="56">
        <f>+IF(ISERROR(VLOOKUP($B2718,Insumos!$C:$G,2,FALSE)),"",VLOOKUP($B2718,Insumos!$C:$G,2,FALSE))</f>
        <v>10</v>
      </c>
      <c r="E2718" s="57">
        <f>+IF(ISERROR(VLOOKUP($B2718,Insumos!$C:$G,5,FALSE)),"",VLOOKUP($B2718,Insumos!$C:$G,5,FALSE))</f>
        <v>1</v>
      </c>
      <c r="F2718" s="55" t="str">
        <f>+IF(ISERROR(VLOOKUP($B2718,Insumos!$C:$G,4,FALSE)),"",VLOOKUP($B2718,Insumos!$C:$G,4,FALSE))</f>
        <v>UNIDAD</v>
      </c>
      <c r="G2718" s="141">
        <v>1.0</v>
      </c>
      <c r="H2718" s="56">
        <f t="shared" si="98"/>
        <v>10</v>
      </c>
    </row>
    <row r="2719" ht="15.75" customHeight="1">
      <c r="A2719" s="53">
        <v>17.0</v>
      </c>
      <c r="B2719" s="55" t="s">
        <v>304</v>
      </c>
      <c r="C2719" s="55" t="str">
        <f>+IF(ISERROR(VLOOKUP($B2719,Insumos!$C:$G,3,FALSE)),"",VLOOKUP($B2719,Insumos!$C:$G,3,FALSE))</f>
        <v>UNIDAD</v>
      </c>
      <c r="D2719" s="56">
        <f>+IF(ISERROR(VLOOKUP($B2719,Insumos!$C:$G,2,FALSE)),"",VLOOKUP($B2719,Insumos!$C:$G,2,FALSE))</f>
        <v>9</v>
      </c>
      <c r="E2719" s="57">
        <f>+IF(ISERROR(VLOOKUP($B2719,Insumos!$C:$G,5,FALSE)),"",VLOOKUP($B2719,Insumos!$C:$G,5,FALSE))</f>
        <v>1</v>
      </c>
      <c r="F2719" s="55" t="str">
        <f>+IF(ISERROR(VLOOKUP($B2719,Insumos!$C:$G,4,FALSE)),"",VLOOKUP($B2719,Insumos!$C:$G,4,FALSE))</f>
        <v>UNIDAD</v>
      </c>
      <c r="G2719" s="141">
        <v>1.0</v>
      </c>
      <c r="H2719" s="56">
        <f t="shared" si="98"/>
        <v>9</v>
      </c>
    </row>
    <row r="2720" ht="15.75" customHeight="1">
      <c r="A2720" s="53">
        <v>18.0</v>
      </c>
      <c r="B2720" s="55" t="s">
        <v>315</v>
      </c>
      <c r="C2720" s="55" t="str">
        <f>+IF(ISERROR(VLOOKUP($B2720,Insumos!$C:$G,3,FALSE)),"",VLOOKUP($B2720,Insumos!$C:$G,3,FALSE))</f>
        <v>UNIDAD</v>
      </c>
      <c r="D2720" s="56">
        <f>+IF(ISERROR(VLOOKUP($B2720,Insumos!$C:$G,2,FALSE)),"",VLOOKUP($B2720,Insumos!$C:$G,2,FALSE))</f>
        <v>170</v>
      </c>
      <c r="E2720" s="57">
        <f>+IF(ISERROR(VLOOKUP($B2720,Insumos!$C:$G,5,FALSE)),"",VLOOKUP($B2720,Insumos!$C:$G,5,FALSE))</f>
        <v>1</v>
      </c>
      <c r="F2720" s="55" t="str">
        <f>+IF(ISERROR(VLOOKUP($B2720,Insumos!$C:$G,4,FALSE)),"",VLOOKUP($B2720,Insumos!$C:$G,4,FALSE))</f>
        <v>UNIDAD</v>
      </c>
      <c r="G2720" s="141">
        <v>1.0</v>
      </c>
      <c r="H2720" s="56">
        <f t="shared" si="98"/>
        <v>170</v>
      </c>
    </row>
    <row r="2721" ht="15.75" customHeight="1">
      <c r="A2721" s="53">
        <v>19.0</v>
      </c>
      <c r="B2721" s="55"/>
      <c r="C2721" s="55" t="str">
        <f>+IF(ISERROR(VLOOKUP($B2721,Insumos!$C:$G,3,FALSE)),"",VLOOKUP($B2721,Insumos!$C:$G,3,FALSE))</f>
        <v/>
      </c>
      <c r="D2721" s="56" t="str">
        <f>+IF(ISERROR(VLOOKUP($B2721,Insumos!$C:$G,2,FALSE)),"",VLOOKUP($B2721,Insumos!$C:$G,2,FALSE))</f>
        <v/>
      </c>
      <c r="E2721" s="57" t="str">
        <f>+IF(ISERROR(VLOOKUP($B2721,Insumos!$C:$G,5,FALSE)),"",VLOOKUP($B2721,Insumos!$C:$G,5,FALSE))</f>
        <v/>
      </c>
      <c r="F2721" s="55" t="str">
        <f>+IF(ISERROR(VLOOKUP($B2721,Insumos!$C:$G,4,FALSE)),"",VLOOKUP($B2721,Insumos!$C:$G,4,FALSE))</f>
        <v/>
      </c>
      <c r="G2721" s="141"/>
      <c r="H2721" s="56">
        <f t="shared" si="98"/>
        <v>0</v>
      </c>
    </row>
    <row r="2722" ht="15.75" customHeight="1">
      <c r="A2722" s="53">
        <v>20.0</v>
      </c>
      <c r="B2722" s="55"/>
      <c r="C2722" s="55" t="str">
        <f>+IF(ISERROR(VLOOKUP($B2722,Insumos!$C:$G,3,FALSE)),"",VLOOKUP($B2722,Insumos!$C:$G,3,FALSE))</f>
        <v/>
      </c>
      <c r="D2722" s="56" t="str">
        <f>+IF(ISERROR(VLOOKUP($B2722,Insumos!$C:$G,2,FALSE)),"",VLOOKUP($B2722,Insumos!$C:$G,2,FALSE))</f>
        <v/>
      </c>
      <c r="E2722" s="57" t="str">
        <f>+IF(ISERROR(VLOOKUP($B2722,Insumos!$C:$G,5,FALSE)),"",VLOOKUP($B2722,Insumos!$C:$G,5,FALSE))</f>
        <v/>
      </c>
      <c r="F2722" s="55" t="str">
        <f>+IF(ISERROR(VLOOKUP($B2722,Insumos!$C:$G,4,FALSE)),"",VLOOKUP($B2722,Insumos!$C:$G,4,FALSE))</f>
        <v/>
      </c>
      <c r="G2722" s="141"/>
      <c r="H2722" s="56">
        <f t="shared" si="98"/>
        <v>0</v>
      </c>
    </row>
    <row r="2723" ht="15.75" customHeight="1">
      <c r="A2723" s="53">
        <v>21.0</v>
      </c>
      <c r="B2723" s="55"/>
      <c r="C2723" s="55" t="str">
        <f>+IF(ISERROR(VLOOKUP($B2723,Insumos!$C:$G,3,FALSE)),"",VLOOKUP($B2723,Insumos!$C:$G,3,FALSE))</f>
        <v/>
      </c>
      <c r="D2723" s="56" t="str">
        <f>+IF(ISERROR(VLOOKUP($B2723,Insumos!$C:$G,2,FALSE)),"",VLOOKUP($B2723,Insumos!$C:$G,2,FALSE))</f>
        <v/>
      </c>
      <c r="E2723" s="57" t="str">
        <f>+IF(ISERROR(VLOOKUP($B2723,Insumos!$C:$G,5,FALSE)),"",VLOOKUP($B2723,Insumos!$C:$G,5,FALSE))</f>
        <v/>
      </c>
      <c r="F2723" s="55" t="str">
        <f>+IF(ISERROR(VLOOKUP($B2723,Insumos!$C:$G,4,FALSE)),"",VLOOKUP($B2723,Insumos!$C:$G,4,FALSE))</f>
        <v/>
      </c>
      <c r="G2723" s="141"/>
      <c r="H2723" s="56">
        <f t="shared" si="98"/>
        <v>0</v>
      </c>
    </row>
    <row r="2724" ht="15.75" customHeight="1">
      <c r="A2724" s="42"/>
      <c r="B2724" s="140"/>
      <c r="C2724" s="41"/>
      <c r="D2724" s="44"/>
      <c r="E2724" s="45"/>
      <c r="F2724" s="41"/>
      <c r="G2724" s="67" t="s">
        <v>566</v>
      </c>
      <c r="H2724" s="68">
        <f>+SUM(H2703:H2723)</f>
        <v>2628.56</v>
      </c>
    </row>
    <row r="2725" ht="15.75" customHeight="1">
      <c r="A2725" s="42"/>
      <c r="B2725" s="140"/>
      <c r="C2725" s="41"/>
      <c r="D2725" s="44"/>
      <c r="E2725" s="45"/>
      <c r="F2725" s="41"/>
      <c r="G2725" s="67" t="s">
        <v>569</v>
      </c>
      <c r="H2725" s="142">
        <f>+H2724/10</f>
        <v>262.856</v>
      </c>
    </row>
    <row r="2726" ht="15.75" customHeight="1">
      <c r="A2726" s="42"/>
      <c r="B2726" s="140"/>
      <c r="C2726" s="41"/>
      <c r="D2726" s="44"/>
      <c r="E2726" s="45"/>
      <c r="F2726" s="41"/>
      <c r="G2726" s="67" t="s">
        <v>570</v>
      </c>
      <c r="H2726" s="143">
        <f>(H2724+H2725)*1.19</f>
        <v>3440.78504</v>
      </c>
    </row>
    <row r="2727" ht="15.75" customHeight="1">
      <c r="A2727" s="42"/>
      <c r="B2727" s="140"/>
      <c r="C2727" s="41"/>
      <c r="D2727" s="44"/>
      <c r="E2727" s="45"/>
      <c r="F2727" s="41"/>
      <c r="G2727" s="67" t="s">
        <v>571</v>
      </c>
      <c r="H2727" s="144">
        <f>+H2726/H2728</f>
        <v>0.2648795258</v>
      </c>
    </row>
    <row r="2728" ht="15.75" customHeight="1">
      <c r="A2728" s="42"/>
      <c r="B2728" s="140"/>
      <c r="C2728" s="41"/>
      <c r="D2728" s="44"/>
      <c r="E2728" s="45"/>
      <c r="F2728" s="41"/>
      <c r="G2728" s="67" t="s">
        <v>572</v>
      </c>
      <c r="H2728" s="154">
        <v>12990.0</v>
      </c>
    </row>
    <row r="2729" ht="15.75" customHeight="1">
      <c r="B2729" s="4"/>
      <c r="G2729" s="31"/>
    </row>
    <row r="2730" ht="15.75" customHeight="1">
      <c r="B2730" s="4"/>
      <c r="G2730" s="31"/>
    </row>
    <row r="2731" ht="15.75" customHeight="1">
      <c r="A2731" s="138" t="s">
        <v>562</v>
      </c>
      <c r="B2731" s="89" t="s">
        <v>659</v>
      </c>
      <c r="C2731" s="34" t="s">
        <v>484</v>
      </c>
      <c r="D2731" s="35"/>
      <c r="E2731" s="36"/>
      <c r="F2731" s="37"/>
      <c r="G2731" s="38"/>
      <c r="H2731" s="35"/>
    </row>
    <row r="2732" ht="15.75" customHeight="1">
      <c r="A2732" s="42"/>
      <c r="B2732" s="140"/>
      <c r="C2732" s="42"/>
      <c r="D2732" s="44"/>
      <c r="E2732" s="45"/>
      <c r="F2732" s="42"/>
      <c r="G2732" s="46"/>
      <c r="H2732" s="44"/>
    </row>
    <row r="2733" ht="15.75" customHeight="1">
      <c r="A2733" s="48" t="s">
        <v>476</v>
      </c>
      <c r="B2733" s="48" t="s">
        <v>477</v>
      </c>
      <c r="C2733" s="48" t="s">
        <v>478</v>
      </c>
      <c r="D2733" s="49" t="s">
        <v>564</v>
      </c>
      <c r="E2733" s="50" t="s">
        <v>10</v>
      </c>
      <c r="F2733" s="48" t="s">
        <v>480</v>
      </c>
      <c r="G2733" s="51" t="s">
        <v>481</v>
      </c>
      <c r="H2733" s="49" t="s">
        <v>565</v>
      </c>
    </row>
    <row r="2734" ht="15.75" customHeight="1">
      <c r="A2734" s="53">
        <v>1.0</v>
      </c>
      <c r="B2734" s="55" t="s">
        <v>69</v>
      </c>
      <c r="C2734" s="55" t="str">
        <f>+IF(ISERROR(VLOOKUP($B2734,Insumos!$C:$G,3,FALSE)),"",VLOOKUP($B2734,Insumos!$C:$G,3,FALSE))</f>
        <v>GRAMOS</v>
      </c>
      <c r="D2734" s="56">
        <f>+IF(ISERROR(VLOOKUP($B2734,Insumos!$C:$G,2,FALSE)),"",VLOOKUP($B2734,Insumos!$C:$G,2,FALSE))</f>
        <v>2777.79</v>
      </c>
      <c r="E2734" s="57">
        <f>+IF(ISERROR(VLOOKUP($B2734,Insumos!$C:$G,5,FALSE)),"",VLOOKUP($B2734,Insumos!$C:$G,5,FALSE))</f>
        <v>5700</v>
      </c>
      <c r="F2734" s="55" t="str">
        <f>+IF(ISERROR(VLOOKUP($B2734,Insumos!$C:$G,4,FALSE)),"",VLOOKUP($B2734,Insumos!$C:$G,4,FALSE))</f>
        <v>GRAMOS</v>
      </c>
      <c r="G2734" s="182">
        <v>110.0</v>
      </c>
      <c r="H2734" s="56">
        <f t="shared" ref="H2734:H2751" si="99">IF(ISERROR(ROUND(+D2734/E2734*G2734,2)),0,ROUND(+D2734/E2734*G2734,2))</f>
        <v>53.61</v>
      </c>
    </row>
    <row r="2735" ht="15.75" customHeight="1">
      <c r="A2735" s="53">
        <v>2.0</v>
      </c>
      <c r="B2735" s="55" t="s">
        <v>52</v>
      </c>
      <c r="C2735" s="55" t="str">
        <f>+IF(ISERROR(VLOOKUP($B2735,Insumos!$C:$G,3,FALSE)),"",VLOOKUP($B2735,Insumos!$C:$G,3,FALSE))</f>
        <v>UNIDAD</v>
      </c>
      <c r="D2735" s="56">
        <f>+IF(ISERROR(VLOOKUP($B2735,Insumos!$C:$G,2,FALSE)),"",VLOOKUP($B2735,Insumos!$C:$G,2,FALSE))</f>
        <v>5000</v>
      </c>
      <c r="E2735" s="57">
        <f>+IF(ISERROR(VLOOKUP($B2735,Insumos!$C:$G,5,FALSE)),"",VLOOKUP($B2735,Insumos!$C:$G,5,FALSE))</f>
        <v>100</v>
      </c>
      <c r="F2735" s="55" t="str">
        <f>+IF(ISERROR(VLOOKUP($B2735,Insumos!$C:$G,4,FALSE)),"",VLOOKUP($B2735,Insumos!$C:$G,4,FALSE))</f>
        <v>UNIDAD</v>
      </c>
      <c r="G2735" s="181">
        <v>0.5</v>
      </c>
      <c r="H2735" s="56">
        <f t="shared" si="99"/>
        <v>25</v>
      </c>
    </row>
    <row r="2736" ht="15.75" customHeight="1">
      <c r="A2736" s="53">
        <v>3.0</v>
      </c>
      <c r="B2736" s="55" t="s">
        <v>241</v>
      </c>
      <c r="C2736" s="55" t="str">
        <f>+IF(ISERROR(VLOOKUP($B2736,Insumos!$C:$G,3,FALSE)),"",VLOOKUP($B2736,Insumos!$C:$G,3,FALSE))</f>
        <v>GRAMOS</v>
      </c>
      <c r="D2736" s="56">
        <f>+IF(ISERROR(VLOOKUP($B2736,Insumos!$C:$G,2,FALSE)),"",VLOOKUP($B2736,Insumos!$C:$G,2,FALSE))</f>
        <v>14575</v>
      </c>
      <c r="E2736" s="57">
        <f>+IF(ISERROR(VLOOKUP($B2736,Insumos!$C:$G,5,FALSE)),"",VLOOKUP($B2736,Insumos!$C:$G,5,FALSE))</f>
        <v>800</v>
      </c>
      <c r="F2736" s="55" t="str">
        <f>+IF(ISERROR(VLOOKUP($B2736,Insumos!$C:$G,4,FALSE)),"",VLOOKUP($B2736,Insumos!$C:$G,4,FALSE))</f>
        <v>GRAMOS</v>
      </c>
      <c r="G2736" s="182">
        <v>30.0</v>
      </c>
      <c r="H2736" s="56">
        <f t="shared" si="99"/>
        <v>546.56</v>
      </c>
    </row>
    <row r="2737" ht="15.75" customHeight="1">
      <c r="A2737" s="53">
        <v>4.0</v>
      </c>
      <c r="B2737" s="55" t="s">
        <v>232</v>
      </c>
      <c r="C2737" s="55" t="str">
        <f>+IF(ISERROR(VLOOKUP($B2737,Insumos!$C:$G,3,FALSE)),"",VLOOKUP($B2737,Insumos!$C:$G,3,FALSE))</f>
        <v>GRAMOS</v>
      </c>
      <c r="D2737" s="56">
        <f>+IF(ISERROR(VLOOKUP($B2737,Insumos!$C:$G,2,FALSE)),"",VLOOKUP($B2737,Insumos!$C:$G,2,FALSE))</f>
        <v>3529.411765</v>
      </c>
      <c r="E2737" s="57">
        <f>+IF(ISERROR(VLOOKUP($B2737,Insumos!$C:$G,5,FALSE)),"",VLOOKUP($B2737,Insumos!$C:$G,5,FALSE))</f>
        <v>1000</v>
      </c>
      <c r="F2737" s="55" t="str">
        <f>+IF(ISERROR(VLOOKUP($B2737,Insumos!$C:$G,4,FALSE)),"",VLOOKUP($B2737,Insumos!$C:$G,4,FALSE))</f>
        <v>GRAMOS</v>
      </c>
      <c r="G2737" s="186">
        <v>45.0</v>
      </c>
      <c r="H2737" s="56">
        <f t="shared" si="99"/>
        <v>158.82</v>
      </c>
    </row>
    <row r="2738" ht="15.75" customHeight="1">
      <c r="A2738" s="53">
        <v>5.0</v>
      </c>
      <c r="B2738" s="55" t="s">
        <v>116</v>
      </c>
      <c r="C2738" s="55" t="str">
        <f>+IF(ISERROR(VLOOKUP($B2738,Insumos!$C:$G,3,FALSE)),"",VLOOKUP($B2738,Insumos!$C:$G,3,FALSE))</f>
        <v>GRAMOS</v>
      </c>
      <c r="D2738" s="56">
        <f>+IF(ISERROR(VLOOKUP($B2738,Insumos!$C:$G,2,FALSE)),"",VLOOKUP($B2738,Insumos!$C:$G,2,FALSE))</f>
        <v>1664.43</v>
      </c>
      <c r="E2738" s="57">
        <f>+IF(ISERROR(VLOOKUP($B2738,Insumos!$C:$G,5,FALSE)),"",VLOOKUP($B2738,Insumos!$C:$G,5,FALSE))</f>
        <v>742</v>
      </c>
      <c r="F2738" s="55" t="str">
        <f>+IF(ISERROR(VLOOKUP($B2738,Insumos!$C:$G,4,FALSE)),"",VLOOKUP($B2738,Insumos!$C:$G,4,FALSE))</f>
        <v>GRAMOS</v>
      </c>
      <c r="G2738" s="186">
        <v>10.0</v>
      </c>
      <c r="H2738" s="56">
        <f t="shared" si="99"/>
        <v>22.43</v>
      </c>
    </row>
    <row r="2739" ht="15.75" customHeight="1">
      <c r="A2739" s="53">
        <v>6.0</v>
      </c>
      <c r="B2739" s="55" t="s">
        <v>129</v>
      </c>
      <c r="C2739" s="55" t="str">
        <f>+IF(ISERROR(VLOOKUP($B2739,Insumos!$C:$G,3,FALSE)),"",VLOOKUP($B2739,Insumos!$C:$G,3,FALSE))</f>
        <v>GRAMOS</v>
      </c>
      <c r="D2739" s="56">
        <f>+IF(ISERROR(VLOOKUP($B2739,Insumos!$C:$G,2,FALSE)),"",VLOOKUP($B2739,Insumos!$C:$G,2,FALSE))</f>
        <v>13944.82759</v>
      </c>
      <c r="E2739" s="57">
        <f>+IF(ISERROR(VLOOKUP($B2739,Insumos!$C:$G,5,FALSE)),"",VLOOKUP($B2739,Insumos!$C:$G,5,FALSE))</f>
        <v>1000</v>
      </c>
      <c r="F2739" s="55" t="str">
        <f>+IF(ISERROR(VLOOKUP($B2739,Insumos!$C:$G,4,FALSE)),"",VLOOKUP($B2739,Insumos!$C:$G,4,FALSE))</f>
        <v>GRAMOS</v>
      </c>
      <c r="G2739" s="182">
        <v>35.0</v>
      </c>
      <c r="H2739" s="56">
        <f t="shared" si="99"/>
        <v>488.07</v>
      </c>
    </row>
    <row r="2740" ht="15.75" customHeight="1">
      <c r="A2740" s="53">
        <v>7.0</v>
      </c>
      <c r="B2740" s="55" t="s">
        <v>297</v>
      </c>
      <c r="C2740" s="55" t="str">
        <f>+IF(ISERROR(VLOOKUP($B2740,Insumos!$C:$G,3,FALSE)),"",VLOOKUP($B2740,Insumos!$C:$G,3,FALSE))</f>
        <v>CAJA</v>
      </c>
      <c r="D2740" s="56">
        <f>+IF(ISERROR(VLOOKUP($B2740,Insumos!$C:$G,2,FALSE)),"",VLOOKUP($B2740,Insumos!$C:$G,2,FALSE))</f>
        <v>110</v>
      </c>
      <c r="E2740" s="57">
        <f>+IF(ISERROR(VLOOKUP($B2740,Insumos!$C:$G,5,FALSE)),"",VLOOKUP($B2740,Insumos!$C:$G,5,FALSE))</f>
        <v>1</v>
      </c>
      <c r="F2740" s="55" t="str">
        <f>+IF(ISERROR(VLOOKUP($B2740,Insumos!$C:$G,4,FALSE)),"",VLOOKUP($B2740,Insumos!$C:$G,4,FALSE))</f>
        <v>CAJA</v>
      </c>
      <c r="G2740" s="141">
        <v>1.0</v>
      </c>
      <c r="H2740" s="56">
        <f t="shared" si="99"/>
        <v>110</v>
      </c>
    </row>
    <row r="2741" ht="15.75" customHeight="1">
      <c r="A2741" s="53">
        <v>8.0</v>
      </c>
      <c r="B2741" s="55" t="s">
        <v>314</v>
      </c>
      <c r="C2741" s="55" t="str">
        <f>+IF(ISERROR(VLOOKUP($B2741,Insumos!$C:$G,3,FALSE)),"",VLOOKUP($B2741,Insumos!$C:$G,3,FALSE))</f>
        <v>UNIDAD</v>
      </c>
      <c r="D2741" s="56">
        <f>+IF(ISERROR(VLOOKUP($B2741,Insumos!$C:$G,2,FALSE)),"",VLOOKUP($B2741,Insumos!$C:$G,2,FALSE))</f>
        <v>10.5</v>
      </c>
      <c r="E2741" s="57">
        <f>+IF(ISERROR(VLOOKUP($B2741,Insumos!$C:$G,5,FALSE)),"",VLOOKUP($B2741,Insumos!$C:$G,5,FALSE))</f>
        <v>1</v>
      </c>
      <c r="F2741" s="55" t="str">
        <f>+IF(ISERROR(VLOOKUP($B2741,Insumos!$C:$G,4,FALSE)),"",VLOOKUP($B2741,Insumos!$C:$G,4,FALSE))</f>
        <v>UNIDAD</v>
      </c>
      <c r="G2741" s="141">
        <v>1.0</v>
      </c>
      <c r="H2741" s="56">
        <f t="shared" si="99"/>
        <v>10.5</v>
      </c>
    </row>
    <row r="2742" ht="15.75" customHeight="1">
      <c r="A2742" s="53">
        <v>9.0</v>
      </c>
      <c r="B2742" s="55" t="s">
        <v>156</v>
      </c>
      <c r="C2742" s="55" t="str">
        <f>+IF(ISERROR(VLOOKUP($B2742,Insumos!$C:$G,3,FALSE)),"",VLOOKUP($B2742,Insumos!$C:$G,3,FALSE))</f>
        <v>GRAMOS</v>
      </c>
      <c r="D2742" s="56">
        <f>+IF(ISERROR(VLOOKUP($B2742,Insumos!$C:$G,2,FALSE)),"",VLOOKUP($B2742,Insumos!$C:$G,2,FALSE))</f>
        <v>909</v>
      </c>
      <c r="E2742" s="57">
        <f>+IF(ISERROR(VLOOKUP($B2742,Insumos!$C:$G,5,FALSE)),"",VLOOKUP($B2742,Insumos!$C:$G,5,FALSE))</f>
        <v>1000</v>
      </c>
      <c r="F2742" s="55" t="str">
        <f>+IF(ISERROR(VLOOKUP($B2742,Insumos!$C:$G,4,FALSE)),"",VLOOKUP($B2742,Insumos!$C:$G,4,FALSE))</f>
        <v>GRAMOS</v>
      </c>
      <c r="G2742" s="141">
        <v>8.0</v>
      </c>
      <c r="H2742" s="56">
        <f t="shared" si="99"/>
        <v>7.27</v>
      </c>
    </row>
    <row r="2743" ht="15.75" customHeight="1">
      <c r="A2743" s="53">
        <v>10.0</v>
      </c>
      <c r="B2743" s="55" t="s">
        <v>313</v>
      </c>
      <c r="C2743" s="55" t="str">
        <f>+IF(ISERROR(VLOOKUP($B2743,Insumos!$C:$G,3,FALSE)),"",VLOOKUP($B2743,Insumos!$C:$G,3,FALSE))</f>
        <v>GRAMOS</v>
      </c>
      <c r="D2743" s="56">
        <f>+IF(ISERROR(VLOOKUP($B2743,Insumos!$C:$G,2,FALSE)),"",VLOOKUP($B2743,Insumos!$C:$G,2,FALSE))</f>
        <v>6750</v>
      </c>
      <c r="E2743" s="57">
        <f>+IF(ISERROR(VLOOKUP($B2743,Insumos!$C:$G,5,FALSE)),"",VLOOKUP($B2743,Insumos!$C:$G,5,FALSE))</f>
        <v>1000</v>
      </c>
      <c r="F2743" s="55" t="str">
        <f>+IF(ISERROR(VLOOKUP($B2743,Insumos!$C:$G,4,FALSE)),"",VLOOKUP($B2743,Insumos!$C:$G,4,FALSE))</f>
        <v>GRAMOS</v>
      </c>
      <c r="G2743" s="141">
        <v>8.0</v>
      </c>
      <c r="H2743" s="56">
        <f t="shared" si="99"/>
        <v>54</v>
      </c>
    </row>
    <row r="2744" ht="15.75" customHeight="1">
      <c r="A2744" s="53">
        <v>11.0</v>
      </c>
      <c r="B2744" s="55" t="s">
        <v>311</v>
      </c>
      <c r="C2744" s="55" t="str">
        <f>+IF(ISERROR(VLOOKUP($B2744,Insumos!$C:$G,3,FALSE)),"",VLOOKUP($B2744,Insumos!$C:$G,3,FALSE))</f>
        <v>UNIDAD</v>
      </c>
      <c r="D2744" s="56">
        <f>+IF(ISERROR(VLOOKUP($B2744,Insumos!$C:$G,2,FALSE)),"",VLOOKUP($B2744,Insumos!$C:$G,2,FALSE))</f>
        <v>75.25</v>
      </c>
      <c r="E2744" s="57">
        <f>+IF(ISERROR(VLOOKUP($B2744,Insumos!$C:$G,5,FALSE)),"",VLOOKUP($B2744,Insumos!$C:$G,5,FALSE))</f>
        <v>1</v>
      </c>
      <c r="F2744" s="55" t="str">
        <f>+IF(ISERROR(VLOOKUP($B2744,Insumos!$C:$G,4,FALSE)),"",VLOOKUP($B2744,Insumos!$C:$G,4,FALSE))</f>
        <v>UNIDAD</v>
      </c>
      <c r="G2744" s="141">
        <v>1.0</v>
      </c>
      <c r="H2744" s="56">
        <f t="shared" si="99"/>
        <v>75.25</v>
      </c>
    </row>
    <row r="2745" ht="15.75" customHeight="1">
      <c r="A2745" s="53">
        <v>12.0</v>
      </c>
      <c r="B2745" s="55" t="s">
        <v>312</v>
      </c>
      <c r="C2745" s="55" t="str">
        <f>+IF(ISERROR(VLOOKUP($B2745,Insumos!$C:$G,3,FALSE)),"",VLOOKUP($B2745,Insumos!$C:$G,3,FALSE))</f>
        <v>UNIDAD</v>
      </c>
      <c r="D2745" s="56">
        <f>+IF(ISERROR(VLOOKUP($B2745,Insumos!$C:$G,2,FALSE)),"",VLOOKUP($B2745,Insumos!$C:$G,2,FALSE))</f>
        <v>90.25</v>
      </c>
      <c r="E2745" s="57">
        <f>+IF(ISERROR(VLOOKUP($B2745,Insumos!$C:$G,5,FALSE)),"",VLOOKUP($B2745,Insumos!$C:$G,5,FALSE))</f>
        <v>1</v>
      </c>
      <c r="F2745" s="55" t="str">
        <f>+IF(ISERROR(VLOOKUP($B2745,Insumos!$C:$G,4,FALSE)),"",VLOOKUP($B2745,Insumos!$C:$G,4,FALSE))</f>
        <v>UNIDAD</v>
      </c>
      <c r="G2745" s="141">
        <v>1.0</v>
      </c>
      <c r="H2745" s="56">
        <f t="shared" si="99"/>
        <v>90.25</v>
      </c>
    </row>
    <row r="2746" ht="15.75" customHeight="1">
      <c r="A2746" s="53">
        <v>13.0</v>
      </c>
      <c r="B2746" s="55" t="s">
        <v>303</v>
      </c>
      <c r="C2746" s="55" t="str">
        <f>+IF(ISERROR(VLOOKUP($B2746,Insumos!$C:$G,3,FALSE)),"",VLOOKUP($B2746,Insumos!$C:$G,3,FALSE))</f>
        <v>UNIDAD</v>
      </c>
      <c r="D2746" s="56">
        <f>+IF(ISERROR(VLOOKUP($B2746,Insumos!$C:$G,2,FALSE)),"",VLOOKUP($B2746,Insumos!$C:$G,2,FALSE))</f>
        <v>10</v>
      </c>
      <c r="E2746" s="57">
        <f>+IF(ISERROR(VLOOKUP($B2746,Insumos!$C:$G,5,FALSE)),"",VLOOKUP($B2746,Insumos!$C:$G,5,FALSE))</f>
        <v>1</v>
      </c>
      <c r="F2746" s="55" t="str">
        <f>+IF(ISERROR(VLOOKUP($B2746,Insumos!$C:$G,4,FALSE)),"",VLOOKUP($B2746,Insumos!$C:$G,4,FALSE))</f>
        <v>UNIDAD</v>
      </c>
      <c r="G2746" s="141">
        <v>1.0</v>
      </c>
      <c r="H2746" s="56">
        <f t="shared" si="99"/>
        <v>10</v>
      </c>
    </row>
    <row r="2747" ht="15.75" customHeight="1">
      <c r="A2747" s="53">
        <v>14.0</v>
      </c>
      <c r="B2747" s="55" t="s">
        <v>304</v>
      </c>
      <c r="C2747" s="55" t="str">
        <f>+IF(ISERROR(VLOOKUP($B2747,Insumos!$C:$G,3,FALSE)),"",VLOOKUP($B2747,Insumos!$C:$G,3,FALSE))</f>
        <v>UNIDAD</v>
      </c>
      <c r="D2747" s="56">
        <f>+IF(ISERROR(VLOOKUP($B2747,Insumos!$C:$G,2,FALSE)),"",VLOOKUP($B2747,Insumos!$C:$G,2,FALSE))</f>
        <v>9</v>
      </c>
      <c r="E2747" s="57">
        <f>+IF(ISERROR(VLOOKUP($B2747,Insumos!$C:$G,5,FALSE)),"",VLOOKUP($B2747,Insumos!$C:$G,5,FALSE))</f>
        <v>1</v>
      </c>
      <c r="F2747" s="55" t="str">
        <f>+IF(ISERROR(VLOOKUP($B2747,Insumos!$C:$G,4,FALSE)),"",VLOOKUP($B2747,Insumos!$C:$G,4,FALSE))</f>
        <v>UNIDAD</v>
      </c>
      <c r="G2747" s="141">
        <v>1.0</v>
      </c>
      <c r="H2747" s="56">
        <f t="shared" si="99"/>
        <v>9</v>
      </c>
    </row>
    <row r="2748" ht="15.75" customHeight="1">
      <c r="A2748" s="53">
        <v>15.0</v>
      </c>
      <c r="B2748" s="55" t="s">
        <v>315</v>
      </c>
      <c r="C2748" s="55" t="str">
        <f>+IF(ISERROR(VLOOKUP($B2748,Insumos!$C:$G,3,FALSE)),"",VLOOKUP($B2748,Insumos!$C:$G,3,FALSE))</f>
        <v>UNIDAD</v>
      </c>
      <c r="D2748" s="56">
        <f>+IF(ISERROR(VLOOKUP($B2748,Insumos!$C:$G,2,FALSE)),"",VLOOKUP($B2748,Insumos!$C:$G,2,FALSE))</f>
        <v>170</v>
      </c>
      <c r="E2748" s="57">
        <f>+IF(ISERROR(VLOOKUP($B2748,Insumos!$C:$G,5,FALSE)),"",VLOOKUP($B2748,Insumos!$C:$G,5,FALSE))</f>
        <v>1</v>
      </c>
      <c r="F2748" s="55" t="str">
        <f>+IF(ISERROR(VLOOKUP($B2748,Insumos!$C:$G,4,FALSE)),"",VLOOKUP($B2748,Insumos!$C:$G,4,FALSE))</f>
        <v>UNIDAD</v>
      </c>
      <c r="G2748" s="141">
        <v>1.0</v>
      </c>
      <c r="H2748" s="56">
        <f t="shared" si="99"/>
        <v>170</v>
      </c>
    </row>
    <row r="2749" ht="15.75" customHeight="1">
      <c r="A2749" s="53">
        <v>16.0</v>
      </c>
      <c r="B2749" s="55"/>
      <c r="C2749" s="55" t="str">
        <f>+IF(ISERROR(VLOOKUP($B2749,Insumos!$C:$G,3,FALSE)),"",VLOOKUP($B2749,Insumos!$C:$G,3,FALSE))</f>
        <v/>
      </c>
      <c r="D2749" s="56" t="str">
        <f>+IF(ISERROR(VLOOKUP($B2749,Insumos!$C:$G,2,FALSE)),"",VLOOKUP($B2749,Insumos!$C:$G,2,FALSE))</f>
        <v/>
      </c>
      <c r="E2749" s="57" t="str">
        <f>+IF(ISERROR(VLOOKUP($B2749,Insumos!$C:$G,5,FALSE)),"",VLOOKUP($B2749,Insumos!$C:$G,5,FALSE))</f>
        <v/>
      </c>
      <c r="F2749" s="55" t="str">
        <f>+IF(ISERROR(VLOOKUP($B2749,Insumos!$C:$G,4,FALSE)),"",VLOOKUP($B2749,Insumos!$C:$G,4,FALSE))</f>
        <v/>
      </c>
      <c r="G2749" s="141"/>
      <c r="H2749" s="56">
        <f t="shared" si="99"/>
        <v>0</v>
      </c>
    </row>
    <row r="2750" ht="15.75" customHeight="1">
      <c r="A2750" s="53">
        <v>17.0</v>
      </c>
      <c r="B2750" s="55"/>
      <c r="C2750" s="55" t="str">
        <f>+IF(ISERROR(VLOOKUP($B2750,Insumos!$C:$G,3,FALSE)),"",VLOOKUP($B2750,Insumos!$C:$G,3,FALSE))</f>
        <v/>
      </c>
      <c r="D2750" s="56" t="str">
        <f>+IF(ISERROR(VLOOKUP($B2750,Insumos!$C:$G,2,FALSE)),"",VLOOKUP($B2750,Insumos!$C:$G,2,FALSE))</f>
        <v/>
      </c>
      <c r="E2750" s="57" t="str">
        <f>+IF(ISERROR(VLOOKUP($B2750,Insumos!$C:$G,5,FALSE)),"",VLOOKUP($B2750,Insumos!$C:$G,5,FALSE))</f>
        <v/>
      </c>
      <c r="F2750" s="55" t="str">
        <f>+IF(ISERROR(VLOOKUP($B2750,Insumos!$C:$G,4,FALSE)),"",VLOOKUP($B2750,Insumos!$C:$G,4,FALSE))</f>
        <v/>
      </c>
      <c r="G2750" s="141"/>
      <c r="H2750" s="56">
        <f t="shared" si="99"/>
        <v>0</v>
      </c>
    </row>
    <row r="2751" ht="15.75" customHeight="1">
      <c r="A2751" s="53">
        <v>12.0</v>
      </c>
      <c r="B2751" s="55"/>
      <c r="C2751" s="55" t="str">
        <f>+IF(ISERROR(VLOOKUP($B2751,Insumos!$C:$G,3,FALSE)),"",VLOOKUP($B2751,Insumos!$C:$G,3,FALSE))</f>
        <v/>
      </c>
      <c r="D2751" s="56" t="str">
        <f>+IF(ISERROR(VLOOKUP($B2751,Insumos!$C:$G,2,FALSE)),"",VLOOKUP($B2751,Insumos!$C:$G,2,FALSE))</f>
        <v/>
      </c>
      <c r="E2751" s="57" t="str">
        <f>+IF(ISERROR(VLOOKUP($B2751,Insumos!$C:$G,5,FALSE)),"",VLOOKUP($B2751,Insumos!$C:$G,5,FALSE))</f>
        <v/>
      </c>
      <c r="F2751" s="55" t="str">
        <f>+IF(ISERROR(VLOOKUP($B2751,Insumos!$C:$G,4,FALSE)),"",VLOOKUP($B2751,Insumos!$C:$G,4,FALSE))</f>
        <v/>
      </c>
      <c r="G2751" s="141"/>
      <c r="H2751" s="56">
        <f t="shared" si="99"/>
        <v>0</v>
      </c>
    </row>
    <row r="2752" ht="15.75" customHeight="1">
      <c r="A2752" s="42"/>
      <c r="B2752" s="140"/>
      <c r="C2752" s="41"/>
      <c r="D2752" s="44"/>
      <c r="E2752" s="45"/>
      <c r="F2752" s="41"/>
      <c r="G2752" s="67" t="s">
        <v>566</v>
      </c>
      <c r="H2752" s="68">
        <f>+SUM(H2734:H2751)</f>
        <v>1830.76</v>
      </c>
    </row>
    <row r="2753" ht="15.75" customHeight="1">
      <c r="A2753" s="42"/>
      <c r="B2753" s="140"/>
      <c r="C2753" s="41"/>
      <c r="D2753" s="44"/>
      <c r="E2753" s="45"/>
      <c r="F2753" s="41"/>
      <c r="G2753" s="67" t="s">
        <v>569</v>
      </c>
      <c r="H2753" s="142">
        <f>+H2752/10</f>
        <v>183.076</v>
      </c>
    </row>
    <row r="2754" ht="15.75" customHeight="1">
      <c r="A2754" s="42"/>
      <c r="B2754" s="140"/>
      <c r="C2754" s="41"/>
      <c r="D2754" s="44"/>
      <c r="E2754" s="45"/>
      <c r="F2754" s="41"/>
      <c r="G2754" s="67" t="s">
        <v>570</v>
      </c>
      <c r="H2754" s="143">
        <f>(H2752+H2753)*1.19</f>
        <v>2396.46484</v>
      </c>
    </row>
    <row r="2755" ht="15.75" customHeight="1">
      <c r="A2755" s="42"/>
      <c r="B2755" s="140"/>
      <c r="C2755" s="41"/>
      <c r="D2755" s="44"/>
      <c r="E2755" s="45"/>
      <c r="F2755" s="41"/>
      <c r="G2755" s="67" t="s">
        <v>571</v>
      </c>
      <c r="H2755" s="144">
        <f>+H2754/H2756</f>
        <v>0.2180586752</v>
      </c>
    </row>
    <row r="2756" ht="15.75" customHeight="1">
      <c r="A2756" s="42"/>
      <c r="B2756" s="140"/>
      <c r="C2756" s="41"/>
      <c r="D2756" s="44"/>
      <c r="E2756" s="45"/>
      <c r="F2756" s="41"/>
      <c r="G2756" s="67" t="s">
        <v>572</v>
      </c>
      <c r="H2756" s="154">
        <v>10990.0</v>
      </c>
    </row>
    <row r="2757" ht="15.75" customHeight="1">
      <c r="B2757" s="4"/>
      <c r="G2757" s="31"/>
    </row>
    <row r="2758" ht="15.75" customHeight="1">
      <c r="B2758" s="4"/>
      <c r="G2758" s="31"/>
    </row>
    <row r="2759" ht="15.75" customHeight="1">
      <c r="B2759" s="4"/>
      <c r="G2759" s="31"/>
    </row>
    <row r="2760" ht="15.75" customHeight="1">
      <c r="B2760" s="4"/>
      <c r="G2760" s="31"/>
    </row>
    <row r="2761" ht="15.75" customHeight="1">
      <c r="B2761" s="4"/>
      <c r="G2761" s="31"/>
    </row>
    <row r="2762" ht="15.75" customHeight="1">
      <c r="A2762" s="138" t="s">
        <v>562</v>
      </c>
      <c r="B2762" s="89" t="s">
        <v>660</v>
      </c>
      <c r="C2762" s="34" t="s">
        <v>484</v>
      </c>
      <c r="D2762" s="35"/>
      <c r="E2762" s="36"/>
      <c r="F2762" s="37"/>
      <c r="G2762" s="38"/>
      <c r="H2762" s="35"/>
    </row>
    <row r="2763" ht="15.75" customHeight="1">
      <c r="A2763" s="42"/>
      <c r="B2763" s="140"/>
      <c r="C2763" s="42"/>
      <c r="D2763" s="44"/>
      <c r="E2763" s="45"/>
      <c r="F2763" s="42"/>
      <c r="G2763" s="46"/>
      <c r="H2763" s="44"/>
    </row>
    <row r="2764" ht="15.75" customHeight="1">
      <c r="A2764" s="48" t="s">
        <v>476</v>
      </c>
      <c r="B2764" s="48" t="s">
        <v>477</v>
      </c>
      <c r="C2764" s="48" t="s">
        <v>478</v>
      </c>
      <c r="D2764" s="49" t="s">
        <v>564</v>
      </c>
      <c r="E2764" s="50" t="s">
        <v>10</v>
      </c>
      <c r="F2764" s="48" t="s">
        <v>480</v>
      </c>
      <c r="G2764" s="51" t="s">
        <v>481</v>
      </c>
      <c r="H2764" s="49" t="s">
        <v>565</v>
      </c>
    </row>
    <row r="2765" ht="15.75" customHeight="1">
      <c r="A2765" s="53">
        <v>1.0</v>
      </c>
      <c r="B2765" s="55" t="s">
        <v>238</v>
      </c>
      <c r="C2765" s="55" t="str">
        <f>+IF(ISERROR(VLOOKUP($B2765,Insumos!$C:$G,3,FALSE)),"",VLOOKUP($B2765,Insumos!$C:$G,3,FALSE))</f>
        <v>UNIDAD</v>
      </c>
      <c r="D2765" s="56">
        <f>+IF(ISERROR(VLOOKUP($B2765,Insumos!$C:$G,2,FALSE)),"",VLOOKUP($B2765,Insumos!$C:$G,2,FALSE))</f>
        <v>2092</v>
      </c>
      <c r="E2765" s="57">
        <f>+IF(ISERROR(VLOOKUP($B2765,Insumos!$C:$G,5,FALSE)),"",VLOOKUP($B2765,Insumos!$C:$G,5,FALSE))</f>
        <v>45</v>
      </c>
      <c r="F2765" s="55" t="str">
        <f>+IF(ISERROR(VLOOKUP($B2765,Insumos!$C:$G,4,FALSE)),"",VLOOKUP($B2765,Insumos!$C:$G,4,FALSE))</f>
        <v>UNIDAD</v>
      </c>
      <c r="G2765" s="187">
        <v>1.0</v>
      </c>
      <c r="H2765" s="56">
        <f t="shared" ref="H2765:H2784" si="100">IF(ISERROR(ROUND(+D2765/E2765*G2765,2)),0,ROUND(+D2765/E2765*G2765,2))</f>
        <v>46.49</v>
      </c>
    </row>
    <row r="2766" ht="15.75" customHeight="1">
      <c r="A2766" s="53">
        <v>2.0</v>
      </c>
      <c r="B2766" s="55" t="s">
        <v>49</v>
      </c>
      <c r="C2766" s="55" t="str">
        <f>+IF(ISERROR(VLOOKUP($B2766,Insumos!$C:$G,3,FALSE)),"",VLOOKUP($B2766,Insumos!$C:$G,3,FALSE))</f>
        <v>GRAMOS</v>
      </c>
      <c r="D2766" s="56">
        <f>+IF(ISERROR(VLOOKUP($B2766,Insumos!$C:$G,2,FALSE)),"",VLOOKUP($B2766,Insumos!$C:$G,2,FALSE))</f>
        <v>3290</v>
      </c>
      <c r="E2766" s="57">
        <f>+IF(ISERROR(VLOOKUP($B2766,Insumos!$C:$G,5,FALSE)),"",VLOOKUP($B2766,Insumos!$C:$G,5,FALSE))</f>
        <v>1000</v>
      </c>
      <c r="F2766" s="55" t="str">
        <f>+IF(ISERROR(VLOOKUP($B2766,Insumos!$C:$G,4,FALSE)),"",VLOOKUP($B2766,Insumos!$C:$G,4,FALSE))</f>
        <v>GRAMOS</v>
      </c>
      <c r="G2766" s="187">
        <v>65.0</v>
      </c>
      <c r="H2766" s="56">
        <f t="shared" si="100"/>
        <v>213.85</v>
      </c>
    </row>
    <row r="2767" ht="15.75" customHeight="1">
      <c r="A2767" s="53">
        <v>3.0</v>
      </c>
      <c r="B2767" s="55" t="s">
        <v>33</v>
      </c>
      <c r="C2767" s="55" t="str">
        <f>+IF(ISERROR(VLOOKUP($B2767,Insumos!$C:$G,3,FALSE)),"",VLOOKUP($B2767,Insumos!$C:$G,3,FALSE))</f>
        <v>GRAMOS</v>
      </c>
      <c r="D2767" s="56">
        <f>+IF(ISERROR(VLOOKUP($B2767,Insumos!$C:$G,2,FALSE)),"",VLOOKUP($B2767,Insumos!$C:$G,2,FALSE))</f>
        <v>6945</v>
      </c>
      <c r="E2767" s="57">
        <f>+IF(ISERROR(VLOOKUP($B2767,Insumos!$C:$G,5,FALSE)),"",VLOOKUP($B2767,Insumos!$C:$G,5,FALSE))</f>
        <v>1360</v>
      </c>
      <c r="F2767" s="55" t="str">
        <f>+IF(ISERROR(VLOOKUP($B2767,Insumos!$C:$G,4,FALSE)),"",VLOOKUP($B2767,Insumos!$C:$G,4,FALSE))</f>
        <v>GRAMOS</v>
      </c>
      <c r="G2767" s="187">
        <v>60.0</v>
      </c>
      <c r="H2767" s="56">
        <f t="shared" si="100"/>
        <v>306.4</v>
      </c>
    </row>
    <row r="2768" ht="15.75" customHeight="1">
      <c r="A2768" s="53">
        <v>4.0</v>
      </c>
      <c r="B2768" s="55" t="s">
        <v>179</v>
      </c>
      <c r="C2768" s="55" t="str">
        <f>+IF(ISERROR(VLOOKUP($B2768,Insumos!$C:$G,3,FALSE)),"",VLOOKUP($B2768,Insumos!$C:$G,3,FALSE))</f>
        <v>GRAMOS</v>
      </c>
      <c r="D2768" s="56">
        <f>+IF(ISERROR(VLOOKUP($B2768,Insumos!$C:$G,2,FALSE)),"",VLOOKUP($B2768,Insumos!$C:$G,2,FALSE))</f>
        <v>840</v>
      </c>
      <c r="E2768" s="57">
        <f>+IF(ISERROR(VLOOKUP($B2768,Insumos!$C:$G,5,FALSE)),"",VLOOKUP($B2768,Insumos!$C:$G,5,FALSE))</f>
        <v>800</v>
      </c>
      <c r="F2768" s="55" t="str">
        <f>+IF(ISERROR(VLOOKUP($B2768,Insumos!$C:$G,4,FALSE)),"",VLOOKUP($B2768,Insumos!$C:$G,4,FALSE))</f>
        <v>GRAMOS</v>
      </c>
      <c r="G2768" s="187">
        <v>10.0</v>
      </c>
      <c r="H2768" s="56">
        <f t="shared" si="100"/>
        <v>10.5</v>
      </c>
    </row>
    <row r="2769" ht="15.75" customHeight="1">
      <c r="A2769" s="53">
        <v>5.0</v>
      </c>
      <c r="B2769" s="55" t="s">
        <v>56</v>
      </c>
      <c r="C2769" s="55" t="str">
        <f>+IF(ISERROR(VLOOKUP($B2769,Insumos!$C:$G,3,FALSE)),"",VLOOKUP($B2769,Insumos!$C:$G,3,FALSE))</f>
        <v>GRAMOS</v>
      </c>
      <c r="D2769" s="56">
        <f>+IF(ISERROR(VLOOKUP($B2769,Insumos!$C:$G,2,FALSE)),"",VLOOKUP($B2769,Insumos!$C:$G,2,FALSE))</f>
        <v>1690</v>
      </c>
      <c r="E2769" s="57">
        <f>+IF(ISERROR(VLOOKUP($B2769,Insumos!$C:$G,5,FALSE)),"",VLOOKUP($B2769,Insumos!$C:$G,5,FALSE))</f>
        <v>1000</v>
      </c>
      <c r="F2769" s="55" t="str">
        <f>+IF(ISERROR(VLOOKUP($B2769,Insumos!$C:$G,4,FALSE)),"",VLOOKUP($B2769,Insumos!$C:$G,4,FALSE))</f>
        <v>GRAMOS</v>
      </c>
      <c r="G2769" s="187">
        <v>5.0</v>
      </c>
      <c r="H2769" s="56">
        <f t="shared" si="100"/>
        <v>8.45</v>
      </c>
    </row>
    <row r="2770" ht="15.75" customHeight="1">
      <c r="A2770" s="53">
        <v>6.0</v>
      </c>
      <c r="B2770" s="55" t="s">
        <v>79</v>
      </c>
      <c r="C2770" s="55" t="str">
        <f>+IF(ISERROR(VLOOKUP($B2770,Insumos!$C:$G,3,FALSE)),"",VLOOKUP($B2770,Insumos!$C:$G,3,FALSE))</f>
        <v>GRAMOS</v>
      </c>
      <c r="D2770" s="56">
        <f>+IF(ISERROR(VLOOKUP($B2770,Insumos!$C:$G,2,FALSE)),"",VLOOKUP($B2770,Insumos!$C:$G,2,FALSE))</f>
        <v>1503.45</v>
      </c>
      <c r="E2770" s="57">
        <f>+IF(ISERROR(VLOOKUP($B2770,Insumos!$C:$G,5,FALSE)),"",VLOOKUP($B2770,Insumos!$C:$G,5,FALSE))</f>
        <v>866</v>
      </c>
      <c r="F2770" s="55" t="str">
        <f>+IF(ISERROR(VLOOKUP($B2770,Insumos!$C:$G,4,FALSE)),"",VLOOKUP($B2770,Insumos!$C:$G,4,FALSE))</f>
        <v>GRAMOS</v>
      </c>
      <c r="G2770" s="187">
        <v>50.0</v>
      </c>
      <c r="H2770" s="56">
        <f t="shared" si="100"/>
        <v>86.8</v>
      </c>
    </row>
    <row r="2771" ht="15.75" customHeight="1">
      <c r="A2771" s="53">
        <v>7.0</v>
      </c>
      <c r="B2771" s="55" t="s">
        <v>324</v>
      </c>
      <c r="C2771" s="55" t="str">
        <f>+IF(ISERROR(VLOOKUP($B2771,Insumos!$C:$G,3,FALSE)),"",VLOOKUP($B2771,Insumos!$C:$G,3,FALSE))</f>
        <v>GRAMOS</v>
      </c>
      <c r="D2771" s="56">
        <f>+IF(ISERROR(VLOOKUP($B2771,Insumos!$C:$G,2,FALSE)),"",VLOOKUP($B2771,Insumos!$C:$G,2,FALSE))</f>
        <v>1134.5</v>
      </c>
      <c r="E2771" s="57">
        <f>+IF(ISERROR(VLOOKUP($B2771,Insumos!$C:$G,5,FALSE)),"",VLOOKUP($B2771,Insumos!$C:$G,5,FALSE))</f>
        <v>1000</v>
      </c>
      <c r="F2771" s="55" t="str">
        <f>+IF(ISERROR(VLOOKUP($B2771,Insumos!$C:$G,4,FALSE)),"",VLOOKUP($B2771,Insumos!$C:$G,4,FALSE))</f>
        <v>GRAMOS</v>
      </c>
      <c r="G2771" s="187">
        <v>5.0</v>
      </c>
      <c r="H2771" s="56">
        <f t="shared" si="100"/>
        <v>5.67</v>
      </c>
    </row>
    <row r="2772" ht="15.75" customHeight="1">
      <c r="A2772" s="53">
        <v>8.0</v>
      </c>
      <c r="B2772" s="55" t="s">
        <v>87</v>
      </c>
      <c r="C2772" s="55" t="str">
        <f>+IF(ISERROR(VLOOKUP($B2772,Insumos!$C:$G,3,FALSE)),"",VLOOKUP($B2772,Insumos!$C:$G,3,FALSE))</f>
        <v>GRAMOS</v>
      </c>
      <c r="D2772" s="56">
        <f>+IF(ISERROR(VLOOKUP($B2772,Insumos!$C:$G,2,FALSE)),"",VLOOKUP($B2772,Insumos!$C:$G,2,FALSE))</f>
        <v>3795</v>
      </c>
      <c r="E2772" s="57">
        <f>+IF(ISERROR(VLOOKUP($B2772,Insumos!$C:$G,5,FALSE)),"",VLOOKUP($B2772,Insumos!$C:$G,5,FALSE))</f>
        <v>500</v>
      </c>
      <c r="F2772" s="55" t="str">
        <f>+IF(ISERROR(VLOOKUP($B2772,Insumos!$C:$G,4,FALSE)),"",VLOOKUP($B2772,Insumos!$C:$G,4,FALSE))</f>
        <v>GRAMOS</v>
      </c>
      <c r="G2772" s="187">
        <v>5.0</v>
      </c>
      <c r="H2772" s="56">
        <f t="shared" si="100"/>
        <v>37.95</v>
      </c>
    </row>
    <row r="2773" ht="15.75" customHeight="1">
      <c r="A2773" s="53">
        <v>9.0</v>
      </c>
      <c r="B2773" s="55" t="s">
        <v>294</v>
      </c>
      <c r="C2773" s="55" t="str">
        <f>+IF(ISERROR(VLOOKUP($B2773,Insumos!$C:$G,3,FALSE)),"",VLOOKUP($B2773,Insumos!$C:$G,3,FALSE))</f>
        <v>CAJA</v>
      </c>
      <c r="D2773" s="56">
        <f>+IF(ISERROR(VLOOKUP($B2773,Insumos!$C:$G,2,FALSE)),"",VLOOKUP($B2773,Insumos!$C:$G,2,FALSE))</f>
        <v>180</v>
      </c>
      <c r="E2773" s="57">
        <f>+IF(ISERROR(VLOOKUP($B2773,Insumos!$C:$G,5,FALSE)),"",VLOOKUP($B2773,Insumos!$C:$G,5,FALSE))</f>
        <v>1</v>
      </c>
      <c r="F2773" s="55" t="str">
        <f>+IF(ISERROR(VLOOKUP($B2773,Insumos!$C:$G,4,FALSE)),"",VLOOKUP($B2773,Insumos!$C:$G,4,FALSE))</f>
        <v>CAJA</v>
      </c>
      <c r="G2773" s="187">
        <v>1.0</v>
      </c>
      <c r="H2773" s="56">
        <f t="shared" si="100"/>
        <v>180</v>
      </c>
    </row>
    <row r="2774" ht="15.75" customHeight="1">
      <c r="A2774" s="53">
        <v>10.0</v>
      </c>
      <c r="B2774" s="55" t="s">
        <v>314</v>
      </c>
      <c r="C2774" s="55" t="str">
        <f>+IF(ISERROR(VLOOKUP($B2774,Insumos!$C:$G,3,FALSE)),"",VLOOKUP($B2774,Insumos!$C:$G,3,FALSE))</f>
        <v>UNIDAD</v>
      </c>
      <c r="D2774" s="56">
        <f>+IF(ISERROR(VLOOKUP($B2774,Insumos!$C:$G,2,FALSE)),"",VLOOKUP($B2774,Insumos!$C:$G,2,FALSE))</f>
        <v>10.5</v>
      </c>
      <c r="E2774" s="57">
        <f>+IF(ISERROR(VLOOKUP($B2774,Insumos!$C:$G,5,FALSE)),"",VLOOKUP($B2774,Insumos!$C:$G,5,FALSE))</f>
        <v>1</v>
      </c>
      <c r="F2774" s="55" t="str">
        <f>+IF(ISERROR(VLOOKUP($B2774,Insumos!$C:$G,4,FALSE)),"",VLOOKUP($B2774,Insumos!$C:$G,4,FALSE))</f>
        <v>UNIDAD</v>
      </c>
      <c r="G2774" s="187">
        <v>1.0</v>
      </c>
      <c r="H2774" s="56">
        <f t="shared" si="100"/>
        <v>10.5</v>
      </c>
    </row>
    <row r="2775" ht="15.75" customHeight="1">
      <c r="A2775" s="53">
        <v>11.0</v>
      </c>
      <c r="B2775" s="55" t="s">
        <v>156</v>
      </c>
      <c r="C2775" s="55" t="str">
        <f>+IF(ISERROR(VLOOKUP($B2775,Insumos!$C:$G,3,FALSE)),"",VLOOKUP($B2775,Insumos!$C:$G,3,FALSE))</f>
        <v>GRAMOS</v>
      </c>
      <c r="D2775" s="56">
        <f>+IF(ISERROR(VLOOKUP($B2775,Insumos!$C:$G,2,FALSE)),"",VLOOKUP($B2775,Insumos!$C:$G,2,FALSE))</f>
        <v>909</v>
      </c>
      <c r="E2775" s="57">
        <f>+IF(ISERROR(VLOOKUP($B2775,Insumos!$C:$G,5,FALSE)),"",VLOOKUP($B2775,Insumos!$C:$G,5,FALSE))</f>
        <v>1000</v>
      </c>
      <c r="F2775" s="55" t="str">
        <f>+IF(ISERROR(VLOOKUP($B2775,Insumos!$C:$G,4,FALSE)),"",VLOOKUP($B2775,Insumos!$C:$G,4,FALSE))</f>
        <v>GRAMOS</v>
      </c>
      <c r="G2775" s="187">
        <v>8.0</v>
      </c>
      <c r="H2775" s="56">
        <f t="shared" si="100"/>
        <v>7.27</v>
      </c>
    </row>
    <row r="2776" ht="15.75" customHeight="1">
      <c r="A2776" s="53">
        <v>12.0</v>
      </c>
      <c r="B2776" s="55" t="s">
        <v>313</v>
      </c>
      <c r="C2776" s="55" t="str">
        <f>+IF(ISERROR(VLOOKUP($B2776,Insumos!$C:$G,3,FALSE)),"",VLOOKUP($B2776,Insumos!$C:$G,3,FALSE))</f>
        <v>GRAMOS</v>
      </c>
      <c r="D2776" s="56">
        <f>+IF(ISERROR(VLOOKUP($B2776,Insumos!$C:$G,2,FALSE)),"",VLOOKUP($B2776,Insumos!$C:$G,2,FALSE))</f>
        <v>6750</v>
      </c>
      <c r="E2776" s="57">
        <f>+IF(ISERROR(VLOOKUP($B2776,Insumos!$C:$G,5,FALSE)),"",VLOOKUP($B2776,Insumos!$C:$G,5,FALSE))</f>
        <v>1000</v>
      </c>
      <c r="F2776" s="55" t="str">
        <f>+IF(ISERROR(VLOOKUP($B2776,Insumos!$C:$G,4,FALSE)),"",VLOOKUP($B2776,Insumos!$C:$G,4,FALSE))</f>
        <v>GRAMOS</v>
      </c>
      <c r="G2776" s="187">
        <v>8.0</v>
      </c>
      <c r="H2776" s="56">
        <f t="shared" si="100"/>
        <v>54</v>
      </c>
    </row>
    <row r="2777" ht="15.75" customHeight="1">
      <c r="A2777" s="53">
        <v>13.0</v>
      </c>
      <c r="B2777" s="55" t="s">
        <v>311</v>
      </c>
      <c r="C2777" s="55" t="str">
        <f>+IF(ISERROR(VLOOKUP($B2777,Insumos!$C:$G,3,FALSE)),"",VLOOKUP($B2777,Insumos!$C:$G,3,FALSE))</f>
        <v>UNIDAD</v>
      </c>
      <c r="D2777" s="56">
        <f>+IF(ISERROR(VLOOKUP($B2777,Insumos!$C:$G,2,FALSE)),"",VLOOKUP($B2777,Insumos!$C:$G,2,FALSE))</f>
        <v>75.25</v>
      </c>
      <c r="E2777" s="57">
        <f>+IF(ISERROR(VLOOKUP($B2777,Insumos!$C:$G,5,FALSE)),"",VLOOKUP($B2777,Insumos!$C:$G,5,FALSE))</f>
        <v>1</v>
      </c>
      <c r="F2777" s="55" t="str">
        <f>+IF(ISERROR(VLOOKUP($B2777,Insumos!$C:$G,4,FALSE)),"",VLOOKUP($B2777,Insumos!$C:$G,4,FALSE))</f>
        <v>UNIDAD</v>
      </c>
      <c r="G2777" s="187">
        <v>1.0</v>
      </c>
      <c r="H2777" s="56">
        <f t="shared" si="100"/>
        <v>75.25</v>
      </c>
    </row>
    <row r="2778" ht="15.75" customHeight="1">
      <c r="A2778" s="53">
        <v>14.0</v>
      </c>
      <c r="B2778" s="55" t="s">
        <v>312</v>
      </c>
      <c r="C2778" s="55" t="str">
        <f>+IF(ISERROR(VLOOKUP($B2778,Insumos!$C:$G,3,FALSE)),"",VLOOKUP($B2778,Insumos!$C:$G,3,FALSE))</f>
        <v>UNIDAD</v>
      </c>
      <c r="D2778" s="56">
        <f>+IF(ISERROR(VLOOKUP($B2778,Insumos!$C:$G,2,FALSE)),"",VLOOKUP($B2778,Insumos!$C:$G,2,FALSE))</f>
        <v>90.25</v>
      </c>
      <c r="E2778" s="57">
        <f>+IF(ISERROR(VLOOKUP($B2778,Insumos!$C:$G,5,FALSE)),"",VLOOKUP($B2778,Insumos!$C:$G,5,FALSE))</f>
        <v>1</v>
      </c>
      <c r="F2778" s="55" t="str">
        <f>+IF(ISERROR(VLOOKUP($B2778,Insumos!$C:$G,4,FALSE)),"",VLOOKUP($B2778,Insumos!$C:$G,4,FALSE))</f>
        <v>UNIDAD</v>
      </c>
      <c r="G2778" s="187">
        <v>1.0</v>
      </c>
      <c r="H2778" s="56">
        <f t="shared" si="100"/>
        <v>90.25</v>
      </c>
    </row>
    <row r="2779" ht="15.75" customHeight="1">
      <c r="A2779" s="53">
        <v>15.0</v>
      </c>
      <c r="B2779" s="55" t="s">
        <v>303</v>
      </c>
      <c r="C2779" s="55" t="str">
        <f>+IF(ISERROR(VLOOKUP($B2779,Insumos!$C:$G,3,FALSE)),"",VLOOKUP($B2779,Insumos!$C:$G,3,FALSE))</f>
        <v>UNIDAD</v>
      </c>
      <c r="D2779" s="56">
        <f>+IF(ISERROR(VLOOKUP($B2779,Insumos!$C:$G,2,FALSE)),"",VLOOKUP($B2779,Insumos!$C:$G,2,FALSE))</f>
        <v>10</v>
      </c>
      <c r="E2779" s="57">
        <f>+IF(ISERROR(VLOOKUP($B2779,Insumos!$C:$G,5,FALSE)),"",VLOOKUP($B2779,Insumos!$C:$G,5,FALSE))</f>
        <v>1</v>
      </c>
      <c r="F2779" s="55" t="str">
        <f>+IF(ISERROR(VLOOKUP($B2779,Insumos!$C:$G,4,FALSE)),"",VLOOKUP($B2779,Insumos!$C:$G,4,FALSE))</f>
        <v>UNIDAD</v>
      </c>
      <c r="G2779" s="187">
        <v>2.0</v>
      </c>
      <c r="H2779" s="56">
        <f t="shared" si="100"/>
        <v>20</v>
      </c>
    </row>
    <row r="2780" ht="15.75" customHeight="1">
      <c r="A2780" s="53">
        <v>16.0</v>
      </c>
      <c r="B2780" s="55" t="s">
        <v>304</v>
      </c>
      <c r="C2780" s="55" t="str">
        <f>+IF(ISERROR(VLOOKUP($B2780,Insumos!$C:$G,3,FALSE)),"",VLOOKUP($B2780,Insumos!$C:$G,3,FALSE))</f>
        <v>UNIDAD</v>
      </c>
      <c r="D2780" s="56">
        <f>+IF(ISERROR(VLOOKUP($B2780,Insumos!$C:$G,2,FALSE)),"",VLOOKUP($B2780,Insumos!$C:$G,2,FALSE))</f>
        <v>9</v>
      </c>
      <c r="E2780" s="57">
        <f>+IF(ISERROR(VLOOKUP($B2780,Insumos!$C:$G,5,FALSE)),"",VLOOKUP($B2780,Insumos!$C:$G,5,FALSE))</f>
        <v>1</v>
      </c>
      <c r="F2780" s="55" t="str">
        <f>+IF(ISERROR(VLOOKUP($B2780,Insumos!$C:$G,4,FALSE)),"",VLOOKUP($B2780,Insumos!$C:$G,4,FALSE))</f>
        <v>UNIDAD</v>
      </c>
      <c r="G2780" s="187">
        <v>2.0</v>
      </c>
      <c r="H2780" s="56">
        <f t="shared" si="100"/>
        <v>18</v>
      </c>
    </row>
    <row r="2781" ht="15.75" customHeight="1">
      <c r="A2781" s="53">
        <v>17.0</v>
      </c>
      <c r="B2781" s="55" t="s">
        <v>305</v>
      </c>
      <c r="C2781" s="55" t="str">
        <f>+IF(ISERROR(VLOOKUP($B2781,Insumos!$C:$G,3,FALSE)),"",VLOOKUP($B2781,Insumos!$C:$G,3,FALSE))</f>
        <v>UNIDAD</v>
      </c>
      <c r="D2781" s="56">
        <f>+IF(ISERROR(VLOOKUP($B2781,Insumos!$C:$G,2,FALSE)),"",VLOOKUP($B2781,Insumos!$C:$G,2,FALSE))</f>
        <v>52</v>
      </c>
      <c r="E2781" s="57">
        <f>+IF(ISERROR(VLOOKUP($B2781,Insumos!$C:$G,5,FALSE)),"",VLOOKUP($B2781,Insumos!$C:$G,5,FALSE))</f>
        <v>1</v>
      </c>
      <c r="F2781" s="55" t="str">
        <f>+IF(ISERROR(VLOOKUP($B2781,Insumos!$C:$G,4,FALSE)),"",VLOOKUP($B2781,Insumos!$C:$G,4,FALSE))</f>
        <v>UNIDAD</v>
      </c>
      <c r="G2781" s="141">
        <v>1.0</v>
      </c>
      <c r="H2781" s="56">
        <f t="shared" si="100"/>
        <v>52</v>
      </c>
    </row>
    <row r="2782" ht="15.75" customHeight="1">
      <c r="A2782" s="53">
        <v>18.0</v>
      </c>
      <c r="B2782" s="55" t="s">
        <v>309</v>
      </c>
      <c r="C2782" s="55" t="str">
        <f>+IF(ISERROR(VLOOKUP($B2782,Insumos!$C:$G,3,FALSE)),"",VLOOKUP($B2782,Insumos!$C:$G,3,FALSE))</f>
        <v>UNIDAD</v>
      </c>
      <c r="D2782" s="56">
        <f>+IF(ISERROR(VLOOKUP($B2782,Insumos!$C:$G,2,FALSE)),"",VLOOKUP($B2782,Insumos!$C:$G,2,FALSE))</f>
        <v>23.53</v>
      </c>
      <c r="E2782" s="57">
        <f>+IF(ISERROR(VLOOKUP($B2782,Insumos!$C:$G,5,FALSE)),"",VLOOKUP($B2782,Insumos!$C:$G,5,FALSE))</f>
        <v>1</v>
      </c>
      <c r="F2782" s="55" t="str">
        <f>+IF(ISERROR(VLOOKUP($B2782,Insumos!$C:$G,4,FALSE)),"",VLOOKUP($B2782,Insumos!$C:$G,4,FALSE))</f>
        <v>UNIDAD</v>
      </c>
      <c r="G2782" s="141">
        <v>1.0</v>
      </c>
      <c r="H2782" s="56">
        <f t="shared" si="100"/>
        <v>23.53</v>
      </c>
    </row>
    <row r="2783" ht="15.75" customHeight="1">
      <c r="A2783" s="53">
        <v>19.0</v>
      </c>
      <c r="B2783" s="55" t="s">
        <v>310</v>
      </c>
      <c r="C2783" s="55" t="str">
        <f>+IF(ISERROR(VLOOKUP($B2783,Insumos!$C:$G,3,FALSE)),"",VLOOKUP($B2783,Insumos!$C:$G,3,FALSE))</f>
        <v>UNIDAD</v>
      </c>
      <c r="D2783" s="56">
        <f>+IF(ISERROR(VLOOKUP($B2783,Insumos!$C:$G,2,FALSE)),"",VLOOKUP($B2783,Insumos!$C:$G,2,FALSE))</f>
        <v>15.13</v>
      </c>
      <c r="E2783" s="57">
        <f>+IF(ISERROR(VLOOKUP($B2783,Insumos!$C:$G,5,FALSE)),"",VLOOKUP($B2783,Insumos!$C:$G,5,FALSE))</f>
        <v>1</v>
      </c>
      <c r="F2783" s="55" t="str">
        <f>+IF(ISERROR(VLOOKUP($B2783,Insumos!$C:$G,4,FALSE)),"",VLOOKUP($B2783,Insumos!$C:$G,4,FALSE))</f>
        <v>UNIDAD</v>
      </c>
      <c r="G2783" s="141">
        <v>1.0</v>
      </c>
      <c r="H2783" s="56">
        <f t="shared" si="100"/>
        <v>15.13</v>
      </c>
    </row>
    <row r="2784" ht="15.75" customHeight="1">
      <c r="A2784" s="53">
        <v>20.0</v>
      </c>
      <c r="B2784" s="55" t="s">
        <v>315</v>
      </c>
      <c r="C2784" s="55" t="str">
        <f>+IF(ISERROR(VLOOKUP($B2784,Insumos!$C:$G,3,FALSE)),"",VLOOKUP($B2784,Insumos!$C:$G,3,FALSE))</f>
        <v>UNIDAD</v>
      </c>
      <c r="D2784" s="56">
        <f>+IF(ISERROR(VLOOKUP($B2784,Insumos!$C:$G,2,FALSE)),"",VLOOKUP($B2784,Insumos!$C:$G,2,FALSE))</f>
        <v>170</v>
      </c>
      <c r="E2784" s="57">
        <f>+IF(ISERROR(VLOOKUP($B2784,Insumos!$C:$G,5,FALSE)),"",VLOOKUP($B2784,Insumos!$C:$G,5,FALSE))</f>
        <v>1</v>
      </c>
      <c r="F2784" s="55" t="str">
        <f>+IF(ISERROR(VLOOKUP($B2784,Insumos!$C:$G,4,FALSE)),"",VLOOKUP($B2784,Insumos!$C:$G,4,FALSE))</f>
        <v>UNIDAD</v>
      </c>
      <c r="G2784" s="141">
        <v>1.0</v>
      </c>
      <c r="H2784" s="56">
        <f t="shared" si="100"/>
        <v>170</v>
      </c>
    </row>
    <row r="2785" ht="15.75" customHeight="1">
      <c r="A2785" s="42"/>
      <c r="B2785" s="140"/>
      <c r="C2785" s="41"/>
      <c r="D2785" s="44"/>
      <c r="E2785" s="45"/>
      <c r="F2785" s="41"/>
      <c r="G2785" s="67" t="s">
        <v>566</v>
      </c>
      <c r="H2785" s="68">
        <f>+SUM(H2765:H2784)</f>
        <v>1432.04</v>
      </c>
    </row>
    <row r="2786" ht="15.75" customHeight="1">
      <c r="A2786" s="42"/>
      <c r="B2786" s="140"/>
      <c r="C2786" s="41"/>
      <c r="D2786" s="44"/>
      <c r="E2786" s="45"/>
      <c r="F2786" s="41"/>
      <c r="G2786" s="67" t="s">
        <v>569</v>
      </c>
      <c r="H2786" s="142">
        <f>+H2785/10</f>
        <v>143.204</v>
      </c>
    </row>
    <row r="2787" ht="15.75" customHeight="1">
      <c r="A2787" s="42"/>
      <c r="B2787" s="140"/>
      <c r="C2787" s="41"/>
      <c r="D2787" s="44"/>
      <c r="E2787" s="45"/>
      <c r="F2787" s="41"/>
      <c r="G2787" s="67" t="s">
        <v>570</v>
      </c>
      <c r="H2787" s="143">
        <f>(H2785+H2786)*1.19</f>
        <v>1874.54036</v>
      </c>
    </row>
    <row r="2788" ht="15.75" customHeight="1">
      <c r="A2788" s="42"/>
      <c r="B2788" s="140"/>
      <c r="C2788" s="41"/>
      <c r="D2788" s="44"/>
      <c r="E2788" s="45"/>
      <c r="F2788" s="41"/>
      <c r="G2788" s="67" t="s">
        <v>571</v>
      </c>
      <c r="H2788" s="144">
        <f>+H2787/H2789</f>
        <v>0.2085139444</v>
      </c>
    </row>
    <row r="2789" ht="15.75" customHeight="1">
      <c r="A2789" s="42"/>
      <c r="B2789" s="140"/>
      <c r="C2789" s="41"/>
      <c r="D2789" s="44"/>
      <c r="E2789" s="45"/>
      <c r="F2789" s="41"/>
      <c r="G2789" s="67" t="s">
        <v>572</v>
      </c>
      <c r="H2789" s="154">
        <v>8990.0</v>
      </c>
    </row>
    <row r="2790" ht="15.75" customHeight="1">
      <c r="B2790" s="4"/>
      <c r="G2790" s="31"/>
    </row>
    <row r="2791" ht="15.75" customHeight="1">
      <c r="B2791" s="4"/>
      <c r="G2791" s="31"/>
    </row>
    <row r="2792" ht="15.75" customHeight="1">
      <c r="B2792" s="4"/>
      <c r="G2792" s="31"/>
    </row>
    <row r="2793" ht="15.75" customHeight="1">
      <c r="B2793" s="4"/>
      <c r="G2793" s="31"/>
    </row>
    <row r="2794" ht="15.75" customHeight="1">
      <c r="A2794" s="138" t="s">
        <v>562</v>
      </c>
      <c r="B2794" s="89" t="s">
        <v>661</v>
      </c>
      <c r="C2794" s="34" t="s">
        <v>484</v>
      </c>
      <c r="D2794" s="35"/>
      <c r="E2794" s="36"/>
      <c r="F2794" s="37"/>
      <c r="G2794" s="38"/>
      <c r="H2794" s="35"/>
    </row>
    <row r="2795" ht="15.75" customHeight="1">
      <c r="A2795" s="42"/>
      <c r="B2795" s="140"/>
      <c r="C2795" s="42"/>
      <c r="D2795" s="44"/>
      <c r="E2795" s="45"/>
      <c r="F2795" s="42"/>
      <c r="G2795" s="46"/>
      <c r="H2795" s="44"/>
    </row>
    <row r="2796" ht="15.75" customHeight="1">
      <c r="A2796" s="48" t="s">
        <v>476</v>
      </c>
      <c r="B2796" s="48" t="s">
        <v>477</v>
      </c>
      <c r="C2796" s="48" t="s">
        <v>478</v>
      </c>
      <c r="D2796" s="49" t="s">
        <v>564</v>
      </c>
      <c r="E2796" s="50" t="s">
        <v>10</v>
      </c>
      <c r="F2796" s="48" t="s">
        <v>480</v>
      </c>
      <c r="G2796" s="51" t="s">
        <v>481</v>
      </c>
      <c r="H2796" s="49" t="s">
        <v>565</v>
      </c>
    </row>
    <row r="2797" ht="15.75" customHeight="1">
      <c r="A2797" s="53">
        <v>1.0</v>
      </c>
      <c r="B2797" s="55" t="s">
        <v>52</v>
      </c>
      <c r="C2797" s="55" t="str">
        <f>+IF(ISERROR(VLOOKUP($B2797,Insumos!$C:$G,3,FALSE)),"",VLOOKUP($B2797,Insumos!$C:$G,3,FALSE))</f>
        <v>UNIDAD</v>
      </c>
      <c r="D2797" s="56">
        <f>+IF(ISERROR(VLOOKUP($B2797,Insumos!$C:$G,2,FALSE)),"",VLOOKUP($B2797,Insumos!$C:$G,2,FALSE))</f>
        <v>5000</v>
      </c>
      <c r="E2797" s="57">
        <f>+IF(ISERROR(VLOOKUP($B2797,Insumos!$C:$G,5,FALSE)),"",VLOOKUP($B2797,Insumos!$C:$G,5,FALSE))</f>
        <v>100</v>
      </c>
      <c r="F2797" s="55" t="str">
        <f>+IF(ISERROR(VLOOKUP($B2797,Insumos!$C:$G,4,FALSE)),"",VLOOKUP($B2797,Insumos!$C:$G,4,FALSE))</f>
        <v>UNIDAD</v>
      </c>
      <c r="G2797" s="187">
        <v>1.0</v>
      </c>
      <c r="H2797" s="56">
        <f t="shared" ref="H2797:H2815" si="101">IF(ISERROR(ROUND(+D2797/E2797*G2797,2)),0,ROUND(+D2797/E2797*G2797,2))</f>
        <v>50</v>
      </c>
    </row>
    <row r="2798" ht="15.75" customHeight="1">
      <c r="A2798" s="53">
        <v>2.0</v>
      </c>
      <c r="B2798" s="55" t="s">
        <v>242</v>
      </c>
      <c r="C2798" s="55" t="str">
        <f>+IF(ISERROR(VLOOKUP($B2798,Insumos!$C:$G,3,FALSE)),"",VLOOKUP($B2798,Insumos!$C:$G,3,FALSE))</f>
        <v>GRAMOS</v>
      </c>
      <c r="D2798" s="56">
        <f>+IF(ISERROR(VLOOKUP($B2798,Insumos!$C:$G,2,FALSE)),"",VLOOKUP($B2798,Insumos!$C:$G,2,FALSE))</f>
        <v>3277</v>
      </c>
      <c r="E2798" s="57">
        <f>+IF(ISERROR(VLOOKUP($B2798,Insumos!$C:$G,5,FALSE)),"",VLOOKUP($B2798,Insumos!$C:$G,5,FALSE))</f>
        <v>1000</v>
      </c>
      <c r="F2798" s="55" t="str">
        <f>+IF(ISERROR(VLOOKUP($B2798,Insumos!$C:$G,4,FALSE)),"",VLOOKUP($B2798,Insumos!$C:$G,4,FALSE))</f>
        <v>GRAMOS</v>
      </c>
      <c r="G2798" s="187">
        <v>30.0</v>
      </c>
      <c r="H2798" s="56">
        <f t="shared" si="101"/>
        <v>98.31</v>
      </c>
    </row>
    <row r="2799" ht="15.75" customHeight="1">
      <c r="A2799" s="53">
        <v>3.0</v>
      </c>
      <c r="B2799" s="55" t="s">
        <v>243</v>
      </c>
      <c r="C2799" s="55" t="str">
        <f>+IF(ISERROR(VLOOKUP($B2799,Insumos!$C:$G,3,FALSE)),"",VLOOKUP($B2799,Insumos!$C:$G,3,FALSE))</f>
        <v>GRAMOS</v>
      </c>
      <c r="D2799" s="56">
        <f>+IF(ISERROR(VLOOKUP($B2799,Insumos!$C:$G,2,FALSE)),"",VLOOKUP($B2799,Insumos!$C:$G,2,FALSE))</f>
        <v>9500</v>
      </c>
      <c r="E2799" s="57">
        <f>+IF(ISERROR(VLOOKUP($B2799,Insumos!$C:$G,5,FALSE)),"",VLOOKUP($B2799,Insumos!$C:$G,5,FALSE))</f>
        <v>1000</v>
      </c>
      <c r="F2799" s="55" t="str">
        <f>+IF(ISERROR(VLOOKUP($B2799,Insumos!$C:$G,4,FALSE)),"",VLOOKUP($B2799,Insumos!$C:$G,4,FALSE))</f>
        <v>GRAMOS</v>
      </c>
      <c r="G2799" s="187">
        <v>35.0</v>
      </c>
      <c r="H2799" s="56">
        <f t="shared" si="101"/>
        <v>332.5</v>
      </c>
    </row>
    <row r="2800" ht="15.75" customHeight="1">
      <c r="A2800" s="53">
        <v>4.0</v>
      </c>
      <c r="B2800" s="55" t="s">
        <v>232</v>
      </c>
      <c r="C2800" s="55" t="str">
        <f>+IF(ISERROR(VLOOKUP($B2800,Insumos!$C:$G,3,FALSE)),"",VLOOKUP($B2800,Insumos!$C:$G,3,FALSE))</f>
        <v>GRAMOS</v>
      </c>
      <c r="D2800" s="56">
        <f>+IF(ISERROR(VLOOKUP($B2800,Insumos!$C:$G,2,FALSE)),"",VLOOKUP($B2800,Insumos!$C:$G,2,FALSE))</f>
        <v>3529.411765</v>
      </c>
      <c r="E2800" s="57">
        <f>+IF(ISERROR(VLOOKUP($B2800,Insumos!$C:$G,5,FALSE)),"",VLOOKUP($B2800,Insumos!$C:$G,5,FALSE))</f>
        <v>1000</v>
      </c>
      <c r="F2800" s="55" t="str">
        <f>+IF(ISERROR(VLOOKUP($B2800,Insumos!$C:$G,4,FALSE)),"",VLOOKUP($B2800,Insumos!$C:$G,4,FALSE))</f>
        <v>GRAMOS</v>
      </c>
      <c r="G2800" s="187">
        <v>40.0</v>
      </c>
      <c r="H2800" s="56">
        <f t="shared" si="101"/>
        <v>141.18</v>
      </c>
    </row>
    <row r="2801" ht="15.75" customHeight="1">
      <c r="A2801" s="53">
        <v>5.0</v>
      </c>
      <c r="B2801" s="55" t="s">
        <v>231</v>
      </c>
      <c r="C2801" s="55" t="str">
        <f>+IF(ISERROR(VLOOKUP($B2801,Insumos!$C:$G,3,FALSE)),"",VLOOKUP($B2801,Insumos!$C:$G,3,FALSE))</f>
        <v>GRAMOS</v>
      </c>
      <c r="D2801" s="56">
        <f>+IF(ISERROR(VLOOKUP($B2801,Insumos!$C:$G,2,FALSE)),"",VLOOKUP($B2801,Insumos!$C:$G,2,FALSE))</f>
        <v>1635.294118</v>
      </c>
      <c r="E2801" s="57">
        <f>+IF(ISERROR(VLOOKUP($B2801,Insumos!$C:$G,5,FALSE)),"",VLOOKUP($B2801,Insumos!$C:$G,5,FALSE))</f>
        <v>1000</v>
      </c>
      <c r="F2801" s="55" t="str">
        <f>+IF(ISERROR(VLOOKUP($B2801,Insumos!$C:$G,4,FALSE)),"",VLOOKUP($B2801,Insumos!$C:$G,4,FALSE))</f>
        <v>GRAMOS</v>
      </c>
      <c r="G2801" s="187">
        <v>15.0</v>
      </c>
      <c r="H2801" s="56">
        <f t="shared" si="101"/>
        <v>24.53</v>
      </c>
    </row>
    <row r="2802" ht="15.75" customHeight="1">
      <c r="A2802" s="53">
        <v>6.0</v>
      </c>
      <c r="B2802" s="55" t="s">
        <v>141</v>
      </c>
      <c r="C2802" s="55" t="str">
        <f>+IF(ISERROR(VLOOKUP($B2802,Insumos!$C:$G,3,FALSE)),"",VLOOKUP($B2802,Insumos!$C:$G,3,FALSE))</f>
        <v>MILILITROS</v>
      </c>
      <c r="D2802" s="56">
        <f>+IF(ISERROR(VLOOKUP($B2802,Insumos!$C:$G,2,FALSE)),"",VLOOKUP($B2802,Insumos!$C:$G,2,FALSE))</f>
        <v>12024.33</v>
      </c>
      <c r="E2802" s="57">
        <f>+IF(ISERROR(VLOOKUP($B2802,Insumos!$C:$G,5,FALSE)),"",VLOOKUP($B2802,Insumos!$C:$G,5,FALSE))</f>
        <v>2895</v>
      </c>
      <c r="F2802" s="55" t="str">
        <f>+IF(ISERROR(VLOOKUP($B2802,Insumos!$C:$G,4,FALSE)),"",VLOOKUP($B2802,Insumos!$C:$G,4,FALSE))</f>
        <v>MILILITROS</v>
      </c>
      <c r="G2802" s="187">
        <v>30.0</v>
      </c>
      <c r="H2802" s="56">
        <f t="shared" si="101"/>
        <v>124.6</v>
      </c>
    </row>
    <row r="2803" ht="15.75" customHeight="1">
      <c r="A2803" s="53">
        <v>7.0</v>
      </c>
      <c r="B2803" s="55" t="s">
        <v>237</v>
      </c>
      <c r="C2803" s="55" t="str">
        <f>+IF(ISERROR(VLOOKUP($B2803,Insumos!$C:$G,3,FALSE)),"",VLOOKUP($B2803,Insumos!$C:$G,3,FALSE))</f>
        <v>GRAMOS</v>
      </c>
      <c r="D2803" s="56">
        <f>+IF(ISERROR(VLOOKUP($B2803,Insumos!$C:$G,2,FALSE)),"",VLOOKUP($B2803,Insumos!$C:$G,2,FALSE))</f>
        <v>5780</v>
      </c>
      <c r="E2803" s="57">
        <f>+IF(ISERROR(VLOOKUP($B2803,Insumos!$C:$G,5,FALSE)),"",VLOOKUP($B2803,Insumos!$C:$G,5,FALSE))</f>
        <v>1000</v>
      </c>
      <c r="F2803" s="55" t="str">
        <f>+IF(ISERROR(VLOOKUP($B2803,Insumos!$C:$G,4,FALSE)),"",VLOOKUP($B2803,Insumos!$C:$G,4,FALSE))</f>
        <v>GRAMOS</v>
      </c>
      <c r="G2803" s="187">
        <v>45.0</v>
      </c>
      <c r="H2803" s="56">
        <f t="shared" si="101"/>
        <v>260.1</v>
      </c>
    </row>
    <row r="2804" ht="15.75" customHeight="1">
      <c r="A2804" s="53">
        <v>8.0</v>
      </c>
      <c r="B2804" s="55" t="s">
        <v>294</v>
      </c>
      <c r="C2804" s="55" t="str">
        <f>+IF(ISERROR(VLOOKUP($B2804,Insumos!$C:$G,3,FALSE)),"",VLOOKUP($B2804,Insumos!$C:$G,3,FALSE))</f>
        <v>CAJA</v>
      </c>
      <c r="D2804" s="56">
        <f>+IF(ISERROR(VLOOKUP($B2804,Insumos!$C:$G,2,FALSE)),"",VLOOKUP($B2804,Insumos!$C:$G,2,FALSE))</f>
        <v>180</v>
      </c>
      <c r="E2804" s="57">
        <f>+IF(ISERROR(VLOOKUP($B2804,Insumos!$C:$G,5,FALSE)),"",VLOOKUP($B2804,Insumos!$C:$G,5,FALSE))</f>
        <v>1</v>
      </c>
      <c r="F2804" s="55" t="str">
        <f>+IF(ISERROR(VLOOKUP($B2804,Insumos!$C:$G,4,FALSE)),"",VLOOKUP($B2804,Insumos!$C:$G,4,FALSE))</f>
        <v>CAJA</v>
      </c>
      <c r="G2804" s="187">
        <v>1.0</v>
      </c>
      <c r="H2804" s="56">
        <f t="shared" si="101"/>
        <v>180</v>
      </c>
    </row>
    <row r="2805" ht="15.75" customHeight="1">
      <c r="A2805" s="53">
        <v>9.0</v>
      </c>
      <c r="B2805" s="55" t="s">
        <v>314</v>
      </c>
      <c r="C2805" s="55" t="str">
        <f>+IF(ISERROR(VLOOKUP($B2805,Insumos!$C:$G,3,FALSE)),"",VLOOKUP($B2805,Insumos!$C:$G,3,FALSE))</f>
        <v>UNIDAD</v>
      </c>
      <c r="D2805" s="56">
        <f>+IF(ISERROR(VLOOKUP($B2805,Insumos!$C:$G,2,FALSE)),"",VLOOKUP($B2805,Insumos!$C:$G,2,FALSE))</f>
        <v>10.5</v>
      </c>
      <c r="E2805" s="57">
        <f>+IF(ISERROR(VLOOKUP($B2805,Insumos!$C:$G,5,FALSE)),"",VLOOKUP($B2805,Insumos!$C:$G,5,FALSE))</f>
        <v>1</v>
      </c>
      <c r="F2805" s="55" t="str">
        <f>+IF(ISERROR(VLOOKUP($B2805,Insumos!$C:$G,4,FALSE)),"",VLOOKUP($B2805,Insumos!$C:$G,4,FALSE))</f>
        <v>UNIDAD</v>
      </c>
      <c r="G2805" s="187">
        <v>1.0</v>
      </c>
      <c r="H2805" s="56">
        <f t="shared" si="101"/>
        <v>10.5</v>
      </c>
    </row>
    <row r="2806" ht="15.75" customHeight="1">
      <c r="A2806" s="53">
        <v>10.0</v>
      </c>
      <c r="B2806" s="55" t="s">
        <v>156</v>
      </c>
      <c r="C2806" s="55" t="str">
        <f>+IF(ISERROR(VLOOKUP($B2806,Insumos!$C:$G,3,FALSE)),"",VLOOKUP($B2806,Insumos!$C:$G,3,FALSE))</f>
        <v>GRAMOS</v>
      </c>
      <c r="D2806" s="56">
        <f>+IF(ISERROR(VLOOKUP($B2806,Insumos!$C:$G,2,FALSE)),"",VLOOKUP($B2806,Insumos!$C:$G,2,FALSE))</f>
        <v>909</v>
      </c>
      <c r="E2806" s="57">
        <f>+IF(ISERROR(VLOOKUP($B2806,Insumos!$C:$G,5,FALSE)),"",VLOOKUP($B2806,Insumos!$C:$G,5,FALSE))</f>
        <v>1000</v>
      </c>
      <c r="F2806" s="55" t="str">
        <f>+IF(ISERROR(VLOOKUP($B2806,Insumos!$C:$G,4,FALSE)),"",VLOOKUP($B2806,Insumos!$C:$G,4,FALSE))</f>
        <v>GRAMOS</v>
      </c>
      <c r="G2806" s="187">
        <v>8.0</v>
      </c>
      <c r="H2806" s="56">
        <f t="shared" si="101"/>
        <v>7.27</v>
      </c>
    </row>
    <row r="2807" ht="15.75" customHeight="1">
      <c r="A2807" s="53">
        <v>11.0</v>
      </c>
      <c r="B2807" s="55" t="s">
        <v>313</v>
      </c>
      <c r="C2807" s="55" t="str">
        <f>+IF(ISERROR(VLOOKUP($B2807,Insumos!$C:$G,3,FALSE)),"",VLOOKUP($B2807,Insumos!$C:$G,3,FALSE))</f>
        <v>GRAMOS</v>
      </c>
      <c r="D2807" s="56">
        <f>+IF(ISERROR(VLOOKUP($B2807,Insumos!$C:$G,2,FALSE)),"",VLOOKUP($B2807,Insumos!$C:$G,2,FALSE))</f>
        <v>6750</v>
      </c>
      <c r="E2807" s="57">
        <f>+IF(ISERROR(VLOOKUP($B2807,Insumos!$C:$G,5,FALSE)),"",VLOOKUP($B2807,Insumos!$C:$G,5,FALSE))</f>
        <v>1000</v>
      </c>
      <c r="F2807" s="55" t="str">
        <f>+IF(ISERROR(VLOOKUP($B2807,Insumos!$C:$G,4,FALSE)),"",VLOOKUP($B2807,Insumos!$C:$G,4,FALSE))</f>
        <v>GRAMOS</v>
      </c>
      <c r="G2807" s="187">
        <v>8.0</v>
      </c>
      <c r="H2807" s="56">
        <f t="shared" si="101"/>
        <v>54</v>
      </c>
    </row>
    <row r="2808" ht="15.75" customHeight="1">
      <c r="A2808" s="53">
        <v>12.0</v>
      </c>
      <c r="B2808" s="55" t="s">
        <v>311</v>
      </c>
      <c r="C2808" s="55" t="str">
        <f>+IF(ISERROR(VLOOKUP($B2808,Insumos!$C:$G,3,FALSE)),"",VLOOKUP($B2808,Insumos!$C:$G,3,FALSE))</f>
        <v>UNIDAD</v>
      </c>
      <c r="D2808" s="56">
        <f>+IF(ISERROR(VLOOKUP($B2808,Insumos!$C:$G,2,FALSE)),"",VLOOKUP($B2808,Insumos!$C:$G,2,FALSE))</f>
        <v>75.25</v>
      </c>
      <c r="E2808" s="57">
        <f>+IF(ISERROR(VLOOKUP($B2808,Insumos!$C:$G,5,FALSE)),"",VLOOKUP($B2808,Insumos!$C:$G,5,FALSE))</f>
        <v>1</v>
      </c>
      <c r="F2808" s="55" t="str">
        <f>+IF(ISERROR(VLOOKUP($B2808,Insumos!$C:$G,4,FALSE)),"",VLOOKUP($B2808,Insumos!$C:$G,4,FALSE))</f>
        <v>UNIDAD</v>
      </c>
      <c r="G2808" s="187">
        <v>1.0</v>
      </c>
      <c r="H2808" s="56">
        <f t="shared" si="101"/>
        <v>75.25</v>
      </c>
    </row>
    <row r="2809" ht="15.75" customHeight="1">
      <c r="A2809" s="53">
        <v>13.0</v>
      </c>
      <c r="B2809" s="55" t="s">
        <v>312</v>
      </c>
      <c r="C2809" s="55" t="str">
        <f>+IF(ISERROR(VLOOKUP($B2809,Insumos!$C:$G,3,FALSE)),"",VLOOKUP($B2809,Insumos!$C:$G,3,FALSE))</f>
        <v>UNIDAD</v>
      </c>
      <c r="D2809" s="56">
        <f>+IF(ISERROR(VLOOKUP($B2809,Insumos!$C:$G,2,FALSE)),"",VLOOKUP($B2809,Insumos!$C:$G,2,FALSE))</f>
        <v>90.25</v>
      </c>
      <c r="E2809" s="57">
        <f>+IF(ISERROR(VLOOKUP($B2809,Insumos!$C:$G,5,FALSE)),"",VLOOKUP($B2809,Insumos!$C:$G,5,FALSE))</f>
        <v>1</v>
      </c>
      <c r="F2809" s="55" t="str">
        <f>+IF(ISERROR(VLOOKUP($B2809,Insumos!$C:$G,4,FALSE)),"",VLOOKUP($B2809,Insumos!$C:$G,4,FALSE))</f>
        <v>UNIDAD</v>
      </c>
      <c r="G2809" s="187">
        <v>1.0</v>
      </c>
      <c r="H2809" s="56">
        <f t="shared" si="101"/>
        <v>90.25</v>
      </c>
    </row>
    <row r="2810" ht="15.75" customHeight="1">
      <c r="A2810" s="53">
        <v>14.0</v>
      </c>
      <c r="B2810" s="55" t="s">
        <v>303</v>
      </c>
      <c r="C2810" s="55" t="str">
        <f>+IF(ISERROR(VLOOKUP($B2810,Insumos!$C:$G,3,FALSE)),"",VLOOKUP($B2810,Insumos!$C:$G,3,FALSE))</f>
        <v>UNIDAD</v>
      </c>
      <c r="D2810" s="56">
        <f>+IF(ISERROR(VLOOKUP($B2810,Insumos!$C:$G,2,FALSE)),"",VLOOKUP($B2810,Insumos!$C:$G,2,FALSE))</f>
        <v>10</v>
      </c>
      <c r="E2810" s="57">
        <f>+IF(ISERROR(VLOOKUP($B2810,Insumos!$C:$G,5,FALSE)),"",VLOOKUP($B2810,Insumos!$C:$G,5,FALSE))</f>
        <v>1</v>
      </c>
      <c r="F2810" s="55" t="str">
        <f>+IF(ISERROR(VLOOKUP($B2810,Insumos!$C:$G,4,FALSE)),"",VLOOKUP($B2810,Insumos!$C:$G,4,FALSE))</f>
        <v>UNIDAD</v>
      </c>
      <c r="G2810" s="187">
        <v>2.0</v>
      </c>
      <c r="H2810" s="56">
        <f t="shared" si="101"/>
        <v>20</v>
      </c>
    </row>
    <row r="2811" ht="15.75" customHeight="1">
      <c r="A2811" s="53">
        <v>15.0</v>
      </c>
      <c r="B2811" s="55" t="s">
        <v>304</v>
      </c>
      <c r="C2811" s="55" t="str">
        <f>+IF(ISERROR(VLOOKUP($B2811,Insumos!$C:$G,3,FALSE)),"",VLOOKUP($B2811,Insumos!$C:$G,3,FALSE))</f>
        <v>UNIDAD</v>
      </c>
      <c r="D2811" s="56">
        <f>+IF(ISERROR(VLOOKUP($B2811,Insumos!$C:$G,2,FALSE)),"",VLOOKUP($B2811,Insumos!$C:$G,2,FALSE))</f>
        <v>9</v>
      </c>
      <c r="E2811" s="57">
        <f>+IF(ISERROR(VLOOKUP($B2811,Insumos!$C:$G,5,FALSE)),"",VLOOKUP($B2811,Insumos!$C:$G,5,FALSE))</f>
        <v>1</v>
      </c>
      <c r="F2811" s="55" t="str">
        <f>+IF(ISERROR(VLOOKUP($B2811,Insumos!$C:$G,4,FALSE)),"",VLOOKUP($B2811,Insumos!$C:$G,4,FALSE))</f>
        <v>UNIDAD</v>
      </c>
      <c r="G2811" s="187">
        <v>2.0</v>
      </c>
      <c r="H2811" s="56">
        <f t="shared" si="101"/>
        <v>18</v>
      </c>
    </row>
    <row r="2812" ht="15.75" customHeight="1">
      <c r="A2812" s="53">
        <v>16.0</v>
      </c>
      <c r="B2812" s="55" t="s">
        <v>305</v>
      </c>
      <c r="C2812" s="55" t="str">
        <f>+IF(ISERROR(VLOOKUP($B2812,Insumos!$C:$G,3,FALSE)),"",VLOOKUP($B2812,Insumos!$C:$G,3,FALSE))</f>
        <v>UNIDAD</v>
      </c>
      <c r="D2812" s="56">
        <f>+IF(ISERROR(VLOOKUP($B2812,Insumos!$C:$G,2,FALSE)),"",VLOOKUP($B2812,Insumos!$C:$G,2,FALSE))</f>
        <v>52</v>
      </c>
      <c r="E2812" s="57">
        <f>+IF(ISERROR(VLOOKUP($B2812,Insumos!$C:$G,5,FALSE)),"",VLOOKUP($B2812,Insumos!$C:$G,5,FALSE))</f>
        <v>1</v>
      </c>
      <c r="F2812" s="55" t="str">
        <f>+IF(ISERROR(VLOOKUP($B2812,Insumos!$C:$G,4,FALSE)),"",VLOOKUP($B2812,Insumos!$C:$G,4,FALSE))</f>
        <v>UNIDAD</v>
      </c>
      <c r="G2812" s="141">
        <v>1.0</v>
      </c>
      <c r="H2812" s="56">
        <f t="shared" si="101"/>
        <v>52</v>
      </c>
    </row>
    <row r="2813" ht="15.75" customHeight="1">
      <c r="A2813" s="53">
        <v>17.0</v>
      </c>
      <c r="B2813" s="55" t="s">
        <v>309</v>
      </c>
      <c r="C2813" s="55" t="str">
        <f>+IF(ISERROR(VLOOKUP($B2813,Insumos!$C:$G,3,FALSE)),"",VLOOKUP($B2813,Insumos!$C:$G,3,FALSE))</f>
        <v>UNIDAD</v>
      </c>
      <c r="D2813" s="56">
        <f>+IF(ISERROR(VLOOKUP($B2813,Insumos!$C:$G,2,FALSE)),"",VLOOKUP($B2813,Insumos!$C:$G,2,FALSE))</f>
        <v>23.53</v>
      </c>
      <c r="E2813" s="57">
        <f>+IF(ISERROR(VLOOKUP($B2813,Insumos!$C:$G,5,FALSE)),"",VLOOKUP($B2813,Insumos!$C:$G,5,FALSE))</f>
        <v>1</v>
      </c>
      <c r="F2813" s="55" t="str">
        <f>+IF(ISERROR(VLOOKUP($B2813,Insumos!$C:$G,4,FALSE)),"",VLOOKUP($B2813,Insumos!$C:$G,4,FALSE))</f>
        <v>UNIDAD</v>
      </c>
      <c r="G2813" s="141">
        <v>1.0</v>
      </c>
      <c r="H2813" s="56">
        <f t="shared" si="101"/>
        <v>23.53</v>
      </c>
    </row>
    <row r="2814" ht="15.75" customHeight="1">
      <c r="A2814" s="53">
        <v>18.0</v>
      </c>
      <c r="B2814" s="55" t="s">
        <v>310</v>
      </c>
      <c r="C2814" s="55" t="str">
        <f>+IF(ISERROR(VLOOKUP($B2814,Insumos!$C:$G,3,FALSE)),"",VLOOKUP($B2814,Insumos!$C:$G,3,FALSE))</f>
        <v>UNIDAD</v>
      </c>
      <c r="D2814" s="56">
        <f>+IF(ISERROR(VLOOKUP($B2814,Insumos!$C:$G,2,FALSE)),"",VLOOKUP($B2814,Insumos!$C:$G,2,FALSE))</f>
        <v>15.13</v>
      </c>
      <c r="E2814" s="57">
        <f>+IF(ISERROR(VLOOKUP($B2814,Insumos!$C:$G,5,FALSE)),"",VLOOKUP($B2814,Insumos!$C:$G,5,FALSE))</f>
        <v>1</v>
      </c>
      <c r="F2814" s="55" t="str">
        <f>+IF(ISERROR(VLOOKUP($B2814,Insumos!$C:$G,4,FALSE)),"",VLOOKUP($B2814,Insumos!$C:$G,4,FALSE))</f>
        <v>UNIDAD</v>
      </c>
      <c r="G2814" s="141">
        <v>1.0</v>
      </c>
      <c r="H2814" s="56">
        <f t="shared" si="101"/>
        <v>15.13</v>
      </c>
    </row>
    <row r="2815" ht="15.75" customHeight="1">
      <c r="A2815" s="53">
        <v>19.0</v>
      </c>
      <c r="B2815" s="55" t="s">
        <v>315</v>
      </c>
      <c r="C2815" s="55" t="str">
        <f>+IF(ISERROR(VLOOKUP($B2815,Insumos!$C:$G,3,FALSE)),"",VLOOKUP($B2815,Insumos!$C:$G,3,FALSE))</f>
        <v>UNIDAD</v>
      </c>
      <c r="D2815" s="56">
        <f>+IF(ISERROR(VLOOKUP($B2815,Insumos!$C:$G,2,FALSE)),"",VLOOKUP($B2815,Insumos!$C:$G,2,FALSE))</f>
        <v>170</v>
      </c>
      <c r="E2815" s="57">
        <f>+IF(ISERROR(VLOOKUP($B2815,Insumos!$C:$G,5,FALSE)),"",VLOOKUP($B2815,Insumos!$C:$G,5,FALSE))</f>
        <v>1</v>
      </c>
      <c r="F2815" s="55" t="str">
        <f>+IF(ISERROR(VLOOKUP($B2815,Insumos!$C:$G,4,FALSE)),"",VLOOKUP($B2815,Insumos!$C:$G,4,FALSE))</f>
        <v>UNIDAD</v>
      </c>
      <c r="G2815" s="141">
        <v>1.0</v>
      </c>
      <c r="H2815" s="56">
        <f t="shared" si="101"/>
        <v>170</v>
      </c>
    </row>
    <row r="2816" ht="15.75" customHeight="1">
      <c r="A2816" s="42"/>
      <c r="B2816" s="55"/>
      <c r="C2816" s="41"/>
      <c r="D2816" s="44"/>
      <c r="E2816" s="45"/>
      <c r="F2816" s="41"/>
      <c r="G2816" s="67" t="s">
        <v>566</v>
      </c>
      <c r="H2816" s="68">
        <f>+SUM(H2797:H2815)</f>
        <v>1747.15</v>
      </c>
    </row>
    <row r="2817" ht="15.75" customHeight="1">
      <c r="A2817" s="42"/>
      <c r="B2817" s="140"/>
      <c r="C2817" s="41"/>
      <c r="D2817" s="44"/>
      <c r="E2817" s="45"/>
      <c r="F2817" s="41"/>
      <c r="G2817" s="67" t="s">
        <v>569</v>
      </c>
      <c r="H2817" s="142">
        <f>+H2816/10</f>
        <v>174.715</v>
      </c>
    </row>
    <row r="2818" ht="15.75" customHeight="1">
      <c r="A2818" s="42"/>
      <c r="B2818" s="140"/>
      <c r="C2818" s="41"/>
      <c r="D2818" s="44"/>
      <c r="E2818" s="45"/>
      <c r="F2818" s="41"/>
      <c r="G2818" s="67" t="s">
        <v>570</v>
      </c>
      <c r="H2818" s="143">
        <f>(H2816+H2817)*1.19</f>
        <v>2287.01935</v>
      </c>
    </row>
    <row r="2819" ht="15.75" customHeight="1">
      <c r="A2819" s="42"/>
      <c r="B2819" s="140"/>
      <c r="C2819" s="41"/>
      <c r="D2819" s="44"/>
      <c r="E2819" s="45"/>
      <c r="F2819" s="41"/>
      <c r="G2819" s="67" t="s">
        <v>571</v>
      </c>
      <c r="H2819" s="144">
        <f>+H2818/H2820</f>
        <v>0.2409925553</v>
      </c>
    </row>
    <row r="2820" ht="15.75" customHeight="1">
      <c r="A2820" s="42"/>
      <c r="B2820" s="140"/>
      <c r="C2820" s="41"/>
      <c r="D2820" s="44"/>
      <c r="E2820" s="45"/>
      <c r="F2820" s="41"/>
      <c r="G2820" s="67" t="s">
        <v>572</v>
      </c>
      <c r="H2820" s="154">
        <v>9490.0</v>
      </c>
    </row>
    <row r="2821" ht="15.75" customHeight="1">
      <c r="B2821" s="4"/>
      <c r="G2821" s="31"/>
    </row>
    <row r="2822" ht="15.75" customHeight="1">
      <c r="B2822" s="4"/>
      <c r="G2822" s="31"/>
    </row>
    <row r="2823" ht="15.75" customHeight="1">
      <c r="B2823" s="4"/>
      <c r="G2823" s="31"/>
    </row>
    <row r="2824" ht="15.75" customHeight="1">
      <c r="A2824" s="138" t="s">
        <v>562</v>
      </c>
      <c r="B2824" s="89" t="s">
        <v>662</v>
      </c>
      <c r="C2824" s="34"/>
      <c r="D2824" s="35"/>
      <c r="E2824" s="36"/>
      <c r="F2824" s="37"/>
      <c r="G2824" s="38"/>
      <c r="H2824" s="35"/>
    </row>
    <row r="2825" ht="15.75" customHeight="1">
      <c r="A2825" s="42"/>
      <c r="B2825" s="140"/>
      <c r="C2825" s="42"/>
      <c r="D2825" s="44"/>
      <c r="E2825" s="45"/>
      <c r="F2825" s="42"/>
      <c r="G2825" s="46"/>
      <c r="H2825" s="44"/>
    </row>
    <row r="2826" ht="15.75" customHeight="1">
      <c r="A2826" s="48" t="s">
        <v>476</v>
      </c>
      <c r="B2826" s="48" t="s">
        <v>477</v>
      </c>
      <c r="C2826" s="48" t="s">
        <v>478</v>
      </c>
      <c r="D2826" s="49" t="s">
        <v>564</v>
      </c>
      <c r="E2826" s="50" t="s">
        <v>10</v>
      </c>
      <c r="F2826" s="48" t="s">
        <v>480</v>
      </c>
      <c r="G2826" s="51" t="s">
        <v>481</v>
      </c>
      <c r="H2826" s="49" t="s">
        <v>565</v>
      </c>
    </row>
    <row r="2827" ht="15.75" customHeight="1">
      <c r="A2827" s="53">
        <v>1.0</v>
      </c>
      <c r="B2827" s="55" t="s">
        <v>69</v>
      </c>
      <c r="C2827" s="55" t="str">
        <f>+IF(ISERROR(VLOOKUP($B2827,Insumos!$C:$G,3,FALSE)),"",VLOOKUP($B2827,Insumos!$C:$G,3,FALSE))</f>
        <v>GRAMOS</v>
      </c>
      <c r="D2827" s="56">
        <f>+IF(ISERROR(VLOOKUP($B2827,Insumos!$C:$G,2,FALSE)),"",VLOOKUP($B2827,Insumos!$C:$G,2,FALSE))</f>
        <v>2777.79</v>
      </c>
      <c r="E2827" s="57">
        <f>+IF(ISERROR(VLOOKUP($B2827,Insumos!$C:$G,5,FALSE)),"",VLOOKUP($B2827,Insumos!$C:$G,5,FALSE))</f>
        <v>5700</v>
      </c>
      <c r="F2827" s="55" t="str">
        <f>+IF(ISERROR(VLOOKUP($B2827,Insumos!$C:$G,4,FALSE)),"",VLOOKUP($B2827,Insumos!$C:$G,4,FALSE))</f>
        <v>GRAMOS</v>
      </c>
      <c r="G2827" s="187">
        <v>110.0</v>
      </c>
      <c r="H2827" s="56">
        <f t="shared" ref="H2827:H2849" si="102">IF(ISERROR(ROUND(+D2827/E2827*G2827,2)),0,ROUND(+D2827/E2827*G2827,2))</f>
        <v>53.61</v>
      </c>
    </row>
    <row r="2828" ht="15.75" customHeight="1">
      <c r="A2828" s="53">
        <v>2.0</v>
      </c>
      <c r="B2828" s="55" t="s">
        <v>52</v>
      </c>
      <c r="C2828" s="55" t="str">
        <f>+IF(ISERROR(VLOOKUP($B2828,Insumos!$C:$G,3,FALSE)),"",VLOOKUP($B2828,Insumos!$C:$G,3,FALSE))</f>
        <v>UNIDAD</v>
      </c>
      <c r="D2828" s="56">
        <f>+IF(ISERROR(VLOOKUP($B2828,Insumos!$C:$G,2,FALSE)),"",VLOOKUP($B2828,Insumos!$C:$G,2,FALSE))</f>
        <v>5000</v>
      </c>
      <c r="E2828" s="57">
        <f>+IF(ISERROR(VLOOKUP($B2828,Insumos!$C:$G,5,FALSE)),"",VLOOKUP($B2828,Insumos!$C:$G,5,FALSE))</f>
        <v>100</v>
      </c>
      <c r="F2828" s="55" t="str">
        <f>+IF(ISERROR(VLOOKUP($B2828,Insumos!$C:$G,4,FALSE)),"",VLOOKUP($B2828,Insumos!$C:$G,4,FALSE))</f>
        <v>UNIDAD</v>
      </c>
      <c r="G2828" s="187">
        <v>0.5</v>
      </c>
      <c r="H2828" s="56">
        <f t="shared" si="102"/>
        <v>25</v>
      </c>
    </row>
    <row r="2829" ht="15.75" customHeight="1">
      <c r="A2829" s="53">
        <v>3.0</v>
      </c>
      <c r="B2829" s="55" t="s">
        <v>232</v>
      </c>
      <c r="C2829" s="55" t="str">
        <f>+IF(ISERROR(VLOOKUP($B2829,Insumos!$C:$G,3,FALSE)),"",VLOOKUP($B2829,Insumos!$C:$G,3,FALSE))</f>
        <v>GRAMOS</v>
      </c>
      <c r="D2829" s="56">
        <f>+IF(ISERROR(VLOOKUP($B2829,Insumos!$C:$G,2,FALSE)),"",VLOOKUP($B2829,Insumos!$C:$G,2,FALSE))</f>
        <v>3529.411765</v>
      </c>
      <c r="E2829" s="57">
        <f>+IF(ISERROR(VLOOKUP($B2829,Insumos!$C:$G,5,FALSE)),"",VLOOKUP($B2829,Insumos!$C:$G,5,FALSE))</f>
        <v>1000</v>
      </c>
      <c r="F2829" s="55" t="str">
        <f>+IF(ISERROR(VLOOKUP($B2829,Insumos!$C:$G,4,FALSE)),"",VLOOKUP($B2829,Insumos!$C:$G,4,FALSE))</f>
        <v>GRAMOS</v>
      </c>
      <c r="G2829" s="187">
        <v>40.0</v>
      </c>
      <c r="H2829" s="56">
        <f t="shared" si="102"/>
        <v>141.18</v>
      </c>
    </row>
    <row r="2830" ht="15.75" customHeight="1">
      <c r="A2830" s="53">
        <v>4.0</v>
      </c>
      <c r="B2830" s="55" t="s">
        <v>33</v>
      </c>
      <c r="C2830" s="55" t="str">
        <f>+IF(ISERROR(VLOOKUP($B2830,Insumos!$C:$G,3,FALSE)),"",VLOOKUP($B2830,Insumos!$C:$G,3,FALSE))</f>
        <v>GRAMOS</v>
      </c>
      <c r="D2830" s="56">
        <f>+IF(ISERROR(VLOOKUP($B2830,Insumos!$C:$G,2,FALSE)),"",VLOOKUP($B2830,Insumos!$C:$G,2,FALSE))</f>
        <v>6945</v>
      </c>
      <c r="E2830" s="57">
        <f>+IF(ISERROR(VLOOKUP($B2830,Insumos!$C:$G,5,FALSE)),"",VLOOKUP($B2830,Insumos!$C:$G,5,FALSE))</f>
        <v>1360</v>
      </c>
      <c r="F2830" s="55" t="str">
        <f>+IF(ISERROR(VLOOKUP($B2830,Insumos!$C:$G,4,FALSE)),"",VLOOKUP($B2830,Insumos!$C:$G,4,FALSE))</f>
        <v>GRAMOS</v>
      </c>
      <c r="G2830" s="187">
        <v>35.0</v>
      </c>
      <c r="H2830" s="56">
        <f t="shared" si="102"/>
        <v>178.73</v>
      </c>
    </row>
    <row r="2831" ht="15.75" customHeight="1">
      <c r="A2831" s="53">
        <v>5.0</v>
      </c>
      <c r="B2831" s="55" t="s">
        <v>236</v>
      </c>
      <c r="C2831" s="55" t="str">
        <f>+IF(ISERROR(VLOOKUP($B2831,Insumos!$C:$G,3,FALSE)),"",VLOOKUP($B2831,Insumos!$C:$G,3,FALSE))</f>
        <v>GRAMOS</v>
      </c>
      <c r="D2831" s="56">
        <f>+IF(ISERROR(VLOOKUP($B2831,Insumos!$C:$G,2,FALSE)),"",VLOOKUP($B2831,Insumos!$C:$G,2,FALSE))</f>
        <v>8753.846154</v>
      </c>
      <c r="E2831" s="57">
        <f>+IF(ISERROR(VLOOKUP($B2831,Insumos!$C:$G,5,FALSE)),"",VLOOKUP($B2831,Insumos!$C:$G,5,FALSE))</f>
        <v>1000</v>
      </c>
      <c r="F2831" s="55" t="str">
        <f>+IF(ISERROR(VLOOKUP($B2831,Insumos!$C:$G,4,FALSE)),"",VLOOKUP($B2831,Insumos!$C:$G,4,FALSE))</f>
        <v>GRAMOS</v>
      </c>
      <c r="G2831" s="187">
        <v>30.0</v>
      </c>
      <c r="H2831" s="56">
        <f t="shared" si="102"/>
        <v>262.62</v>
      </c>
    </row>
    <row r="2832" ht="15.75" customHeight="1">
      <c r="A2832" s="53">
        <v>6.0</v>
      </c>
      <c r="B2832" s="55" t="s">
        <v>56</v>
      </c>
      <c r="C2832" s="55" t="str">
        <f>+IF(ISERROR(VLOOKUP($B2832,Insumos!$C:$G,3,FALSE)),"",VLOOKUP($B2832,Insumos!$C:$G,3,FALSE))</f>
        <v>GRAMOS</v>
      </c>
      <c r="D2832" s="56">
        <f>+IF(ISERROR(VLOOKUP($B2832,Insumos!$C:$G,2,FALSE)),"",VLOOKUP($B2832,Insumos!$C:$G,2,FALSE))</f>
        <v>1690</v>
      </c>
      <c r="E2832" s="57">
        <f>+IF(ISERROR(VLOOKUP($B2832,Insumos!$C:$G,5,FALSE)),"",VLOOKUP($B2832,Insumos!$C:$G,5,FALSE))</f>
        <v>1000</v>
      </c>
      <c r="F2832" s="55" t="str">
        <f>+IF(ISERROR(VLOOKUP($B2832,Insumos!$C:$G,4,FALSE)),"",VLOOKUP($B2832,Insumos!$C:$G,4,FALSE))</f>
        <v>GRAMOS</v>
      </c>
      <c r="G2832" s="187">
        <v>5.0</v>
      </c>
      <c r="H2832" s="56">
        <f t="shared" si="102"/>
        <v>8.45</v>
      </c>
    </row>
    <row r="2833" ht="15.75" customHeight="1">
      <c r="A2833" s="53">
        <v>7.0</v>
      </c>
      <c r="B2833" s="55" t="s">
        <v>91</v>
      </c>
      <c r="C2833" s="55" t="str">
        <f>+IF(ISERROR(VLOOKUP($B2833,Insumos!$C:$G,3,FALSE)),"",VLOOKUP($B2833,Insumos!$C:$G,3,FALSE))</f>
        <v>PORCION</v>
      </c>
      <c r="D2833" s="56">
        <f>+IF(ISERROR(VLOOKUP($B2833,Insumos!$C:$G,2,FALSE)),"",VLOOKUP($B2833,Insumos!$C:$G,2,FALSE))</f>
        <v>928.27</v>
      </c>
      <c r="E2833" s="57">
        <f>+IF(ISERROR(VLOOKUP($B2833,Insumos!$C:$G,5,FALSE)),"",VLOOKUP($B2833,Insumos!$C:$G,5,FALSE))</f>
        <v>1</v>
      </c>
      <c r="F2833" s="55" t="str">
        <f>+IF(ISERROR(VLOOKUP($B2833,Insumos!$C:$G,4,FALSE)),"",VLOOKUP($B2833,Insumos!$C:$G,4,FALSE))</f>
        <v>PORCION</v>
      </c>
      <c r="G2833" s="187">
        <v>1.0</v>
      </c>
      <c r="H2833" s="56">
        <f t="shared" si="102"/>
        <v>928.27</v>
      </c>
    </row>
    <row r="2834" ht="15.75" customHeight="1">
      <c r="A2834" s="53">
        <v>8.0</v>
      </c>
      <c r="B2834" s="55" t="s">
        <v>141</v>
      </c>
      <c r="C2834" s="55" t="str">
        <f>+IF(ISERROR(VLOOKUP($B2834,Insumos!$C:$G,3,FALSE)),"",VLOOKUP($B2834,Insumos!$C:$G,3,FALSE))</f>
        <v>MILILITROS</v>
      </c>
      <c r="D2834" s="56">
        <f>+IF(ISERROR(VLOOKUP($B2834,Insumos!$C:$G,2,FALSE)),"",VLOOKUP($B2834,Insumos!$C:$G,2,FALSE))</f>
        <v>12024.33</v>
      </c>
      <c r="E2834" s="57">
        <f>+IF(ISERROR(VLOOKUP($B2834,Insumos!$C:$G,5,FALSE)),"",VLOOKUP($B2834,Insumos!$C:$G,5,FALSE))</f>
        <v>2895</v>
      </c>
      <c r="F2834" s="55" t="str">
        <f>+IF(ISERROR(VLOOKUP($B2834,Insumos!$C:$G,4,FALSE)),"",VLOOKUP($B2834,Insumos!$C:$G,4,FALSE))</f>
        <v>MILILITROS</v>
      </c>
      <c r="G2834" s="187">
        <v>30.0</v>
      </c>
      <c r="H2834" s="56">
        <f t="shared" si="102"/>
        <v>124.6</v>
      </c>
    </row>
    <row r="2835" ht="15.75" customHeight="1">
      <c r="A2835" s="53">
        <v>9.0</v>
      </c>
      <c r="B2835" s="55" t="s">
        <v>231</v>
      </c>
      <c r="C2835" s="55" t="str">
        <f>+IF(ISERROR(VLOOKUP($B2835,Insumos!$C:$G,3,FALSE)),"",VLOOKUP($B2835,Insumos!$C:$G,3,FALSE))</f>
        <v>GRAMOS</v>
      </c>
      <c r="D2835" s="56">
        <f>+IF(ISERROR(VLOOKUP($B2835,Insumos!$C:$G,2,FALSE)),"",VLOOKUP($B2835,Insumos!$C:$G,2,FALSE))</f>
        <v>1635.294118</v>
      </c>
      <c r="E2835" s="57">
        <f>+IF(ISERROR(VLOOKUP($B2835,Insumos!$C:$G,5,FALSE)),"",VLOOKUP($B2835,Insumos!$C:$G,5,FALSE))</f>
        <v>1000</v>
      </c>
      <c r="F2835" s="55" t="str">
        <f>+IF(ISERROR(VLOOKUP($B2835,Insumos!$C:$G,4,FALSE)),"",VLOOKUP($B2835,Insumos!$C:$G,4,FALSE))</f>
        <v>GRAMOS</v>
      </c>
      <c r="G2835" s="187">
        <v>10.0</v>
      </c>
      <c r="H2835" s="56">
        <f t="shared" si="102"/>
        <v>16.35</v>
      </c>
    </row>
    <row r="2836" ht="15.75" customHeight="1">
      <c r="A2836" s="53">
        <v>10.0</v>
      </c>
      <c r="B2836" s="55" t="s">
        <v>87</v>
      </c>
      <c r="C2836" s="55" t="str">
        <f>+IF(ISERROR(VLOOKUP($B2836,Insumos!$C:$G,3,FALSE)),"",VLOOKUP($B2836,Insumos!$C:$G,3,FALSE))</f>
        <v>GRAMOS</v>
      </c>
      <c r="D2836" s="56">
        <f>+IF(ISERROR(VLOOKUP($B2836,Insumos!$C:$G,2,FALSE)),"",VLOOKUP($B2836,Insumos!$C:$G,2,FALSE))</f>
        <v>3795</v>
      </c>
      <c r="E2836" s="57">
        <f>+IF(ISERROR(VLOOKUP($B2836,Insumos!$C:$G,5,FALSE)),"",VLOOKUP($B2836,Insumos!$C:$G,5,FALSE))</f>
        <v>500</v>
      </c>
      <c r="F2836" s="55" t="str">
        <f>+IF(ISERROR(VLOOKUP($B2836,Insumos!$C:$G,4,FALSE)),"",VLOOKUP($B2836,Insumos!$C:$G,4,FALSE))</f>
        <v>GRAMOS</v>
      </c>
      <c r="G2836" s="187">
        <v>5.0</v>
      </c>
      <c r="H2836" s="56">
        <f t="shared" si="102"/>
        <v>37.95</v>
      </c>
    </row>
    <row r="2837" ht="15.75" customHeight="1">
      <c r="A2837" s="53">
        <v>11.0</v>
      </c>
      <c r="B2837" s="55" t="s">
        <v>324</v>
      </c>
      <c r="C2837" s="55" t="str">
        <f>+IF(ISERROR(VLOOKUP($B2837,Insumos!$C:$G,3,FALSE)),"",VLOOKUP($B2837,Insumos!$C:$G,3,FALSE))</f>
        <v>GRAMOS</v>
      </c>
      <c r="D2837" s="56">
        <f>+IF(ISERROR(VLOOKUP($B2837,Insumos!$C:$G,2,FALSE)),"",VLOOKUP($B2837,Insumos!$C:$G,2,FALSE))</f>
        <v>1134.5</v>
      </c>
      <c r="E2837" s="57">
        <f>+IF(ISERROR(VLOOKUP($B2837,Insumos!$C:$G,5,FALSE)),"",VLOOKUP($B2837,Insumos!$C:$G,5,FALSE))</f>
        <v>1000</v>
      </c>
      <c r="F2837" s="55" t="str">
        <f>+IF(ISERROR(VLOOKUP($B2837,Insumos!$C:$G,4,FALSE)),"",VLOOKUP($B2837,Insumos!$C:$G,4,FALSE))</f>
        <v>GRAMOS</v>
      </c>
      <c r="G2837" s="187">
        <v>5.0</v>
      </c>
      <c r="H2837" s="56">
        <f t="shared" si="102"/>
        <v>5.67</v>
      </c>
    </row>
    <row r="2838" ht="15.75" customHeight="1">
      <c r="A2838" s="53">
        <v>12.0</v>
      </c>
      <c r="B2838" s="55" t="s">
        <v>294</v>
      </c>
      <c r="C2838" s="55" t="str">
        <f>+IF(ISERROR(VLOOKUP($B2838,Insumos!$C:$G,3,FALSE)),"",VLOOKUP($B2838,Insumos!$C:$G,3,FALSE))</f>
        <v>CAJA</v>
      </c>
      <c r="D2838" s="56">
        <f>+IF(ISERROR(VLOOKUP($B2838,Insumos!$C:$G,2,FALSE)),"",VLOOKUP($B2838,Insumos!$C:$G,2,FALSE))</f>
        <v>180</v>
      </c>
      <c r="E2838" s="57">
        <f>+IF(ISERROR(VLOOKUP($B2838,Insumos!$C:$G,5,FALSE)),"",VLOOKUP($B2838,Insumos!$C:$G,5,FALSE))</f>
        <v>1</v>
      </c>
      <c r="F2838" s="55" t="str">
        <f>+IF(ISERROR(VLOOKUP($B2838,Insumos!$C:$G,4,FALSE)),"",VLOOKUP($B2838,Insumos!$C:$G,4,FALSE))</f>
        <v>CAJA</v>
      </c>
      <c r="G2838" s="187">
        <v>1.0</v>
      </c>
      <c r="H2838" s="56">
        <f t="shared" si="102"/>
        <v>180</v>
      </c>
    </row>
    <row r="2839" ht="15.75" customHeight="1">
      <c r="A2839" s="53">
        <v>13.0</v>
      </c>
      <c r="B2839" s="55" t="s">
        <v>314</v>
      </c>
      <c r="C2839" s="55" t="str">
        <f>+IF(ISERROR(VLOOKUP($B2839,Insumos!$C:$G,3,FALSE)),"",VLOOKUP($B2839,Insumos!$C:$G,3,FALSE))</f>
        <v>UNIDAD</v>
      </c>
      <c r="D2839" s="56">
        <f>+IF(ISERROR(VLOOKUP($B2839,Insumos!$C:$G,2,FALSE)),"",VLOOKUP($B2839,Insumos!$C:$G,2,FALSE))</f>
        <v>10.5</v>
      </c>
      <c r="E2839" s="57">
        <f>+IF(ISERROR(VLOOKUP($B2839,Insumos!$C:$G,5,FALSE)),"",VLOOKUP($B2839,Insumos!$C:$G,5,FALSE))</f>
        <v>1</v>
      </c>
      <c r="F2839" s="55" t="str">
        <f>+IF(ISERROR(VLOOKUP($B2839,Insumos!$C:$G,4,FALSE)),"",VLOOKUP($B2839,Insumos!$C:$G,4,FALSE))</f>
        <v>UNIDAD</v>
      </c>
      <c r="G2839" s="187">
        <v>1.0</v>
      </c>
      <c r="H2839" s="56">
        <f t="shared" si="102"/>
        <v>10.5</v>
      </c>
    </row>
    <row r="2840" ht="15.75" customHeight="1">
      <c r="A2840" s="53">
        <v>14.0</v>
      </c>
      <c r="B2840" s="55" t="s">
        <v>156</v>
      </c>
      <c r="C2840" s="55" t="str">
        <f>+IF(ISERROR(VLOOKUP($B2840,Insumos!$C:$G,3,FALSE)),"",VLOOKUP($B2840,Insumos!$C:$G,3,FALSE))</f>
        <v>GRAMOS</v>
      </c>
      <c r="D2840" s="56">
        <f>+IF(ISERROR(VLOOKUP($B2840,Insumos!$C:$G,2,FALSE)),"",VLOOKUP($B2840,Insumos!$C:$G,2,FALSE))</f>
        <v>909</v>
      </c>
      <c r="E2840" s="57">
        <f>+IF(ISERROR(VLOOKUP($B2840,Insumos!$C:$G,5,FALSE)),"",VLOOKUP($B2840,Insumos!$C:$G,5,FALSE))</f>
        <v>1000</v>
      </c>
      <c r="F2840" s="55" t="str">
        <f>+IF(ISERROR(VLOOKUP($B2840,Insumos!$C:$G,4,FALSE)),"",VLOOKUP($B2840,Insumos!$C:$G,4,FALSE))</f>
        <v>GRAMOS</v>
      </c>
      <c r="G2840" s="187">
        <v>8.0</v>
      </c>
      <c r="H2840" s="56">
        <f t="shared" si="102"/>
        <v>7.27</v>
      </c>
    </row>
    <row r="2841" ht="15.75" customHeight="1">
      <c r="A2841" s="53">
        <v>15.0</v>
      </c>
      <c r="B2841" s="55" t="s">
        <v>313</v>
      </c>
      <c r="C2841" s="55" t="str">
        <f>+IF(ISERROR(VLOOKUP($B2841,Insumos!$C:$G,3,FALSE)),"",VLOOKUP($B2841,Insumos!$C:$G,3,FALSE))</f>
        <v>GRAMOS</v>
      </c>
      <c r="D2841" s="56">
        <f>+IF(ISERROR(VLOOKUP($B2841,Insumos!$C:$G,2,FALSE)),"",VLOOKUP($B2841,Insumos!$C:$G,2,FALSE))</f>
        <v>6750</v>
      </c>
      <c r="E2841" s="57">
        <f>+IF(ISERROR(VLOOKUP($B2841,Insumos!$C:$G,5,FALSE)),"",VLOOKUP($B2841,Insumos!$C:$G,5,FALSE))</f>
        <v>1000</v>
      </c>
      <c r="F2841" s="55" t="str">
        <f>+IF(ISERROR(VLOOKUP($B2841,Insumos!$C:$G,4,FALSE)),"",VLOOKUP($B2841,Insumos!$C:$G,4,FALSE))</f>
        <v>GRAMOS</v>
      </c>
      <c r="G2841" s="187">
        <v>8.0</v>
      </c>
      <c r="H2841" s="56">
        <f t="shared" si="102"/>
        <v>54</v>
      </c>
    </row>
    <row r="2842" ht="15.75" customHeight="1">
      <c r="A2842" s="53">
        <v>16.0</v>
      </c>
      <c r="B2842" s="55" t="s">
        <v>311</v>
      </c>
      <c r="C2842" s="55" t="str">
        <f>+IF(ISERROR(VLOOKUP($B2842,Insumos!$C:$G,3,FALSE)),"",VLOOKUP($B2842,Insumos!$C:$G,3,FALSE))</f>
        <v>UNIDAD</v>
      </c>
      <c r="D2842" s="56">
        <f>+IF(ISERROR(VLOOKUP($B2842,Insumos!$C:$G,2,FALSE)),"",VLOOKUP($B2842,Insumos!$C:$G,2,FALSE))</f>
        <v>75.25</v>
      </c>
      <c r="E2842" s="57">
        <f>+IF(ISERROR(VLOOKUP($B2842,Insumos!$C:$G,5,FALSE)),"",VLOOKUP($B2842,Insumos!$C:$G,5,FALSE))</f>
        <v>1</v>
      </c>
      <c r="F2842" s="55" t="str">
        <f>+IF(ISERROR(VLOOKUP($B2842,Insumos!$C:$G,4,FALSE)),"",VLOOKUP($B2842,Insumos!$C:$G,4,FALSE))</f>
        <v>UNIDAD</v>
      </c>
      <c r="G2842" s="187">
        <v>1.0</v>
      </c>
      <c r="H2842" s="56">
        <f t="shared" si="102"/>
        <v>75.25</v>
      </c>
    </row>
    <row r="2843" ht="15.75" customHeight="1">
      <c r="A2843" s="53">
        <v>17.0</v>
      </c>
      <c r="B2843" s="55" t="s">
        <v>312</v>
      </c>
      <c r="C2843" s="55" t="str">
        <f>+IF(ISERROR(VLOOKUP($B2843,Insumos!$C:$G,3,FALSE)),"",VLOOKUP($B2843,Insumos!$C:$G,3,FALSE))</f>
        <v>UNIDAD</v>
      </c>
      <c r="D2843" s="56">
        <f>+IF(ISERROR(VLOOKUP($B2843,Insumos!$C:$G,2,FALSE)),"",VLOOKUP($B2843,Insumos!$C:$G,2,FALSE))</f>
        <v>90.25</v>
      </c>
      <c r="E2843" s="57">
        <f>+IF(ISERROR(VLOOKUP($B2843,Insumos!$C:$G,5,FALSE)),"",VLOOKUP($B2843,Insumos!$C:$G,5,FALSE))</f>
        <v>1</v>
      </c>
      <c r="F2843" s="55" t="str">
        <f>+IF(ISERROR(VLOOKUP($B2843,Insumos!$C:$G,4,FALSE)),"",VLOOKUP($B2843,Insumos!$C:$G,4,FALSE))</f>
        <v>UNIDAD</v>
      </c>
      <c r="G2843" s="187">
        <v>1.0</v>
      </c>
      <c r="H2843" s="56">
        <f t="shared" si="102"/>
        <v>90.25</v>
      </c>
    </row>
    <row r="2844" ht="15.75" customHeight="1">
      <c r="A2844" s="53">
        <v>18.0</v>
      </c>
      <c r="B2844" s="55" t="s">
        <v>303</v>
      </c>
      <c r="C2844" s="55" t="str">
        <f>+IF(ISERROR(VLOOKUP($B2844,Insumos!$C:$G,3,FALSE)),"",VLOOKUP($B2844,Insumos!$C:$G,3,FALSE))</f>
        <v>UNIDAD</v>
      </c>
      <c r="D2844" s="56">
        <f>+IF(ISERROR(VLOOKUP($B2844,Insumos!$C:$G,2,FALSE)),"",VLOOKUP($B2844,Insumos!$C:$G,2,FALSE))</f>
        <v>10</v>
      </c>
      <c r="E2844" s="57">
        <f>+IF(ISERROR(VLOOKUP($B2844,Insumos!$C:$G,5,FALSE)),"",VLOOKUP($B2844,Insumos!$C:$G,5,FALSE))</f>
        <v>1</v>
      </c>
      <c r="F2844" s="55" t="str">
        <f>+IF(ISERROR(VLOOKUP($B2844,Insumos!$C:$G,4,FALSE)),"",VLOOKUP($B2844,Insumos!$C:$G,4,FALSE))</f>
        <v>UNIDAD</v>
      </c>
      <c r="G2844" s="187">
        <v>2.0</v>
      </c>
      <c r="H2844" s="56">
        <f t="shared" si="102"/>
        <v>20</v>
      </c>
    </row>
    <row r="2845" ht="15.75" customHeight="1">
      <c r="A2845" s="53">
        <v>19.0</v>
      </c>
      <c r="B2845" s="55" t="s">
        <v>304</v>
      </c>
      <c r="C2845" s="55" t="str">
        <f>+IF(ISERROR(VLOOKUP($B2845,Insumos!$C:$G,3,FALSE)),"",VLOOKUP($B2845,Insumos!$C:$G,3,FALSE))</f>
        <v>UNIDAD</v>
      </c>
      <c r="D2845" s="56">
        <f>+IF(ISERROR(VLOOKUP($B2845,Insumos!$C:$G,2,FALSE)),"",VLOOKUP($B2845,Insumos!$C:$G,2,FALSE))</f>
        <v>9</v>
      </c>
      <c r="E2845" s="57">
        <f>+IF(ISERROR(VLOOKUP($B2845,Insumos!$C:$G,5,FALSE)),"",VLOOKUP($B2845,Insumos!$C:$G,5,FALSE))</f>
        <v>1</v>
      </c>
      <c r="F2845" s="55" t="str">
        <f>+IF(ISERROR(VLOOKUP($B2845,Insumos!$C:$G,4,FALSE)),"",VLOOKUP($B2845,Insumos!$C:$G,4,FALSE))</f>
        <v>UNIDAD</v>
      </c>
      <c r="G2845" s="187">
        <v>2.0</v>
      </c>
      <c r="H2845" s="56">
        <f t="shared" si="102"/>
        <v>18</v>
      </c>
    </row>
    <row r="2846" ht="15.75" customHeight="1">
      <c r="A2846" s="53">
        <v>20.0</v>
      </c>
      <c r="B2846" s="55" t="s">
        <v>305</v>
      </c>
      <c r="C2846" s="55" t="str">
        <f>+IF(ISERROR(VLOOKUP($B2846,Insumos!$C:$G,3,FALSE)),"",VLOOKUP($B2846,Insumos!$C:$G,3,FALSE))</f>
        <v>UNIDAD</v>
      </c>
      <c r="D2846" s="56">
        <f>+IF(ISERROR(VLOOKUP($B2846,Insumos!$C:$G,2,FALSE)),"",VLOOKUP($B2846,Insumos!$C:$G,2,FALSE))</f>
        <v>52</v>
      </c>
      <c r="E2846" s="57">
        <f>+IF(ISERROR(VLOOKUP($B2846,Insumos!$C:$G,5,FALSE)),"",VLOOKUP($B2846,Insumos!$C:$G,5,FALSE))</f>
        <v>1</v>
      </c>
      <c r="F2846" s="55" t="str">
        <f>+IF(ISERROR(VLOOKUP($B2846,Insumos!$C:$G,4,FALSE)),"",VLOOKUP($B2846,Insumos!$C:$G,4,FALSE))</f>
        <v>UNIDAD</v>
      </c>
      <c r="G2846" s="141">
        <v>1.0</v>
      </c>
      <c r="H2846" s="56">
        <f t="shared" si="102"/>
        <v>52</v>
      </c>
    </row>
    <row r="2847" ht="15.75" customHeight="1">
      <c r="A2847" s="53">
        <v>21.0</v>
      </c>
      <c r="B2847" s="55" t="s">
        <v>309</v>
      </c>
      <c r="C2847" s="55" t="str">
        <f>+IF(ISERROR(VLOOKUP($B2847,Insumos!$C:$G,3,FALSE)),"",VLOOKUP($B2847,Insumos!$C:$G,3,FALSE))</f>
        <v>UNIDAD</v>
      </c>
      <c r="D2847" s="56">
        <f>+IF(ISERROR(VLOOKUP($B2847,Insumos!$C:$G,2,FALSE)),"",VLOOKUP($B2847,Insumos!$C:$G,2,FALSE))</f>
        <v>23.53</v>
      </c>
      <c r="E2847" s="57">
        <f>+IF(ISERROR(VLOOKUP($B2847,Insumos!$C:$G,5,FALSE)),"",VLOOKUP($B2847,Insumos!$C:$G,5,FALSE))</f>
        <v>1</v>
      </c>
      <c r="F2847" s="55" t="str">
        <f>+IF(ISERROR(VLOOKUP($B2847,Insumos!$C:$G,4,FALSE)),"",VLOOKUP($B2847,Insumos!$C:$G,4,FALSE))</f>
        <v>UNIDAD</v>
      </c>
      <c r="G2847" s="141">
        <v>1.0</v>
      </c>
      <c r="H2847" s="56">
        <f t="shared" si="102"/>
        <v>23.53</v>
      </c>
    </row>
    <row r="2848" ht="15.75" customHeight="1">
      <c r="A2848" s="53">
        <v>22.0</v>
      </c>
      <c r="B2848" s="55" t="s">
        <v>310</v>
      </c>
      <c r="C2848" s="55" t="str">
        <f>+IF(ISERROR(VLOOKUP($B2848,Insumos!$C:$G,3,FALSE)),"",VLOOKUP($B2848,Insumos!$C:$G,3,FALSE))</f>
        <v>UNIDAD</v>
      </c>
      <c r="D2848" s="56">
        <f>+IF(ISERROR(VLOOKUP($B2848,Insumos!$C:$G,2,FALSE)),"",VLOOKUP($B2848,Insumos!$C:$G,2,FALSE))</f>
        <v>15.13</v>
      </c>
      <c r="E2848" s="57">
        <f>+IF(ISERROR(VLOOKUP($B2848,Insumos!$C:$G,5,FALSE)),"",VLOOKUP($B2848,Insumos!$C:$G,5,FALSE))</f>
        <v>1</v>
      </c>
      <c r="F2848" s="55" t="str">
        <f>+IF(ISERROR(VLOOKUP($B2848,Insumos!$C:$G,4,FALSE)),"",VLOOKUP($B2848,Insumos!$C:$G,4,FALSE))</f>
        <v>UNIDAD</v>
      </c>
      <c r="G2848" s="141">
        <v>1.0</v>
      </c>
      <c r="H2848" s="56">
        <f t="shared" si="102"/>
        <v>15.13</v>
      </c>
    </row>
    <row r="2849" ht="15.75" customHeight="1">
      <c r="A2849" s="53">
        <v>23.0</v>
      </c>
      <c r="B2849" s="55" t="s">
        <v>315</v>
      </c>
      <c r="C2849" s="55" t="str">
        <f>+IF(ISERROR(VLOOKUP($B2849,Insumos!$C:$G,3,FALSE)),"",VLOOKUP($B2849,Insumos!$C:$G,3,FALSE))</f>
        <v>UNIDAD</v>
      </c>
      <c r="D2849" s="56">
        <f>+IF(ISERROR(VLOOKUP($B2849,Insumos!$C:$G,2,FALSE)),"",VLOOKUP($B2849,Insumos!$C:$G,2,FALSE))</f>
        <v>170</v>
      </c>
      <c r="E2849" s="57">
        <f>+IF(ISERROR(VLOOKUP($B2849,Insumos!$C:$G,5,FALSE)),"",VLOOKUP($B2849,Insumos!$C:$G,5,FALSE))</f>
        <v>1</v>
      </c>
      <c r="F2849" s="55" t="str">
        <f>+IF(ISERROR(VLOOKUP($B2849,Insumos!$C:$G,4,FALSE)),"",VLOOKUP($B2849,Insumos!$C:$G,4,FALSE))</f>
        <v>UNIDAD</v>
      </c>
      <c r="G2849" s="141">
        <v>1.0</v>
      </c>
      <c r="H2849" s="56">
        <f t="shared" si="102"/>
        <v>170</v>
      </c>
    </row>
    <row r="2850" ht="15.75" customHeight="1">
      <c r="A2850" s="42"/>
      <c r="B2850" s="140"/>
      <c r="C2850" s="41"/>
      <c r="D2850" s="44"/>
      <c r="E2850" s="45"/>
      <c r="F2850" s="41"/>
      <c r="G2850" s="67" t="s">
        <v>566</v>
      </c>
      <c r="H2850" s="68">
        <f>+SUM(H2827:H2848)</f>
        <v>2328.36</v>
      </c>
    </row>
    <row r="2851" ht="15.75" customHeight="1">
      <c r="A2851" s="42"/>
      <c r="B2851" s="140"/>
      <c r="C2851" s="41"/>
      <c r="D2851" s="44"/>
      <c r="E2851" s="45"/>
      <c r="F2851" s="41"/>
      <c r="G2851" s="67" t="s">
        <v>569</v>
      </c>
      <c r="H2851" s="142">
        <f>+H2850/10</f>
        <v>232.836</v>
      </c>
    </row>
    <row r="2852" ht="15.75" customHeight="1">
      <c r="A2852" s="42"/>
      <c r="B2852" s="140"/>
      <c r="C2852" s="41"/>
      <c r="D2852" s="44"/>
      <c r="E2852" s="45"/>
      <c r="F2852" s="41"/>
      <c r="G2852" s="67" t="s">
        <v>570</v>
      </c>
      <c r="H2852" s="143">
        <f>(H2850+H2851)*1.19</f>
        <v>3047.82324</v>
      </c>
    </row>
    <row r="2853" ht="15.75" customHeight="1">
      <c r="A2853" s="42"/>
      <c r="B2853" s="140"/>
      <c r="C2853" s="41"/>
      <c r="D2853" s="44"/>
      <c r="E2853" s="45"/>
      <c r="F2853" s="41"/>
      <c r="G2853" s="67" t="s">
        <v>571</v>
      </c>
      <c r="H2853" s="144">
        <f>+H2852/H2854</f>
        <v>0.2541971009</v>
      </c>
    </row>
    <row r="2854" ht="15.75" customHeight="1">
      <c r="A2854" s="42"/>
      <c r="B2854" s="140"/>
      <c r="C2854" s="41"/>
      <c r="D2854" s="44"/>
      <c r="E2854" s="45"/>
      <c r="F2854" s="41"/>
      <c r="G2854" s="67" t="s">
        <v>572</v>
      </c>
      <c r="H2854" s="154">
        <v>11990.0</v>
      </c>
    </row>
    <row r="2855" ht="15.75" customHeight="1">
      <c r="B2855" s="4"/>
      <c r="G2855" s="31"/>
    </row>
    <row r="2856" ht="15.75" customHeight="1">
      <c r="B2856" s="4"/>
      <c r="G2856" s="31"/>
    </row>
    <row r="2857" ht="15.75" customHeight="1">
      <c r="B2857" s="4"/>
      <c r="G2857" s="31"/>
    </row>
    <row r="2858" ht="15.75" customHeight="1">
      <c r="A2858" s="138" t="s">
        <v>562</v>
      </c>
      <c r="B2858" s="89" t="s">
        <v>663</v>
      </c>
      <c r="C2858" s="34" t="s">
        <v>484</v>
      </c>
      <c r="D2858" s="35"/>
      <c r="E2858" s="36"/>
      <c r="F2858" s="37"/>
      <c r="G2858" s="38"/>
      <c r="H2858" s="35"/>
    </row>
    <row r="2859" ht="15.75" customHeight="1">
      <c r="A2859" s="42"/>
      <c r="B2859" s="140"/>
      <c r="C2859" s="42"/>
      <c r="D2859" s="44"/>
      <c r="E2859" s="45"/>
      <c r="F2859" s="42"/>
      <c r="G2859" s="46"/>
      <c r="H2859" s="44"/>
    </row>
    <row r="2860" ht="15.75" customHeight="1">
      <c r="A2860" s="48" t="s">
        <v>476</v>
      </c>
      <c r="B2860" s="48" t="s">
        <v>477</v>
      </c>
      <c r="C2860" s="48" t="s">
        <v>478</v>
      </c>
      <c r="D2860" s="49" t="s">
        <v>564</v>
      </c>
      <c r="E2860" s="50" t="s">
        <v>10</v>
      </c>
      <c r="F2860" s="48" t="s">
        <v>480</v>
      </c>
      <c r="G2860" s="51" t="s">
        <v>481</v>
      </c>
      <c r="H2860" s="49" t="s">
        <v>565</v>
      </c>
    </row>
    <row r="2861" ht="15.75" customHeight="1">
      <c r="A2861" s="53">
        <v>1.0</v>
      </c>
      <c r="B2861" s="55" t="s">
        <v>52</v>
      </c>
      <c r="C2861" s="55" t="str">
        <f>+IF(ISERROR(VLOOKUP($B2861,Insumos!$C:$G,3,FALSE)),"",VLOOKUP($B2861,Insumos!$C:$G,3,FALSE))</f>
        <v>UNIDAD</v>
      </c>
      <c r="D2861" s="56">
        <f>+IF(ISERROR(VLOOKUP($B2861,Insumos!$C:$G,2,FALSE)),"",VLOOKUP($B2861,Insumos!$C:$G,2,FALSE))</f>
        <v>5000</v>
      </c>
      <c r="E2861" s="57">
        <f>+IF(ISERROR(VLOOKUP($B2861,Insumos!$C:$G,5,FALSE)),"",VLOOKUP($B2861,Insumos!$C:$G,5,FALSE))</f>
        <v>100</v>
      </c>
      <c r="F2861" s="55" t="str">
        <f>+IF(ISERROR(VLOOKUP($B2861,Insumos!$C:$G,4,FALSE)),"",VLOOKUP($B2861,Insumos!$C:$G,4,FALSE))</f>
        <v>UNIDAD</v>
      </c>
      <c r="G2861" s="141">
        <v>1.0</v>
      </c>
      <c r="H2861" s="56">
        <f t="shared" ref="H2861:H2881" si="103">IF(ISERROR(ROUND(+D2861/E2861*G2861,2)),0,ROUND(+D2861/E2861*G2861,2))</f>
        <v>50</v>
      </c>
    </row>
    <row r="2862" ht="15.75" customHeight="1">
      <c r="A2862" s="53">
        <v>2.0</v>
      </c>
      <c r="B2862" s="55" t="s">
        <v>235</v>
      </c>
      <c r="C2862" s="55" t="str">
        <f>+IF(ISERROR(VLOOKUP($B2862,Insumos!$C:$G,3,FALSE)),"",VLOOKUP($B2862,Insumos!$C:$G,3,FALSE))</f>
        <v>GRAMOS</v>
      </c>
      <c r="D2862" s="56">
        <f>+IF(ISERROR(VLOOKUP($B2862,Insumos!$C:$G,2,FALSE)),"",VLOOKUP($B2862,Insumos!$C:$G,2,FALSE))</f>
        <v>13944.82759</v>
      </c>
      <c r="E2862" s="57">
        <f>+IF(ISERROR(VLOOKUP($B2862,Insumos!$C:$G,5,FALSE)),"",VLOOKUP($B2862,Insumos!$C:$G,5,FALSE))</f>
        <v>1000</v>
      </c>
      <c r="F2862" s="55" t="str">
        <f>+IF(ISERROR(VLOOKUP($B2862,Insumos!$C:$G,4,FALSE)),"",VLOOKUP($B2862,Insumos!$C:$G,4,FALSE))</f>
        <v>GRAMOS</v>
      </c>
      <c r="G2862" s="141">
        <v>40.0</v>
      </c>
      <c r="H2862" s="56">
        <f t="shared" si="103"/>
        <v>557.79</v>
      </c>
    </row>
    <row r="2863" ht="15.75" customHeight="1">
      <c r="A2863" s="53">
        <v>3.0</v>
      </c>
      <c r="B2863" s="55" t="s">
        <v>232</v>
      </c>
      <c r="C2863" s="55" t="str">
        <f>+IF(ISERROR(VLOOKUP($B2863,Insumos!$C:$G,3,FALSE)),"",VLOOKUP($B2863,Insumos!$C:$G,3,FALSE))</f>
        <v>GRAMOS</v>
      </c>
      <c r="D2863" s="56">
        <f>+IF(ISERROR(VLOOKUP($B2863,Insumos!$C:$G,2,FALSE)),"",VLOOKUP($B2863,Insumos!$C:$G,2,FALSE))</f>
        <v>3529.411765</v>
      </c>
      <c r="E2863" s="57">
        <f>+IF(ISERROR(VLOOKUP($B2863,Insumos!$C:$G,5,FALSE)),"",VLOOKUP($B2863,Insumos!$C:$G,5,FALSE))</f>
        <v>1000</v>
      </c>
      <c r="F2863" s="55" t="str">
        <f>+IF(ISERROR(VLOOKUP($B2863,Insumos!$C:$G,4,FALSE)),"",VLOOKUP($B2863,Insumos!$C:$G,4,FALSE))</f>
        <v>GRAMOS</v>
      </c>
      <c r="G2863" s="141">
        <v>40.0</v>
      </c>
      <c r="H2863" s="56">
        <f t="shared" si="103"/>
        <v>141.18</v>
      </c>
    </row>
    <row r="2864" ht="15.75" customHeight="1">
      <c r="A2864" s="53">
        <v>4.0</v>
      </c>
      <c r="B2864" s="55" t="s">
        <v>33</v>
      </c>
      <c r="C2864" s="55" t="str">
        <f>+IF(ISERROR(VLOOKUP($B2864,Insumos!$C:$G,3,FALSE)),"",VLOOKUP($B2864,Insumos!$C:$G,3,FALSE))</f>
        <v>GRAMOS</v>
      </c>
      <c r="D2864" s="56">
        <f>+IF(ISERROR(VLOOKUP($B2864,Insumos!$C:$G,2,FALSE)),"",VLOOKUP($B2864,Insumos!$C:$G,2,FALSE))</f>
        <v>6945</v>
      </c>
      <c r="E2864" s="57">
        <f>+IF(ISERROR(VLOOKUP($B2864,Insumos!$C:$G,5,FALSE)),"",VLOOKUP($B2864,Insumos!$C:$G,5,FALSE))</f>
        <v>1360</v>
      </c>
      <c r="F2864" s="55" t="str">
        <f>+IF(ISERROR(VLOOKUP($B2864,Insumos!$C:$G,4,FALSE)),"",VLOOKUP($B2864,Insumos!$C:$G,4,FALSE))</f>
        <v>GRAMOS</v>
      </c>
      <c r="G2864" s="141">
        <v>60.0</v>
      </c>
      <c r="H2864" s="56">
        <f t="shared" si="103"/>
        <v>306.4</v>
      </c>
    </row>
    <row r="2865" ht="15.75" customHeight="1">
      <c r="A2865" s="53">
        <v>5.0</v>
      </c>
      <c r="B2865" s="55" t="s">
        <v>54</v>
      </c>
      <c r="C2865" s="55" t="str">
        <f>+IF(ISERROR(VLOOKUP($B2865,Insumos!$C:$G,3,FALSE)),"",VLOOKUP($B2865,Insumos!$C:$G,3,FALSE))</f>
        <v>UNIDAD</v>
      </c>
      <c r="D2865" s="56">
        <f>+IF(ISERROR(VLOOKUP($B2865,Insumos!$C:$G,2,FALSE)),"",VLOOKUP($B2865,Insumos!$C:$G,2,FALSE))</f>
        <v>8000</v>
      </c>
      <c r="E2865" s="57">
        <f>+IF(ISERROR(VLOOKUP($B2865,Insumos!$C:$G,5,FALSE)),"",VLOOKUP($B2865,Insumos!$C:$G,5,FALSE))</f>
        <v>36</v>
      </c>
      <c r="F2865" s="55" t="str">
        <f>+IF(ISERROR(VLOOKUP($B2865,Insumos!$C:$G,4,FALSE)),"",VLOOKUP($B2865,Insumos!$C:$G,4,FALSE))</f>
        <v>UNIDAD</v>
      </c>
      <c r="G2865" s="141">
        <v>0.5</v>
      </c>
      <c r="H2865" s="56">
        <f t="shared" si="103"/>
        <v>111.11</v>
      </c>
    </row>
    <row r="2866" ht="15.75" customHeight="1">
      <c r="A2866" s="53">
        <v>6.0</v>
      </c>
      <c r="B2866" s="55" t="s">
        <v>56</v>
      </c>
      <c r="C2866" s="55" t="str">
        <f>+IF(ISERROR(VLOOKUP($B2866,Insumos!$C:$G,3,FALSE)),"",VLOOKUP($B2866,Insumos!$C:$G,3,FALSE))</f>
        <v>GRAMOS</v>
      </c>
      <c r="D2866" s="56">
        <f>+IF(ISERROR(VLOOKUP($B2866,Insumos!$C:$G,2,FALSE)),"",VLOOKUP($B2866,Insumos!$C:$G,2,FALSE))</f>
        <v>1690</v>
      </c>
      <c r="E2866" s="57">
        <f>+IF(ISERROR(VLOOKUP($B2866,Insumos!$C:$G,5,FALSE)),"",VLOOKUP($B2866,Insumos!$C:$G,5,FALSE))</f>
        <v>1000</v>
      </c>
      <c r="F2866" s="55" t="str">
        <f>+IF(ISERROR(VLOOKUP($B2866,Insumos!$C:$G,4,FALSE)),"",VLOOKUP($B2866,Insumos!$C:$G,4,FALSE))</f>
        <v>GRAMOS</v>
      </c>
      <c r="G2866" s="141">
        <v>5.0</v>
      </c>
      <c r="H2866" s="56">
        <f t="shared" si="103"/>
        <v>8.45</v>
      </c>
    </row>
    <row r="2867" ht="15.75" customHeight="1">
      <c r="A2867" s="53">
        <v>7.0</v>
      </c>
      <c r="B2867" s="55" t="s">
        <v>240</v>
      </c>
      <c r="C2867" s="55" t="str">
        <f>+IF(ISERROR(VLOOKUP($B2867,Insumos!$C:$G,3,FALSE)),"",VLOOKUP($B2867,Insumos!$C:$G,3,FALSE))</f>
        <v>GRAMOS</v>
      </c>
      <c r="D2867" s="56">
        <f>+IF(ISERROR(VLOOKUP($B2867,Insumos!$C:$G,2,FALSE)),"",VLOOKUP($B2867,Insumos!$C:$G,2,FALSE))</f>
        <v>8143</v>
      </c>
      <c r="E2867" s="57">
        <f>+IF(ISERROR(VLOOKUP($B2867,Insumos!$C:$G,5,FALSE)),"",VLOOKUP($B2867,Insumos!$C:$G,5,FALSE))</f>
        <v>1000</v>
      </c>
      <c r="F2867" s="55" t="str">
        <f>+IF(ISERROR(VLOOKUP($B2867,Insumos!$C:$G,4,FALSE)),"",VLOOKUP($B2867,Insumos!$C:$G,4,FALSE))</f>
        <v>GRAMOS</v>
      </c>
      <c r="G2867" s="141">
        <v>17.0</v>
      </c>
      <c r="H2867" s="56">
        <f t="shared" si="103"/>
        <v>138.43</v>
      </c>
    </row>
    <row r="2868" ht="15.75" customHeight="1">
      <c r="A2868" s="53">
        <v>8.0</v>
      </c>
      <c r="B2868" s="55" t="s">
        <v>324</v>
      </c>
      <c r="C2868" s="55" t="str">
        <f>+IF(ISERROR(VLOOKUP($B2868,Insumos!$C:$G,3,FALSE)),"",VLOOKUP($B2868,Insumos!$C:$G,3,FALSE))</f>
        <v>GRAMOS</v>
      </c>
      <c r="D2868" s="56">
        <f>+IF(ISERROR(VLOOKUP($B2868,Insumos!$C:$G,2,FALSE)),"",VLOOKUP($B2868,Insumos!$C:$G,2,FALSE))</f>
        <v>1134.5</v>
      </c>
      <c r="E2868" s="57">
        <f>+IF(ISERROR(VLOOKUP($B2868,Insumos!$C:$G,5,FALSE)),"",VLOOKUP($B2868,Insumos!$C:$G,5,FALSE))</f>
        <v>1000</v>
      </c>
      <c r="F2868" s="55" t="str">
        <f>+IF(ISERROR(VLOOKUP($B2868,Insumos!$C:$G,4,FALSE)),"",VLOOKUP($B2868,Insumos!$C:$G,4,FALSE))</f>
        <v>GRAMOS</v>
      </c>
      <c r="G2868" s="141">
        <v>5.0</v>
      </c>
      <c r="H2868" s="56">
        <f t="shared" si="103"/>
        <v>5.67</v>
      </c>
    </row>
    <row r="2869" ht="15.75" customHeight="1">
      <c r="A2869" s="53">
        <v>9.0</v>
      </c>
      <c r="B2869" s="55" t="s">
        <v>87</v>
      </c>
      <c r="C2869" s="55" t="str">
        <f>+IF(ISERROR(VLOOKUP($B2869,Insumos!$C:$G,3,FALSE)),"",VLOOKUP($B2869,Insumos!$C:$G,3,FALSE))</f>
        <v>GRAMOS</v>
      </c>
      <c r="D2869" s="56">
        <f>+IF(ISERROR(VLOOKUP($B2869,Insumos!$C:$G,2,FALSE)),"",VLOOKUP($B2869,Insumos!$C:$G,2,FALSE))</f>
        <v>3795</v>
      </c>
      <c r="E2869" s="57">
        <f>+IF(ISERROR(VLOOKUP($B2869,Insumos!$C:$G,5,FALSE)),"",VLOOKUP($B2869,Insumos!$C:$G,5,FALSE))</f>
        <v>500</v>
      </c>
      <c r="F2869" s="55" t="str">
        <f>+IF(ISERROR(VLOOKUP($B2869,Insumos!$C:$G,4,FALSE)),"",VLOOKUP($B2869,Insumos!$C:$G,4,FALSE))</f>
        <v>GRAMOS</v>
      </c>
      <c r="G2869" s="141">
        <v>5.0</v>
      </c>
      <c r="H2869" s="56">
        <f t="shared" si="103"/>
        <v>37.95</v>
      </c>
    </row>
    <row r="2870" ht="15.75" customHeight="1">
      <c r="A2870" s="53">
        <v>10.0</v>
      </c>
      <c r="B2870" s="55" t="s">
        <v>297</v>
      </c>
      <c r="C2870" s="55" t="str">
        <f>+IF(ISERROR(VLOOKUP($B2870,Insumos!$C:$G,3,FALSE)),"",VLOOKUP($B2870,Insumos!$C:$G,3,FALSE))</f>
        <v>CAJA</v>
      </c>
      <c r="D2870" s="56">
        <f>+IF(ISERROR(VLOOKUP($B2870,Insumos!$C:$G,2,FALSE)),"",VLOOKUP($B2870,Insumos!$C:$G,2,FALSE))</f>
        <v>110</v>
      </c>
      <c r="E2870" s="57">
        <f>+IF(ISERROR(VLOOKUP($B2870,Insumos!$C:$G,5,FALSE)),"",VLOOKUP($B2870,Insumos!$C:$G,5,FALSE))</f>
        <v>1</v>
      </c>
      <c r="F2870" s="55" t="str">
        <f>+IF(ISERROR(VLOOKUP($B2870,Insumos!$C:$G,4,FALSE)),"",VLOOKUP($B2870,Insumos!$C:$G,4,FALSE))</f>
        <v>CAJA</v>
      </c>
      <c r="G2870" s="141">
        <v>1.0</v>
      </c>
      <c r="H2870" s="56">
        <f t="shared" si="103"/>
        <v>110</v>
      </c>
    </row>
    <row r="2871" ht="15.75" customHeight="1">
      <c r="A2871" s="53">
        <v>11.0</v>
      </c>
      <c r="B2871" s="55" t="s">
        <v>314</v>
      </c>
      <c r="C2871" s="55" t="str">
        <f>+IF(ISERROR(VLOOKUP($B2871,Insumos!$C:$G,3,FALSE)),"",VLOOKUP($B2871,Insumos!$C:$G,3,FALSE))</f>
        <v>UNIDAD</v>
      </c>
      <c r="D2871" s="56">
        <f>+IF(ISERROR(VLOOKUP($B2871,Insumos!$C:$G,2,FALSE)),"",VLOOKUP($B2871,Insumos!$C:$G,2,FALSE))</f>
        <v>10.5</v>
      </c>
      <c r="E2871" s="57">
        <f>+IF(ISERROR(VLOOKUP($B2871,Insumos!$C:$G,5,FALSE)),"",VLOOKUP($B2871,Insumos!$C:$G,5,FALSE))</f>
        <v>1</v>
      </c>
      <c r="F2871" s="55" t="str">
        <f>+IF(ISERROR(VLOOKUP($B2871,Insumos!$C:$G,4,FALSE)),"",VLOOKUP($B2871,Insumos!$C:$G,4,FALSE))</f>
        <v>UNIDAD</v>
      </c>
      <c r="G2871" s="141">
        <v>1.0</v>
      </c>
      <c r="H2871" s="56">
        <f t="shared" si="103"/>
        <v>10.5</v>
      </c>
    </row>
    <row r="2872" ht="15.75" customHeight="1">
      <c r="A2872" s="53">
        <v>12.0</v>
      </c>
      <c r="B2872" s="55" t="s">
        <v>156</v>
      </c>
      <c r="C2872" s="55" t="str">
        <f>+IF(ISERROR(VLOOKUP($B2872,Insumos!$C:$G,3,FALSE)),"",VLOOKUP($B2872,Insumos!$C:$G,3,FALSE))</f>
        <v>GRAMOS</v>
      </c>
      <c r="D2872" s="56">
        <f>+IF(ISERROR(VLOOKUP($B2872,Insumos!$C:$G,2,FALSE)),"",VLOOKUP($B2872,Insumos!$C:$G,2,FALSE))</f>
        <v>909</v>
      </c>
      <c r="E2872" s="57">
        <f>+IF(ISERROR(VLOOKUP($B2872,Insumos!$C:$G,5,FALSE)),"",VLOOKUP($B2872,Insumos!$C:$G,5,FALSE))</f>
        <v>1000</v>
      </c>
      <c r="F2872" s="55" t="str">
        <f>+IF(ISERROR(VLOOKUP($B2872,Insumos!$C:$G,4,FALSE)),"",VLOOKUP($B2872,Insumos!$C:$G,4,FALSE))</f>
        <v>GRAMOS</v>
      </c>
      <c r="G2872" s="141">
        <v>8.0</v>
      </c>
      <c r="H2872" s="56">
        <f t="shared" si="103"/>
        <v>7.27</v>
      </c>
    </row>
    <row r="2873" ht="15.75" customHeight="1">
      <c r="A2873" s="53">
        <v>13.0</v>
      </c>
      <c r="B2873" s="55" t="s">
        <v>313</v>
      </c>
      <c r="C2873" s="55" t="str">
        <f>+IF(ISERROR(VLOOKUP($B2873,Insumos!$C:$G,3,FALSE)),"",VLOOKUP($B2873,Insumos!$C:$G,3,FALSE))</f>
        <v>GRAMOS</v>
      </c>
      <c r="D2873" s="56">
        <f>+IF(ISERROR(VLOOKUP($B2873,Insumos!$C:$G,2,FALSE)),"",VLOOKUP($B2873,Insumos!$C:$G,2,FALSE))</f>
        <v>6750</v>
      </c>
      <c r="E2873" s="57">
        <f>+IF(ISERROR(VLOOKUP($B2873,Insumos!$C:$G,5,FALSE)),"",VLOOKUP($B2873,Insumos!$C:$G,5,FALSE))</f>
        <v>1000</v>
      </c>
      <c r="F2873" s="55" t="str">
        <f>+IF(ISERROR(VLOOKUP($B2873,Insumos!$C:$G,4,FALSE)),"",VLOOKUP($B2873,Insumos!$C:$G,4,FALSE))</f>
        <v>GRAMOS</v>
      </c>
      <c r="G2873" s="141">
        <v>8.0</v>
      </c>
      <c r="H2873" s="56">
        <f t="shared" si="103"/>
        <v>54</v>
      </c>
    </row>
    <row r="2874" ht="15.75" customHeight="1">
      <c r="A2874" s="53">
        <v>14.0</v>
      </c>
      <c r="B2874" s="55" t="s">
        <v>311</v>
      </c>
      <c r="C2874" s="55" t="str">
        <f>+IF(ISERROR(VLOOKUP($B2874,Insumos!$C:$G,3,FALSE)),"",VLOOKUP($B2874,Insumos!$C:$G,3,FALSE))</f>
        <v>UNIDAD</v>
      </c>
      <c r="D2874" s="56">
        <f>+IF(ISERROR(VLOOKUP($B2874,Insumos!$C:$G,2,FALSE)),"",VLOOKUP($B2874,Insumos!$C:$G,2,FALSE))</f>
        <v>75.25</v>
      </c>
      <c r="E2874" s="57">
        <f>+IF(ISERROR(VLOOKUP($B2874,Insumos!$C:$G,5,FALSE)),"",VLOOKUP($B2874,Insumos!$C:$G,5,FALSE))</f>
        <v>1</v>
      </c>
      <c r="F2874" s="55" t="str">
        <f>+IF(ISERROR(VLOOKUP($B2874,Insumos!$C:$G,4,FALSE)),"",VLOOKUP($B2874,Insumos!$C:$G,4,FALSE))</f>
        <v>UNIDAD</v>
      </c>
      <c r="G2874" s="141">
        <v>1.0</v>
      </c>
      <c r="H2874" s="56">
        <f t="shared" si="103"/>
        <v>75.25</v>
      </c>
    </row>
    <row r="2875" ht="15.75" customHeight="1">
      <c r="A2875" s="53">
        <v>15.0</v>
      </c>
      <c r="B2875" s="55" t="s">
        <v>312</v>
      </c>
      <c r="C2875" s="55" t="str">
        <f>+IF(ISERROR(VLOOKUP($B2875,Insumos!$C:$G,3,FALSE)),"",VLOOKUP($B2875,Insumos!$C:$G,3,FALSE))</f>
        <v>UNIDAD</v>
      </c>
      <c r="D2875" s="56">
        <f>+IF(ISERROR(VLOOKUP($B2875,Insumos!$C:$G,2,FALSE)),"",VLOOKUP($B2875,Insumos!$C:$G,2,FALSE))</f>
        <v>90.25</v>
      </c>
      <c r="E2875" s="57">
        <f>+IF(ISERROR(VLOOKUP($B2875,Insumos!$C:$G,5,FALSE)),"",VLOOKUP($B2875,Insumos!$C:$G,5,FALSE))</f>
        <v>1</v>
      </c>
      <c r="F2875" s="55" t="str">
        <f>+IF(ISERROR(VLOOKUP($B2875,Insumos!$C:$G,4,FALSE)),"",VLOOKUP($B2875,Insumos!$C:$G,4,FALSE))</f>
        <v>UNIDAD</v>
      </c>
      <c r="G2875" s="141">
        <v>1.0</v>
      </c>
      <c r="H2875" s="56">
        <f t="shared" si="103"/>
        <v>90.25</v>
      </c>
    </row>
    <row r="2876" ht="15.75" customHeight="1">
      <c r="A2876" s="53">
        <v>16.0</v>
      </c>
      <c r="B2876" s="55" t="s">
        <v>303</v>
      </c>
      <c r="C2876" s="55" t="str">
        <f>+IF(ISERROR(VLOOKUP($B2876,Insumos!$C:$G,3,FALSE)),"",VLOOKUP($B2876,Insumos!$C:$G,3,FALSE))</f>
        <v>UNIDAD</v>
      </c>
      <c r="D2876" s="56">
        <f>+IF(ISERROR(VLOOKUP($B2876,Insumos!$C:$G,2,FALSE)),"",VLOOKUP($B2876,Insumos!$C:$G,2,FALSE))</f>
        <v>10</v>
      </c>
      <c r="E2876" s="57">
        <f>+IF(ISERROR(VLOOKUP($B2876,Insumos!$C:$G,5,FALSE)),"",VLOOKUP($B2876,Insumos!$C:$G,5,FALSE))</f>
        <v>1</v>
      </c>
      <c r="F2876" s="55" t="str">
        <f>+IF(ISERROR(VLOOKUP($B2876,Insumos!$C:$G,4,FALSE)),"",VLOOKUP($B2876,Insumos!$C:$G,4,FALSE))</f>
        <v>UNIDAD</v>
      </c>
      <c r="G2876" s="141">
        <v>1.0</v>
      </c>
      <c r="H2876" s="56">
        <f t="shared" si="103"/>
        <v>10</v>
      </c>
    </row>
    <row r="2877" ht="15.75" customHeight="1">
      <c r="A2877" s="53">
        <v>17.0</v>
      </c>
      <c r="B2877" s="55" t="s">
        <v>304</v>
      </c>
      <c r="C2877" s="55" t="str">
        <f>+IF(ISERROR(VLOOKUP($B2877,Insumos!$C:$G,3,FALSE)),"",VLOOKUP($B2877,Insumos!$C:$G,3,FALSE))</f>
        <v>UNIDAD</v>
      </c>
      <c r="D2877" s="56">
        <f>+IF(ISERROR(VLOOKUP($B2877,Insumos!$C:$G,2,FALSE)),"",VLOOKUP($B2877,Insumos!$C:$G,2,FALSE))</f>
        <v>9</v>
      </c>
      <c r="E2877" s="57">
        <f>+IF(ISERROR(VLOOKUP($B2877,Insumos!$C:$G,5,FALSE)),"",VLOOKUP($B2877,Insumos!$C:$G,5,FALSE))</f>
        <v>1</v>
      </c>
      <c r="F2877" s="55" t="str">
        <f>+IF(ISERROR(VLOOKUP($B2877,Insumos!$C:$G,4,FALSE)),"",VLOOKUP($B2877,Insumos!$C:$G,4,FALSE))</f>
        <v>UNIDAD</v>
      </c>
      <c r="G2877" s="141">
        <v>1.0</v>
      </c>
      <c r="H2877" s="56">
        <f t="shared" si="103"/>
        <v>9</v>
      </c>
    </row>
    <row r="2878" ht="15.75" customHeight="1">
      <c r="A2878" s="53">
        <v>18.0</v>
      </c>
      <c r="B2878" s="55" t="s">
        <v>315</v>
      </c>
      <c r="C2878" s="55" t="str">
        <f>+IF(ISERROR(VLOOKUP($B2878,Insumos!$C:$G,3,FALSE)),"",VLOOKUP($B2878,Insumos!$C:$G,3,FALSE))</f>
        <v>UNIDAD</v>
      </c>
      <c r="D2878" s="56">
        <f>+IF(ISERROR(VLOOKUP($B2878,Insumos!$C:$G,2,FALSE)),"",VLOOKUP($B2878,Insumos!$C:$G,2,FALSE))</f>
        <v>170</v>
      </c>
      <c r="E2878" s="57">
        <f>+IF(ISERROR(VLOOKUP($B2878,Insumos!$C:$G,5,FALSE)),"",VLOOKUP($B2878,Insumos!$C:$G,5,FALSE))</f>
        <v>1</v>
      </c>
      <c r="F2878" s="55" t="str">
        <f>+IF(ISERROR(VLOOKUP($B2878,Insumos!$C:$G,4,FALSE)),"",VLOOKUP($B2878,Insumos!$C:$G,4,FALSE))</f>
        <v>UNIDAD</v>
      </c>
      <c r="G2878" s="141">
        <v>1.0</v>
      </c>
      <c r="H2878" s="56">
        <f t="shared" si="103"/>
        <v>170</v>
      </c>
    </row>
    <row r="2879" ht="15.75" customHeight="1">
      <c r="A2879" s="53">
        <v>19.0</v>
      </c>
      <c r="B2879" s="55"/>
      <c r="C2879" s="55" t="str">
        <f>+IF(ISERROR(VLOOKUP($B2879,Insumos!$C:$G,3,FALSE)),"",VLOOKUP($B2879,Insumos!$C:$G,3,FALSE))</f>
        <v/>
      </c>
      <c r="D2879" s="56" t="str">
        <f>+IF(ISERROR(VLOOKUP($B2879,Insumos!$C:$G,2,FALSE)),"",VLOOKUP($B2879,Insumos!$C:$G,2,FALSE))</f>
        <v/>
      </c>
      <c r="E2879" s="57" t="str">
        <f>+IF(ISERROR(VLOOKUP($B2879,Insumos!$C:$G,5,FALSE)),"",VLOOKUP($B2879,Insumos!$C:$G,5,FALSE))</f>
        <v/>
      </c>
      <c r="F2879" s="55" t="str">
        <f>+IF(ISERROR(VLOOKUP($B2879,Insumos!$C:$G,4,FALSE)),"",VLOOKUP($B2879,Insumos!$C:$G,4,FALSE))</f>
        <v/>
      </c>
      <c r="G2879" s="141"/>
      <c r="H2879" s="56">
        <f t="shared" si="103"/>
        <v>0</v>
      </c>
    </row>
    <row r="2880" ht="15.75" customHeight="1">
      <c r="A2880" s="53">
        <v>20.0</v>
      </c>
      <c r="B2880" s="55"/>
      <c r="C2880" s="55" t="str">
        <f>+IF(ISERROR(VLOOKUP($B2880,Insumos!$C:$G,3,FALSE)),"",VLOOKUP($B2880,Insumos!$C:$G,3,FALSE))</f>
        <v/>
      </c>
      <c r="D2880" s="56" t="str">
        <f>+IF(ISERROR(VLOOKUP($B2880,Insumos!$C:$G,2,FALSE)),"",VLOOKUP($B2880,Insumos!$C:$G,2,FALSE))</f>
        <v/>
      </c>
      <c r="E2880" s="57" t="str">
        <f>+IF(ISERROR(VLOOKUP($B2880,Insumos!$C:$G,5,FALSE)),"",VLOOKUP($B2880,Insumos!$C:$G,5,FALSE))</f>
        <v/>
      </c>
      <c r="F2880" s="55" t="str">
        <f>+IF(ISERROR(VLOOKUP($B2880,Insumos!$C:$G,4,FALSE)),"",VLOOKUP($B2880,Insumos!$C:$G,4,FALSE))</f>
        <v/>
      </c>
      <c r="G2880" s="141"/>
      <c r="H2880" s="56">
        <f t="shared" si="103"/>
        <v>0</v>
      </c>
    </row>
    <row r="2881" ht="15.75" customHeight="1">
      <c r="A2881" s="53">
        <v>21.0</v>
      </c>
      <c r="B2881" s="55"/>
      <c r="C2881" s="55" t="str">
        <f>+IF(ISERROR(VLOOKUP($B2881,Insumos!$C:$G,3,FALSE)),"",VLOOKUP($B2881,Insumos!$C:$G,3,FALSE))</f>
        <v/>
      </c>
      <c r="D2881" s="56" t="str">
        <f>+IF(ISERROR(VLOOKUP($B2881,Insumos!$C:$G,2,FALSE)),"",VLOOKUP($B2881,Insumos!$C:$G,2,FALSE))</f>
        <v/>
      </c>
      <c r="E2881" s="57" t="str">
        <f>+IF(ISERROR(VLOOKUP($B2881,Insumos!$C:$G,5,FALSE)),"",VLOOKUP($B2881,Insumos!$C:$G,5,FALSE))</f>
        <v/>
      </c>
      <c r="F2881" s="55" t="str">
        <f>+IF(ISERROR(VLOOKUP($B2881,Insumos!$C:$G,4,FALSE)),"",VLOOKUP($B2881,Insumos!$C:$G,4,FALSE))</f>
        <v/>
      </c>
      <c r="G2881" s="141"/>
      <c r="H2881" s="56">
        <f t="shared" si="103"/>
        <v>0</v>
      </c>
    </row>
    <row r="2882" ht="15.75" customHeight="1">
      <c r="A2882" s="42"/>
      <c r="B2882" s="140"/>
      <c r="C2882" s="41"/>
      <c r="D2882" s="44"/>
      <c r="E2882" s="45"/>
      <c r="F2882" s="41"/>
      <c r="G2882" s="67" t="s">
        <v>566</v>
      </c>
      <c r="H2882" s="68">
        <f>+SUM(H2861:H2881)</f>
        <v>1893.25</v>
      </c>
    </row>
    <row r="2883" ht="15.75" customHeight="1">
      <c r="A2883" s="42"/>
      <c r="B2883" s="140"/>
      <c r="C2883" s="41"/>
      <c r="D2883" s="44"/>
      <c r="E2883" s="45"/>
      <c r="F2883" s="41"/>
      <c r="G2883" s="67" t="s">
        <v>569</v>
      </c>
      <c r="H2883" s="142">
        <f>+H2882/10</f>
        <v>189.325</v>
      </c>
    </row>
    <row r="2884" ht="15.75" customHeight="1">
      <c r="A2884" s="42"/>
      <c r="B2884" s="140"/>
      <c r="C2884" s="41"/>
      <c r="D2884" s="44"/>
      <c r="E2884" s="45"/>
      <c r="F2884" s="41"/>
      <c r="G2884" s="67" t="s">
        <v>570</v>
      </c>
      <c r="H2884" s="143">
        <f>(H2882+H2883)*1.19</f>
        <v>2478.26425</v>
      </c>
    </row>
    <row r="2885" ht="15.75" customHeight="1">
      <c r="A2885" s="42"/>
      <c r="B2885" s="140"/>
      <c r="C2885" s="41"/>
      <c r="D2885" s="44"/>
      <c r="E2885" s="45"/>
      <c r="F2885" s="41"/>
      <c r="G2885" s="67" t="s">
        <v>571</v>
      </c>
      <c r="H2885" s="144">
        <f>+H2884/H2886</f>
        <v>0.2296815802</v>
      </c>
    </row>
    <row r="2886" ht="15.75" customHeight="1">
      <c r="A2886" s="42"/>
      <c r="B2886" s="140"/>
      <c r="C2886" s="41"/>
      <c r="D2886" s="44"/>
      <c r="E2886" s="45"/>
      <c r="F2886" s="41"/>
      <c r="G2886" s="67" t="s">
        <v>572</v>
      </c>
      <c r="H2886" s="154">
        <v>10790.0</v>
      </c>
    </row>
    <row r="2887" ht="15.75" customHeight="1">
      <c r="B2887" s="4"/>
      <c r="G2887" s="31"/>
    </row>
    <row r="2888" ht="15.75" customHeight="1">
      <c r="B2888" s="4"/>
      <c r="G2888" s="31"/>
    </row>
    <row r="2889" ht="15.75" customHeight="1">
      <c r="B2889" s="4"/>
      <c r="G2889" s="31"/>
    </row>
    <row r="2890" ht="15.75" customHeight="1">
      <c r="A2890" s="138" t="s">
        <v>562</v>
      </c>
      <c r="B2890" s="89" t="s">
        <v>664</v>
      </c>
      <c r="C2890" s="34" t="s">
        <v>484</v>
      </c>
      <c r="D2890" s="35"/>
      <c r="E2890" s="36"/>
      <c r="F2890" s="37"/>
      <c r="G2890" s="38"/>
      <c r="H2890" s="35"/>
    </row>
    <row r="2891" ht="15.75" customHeight="1">
      <c r="A2891" s="42"/>
      <c r="B2891" s="140"/>
      <c r="C2891" s="42"/>
      <c r="D2891" s="44"/>
      <c r="E2891" s="45"/>
      <c r="F2891" s="42"/>
      <c r="G2891" s="46"/>
      <c r="H2891" s="44"/>
    </row>
    <row r="2892" ht="15.75" customHeight="1">
      <c r="A2892" s="48" t="s">
        <v>476</v>
      </c>
      <c r="B2892" s="48" t="s">
        <v>477</v>
      </c>
      <c r="C2892" s="48" t="s">
        <v>478</v>
      </c>
      <c r="D2892" s="49" t="s">
        <v>564</v>
      </c>
      <c r="E2892" s="50" t="s">
        <v>10</v>
      </c>
      <c r="F2892" s="48" t="s">
        <v>480</v>
      </c>
      <c r="G2892" s="51" t="s">
        <v>481</v>
      </c>
      <c r="H2892" s="49" t="s">
        <v>565</v>
      </c>
    </row>
    <row r="2893" ht="15.75" customHeight="1">
      <c r="A2893" s="53">
        <v>1.0</v>
      </c>
      <c r="B2893" s="55" t="s">
        <v>52</v>
      </c>
      <c r="C2893" s="55" t="str">
        <f>+IF(ISERROR(VLOOKUP($B2893,Insumos!$C:$G,3,FALSE)),"",VLOOKUP($B2893,Insumos!$C:$G,3,FALSE))</f>
        <v>UNIDAD</v>
      </c>
      <c r="D2893" s="56">
        <f>+IF(ISERROR(VLOOKUP($B2893,Insumos!$C:$G,2,FALSE)),"",VLOOKUP($B2893,Insumos!$C:$G,2,FALSE))</f>
        <v>5000</v>
      </c>
      <c r="E2893" s="57">
        <f>+IF(ISERROR(VLOOKUP($B2893,Insumos!$C:$G,5,FALSE)),"",VLOOKUP($B2893,Insumos!$C:$G,5,FALSE))</f>
        <v>100</v>
      </c>
      <c r="F2893" s="55" t="str">
        <f>+IF(ISERROR(VLOOKUP($B2893,Insumos!$C:$G,4,FALSE)),"",VLOOKUP($B2893,Insumos!$C:$G,4,FALSE))</f>
        <v>UNIDAD</v>
      </c>
      <c r="G2893" s="187">
        <v>1.0</v>
      </c>
      <c r="H2893" s="56">
        <f t="shared" ref="H2893:H2916" si="104">IF(ISERROR(ROUND(+D2893/E2893*G2893,2)),0,ROUND(+D2893/E2893*G2893,2))</f>
        <v>50</v>
      </c>
    </row>
    <row r="2894" ht="15.75" customHeight="1">
      <c r="A2894" s="53">
        <v>2.0</v>
      </c>
      <c r="B2894" s="55" t="s">
        <v>236</v>
      </c>
      <c r="C2894" s="55" t="str">
        <f>+IF(ISERROR(VLOOKUP($B2894,Insumos!$C:$G,3,FALSE)),"",VLOOKUP($B2894,Insumos!$C:$G,3,FALSE))</f>
        <v>GRAMOS</v>
      </c>
      <c r="D2894" s="56">
        <f>+IF(ISERROR(VLOOKUP($B2894,Insumos!$C:$G,2,FALSE)),"",VLOOKUP($B2894,Insumos!$C:$G,2,FALSE))</f>
        <v>8753.846154</v>
      </c>
      <c r="E2894" s="57">
        <f>+IF(ISERROR(VLOOKUP($B2894,Insumos!$C:$G,5,FALSE)),"",VLOOKUP($B2894,Insumos!$C:$G,5,FALSE))</f>
        <v>1000</v>
      </c>
      <c r="F2894" s="55" t="str">
        <f>+IF(ISERROR(VLOOKUP($B2894,Insumos!$C:$G,4,FALSE)),"",VLOOKUP($B2894,Insumos!$C:$G,4,FALSE))</f>
        <v>GRAMOS</v>
      </c>
      <c r="G2894" s="187">
        <v>40.0</v>
      </c>
      <c r="H2894" s="56">
        <f t="shared" si="104"/>
        <v>350.15</v>
      </c>
    </row>
    <row r="2895" ht="15.75" customHeight="1">
      <c r="A2895" s="53">
        <v>3.0</v>
      </c>
      <c r="B2895" s="55" t="s">
        <v>232</v>
      </c>
      <c r="C2895" s="55" t="str">
        <f>+IF(ISERROR(VLOOKUP($B2895,Insumos!$C:$G,3,FALSE)),"",VLOOKUP($B2895,Insumos!$C:$G,3,FALSE))</f>
        <v>GRAMOS</v>
      </c>
      <c r="D2895" s="56">
        <f>+IF(ISERROR(VLOOKUP($B2895,Insumos!$C:$G,2,FALSE)),"",VLOOKUP($B2895,Insumos!$C:$G,2,FALSE))</f>
        <v>3529.411765</v>
      </c>
      <c r="E2895" s="57">
        <f>+IF(ISERROR(VLOOKUP($B2895,Insumos!$C:$G,5,FALSE)),"",VLOOKUP($B2895,Insumos!$C:$G,5,FALSE))</f>
        <v>1000</v>
      </c>
      <c r="F2895" s="55" t="str">
        <f>+IF(ISERROR(VLOOKUP($B2895,Insumos!$C:$G,4,FALSE)),"",VLOOKUP($B2895,Insumos!$C:$G,4,FALSE))</f>
        <v>GRAMOS</v>
      </c>
      <c r="G2895" s="187">
        <v>40.0</v>
      </c>
      <c r="H2895" s="56">
        <f t="shared" si="104"/>
        <v>141.18</v>
      </c>
    </row>
    <row r="2896" ht="15.75" customHeight="1">
      <c r="A2896" s="53">
        <v>4.0</v>
      </c>
      <c r="B2896" s="55" t="s">
        <v>33</v>
      </c>
      <c r="C2896" s="55" t="str">
        <f>+IF(ISERROR(VLOOKUP($B2896,Insumos!$C:$G,3,FALSE)),"",VLOOKUP($B2896,Insumos!$C:$G,3,FALSE))</f>
        <v>GRAMOS</v>
      </c>
      <c r="D2896" s="56">
        <f>+IF(ISERROR(VLOOKUP($B2896,Insumos!$C:$G,2,FALSE)),"",VLOOKUP($B2896,Insumos!$C:$G,2,FALSE))</f>
        <v>6945</v>
      </c>
      <c r="E2896" s="57">
        <f>+IF(ISERROR(VLOOKUP($B2896,Insumos!$C:$G,5,FALSE)),"",VLOOKUP($B2896,Insumos!$C:$G,5,FALSE))</f>
        <v>1360</v>
      </c>
      <c r="F2896" s="55" t="str">
        <f>+IF(ISERROR(VLOOKUP($B2896,Insumos!$C:$G,4,FALSE)),"",VLOOKUP($B2896,Insumos!$C:$G,4,FALSE))</f>
        <v>GRAMOS</v>
      </c>
      <c r="G2896" s="187">
        <v>60.0</v>
      </c>
      <c r="H2896" s="56">
        <f t="shared" si="104"/>
        <v>306.4</v>
      </c>
    </row>
    <row r="2897" ht="15.75" customHeight="1">
      <c r="A2897" s="53">
        <v>5.0</v>
      </c>
      <c r="B2897" s="55" t="s">
        <v>100</v>
      </c>
      <c r="C2897" s="55" t="str">
        <f>+IF(ISERROR(VLOOKUP($B2897,Insumos!$C:$G,3,FALSE)),"",VLOOKUP($B2897,Insumos!$C:$G,3,FALSE))</f>
        <v>GRAMOS</v>
      </c>
      <c r="D2897" s="56">
        <f>+IF(ISERROR(VLOOKUP($B2897,Insumos!$C:$G,2,FALSE)),"",VLOOKUP($B2897,Insumos!$C:$G,2,FALSE))</f>
        <v>2900</v>
      </c>
      <c r="E2897" s="57">
        <f>+IF(ISERROR(VLOOKUP($B2897,Insumos!$C:$G,5,FALSE)),"",VLOOKUP($B2897,Insumos!$C:$G,5,FALSE))</f>
        <v>1000</v>
      </c>
      <c r="F2897" s="55" t="str">
        <f>+IF(ISERROR(VLOOKUP($B2897,Insumos!$C:$G,4,FALSE)),"",VLOOKUP($B2897,Insumos!$C:$G,4,FALSE))</f>
        <v>GRAMOS</v>
      </c>
      <c r="G2897" s="187">
        <v>10.0</v>
      </c>
      <c r="H2897" s="56">
        <f t="shared" si="104"/>
        <v>29</v>
      </c>
    </row>
    <row r="2898" ht="15.75" customHeight="1">
      <c r="A2898" s="53">
        <v>6.0</v>
      </c>
      <c r="B2898" s="55" t="s">
        <v>54</v>
      </c>
      <c r="C2898" s="55" t="str">
        <f>+IF(ISERROR(VLOOKUP($B2898,Insumos!$C:$G,3,FALSE)),"",VLOOKUP($B2898,Insumos!$C:$G,3,FALSE))</f>
        <v>UNIDAD</v>
      </c>
      <c r="D2898" s="56">
        <f>+IF(ISERROR(VLOOKUP($B2898,Insumos!$C:$G,2,FALSE)),"",VLOOKUP($B2898,Insumos!$C:$G,2,FALSE))</f>
        <v>8000</v>
      </c>
      <c r="E2898" s="57">
        <f>+IF(ISERROR(VLOOKUP($B2898,Insumos!$C:$G,5,FALSE)),"",VLOOKUP($B2898,Insumos!$C:$G,5,FALSE))</f>
        <v>36</v>
      </c>
      <c r="F2898" s="55" t="str">
        <f>+IF(ISERROR(VLOOKUP($B2898,Insumos!$C:$G,4,FALSE)),"",VLOOKUP($B2898,Insumos!$C:$G,4,FALSE))</f>
        <v>UNIDAD</v>
      </c>
      <c r="G2898" s="187">
        <v>0.5</v>
      </c>
      <c r="H2898" s="56">
        <f t="shared" si="104"/>
        <v>111.11</v>
      </c>
    </row>
    <row r="2899" ht="15.75" customHeight="1">
      <c r="A2899" s="53">
        <v>7.0</v>
      </c>
      <c r="B2899" s="55" t="s">
        <v>231</v>
      </c>
      <c r="C2899" s="55" t="str">
        <f>+IF(ISERROR(VLOOKUP($B2899,Insumos!$C:$G,3,FALSE)),"",VLOOKUP($B2899,Insumos!$C:$G,3,FALSE))</f>
        <v>GRAMOS</v>
      </c>
      <c r="D2899" s="56">
        <f>+IF(ISERROR(VLOOKUP($B2899,Insumos!$C:$G,2,FALSE)),"",VLOOKUP($B2899,Insumos!$C:$G,2,FALSE))</f>
        <v>1635.294118</v>
      </c>
      <c r="E2899" s="57">
        <f>+IF(ISERROR(VLOOKUP($B2899,Insumos!$C:$G,5,FALSE)),"",VLOOKUP($B2899,Insumos!$C:$G,5,FALSE))</f>
        <v>1000</v>
      </c>
      <c r="F2899" s="55" t="str">
        <f>+IF(ISERROR(VLOOKUP($B2899,Insumos!$C:$G,4,FALSE)),"",VLOOKUP($B2899,Insumos!$C:$G,4,FALSE))</f>
        <v>GRAMOS</v>
      </c>
      <c r="G2899" s="187">
        <v>10.0</v>
      </c>
      <c r="H2899" s="56">
        <f t="shared" si="104"/>
        <v>16.35</v>
      </c>
    </row>
    <row r="2900" ht="15.75" customHeight="1">
      <c r="A2900" s="53">
        <v>8.0</v>
      </c>
      <c r="B2900" s="55" t="s">
        <v>56</v>
      </c>
      <c r="C2900" s="55" t="str">
        <f>+IF(ISERROR(VLOOKUP($B2900,Insumos!$C:$G,3,FALSE)),"",VLOOKUP($B2900,Insumos!$C:$G,3,FALSE))</f>
        <v>GRAMOS</v>
      </c>
      <c r="D2900" s="56">
        <f>+IF(ISERROR(VLOOKUP($B2900,Insumos!$C:$G,2,FALSE)),"",VLOOKUP($B2900,Insumos!$C:$G,2,FALSE))</f>
        <v>1690</v>
      </c>
      <c r="E2900" s="57">
        <f>+IF(ISERROR(VLOOKUP($B2900,Insumos!$C:$G,5,FALSE)),"",VLOOKUP($B2900,Insumos!$C:$G,5,FALSE))</f>
        <v>1000</v>
      </c>
      <c r="F2900" s="55" t="str">
        <f>+IF(ISERROR(VLOOKUP($B2900,Insumos!$C:$G,4,FALSE)),"",VLOOKUP($B2900,Insumos!$C:$G,4,FALSE))</f>
        <v>GRAMOS</v>
      </c>
      <c r="G2900" s="187">
        <v>5.0</v>
      </c>
      <c r="H2900" s="56">
        <f t="shared" si="104"/>
        <v>8.45</v>
      </c>
    </row>
    <row r="2901" ht="17.25" customHeight="1">
      <c r="A2901" s="53">
        <v>9.0</v>
      </c>
      <c r="B2901" s="55" t="s">
        <v>141</v>
      </c>
      <c r="C2901" s="55" t="str">
        <f>+IF(ISERROR(VLOOKUP($B2901,Insumos!$C:$G,3,FALSE)),"",VLOOKUP($B2901,Insumos!$C:$G,3,FALSE))</f>
        <v>MILILITROS</v>
      </c>
      <c r="D2901" s="56">
        <f>+IF(ISERROR(VLOOKUP($B2901,Insumos!$C:$G,2,FALSE)),"",VLOOKUP($B2901,Insumos!$C:$G,2,FALSE))</f>
        <v>12024.33</v>
      </c>
      <c r="E2901" s="57">
        <f>+IF(ISERROR(VLOOKUP($B2901,Insumos!$C:$G,5,FALSE)),"",VLOOKUP($B2901,Insumos!$C:$G,5,FALSE))</f>
        <v>2895</v>
      </c>
      <c r="F2901" s="55" t="str">
        <f>+IF(ISERROR(VLOOKUP($B2901,Insumos!$C:$G,4,FALSE)),"",VLOOKUP($B2901,Insumos!$C:$G,4,FALSE))</f>
        <v>MILILITROS</v>
      </c>
      <c r="G2901" s="187">
        <v>30.0</v>
      </c>
      <c r="H2901" s="56">
        <f t="shared" si="104"/>
        <v>124.6</v>
      </c>
    </row>
    <row r="2902" ht="17.25" customHeight="1">
      <c r="A2902" s="53">
        <v>10.0</v>
      </c>
      <c r="B2902" s="55" t="s">
        <v>237</v>
      </c>
      <c r="C2902" s="55" t="str">
        <f>+IF(ISERROR(VLOOKUP($B2902,Insumos!$C:$G,3,FALSE)),"",VLOOKUP($B2902,Insumos!$C:$G,3,FALSE))</f>
        <v>GRAMOS</v>
      </c>
      <c r="D2902" s="56">
        <f>+IF(ISERROR(VLOOKUP($B2902,Insumos!$C:$G,2,FALSE)),"",VLOOKUP($B2902,Insumos!$C:$G,2,FALSE))</f>
        <v>5780</v>
      </c>
      <c r="E2902" s="57">
        <f>+IF(ISERROR(VLOOKUP($B2902,Insumos!$C:$G,5,FALSE)),"",VLOOKUP($B2902,Insumos!$C:$G,5,FALSE))</f>
        <v>1000</v>
      </c>
      <c r="F2902" s="55" t="str">
        <f>+IF(ISERROR(VLOOKUP($B2902,Insumos!$C:$G,4,FALSE)),"",VLOOKUP($B2902,Insumos!$C:$G,4,FALSE))</f>
        <v>GRAMOS</v>
      </c>
      <c r="G2902" s="187">
        <v>40.0</v>
      </c>
      <c r="H2902" s="56">
        <f t="shared" si="104"/>
        <v>231.2</v>
      </c>
    </row>
    <row r="2903" ht="17.25" customHeight="1">
      <c r="A2903" s="53">
        <v>11.0</v>
      </c>
      <c r="B2903" s="55" t="s">
        <v>87</v>
      </c>
      <c r="C2903" s="55" t="str">
        <f>+IF(ISERROR(VLOOKUP($B2903,Insumos!$C:$G,3,FALSE)),"",VLOOKUP($B2903,Insumos!$C:$G,3,FALSE))</f>
        <v>GRAMOS</v>
      </c>
      <c r="D2903" s="56">
        <f>+IF(ISERROR(VLOOKUP($B2903,Insumos!$C:$G,2,FALSE)),"",VLOOKUP($B2903,Insumos!$C:$G,2,FALSE))</f>
        <v>3795</v>
      </c>
      <c r="E2903" s="57">
        <f>+IF(ISERROR(VLOOKUP($B2903,Insumos!$C:$G,5,FALSE)),"",VLOOKUP($B2903,Insumos!$C:$G,5,FALSE))</f>
        <v>500</v>
      </c>
      <c r="F2903" s="55" t="str">
        <f>+IF(ISERROR(VLOOKUP($B2903,Insumos!$C:$G,4,FALSE)),"",VLOOKUP($B2903,Insumos!$C:$G,4,FALSE))</f>
        <v>GRAMOS</v>
      </c>
      <c r="G2903" s="187">
        <v>5.0</v>
      </c>
      <c r="H2903" s="56">
        <f t="shared" si="104"/>
        <v>37.95</v>
      </c>
    </row>
    <row r="2904" ht="17.25" customHeight="1">
      <c r="A2904" s="53">
        <v>12.0</v>
      </c>
      <c r="B2904" s="55" t="s">
        <v>324</v>
      </c>
      <c r="C2904" s="55" t="str">
        <f>+IF(ISERROR(VLOOKUP($B2904,Insumos!$C:$G,3,FALSE)),"",VLOOKUP($B2904,Insumos!$C:$G,3,FALSE))</f>
        <v>GRAMOS</v>
      </c>
      <c r="D2904" s="56">
        <f>+IF(ISERROR(VLOOKUP($B2904,Insumos!$C:$G,2,FALSE)),"",VLOOKUP($B2904,Insumos!$C:$G,2,FALSE))</f>
        <v>1134.5</v>
      </c>
      <c r="E2904" s="57">
        <f>+IF(ISERROR(VLOOKUP($B2904,Insumos!$C:$G,5,FALSE)),"",VLOOKUP($B2904,Insumos!$C:$G,5,FALSE))</f>
        <v>1000</v>
      </c>
      <c r="F2904" s="55" t="str">
        <f>+IF(ISERROR(VLOOKUP($B2904,Insumos!$C:$G,4,FALSE)),"",VLOOKUP($B2904,Insumos!$C:$G,4,FALSE))</f>
        <v>GRAMOS</v>
      </c>
      <c r="G2904" s="187">
        <v>5.0</v>
      </c>
      <c r="H2904" s="56">
        <f t="shared" si="104"/>
        <v>5.67</v>
      </c>
    </row>
    <row r="2905" ht="15.75" customHeight="1">
      <c r="A2905" s="53">
        <v>13.0</v>
      </c>
      <c r="B2905" s="55" t="s">
        <v>294</v>
      </c>
      <c r="C2905" s="55" t="str">
        <f>+IF(ISERROR(VLOOKUP($B2905,Insumos!$C:$G,3,FALSE)),"",VLOOKUP($B2905,Insumos!$C:$G,3,FALSE))</f>
        <v>CAJA</v>
      </c>
      <c r="D2905" s="56">
        <f>+IF(ISERROR(VLOOKUP($B2905,Insumos!$C:$G,2,FALSE)),"",VLOOKUP($B2905,Insumos!$C:$G,2,FALSE))</f>
        <v>180</v>
      </c>
      <c r="E2905" s="57">
        <f>+IF(ISERROR(VLOOKUP($B2905,Insumos!$C:$G,5,FALSE)),"",VLOOKUP($B2905,Insumos!$C:$G,5,FALSE))</f>
        <v>1</v>
      </c>
      <c r="F2905" s="55" t="str">
        <f>+IF(ISERROR(VLOOKUP($B2905,Insumos!$C:$G,4,FALSE)),"",VLOOKUP($B2905,Insumos!$C:$G,4,FALSE))</f>
        <v>CAJA</v>
      </c>
      <c r="G2905" s="187">
        <v>1.0</v>
      </c>
      <c r="H2905" s="56">
        <f t="shared" si="104"/>
        <v>180</v>
      </c>
    </row>
    <row r="2906" ht="15.75" customHeight="1">
      <c r="A2906" s="53">
        <v>14.0</v>
      </c>
      <c r="B2906" s="55" t="s">
        <v>314</v>
      </c>
      <c r="C2906" s="55" t="str">
        <f>+IF(ISERROR(VLOOKUP($B2906,Insumos!$C:$G,3,FALSE)),"",VLOOKUP($B2906,Insumos!$C:$G,3,FALSE))</f>
        <v>UNIDAD</v>
      </c>
      <c r="D2906" s="56">
        <f>+IF(ISERROR(VLOOKUP($B2906,Insumos!$C:$G,2,FALSE)),"",VLOOKUP($B2906,Insumos!$C:$G,2,FALSE))</f>
        <v>10.5</v>
      </c>
      <c r="E2906" s="57">
        <f>+IF(ISERROR(VLOOKUP($B2906,Insumos!$C:$G,5,FALSE)),"",VLOOKUP($B2906,Insumos!$C:$G,5,FALSE))</f>
        <v>1</v>
      </c>
      <c r="F2906" s="55" t="str">
        <f>+IF(ISERROR(VLOOKUP($B2906,Insumos!$C:$G,4,FALSE)),"",VLOOKUP($B2906,Insumos!$C:$G,4,FALSE))</f>
        <v>UNIDAD</v>
      </c>
      <c r="G2906" s="187">
        <v>1.0</v>
      </c>
      <c r="H2906" s="56">
        <f t="shared" si="104"/>
        <v>10.5</v>
      </c>
    </row>
    <row r="2907" ht="15.75" customHeight="1">
      <c r="A2907" s="53">
        <v>15.0</v>
      </c>
      <c r="B2907" s="55" t="s">
        <v>156</v>
      </c>
      <c r="C2907" s="55" t="str">
        <f>+IF(ISERROR(VLOOKUP($B2907,Insumos!$C:$G,3,FALSE)),"",VLOOKUP($B2907,Insumos!$C:$G,3,FALSE))</f>
        <v>GRAMOS</v>
      </c>
      <c r="D2907" s="56">
        <f>+IF(ISERROR(VLOOKUP($B2907,Insumos!$C:$G,2,FALSE)),"",VLOOKUP($B2907,Insumos!$C:$G,2,FALSE))</f>
        <v>909</v>
      </c>
      <c r="E2907" s="57">
        <f>+IF(ISERROR(VLOOKUP($B2907,Insumos!$C:$G,5,FALSE)),"",VLOOKUP($B2907,Insumos!$C:$G,5,FALSE))</f>
        <v>1000</v>
      </c>
      <c r="F2907" s="55" t="str">
        <f>+IF(ISERROR(VLOOKUP($B2907,Insumos!$C:$G,4,FALSE)),"",VLOOKUP($B2907,Insumos!$C:$G,4,FALSE))</f>
        <v>GRAMOS</v>
      </c>
      <c r="G2907" s="187">
        <v>8.0</v>
      </c>
      <c r="H2907" s="56">
        <f t="shared" si="104"/>
        <v>7.27</v>
      </c>
    </row>
    <row r="2908" ht="15.75" customHeight="1">
      <c r="A2908" s="53">
        <v>16.0</v>
      </c>
      <c r="B2908" s="55" t="s">
        <v>313</v>
      </c>
      <c r="C2908" s="55" t="str">
        <f>+IF(ISERROR(VLOOKUP($B2908,Insumos!$C:$G,3,FALSE)),"",VLOOKUP($B2908,Insumos!$C:$G,3,FALSE))</f>
        <v>GRAMOS</v>
      </c>
      <c r="D2908" s="56">
        <f>+IF(ISERROR(VLOOKUP($B2908,Insumos!$C:$G,2,FALSE)),"",VLOOKUP($B2908,Insumos!$C:$G,2,FALSE))</f>
        <v>6750</v>
      </c>
      <c r="E2908" s="57">
        <f>+IF(ISERROR(VLOOKUP($B2908,Insumos!$C:$G,5,FALSE)),"",VLOOKUP($B2908,Insumos!$C:$G,5,FALSE))</f>
        <v>1000</v>
      </c>
      <c r="F2908" s="55" t="str">
        <f>+IF(ISERROR(VLOOKUP($B2908,Insumos!$C:$G,4,FALSE)),"",VLOOKUP($B2908,Insumos!$C:$G,4,FALSE))</f>
        <v>GRAMOS</v>
      </c>
      <c r="G2908" s="187">
        <v>8.0</v>
      </c>
      <c r="H2908" s="56">
        <f t="shared" si="104"/>
        <v>54</v>
      </c>
    </row>
    <row r="2909" ht="15.75" customHeight="1">
      <c r="A2909" s="53">
        <v>17.0</v>
      </c>
      <c r="B2909" s="55" t="s">
        <v>311</v>
      </c>
      <c r="C2909" s="55" t="str">
        <f>+IF(ISERROR(VLOOKUP($B2909,Insumos!$C:$G,3,FALSE)),"",VLOOKUP($B2909,Insumos!$C:$G,3,FALSE))</f>
        <v>UNIDAD</v>
      </c>
      <c r="D2909" s="56">
        <f>+IF(ISERROR(VLOOKUP($B2909,Insumos!$C:$G,2,FALSE)),"",VLOOKUP($B2909,Insumos!$C:$G,2,FALSE))</f>
        <v>75.25</v>
      </c>
      <c r="E2909" s="57">
        <f>+IF(ISERROR(VLOOKUP($B2909,Insumos!$C:$G,5,FALSE)),"",VLOOKUP($B2909,Insumos!$C:$G,5,FALSE))</f>
        <v>1</v>
      </c>
      <c r="F2909" s="55" t="str">
        <f>+IF(ISERROR(VLOOKUP($B2909,Insumos!$C:$G,4,FALSE)),"",VLOOKUP($B2909,Insumos!$C:$G,4,FALSE))</f>
        <v>UNIDAD</v>
      </c>
      <c r="G2909" s="187">
        <v>1.0</v>
      </c>
      <c r="H2909" s="56">
        <f t="shared" si="104"/>
        <v>75.25</v>
      </c>
    </row>
    <row r="2910" ht="15.75" customHeight="1">
      <c r="A2910" s="53">
        <v>18.0</v>
      </c>
      <c r="B2910" s="55" t="s">
        <v>312</v>
      </c>
      <c r="C2910" s="55" t="str">
        <f>+IF(ISERROR(VLOOKUP($B2910,Insumos!$C:$G,3,FALSE)),"",VLOOKUP($B2910,Insumos!$C:$G,3,FALSE))</f>
        <v>UNIDAD</v>
      </c>
      <c r="D2910" s="56">
        <f>+IF(ISERROR(VLOOKUP($B2910,Insumos!$C:$G,2,FALSE)),"",VLOOKUP($B2910,Insumos!$C:$G,2,FALSE))</f>
        <v>90.25</v>
      </c>
      <c r="E2910" s="57">
        <f>+IF(ISERROR(VLOOKUP($B2910,Insumos!$C:$G,5,FALSE)),"",VLOOKUP($B2910,Insumos!$C:$G,5,FALSE))</f>
        <v>1</v>
      </c>
      <c r="F2910" s="55" t="str">
        <f>+IF(ISERROR(VLOOKUP($B2910,Insumos!$C:$G,4,FALSE)),"",VLOOKUP($B2910,Insumos!$C:$G,4,FALSE))</f>
        <v>UNIDAD</v>
      </c>
      <c r="G2910" s="187">
        <v>1.0</v>
      </c>
      <c r="H2910" s="56">
        <f t="shared" si="104"/>
        <v>90.25</v>
      </c>
    </row>
    <row r="2911" ht="15.75" customHeight="1">
      <c r="A2911" s="53">
        <v>19.0</v>
      </c>
      <c r="B2911" s="55" t="s">
        <v>303</v>
      </c>
      <c r="C2911" s="55" t="str">
        <f>+IF(ISERROR(VLOOKUP($B2911,Insumos!$C:$G,3,FALSE)),"",VLOOKUP($B2911,Insumos!$C:$G,3,FALSE))</f>
        <v>UNIDAD</v>
      </c>
      <c r="D2911" s="56">
        <f>+IF(ISERROR(VLOOKUP($B2911,Insumos!$C:$G,2,FALSE)),"",VLOOKUP($B2911,Insumos!$C:$G,2,FALSE))</f>
        <v>10</v>
      </c>
      <c r="E2911" s="57">
        <f>+IF(ISERROR(VLOOKUP($B2911,Insumos!$C:$G,5,FALSE)),"",VLOOKUP($B2911,Insumos!$C:$G,5,FALSE))</f>
        <v>1</v>
      </c>
      <c r="F2911" s="55" t="str">
        <f>+IF(ISERROR(VLOOKUP($B2911,Insumos!$C:$G,4,FALSE)),"",VLOOKUP($B2911,Insumos!$C:$G,4,FALSE))</f>
        <v>UNIDAD</v>
      </c>
      <c r="G2911" s="187">
        <v>2.0</v>
      </c>
      <c r="H2911" s="56">
        <f t="shared" si="104"/>
        <v>20</v>
      </c>
    </row>
    <row r="2912" ht="15.75" customHeight="1">
      <c r="A2912" s="53">
        <v>20.0</v>
      </c>
      <c r="B2912" s="55" t="s">
        <v>304</v>
      </c>
      <c r="C2912" s="55" t="str">
        <f>+IF(ISERROR(VLOOKUP($B2912,Insumos!$C:$G,3,FALSE)),"",VLOOKUP($B2912,Insumos!$C:$G,3,FALSE))</f>
        <v>UNIDAD</v>
      </c>
      <c r="D2912" s="56">
        <f>+IF(ISERROR(VLOOKUP($B2912,Insumos!$C:$G,2,FALSE)),"",VLOOKUP($B2912,Insumos!$C:$G,2,FALSE))</f>
        <v>9</v>
      </c>
      <c r="E2912" s="57">
        <f>+IF(ISERROR(VLOOKUP($B2912,Insumos!$C:$G,5,FALSE)),"",VLOOKUP($B2912,Insumos!$C:$G,5,FALSE))</f>
        <v>1</v>
      </c>
      <c r="F2912" s="55" t="str">
        <f>+IF(ISERROR(VLOOKUP($B2912,Insumos!$C:$G,4,FALSE)),"",VLOOKUP($B2912,Insumos!$C:$G,4,FALSE))</f>
        <v>UNIDAD</v>
      </c>
      <c r="G2912" s="187">
        <v>2.0</v>
      </c>
      <c r="H2912" s="56">
        <f t="shared" si="104"/>
        <v>18</v>
      </c>
    </row>
    <row r="2913" ht="15.75" customHeight="1">
      <c r="A2913" s="53">
        <v>21.0</v>
      </c>
      <c r="B2913" s="55" t="s">
        <v>305</v>
      </c>
      <c r="C2913" s="55" t="str">
        <f>+IF(ISERROR(VLOOKUP($B2913,Insumos!$C:$G,3,FALSE)),"",VLOOKUP($B2913,Insumos!$C:$G,3,FALSE))</f>
        <v>UNIDAD</v>
      </c>
      <c r="D2913" s="56">
        <f>+IF(ISERROR(VLOOKUP($B2913,Insumos!$C:$G,2,FALSE)),"",VLOOKUP($B2913,Insumos!$C:$G,2,FALSE))</f>
        <v>52</v>
      </c>
      <c r="E2913" s="57">
        <f>+IF(ISERROR(VLOOKUP($B2913,Insumos!$C:$G,5,FALSE)),"",VLOOKUP($B2913,Insumos!$C:$G,5,FALSE))</f>
        <v>1</v>
      </c>
      <c r="F2913" s="55" t="str">
        <f>+IF(ISERROR(VLOOKUP($B2913,Insumos!$C:$G,4,FALSE)),"",VLOOKUP($B2913,Insumos!$C:$G,4,FALSE))</f>
        <v>UNIDAD</v>
      </c>
      <c r="G2913" s="141">
        <v>1.0</v>
      </c>
      <c r="H2913" s="56">
        <f t="shared" si="104"/>
        <v>52</v>
      </c>
    </row>
    <row r="2914" ht="15.75" customHeight="1">
      <c r="A2914" s="53">
        <v>22.0</v>
      </c>
      <c r="B2914" s="55" t="s">
        <v>309</v>
      </c>
      <c r="C2914" s="55" t="str">
        <f>+IF(ISERROR(VLOOKUP($B2914,Insumos!$C:$G,3,FALSE)),"",VLOOKUP($B2914,Insumos!$C:$G,3,FALSE))</f>
        <v>UNIDAD</v>
      </c>
      <c r="D2914" s="56">
        <f>+IF(ISERROR(VLOOKUP($B2914,Insumos!$C:$G,2,FALSE)),"",VLOOKUP($B2914,Insumos!$C:$G,2,FALSE))</f>
        <v>23.53</v>
      </c>
      <c r="E2914" s="57">
        <f>+IF(ISERROR(VLOOKUP($B2914,Insumos!$C:$G,5,FALSE)),"",VLOOKUP($B2914,Insumos!$C:$G,5,FALSE))</f>
        <v>1</v>
      </c>
      <c r="F2914" s="55" t="str">
        <f>+IF(ISERROR(VLOOKUP($B2914,Insumos!$C:$G,4,FALSE)),"",VLOOKUP($B2914,Insumos!$C:$G,4,FALSE))</f>
        <v>UNIDAD</v>
      </c>
      <c r="G2914" s="141">
        <v>1.0</v>
      </c>
      <c r="H2914" s="56">
        <f t="shared" si="104"/>
        <v>23.53</v>
      </c>
    </row>
    <row r="2915" ht="15.75" customHeight="1">
      <c r="A2915" s="53">
        <v>23.0</v>
      </c>
      <c r="B2915" s="55" t="s">
        <v>310</v>
      </c>
      <c r="C2915" s="55" t="str">
        <f>+IF(ISERROR(VLOOKUP($B2915,Insumos!$C:$G,3,FALSE)),"",VLOOKUP($B2915,Insumos!$C:$G,3,FALSE))</f>
        <v>UNIDAD</v>
      </c>
      <c r="D2915" s="56">
        <f>+IF(ISERROR(VLOOKUP($B2915,Insumos!$C:$G,2,FALSE)),"",VLOOKUP($B2915,Insumos!$C:$G,2,FALSE))</f>
        <v>15.13</v>
      </c>
      <c r="E2915" s="57">
        <f>+IF(ISERROR(VLOOKUP($B2915,Insumos!$C:$G,5,FALSE)),"",VLOOKUP($B2915,Insumos!$C:$G,5,FALSE))</f>
        <v>1</v>
      </c>
      <c r="F2915" s="55" t="str">
        <f>+IF(ISERROR(VLOOKUP($B2915,Insumos!$C:$G,4,FALSE)),"",VLOOKUP($B2915,Insumos!$C:$G,4,FALSE))</f>
        <v>UNIDAD</v>
      </c>
      <c r="G2915" s="141">
        <v>1.0</v>
      </c>
      <c r="H2915" s="56">
        <f t="shared" si="104"/>
        <v>15.13</v>
      </c>
    </row>
    <row r="2916" ht="15.75" customHeight="1">
      <c r="A2916" s="53">
        <v>24.0</v>
      </c>
      <c r="B2916" s="55" t="s">
        <v>315</v>
      </c>
      <c r="C2916" s="55" t="str">
        <f>+IF(ISERROR(VLOOKUP($B2916,Insumos!$C:$G,3,FALSE)),"",VLOOKUP($B2916,Insumos!$C:$G,3,FALSE))</f>
        <v>UNIDAD</v>
      </c>
      <c r="D2916" s="56">
        <f>+IF(ISERROR(VLOOKUP($B2916,Insumos!$C:$G,2,FALSE)),"",VLOOKUP($B2916,Insumos!$C:$G,2,FALSE))</f>
        <v>170</v>
      </c>
      <c r="E2916" s="57">
        <f>+IF(ISERROR(VLOOKUP($B2916,Insumos!$C:$G,5,FALSE)),"",VLOOKUP($B2916,Insumos!$C:$G,5,FALSE))</f>
        <v>1</v>
      </c>
      <c r="F2916" s="55" t="str">
        <f>+IF(ISERROR(VLOOKUP($B2916,Insumos!$C:$G,4,FALSE)),"",VLOOKUP($B2916,Insumos!$C:$G,4,FALSE))</f>
        <v>UNIDAD</v>
      </c>
      <c r="G2916" s="141">
        <v>1.0</v>
      </c>
      <c r="H2916" s="56">
        <f t="shared" si="104"/>
        <v>170</v>
      </c>
    </row>
    <row r="2917" ht="15.75" customHeight="1">
      <c r="A2917" s="53">
        <v>25.0</v>
      </c>
      <c r="B2917" s="55"/>
      <c r="C2917" s="55"/>
      <c r="D2917" s="56"/>
      <c r="E2917" s="57"/>
      <c r="F2917" s="55"/>
      <c r="G2917" s="141"/>
      <c r="H2917" s="190"/>
    </row>
    <row r="2918" ht="15.75" customHeight="1">
      <c r="A2918" s="53">
        <v>26.0</v>
      </c>
      <c r="B2918" s="55"/>
      <c r="C2918" s="55"/>
      <c r="D2918" s="56"/>
      <c r="E2918" s="57"/>
      <c r="F2918" s="55"/>
      <c r="G2918" s="141"/>
      <c r="H2918" s="190"/>
    </row>
    <row r="2919" ht="15.75" customHeight="1">
      <c r="A2919" s="53">
        <v>27.0</v>
      </c>
      <c r="B2919" s="55"/>
      <c r="C2919" s="55"/>
      <c r="D2919" s="56"/>
      <c r="E2919" s="57"/>
      <c r="F2919" s="55"/>
      <c r="G2919" s="141"/>
      <c r="H2919" s="190"/>
    </row>
    <row r="2920" ht="15.75" customHeight="1">
      <c r="A2920" s="42"/>
      <c r="B2920" s="191"/>
      <c r="C2920" s="41"/>
      <c r="D2920" s="44"/>
      <c r="E2920" s="45"/>
      <c r="F2920" s="41"/>
      <c r="G2920" s="67" t="s">
        <v>566</v>
      </c>
      <c r="H2920" s="68">
        <f>+SUM(H2893:H2915)</f>
        <v>1957.99</v>
      </c>
    </row>
    <row r="2921" ht="15.75" customHeight="1">
      <c r="A2921" s="42"/>
      <c r="B2921" s="140"/>
      <c r="C2921" s="41"/>
      <c r="D2921" s="44"/>
      <c r="E2921" s="45"/>
      <c r="F2921" s="41"/>
      <c r="G2921" s="67" t="s">
        <v>569</v>
      </c>
      <c r="H2921" s="142">
        <f>+H2920/10</f>
        <v>195.799</v>
      </c>
    </row>
    <row r="2922" ht="15.75" customHeight="1">
      <c r="A2922" s="42"/>
      <c r="B2922" s="140"/>
      <c r="C2922" s="41"/>
      <c r="D2922" s="44"/>
      <c r="E2922" s="45"/>
      <c r="F2922" s="41"/>
      <c r="G2922" s="67" t="s">
        <v>570</v>
      </c>
      <c r="H2922" s="143">
        <f>(H2920+H2921)*1.19</f>
        <v>2563.00891</v>
      </c>
    </row>
    <row r="2923" ht="15.75" customHeight="1">
      <c r="A2923" s="42"/>
      <c r="B2923" s="140"/>
      <c r="C2923" s="41"/>
      <c r="D2923" s="44"/>
      <c r="E2923" s="45"/>
      <c r="F2923" s="41"/>
      <c r="G2923" s="67" t="s">
        <v>571</v>
      </c>
      <c r="H2923" s="144">
        <f>+H2922/H2924</f>
        <v>0.2700747007</v>
      </c>
    </row>
    <row r="2924" ht="15.75" customHeight="1">
      <c r="A2924" s="42"/>
      <c r="B2924" s="140"/>
      <c r="C2924" s="41"/>
      <c r="D2924" s="44"/>
      <c r="E2924" s="45"/>
      <c r="F2924" s="41"/>
      <c r="G2924" s="67" t="s">
        <v>572</v>
      </c>
      <c r="H2924" s="154">
        <v>9490.0</v>
      </c>
    </row>
    <row r="2925" ht="15.75" customHeight="1">
      <c r="B2925" s="4"/>
      <c r="G2925" s="31"/>
    </row>
    <row r="2926" ht="15.75" customHeight="1">
      <c r="B2926" s="4"/>
      <c r="G2926" s="31"/>
    </row>
    <row r="2927" ht="15.75" customHeight="1">
      <c r="B2927" s="4"/>
      <c r="G2927" s="31"/>
    </row>
    <row r="2928" ht="15.75" customHeight="1">
      <c r="B2928" s="4"/>
      <c r="G2928" s="31"/>
    </row>
    <row r="2929" ht="15.75" customHeight="1">
      <c r="B2929" s="4"/>
      <c r="G2929" s="31"/>
    </row>
    <row r="2930" ht="15.75" customHeight="1">
      <c r="B2930" s="4"/>
      <c r="G2930" s="31"/>
    </row>
    <row r="2931" ht="15.75" customHeight="1">
      <c r="A2931" s="138" t="s">
        <v>562</v>
      </c>
      <c r="B2931" s="89" t="s">
        <v>665</v>
      </c>
      <c r="C2931" s="34" t="s">
        <v>484</v>
      </c>
      <c r="D2931" s="35"/>
      <c r="E2931" s="36"/>
      <c r="F2931" s="37"/>
      <c r="G2931" s="38"/>
      <c r="H2931" s="35"/>
    </row>
    <row r="2932" ht="15.75" customHeight="1">
      <c r="A2932" s="42"/>
      <c r="B2932" s="140"/>
      <c r="C2932" s="42"/>
      <c r="D2932" s="44"/>
      <c r="E2932" s="45"/>
      <c r="F2932" s="42"/>
      <c r="G2932" s="46"/>
      <c r="H2932" s="44"/>
    </row>
    <row r="2933" ht="15.75" customHeight="1">
      <c r="A2933" s="48" t="s">
        <v>476</v>
      </c>
      <c r="B2933" s="48" t="s">
        <v>477</v>
      </c>
      <c r="C2933" s="48" t="s">
        <v>478</v>
      </c>
      <c r="D2933" s="49" t="s">
        <v>564</v>
      </c>
      <c r="E2933" s="50" t="s">
        <v>10</v>
      </c>
      <c r="F2933" s="48" t="s">
        <v>480</v>
      </c>
      <c r="G2933" s="51" t="s">
        <v>481</v>
      </c>
      <c r="H2933" s="49" t="s">
        <v>565</v>
      </c>
    </row>
    <row r="2934" ht="15.75" customHeight="1">
      <c r="A2934" s="53">
        <v>1.0</v>
      </c>
      <c r="B2934" s="55" t="s">
        <v>52</v>
      </c>
      <c r="C2934" s="55" t="str">
        <f>+IF(ISERROR(VLOOKUP($B2934,Insumos!$C:$G,3,FALSE)),"",VLOOKUP($B2934,Insumos!$C:$G,3,FALSE))</f>
        <v>UNIDAD</v>
      </c>
      <c r="D2934" s="56">
        <f>+IF(ISERROR(VLOOKUP($B2934,Insumos!$C:$G,2,FALSE)),"",VLOOKUP($B2934,Insumos!$C:$G,2,FALSE))</f>
        <v>5000</v>
      </c>
      <c r="E2934" s="57">
        <f>+IF(ISERROR(VLOOKUP($B2934,Insumos!$C:$G,5,FALSE)),"",VLOOKUP($B2934,Insumos!$C:$G,5,FALSE))</f>
        <v>100</v>
      </c>
      <c r="F2934" s="55" t="str">
        <f>+IF(ISERROR(VLOOKUP($B2934,Insumos!$C:$G,4,FALSE)),"",VLOOKUP($B2934,Insumos!$C:$G,4,FALSE))</f>
        <v>UNIDAD</v>
      </c>
      <c r="G2934" s="141">
        <v>1.0</v>
      </c>
      <c r="H2934" s="56">
        <f t="shared" ref="H2934:H2948" si="105">IF(ISERROR(ROUND(+D2934/E2934*G2934,2)),0,ROUND(+D2934/E2934*G2934,2))</f>
        <v>50</v>
      </c>
    </row>
    <row r="2935" ht="15.75" customHeight="1">
      <c r="A2935" s="53">
        <v>2.0</v>
      </c>
      <c r="B2935" s="55" t="s">
        <v>236</v>
      </c>
      <c r="C2935" s="55" t="str">
        <f>+IF(ISERROR(VLOOKUP($B2935,Insumos!$C:$G,3,FALSE)),"",VLOOKUP($B2935,Insumos!$C:$G,3,FALSE))</f>
        <v>GRAMOS</v>
      </c>
      <c r="D2935" s="56">
        <f>+IF(ISERROR(VLOOKUP($B2935,Insumos!$C:$G,2,FALSE)),"",VLOOKUP($B2935,Insumos!$C:$G,2,FALSE))</f>
        <v>8753.846154</v>
      </c>
      <c r="E2935" s="57">
        <f>+IF(ISERROR(VLOOKUP($B2935,Insumos!$C:$G,5,FALSE)),"",VLOOKUP($B2935,Insumos!$C:$G,5,FALSE))</f>
        <v>1000</v>
      </c>
      <c r="F2935" s="55" t="str">
        <f>+IF(ISERROR(VLOOKUP($B2935,Insumos!$C:$G,4,FALSE)),"",VLOOKUP($B2935,Insumos!$C:$G,4,FALSE))</f>
        <v>GRAMOS</v>
      </c>
      <c r="G2935" s="141">
        <v>30.0</v>
      </c>
      <c r="H2935" s="56">
        <f t="shared" si="105"/>
        <v>262.62</v>
      </c>
    </row>
    <row r="2936" ht="15.75" customHeight="1">
      <c r="A2936" s="53">
        <v>3.0</v>
      </c>
      <c r="B2936" s="55" t="s">
        <v>33</v>
      </c>
      <c r="C2936" s="55" t="str">
        <f>+IF(ISERROR(VLOOKUP($B2936,Insumos!$C:$G,3,FALSE)),"",VLOOKUP($B2936,Insumos!$C:$G,3,FALSE))</f>
        <v>GRAMOS</v>
      </c>
      <c r="D2936" s="56">
        <f>+IF(ISERROR(VLOOKUP($B2936,Insumos!$C:$G,2,FALSE)),"",VLOOKUP($B2936,Insumos!$C:$G,2,FALSE))</f>
        <v>6945</v>
      </c>
      <c r="E2936" s="57">
        <f>+IF(ISERROR(VLOOKUP($B2936,Insumos!$C:$G,5,FALSE)),"",VLOOKUP($B2936,Insumos!$C:$G,5,FALSE))</f>
        <v>1360</v>
      </c>
      <c r="F2936" s="55" t="str">
        <f>+IF(ISERROR(VLOOKUP($B2936,Insumos!$C:$G,4,FALSE)),"",VLOOKUP($B2936,Insumos!$C:$G,4,FALSE))</f>
        <v>GRAMOS</v>
      </c>
      <c r="G2936" s="141">
        <v>35.0</v>
      </c>
      <c r="H2936" s="56">
        <f t="shared" si="105"/>
        <v>178.73</v>
      </c>
    </row>
    <row r="2937" ht="15.75" customHeight="1">
      <c r="A2937" s="53">
        <v>4.0</v>
      </c>
      <c r="B2937" s="55" t="s">
        <v>235</v>
      </c>
      <c r="C2937" s="55" t="str">
        <f>+IF(ISERROR(VLOOKUP($B2937,Insumos!$C:$G,3,FALSE)),"",VLOOKUP($B2937,Insumos!$C:$G,3,FALSE))</f>
        <v>GRAMOS</v>
      </c>
      <c r="D2937" s="56">
        <f>+IF(ISERROR(VLOOKUP($B2937,Insumos!$C:$G,2,FALSE)),"",VLOOKUP($B2937,Insumos!$C:$G,2,FALSE))</f>
        <v>13944.82759</v>
      </c>
      <c r="E2937" s="57">
        <f>+IF(ISERROR(VLOOKUP($B2937,Insumos!$C:$G,5,FALSE)),"",VLOOKUP($B2937,Insumos!$C:$G,5,FALSE))</f>
        <v>1000</v>
      </c>
      <c r="F2937" s="55" t="str">
        <f>+IF(ISERROR(VLOOKUP($B2937,Insumos!$C:$G,4,FALSE)),"",VLOOKUP($B2937,Insumos!$C:$G,4,FALSE))</f>
        <v>GRAMOS</v>
      </c>
      <c r="G2937" s="141">
        <v>40.0</v>
      </c>
      <c r="H2937" s="56">
        <f t="shared" si="105"/>
        <v>557.79</v>
      </c>
    </row>
    <row r="2938" ht="15.75" customHeight="1">
      <c r="A2938" s="53">
        <v>5.0</v>
      </c>
      <c r="B2938" s="55" t="s">
        <v>232</v>
      </c>
      <c r="C2938" s="55" t="str">
        <f>+IF(ISERROR(VLOOKUP($B2938,Insumos!$C:$G,3,FALSE)),"",VLOOKUP($B2938,Insumos!$C:$G,3,FALSE))</f>
        <v>GRAMOS</v>
      </c>
      <c r="D2938" s="56">
        <f>+IF(ISERROR(VLOOKUP($B2938,Insumos!$C:$G,2,FALSE)),"",VLOOKUP($B2938,Insumos!$C:$G,2,FALSE))</f>
        <v>3529.411765</v>
      </c>
      <c r="E2938" s="57">
        <f>+IF(ISERROR(VLOOKUP($B2938,Insumos!$C:$G,5,FALSE)),"",VLOOKUP($B2938,Insumos!$C:$G,5,FALSE))</f>
        <v>1000</v>
      </c>
      <c r="F2938" s="55" t="str">
        <f>+IF(ISERROR(VLOOKUP($B2938,Insumos!$C:$G,4,FALSE)),"",VLOOKUP($B2938,Insumos!$C:$G,4,FALSE))</f>
        <v>GRAMOS</v>
      </c>
      <c r="G2938" s="141">
        <v>40.0</v>
      </c>
      <c r="H2938" s="56">
        <f t="shared" si="105"/>
        <v>141.18</v>
      </c>
    </row>
    <row r="2939" ht="15.75" customHeight="1">
      <c r="A2939" s="53">
        <v>6.0</v>
      </c>
      <c r="B2939" s="55" t="s">
        <v>124</v>
      </c>
      <c r="C2939" s="55" t="str">
        <f>+IF(ISERROR(VLOOKUP($B2939,Insumos!$C:$G,3,FALSE)),"",VLOOKUP($B2939,Insumos!$C:$G,3,FALSE))</f>
        <v>GRAMOS</v>
      </c>
      <c r="D2939" s="56">
        <f>+IF(ISERROR(VLOOKUP($B2939,Insumos!$C:$G,2,FALSE)),"",VLOOKUP($B2939,Insumos!$C:$G,2,FALSE))</f>
        <v>3529.411765</v>
      </c>
      <c r="E2939" s="57">
        <f>+IF(ISERROR(VLOOKUP($B2939,Insumos!$C:$G,5,FALSE)),"",VLOOKUP($B2939,Insumos!$C:$G,5,FALSE))</f>
        <v>1000</v>
      </c>
      <c r="F2939" s="55" t="str">
        <f>+IF(ISERROR(VLOOKUP($B2939,Insumos!$C:$G,4,FALSE)),"",VLOOKUP($B2939,Insumos!$C:$G,4,FALSE))</f>
        <v>GRAMOS</v>
      </c>
      <c r="G2939" s="141">
        <v>45.0</v>
      </c>
      <c r="H2939" s="56">
        <f t="shared" si="105"/>
        <v>158.82</v>
      </c>
    </row>
    <row r="2940" ht="15.75" customHeight="1">
      <c r="A2940" s="53">
        <v>7.0</v>
      </c>
      <c r="B2940" s="55" t="s">
        <v>297</v>
      </c>
      <c r="C2940" s="55" t="str">
        <f>+IF(ISERROR(VLOOKUP($B2940,Insumos!$C:$G,3,FALSE)),"",VLOOKUP($B2940,Insumos!$C:$G,3,FALSE))</f>
        <v>CAJA</v>
      </c>
      <c r="D2940" s="56">
        <f>+IF(ISERROR(VLOOKUP($B2940,Insumos!$C:$G,2,FALSE)),"",VLOOKUP($B2940,Insumos!$C:$G,2,FALSE))</f>
        <v>110</v>
      </c>
      <c r="E2940" s="57">
        <f>+IF(ISERROR(VLOOKUP($B2940,Insumos!$C:$G,5,FALSE)),"",VLOOKUP($B2940,Insumos!$C:$G,5,FALSE))</f>
        <v>1</v>
      </c>
      <c r="F2940" s="55" t="str">
        <f>+IF(ISERROR(VLOOKUP($B2940,Insumos!$C:$G,4,FALSE)),"",VLOOKUP($B2940,Insumos!$C:$G,4,FALSE))</f>
        <v>CAJA</v>
      </c>
      <c r="G2940" s="141">
        <v>1.0</v>
      </c>
      <c r="H2940" s="56">
        <f t="shared" si="105"/>
        <v>110</v>
      </c>
    </row>
    <row r="2941" ht="15.75" customHeight="1">
      <c r="A2941" s="53">
        <v>8.0</v>
      </c>
      <c r="B2941" s="55" t="s">
        <v>314</v>
      </c>
      <c r="C2941" s="55" t="str">
        <f>+IF(ISERROR(VLOOKUP($B2941,Insumos!$C:$G,3,FALSE)),"",VLOOKUP($B2941,Insumos!$C:$G,3,FALSE))</f>
        <v>UNIDAD</v>
      </c>
      <c r="D2941" s="56">
        <f>+IF(ISERROR(VLOOKUP($B2941,Insumos!$C:$G,2,FALSE)),"",VLOOKUP($B2941,Insumos!$C:$G,2,FALSE))</f>
        <v>10.5</v>
      </c>
      <c r="E2941" s="57">
        <f>+IF(ISERROR(VLOOKUP($B2941,Insumos!$C:$G,5,FALSE)),"",VLOOKUP($B2941,Insumos!$C:$G,5,FALSE))</f>
        <v>1</v>
      </c>
      <c r="F2941" s="55" t="str">
        <f>+IF(ISERROR(VLOOKUP($B2941,Insumos!$C:$G,4,FALSE)),"",VLOOKUP($B2941,Insumos!$C:$G,4,FALSE))</f>
        <v>UNIDAD</v>
      </c>
      <c r="G2941" s="141">
        <v>1.0</v>
      </c>
      <c r="H2941" s="56">
        <f t="shared" si="105"/>
        <v>10.5</v>
      </c>
    </row>
    <row r="2942" ht="15.75" customHeight="1">
      <c r="A2942" s="53">
        <v>9.0</v>
      </c>
      <c r="B2942" s="55" t="s">
        <v>156</v>
      </c>
      <c r="C2942" s="55" t="str">
        <f>+IF(ISERROR(VLOOKUP($B2942,Insumos!$C:$G,3,FALSE)),"",VLOOKUP($B2942,Insumos!$C:$G,3,FALSE))</f>
        <v>GRAMOS</v>
      </c>
      <c r="D2942" s="56">
        <f>+IF(ISERROR(VLOOKUP($B2942,Insumos!$C:$G,2,FALSE)),"",VLOOKUP($B2942,Insumos!$C:$G,2,FALSE))</f>
        <v>909</v>
      </c>
      <c r="E2942" s="57">
        <f>+IF(ISERROR(VLOOKUP($B2942,Insumos!$C:$G,5,FALSE)),"",VLOOKUP($B2942,Insumos!$C:$G,5,FALSE))</f>
        <v>1000</v>
      </c>
      <c r="F2942" s="55" t="str">
        <f>+IF(ISERROR(VLOOKUP($B2942,Insumos!$C:$G,4,FALSE)),"",VLOOKUP($B2942,Insumos!$C:$G,4,FALSE))</f>
        <v>GRAMOS</v>
      </c>
      <c r="G2942" s="141">
        <v>8.0</v>
      </c>
      <c r="H2942" s="56">
        <f t="shared" si="105"/>
        <v>7.27</v>
      </c>
    </row>
    <row r="2943" ht="15.75" customHeight="1">
      <c r="A2943" s="53">
        <v>10.0</v>
      </c>
      <c r="B2943" s="55" t="s">
        <v>313</v>
      </c>
      <c r="C2943" s="55" t="str">
        <f>+IF(ISERROR(VLOOKUP($B2943,Insumos!$C:$G,3,FALSE)),"",VLOOKUP($B2943,Insumos!$C:$G,3,FALSE))</f>
        <v>GRAMOS</v>
      </c>
      <c r="D2943" s="56">
        <f>+IF(ISERROR(VLOOKUP($B2943,Insumos!$C:$G,2,FALSE)),"",VLOOKUP($B2943,Insumos!$C:$G,2,FALSE))</f>
        <v>6750</v>
      </c>
      <c r="E2943" s="57">
        <f>+IF(ISERROR(VLOOKUP($B2943,Insumos!$C:$G,5,FALSE)),"",VLOOKUP($B2943,Insumos!$C:$G,5,FALSE))</f>
        <v>1000</v>
      </c>
      <c r="F2943" s="55" t="str">
        <f>+IF(ISERROR(VLOOKUP($B2943,Insumos!$C:$G,4,FALSE)),"",VLOOKUP($B2943,Insumos!$C:$G,4,FALSE))</f>
        <v>GRAMOS</v>
      </c>
      <c r="G2943" s="141">
        <v>8.0</v>
      </c>
      <c r="H2943" s="56">
        <f t="shared" si="105"/>
        <v>54</v>
      </c>
    </row>
    <row r="2944" ht="15.75" customHeight="1">
      <c r="A2944" s="53">
        <v>11.0</v>
      </c>
      <c r="B2944" s="55" t="s">
        <v>311</v>
      </c>
      <c r="C2944" s="55" t="str">
        <f>+IF(ISERROR(VLOOKUP($B2944,Insumos!$C:$G,3,FALSE)),"",VLOOKUP($B2944,Insumos!$C:$G,3,FALSE))</f>
        <v>UNIDAD</v>
      </c>
      <c r="D2944" s="56">
        <f>+IF(ISERROR(VLOOKUP($B2944,Insumos!$C:$G,2,FALSE)),"",VLOOKUP($B2944,Insumos!$C:$G,2,FALSE))</f>
        <v>75.25</v>
      </c>
      <c r="E2944" s="57">
        <f>+IF(ISERROR(VLOOKUP($B2944,Insumos!$C:$G,5,FALSE)),"",VLOOKUP($B2944,Insumos!$C:$G,5,FALSE))</f>
        <v>1</v>
      </c>
      <c r="F2944" s="55" t="str">
        <f>+IF(ISERROR(VLOOKUP($B2944,Insumos!$C:$G,4,FALSE)),"",VLOOKUP($B2944,Insumos!$C:$G,4,FALSE))</f>
        <v>UNIDAD</v>
      </c>
      <c r="G2944" s="141">
        <v>1.0</v>
      </c>
      <c r="H2944" s="56">
        <f t="shared" si="105"/>
        <v>75.25</v>
      </c>
    </row>
    <row r="2945" ht="15.75" customHeight="1">
      <c r="A2945" s="53">
        <v>12.0</v>
      </c>
      <c r="B2945" s="55" t="s">
        <v>312</v>
      </c>
      <c r="C2945" s="55" t="str">
        <f>+IF(ISERROR(VLOOKUP($B2945,Insumos!$C:$G,3,FALSE)),"",VLOOKUP($B2945,Insumos!$C:$G,3,FALSE))</f>
        <v>UNIDAD</v>
      </c>
      <c r="D2945" s="56">
        <f>+IF(ISERROR(VLOOKUP($B2945,Insumos!$C:$G,2,FALSE)),"",VLOOKUP($B2945,Insumos!$C:$G,2,FALSE))</f>
        <v>90.25</v>
      </c>
      <c r="E2945" s="57">
        <f>+IF(ISERROR(VLOOKUP($B2945,Insumos!$C:$G,5,FALSE)),"",VLOOKUP($B2945,Insumos!$C:$G,5,FALSE))</f>
        <v>1</v>
      </c>
      <c r="F2945" s="55" t="str">
        <f>+IF(ISERROR(VLOOKUP($B2945,Insumos!$C:$G,4,FALSE)),"",VLOOKUP($B2945,Insumos!$C:$G,4,FALSE))</f>
        <v>UNIDAD</v>
      </c>
      <c r="G2945" s="141">
        <v>1.0</v>
      </c>
      <c r="H2945" s="56">
        <f t="shared" si="105"/>
        <v>90.25</v>
      </c>
    </row>
    <row r="2946" ht="15.75" customHeight="1">
      <c r="A2946" s="53">
        <v>13.0</v>
      </c>
      <c r="B2946" s="55" t="s">
        <v>303</v>
      </c>
      <c r="C2946" s="55" t="str">
        <f>+IF(ISERROR(VLOOKUP($B2946,Insumos!$C:$G,3,FALSE)),"",VLOOKUP($B2946,Insumos!$C:$G,3,FALSE))</f>
        <v>UNIDAD</v>
      </c>
      <c r="D2946" s="56">
        <f>+IF(ISERROR(VLOOKUP($B2946,Insumos!$C:$G,2,FALSE)),"",VLOOKUP($B2946,Insumos!$C:$G,2,FALSE))</f>
        <v>10</v>
      </c>
      <c r="E2946" s="57">
        <f>+IF(ISERROR(VLOOKUP($B2946,Insumos!$C:$G,5,FALSE)),"",VLOOKUP($B2946,Insumos!$C:$G,5,FALSE))</f>
        <v>1</v>
      </c>
      <c r="F2946" s="55" t="str">
        <f>+IF(ISERROR(VLOOKUP($B2946,Insumos!$C:$G,4,FALSE)),"",VLOOKUP($B2946,Insumos!$C:$G,4,FALSE))</f>
        <v>UNIDAD</v>
      </c>
      <c r="G2946" s="141">
        <v>1.0</v>
      </c>
      <c r="H2946" s="56">
        <f t="shared" si="105"/>
        <v>10</v>
      </c>
    </row>
    <row r="2947" ht="15.75" customHeight="1">
      <c r="A2947" s="53">
        <v>14.0</v>
      </c>
      <c r="B2947" s="55" t="s">
        <v>304</v>
      </c>
      <c r="C2947" s="55" t="str">
        <f>+IF(ISERROR(VLOOKUP($B2947,Insumos!$C:$G,3,FALSE)),"",VLOOKUP($B2947,Insumos!$C:$G,3,FALSE))</f>
        <v>UNIDAD</v>
      </c>
      <c r="D2947" s="56">
        <f>+IF(ISERROR(VLOOKUP($B2947,Insumos!$C:$G,2,FALSE)),"",VLOOKUP($B2947,Insumos!$C:$G,2,FALSE))</f>
        <v>9</v>
      </c>
      <c r="E2947" s="57">
        <f>+IF(ISERROR(VLOOKUP($B2947,Insumos!$C:$G,5,FALSE)),"",VLOOKUP($B2947,Insumos!$C:$G,5,FALSE))</f>
        <v>1</v>
      </c>
      <c r="F2947" s="55" t="str">
        <f>+IF(ISERROR(VLOOKUP($B2947,Insumos!$C:$G,4,FALSE)),"",VLOOKUP($B2947,Insumos!$C:$G,4,FALSE))</f>
        <v>UNIDAD</v>
      </c>
      <c r="G2947" s="141">
        <v>1.0</v>
      </c>
      <c r="H2947" s="56">
        <f t="shared" si="105"/>
        <v>9</v>
      </c>
    </row>
    <row r="2948" ht="15.75" customHeight="1">
      <c r="A2948" s="53">
        <v>15.0</v>
      </c>
      <c r="B2948" s="55" t="s">
        <v>315</v>
      </c>
      <c r="C2948" s="55" t="str">
        <f>+IF(ISERROR(VLOOKUP($B2948,Insumos!$C:$G,3,FALSE)),"",VLOOKUP($B2948,Insumos!$C:$G,3,FALSE))</f>
        <v>UNIDAD</v>
      </c>
      <c r="D2948" s="56">
        <f>+IF(ISERROR(VLOOKUP($B2948,Insumos!$C:$G,2,FALSE)),"",VLOOKUP($B2948,Insumos!$C:$G,2,FALSE))</f>
        <v>170</v>
      </c>
      <c r="E2948" s="57">
        <f>+IF(ISERROR(VLOOKUP($B2948,Insumos!$C:$G,5,FALSE)),"",VLOOKUP($B2948,Insumos!$C:$G,5,FALSE))</f>
        <v>1</v>
      </c>
      <c r="F2948" s="55" t="str">
        <f>+IF(ISERROR(VLOOKUP($B2948,Insumos!$C:$G,4,FALSE)),"",VLOOKUP($B2948,Insumos!$C:$G,4,FALSE))</f>
        <v>UNIDAD</v>
      </c>
      <c r="G2948" s="141">
        <v>1.0</v>
      </c>
      <c r="H2948" s="56">
        <f t="shared" si="105"/>
        <v>170</v>
      </c>
    </row>
    <row r="2949" ht="15.75" customHeight="1">
      <c r="A2949" s="53">
        <v>16.0</v>
      </c>
      <c r="B2949" s="55"/>
      <c r="C2949" s="55"/>
      <c r="D2949" s="56"/>
      <c r="E2949" s="57"/>
      <c r="F2949" s="55"/>
      <c r="G2949" s="187"/>
      <c r="H2949" s="56"/>
    </row>
    <row r="2950" ht="15.75" customHeight="1">
      <c r="A2950" s="53">
        <v>17.0</v>
      </c>
      <c r="B2950" s="55"/>
      <c r="C2950" s="55"/>
      <c r="D2950" s="56"/>
      <c r="E2950" s="57"/>
      <c r="F2950" s="55"/>
      <c r="G2950" s="187"/>
      <c r="H2950" s="56"/>
    </row>
    <row r="2951" ht="15.75" customHeight="1">
      <c r="A2951" s="53">
        <v>18.0</v>
      </c>
      <c r="B2951" s="55"/>
      <c r="C2951" s="55"/>
      <c r="D2951" s="56"/>
      <c r="E2951" s="57"/>
      <c r="F2951" s="55"/>
      <c r="G2951" s="187"/>
      <c r="H2951" s="56"/>
    </row>
    <row r="2952" ht="15.75" customHeight="1">
      <c r="A2952" s="53">
        <v>19.0</v>
      </c>
      <c r="B2952" s="55"/>
      <c r="C2952" s="55" t="str">
        <f>+IF(ISERROR(VLOOKUP($B2952,Insumos!$C:$G,3,FALSE)),"",VLOOKUP($B2952,Insumos!$C:$G,3,FALSE))</f>
        <v/>
      </c>
      <c r="D2952" s="56" t="str">
        <f>+IF(ISERROR(VLOOKUP($B2952,Insumos!$C:$G,2,FALSE)),"",VLOOKUP($B2952,Insumos!$C:$G,2,FALSE))</f>
        <v/>
      </c>
      <c r="E2952" s="57" t="str">
        <f>+IF(ISERROR(VLOOKUP($B2952,Insumos!$C:$G,5,FALSE)),"",VLOOKUP($B2952,Insumos!$C:$G,5,FALSE))</f>
        <v/>
      </c>
      <c r="F2952" s="55" t="str">
        <f>+IF(ISERROR(VLOOKUP($B2952,Insumos!$C:$G,4,FALSE)),"",VLOOKUP($B2952,Insumos!$C:$G,4,FALSE))</f>
        <v/>
      </c>
      <c r="G2952" s="141"/>
      <c r="H2952" s="56">
        <f t="shared" ref="H2952:H2955" si="106">IF(ISERROR(ROUND(+D2952/E2952*G2952,2)),0,ROUND(+D2952/E2952*G2952,2))</f>
        <v>0</v>
      </c>
    </row>
    <row r="2953" ht="15.75" customHeight="1">
      <c r="A2953" s="53">
        <v>20.0</v>
      </c>
      <c r="B2953" s="55"/>
      <c r="C2953" s="55" t="str">
        <f>+IF(ISERROR(VLOOKUP($B2953,Insumos!$C:$G,3,FALSE)),"",VLOOKUP($B2953,Insumos!$C:$G,3,FALSE))</f>
        <v/>
      </c>
      <c r="D2953" s="56" t="str">
        <f>+IF(ISERROR(VLOOKUP($B2953,Insumos!$C:$G,2,FALSE)),"",VLOOKUP($B2953,Insumos!$C:$G,2,FALSE))</f>
        <v/>
      </c>
      <c r="E2953" s="57" t="str">
        <f>+IF(ISERROR(VLOOKUP($B2953,Insumos!$C:$G,5,FALSE)),"",VLOOKUP($B2953,Insumos!$C:$G,5,FALSE))</f>
        <v/>
      </c>
      <c r="F2953" s="55" t="str">
        <f>+IF(ISERROR(VLOOKUP($B2953,Insumos!$C:$G,4,FALSE)),"",VLOOKUP($B2953,Insumos!$C:$G,4,FALSE))</f>
        <v/>
      </c>
      <c r="G2953" s="141"/>
      <c r="H2953" s="56">
        <f t="shared" si="106"/>
        <v>0</v>
      </c>
    </row>
    <row r="2954" ht="15.75" customHeight="1">
      <c r="A2954" s="53">
        <v>21.0</v>
      </c>
      <c r="B2954" s="55"/>
      <c r="C2954" s="55" t="str">
        <f>+IF(ISERROR(VLOOKUP($B2954,Insumos!$C:$G,3,FALSE)),"",VLOOKUP($B2954,Insumos!$C:$G,3,FALSE))</f>
        <v/>
      </c>
      <c r="D2954" s="56" t="str">
        <f>+IF(ISERROR(VLOOKUP($B2954,Insumos!$C:$G,2,FALSE)),"",VLOOKUP($B2954,Insumos!$C:$G,2,FALSE))</f>
        <v/>
      </c>
      <c r="E2954" s="57" t="str">
        <f>+IF(ISERROR(VLOOKUP($B2954,Insumos!$C:$G,5,FALSE)),"",VLOOKUP($B2954,Insumos!$C:$G,5,FALSE))</f>
        <v/>
      </c>
      <c r="F2954" s="55" t="str">
        <f>+IF(ISERROR(VLOOKUP($B2954,Insumos!$C:$G,4,FALSE)),"",VLOOKUP($B2954,Insumos!$C:$G,4,FALSE))</f>
        <v/>
      </c>
      <c r="G2954" s="141"/>
      <c r="H2954" s="56">
        <f t="shared" si="106"/>
        <v>0</v>
      </c>
    </row>
    <row r="2955" ht="15.75" customHeight="1">
      <c r="A2955" s="53">
        <v>22.0</v>
      </c>
      <c r="B2955" s="55"/>
      <c r="C2955" s="55" t="str">
        <f>+IF(ISERROR(VLOOKUP($B2955,Insumos!$C:$G,3,FALSE)),"",VLOOKUP($B2955,Insumos!$C:$G,3,FALSE))</f>
        <v/>
      </c>
      <c r="D2955" s="56" t="str">
        <f>+IF(ISERROR(VLOOKUP($B2955,Insumos!$C:$G,2,FALSE)),"",VLOOKUP($B2955,Insumos!$C:$G,2,FALSE))</f>
        <v/>
      </c>
      <c r="E2955" s="57" t="str">
        <f>+IF(ISERROR(VLOOKUP($B2955,Insumos!$C:$G,5,FALSE)),"",VLOOKUP($B2955,Insumos!$C:$G,5,FALSE))</f>
        <v/>
      </c>
      <c r="F2955" s="55" t="str">
        <f>+IF(ISERROR(VLOOKUP($B2955,Insumos!$C:$G,4,FALSE)),"",VLOOKUP($B2955,Insumos!$C:$G,4,FALSE))</f>
        <v/>
      </c>
      <c r="G2955" s="141"/>
      <c r="H2955" s="56">
        <f t="shared" si="106"/>
        <v>0</v>
      </c>
    </row>
    <row r="2956" ht="15.75" customHeight="1">
      <c r="A2956" s="42"/>
      <c r="B2956" s="140"/>
      <c r="C2956" s="41"/>
      <c r="D2956" s="44"/>
      <c r="E2956" s="45"/>
      <c r="F2956" s="41"/>
      <c r="G2956" s="67" t="s">
        <v>566</v>
      </c>
      <c r="H2956" s="68">
        <f>+SUM(H2934:H2955)</f>
        <v>1885.41</v>
      </c>
    </row>
    <row r="2957" ht="15.75" customHeight="1">
      <c r="A2957" s="42"/>
      <c r="B2957" s="140"/>
      <c r="C2957" s="41"/>
      <c r="D2957" s="44"/>
      <c r="E2957" s="45"/>
      <c r="F2957" s="41"/>
      <c r="G2957" s="67" t="s">
        <v>569</v>
      </c>
      <c r="H2957" s="142">
        <f>+H2956/10</f>
        <v>188.541</v>
      </c>
    </row>
    <row r="2958" ht="15.75" customHeight="1">
      <c r="A2958" s="42"/>
      <c r="B2958" s="140"/>
      <c r="C2958" s="41"/>
      <c r="D2958" s="44"/>
      <c r="E2958" s="45"/>
      <c r="F2958" s="41"/>
      <c r="G2958" s="67" t="s">
        <v>570</v>
      </c>
      <c r="H2958" s="143">
        <f>(H2956+H2957)*1.19</f>
        <v>2468.00169</v>
      </c>
    </row>
    <row r="2959" ht="15.75" customHeight="1">
      <c r="A2959" s="42"/>
      <c r="B2959" s="140"/>
      <c r="C2959" s="41"/>
      <c r="D2959" s="44"/>
      <c r="E2959" s="45"/>
      <c r="F2959" s="41"/>
      <c r="G2959" s="67" t="s">
        <v>571</v>
      </c>
      <c r="H2959" s="144">
        <f>+H2958/H2960</f>
        <v>0.2245679427</v>
      </c>
    </row>
    <row r="2960" ht="15.75" customHeight="1">
      <c r="A2960" s="42"/>
      <c r="B2960" s="140"/>
      <c r="C2960" s="41"/>
      <c r="D2960" s="44"/>
      <c r="E2960" s="45"/>
      <c r="F2960" s="41"/>
      <c r="G2960" s="67" t="s">
        <v>572</v>
      </c>
      <c r="H2960" s="154">
        <v>10990.0</v>
      </c>
    </row>
    <row r="2961" ht="15.75" customHeight="1">
      <c r="B2961" s="4"/>
      <c r="G2961" s="31"/>
    </row>
    <row r="2962" ht="15.75" customHeight="1">
      <c r="B2962" s="4"/>
      <c r="G2962" s="31"/>
    </row>
    <row r="2963" ht="15.75" customHeight="1">
      <c r="A2963" s="138" t="s">
        <v>562</v>
      </c>
      <c r="B2963" s="89" t="s">
        <v>262</v>
      </c>
      <c r="C2963" s="34" t="s">
        <v>484</v>
      </c>
      <c r="D2963" s="35"/>
      <c r="E2963" s="36"/>
      <c r="F2963" s="37"/>
      <c r="G2963" s="38"/>
      <c r="H2963" s="35"/>
    </row>
    <row r="2964" ht="15.75" customHeight="1">
      <c r="A2964" s="42"/>
      <c r="B2964" s="140"/>
      <c r="C2964" s="42"/>
      <c r="D2964" s="44"/>
      <c r="E2964" s="45"/>
      <c r="F2964" s="42"/>
      <c r="G2964" s="46"/>
      <c r="H2964" s="44"/>
    </row>
    <row r="2965" ht="15.75" customHeight="1">
      <c r="A2965" s="48" t="s">
        <v>476</v>
      </c>
      <c r="B2965" s="48" t="s">
        <v>477</v>
      </c>
      <c r="C2965" s="48" t="s">
        <v>478</v>
      </c>
      <c r="D2965" s="49" t="s">
        <v>564</v>
      </c>
      <c r="E2965" s="50" t="s">
        <v>10</v>
      </c>
      <c r="F2965" s="48" t="s">
        <v>480</v>
      </c>
      <c r="G2965" s="51" t="s">
        <v>481</v>
      </c>
      <c r="H2965" s="49" t="s">
        <v>565</v>
      </c>
    </row>
    <row r="2966" ht="15.75" customHeight="1">
      <c r="A2966" s="53">
        <v>1.0</v>
      </c>
      <c r="B2966" s="55" t="s">
        <v>52</v>
      </c>
      <c r="C2966" s="55" t="str">
        <f>+IF(ISERROR(VLOOKUP($B2966,Insumos!$C:$G,3,FALSE)),"",VLOOKUP($B2966,Insumos!$C:$G,3,FALSE))</f>
        <v>UNIDAD</v>
      </c>
      <c r="D2966" s="56">
        <f>+IF(ISERROR(VLOOKUP($B2966,Insumos!$C:$G,2,FALSE)),"",VLOOKUP($B2966,Insumos!$C:$G,2,FALSE))</f>
        <v>5000</v>
      </c>
      <c r="E2966" s="57">
        <f>+IF(ISERROR(VLOOKUP($B2966,Insumos!$C:$G,5,FALSE)),"",VLOOKUP($B2966,Insumos!$C:$G,5,FALSE))</f>
        <v>100</v>
      </c>
      <c r="F2966" s="55" t="str">
        <f>+IF(ISERROR(VLOOKUP($B2966,Insumos!$C:$G,4,FALSE)),"",VLOOKUP($B2966,Insumos!$C:$G,4,FALSE))</f>
        <v>UNIDAD</v>
      </c>
      <c r="G2966" s="141">
        <v>1.0</v>
      </c>
      <c r="H2966" s="56">
        <f t="shared" ref="H2966:H2988" si="107">IF(ISERROR(ROUND(+D2966/E2966*G2966,2)),0,ROUND(+D2966/E2966*G2966,2))</f>
        <v>50</v>
      </c>
    </row>
    <row r="2967" ht="15.75" customHeight="1">
      <c r="A2967" s="53">
        <v>2.0</v>
      </c>
      <c r="B2967" s="55" t="s">
        <v>33</v>
      </c>
      <c r="C2967" s="55" t="str">
        <f>+IF(ISERROR(VLOOKUP($B2967,Insumos!$C:$G,3,FALSE)),"",VLOOKUP($B2967,Insumos!$C:$G,3,FALSE))</f>
        <v>GRAMOS</v>
      </c>
      <c r="D2967" s="56">
        <f>+IF(ISERROR(VLOOKUP($B2967,Insumos!$C:$G,2,FALSE)),"",VLOOKUP($B2967,Insumos!$C:$G,2,FALSE))</f>
        <v>6945</v>
      </c>
      <c r="E2967" s="57">
        <f>+IF(ISERROR(VLOOKUP($B2967,Insumos!$C:$G,5,FALSE)),"",VLOOKUP($B2967,Insumos!$C:$G,5,FALSE))</f>
        <v>1360</v>
      </c>
      <c r="F2967" s="55" t="str">
        <f>+IF(ISERROR(VLOOKUP($B2967,Insumos!$C:$G,4,FALSE)),"",VLOOKUP($B2967,Insumos!$C:$G,4,FALSE))</f>
        <v>GRAMOS</v>
      </c>
      <c r="G2967" s="141">
        <v>60.0</v>
      </c>
      <c r="H2967" s="56">
        <f t="shared" si="107"/>
        <v>306.4</v>
      </c>
    </row>
    <row r="2968" ht="15.75" customHeight="1">
      <c r="A2968" s="53">
        <v>3.0</v>
      </c>
      <c r="B2968" s="55" t="s">
        <v>235</v>
      </c>
      <c r="C2968" s="55" t="str">
        <f>+IF(ISERROR(VLOOKUP($B2968,Insumos!$C:$G,3,FALSE)),"",VLOOKUP($B2968,Insumos!$C:$G,3,FALSE))</f>
        <v>GRAMOS</v>
      </c>
      <c r="D2968" s="56">
        <f>+IF(ISERROR(VLOOKUP($B2968,Insumos!$C:$G,2,FALSE)),"",VLOOKUP($B2968,Insumos!$C:$G,2,FALSE))</f>
        <v>13944.82759</v>
      </c>
      <c r="E2968" s="57">
        <f>+IF(ISERROR(VLOOKUP($B2968,Insumos!$C:$G,5,FALSE)),"",VLOOKUP($B2968,Insumos!$C:$G,5,FALSE))</f>
        <v>1000</v>
      </c>
      <c r="F2968" s="55" t="str">
        <f>+IF(ISERROR(VLOOKUP($B2968,Insumos!$C:$G,4,FALSE)),"",VLOOKUP($B2968,Insumos!$C:$G,4,FALSE))</f>
        <v>GRAMOS</v>
      </c>
      <c r="G2968" s="141">
        <v>50.0</v>
      </c>
      <c r="H2968" s="56">
        <f t="shared" si="107"/>
        <v>697.24</v>
      </c>
    </row>
    <row r="2969" ht="15.75" customHeight="1">
      <c r="A2969" s="53">
        <v>4.0</v>
      </c>
      <c r="B2969" s="55" t="s">
        <v>236</v>
      </c>
      <c r="C2969" s="55" t="str">
        <f>+IF(ISERROR(VLOOKUP($B2969,Insumos!$C:$G,3,FALSE)),"",VLOOKUP($B2969,Insumos!$C:$G,3,FALSE))</f>
        <v>GRAMOS</v>
      </c>
      <c r="D2969" s="56">
        <f>+IF(ISERROR(VLOOKUP($B2969,Insumos!$C:$G,2,FALSE)),"",VLOOKUP($B2969,Insumos!$C:$G,2,FALSE))</f>
        <v>8753.846154</v>
      </c>
      <c r="E2969" s="57">
        <f>+IF(ISERROR(VLOOKUP($B2969,Insumos!$C:$G,5,FALSE)),"",VLOOKUP($B2969,Insumos!$C:$G,5,FALSE))</f>
        <v>1000</v>
      </c>
      <c r="F2969" s="55" t="str">
        <f>+IF(ISERROR(VLOOKUP($B2969,Insumos!$C:$G,4,FALSE)),"",VLOOKUP($B2969,Insumos!$C:$G,4,FALSE))</f>
        <v>GRAMOS</v>
      </c>
      <c r="G2969" s="141">
        <v>30.0</v>
      </c>
      <c r="H2969" s="56">
        <f t="shared" si="107"/>
        <v>262.62</v>
      </c>
    </row>
    <row r="2970" ht="15.75" customHeight="1">
      <c r="A2970" s="53">
        <v>5.0</v>
      </c>
      <c r="B2970" s="55" t="s">
        <v>54</v>
      </c>
      <c r="C2970" s="55" t="str">
        <f>+IF(ISERROR(VLOOKUP($B2970,Insumos!$C:$G,3,FALSE)),"",VLOOKUP($B2970,Insumos!$C:$G,3,FALSE))</f>
        <v>UNIDAD</v>
      </c>
      <c r="D2970" s="56">
        <f>+IF(ISERROR(VLOOKUP($B2970,Insumos!$C:$G,2,FALSE)),"",VLOOKUP($B2970,Insumos!$C:$G,2,FALSE))</f>
        <v>8000</v>
      </c>
      <c r="E2970" s="57">
        <f>+IF(ISERROR(VLOOKUP($B2970,Insumos!$C:$G,5,FALSE)),"",VLOOKUP($B2970,Insumos!$C:$G,5,FALSE))</f>
        <v>36</v>
      </c>
      <c r="F2970" s="55" t="str">
        <f>+IF(ISERROR(VLOOKUP($B2970,Insumos!$C:$G,4,FALSE)),"",VLOOKUP($B2970,Insumos!$C:$G,4,FALSE))</f>
        <v>UNIDAD</v>
      </c>
      <c r="G2970" s="141">
        <v>0.5</v>
      </c>
      <c r="H2970" s="56">
        <f t="shared" si="107"/>
        <v>111.11</v>
      </c>
    </row>
    <row r="2971" ht="15.75" customHeight="1">
      <c r="A2971" s="53">
        <v>6.0</v>
      </c>
      <c r="B2971" s="55" t="s">
        <v>228</v>
      </c>
      <c r="C2971" s="55" t="str">
        <f>+IF(ISERROR(VLOOKUP($B2971,Insumos!$C:$G,3,FALSE)),"",VLOOKUP($B2971,Insumos!$C:$G,3,FALSE))</f>
        <v>GRAMOS</v>
      </c>
      <c r="D2971" s="56">
        <f>+IF(ISERROR(VLOOKUP($B2971,Insumos!$C:$G,2,FALSE)),"",VLOOKUP($B2971,Insumos!$C:$G,2,FALSE))</f>
        <v>1681</v>
      </c>
      <c r="E2971" s="57">
        <f>+IF(ISERROR(VLOOKUP($B2971,Insumos!$C:$G,5,FALSE)),"",VLOOKUP($B2971,Insumos!$C:$G,5,FALSE))</f>
        <v>500</v>
      </c>
      <c r="F2971" s="55" t="str">
        <f>+IF(ISERROR(VLOOKUP($B2971,Insumos!$C:$G,4,FALSE)),"",VLOOKUP($B2971,Insumos!$C:$G,4,FALSE))</f>
        <v>GRAMOS</v>
      </c>
      <c r="G2971" s="141">
        <v>5.0</v>
      </c>
      <c r="H2971" s="56">
        <f t="shared" si="107"/>
        <v>16.81</v>
      </c>
    </row>
    <row r="2972" ht="15.75" customHeight="1">
      <c r="A2972" s="53">
        <v>7.0</v>
      </c>
      <c r="B2972" s="55" t="s">
        <v>56</v>
      </c>
      <c r="C2972" s="55" t="str">
        <f>+IF(ISERROR(VLOOKUP($B2972,Insumos!$C:$G,3,FALSE)),"",VLOOKUP($B2972,Insumos!$C:$G,3,FALSE))</f>
        <v>GRAMOS</v>
      </c>
      <c r="D2972" s="56">
        <f>+IF(ISERROR(VLOOKUP($B2972,Insumos!$C:$G,2,FALSE)),"",VLOOKUP($B2972,Insumos!$C:$G,2,FALSE))</f>
        <v>1690</v>
      </c>
      <c r="E2972" s="57">
        <f>+IF(ISERROR(VLOOKUP($B2972,Insumos!$C:$G,5,FALSE)),"",VLOOKUP($B2972,Insumos!$C:$G,5,FALSE))</f>
        <v>1000</v>
      </c>
      <c r="F2972" s="55" t="str">
        <f>+IF(ISERROR(VLOOKUP($B2972,Insumos!$C:$G,4,FALSE)),"",VLOOKUP($B2972,Insumos!$C:$G,4,FALSE))</f>
        <v>GRAMOS</v>
      </c>
      <c r="G2972" s="141">
        <v>10.0</v>
      </c>
      <c r="H2972" s="56">
        <f t="shared" si="107"/>
        <v>16.9</v>
      </c>
    </row>
    <row r="2973" ht="15.75" customHeight="1">
      <c r="A2973" s="53">
        <v>8.0</v>
      </c>
      <c r="B2973" s="55" t="s">
        <v>145</v>
      </c>
      <c r="C2973" s="55" t="str">
        <f>+IF(ISERROR(VLOOKUP($B2973,Insumos!$C:$G,3,FALSE)),"",VLOOKUP($B2973,Insumos!$C:$G,3,FALSE))</f>
        <v>MILILITROS</v>
      </c>
      <c r="D2973" s="56">
        <f>+IF(ISERROR(VLOOKUP($B2973,Insumos!$C:$G,2,FALSE)),"",VLOOKUP($B2973,Insumos!$C:$G,2,FALSE))</f>
        <v>3327.52</v>
      </c>
      <c r="E2973" s="57">
        <f>+IF(ISERROR(VLOOKUP($B2973,Insumos!$C:$G,5,FALSE)),"",VLOOKUP($B2973,Insumos!$C:$G,5,FALSE))</f>
        <v>798</v>
      </c>
      <c r="F2973" s="55" t="str">
        <f>+IF(ISERROR(VLOOKUP($B2973,Insumos!$C:$G,4,FALSE)),"",VLOOKUP($B2973,Insumos!$C:$G,4,FALSE))</f>
        <v>MILILITROS</v>
      </c>
      <c r="G2973" s="141">
        <v>30.0</v>
      </c>
      <c r="H2973" s="56">
        <f t="shared" si="107"/>
        <v>125.09</v>
      </c>
    </row>
    <row r="2974" ht="15.75" customHeight="1">
      <c r="A2974" s="53">
        <v>9.0</v>
      </c>
      <c r="B2974" s="55" t="s">
        <v>124</v>
      </c>
      <c r="C2974" s="55" t="str">
        <f>+IF(ISERROR(VLOOKUP($B2974,Insumos!$C:$G,3,FALSE)),"",VLOOKUP($B2974,Insumos!$C:$G,3,FALSE))</f>
        <v>GRAMOS</v>
      </c>
      <c r="D2974" s="56">
        <f>+IF(ISERROR(VLOOKUP($B2974,Insumos!$C:$G,2,FALSE)),"",VLOOKUP($B2974,Insumos!$C:$G,2,FALSE))</f>
        <v>3529.411765</v>
      </c>
      <c r="E2974" s="57">
        <f>+IF(ISERROR(VLOOKUP($B2974,Insumos!$C:$G,5,FALSE)),"",VLOOKUP($B2974,Insumos!$C:$G,5,FALSE))</f>
        <v>1000</v>
      </c>
      <c r="F2974" s="55" t="str">
        <f>+IF(ISERROR(VLOOKUP($B2974,Insumos!$C:$G,4,FALSE)),"",VLOOKUP($B2974,Insumos!$C:$G,4,FALSE))</f>
        <v>GRAMOS</v>
      </c>
      <c r="G2974" s="141">
        <v>55.0</v>
      </c>
      <c r="H2974" s="56">
        <f t="shared" si="107"/>
        <v>194.12</v>
      </c>
    </row>
    <row r="2975" ht="15.75" customHeight="1">
      <c r="A2975" s="53">
        <v>10.0</v>
      </c>
      <c r="B2975" s="55" t="s">
        <v>87</v>
      </c>
      <c r="C2975" s="55" t="str">
        <f>+IF(ISERROR(VLOOKUP($B2975,Insumos!$C:$G,3,FALSE)),"",VLOOKUP($B2975,Insumos!$C:$G,3,FALSE))</f>
        <v>GRAMOS</v>
      </c>
      <c r="D2975" s="56">
        <f>+IF(ISERROR(VLOOKUP($B2975,Insumos!$C:$G,2,FALSE)),"",VLOOKUP($B2975,Insumos!$C:$G,2,FALSE))</f>
        <v>3795</v>
      </c>
      <c r="E2975" s="57">
        <f>+IF(ISERROR(VLOOKUP($B2975,Insumos!$C:$G,5,FALSE)),"",VLOOKUP($B2975,Insumos!$C:$G,5,FALSE))</f>
        <v>500</v>
      </c>
      <c r="F2975" s="55" t="str">
        <f>+IF(ISERROR(VLOOKUP($B2975,Insumos!$C:$G,4,FALSE)),"",VLOOKUP($B2975,Insumos!$C:$G,4,FALSE))</f>
        <v>GRAMOS</v>
      </c>
      <c r="G2975" s="141">
        <v>5.0</v>
      </c>
      <c r="H2975" s="56">
        <f t="shared" si="107"/>
        <v>37.95</v>
      </c>
    </row>
    <row r="2976" ht="15.75" customHeight="1">
      <c r="A2976" s="53">
        <v>11.0</v>
      </c>
      <c r="B2976" s="55" t="s">
        <v>324</v>
      </c>
      <c r="C2976" s="55" t="str">
        <f>+IF(ISERROR(VLOOKUP($B2976,Insumos!$C:$G,3,FALSE)),"",VLOOKUP($B2976,Insumos!$C:$G,3,FALSE))</f>
        <v>GRAMOS</v>
      </c>
      <c r="D2976" s="56">
        <f>+IF(ISERROR(VLOOKUP($B2976,Insumos!$C:$G,2,FALSE)),"",VLOOKUP($B2976,Insumos!$C:$G,2,FALSE))</f>
        <v>1134.5</v>
      </c>
      <c r="E2976" s="57">
        <f>+IF(ISERROR(VLOOKUP($B2976,Insumos!$C:$G,5,FALSE)),"",VLOOKUP($B2976,Insumos!$C:$G,5,FALSE))</f>
        <v>1000</v>
      </c>
      <c r="F2976" s="55" t="str">
        <f>+IF(ISERROR(VLOOKUP($B2976,Insumos!$C:$G,4,FALSE)),"",VLOOKUP($B2976,Insumos!$C:$G,4,FALSE))</f>
        <v>GRAMOS</v>
      </c>
      <c r="G2976" s="141">
        <v>5.0</v>
      </c>
      <c r="H2976" s="56">
        <f t="shared" si="107"/>
        <v>5.67</v>
      </c>
    </row>
    <row r="2977" ht="15.75" customHeight="1">
      <c r="A2977" s="53">
        <v>12.0</v>
      </c>
      <c r="B2977" s="55" t="s">
        <v>297</v>
      </c>
      <c r="C2977" s="55" t="str">
        <f>+IF(ISERROR(VLOOKUP($B2977,Insumos!$C:$G,3,FALSE)),"",VLOOKUP($B2977,Insumos!$C:$G,3,FALSE))</f>
        <v>CAJA</v>
      </c>
      <c r="D2977" s="56">
        <f>+IF(ISERROR(VLOOKUP($B2977,Insumos!$C:$G,2,FALSE)),"",VLOOKUP($B2977,Insumos!$C:$G,2,FALSE))</f>
        <v>110</v>
      </c>
      <c r="E2977" s="57">
        <f>+IF(ISERROR(VLOOKUP($B2977,Insumos!$C:$G,5,FALSE)),"",VLOOKUP($B2977,Insumos!$C:$G,5,FALSE))</f>
        <v>1</v>
      </c>
      <c r="F2977" s="55" t="str">
        <f>+IF(ISERROR(VLOOKUP($B2977,Insumos!$C:$G,4,FALSE)),"",VLOOKUP($B2977,Insumos!$C:$G,4,FALSE))</f>
        <v>CAJA</v>
      </c>
      <c r="G2977" s="141">
        <v>1.0</v>
      </c>
      <c r="H2977" s="56">
        <f t="shared" si="107"/>
        <v>110</v>
      </c>
    </row>
    <row r="2978" ht="15.75" customHeight="1">
      <c r="A2978" s="53">
        <v>13.0</v>
      </c>
      <c r="B2978" s="55" t="s">
        <v>314</v>
      </c>
      <c r="C2978" s="55" t="str">
        <f>+IF(ISERROR(VLOOKUP($B2978,Insumos!$C:$G,3,FALSE)),"",VLOOKUP($B2978,Insumos!$C:$G,3,FALSE))</f>
        <v>UNIDAD</v>
      </c>
      <c r="D2978" s="56">
        <f>+IF(ISERROR(VLOOKUP($B2978,Insumos!$C:$G,2,FALSE)),"",VLOOKUP($B2978,Insumos!$C:$G,2,FALSE))</f>
        <v>10.5</v>
      </c>
      <c r="E2978" s="57">
        <f>+IF(ISERROR(VLOOKUP($B2978,Insumos!$C:$G,5,FALSE)),"",VLOOKUP($B2978,Insumos!$C:$G,5,FALSE))</f>
        <v>1</v>
      </c>
      <c r="F2978" s="55" t="str">
        <f>+IF(ISERROR(VLOOKUP($B2978,Insumos!$C:$G,4,FALSE)),"",VLOOKUP($B2978,Insumos!$C:$G,4,FALSE))</f>
        <v>UNIDAD</v>
      </c>
      <c r="G2978" s="141">
        <v>1.0</v>
      </c>
      <c r="H2978" s="56">
        <f t="shared" si="107"/>
        <v>10.5</v>
      </c>
    </row>
    <row r="2979" ht="15.75" customHeight="1">
      <c r="A2979" s="53">
        <v>14.0</v>
      </c>
      <c r="B2979" s="55" t="s">
        <v>156</v>
      </c>
      <c r="C2979" s="55" t="str">
        <f>+IF(ISERROR(VLOOKUP($B2979,Insumos!$C:$G,3,FALSE)),"",VLOOKUP($B2979,Insumos!$C:$G,3,FALSE))</f>
        <v>GRAMOS</v>
      </c>
      <c r="D2979" s="56">
        <f>+IF(ISERROR(VLOOKUP($B2979,Insumos!$C:$G,2,FALSE)),"",VLOOKUP($B2979,Insumos!$C:$G,2,FALSE))</f>
        <v>909</v>
      </c>
      <c r="E2979" s="57">
        <f>+IF(ISERROR(VLOOKUP($B2979,Insumos!$C:$G,5,FALSE)),"",VLOOKUP($B2979,Insumos!$C:$G,5,FALSE))</f>
        <v>1000</v>
      </c>
      <c r="F2979" s="55" t="str">
        <f>+IF(ISERROR(VLOOKUP($B2979,Insumos!$C:$G,4,FALSE)),"",VLOOKUP($B2979,Insumos!$C:$G,4,FALSE))</f>
        <v>GRAMOS</v>
      </c>
      <c r="G2979" s="141">
        <v>8.0</v>
      </c>
      <c r="H2979" s="56">
        <f t="shared" si="107"/>
        <v>7.27</v>
      </c>
    </row>
    <row r="2980" ht="15.75" customHeight="1">
      <c r="A2980" s="53">
        <v>15.0</v>
      </c>
      <c r="B2980" s="55" t="s">
        <v>313</v>
      </c>
      <c r="C2980" s="55" t="str">
        <f>+IF(ISERROR(VLOOKUP($B2980,Insumos!$C:$G,3,FALSE)),"",VLOOKUP($B2980,Insumos!$C:$G,3,FALSE))</f>
        <v>GRAMOS</v>
      </c>
      <c r="D2980" s="56">
        <f>+IF(ISERROR(VLOOKUP($B2980,Insumos!$C:$G,2,FALSE)),"",VLOOKUP($B2980,Insumos!$C:$G,2,FALSE))</f>
        <v>6750</v>
      </c>
      <c r="E2980" s="57">
        <f>+IF(ISERROR(VLOOKUP($B2980,Insumos!$C:$G,5,FALSE)),"",VLOOKUP($B2980,Insumos!$C:$G,5,FALSE))</f>
        <v>1000</v>
      </c>
      <c r="F2980" s="55" t="str">
        <f>+IF(ISERROR(VLOOKUP($B2980,Insumos!$C:$G,4,FALSE)),"",VLOOKUP($B2980,Insumos!$C:$G,4,FALSE))</f>
        <v>GRAMOS</v>
      </c>
      <c r="G2980" s="141">
        <v>8.0</v>
      </c>
      <c r="H2980" s="56">
        <f t="shared" si="107"/>
        <v>54</v>
      </c>
    </row>
    <row r="2981" ht="15.75" customHeight="1">
      <c r="A2981" s="53">
        <v>16.0</v>
      </c>
      <c r="B2981" s="55" t="s">
        <v>311</v>
      </c>
      <c r="C2981" s="55" t="str">
        <f>+IF(ISERROR(VLOOKUP($B2981,Insumos!$C:$G,3,FALSE)),"",VLOOKUP($B2981,Insumos!$C:$G,3,FALSE))</f>
        <v>UNIDAD</v>
      </c>
      <c r="D2981" s="56">
        <f>+IF(ISERROR(VLOOKUP($B2981,Insumos!$C:$G,2,FALSE)),"",VLOOKUP($B2981,Insumos!$C:$G,2,FALSE))</f>
        <v>75.25</v>
      </c>
      <c r="E2981" s="57">
        <f>+IF(ISERROR(VLOOKUP($B2981,Insumos!$C:$G,5,FALSE)),"",VLOOKUP($B2981,Insumos!$C:$G,5,FALSE))</f>
        <v>1</v>
      </c>
      <c r="F2981" s="55" t="str">
        <f>+IF(ISERROR(VLOOKUP($B2981,Insumos!$C:$G,4,FALSE)),"",VLOOKUP($B2981,Insumos!$C:$G,4,FALSE))</f>
        <v>UNIDAD</v>
      </c>
      <c r="G2981" s="141">
        <v>1.0</v>
      </c>
      <c r="H2981" s="56">
        <f t="shared" si="107"/>
        <v>75.25</v>
      </c>
    </row>
    <row r="2982" ht="15.75" customHeight="1">
      <c r="A2982" s="53">
        <v>17.0</v>
      </c>
      <c r="B2982" s="55" t="s">
        <v>312</v>
      </c>
      <c r="C2982" s="55" t="str">
        <f>+IF(ISERROR(VLOOKUP($B2982,Insumos!$C:$G,3,FALSE)),"",VLOOKUP($B2982,Insumos!$C:$G,3,FALSE))</f>
        <v>UNIDAD</v>
      </c>
      <c r="D2982" s="56">
        <f>+IF(ISERROR(VLOOKUP($B2982,Insumos!$C:$G,2,FALSE)),"",VLOOKUP($B2982,Insumos!$C:$G,2,FALSE))</f>
        <v>90.25</v>
      </c>
      <c r="E2982" s="57">
        <f>+IF(ISERROR(VLOOKUP($B2982,Insumos!$C:$G,5,FALSE)),"",VLOOKUP($B2982,Insumos!$C:$G,5,FALSE))</f>
        <v>1</v>
      </c>
      <c r="F2982" s="55" t="str">
        <f>+IF(ISERROR(VLOOKUP($B2982,Insumos!$C:$G,4,FALSE)),"",VLOOKUP($B2982,Insumos!$C:$G,4,FALSE))</f>
        <v>UNIDAD</v>
      </c>
      <c r="G2982" s="141">
        <v>1.0</v>
      </c>
      <c r="H2982" s="56">
        <f t="shared" si="107"/>
        <v>90.25</v>
      </c>
    </row>
    <row r="2983" ht="15.75" customHeight="1">
      <c r="A2983" s="53">
        <v>18.0</v>
      </c>
      <c r="B2983" s="55" t="s">
        <v>303</v>
      </c>
      <c r="C2983" s="55" t="str">
        <f>+IF(ISERROR(VLOOKUP($B2983,Insumos!$C:$G,3,FALSE)),"",VLOOKUP($B2983,Insumos!$C:$G,3,FALSE))</f>
        <v>UNIDAD</v>
      </c>
      <c r="D2983" s="56">
        <f>+IF(ISERROR(VLOOKUP($B2983,Insumos!$C:$G,2,FALSE)),"",VLOOKUP($B2983,Insumos!$C:$G,2,FALSE))</f>
        <v>10</v>
      </c>
      <c r="E2983" s="57">
        <f>+IF(ISERROR(VLOOKUP($B2983,Insumos!$C:$G,5,FALSE)),"",VLOOKUP($B2983,Insumos!$C:$G,5,FALSE))</f>
        <v>1</v>
      </c>
      <c r="F2983" s="55" t="str">
        <f>+IF(ISERROR(VLOOKUP($B2983,Insumos!$C:$G,4,FALSE)),"",VLOOKUP($B2983,Insumos!$C:$G,4,FALSE))</f>
        <v>UNIDAD</v>
      </c>
      <c r="G2983" s="141">
        <v>1.0</v>
      </c>
      <c r="H2983" s="56">
        <f t="shared" si="107"/>
        <v>10</v>
      </c>
    </row>
    <row r="2984" ht="15.75" customHeight="1">
      <c r="A2984" s="53">
        <v>19.0</v>
      </c>
      <c r="B2984" s="55" t="s">
        <v>304</v>
      </c>
      <c r="C2984" s="55" t="str">
        <f>+IF(ISERROR(VLOOKUP($B2984,Insumos!$C:$G,3,FALSE)),"",VLOOKUP($B2984,Insumos!$C:$G,3,FALSE))</f>
        <v>UNIDAD</v>
      </c>
      <c r="D2984" s="56">
        <f>+IF(ISERROR(VLOOKUP($B2984,Insumos!$C:$G,2,FALSE)),"",VLOOKUP($B2984,Insumos!$C:$G,2,FALSE))</f>
        <v>9</v>
      </c>
      <c r="E2984" s="57">
        <f>+IF(ISERROR(VLOOKUP($B2984,Insumos!$C:$G,5,FALSE)),"",VLOOKUP($B2984,Insumos!$C:$G,5,FALSE))</f>
        <v>1</v>
      </c>
      <c r="F2984" s="55" t="str">
        <f>+IF(ISERROR(VLOOKUP($B2984,Insumos!$C:$G,4,FALSE)),"",VLOOKUP($B2984,Insumos!$C:$G,4,FALSE))</f>
        <v>UNIDAD</v>
      </c>
      <c r="G2984" s="141">
        <v>1.0</v>
      </c>
      <c r="H2984" s="56">
        <f t="shared" si="107"/>
        <v>9</v>
      </c>
    </row>
    <row r="2985" ht="15.75" customHeight="1">
      <c r="A2985" s="53">
        <v>20.0</v>
      </c>
      <c r="B2985" s="55" t="s">
        <v>315</v>
      </c>
      <c r="C2985" s="55" t="str">
        <f>+IF(ISERROR(VLOOKUP($B2985,Insumos!$C:$G,3,FALSE)),"",VLOOKUP($B2985,Insumos!$C:$G,3,FALSE))</f>
        <v>UNIDAD</v>
      </c>
      <c r="D2985" s="56">
        <f>+IF(ISERROR(VLOOKUP($B2985,Insumos!$C:$G,2,FALSE)),"",VLOOKUP($B2985,Insumos!$C:$G,2,FALSE))</f>
        <v>170</v>
      </c>
      <c r="E2985" s="57">
        <f>+IF(ISERROR(VLOOKUP($B2985,Insumos!$C:$G,5,FALSE)),"",VLOOKUP($B2985,Insumos!$C:$G,5,FALSE))</f>
        <v>1</v>
      </c>
      <c r="F2985" s="55" t="str">
        <f>+IF(ISERROR(VLOOKUP($B2985,Insumos!$C:$G,4,FALSE)),"",VLOOKUP($B2985,Insumos!$C:$G,4,FALSE))</f>
        <v>UNIDAD</v>
      </c>
      <c r="G2985" s="141">
        <v>1.0</v>
      </c>
      <c r="H2985" s="56">
        <f t="shared" si="107"/>
        <v>170</v>
      </c>
    </row>
    <row r="2986" ht="15.75" customHeight="1">
      <c r="A2986" s="53">
        <v>21.0</v>
      </c>
      <c r="B2986" s="55"/>
      <c r="C2986" s="55" t="str">
        <f>+IF(ISERROR(VLOOKUP($B2986,Insumos!$C:$G,3,FALSE)),"",VLOOKUP($B2986,Insumos!$C:$G,3,FALSE))</f>
        <v/>
      </c>
      <c r="D2986" s="56" t="str">
        <f>+IF(ISERROR(VLOOKUP($B2986,Insumos!$C:$G,2,FALSE)),"",VLOOKUP($B2986,Insumos!$C:$G,2,FALSE))</f>
        <v/>
      </c>
      <c r="E2986" s="57" t="str">
        <f>+IF(ISERROR(VLOOKUP($B2986,Insumos!$C:$G,5,FALSE)),"",VLOOKUP($B2986,Insumos!$C:$G,5,FALSE))</f>
        <v/>
      </c>
      <c r="F2986" s="53" t="str">
        <f>+IF(ISERROR(VLOOKUP($B2986,Insumos!$C:$G,4,FALSE)),"",VLOOKUP($B2986,Insumos!$C:$G,4,FALSE))</f>
        <v/>
      </c>
      <c r="G2986" s="182"/>
      <c r="H2986" s="56">
        <f t="shared" si="107"/>
        <v>0</v>
      </c>
    </row>
    <row r="2987" ht="15.75" customHeight="1">
      <c r="A2987" s="53">
        <v>22.0</v>
      </c>
      <c r="B2987" s="55"/>
      <c r="C2987" s="55" t="str">
        <f>+IF(ISERROR(VLOOKUP($B2987,Insumos!$C:$G,3,FALSE)),"",VLOOKUP($B2987,Insumos!$C:$G,3,FALSE))</f>
        <v/>
      </c>
      <c r="D2987" s="56" t="str">
        <f>+IF(ISERROR(VLOOKUP($B2987,Insumos!$C:$G,2,FALSE)),"",VLOOKUP($B2987,Insumos!$C:$G,2,FALSE))</f>
        <v/>
      </c>
      <c r="E2987" s="57" t="str">
        <f>+IF(ISERROR(VLOOKUP($B2987,Insumos!$C:$G,5,FALSE)),"",VLOOKUP($B2987,Insumos!$C:$G,5,FALSE))</f>
        <v/>
      </c>
      <c r="F2987" s="55" t="str">
        <f>+IF(ISERROR(VLOOKUP($B2987,Insumos!$C:$G,4,FALSE)),"",VLOOKUP($B2987,Insumos!$C:$G,4,FALSE))</f>
        <v/>
      </c>
      <c r="G2987" s="182"/>
      <c r="H2987" s="56">
        <f t="shared" si="107"/>
        <v>0</v>
      </c>
    </row>
    <row r="2988" ht="15.75" customHeight="1">
      <c r="A2988" s="53">
        <v>23.0</v>
      </c>
      <c r="B2988" s="55"/>
      <c r="C2988" s="55" t="str">
        <f>+IF(ISERROR(VLOOKUP($B2988,Insumos!$C:$G,3,FALSE)),"",VLOOKUP($B2988,Insumos!$C:$G,3,FALSE))</f>
        <v/>
      </c>
      <c r="D2988" s="56" t="str">
        <f>+IF(ISERROR(VLOOKUP($B2988,Insumos!$C:$G,2,FALSE)),"",VLOOKUP($B2988,Insumos!$C:$G,2,FALSE))</f>
        <v/>
      </c>
      <c r="E2988" s="57" t="str">
        <f>+IF(ISERROR(VLOOKUP($B2988,Insumos!$C:$G,5,FALSE)),"",VLOOKUP($B2988,Insumos!$C:$G,5,FALSE))</f>
        <v/>
      </c>
      <c r="F2988" s="55" t="str">
        <f>+IF(ISERROR(VLOOKUP($B2988,Insumos!$C:$G,4,FALSE)),"",VLOOKUP($B2988,Insumos!$C:$G,4,FALSE))</f>
        <v/>
      </c>
      <c r="G2988" s="141"/>
      <c r="H2988" s="56">
        <f t="shared" si="107"/>
        <v>0</v>
      </c>
    </row>
    <row r="2989" ht="15.75" customHeight="1">
      <c r="A2989" s="42"/>
      <c r="B2989" s="140"/>
      <c r="C2989" s="41"/>
      <c r="D2989" s="44"/>
      <c r="E2989" s="45"/>
      <c r="F2989" s="41"/>
      <c r="G2989" s="67" t="s">
        <v>566</v>
      </c>
      <c r="H2989" s="68">
        <f>+SUM(H2966:H2988)</f>
        <v>2360.18</v>
      </c>
    </row>
    <row r="2990" ht="15.75" customHeight="1">
      <c r="A2990" s="42"/>
      <c r="B2990" s="140"/>
      <c r="C2990" s="41"/>
      <c r="D2990" s="44"/>
      <c r="E2990" s="45"/>
      <c r="F2990" s="41"/>
      <c r="G2990" s="67" t="s">
        <v>569</v>
      </c>
      <c r="H2990" s="142">
        <f>+H2989/10</f>
        <v>236.018</v>
      </c>
    </row>
    <row r="2991" ht="15.75" customHeight="1">
      <c r="A2991" s="42"/>
      <c r="B2991" s="140"/>
      <c r="C2991" s="41"/>
      <c r="D2991" s="44"/>
      <c r="E2991" s="45"/>
      <c r="F2991" s="41"/>
      <c r="G2991" s="67" t="s">
        <v>570</v>
      </c>
      <c r="H2991" s="143">
        <f>(H2989+H2990)*1.19</f>
        <v>3089.47562</v>
      </c>
    </row>
    <row r="2992" ht="15.75" customHeight="1">
      <c r="A2992" s="42"/>
      <c r="B2992" s="140"/>
      <c r="C2992" s="41"/>
      <c r="D2992" s="44"/>
      <c r="E2992" s="45"/>
      <c r="F2992" s="41"/>
      <c r="G2992" s="67" t="s">
        <v>571</v>
      </c>
      <c r="H2992" s="144">
        <f>+H2991/H2993</f>
        <v>0.3325592702</v>
      </c>
    </row>
    <row r="2993" ht="15.75" customHeight="1">
      <c r="A2993" s="42"/>
      <c r="B2993" s="140"/>
      <c r="C2993" s="41"/>
      <c r="D2993" s="44"/>
      <c r="E2993" s="45"/>
      <c r="F2993" s="41"/>
      <c r="G2993" s="67" t="s">
        <v>572</v>
      </c>
      <c r="H2993" s="154">
        <v>9290.0</v>
      </c>
    </row>
    <row r="2994" ht="15.75" customHeight="1">
      <c r="B2994" s="4"/>
      <c r="G2994" s="31"/>
    </row>
    <row r="2995" ht="15.75" customHeight="1">
      <c r="B2995" s="4"/>
      <c r="G2995" s="31"/>
    </row>
    <row r="2996" ht="15.75" customHeight="1">
      <c r="A2996" s="138" t="s">
        <v>562</v>
      </c>
      <c r="B2996" s="89" t="s">
        <v>666</v>
      </c>
      <c r="C2996" s="34" t="s">
        <v>484</v>
      </c>
      <c r="D2996" s="35"/>
      <c r="E2996" s="36"/>
      <c r="F2996" s="37"/>
      <c r="G2996" s="38"/>
      <c r="H2996" s="35"/>
    </row>
    <row r="2997" ht="15.75" customHeight="1">
      <c r="A2997" s="42"/>
      <c r="B2997" s="140"/>
      <c r="C2997" s="42"/>
      <c r="D2997" s="44"/>
      <c r="E2997" s="45"/>
      <c r="F2997" s="42"/>
      <c r="G2997" s="46"/>
      <c r="H2997" s="44"/>
    </row>
    <row r="2998" ht="15.75" customHeight="1">
      <c r="A2998" s="48" t="s">
        <v>476</v>
      </c>
      <c r="B2998" s="48" t="s">
        <v>477</v>
      </c>
      <c r="C2998" s="48" t="s">
        <v>478</v>
      </c>
      <c r="D2998" s="49" t="s">
        <v>564</v>
      </c>
      <c r="E2998" s="50" t="s">
        <v>10</v>
      </c>
      <c r="F2998" s="48" t="s">
        <v>480</v>
      </c>
      <c r="G2998" s="51" t="s">
        <v>481</v>
      </c>
      <c r="H2998" s="49" t="s">
        <v>565</v>
      </c>
    </row>
    <row r="2999" ht="15.75" customHeight="1">
      <c r="A2999" s="53">
        <v>1.0</v>
      </c>
      <c r="B2999" s="55" t="s">
        <v>52</v>
      </c>
      <c r="C2999" s="55" t="str">
        <f>+IF(ISERROR(VLOOKUP($B2999,Insumos!$C:$G,3,FALSE)),"",VLOOKUP($B2999,Insumos!$C:$G,3,FALSE))</f>
        <v>UNIDAD</v>
      </c>
      <c r="D2999" s="56">
        <f>+IF(ISERROR(VLOOKUP($B2999,Insumos!$C:$G,2,FALSE)),"",VLOOKUP($B2999,Insumos!$C:$G,2,FALSE))</f>
        <v>5000</v>
      </c>
      <c r="E2999" s="57">
        <f>+IF(ISERROR(VLOOKUP($B2999,Insumos!$C:$G,5,FALSE)),"",VLOOKUP($B2999,Insumos!$C:$G,5,FALSE))</f>
        <v>100</v>
      </c>
      <c r="F2999" s="55" t="str">
        <f>+IF(ISERROR(VLOOKUP($B2999,Insumos!$C:$G,4,FALSE)),"",VLOOKUP($B2999,Insumos!$C:$G,4,FALSE))</f>
        <v>UNIDAD</v>
      </c>
      <c r="G2999" s="141">
        <v>1.0</v>
      </c>
      <c r="H2999" s="56">
        <f t="shared" ref="H2999:H3017" si="108">IF(ISERROR(ROUND(+D2999/E2999*G2999,2)),0,ROUND(+D2999/E2999*G2999,2))</f>
        <v>50</v>
      </c>
    </row>
    <row r="3000" ht="15.75" customHeight="1">
      <c r="A3000" s="53">
        <v>2.0</v>
      </c>
      <c r="B3000" s="55" t="s">
        <v>236</v>
      </c>
      <c r="C3000" s="55" t="str">
        <f>+IF(ISERROR(VLOOKUP($B3000,Insumos!$C:$G,3,FALSE)),"",VLOOKUP($B3000,Insumos!$C:$G,3,FALSE))</f>
        <v>GRAMOS</v>
      </c>
      <c r="D3000" s="56">
        <f>+IF(ISERROR(VLOOKUP($B3000,Insumos!$C:$G,2,FALSE)),"",VLOOKUP($B3000,Insumos!$C:$G,2,FALSE))</f>
        <v>8753.846154</v>
      </c>
      <c r="E3000" s="57">
        <f>+IF(ISERROR(VLOOKUP($B3000,Insumos!$C:$G,5,FALSE)),"",VLOOKUP($B3000,Insumos!$C:$G,5,FALSE))</f>
        <v>1000</v>
      </c>
      <c r="F3000" s="55" t="str">
        <f>+IF(ISERROR(VLOOKUP($B3000,Insumos!$C:$G,4,FALSE)),"",VLOOKUP($B3000,Insumos!$C:$G,4,FALSE))</f>
        <v>GRAMOS</v>
      </c>
      <c r="G3000" s="141">
        <v>30.0</v>
      </c>
      <c r="H3000" s="56">
        <f t="shared" si="108"/>
        <v>262.62</v>
      </c>
    </row>
    <row r="3001" ht="15.75" customHeight="1">
      <c r="A3001" s="53">
        <v>3.0</v>
      </c>
      <c r="B3001" s="55" t="s">
        <v>33</v>
      </c>
      <c r="C3001" s="55" t="str">
        <f>+IF(ISERROR(VLOOKUP($B3001,Insumos!$C:$G,3,FALSE)),"",VLOOKUP($B3001,Insumos!$C:$G,3,FALSE))</f>
        <v>GRAMOS</v>
      </c>
      <c r="D3001" s="56">
        <f>+IF(ISERROR(VLOOKUP($B3001,Insumos!$C:$G,2,FALSE)),"",VLOOKUP($B3001,Insumos!$C:$G,2,FALSE))</f>
        <v>6945</v>
      </c>
      <c r="E3001" s="57">
        <f>+IF(ISERROR(VLOOKUP($B3001,Insumos!$C:$G,5,FALSE)),"",VLOOKUP($B3001,Insumos!$C:$G,5,FALSE))</f>
        <v>1360</v>
      </c>
      <c r="F3001" s="55" t="str">
        <f>+IF(ISERROR(VLOOKUP($B3001,Insumos!$C:$G,4,FALSE)),"",VLOOKUP($B3001,Insumos!$C:$G,4,FALSE))</f>
        <v>GRAMOS</v>
      </c>
      <c r="G3001" s="141">
        <v>60.0</v>
      </c>
      <c r="H3001" s="56">
        <f t="shared" si="108"/>
        <v>306.4</v>
      </c>
    </row>
    <row r="3002" ht="15.75" customHeight="1">
      <c r="A3002" s="53">
        <v>4.0</v>
      </c>
      <c r="B3002" s="55" t="s">
        <v>30</v>
      </c>
      <c r="C3002" s="55" t="str">
        <f>+IF(ISERROR(VLOOKUP($B3002,Insumos!$C:$G,3,FALSE)),"",VLOOKUP($B3002,Insumos!$C:$G,3,FALSE))</f>
        <v>GRAMOS</v>
      </c>
      <c r="D3002" s="56">
        <f>+IF(ISERROR(VLOOKUP($B3002,Insumos!$C:$G,2,FALSE)),"",VLOOKUP($B3002,Insumos!$C:$G,2,FALSE))</f>
        <v>3000</v>
      </c>
      <c r="E3002" s="57">
        <f>+IF(ISERROR(VLOOKUP($B3002,Insumos!$C:$G,5,FALSE)),"",VLOOKUP($B3002,Insumos!$C:$G,5,FALSE))</f>
        <v>1000</v>
      </c>
      <c r="F3002" s="55" t="str">
        <f>+IF(ISERROR(VLOOKUP($B3002,Insumos!$C:$G,4,FALSE)),"",VLOOKUP($B3002,Insumos!$C:$G,4,FALSE))</f>
        <v>GRAMOS</v>
      </c>
      <c r="G3002" s="141">
        <v>45.0</v>
      </c>
      <c r="H3002" s="56">
        <f t="shared" si="108"/>
        <v>135</v>
      </c>
    </row>
    <row r="3003" ht="15.75" customHeight="1">
      <c r="A3003" s="53">
        <v>5.0</v>
      </c>
      <c r="B3003" s="55" t="s">
        <v>54</v>
      </c>
      <c r="C3003" s="55" t="str">
        <f>+IF(ISERROR(VLOOKUP($B3003,Insumos!$C:$G,3,FALSE)),"",VLOOKUP($B3003,Insumos!$C:$G,3,FALSE))</f>
        <v>UNIDAD</v>
      </c>
      <c r="D3003" s="56">
        <f>+IF(ISERROR(VLOOKUP($B3003,Insumos!$C:$G,2,FALSE)),"",VLOOKUP($B3003,Insumos!$C:$G,2,FALSE))</f>
        <v>8000</v>
      </c>
      <c r="E3003" s="57">
        <f>+IF(ISERROR(VLOOKUP($B3003,Insumos!$C:$G,5,FALSE)),"",VLOOKUP($B3003,Insumos!$C:$G,5,FALSE))</f>
        <v>36</v>
      </c>
      <c r="F3003" s="55" t="str">
        <f>+IF(ISERROR(VLOOKUP($B3003,Insumos!$C:$G,4,FALSE)),"",VLOOKUP($B3003,Insumos!$C:$G,4,FALSE))</f>
        <v>UNIDAD</v>
      </c>
      <c r="G3003" s="141">
        <v>0.5</v>
      </c>
      <c r="H3003" s="56">
        <f t="shared" si="108"/>
        <v>111.11</v>
      </c>
    </row>
    <row r="3004" ht="15.75" customHeight="1">
      <c r="A3004" s="53">
        <v>6.0</v>
      </c>
      <c r="B3004" s="55" t="s">
        <v>56</v>
      </c>
      <c r="C3004" s="55" t="str">
        <f>+IF(ISERROR(VLOOKUP($B3004,Insumos!$C:$G,3,FALSE)),"",VLOOKUP($B3004,Insumos!$C:$G,3,FALSE))</f>
        <v>GRAMOS</v>
      </c>
      <c r="D3004" s="56">
        <f>+IF(ISERROR(VLOOKUP($B3004,Insumos!$C:$G,2,FALSE)),"",VLOOKUP($B3004,Insumos!$C:$G,2,FALSE))</f>
        <v>1690</v>
      </c>
      <c r="E3004" s="57">
        <f>+IF(ISERROR(VLOOKUP($B3004,Insumos!$C:$G,5,FALSE)),"",VLOOKUP($B3004,Insumos!$C:$G,5,FALSE))</f>
        <v>1000</v>
      </c>
      <c r="F3004" s="55" t="str">
        <f>+IF(ISERROR(VLOOKUP($B3004,Insumos!$C:$G,4,FALSE)),"",VLOOKUP($B3004,Insumos!$C:$G,4,FALSE))</f>
        <v>GRAMOS</v>
      </c>
      <c r="G3004" s="141">
        <v>10.0</v>
      </c>
      <c r="H3004" s="56">
        <f t="shared" si="108"/>
        <v>16.9</v>
      </c>
    </row>
    <row r="3005" ht="15.75" customHeight="1">
      <c r="A3005" s="53">
        <v>7.0</v>
      </c>
      <c r="B3005" s="55" t="s">
        <v>244</v>
      </c>
      <c r="C3005" s="55" t="str">
        <f>+IF(ISERROR(VLOOKUP($B3005,Insumos!$C:$G,3,FALSE)),"",VLOOKUP($B3005,Insumos!$C:$G,3,FALSE))</f>
        <v>GRAMOS</v>
      </c>
      <c r="D3005" s="56">
        <f>+IF(ISERROR(VLOOKUP($B3005,Insumos!$C:$G,2,FALSE)),"",VLOOKUP($B3005,Insumos!$C:$G,2,FALSE))</f>
        <v>2888.888889</v>
      </c>
      <c r="E3005" s="57">
        <f>+IF(ISERROR(VLOOKUP($B3005,Insumos!$C:$G,5,FALSE)),"",VLOOKUP($B3005,Insumos!$C:$G,5,FALSE))</f>
        <v>1000</v>
      </c>
      <c r="F3005" s="55" t="str">
        <f>+IF(ISERROR(VLOOKUP($B3005,Insumos!$C:$G,4,FALSE)),"",VLOOKUP($B3005,Insumos!$C:$G,4,FALSE))</f>
        <v>GRAMOS</v>
      </c>
      <c r="G3005" s="141">
        <v>45.0</v>
      </c>
      <c r="H3005" s="56">
        <f t="shared" si="108"/>
        <v>130</v>
      </c>
    </row>
    <row r="3006" ht="15.75" customHeight="1">
      <c r="A3006" s="53">
        <v>8.0</v>
      </c>
      <c r="B3006" s="55" t="s">
        <v>87</v>
      </c>
      <c r="C3006" s="55" t="str">
        <f>+IF(ISERROR(VLOOKUP($B3006,Insumos!$C:$G,3,FALSE)),"",VLOOKUP($B3006,Insumos!$C:$G,3,FALSE))</f>
        <v>GRAMOS</v>
      </c>
      <c r="D3006" s="56">
        <f>+IF(ISERROR(VLOOKUP($B3006,Insumos!$C:$G,2,FALSE)),"",VLOOKUP($B3006,Insumos!$C:$G,2,FALSE))</f>
        <v>3795</v>
      </c>
      <c r="E3006" s="57">
        <f>+IF(ISERROR(VLOOKUP($B3006,Insumos!$C:$G,5,FALSE)),"",VLOOKUP($B3006,Insumos!$C:$G,5,FALSE))</f>
        <v>500</v>
      </c>
      <c r="F3006" s="55" t="str">
        <f>+IF(ISERROR(VLOOKUP($B3006,Insumos!$C:$G,4,FALSE)),"",VLOOKUP($B3006,Insumos!$C:$G,4,FALSE))</f>
        <v>GRAMOS</v>
      </c>
      <c r="G3006" s="141">
        <v>5.0</v>
      </c>
      <c r="H3006" s="56">
        <f t="shared" si="108"/>
        <v>37.95</v>
      </c>
    </row>
    <row r="3007" ht="15.75" customHeight="1">
      <c r="A3007" s="53">
        <v>9.0</v>
      </c>
      <c r="B3007" s="55" t="s">
        <v>324</v>
      </c>
      <c r="C3007" s="55" t="str">
        <f>+IF(ISERROR(VLOOKUP($B3007,Insumos!$C:$G,3,FALSE)),"",VLOOKUP($B3007,Insumos!$C:$G,3,FALSE))</f>
        <v>GRAMOS</v>
      </c>
      <c r="D3007" s="56">
        <f>+IF(ISERROR(VLOOKUP($B3007,Insumos!$C:$G,2,FALSE)),"",VLOOKUP($B3007,Insumos!$C:$G,2,FALSE))</f>
        <v>1134.5</v>
      </c>
      <c r="E3007" s="57">
        <f>+IF(ISERROR(VLOOKUP($B3007,Insumos!$C:$G,5,FALSE)),"",VLOOKUP($B3007,Insumos!$C:$G,5,FALSE))</f>
        <v>1000</v>
      </c>
      <c r="F3007" s="55" t="str">
        <f>+IF(ISERROR(VLOOKUP($B3007,Insumos!$C:$G,4,FALSE)),"",VLOOKUP($B3007,Insumos!$C:$G,4,FALSE))</f>
        <v>GRAMOS</v>
      </c>
      <c r="G3007" s="141">
        <v>5.0</v>
      </c>
      <c r="H3007" s="56">
        <f t="shared" si="108"/>
        <v>5.67</v>
      </c>
    </row>
    <row r="3008" ht="13.5" customHeight="1">
      <c r="A3008" s="53">
        <v>10.0</v>
      </c>
      <c r="B3008" s="55" t="s">
        <v>297</v>
      </c>
      <c r="C3008" s="55" t="str">
        <f>+IF(ISERROR(VLOOKUP($B3008,Insumos!$C:$G,3,FALSE)),"",VLOOKUP($B3008,Insumos!$C:$G,3,FALSE))</f>
        <v>CAJA</v>
      </c>
      <c r="D3008" s="56">
        <f>+IF(ISERROR(VLOOKUP($B3008,Insumos!$C:$G,2,FALSE)),"",VLOOKUP($B3008,Insumos!$C:$G,2,FALSE))</f>
        <v>110</v>
      </c>
      <c r="E3008" s="57">
        <f>+IF(ISERROR(VLOOKUP($B3008,Insumos!$C:$G,5,FALSE)),"",VLOOKUP($B3008,Insumos!$C:$G,5,FALSE))</f>
        <v>1</v>
      </c>
      <c r="F3008" s="55" t="str">
        <f>+IF(ISERROR(VLOOKUP($B3008,Insumos!$C:$G,4,FALSE)),"",VLOOKUP($B3008,Insumos!$C:$G,4,FALSE))</f>
        <v>CAJA</v>
      </c>
      <c r="G3008" s="141">
        <v>1.0</v>
      </c>
      <c r="H3008" s="56">
        <f t="shared" si="108"/>
        <v>110</v>
      </c>
    </row>
    <row r="3009" ht="13.5" customHeight="1">
      <c r="A3009" s="53">
        <v>11.0</v>
      </c>
      <c r="B3009" s="55" t="s">
        <v>314</v>
      </c>
      <c r="C3009" s="55" t="str">
        <f>+IF(ISERROR(VLOOKUP($B3009,Insumos!$C:$G,3,FALSE)),"",VLOOKUP($B3009,Insumos!$C:$G,3,FALSE))</f>
        <v>UNIDAD</v>
      </c>
      <c r="D3009" s="56">
        <f>+IF(ISERROR(VLOOKUP($B3009,Insumos!$C:$G,2,FALSE)),"",VLOOKUP($B3009,Insumos!$C:$G,2,FALSE))</f>
        <v>10.5</v>
      </c>
      <c r="E3009" s="57">
        <f>+IF(ISERROR(VLOOKUP($B3009,Insumos!$C:$G,5,FALSE)),"",VLOOKUP($B3009,Insumos!$C:$G,5,FALSE))</f>
        <v>1</v>
      </c>
      <c r="F3009" s="55" t="str">
        <f>+IF(ISERROR(VLOOKUP($B3009,Insumos!$C:$G,4,FALSE)),"",VLOOKUP($B3009,Insumos!$C:$G,4,FALSE))</f>
        <v>UNIDAD</v>
      </c>
      <c r="G3009" s="141">
        <v>1.0</v>
      </c>
      <c r="H3009" s="56">
        <f t="shared" si="108"/>
        <v>10.5</v>
      </c>
    </row>
    <row r="3010" ht="13.5" customHeight="1">
      <c r="A3010" s="53">
        <v>12.0</v>
      </c>
      <c r="B3010" s="55" t="s">
        <v>156</v>
      </c>
      <c r="C3010" s="55" t="str">
        <f>+IF(ISERROR(VLOOKUP($B3010,Insumos!$C:$G,3,FALSE)),"",VLOOKUP($B3010,Insumos!$C:$G,3,FALSE))</f>
        <v>GRAMOS</v>
      </c>
      <c r="D3010" s="56">
        <f>+IF(ISERROR(VLOOKUP($B3010,Insumos!$C:$G,2,FALSE)),"",VLOOKUP($B3010,Insumos!$C:$G,2,FALSE))</f>
        <v>909</v>
      </c>
      <c r="E3010" s="57">
        <f>+IF(ISERROR(VLOOKUP($B3010,Insumos!$C:$G,5,FALSE)),"",VLOOKUP($B3010,Insumos!$C:$G,5,FALSE))</f>
        <v>1000</v>
      </c>
      <c r="F3010" s="55" t="str">
        <f>+IF(ISERROR(VLOOKUP($B3010,Insumos!$C:$G,4,FALSE)),"",VLOOKUP($B3010,Insumos!$C:$G,4,FALSE))</f>
        <v>GRAMOS</v>
      </c>
      <c r="G3010" s="141">
        <v>8.0</v>
      </c>
      <c r="H3010" s="56">
        <f t="shared" si="108"/>
        <v>7.27</v>
      </c>
    </row>
    <row r="3011" ht="13.5" customHeight="1">
      <c r="A3011" s="53">
        <v>13.0</v>
      </c>
      <c r="B3011" s="55" t="s">
        <v>313</v>
      </c>
      <c r="C3011" s="55" t="str">
        <f>+IF(ISERROR(VLOOKUP($B3011,Insumos!$C:$G,3,FALSE)),"",VLOOKUP($B3011,Insumos!$C:$G,3,FALSE))</f>
        <v>GRAMOS</v>
      </c>
      <c r="D3011" s="56">
        <f>+IF(ISERROR(VLOOKUP($B3011,Insumos!$C:$G,2,FALSE)),"",VLOOKUP($B3011,Insumos!$C:$G,2,FALSE))</f>
        <v>6750</v>
      </c>
      <c r="E3011" s="57">
        <f>+IF(ISERROR(VLOOKUP($B3011,Insumos!$C:$G,5,FALSE)),"",VLOOKUP($B3011,Insumos!$C:$G,5,FALSE))</f>
        <v>1000</v>
      </c>
      <c r="F3011" s="55" t="str">
        <f>+IF(ISERROR(VLOOKUP($B3011,Insumos!$C:$G,4,FALSE)),"",VLOOKUP($B3011,Insumos!$C:$G,4,FALSE))</f>
        <v>GRAMOS</v>
      </c>
      <c r="G3011" s="141">
        <v>8.0</v>
      </c>
      <c r="H3011" s="56">
        <f t="shared" si="108"/>
        <v>54</v>
      </c>
    </row>
    <row r="3012" ht="13.5" customHeight="1">
      <c r="A3012" s="53">
        <v>14.0</v>
      </c>
      <c r="B3012" s="55" t="s">
        <v>311</v>
      </c>
      <c r="C3012" s="55" t="str">
        <f>+IF(ISERROR(VLOOKUP($B3012,Insumos!$C:$G,3,FALSE)),"",VLOOKUP($B3012,Insumos!$C:$G,3,FALSE))</f>
        <v>UNIDAD</v>
      </c>
      <c r="D3012" s="56">
        <f>+IF(ISERROR(VLOOKUP($B3012,Insumos!$C:$G,2,FALSE)),"",VLOOKUP($B3012,Insumos!$C:$G,2,FALSE))</f>
        <v>75.25</v>
      </c>
      <c r="E3012" s="57">
        <f>+IF(ISERROR(VLOOKUP($B3012,Insumos!$C:$G,5,FALSE)),"",VLOOKUP($B3012,Insumos!$C:$G,5,FALSE))</f>
        <v>1</v>
      </c>
      <c r="F3012" s="55" t="str">
        <f>+IF(ISERROR(VLOOKUP($B3012,Insumos!$C:$G,4,FALSE)),"",VLOOKUP($B3012,Insumos!$C:$G,4,FALSE))</f>
        <v>UNIDAD</v>
      </c>
      <c r="G3012" s="141">
        <v>1.0</v>
      </c>
      <c r="H3012" s="56">
        <f t="shared" si="108"/>
        <v>75.25</v>
      </c>
    </row>
    <row r="3013" ht="13.5" customHeight="1">
      <c r="A3013" s="53">
        <v>15.0</v>
      </c>
      <c r="B3013" s="55" t="s">
        <v>312</v>
      </c>
      <c r="C3013" s="55" t="str">
        <f>+IF(ISERROR(VLOOKUP($B3013,Insumos!$C:$G,3,FALSE)),"",VLOOKUP($B3013,Insumos!$C:$G,3,FALSE))</f>
        <v>UNIDAD</v>
      </c>
      <c r="D3013" s="56">
        <f>+IF(ISERROR(VLOOKUP($B3013,Insumos!$C:$G,2,FALSE)),"",VLOOKUP($B3013,Insumos!$C:$G,2,FALSE))</f>
        <v>90.25</v>
      </c>
      <c r="E3013" s="57">
        <f>+IF(ISERROR(VLOOKUP($B3013,Insumos!$C:$G,5,FALSE)),"",VLOOKUP($B3013,Insumos!$C:$G,5,FALSE))</f>
        <v>1</v>
      </c>
      <c r="F3013" s="55" t="str">
        <f>+IF(ISERROR(VLOOKUP($B3013,Insumos!$C:$G,4,FALSE)),"",VLOOKUP($B3013,Insumos!$C:$G,4,FALSE))</f>
        <v>UNIDAD</v>
      </c>
      <c r="G3013" s="141">
        <v>1.0</v>
      </c>
      <c r="H3013" s="56">
        <f t="shared" si="108"/>
        <v>90.25</v>
      </c>
    </row>
    <row r="3014" ht="13.5" customHeight="1">
      <c r="A3014" s="53">
        <v>16.0</v>
      </c>
      <c r="B3014" s="55" t="s">
        <v>303</v>
      </c>
      <c r="C3014" s="55" t="str">
        <f>+IF(ISERROR(VLOOKUP($B3014,Insumos!$C:$G,3,FALSE)),"",VLOOKUP($B3014,Insumos!$C:$G,3,FALSE))</f>
        <v>UNIDAD</v>
      </c>
      <c r="D3014" s="56">
        <f>+IF(ISERROR(VLOOKUP($B3014,Insumos!$C:$G,2,FALSE)),"",VLOOKUP($B3014,Insumos!$C:$G,2,FALSE))</f>
        <v>10</v>
      </c>
      <c r="E3014" s="57">
        <f>+IF(ISERROR(VLOOKUP($B3014,Insumos!$C:$G,5,FALSE)),"",VLOOKUP($B3014,Insumos!$C:$G,5,FALSE))</f>
        <v>1</v>
      </c>
      <c r="F3014" s="55" t="str">
        <f>+IF(ISERROR(VLOOKUP($B3014,Insumos!$C:$G,4,FALSE)),"",VLOOKUP($B3014,Insumos!$C:$G,4,FALSE))</f>
        <v>UNIDAD</v>
      </c>
      <c r="G3014" s="141">
        <v>1.0</v>
      </c>
      <c r="H3014" s="56">
        <f t="shared" si="108"/>
        <v>10</v>
      </c>
    </row>
    <row r="3015" ht="15.75" customHeight="1">
      <c r="A3015" s="53">
        <v>17.0</v>
      </c>
      <c r="B3015" s="55" t="s">
        <v>304</v>
      </c>
      <c r="C3015" s="55" t="str">
        <f>+IF(ISERROR(VLOOKUP($B3015,Insumos!$C:$G,3,FALSE)),"",VLOOKUP($B3015,Insumos!$C:$G,3,FALSE))</f>
        <v>UNIDAD</v>
      </c>
      <c r="D3015" s="56">
        <f>+IF(ISERROR(VLOOKUP($B3015,Insumos!$C:$G,2,FALSE)),"",VLOOKUP($B3015,Insumos!$C:$G,2,FALSE))</f>
        <v>9</v>
      </c>
      <c r="E3015" s="57">
        <f>+IF(ISERROR(VLOOKUP($B3015,Insumos!$C:$G,5,FALSE)),"",VLOOKUP($B3015,Insumos!$C:$G,5,FALSE))</f>
        <v>1</v>
      </c>
      <c r="F3015" s="55" t="str">
        <f>+IF(ISERROR(VLOOKUP($B3015,Insumos!$C:$G,4,FALSE)),"",VLOOKUP($B3015,Insumos!$C:$G,4,FALSE))</f>
        <v>UNIDAD</v>
      </c>
      <c r="G3015" s="141">
        <v>1.0</v>
      </c>
      <c r="H3015" s="56">
        <f t="shared" si="108"/>
        <v>9</v>
      </c>
    </row>
    <row r="3016" ht="15.75" customHeight="1">
      <c r="A3016" s="53">
        <v>18.0</v>
      </c>
      <c r="B3016" s="55" t="s">
        <v>315</v>
      </c>
      <c r="C3016" s="55" t="str">
        <f>+IF(ISERROR(VLOOKUP($B3016,Insumos!$C:$G,3,FALSE)),"",VLOOKUP($B3016,Insumos!$C:$G,3,FALSE))</f>
        <v>UNIDAD</v>
      </c>
      <c r="D3016" s="56">
        <f>+IF(ISERROR(VLOOKUP($B3016,Insumos!$C:$G,2,FALSE)),"",VLOOKUP($B3016,Insumos!$C:$G,2,FALSE))</f>
        <v>170</v>
      </c>
      <c r="E3016" s="57">
        <f>+IF(ISERROR(VLOOKUP($B3016,Insumos!$C:$G,5,FALSE)),"",VLOOKUP($B3016,Insumos!$C:$G,5,FALSE))</f>
        <v>1</v>
      </c>
      <c r="F3016" s="55" t="str">
        <f>+IF(ISERROR(VLOOKUP($B3016,Insumos!$C:$G,4,FALSE)),"",VLOOKUP($B3016,Insumos!$C:$G,4,FALSE))</f>
        <v>UNIDAD</v>
      </c>
      <c r="G3016" s="141">
        <v>1.0</v>
      </c>
      <c r="H3016" s="56">
        <f t="shared" si="108"/>
        <v>170</v>
      </c>
    </row>
    <row r="3017" ht="15.75" customHeight="1">
      <c r="A3017" s="53">
        <v>19.0</v>
      </c>
      <c r="B3017" s="153"/>
      <c r="C3017" s="55" t="str">
        <f>+IF(ISERROR(VLOOKUP($B3017,Insumos!$C:$G,3,FALSE)),"",VLOOKUP($B3017,Insumos!$C:$G,3,FALSE))</f>
        <v/>
      </c>
      <c r="D3017" s="56" t="str">
        <f>+IF(ISERROR(VLOOKUP($B3017,Insumos!$C:$G,2,FALSE)),"",VLOOKUP($B3017,Insumos!$C:$G,2,FALSE))</f>
        <v/>
      </c>
      <c r="E3017" s="57" t="str">
        <f>+IF(ISERROR(VLOOKUP($B3017,Insumos!$C:$G,5,FALSE)),"",VLOOKUP($B3017,Insumos!$C:$G,5,FALSE))</f>
        <v/>
      </c>
      <c r="F3017" s="55" t="str">
        <f>+IF(ISERROR(VLOOKUP($B3017,Insumos!$C:$G,4,FALSE)),"",VLOOKUP($B3017,Insumos!$C:$G,4,FALSE))</f>
        <v/>
      </c>
      <c r="G3017" s="141"/>
      <c r="H3017" s="56">
        <f t="shared" si="108"/>
        <v>0</v>
      </c>
    </row>
    <row r="3018" ht="15.75" customHeight="1">
      <c r="A3018" s="42"/>
      <c r="B3018" s="140"/>
      <c r="C3018" s="41"/>
      <c r="D3018" s="44"/>
      <c r="E3018" s="45"/>
      <c r="F3018" s="41"/>
      <c r="G3018" s="67" t="s">
        <v>566</v>
      </c>
      <c r="H3018" s="68">
        <f>+SUM(H2999:H3017)</f>
        <v>1591.92</v>
      </c>
    </row>
    <row r="3019" ht="15.75" customHeight="1">
      <c r="A3019" s="42"/>
      <c r="B3019" s="140"/>
      <c r="C3019" s="41"/>
      <c r="D3019" s="44"/>
      <c r="E3019" s="45"/>
      <c r="F3019" s="41"/>
      <c r="G3019" s="67" t="s">
        <v>569</v>
      </c>
      <c r="H3019" s="142">
        <f>+H3018/10</f>
        <v>159.192</v>
      </c>
    </row>
    <row r="3020" ht="15.75" customHeight="1">
      <c r="A3020" s="42"/>
      <c r="B3020" s="140"/>
      <c r="C3020" s="41"/>
      <c r="D3020" s="44"/>
      <c r="E3020" s="45"/>
      <c r="F3020" s="41"/>
      <c r="G3020" s="67" t="s">
        <v>570</v>
      </c>
      <c r="H3020" s="143">
        <f>(H3018+H3019)*1.19</f>
        <v>2083.82328</v>
      </c>
    </row>
    <row r="3021" ht="15.75" customHeight="1">
      <c r="A3021" s="42"/>
      <c r="B3021" s="140"/>
      <c r="C3021" s="41"/>
      <c r="D3021" s="44"/>
      <c r="E3021" s="45"/>
      <c r="F3021" s="41"/>
      <c r="G3021" s="67" t="s">
        <v>571</v>
      </c>
      <c r="H3021" s="144">
        <f>+H3020/H3022</f>
        <v>0.2317934683</v>
      </c>
    </row>
    <row r="3022" ht="15.75" customHeight="1">
      <c r="A3022" s="42"/>
      <c r="B3022" s="140"/>
      <c r="C3022" s="41"/>
      <c r="D3022" s="44"/>
      <c r="E3022" s="45"/>
      <c r="F3022" s="41"/>
      <c r="G3022" s="67" t="s">
        <v>572</v>
      </c>
      <c r="H3022" s="154">
        <v>8990.0</v>
      </c>
    </row>
    <row r="3023" ht="15.75" customHeight="1">
      <c r="B3023" s="4"/>
      <c r="G3023" s="31"/>
    </row>
    <row r="3024" ht="15.75" customHeight="1">
      <c r="B3024" s="4"/>
      <c r="G3024" s="31"/>
    </row>
    <row r="3025" ht="15.75" customHeight="1">
      <c r="B3025" s="4"/>
      <c r="G3025" s="31"/>
    </row>
    <row r="3026" ht="15.75" customHeight="1">
      <c r="A3026" s="138" t="s">
        <v>562</v>
      </c>
      <c r="B3026" s="89" t="s">
        <v>667</v>
      </c>
      <c r="C3026" s="34" t="s">
        <v>484</v>
      </c>
      <c r="D3026" s="35"/>
      <c r="E3026" s="36"/>
      <c r="F3026" s="37"/>
      <c r="G3026" s="38"/>
      <c r="H3026" s="35"/>
    </row>
    <row r="3027" ht="15.75" customHeight="1">
      <c r="A3027" s="42"/>
      <c r="B3027" s="140"/>
      <c r="C3027" s="42"/>
      <c r="D3027" s="44"/>
      <c r="E3027" s="45"/>
      <c r="F3027" s="42"/>
      <c r="G3027" s="46"/>
      <c r="H3027" s="44"/>
    </row>
    <row r="3028" ht="15.75" customHeight="1">
      <c r="A3028" s="48" t="s">
        <v>476</v>
      </c>
      <c r="B3028" s="48" t="s">
        <v>477</v>
      </c>
      <c r="C3028" s="48" t="s">
        <v>478</v>
      </c>
      <c r="D3028" s="49" t="s">
        <v>564</v>
      </c>
      <c r="E3028" s="50" t="s">
        <v>10</v>
      </c>
      <c r="F3028" s="48" t="s">
        <v>480</v>
      </c>
      <c r="G3028" s="51" t="s">
        <v>481</v>
      </c>
      <c r="H3028" s="49" t="s">
        <v>565</v>
      </c>
    </row>
    <row r="3029" ht="15.75" customHeight="1">
      <c r="A3029" s="53">
        <v>1.0</v>
      </c>
      <c r="B3029" s="55" t="s">
        <v>52</v>
      </c>
      <c r="C3029" s="55" t="str">
        <f>+IF(ISERROR(VLOOKUP($B3029,Insumos!$C:$G,3,FALSE)),"",VLOOKUP($B3029,Insumos!$C:$G,3,FALSE))</f>
        <v>UNIDAD</v>
      </c>
      <c r="D3029" s="56">
        <f>+IF(ISERROR(VLOOKUP($B3029,Insumos!$C:$G,2,FALSE)),"",VLOOKUP($B3029,Insumos!$C:$G,2,FALSE))</f>
        <v>5000</v>
      </c>
      <c r="E3029" s="57">
        <f>+IF(ISERROR(VLOOKUP($B3029,Insumos!$C:$G,5,FALSE)),"",VLOOKUP($B3029,Insumos!$C:$G,5,FALSE))</f>
        <v>100</v>
      </c>
      <c r="F3029" s="55" t="str">
        <f>+IF(ISERROR(VLOOKUP($B3029,Insumos!$C:$G,4,FALSE)),"",VLOOKUP($B3029,Insumos!$C:$G,4,FALSE))</f>
        <v>UNIDAD</v>
      </c>
      <c r="G3029" s="141">
        <v>1.0</v>
      </c>
      <c r="H3029" s="56">
        <f t="shared" ref="H3029:H3046" si="109">IF(ISERROR(ROUND(+D3029/E3029*G3029,2)),0,ROUND(+D3029/E3029*G3029,2))</f>
        <v>50</v>
      </c>
    </row>
    <row r="3030" ht="15.75" customHeight="1">
      <c r="A3030" s="53">
        <v>2.0</v>
      </c>
      <c r="B3030" s="55" t="s">
        <v>236</v>
      </c>
      <c r="C3030" s="55" t="str">
        <f>+IF(ISERROR(VLOOKUP($B3030,Insumos!$C:$G,3,FALSE)),"",VLOOKUP($B3030,Insumos!$C:$G,3,FALSE))</f>
        <v>GRAMOS</v>
      </c>
      <c r="D3030" s="56">
        <f>+IF(ISERROR(VLOOKUP($B3030,Insumos!$C:$G,2,FALSE)),"",VLOOKUP($B3030,Insumos!$C:$G,2,FALSE))</f>
        <v>8753.846154</v>
      </c>
      <c r="E3030" s="57">
        <f>+IF(ISERROR(VLOOKUP($B3030,Insumos!$C:$G,5,FALSE)),"",VLOOKUP($B3030,Insumos!$C:$G,5,FALSE))</f>
        <v>1000</v>
      </c>
      <c r="F3030" s="55" t="str">
        <f>+IF(ISERROR(VLOOKUP($B3030,Insumos!$C:$G,4,FALSE)),"",VLOOKUP($B3030,Insumos!$C:$G,4,FALSE))</f>
        <v>GRAMOS</v>
      </c>
      <c r="G3030" s="141">
        <v>30.0</v>
      </c>
      <c r="H3030" s="56">
        <f t="shared" si="109"/>
        <v>262.62</v>
      </c>
    </row>
    <row r="3031" ht="15.75" customHeight="1">
      <c r="A3031" s="53">
        <v>3.0</v>
      </c>
      <c r="B3031" s="55" t="s">
        <v>33</v>
      </c>
      <c r="C3031" s="55" t="str">
        <f>+IF(ISERROR(VLOOKUP($B3031,Insumos!$C:$G,3,FALSE)),"",VLOOKUP($B3031,Insumos!$C:$G,3,FALSE))</f>
        <v>GRAMOS</v>
      </c>
      <c r="D3031" s="56">
        <f>+IF(ISERROR(VLOOKUP($B3031,Insumos!$C:$G,2,FALSE)),"",VLOOKUP($B3031,Insumos!$C:$G,2,FALSE))</f>
        <v>6945</v>
      </c>
      <c r="E3031" s="57">
        <f>+IF(ISERROR(VLOOKUP($B3031,Insumos!$C:$G,5,FALSE)),"",VLOOKUP($B3031,Insumos!$C:$G,5,FALSE))</f>
        <v>1360</v>
      </c>
      <c r="F3031" s="55" t="str">
        <f>+IF(ISERROR(VLOOKUP($B3031,Insumos!$C:$G,4,FALSE)),"",VLOOKUP($B3031,Insumos!$C:$G,4,FALSE))</f>
        <v>GRAMOS</v>
      </c>
      <c r="G3031" s="141">
        <v>60.0</v>
      </c>
      <c r="H3031" s="56">
        <f t="shared" si="109"/>
        <v>306.4</v>
      </c>
    </row>
    <row r="3032" ht="15.75" customHeight="1">
      <c r="A3032" s="53">
        <v>4.0</v>
      </c>
      <c r="B3032" s="55" t="s">
        <v>232</v>
      </c>
      <c r="C3032" s="55" t="str">
        <f>+IF(ISERROR(VLOOKUP($B3032,Insumos!$C:$G,3,FALSE)),"",VLOOKUP($B3032,Insumos!$C:$G,3,FALSE))</f>
        <v>GRAMOS</v>
      </c>
      <c r="D3032" s="56">
        <f>+IF(ISERROR(VLOOKUP($B3032,Insumos!$C:$G,2,FALSE)),"",VLOOKUP($B3032,Insumos!$C:$G,2,FALSE))</f>
        <v>3529.411765</v>
      </c>
      <c r="E3032" s="57">
        <f>+IF(ISERROR(VLOOKUP($B3032,Insumos!$C:$G,5,FALSE)),"",VLOOKUP($B3032,Insumos!$C:$G,5,FALSE))</f>
        <v>1000</v>
      </c>
      <c r="F3032" s="55" t="str">
        <f>+IF(ISERROR(VLOOKUP($B3032,Insumos!$C:$G,4,FALSE)),"",VLOOKUP($B3032,Insumos!$C:$G,4,FALSE))</f>
        <v>GRAMOS</v>
      </c>
      <c r="G3032" s="141">
        <v>40.0</v>
      </c>
      <c r="H3032" s="56">
        <f t="shared" si="109"/>
        <v>141.18</v>
      </c>
    </row>
    <row r="3033" ht="15.75" customHeight="1">
      <c r="A3033" s="53">
        <v>5.0</v>
      </c>
      <c r="B3033" s="55" t="s">
        <v>56</v>
      </c>
      <c r="C3033" s="55" t="str">
        <f>+IF(ISERROR(VLOOKUP($B3033,Insumos!$C:$G,3,FALSE)),"",VLOOKUP($B3033,Insumos!$C:$G,3,FALSE))</f>
        <v>GRAMOS</v>
      </c>
      <c r="D3033" s="56">
        <f>+IF(ISERROR(VLOOKUP($B3033,Insumos!$C:$G,2,FALSE)),"",VLOOKUP($B3033,Insumos!$C:$G,2,FALSE))</f>
        <v>1690</v>
      </c>
      <c r="E3033" s="57">
        <f>+IF(ISERROR(VLOOKUP($B3033,Insumos!$C:$G,5,FALSE)),"",VLOOKUP($B3033,Insumos!$C:$G,5,FALSE))</f>
        <v>1000</v>
      </c>
      <c r="F3033" s="55" t="str">
        <f>+IF(ISERROR(VLOOKUP($B3033,Insumos!$C:$G,4,FALSE)),"",VLOOKUP($B3033,Insumos!$C:$G,4,FALSE))</f>
        <v>GRAMOS</v>
      </c>
      <c r="G3033" s="141">
        <v>10.0</v>
      </c>
      <c r="H3033" s="56">
        <f t="shared" si="109"/>
        <v>16.9</v>
      </c>
    </row>
    <row r="3034" ht="15.75" customHeight="1">
      <c r="A3034" s="172">
        <v>6.0</v>
      </c>
      <c r="B3034" s="55" t="s">
        <v>175</v>
      </c>
      <c r="C3034" s="173" t="str">
        <f>+IF(ISERROR(VLOOKUP($B3034,Insumos!$C:$G,3,FALSE)),"",VLOOKUP($B3034,Insumos!$C:$G,3,FALSE))</f>
        <v>GRAMOS</v>
      </c>
      <c r="D3034" s="56">
        <f>+IF(ISERROR(VLOOKUP($B3034,Insumos!$C:$G,2,FALSE)),"",VLOOKUP($B3034,Insumos!$C:$G,2,FALSE))</f>
        <v>3290</v>
      </c>
      <c r="E3034" s="57">
        <f>+IF(ISERROR(VLOOKUP($B3034,Insumos!$C:$G,5,FALSE)),"",VLOOKUP($B3034,Insumos!$C:$G,5,FALSE))</f>
        <v>1000</v>
      </c>
      <c r="F3034" s="55" t="str">
        <f>+IF(ISERROR(VLOOKUP($B3034,Insumos!$C:$G,4,FALSE)),"",VLOOKUP($B3034,Insumos!$C:$G,4,FALSE))</f>
        <v>GRAMOS</v>
      </c>
      <c r="G3034" s="141">
        <v>45.0</v>
      </c>
      <c r="H3034" s="56">
        <f t="shared" si="109"/>
        <v>148.05</v>
      </c>
    </row>
    <row r="3035" ht="15.75" customHeight="1">
      <c r="A3035" s="172">
        <v>7.0</v>
      </c>
      <c r="B3035" s="55" t="s">
        <v>87</v>
      </c>
      <c r="C3035" s="173" t="str">
        <f>+IF(ISERROR(VLOOKUP($B3035,Insumos!$C:$G,3,FALSE)),"",VLOOKUP($B3035,Insumos!$C:$G,3,FALSE))</f>
        <v>GRAMOS</v>
      </c>
      <c r="D3035" s="56">
        <f>+IF(ISERROR(VLOOKUP($B3035,Insumos!$C:$G,2,FALSE)),"",VLOOKUP($B3035,Insumos!$C:$G,2,FALSE))</f>
        <v>3795</v>
      </c>
      <c r="E3035" s="57">
        <f>+IF(ISERROR(VLOOKUP($B3035,Insumos!$C:$G,5,FALSE)),"",VLOOKUP($B3035,Insumos!$C:$G,5,FALSE))</f>
        <v>500</v>
      </c>
      <c r="F3035" s="55" t="str">
        <f>+IF(ISERROR(VLOOKUP($B3035,Insumos!$C:$G,4,FALSE)),"",VLOOKUP($B3035,Insumos!$C:$G,4,FALSE))</f>
        <v>GRAMOS</v>
      </c>
      <c r="G3035" s="141">
        <v>5.0</v>
      </c>
      <c r="H3035" s="56">
        <f t="shared" si="109"/>
        <v>37.95</v>
      </c>
    </row>
    <row r="3036" ht="15.75" customHeight="1">
      <c r="A3036" s="172">
        <v>8.0</v>
      </c>
      <c r="B3036" s="55" t="s">
        <v>324</v>
      </c>
      <c r="C3036" s="173" t="str">
        <f>+IF(ISERROR(VLOOKUP($B3036,Insumos!$C:$G,3,FALSE)),"",VLOOKUP($B3036,Insumos!$C:$G,3,FALSE))</f>
        <v>GRAMOS</v>
      </c>
      <c r="D3036" s="56">
        <f>+IF(ISERROR(VLOOKUP($B3036,Insumos!$C:$G,2,FALSE)),"",VLOOKUP($B3036,Insumos!$C:$G,2,FALSE))</f>
        <v>1134.5</v>
      </c>
      <c r="E3036" s="57">
        <f>+IF(ISERROR(VLOOKUP($B3036,Insumos!$C:$G,5,FALSE)),"",VLOOKUP($B3036,Insumos!$C:$G,5,FALSE))</f>
        <v>1000</v>
      </c>
      <c r="F3036" s="55" t="str">
        <f>+IF(ISERROR(VLOOKUP($B3036,Insumos!$C:$G,4,FALSE)),"",VLOOKUP($B3036,Insumos!$C:$G,4,FALSE))</f>
        <v>GRAMOS</v>
      </c>
      <c r="G3036" s="141">
        <v>5.0</v>
      </c>
      <c r="H3036" s="56">
        <f t="shared" si="109"/>
        <v>5.67</v>
      </c>
    </row>
    <row r="3037" ht="15.75" customHeight="1">
      <c r="A3037" s="53">
        <v>9.0</v>
      </c>
      <c r="B3037" s="55" t="s">
        <v>297</v>
      </c>
      <c r="C3037" s="55" t="str">
        <f>+IF(ISERROR(VLOOKUP($B3037,Insumos!$C:$G,3,FALSE)),"",VLOOKUP($B3037,Insumos!$C:$G,3,FALSE))</f>
        <v>CAJA</v>
      </c>
      <c r="D3037" s="56">
        <f>+IF(ISERROR(VLOOKUP($B3037,Insumos!$C:$G,2,FALSE)),"",VLOOKUP($B3037,Insumos!$C:$G,2,FALSE))</f>
        <v>110</v>
      </c>
      <c r="E3037" s="57">
        <f>+IF(ISERROR(VLOOKUP($B3037,Insumos!$C:$G,5,FALSE)),"",VLOOKUP($B3037,Insumos!$C:$G,5,FALSE))</f>
        <v>1</v>
      </c>
      <c r="F3037" s="55" t="str">
        <f>+IF(ISERROR(VLOOKUP($B3037,Insumos!$C:$G,4,FALSE)),"",VLOOKUP($B3037,Insumos!$C:$G,4,FALSE))</f>
        <v>CAJA</v>
      </c>
      <c r="G3037" s="141">
        <v>1.0</v>
      </c>
      <c r="H3037" s="56">
        <f t="shared" si="109"/>
        <v>110</v>
      </c>
    </row>
    <row r="3038" ht="15.75" customHeight="1">
      <c r="A3038" s="53">
        <v>10.0</v>
      </c>
      <c r="B3038" s="55" t="s">
        <v>314</v>
      </c>
      <c r="C3038" s="55" t="str">
        <f>+IF(ISERROR(VLOOKUP($B3038,Insumos!$C:$G,3,FALSE)),"",VLOOKUP($B3038,Insumos!$C:$G,3,FALSE))</f>
        <v>UNIDAD</v>
      </c>
      <c r="D3038" s="56">
        <f>+IF(ISERROR(VLOOKUP($B3038,Insumos!$C:$G,2,FALSE)),"",VLOOKUP($B3038,Insumos!$C:$G,2,FALSE))</f>
        <v>10.5</v>
      </c>
      <c r="E3038" s="57">
        <f>+IF(ISERROR(VLOOKUP($B3038,Insumos!$C:$G,5,FALSE)),"",VLOOKUP($B3038,Insumos!$C:$G,5,FALSE))</f>
        <v>1</v>
      </c>
      <c r="F3038" s="55" t="str">
        <f>+IF(ISERROR(VLOOKUP($B3038,Insumos!$C:$G,4,FALSE)),"",VLOOKUP($B3038,Insumos!$C:$G,4,FALSE))</f>
        <v>UNIDAD</v>
      </c>
      <c r="G3038" s="141">
        <v>1.0</v>
      </c>
      <c r="H3038" s="56">
        <f t="shared" si="109"/>
        <v>10.5</v>
      </c>
    </row>
    <row r="3039" ht="15.75" customHeight="1">
      <c r="A3039" s="53">
        <v>11.0</v>
      </c>
      <c r="B3039" s="55" t="s">
        <v>156</v>
      </c>
      <c r="C3039" s="55" t="str">
        <f>+IF(ISERROR(VLOOKUP($B3039,Insumos!$C:$G,3,FALSE)),"",VLOOKUP($B3039,Insumos!$C:$G,3,FALSE))</f>
        <v>GRAMOS</v>
      </c>
      <c r="D3039" s="56">
        <f>+IF(ISERROR(VLOOKUP($B3039,Insumos!$C:$G,2,FALSE)),"",VLOOKUP($B3039,Insumos!$C:$G,2,FALSE))</f>
        <v>909</v>
      </c>
      <c r="E3039" s="57">
        <f>+IF(ISERROR(VLOOKUP($B3039,Insumos!$C:$G,5,FALSE)),"",VLOOKUP($B3039,Insumos!$C:$G,5,FALSE))</f>
        <v>1000</v>
      </c>
      <c r="F3039" s="55" t="str">
        <f>+IF(ISERROR(VLOOKUP($B3039,Insumos!$C:$G,4,FALSE)),"",VLOOKUP($B3039,Insumos!$C:$G,4,FALSE))</f>
        <v>GRAMOS</v>
      </c>
      <c r="G3039" s="141">
        <v>8.0</v>
      </c>
      <c r="H3039" s="56">
        <f t="shared" si="109"/>
        <v>7.27</v>
      </c>
    </row>
    <row r="3040" ht="15.75" customHeight="1">
      <c r="A3040" s="53">
        <v>12.0</v>
      </c>
      <c r="B3040" s="55" t="s">
        <v>313</v>
      </c>
      <c r="C3040" s="55" t="str">
        <f>+IF(ISERROR(VLOOKUP($B3040,Insumos!$C:$G,3,FALSE)),"",VLOOKUP($B3040,Insumos!$C:$G,3,FALSE))</f>
        <v>GRAMOS</v>
      </c>
      <c r="D3040" s="56">
        <f>+IF(ISERROR(VLOOKUP($B3040,Insumos!$C:$G,2,FALSE)),"",VLOOKUP($B3040,Insumos!$C:$G,2,FALSE))</f>
        <v>6750</v>
      </c>
      <c r="E3040" s="57">
        <f>+IF(ISERROR(VLOOKUP($B3040,Insumos!$C:$G,5,FALSE)),"",VLOOKUP($B3040,Insumos!$C:$G,5,FALSE))</f>
        <v>1000</v>
      </c>
      <c r="F3040" s="55" t="str">
        <f>+IF(ISERROR(VLOOKUP($B3040,Insumos!$C:$G,4,FALSE)),"",VLOOKUP($B3040,Insumos!$C:$G,4,FALSE))</f>
        <v>GRAMOS</v>
      </c>
      <c r="G3040" s="141">
        <v>8.0</v>
      </c>
      <c r="H3040" s="56">
        <f t="shared" si="109"/>
        <v>54</v>
      </c>
    </row>
    <row r="3041" ht="15.75" customHeight="1">
      <c r="A3041" s="53">
        <v>13.0</v>
      </c>
      <c r="B3041" s="55" t="s">
        <v>311</v>
      </c>
      <c r="C3041" s="55" t="str">
        <f>+IF(ISERROR(VLOOKUP($B3041,Insumos!$C:$G,3,FALSE)),"",VLOOKUP($B3041,Insumos!$C:$G,3,FALSE))</f>
        <v>UNIDAD</v>
      </c>
      <c r="D3041" s="56">
        <f>+IF(ISERROR(VLOOKUP($B3041,Insumos!$C:$G,2,FALSE)),"",VLOOKUP($B3041,Insumos!$C:$G,2,FALSE))</f>
        <v>75.25</v>
      </c>
      <c r="E3041" s="57">
        <f>+IF(ISERROR(VLOOKUP($B3041,Insumos!$C:$G,5,FALSE)),"",VLOOKUP($B3041,Insumos!$C:$G,5,FALSE))</f>
        <v>1</v>
      </c>
      <c r="F3041" s="55" t="str">
        <f>+IF(ISERROR(VLOOKUP($B3041,Insumos!$C:$G,4,FALSE)),"",VLOOKUP($B3041,Insumos!$C:$G,4,FALSE))</f>
        <v>UNIDAD</v>
      </c>
      <c r="G3041" s="141">
        <v>1.0</v>
      </c>
      <c r="H3041" s="56">
        <f t="shared" si="109"/>
        <v>75.25</v>
      </c>
    </row>
    <row r="3042" ht="15.75" customHeight="1">
      <c r="A3042" s="53">
        <v>14.0</v>
      </c>
      <c r="B3042" s="55" t="s">
        <v>312</v>
      </c>
      <c r="C3042" s="55" t="str">
        <f>+IF(ISERROR(VLOOKUP($B3042,Insumos!$C:$G,3,FALSE)),"",VLOOKUP($B3042,Insumos!$C:$G,3,FALSE))</f>
        <v>UNIDAD</v>
      </c>
      <c r="D3042" s="56">
        <f>+IF(ISERROR(VLOOKUP($B3042,Insumos!$C:$G,2,FALSE)),"",VLOOKUP($B3042,Insumos!$C:$G,2,FALSE))</f>
        <v>90.25</v>
      </c>
      <c r="E3042" s="57">
        <f>+IF(ISERROR(VLOOKUP($B3042,Insumos!$C:$G,5,FALSE)),"",VLOOKUP($B3042,Insumos!$C:$G,5,FALSE))</f>
        <v>1</v>
      </c>
      <c r="F3042" s="55" t="str">
        <f>+IF(ISERROR(VLOOKUP($B3042,Insumos!$C:$G,4,FALSE)),"",VLOOKUP($B3042,Insumos!$C:$G,4,FALSE))</f>
        <v>UNIDAD</v>
      </c>
      <c r="G3042" s="141">
        <v>1.0</v>
      </c>
      <c r="H3042" s="56">
        <f t="shared" si="109"/>
        <v>90.25</v>
      </c>
    </row>
    <row r="3043" ht="15.75" customHeight="1">
      <c r="A3043" s="53">
        <v>15.0</v>
      </c>
      <c r="B3043" s="55" t="s">
        <v>303</v>
      </c>
      <c r="C3043" s="55" t="str">
        <f>+IF(ISERROR(VLOOKUP($B3043,Insumos!$C:$G,3,FALSE)),"",VLOOKUP($B3043,Insumos!$C:$G,3,FALSE))</f>
        <v>UNIDAD</v>
      </c>
      <c r="D3043" s="56">
        <f>+IF(ISERROR(VLOOKUP($B3043,Insumos!$C:$G,2,FALSE)),"",VLOOKUP($B3043,Insumos!$C:$G,2,FALSE))</f>
        <v>10</v>
      </c>
      <c r="E3043" s="57">
        <f>+IF(ISERROR(VLOOKUP($B3043,Insumos!$C:$G,5,FALSE)),"",VLOOKUP($B3043,Insumos!$C:$G,5,FALSE))</f>
        <v>1</v>
      </c>
      <c r="F3043" s="55" t="str">
        <f>+IF(ISERROR(VLOOKUP($B3043,Insumos!$C:$G,4,FALSE)),"",VLOOKUP($B3043,Insumos!$C:$G,4,FALSE))</f>
        <v>UNIDAD</v>
      </c>
      <c r="G3043" s="141">
        <v>1.0</v>
      </c>
      <c r="H3043" s="56">
        <f t="shared" si="109"/>
        <v>10</v>
      </c>
    </row>
    <row r="3044" ht="15.75" customHeight="1">
      <c r="A3044" s="53">
        <v>16.0</v>
      </c>
      <c r="B3044" s="55" t="s">
        <v>304</v>
      </c>
      <c r="C3044" s="55" t="str">
        <f>+IF(ISERROR(VLOOKUP($B3044,Insumos!$C:$G,3,FALSE)),"",VLOOKUP($B3044,Insumos!$C:$G,3,FALSE))</f>
        <v>UNIDAD</v>
      </c>
      <c r="D3044" s="56">
        <f>+IF(ISERROR(VLOOKUP($B3044,Insumos!$C:$G,2,FALSE)),"",VLOOKUP($B3044,Insumos!$C:$G,2,FALSE))</f>
        <v>9</v>
      </c>
      <c r="E3044" s="57">
        <f>+IF(ISERROR(VLOOKUP($B3044,Insumos!$C:$G,5,FALSE)),"",VLOOKUP($B3044,Insumos!$C:$G,5,FALSE))</f>
        <v>1</v>
      </c>
      <c r="F3044" s="55" t="str">
        <f>+IF(ISERROR(VLOOKUP($B3044,Insumos!$C:$G,4,FALSE)),"",VLOOKUP($B3044,Insumos!$C:$G,4,FALSE))</f>
        <v>UNIDAD</v>
      </c>
      <c r="G3044" s="141">
        <v>1.0</v>
      </c>
      <c r="H3044" s="56">
        <f t="shared" si="109"/>
        <v>9</v>
      </c>
    </row>
    <row r="3045" ht="15.75" customHeight="1">
      <c r="A3045" s="53">
        <v>17.0</v>
      </c>
      <c r="B3045" s="55" t="s">
        <v>315</v>
      </c>
      <c r="C3045" s="55" t="str">
        <f>+IF(ISERROR(VLOOKUP($B3045,Insumos!$C:$G,3,FALSE)),"",VLOOKUP($B3045,Insumos!$C:$G,3,FALSE))</f>
        <v>UNIDAD</v>
      </c>
      <c r="D3045" s="56">
        <f>+IF(ISERROR(VLOOKUP($B3045,Insumos!$C:$G,2,FALSE)),"",VLOOKUP($B3045,Insumos!$C:$G,2,FALSE))</f>
        <v>170</v>
      </c>
      <c r="E3045" s="57">
        <f>+IF(ISERROR(VLOOKUP($B3045,Insumos!$C:$G,5,FALSE)),"",VLOOKUP($B3045,Insumos!$C:$G,5,FALSE))</f>
        <v>1</v>
      </c>
      <c r="F3045" s="55" t="str">
        <f>+IF(ISERROR(VLOOKUP($B3045,Insumos!$C:$G,4,FALSE)),"",VLOOKUP($B3045,Insumos!$C:$G,4,FALSE))</f>
        <v>UNIDAD</v>
      </c>
      <c r="G3045" s="141">
        <v>1.0</v>
      </c>
      <c r="H3045" s="56">
        <f t="shared" si="109"/>
        <v>170</v>
      </c>
    </row>
    <row r="3046" ht="15.75" customHeight="1">
      <c r="A3046" s="53">
        <v>18.0</v>
      </c>
      <c r="B3046" s="55"/>
      <c r="C3046" s="55" t="str">
        <f>+IF(ISERROR(VLOOKUP($B3046,Insumos!$C:$G,3,FALSE)),"",VLOOKUP($B3046,Insumos!$C:$G,3,FALSE))</f>
        <v/>
      </c>
      <c r="D3046" s="56" t="str">
        <f>+IF(ISERROR(VLOOKUP($B3046,Insumos!$C:$G,2,FALSE)),"",VLOOKUP($B3046,Insumos!$C:$G,2,FALSE))</f>
        <v/>
      </c>
      <c r="E3046" s="57" t="str">
        <f>+IF(ISERROR(VLOOKUP($B3046,Insumos!$C:$G,5,FALSE)),"",VLOOKUP($B3046,Insumos!$C:$G,5,FALSE))</f>
        <v/>
      </c>
      <c r="F3046" s="55" t="str">
        <f>+IF(ISERROR(VLOOKUP($B3046,Insumos!$C:$G,4,FALSE)),"",VLOOKUP($B3046,Insumos!$C:$G,4,FALSE))</f>
        <v/>
      </c>
      <c r="G3046" s="141"/>
      <c r="H3046" s="56">
        <f t="shared" si="109"/>
        <v>0</v>
      </c>
    </row>
    <row r="3047" ht="15.75" customHeight="1">
      <c r="A3047" s="42"/>
      <c r="B3047" s="140"/>
      <c r="C3047" s="41"/>
      <c r="D3047" s="44"/>
      <c r="E3047" s="45"/>
      <c r="F3047" s="41"/>
      <c r="G3047" s="67" t="s">
        <v>566</v>
      </c>
      <c r="H3047" s="68">
        <f>+SUM(H3029:H3046)</f>
        <v>1505.04</v>
      </c>
    </row>
    <row r="3048" ht="15.75" customHeight="1">
      <c r="A3048" s="42"/>
      <c r="B3048" s="140"/>
      <c r="C3048" s="41"/>
      <c r="D3048" s="44"/>
      <c r="E3048" s="45"/>
      <c r="F3048" s="41"/>
      <c r="G3048" s="67" t="s">
        <v>569</v>
      </c>
      <c r="H3048" s="142">
        <f>+H3047/10</f>
        <v>150.504</v>
      </c>
    </row>
    <row r="3049" ht="15.75" customHeight="1">
      <c r="A3049" s="42"/>
      <c r="B3049" s="140"/>
      <c r="C3049" s="41"/>
      <c r="D3049" s="44"/>
      <c r="E3049" s="45"/>
      <c r="F3049" s="41"/>
      <c r="G3049" s="67" t="s">
        <v>570</v>
      </c>
      <c r="H3049" s="143">
        <f>(H3047+H3048)*1.19</f>
        <v>1970.09736</v>
      </c>
    </row>
    <row r="3050" ht="15.75" customHeight="1">
      <c r="A3050" s="42"/>
      <c r="B3050" s="140"/>
      <c r="C3050" s="41"/>
      <c r="D3050" s="44"/>
      <c r="E3050" s="45"/>
      <c r="F3050" s="41"/>
      <c r="G3050" s="67" t="s">
        <v>571</v>
      </c>
      <c r="H3050" s="144">
        <f>+H3049/H3051</f>
        <v>0.232049159</v>
      </c>
    </row>
    <row r="3051" ht="15.75" customHeight="1">
      <c r="A3051" s="42"/>
      <c r="B3051" s="140"/>
      <c r="C3051" s="41"/>
      <c r="D3051" s="44"/>
      <c r="E3051" s="45"/>
      <c r="F3051" s="41"/>
      <c r="G3051" s="67" t="s">
        <v>572</v>
      </c>
      <c r="H3051" s="154">
        <v>8490.0</v>
      </c>
    </row>
    <row r="3052" ht="15.75" customHeight="1">
      <c r="B3052" s="4"/>
      <c r="G3052" s="31"/>
    </row>
    <row r="3053" ht="15.75" customHeight="1">
      <c r="B3053" s="4"/>
      <c r="G3053" s="31"/>
    </row>
    <row r="3054" ht="15.75" customHeight="1">
      <c r="B3054" s="4"/>
      <c r="G3054" s="31"/>
    </row>
    <row r="3055" ht="15.75" customHeight="1">
      <c r="A3055" s="138" t="s">
        <v>562</v>
      </c>
      <c r="B3055" s="89" t="s">
        <v>261</v>
      </c>
      <c r="C3055" s="34" t="s">
        <v>484</v>
      </c>
      <c r="D3055" s="35"/>
      <c r="E3055" s="36"/>
      <c r="F3055" s="37"/>
      <c r="G3055" s="38"/>
      <c r="H3055" s="35"/>
    </row>
    <row r="3056" ht="15.75" customHeight="1">
      <c r="A3056" s="42"/>
      <c r="B3056" s="140"/>
      <c r="C3056" s="42"/>
      <c r="D3056" s="44"/>
      <c r="E3056" s="45"/>
      <c r="F3056" s="42"/>
      <c r="G3056" s="46"/>
      <c r="H3056" s="44"/>
    </row>
    <row r="3057" ht="15.75" customHeight="1">
      <c r="A3057" s="48" t="s">
        <v>476</v>
      </c>
      <c r="B3057" s="48" t="s">
        <v>477</v>
      </c>
      <c r="C3057" s="48" t="s">
        <v>478</v>
      </c>
      <c r="D3057" s="49" t="s">
        <v>564</v>
      </c>
      <c r="E3057" s="50" t="s">
        <v>10</v>
      </c>
      <c r="F3057" s="48" t="s">
        <v>480</v>
      </c>
      <c r="G3057" s="51" t="s">
        <v>481</v>
      </c>
      <c r="H3057" s="49" t="s">
        <v>565</v>
      </c>
    </row>
    <row r="3058" ht="15.75" customHeight="1">
      <c r="A3058" s="53">
        <v>1.0</v>
      </c>
      <c r="B3058" s="55" t="s">
        <v>52</v>
      </c>
      <c r="C3058" s="55" t="str">
        <f>+IF(ISERROR(VLOOKUP($B3058,Insumos!$C:$G,3,FALSE)),"",VLOOKUP($B3058,Insumos!$C:$G,3,FALSE))</f>
        <v>UNIDAD</v>
      </c>
      <c r="D3058" s="56">
        <f>+IF(ISERROR(VLOOKUP($B3058,Insumos!$C:$G,2,FALSE)),"",VLOOKUP($B3058,Insumos!$C:$G,2,FALSE))</f>
        <v>5000</v>
      </c>
      <c r="E3058" s="57">
        <f>+IF(ISERROR(VLOOKUP($B3058,Insumos!$C:$G,5,FALSE)),"",VLOOKUP($B3058,Insumos!$C:$G,5,FALSE))</f>
        <v>100</v>
      </c>
      <c r="F3058" s="55" t="str">
        <f>+IF(ISERROR(VLOOKUP($B3058,Insumos!$C:$G,4,FALSE)),"",VLOOKUP($B3058,Insumos!$C:$G,4,FALSE))</f>
        <v>UNIDAD</v>
      </c>
      <c r="G3058" s="141">
        <v>1.0</v>
      </c>
      <c r="H3058" s="56">
        <f t="shared" ref="H3058:H3081" si="110">IF(ISERROR(ROUND(+D3058/E3058*G3058,2)),0,ROUND(+D3058/E3058*G3058,2))</f>
        <v>50</v>
      </c>
    </row>
    <row r="3059" ht="15.75" customHeight="1">
      <c r="A3059" s="53">
        <v>2.0</v>
      </c>
      <c r="B3059" s="55" t="s">
        <v>235</v>
      </c>
      <c r="C3059" s="55" t="str">
        <f>+IF(ISERROR(VLOOKUP($B3059,Insumos!$C:$G,3,FALSE)),"",VLOOKUP($B3059,Insumos!$C:$G,3,FALSE))</f>
        <v>GRAMOS</v>
      </c>
      <c r="D3059" s="56">
        <f>+IF(ISERROR(VLOOKUP($B3059,Insumos!$C:$G,2,FALSE)),"",VLOOKUP($B3059,Insumos!$C:$G,2,FALSE))</f>
        <v>13944.82759</v>
      </c>
      <c r="E3059" s="57">
        <f>+IF(ISERROR(VLOOKUP($B3059,Insumos!$C:$G,5,FALSE)),"",VLOOKUP($B3059,Insumos!$C:$G,5,FALSE))</f>
        <v>1000</v>
      </c>
      <c r="F3059" s="55" t="str">
        <f>+IF(ISERROR(VLOOKUP($B3059,Insumos!$C:$G,4,FALSE)),"",VLOOKUP($B3059,Insumos!$C:$G,4,FALSE))</f>
        <v>GRAMOS</v>
      </c>
      <c r="G3059" s="141">
        <v>40.0</v>
      </c>
      <c r="H3059" s="56">
        <f t="shared" si="110"/>
        <v>557.79</v>
      </c>
    </row>
    <row r="3060" ht="15.75" customHeight="1">
      <c r="A3060" s="53">
        <v>3.0</v>
      </c>
      <c r="B3060" s="55" t="s">
        <v>33</v>
      </c>
      <c r="C3060" s="55" t="str">
        <f>+IF(ISERROR(VLOOKUP($B3060,Insumos!$C:$G,3,FALSE)),"",VLOOKUP($B3060,Insumos!$C:$G,3,FALSE))</f>
        <v>GRAMOS</v>
      </c>
      <c r="D3060" s="56">
        <f>+IF(ISERROR(VLOOKUP($B3060,Insumos!$C:$G,2,FALSE)),"",VLOOKUP($B3060,Insumos!$C:$G,2,FALSE))</f>
        <v>6945</v>
      </c>
      <c r="E3060" s="57">
        <f>+IF(ISERROR(VLOOKUP($B3060,Insumos!$C:$G,5,FALSE)),"",VLOOKUP($B3060,Insumos!$C:$G,5,FALSE))</f>
        <v>1360</v>
      </c>
      <c r="F3060" s="55" t="str">
        <f>+IF(ISERROR(VLOOKUP($B3060,Insumos!$C:$G,4,FALSE)),"",VLOOKUP($B3060,Insumos!$C:$G,4,FALSE))</f>
        <v>GRAMOS</v>
      </c>
      <c r="G3060" s="141">
        <v>60.0</v>
      </c>
      <c r="H3060" s="56">
        <f t="shared" si="110"/>
        <v>306.4</v>
      </c>
    </row>
    <row r="3061" ht="15.75" customHeight="1">
      <c r="A3061" s="53">
        <v>4.0</v>
      </c>
      <c r="B3061" s="55" t="s">
        <v>98</v>
      </c>
      <c r="C3061" s="55" t="str">
        <f>+IF(ISERROR(VLOOKUP($B3061,Insumos!$C:$G,3,FALSE)),"",VLOOKUP($B3061,Insumos!$C:$G,3,FALSE))</f>
        <v>GRAMOS</v>
      </c>
      <c r="D3061" s="56">
        <f>+IF(ISERROR(VLOOKUP($B3061,Insumos!$C:$G,2,FALSE)),"",VLOOKUP($B3061,Insumos!$C:$G,2,FALSE))</f>
        <v>3361</v>
      </c>
      <c r="E3061" s="57">
        <f>+IF(ISERROR(VLOOKUP($B3061,Insumos!$C:$G,5,FALSE)),"",VLOOKUP($B3061,Insumos!$C:$G,5,FALSE))</f>
        <v>1000</v>
      </c>
      <c r="F3061" s="55" t="str">
        <f>+IF(ISERROR(VLOOKUP($B3061,Insumos!$C:$G,4,FALSE)),"",VLOOKUP($B3061,Insumos!$C:$G,4,FALSE))</f>
        <v>GRAMOS</v>
      </c>
      <c r="G3061" s="141">
        <v>60.0</v>
      </c>
      <c r="H3061" s="56">
        <f t="shared" si="110"/>
        <v>201.66</v>
      </c>
    </row>
    <row r="3062" ht="15.75" customHeight="1">
      <c r="A3062" s="53">
        <v>5.0</v>
      </c>
      <c r="B3062" s="55" t="s">
        <v>54</v>
      </c>
      <c r="C3062" s="55" t="str">
        <f>+IF(ISERROR(VLOOKUP($B3062,Insumos!$C:$G,3,FALSE)),"",VLOOKUP($B3062,Insumos!$C:$G,3,FALSE))</f>
        <v>UNIDAD</v>
      </c>
      <c r="D3062" s="56">
        <f>+IF(ISERROR(VLOOKUP($B3062,Insumos!$C:$G,2,FALSE)),"",VLOOKUP($B3062,Insumos!$C:$G,2,FALSE))</f>
        <v>8000</v>
      </c>
      <c r="E3062" s="57">
        <f>+IF(ISERROR(VLOOKUP($B3062,Insumos!$C:$G,5,FALSE)),"",VLOOKUP($B3062,Insumos!$C:$G,5,FALSE))</f>
        <v>36</v>
      </c>
      <c r="F3062" s="55" t="str">
        <f>+IF(ISERROR(VLOOKUP($B3062,Insumos!$C:$G,4,FALSE)),"",VLOOKUP($B3062,Insumos!$C:$G,4,FALSE))</f>
        <v>UNIDAD</v>
      </c>
      <c r="G3062" s="141">
        <v>0.5</v>
      </c>
      <c r="H3062" s="56">
        <f t="shared" si="110"/>
        <v>111.11</v>
      </c>
    </row>
    <row r="3063" ht="15.75" customHeight="1">
      <c r="A3063" s="53">
        <v>6.0</v>
      </c>
      <c r="B3063" s="55" t="s">
        <v>56</v>
      </c>
      <c r="C3063" s="55" t="str">
        <f>+IF(ISERROR(VLOOKUP($B3063,Insumos!$C:$G,3,FALSE)),"",VLOOKUP($B3063,Insumos!$C:$G,3,FALSE))</f>
        <v>GRAMOS</v>
      </c>
      <c r="D3063" s="56">
        <f>+IF(ISERROR(VLOOKUP($B3063,Insumos!$C:$G,2,FALSE)),"",VLOOKUP($B3063,Insumos!$C:$G,2,FALSE))</f>
        <v>1690</v>
      </c>
      <c r="E3063" s="57">
        <f>+IF(ISERROR(VLOOKUP($B3063,Insumos!$C:$G,5,FALSE)),"",VLOOKUP($B3063,Insumos!$C:$G,5,FALSE))</f>
        <v>1000</v>
      </c>
      <c r="F3063" s="55" t="str">
        <f>+IF(ISERROR(VLOOKUP($B3063,Insumos!$C:$G,4,FALSE)),"",VLOOKUP($B3063,Insumos!$C:$G,4,FALSE))</f>
        <v>GRAMOS</v>
      </c>
      <c r="G3063" s="141">
        <v>10.0</v>
      </c>
      <c r="H3063" s="56">
        <f t="shared" si="110"/>
        <v>16.9</v>
      </c>
    </row>
    <row r="3064" ht="15.75" customHeight="1">
      <c r="A3064" s="53">
        <v>7.0</v>
      </c>
      <c r="B3064" s="55" t="s">
        <v>129</v>
      </c>
      <c r="C3064" s="55" t="str">
        <f>+IF(ISERROR(VLOOKUP($B3064,Insumos!$C:$G,3,FALSE)),"",VLOOKUP($B3064,Insumos!$C:$G,3,FALSE))</f>
        <v>GRAMOS</v>
      </c>
      <c r="D3064" s="56">
        <f>+IF(ISERROR(VLOOKUP($B3064,Insumos!$C:$G,2,FALSE)),"",VLOOKUP($B3064,Insumos!$C:$G,2,FALSE))</f>
        <v>13944.82759</v>
      </c>
      <c r="E3064" s="57">
        <f>+IF(ISERROR(VLOOKUP($B3064,Insumos!$C:$G,5,FALSE)),"",VLOOKUP($B3064,Insumos!$C:$G,5,FALSE))</f>
        <v>1000</v>
      </c>
      <c r="F3064" s="55" t="str">
        <f>+IF(ISERROR(VLOOKUP($B3064,Insumos!$C:$G,4,FALSE)),"",VLOOKUP($B3064,Insumos!$C:$G,4,FALSE))</f>
        <v>GRAMOS</v>
      </c>
      <c r="G3064" s="141">
        <v>45.0</v>
      </c>
      <c r="H3064" s="56">
        <f t="shared" si="110"/>
        <v>627.52</v>
      </c>
    </row>
    <row r="3065" ht="15.75" customHeight="1">
      <c r="A3065" s="53">
        <v>8.0</v>
      </c>
      <c r="B3065" s="55" t="s">
        <v>87</v>
      </c>
      <c r="C3065" s="55" t="str">
        <f>+IF(ISERROR(VLOOKUP($B3065,Insumos!$C:$G,3,FALSE)),"",VLOOKUP($B3065,Insumos!$C:$G,3,FALSE))</f>
        <v>GRAMOS</v>
      </c>
      <c r="D3065" s="56">
        <f>+IF(ISERROR(VLOOKUP($B3065,Insumos!$C:$G,2,FALSE)),"",VLOOKUP($B3065,Insumos!$C:$G,2,FALSE))</f>
        <v>3795</v>
      </c>
      <c r="E3065" s="57">
        <f>+IF(ISERROR(VLOOKUP($B3065,Insumos!$C:$G,5,FALSE)),"",VLOOKUP($B3065,Insumos!$C:$G,5,FALSE))</f>
        <v>500</v>
      </c>
      <c r="F3065" s="55" t="str">
        <f>+IF(ISERROR(VLOOKUP($B3065,Insumos!$C:$G,4,FALSE)),"",VLOOKUP($B3065,Insumos!$C:$G,4,FALSE))</f>
        <v>GRAMOS</v>
      </c>
      <c r="G3065" s="141">
        <v>5.0</v>
      </c>
      <c r="H3065" s="56">
        <f t="shared" si="110"/>
        <v>37.95</v>
      </c>
    </row>
    <row r="3066" ht="15.75" customHeight="1">
      <c r="A3066" s="53">
        <v>9.0</v>
      </c>
      <c r="B3066" s="55" t="s">
        <v>324</v>
      </c>
      <c r="C3066" s="55" t="str">
        <f>+IF(ISERROR(VLOOKUP($B3066,Insumos!$C:$G,3,FALSE)),"",VLOOKUP($B3066,Insumos!$C:$G,3,FALSE))</f>
        <v>GRAMOS</v>
      </c>
      <c r="D3066" s="56">
        <f>+IF(ISERROR(VLOOKUP($B3066,Insumos!$C:$G,2,FALSE)),"",VLOOKUP($B3066,Insumos!$C:$G,2,FALSE))</f>
        <v>1134.5</v>
      </c>
      <c r="E3066" s="57">
        <f>+IF(ISERROR(VLOOKUP($B3066,Insumos!$C:$G,5,FALSE)),"",VLOOKUP($B3066,Insumos!$C:$G,5,FALSE))</f>
        <v>1000</v>
      </c>
      <c r="F3066" s="55" t="str">
        <f>+IF(ISERROR(VLOOKUP($B3066,Insumos!$C:$G,4,FALSE)),"",VLOOKUP($B3066,Insumos!$C:$G,4,FALSE))</f>
        <v>GRAMOS</v>
      </c>
      <c r="G3066" s="141">
        <v>5.0</v>
      </c>
      <c r="H3066" s="56">
        <f t="shared" si="110"/>
        <v>5.67</v>
      </c>
    </row>
    <row r="3067" ht="15.75" customHeight="1">
      <c r="A3067" s="53">
        <v>10.0</v>
      </c>
      <c r="B3067" s="55" t="s">
        <v>297</v>
      </c>
      <c r="C3067" s="55" t="str">
        <f>+IF(ISERROR(VLOOKUP($B3067,Insumos!$C:$G,3,FALSE)),"",VLOOKUP($B3067,Insumos!$C:$G,3,FALSE))</f>
        <v>CAJA</v>
      </c>
      <c r="D3067" s="56">
        <f>+IF(ISERROR(VLOOKUP($B3067,Insumos!$C:$G,2,FALSE)),"",VLOOKUP($B3067,Insumos!$C:$G,2,FALSE))</f>
        <v>110</v>
      </c>
      <c r="E3067" s="57">
        <f>+IF(ISERROR(VLOOKUP($B3067,Insumos!$C:$G,5,FALSE)),"",VLOOKUP($B3067,Insumos!$C:$G,5,FALSE))</f>
        <v>1</v>
      </c>
      <c r="F3067" s="55" t="str">
        <f>+IF(ISERROR(VLOOKUP($B3067,Insumos!$C:$G,4,FALSE)),"",VLOOKUP($B3067,Insumos!$C:$G,4,FALSE))</f>
        <v>CAJA</v>
      </c>
      <c r="G3067" s="141">
        <v>1.0</v>
      </c>
      <c r="H3067" s="56">
        <f t="shared" si="110"/>
        <v>110</v>
      </c>
    </row>
    <row r="3068" ht="15.75" customHeight="1">
      <c r="A3068" s="53">
        <v>11.0</v>
      </c>
      <c r="B3068" s="55" t="s">
        <v>314</v>
      </c>
      <c r="C3068" s="55" t="str">
        <f>+IF(ISERROR(VLOOKUP($B3068,Insumos!$C:$G,3,FALSE)),"",VLOOKUP($B3068,Insumos!$C:$G,3,FALSE))</f>
        <v>UNIDAD</v>
      </c>
      <c r="D3068" s="56">
        <f>+IF(ISERROR(VLOOKUP($B3068,Insumos!$C:$G,2,FALSE)),"",VLOOKUP($B3068,Insumos!$C:$G,2,FALSE))</f>
        <v>10.5</v>
      </c>
      <c r="E3068" s="57">
        <f>+IF(ISERROR(VLOOKUP($B3068,Insumos!$C:$G,5,FALSE)),"",VLOOKUP($B3068,Insumos!$C:$G,5,FALSE))</f>
        <v>1</v>
      </c>
      <c r="F3068" s="55" t="str">
        <f>+IF(ISERROR(VLOOKUP($B3068,Insumos!$C:$G,4,FALSE)),"",VLOOKUP($B3068,Insumos!$C:$G,4,FALSE))</f>
        <v>UNIDAD</v>
      </c>
      <c r="G3068" s="141">
        <v>1.0</v>
      </c>
      <c r="H3068" s="56">
        <f t="shared" si="110"/>
        <v>10.5</v>
      </c>
    </row>
    <row r="3069" ht="15.75" customHeight="1">
      <c r="A3069" s="53">
        <v>12.0</v>
      </c>
      <c r="B3069" s="55" t="s">
        <v>156</v>
      </c>
      <c r="C3069" s="55" t="str">
        <f>+IF(ISERROR(VLOOKUP($B3069,Insumos!$C:$G,3,FALSE)),"",VLOOKUP($B3069,Insumos!$C:$G,3,FALSE))</f>
        <v>GRAMOS</v>
      </c>
      <c r="D3069" s="56">
        <f>+IF(ISERROR(VLOOKUP($B3069,Insumos!$C:$G,2,FALSE)),"",VLOOKUP($B3069,Insumos!$C:$G,2,FALSE))</f>
        <v>909</v>
      </c>
      <c r="E3069" s="57">
        <f>+IF(ISERROR(VLOOKUP($B3069,Insumos!$C:$G,5,FALSE)),"",VLOOKUP($B3069,Insumos!$C:$G,5,FALSE))</f>
        <v>1000</v>
      </c>
      <c r="F3069" s="55" t="str">
        <f>+IF(ISERROR(VLOOKUP($B3069,Insumos!$C:$G,4,FALSE)),"",VLOOKUP($B3069,Insumos!$C:$G,4,FALSE))</f>
        <v>GRAMOS</v>
      </c>
      <c r="G3069" s="141">
        <v>8.0</v>
      </c>
      <c r="H3069" s="56">
        <f t="shared" si="110"/>
        <v>7.27</v>
      </c>
    </row>
    <row r="3070" ht="15.75" customHeight="1">
      <c r="A3070" s="53">
        <v>13.0</v>
      </c>
      <c r="B3070" s="55" t="s">
        <v>313</v>
      </c>
      <c r="C3070" s="55" t="str">
        <f>+IF(ISERROR(VLOOKUP($B3070,Insumos!$C:$G,3,FALSE)),"",VLOOKUP($B3070,Insumos!$C:$G,3,FALSE))</f>
        <v>GRAMOS</v>
      </c>
      <c r="D3070" s="56">
        <f>+IF(ISERROR(VLOOKUP($B3070,Insumos!$C:$G,2,FALSE)),"",VLOOKUP($B3070,Insumos!$C:$G,2,FALSE))</f>
        <v>6750</v>
      </c>
      <c r="E3070" s="57">
        <f>+IF(ISERROR(VLOOKUP($B3070,Insumos!$C:$G,5,FALSE)),"",VLOOKUP($B3070,Insumos!$C:$G,5,FALSE))</f>
        <v>1000</v>
      </c>
      <c r="F3070" s="55" t="str">
        <f>+IF(ISERROR(VLOOKUP($B3070,Insumos!$C:$G,4,FALSE)),"",VLOOKUP($B3070,Insumos!$C:$G,4,FALSE))</f>
        <v>GRAMOS</v>
      </c>
      <c r="G3070" s="141">
        <v>8.0</v>
      </c>
      <c r="H3070" s="56">
        <f t="shared" si="110"/>
        <v>54</v>
      </c>
    </row>
    <row r="3071" ht="15.75" customHeight="1">
      <c r="A3071" s="53">
        <v>14.0</v>
      </c>
      <c r="B3071" s="55" t="s">
        <v>311</v>
      </c>
      <c r="C3071" s="55" t="str">
        <f>+IF(ISERROR(VLOOKUP($B3071,Insumos!$C:$G,3,FALSE)),"",VLOOKUP($B3071,Insumos!$C:$G,3,FALSE))</f>
        <v>UNIDAD</v>
      </c>
      <c r="D3071" s="56">
        <f>+IF(ISERROR(VLOOKUP($B3071,Insumos!$C:$G,2,FALSE)),"",VLOOKUP($B3071,Insumos!$C:$G,2,FALSE))</f>
        <v>75.25</v>
      </c>
      <c r="E3071" s="57">
        <f>+IF(ISERROR(VLOOKUP($B3071,Insumos!$C:$G,5,FALSE)),"",VLOOKUP($B3071,Insumos!$C:$G,5,FALSE))</f>
        <v>1</v>
      </c>
      <c r="F3071" s="55" t="str">
        <f>+IF(ISERROR(VLOOKUP($B3071,Insumos!$C:$G,4,FALSE)),"",VLOOKUP($B3071,Insumos!$C:$G,4,FALSE))</f>
        <v>UNIDAD</v>
      </c>
      <c r="G3071" s="141">
        <v>1.0</v>
      </c>
      <c r="H3071" s="56">
        <f t="shared" si="110"/>
        <v>75.25</v>
      </c>
    </row>
    <row r="3072" ht="15.75" customHeight="1">
      <c r="A3072" s="53">
        <v>15.0</v>
      </c>
      <c r="B3072" s="55" t="s">
        <v>312</v>
      </c>
      <c r="C3072" s="55" t="str">
        <f>+IF(ISERROR(VLOOKUP($B3072,Insumos!$C:$G,3,FALSE)),"",VLOOKUP($B3072,Insumos!$C:$G,3,FALSE))</f>
        <v>UNIDAD</v>
      </c>
      <c r="D3072" s="56">
        <f>+IF(ISERROR(VLOOKUP($B3072,Insumos!$C:$G,2,FALSE)),"",VLOOKUP($B3072,Insumos!$C:$G,2,FALSE))</f>
        <v>90.25</v>
      </c>
      <c r="E3072" s="57">
        <f>+IF(ISERROR(VLOOKUP($B3072,Insumos!$C:$G,5,FALSE)),"",VLOOKUP($B3072,Insumos!$C:$G,5,FALSE))</f>
        <v>1</v>
      </c>
      <c r="F3072" s="55" t="str">
        <f>+IF(ISERROR(VLOOKUP($B3072,Insumos!$C:$G,4,FALSE)),"",VLOOKUP($B3072,Insumos!$C:$G,4,FALSE))</f>
        <v>UNIDAD</v>
      </c>
      <c r="G3072" s="141">
        <v>1.0</v>
      </c>
      <c r="H3072" s="56">
        <f t="shared" si="110"/>
        <v>90.25</v>
      </c>
    </row>
    <row r="3073" ht="15.75" customHeight="1">
      <c r="A3073" s="53">
        <v>16.0</v>
      </c>
      <c r="B3073" s="55" t="s">
        <v>303</v>
      </c>
      <c r="C3073" s="55" t="str">
        <f>+IF(ISERROR(VLOOKUP($B3073,Insumos!$C:$G,3,FALSE)),"",VLOOKUP($B3073,Insumos!$C:$G,3,FALSE))</f>
        <v>UNIDAD</v>
      </c>
      <c r="D3073" s="56">
        <f>+IF(ISERROR(VLOOKUP($B3073,Insumos!$C:$G,2,FALSE)),"",VLOOKUP($B3073,Insumos!$C:$G,2,FALSE))</f>
        <v>10</v>
      </c>
      <c r="E3073" s="57">
        <f>+IF(ISERROR(VLOOKUP($B3073,Insumos!$C:$G,5,FALSE)),"",VLOOKUP($B3073,Insumos!$C:$G,5,FALSE))</f>
        <v>1</v>
      </c>
      <c r="F3073" s="55" t="str">
        <f>+IF(ISERROR(VLOOKUP($B3073,Insumos!$C:$G,4,FALSE)),"",VLOOKUP($B3073,Insumos!$C:$G,4,FALSE))</f>
        <v>UNIDAD</v>
      </c>
      <c r="G3073" s="141">
        <v>1.0</v>
      </c>
      <c r="H3073" s="56">
        <f t="shared" si="110"/>
        <v>10</v>
      </c>
    </row>
    <row r="3074" ht="15.75" customHeight="1">
      <c r="A3074" s="53">
        <v>17.0</v>
      </c>
      <c r="B3074" s="55" t="s">
        <v>304</v>
      </c>
      <c r="C3074" s="55" t="str">
        <f>+IF(ISERROR(VLOOKUP($B3074,Insumos!$C:$G,3,FALSE)),"",VLOOKUP($B3074,Insumos!$C:$G,3,FALSE))</f>
        <v>UNIDAD</v>
      </c>
      <c r="D3074" s="56">
        <f>+IF(ISERROR(VLOOKUP($B3074,Insumos!$C:$G,2,FALSE)),"",VLOOKUP($B3074,Insumos!$C:$G,2,FALSE))</f>
        <v>9</v>
      </c>
      <c r="E3074" s="57">
        <f>+IF(ISERROR(VLOOKUP($B3074,Insumos!$C:$G,5,FALSE)),"",VLOOKUP($B3074,Insumos!$C:$G,5,FALSE))</f>
        <v>1</v>
      </c>
      <c r="F3074" s="55" t="str">
        <f>+IF(ISERROR(VLOOKUP($B3074,Insumos!$C:$G,4,FALSE)),"",VLOOKUP($B3074,Insumos!$C:$G,4,FALSE))</f>
        <v>UNIDAD</v>
      </c>
      <c r="G3074" s="141">
        <v>1.0</v>
      </c>
      <c r="H3074" s="56">
        <f t="shared" si="110"/>
        <v>9</v>
      </c>
    </row>
    <row r="3075" ht="15.75" customHeight="1">
      <c r="A3075" s="53">
        <v>18.0</v>
      </c>
      <c r="B3075" s="55" t="s">
        <v>315</v>
      </c>
      <c r="C3075" s="55" t="str">
        <f>+IF(ISERROR(VLOOKUP($B3075,Insumos!$C:$G,3,FALSE)),"",VLOOKUP($B3075,Insumos!$C:$G,3,FALSE))</f>
        <v>UNIDAD</v>
      </c>
      <c r="D3075" s="56">
        <f>+IF(ISERROR(VLOOKUP($B3075,Insumos!$C:$G,2,FALSE)),"",VLOOKUP($B3075,Insumos!$C:$G,2,FALSE))</f>
        <v>170</v>
      </c>
      <c r="E3075" s="57">
        <f>+IF(ISERROR(VLOOKUP($B3075,Insumos!$C:$G,5,FALSE)),"",VLOOKUP($B3075,Insumos!$C:$G,5,FALSE))</f>
        <v>1</v>
      </c>
      <c r="F3075" s="55" t="str">
        <f>+IF(ISERROR(VLOOKUP($B3075,Insumos!$C:$G,4,FALSE)),"",VLOOKUP($B3075,Insumos!$C:$G,4,FALSE))</f>
        <v>UNIDAD</v>
      </c>
      <c r="G3075" s="141">
        <v>1.0</v>
      </c>
      <c r="H3075" s="56">
        <f t="shared" si="110"/>
        <v>170</v>
      </c>
    </row>
    <row r="3076" ht="15.75" customHeight="1">
      <c r="A3076" s="53">
        <v>19.0</v>
      </c>
      <c r="B3076" s="55"/>
      <c r="C3076" s="55"/>
      <c r="D3076" s="56"/>
      <c r="E3076" s="57"/>
      <c r="F3076" s="55"/>
      <c r="G3076" s="187"/>
      <c r="H3076" s="56">
        <f t="shared" si="110"/>
        <v>0</v>
      </c>
    </row>
    <row r="3077" ht="15.75" customHeight="1">
      <c r="A3077" s="53">
        <v>20.0</v>
      </c>
      <c r="B3077" s="55"/>
      <c r="C3077" s="55" t="str">
        <f>+IF(ISERROR(VLOOKUP($B3077,Insumos!$C:$G,3,FALSE)),"",VLOOKUP($B3077,Insumos!$C:$G,3,FALSE))</f>
        <v/>
      </c>
      <c r="D3077" s="56" t="str">
        <f>+IF(ISERROR(VLOOKUP($B3077,Insumos!$C:$G,2,FALSE)),"",VLOOKUP($B3077,Insumos!$C:$G,2,FALSE))</f>
        <v/>
      </c>
      <c r="E3077" s="57" t="str">
        <f>+IF(ISERROR(VLOOKUP($B3077,Insumos!$C:$G,5,FALSE)),"",VLOOKUP($B3077,Insumos!$C:$G,5,FALSE))</f>
        <v/>
      </c>
      <c r="F3077" s="55" t="str">
        <f>+IF(ISERROR(VLOOKUP($B3077,Insumos!$C:$G,4,FALSE)),"",VLOOKUP($B3077,Insumos!$C:$G,4,FALSE))</f>
        <v/>
      </c>
      <c r="G3077" s="187"/>
      <c r="H3077" s="56">
        <f t="shared" si="110"/>
        <v>0</v>
      </c>
    </row>
    <row r="3078" ht="15.75" customHeight="1">
      <c r="A3078" s="53">
        <v>21.0</v>
      </c>
      <c r="B3078" s="55"/>
      <c r="C3078" s="55" t="str">
        <f>+IF(ISERROR(VLOOKUP($B3078,Insumos!$C:$G,3,FALSE)),"",VLOOKUP($B3078,Insumos!$C:$G,3,FALSE))</f>
        <v/>
      </c>
      <c r="D3078" s="56" t="str">
        <f>+IF(ISERROR(VLOOKUP($B3078,Insumos!$C:$G,2,FALSE)),"",VLOOKUP($B3078,Insumos!$C:$G,2,FALSE))</f>
        <v/>
      </c>
      <c r="E3078" s="57" t="str">
        <f>+IF(ISERROR(VLOOKUP($B3078,Insumos!$C:$G,5,FALSE)),"",VLOOKUP($B3078,Insumos!$C:$G,5,FALSE))</f>
        <v/>
      </c>
      <c r="F3078" s="55" t="str">
        <f>+IF(ISERROR(VLOOKUP($B3078,Insumos!$C:$G,4,FALSE)),"",VLOOKUP($B3078,Insumos!$C:$G,4,FALSE))</f>
        <v/>
      </c>
      <c r="G3078" s="187"/>
      <c r="H3078" s="56">
        <f t="shared" si="110"/>
        <v>0</v>
      </c>
    </row>
    <row r="3079" ht="15.75" customHeight="1">
      <c r="A3079" s="53">
        <v>22.0</v>
      </c>
      <c r="B3079" s="55"/>
      <c r="C3079" s="55" t="str">
        <f>+IF(ISERROR(VLOOKUP($B3079,Insumos!$C:$G,3,FALSE)),"",VLOOKUP($B3079,Insumos!$C:$G,3,FALSE))</f>
        <v/>
      </c>
      <c r="D3079" s="56" t="str">
        <f>+IF(ISERROR(VLOOKUP($B3079,Insumos!$C:$G,2,FALSE)),"",VLOOKUP($B3079,Insumos!$C:$G,2,FALSE))</f>
        <v/>
      </c>
      <c r="E3079" s="57" t="str">
        <f>+IF(ISERROR(VLOOKUP($B3079,Insumos!$C:$G,5,FALSE)),"",VLOOKUP($B3079,Insumos!$C:$G,5,FALSE))</f>
        <v/>
      </c>
      <c r="F3079" s="55" t="str">
        <f>+IF(ISERROR(VLOOKUP($B3079,Insumos!$C:$G,4,FALSE)),"",VLOOKUP($B3079,Insumos!$C:$G,4,FALSE))</f>
        <v/>
      </c>
      <c r="G3079" s="141"/>
      <c r="H3079" s="56">
        <f t="shared" si="110"/>
        <v>0</v>
      </c>
    </row>
    <row r="3080" ht="15.75" customHeight="1">
      <c r="A3080" s="53">
        <v>23.0</v>
      </c>
      <c r="B3080" s="55"/>
      <c r="C3080" s="55" t="str">
        <f>+IF(ISERROR(VLOOKUP($B3080,Insumos!$C:$G,3,FALSE)),"",VLOOKUP($B3080,Insumos!$C:$G,3,FALSE))</f>
        <v/>
      </c>
      <c r="D3080" s="56" t="str">
        <f>+IF(ISERROR(VLOOKUP($B3080,Insumos!$C:$G,2,FALSE)),"",VLOOKUP($B3080,Insumos!$C:$G,2,FALSE))</f>
        <v/>
      </c>
      <c r="E3080" s="57" t="str">
        <f>+IF(ISERROR(VLOOKUP($B3080,Insumos!$C:$G,5,FALSE)),"",VLOOKUP($B3080,Insumos!$C:$G,5,FALSE))</f>
        <v/>
      </c>
      <c r="F3080" s="55" t="str">
        <f>+IF(ISERROR(VLOOKUP($B3080,Insumos!$C:$G,4,FALSE)),"",VLOOKUP($B3080,Insumos!$C:$G,4,FALSE))</f>
        <v/>
      </c>
      <c r="G3080" s="141"/>
      <c r="H3080" s="56">
        <f t="shared" si="110"/>
        <v>0</v>
      </c>
    </row>
    <row r="3081" ht="15.75" customHeight="1">
      <c r="A3081" s="53">
        <v>24.0</v>
      </c>
      <c r="B3081" s="55"/>
      <c r="C3081" s="55" t="str">
        <f>+IF(ISERROR(VLOOKUP($B3081,Insumos!$C:$G,3,FALSE)),"",VLOOKUP($B3081,Insumos!$C:$G,3,FALSE))</f>
        <v/>
      </c>
      <c r="D3081" s="56" t="str">
        <f>+IF(ISERROR(VLOOKUP($B3081,Insumos!$C:$G,2,FALSE)),"",VLOOKUP($B3081,Insumos!$C:$G,2,FALSE))</f>
        <v/>
      </c>
      <c r="E3081" s="57" t="str">
        <f>+IF(ISERROR(VLOOKUP($B3081,Insumos!$C:$G,5,FALSE)),"",VLOOKUP($B3081,Insumos!$C:$G,5,FALSE))</f>
        <v/>
      </c>
      <c r="F3081" s="55" t="str">
        <f>+IF(ISERROR(VLOOKUP($B3081,Insumos!$C:$G,4,FALSE)),"",VLOOKUP($B3081,Insumos!$C:$G,4,FALSE))</f>
        <v/>
      </c>
      <c r="G3081" s="141"/>
      <c r="H3081" s="56">
        <f t="shared" si="110"/>
        <v>0</v>
      </c>
    </row>
    <row r="3082" ht="15.75" customHeight="1">
      <c r="A3082" s="42"/>
      <c r="B3082" s="140"/>
      <c r="C3082" s="41"/>
      <c r="D3082" s="44"/>
      <c r="E3082" s="45"/>
      <c r="F3082" s="41"/>
      <c r="G3082" s="67" t="s">
        <v>566</v>
      </c>
      <c r="H3082" s="68">
        <f>+SUM(H3058:H3081)</f>
        <v>2451.27</v>
      </c>
    </row>
    <row r="3083" ht="15.75" customHeight="1">
      <c r="A3083" s="42"/>
      <c r="B3083" s="140"/>
      <c r="C3083" s="41"/>
      <c r="D3083" s="44"/>
      <c r="E3083" s="45"/>
      <c r="F3083" s="41"/>
      <c r="G3083" s="67" t="s">
        <v>569</v>
      </c>
      <c r="H3083" s="142">
        <f>+H3082/10</f>
        <v>245.127</v>
      </c>
    </row>
    <row r="3084" ht="15.75" customHeight="1">
      <c r="A3084" s="42"/>
      <c r="B3084" s="140"/>
      <c r="C3084" s="41"/>
      <c r="D3084" s="44"/>
      <c r="E3084" s="45"/>
      <c r="F3084" s="41"/>
      <c r="G3084" s="67" t="s">
        <v>570</v>
      </c>
      <c r="H3084" s="143">
        <f>(H3082+H3083)*1.19</f>
        <v>3208.71243</v>
      </c>
    </row>
    <row r="3085" ht="15.75" customHeight="1">
      <c r="A3085" s="42"/>
      <c r="B3085" s="140"/>
      <c r="C3085" s="41"/>
      <c r="D3085" s="44"/>
      <c r="E3085" s="45"/>
      <c r="F3085" s="41"/>
      <c r="G3085" s="67" t="s">
        <v>571</v>
      </c>
      <c r="H3085" s="144">
        <f>+H3084/H3086</f>
        <v>0.3453942336</v>
      </c>
    </row>
    <row r="3086" ht="15.75" customHeight="1">
      <c r="A3086" s="42"/>
      <c r="B3086" s="140"/>
      <c r="C3086" s="41"/>
      <c r="D3086" s="44"/>
      <c r="E3086" s="45"/>
      <c r="F3086" s="41"/>
      <c r="G3086" s="67" t="s">
        <v>572</v>
      </c>
      <c r="H3086" s="154">
        <v>9290.0</v>
      </c>
    </row>
    <row r="3087" ht="15.75" customHeight="1">
      <c r="B3087" s="4"/>
      <c r="G3087" s="31"/>
    </row>
    <row r="3088" ht="15.75" customHeight="1">
      <c r="B3088" s="4"/>
      <c r="G3088" s="31"/>
    </row>
    <row r="3089" ht="15.75" customHeight="1">
      <c r="A3089" s="138" t="s">
        <v>562</v>
      </c>
      <c r="B3089" s="89" t="s">
        <v>668</v>
      </c>
      <c r="C3089" s="34" t="s">
        <v>484</v>
      </c>
      <c r="D3089" s="35"/>
      <c r="E3089" s="36"/>
      <c r="F3089" s="37"/>
      <c r="G3089" s="38"/>
      <c r="H3089" s="35"/>
    </row>
    <row r="3090" ht="15.75" customHeight="1">
      <c r="A3090" s="42"/>
      <c r="B3090" s="140"/>
      <c r="C3090" s="42"/>
      <c r="D3090" s="44"/>
      <c r="E3090" s="45"/>
      <c r="F3090" s="42"/>
      <c r="G3090" s="46"/>
      <c r="H3090" s="44"/>
    </row>
    <row r="3091" ht="15.75" customHeight="1">
      <c r="A3091" s="48" t="s">
        <v>476</v>
      </c>
      <c r="B3091" s="48" t="s">
        <v>477</v>
      </c>
      <c r="C3091" s="48" t="s">
        <v>478</v>
      </c>
      <c r="D3091" s="49" t="s">
        <v>564</v>
      </c>
      <c r="E3091" s="50" t="s">
        <v>10</v>
      </c>
      <c r="F3091" s="48" t="s">
        <v>480</v>
      </c>
      <c r="G3091" s="51" t="s">
        <v>481</v>
      </c>
      <c r="H3091" s="49" t="s">
        <v>565</v>
      </c>
    </row>
    <row r="3092" ht="15.75" customHeight="1">
      <c r="A3092" s="53">
        <v>1.0</v>
      </c>
      <c r="B3092" s="55" t="s">
        <v>236</v>
      </c>
      <c r="C3092" s="55" t="str">
        <f>+IF(ISERROR(VLOOKUP($B3092,Insumos!$C:$G,3,FALSE)),"",VLOOKUP($B3092,Insumos!$C:$G,3,FALSE))</f>
        <v>GRAMOS</v>
      </c>
      <c r="D3092" s="56">
        <f>+IF(ISERROR(VLOOKUP($B3092,Insumos!$C:$G,2,FALSE)),"",VLOOKUP($B3092,Insumos!$C:$G,2,FALSE))</f>
        <v>8753.846154</v>
      </c>
      <c r="E3092" s="57">
        <f>+IF(ISERROR(VLOOKUP($B3092,Insumos!$C:$G,5,FALSE)),"",VLOOKUP($B3092,Insumos!$C:$G,5,FALSE))</f>
        <v>1000</v>
      </c>
      <c r="F3092" s="55" t="str">
        <f>+IF(ISERROR(VLOOKUP($B3092,Insumos!$C:$G,4,FALSE)),"",VLOOKUP($B3092,Insumos!$C:$G,4,FALSE))</f>
        <v>GRAMOS</v>
      </c>
      <c r="G3092" s="141">
        <v>40.0</v>
      </c>
      <c r="H3092" s="56">
        <f t="shared" ref="H3092:H3116" si="111">IF(ISERROR(ROUND(+D3092/E3092*G3092,2)),0,ROUND(+D3092/E3092*G3092,2))</f>
        <v>350.15</v>
      </c>
    </row>
    <row r="3093" ht="15.75" customHeight="1">
      <c r="A3093" s="53">
        <v>2.0</v>
      </c>
      <c r="B3093" s="55" t="s">
        <v>232</v>
      </c>
      <c r="C3093" s="55" t="str">
        <f>+IF(ISERROR(VLOOKUP($B3093,Insumos!$C:$G,3,FALSE)),"",VLOOKUP($B3093,Insumos!$C:$G,3,FALSE))</f>
        <v>GRAMOS</v>
      </c>
      <c r="D3093" s="56">
        <f>+IF(ISERROR(VLOOKUP($B3093,Insumos!$C:$G,2,FALSE)),"",VLOOKUP($B3093,Insumos!$C:$G,2,FALSE))</f>
        <v>3529.411765</v>
      </c>
      <c r="E3093" s="57">
        <f>+IF(ISERROR(VLOOKUP($B3093,Insumos!$C:$G,5,FALSE)),"",VLOOKUP($B3093,Insumos!$C:$G,5,FALSE))</f>
        <v>1000</v>
      </c>
      <c r="F3093" s="55" t="str">
        <f>+IF(ISERROR(VLOOKUP($B3093,Insumos!$C:$G,4,FALSE)),"",VLOOKUP($B3093,Insumos!$C:$G,4,FALSE))</f>
        <v>GRAMOS</v>
      </c>
      <c r="G3093" s="141">
        <v>40.0</v>
      </c>
      <c r="H3093" s="56">
        <f t="shared" si="111"/>
        <v>141.18</v>
      </c>
    </row>
    <row r="3094" ht="15.75" customHeight="1">
      <c r="A3094" s="53">
        <v>3.0</v>
      </c>
      <c r="B3094" s="55" t="s">
        <v>33</v>
      </c>
      <c r="C3094" s="55" t="str">
        <f>+IF(ISERROR(VLOOKUP($B3094,Insumos!$C:$G,3,FALSE)),"",VLOOKUP($B3094,Insumos!$C:$G,3,FALSE))</f>
        <v>GRAMOS</v>
      </c>
      <c r="D3094" s="56">
        <f>+IF(ISERROR(VLOOKUP($B3094,Insumos!$C:$G,2,FALSE)),"",VLOOKUP($B3094,Insumos!$C:$G,2,FALSE))</f>
        <v>6945</v>
      </c>
      <c r="E3094" s="57">
        <f>+IF(ISERROR(VLOOKUP($B3094,Insumos!$C:$G,5,FALSE)),"",VLOOKUP($B3094,Insumos!$C:$G,5,FALSE))</f>
        <v>1360</v>
      </c>
      <c r="F3094" s="55" t="str">
        <f>+IF(ISERROR(VLOOKUP($B3094,Insumos!$C:$G,4,FALSE)),"",VLOOKUP($B3094,Insumos!$C:$G,4,FALSE))</f>
        <v>GRAMOS</v>
      </c>
      <c r="G3094" s="141">
        <v>35.0</v>
      </c>
      <c r="H3094" s="56">
        <f t="shared" si="111"/>
        <v>178.73</v>
      </c>
    </row>
    <row r="3095" ht="15.75" customHeight="1">
      <c r="A3095" s="53">
        <v>4.0</v>
      </c>
      <c r="B3095" s="55" t="s">
        <v>56</v>
      </c>
      <c r="C3095" s="55" t="str">
        <f>+IF(ISERROR(VLOOKUP($B3095,Insumos!$C:$G,3,FALSE)),"",VLOOKUP($B3095,Insumos!$C:$G,3,FALSE))</f>
        <v>GRAMOS</v>
      </c>
      <c r="D3095" s="56">
        <f>+IF(ISERROR(VLOOKUP($B3095,Insumos!$C:$G,2,FALSE)),"",VLOOKUP($B3095,Insumos!$C:$G,2,FALSE))</f>
        <v>1690</v>
      </c>
      <c r="E3095" s="57">
        <f>+IF(ISERROR(VLOOKUP($B3095,Insumos!$C:$G,5,FALSE)),"",VLOOKUP($B3095,Insumos!$C:$G,5,FALSE))</f>
        <v>1000</v>
      </c>
      <c r="F3095" s="55" t="str">
        <f>+IF(ISERROR(VLOOKUP($B3095,Insumos!$C:$G,4,FALSE)),"",VLOOKUP($B3095,Insumos!$C:$G,4,FALSE))</f>
        <v>GRAMOS</v>
      </c>
      <c r="G3095" s="141">
        <v>10.0</v>
      </c>
      <c r="H3095" s="56">
        <f t="shared" si="111"/>
        <v>16.9</v>
      </c>
    </row>
    <row r="3096" ht="15.75" customHeight="1">
      <c r="A3096" s="53">
        <v>5.0</v>
      </c>
      <c r="B3096" s="55" t="s">
        <v>145</v>
      </c>
      <c r="C3096" s="55" t="str">
        <f>+IF(ISERROR(VLOOKUP($B3096,Insumos!$C:$G,3,FALSE)),"",VLOOKUP($B3096,Insumos!$C:$G,3,FALSE))</f>
        <v>MILILITROS</v>
      </c>
      <c r="D3096" s="56">
        <f>+IF(ISERROR(VLOOKUP($B3096,Insumos!$C:$G,2,FALSE)),"",VLOOKUP($B3096,Insumos!$C:$G,2,FALSE))</f>
        <v>3327.52</v>
      </c>
      <c r="E3096" s="57">
        <f>+IF(ISERROR(VLOOKUP($B3096,Insumos!$C:$G,5,FALSE)),"",VLOOKUP($B3096,Insumos!$C:$G,5,FALSE))</f>
        <v>798</v>
      </c>
      <c r="F3096" s="55" t="str">
        <f>+IF(ISERROR(VLOOKUP($B3096,Insumos!$C:$G,4,FALSE)),"",VLOOKUP($B3096,Insumos!$C:$G,4,FALSE))</f>
        <v>MILILITROS</v>
      </c>
      <c r="G3096" s="141">
        <v>30.0</v>
      </c>
      <c r="H3096" s="56">
        <f t="shared" si="111"/>
        <v>125.09</v>
      </c>
    </row>
    <row r="3097" ht="15.75" customHeight="1">
      <c r="A3097" s="53">
        <v>6.0</v>
      </c>
      <c r="B3097" s="55" t="s">
        <v>129</v>
      </c>
      <c r="C3097" s="55" t="str">
        <f>+IF(ISERROR(VLOOKUP($B3097,Insumos!$C:$G,3,FALSE)),"",VLOOKUP($B3097,Insumos!$C:$G,3,FALSE))</f>
        <v>GRAMOS</v>
      </c>
      <c r="D3097" s="56">
        <f>+IF(ISERROR(VLOOKUP($B3097,Insumos!$C:$G,2,FALSE)),"",VLOOKUP($B3097,Insumos!$C:$G,2,FALSE))</f>
        <v>13944.82759</v>
      </c>
      <c r="E3097" s="57">
        <f>+IF(ISERROR(VLOOKUP($B3097,Insumos!$C:$G,5,FALSE)),"",VLOOKUP($B3097,Insumos!$C:$G,5,FALSE))</f>
        <v>1000</v>
      </c>
      <c r="F3097" s="55" t="str">
        <f>+IF(ISERROR(VLOOKUP($B3097,Insumos!$C:$G,4,FALSE)),"",VLOOKUP($B3097,Insumos!$C:$G,4,FALSE))</f>
        <v>GRAMOS</v>
      </c>
      <c r="G3097" s="141">
        <v>90.0</v>
      </c>
      <c r="H3097" s="56">
        <f t="shared" si="111"/>
        <v>1255.03</v>
      </c>
    </row>
    <row r="3098" ht="15.75" customHeight="1">
      <c r="A3098" s="53">
        <v>7.0</v>
      </c>
      <c r="B3098" s="55" t="s">
        <v>238</v>
      </c>
      <c r="C3098" s="55" t="str">
        <f>+IF(ISERROR(VLOOKUP($B3098,Insumos!$C:$G,3,FALSE)),"",VLOOKUP($B3098,Insumos!$C:$G,3,FALSE))</f>
        <v>UNIDAD</v>
      </c>
      <c r="D3098" s="56">
        <f>+IF(ISERROR(VLOOKUP($B3098,Insumos!$C:$G,2,FALSE)),"",VLOOKUP($B3098,Insumos!$C:$G,2,FALSE))</f>
        <v>2092</v>
      </c>
      <c r="E3098" s="57">
        <f>+IF(ISERROR(VLOOKUP($B3098,Insumos!$C:$G,5,FALSE)),"",VLOOKUP($B3098,Insumos!$C:$G,5,FALSE))</f>
        <v>45</v>
      </c>
      <c r="F3098" s="55" t="str">
        <f>+IF(ISERROR(VLOOKUP($B3098,Insumos!$C:$G,4,FALSE)),"",VLOOKUP($B3098,Insumos!$C:$G,4,FALSE))</f>
        <v>UNIDAD</v>
      </c>
      <c r="G3098" s="141">
        <v>1.0</v>
      </c>
      <c r="H3098" s="56">
        <f t="shared" si="111"/>
        <v>46.49</v>
      </c>
    </row>
    <row r="3099" ht="15.75" customHeight="1">
      <c r="A3099" s="53">
        <v>8.0</v>
      </c>
      <c r="B3099" s="55" t="s">
        <v>87</v>
      </c>
      <c r="C3099" s="55" t="str">
        <f>+IF(ISERROR(VLOOKUP($B3099,Insumos!$C:$G,3,FALSE)),"",VLOOKUP($B3099,Insumos!$C:$G,3,FALSE))</f>
        <v>GRAMOS</v>
      </c>
      <c r="D3099" s="56">
        <f>+IF(ISERROR(VLOOKUP($B3099,Insumos!$C:$G,2,FALSE)),"",VLOOKUP($B3099,Insumos!$C:$G,2,FALSE))</f>
        <v>3795</v>
      </c>
      <c r="E3099" s="57">
        <f>+IF(ISERROR(VLOOKUP($B3099,Insumos!$C:$G,5,FALSE)),"",VLOOKUP($B3099,Insumos!$C:$G,5,FALSE))</f>
        <v>500</v>
      </c>
      <c r="F3099" s="55" t="str">
        <f>+IF(ISERROR(VLOOKUP($B3099,Insumos!$C:$G,4,FALSE)),"",VLOOKUP($B3099,Insumos!$C:$G,4,FALSE))</f>
        <v>GRAMOS</v>
      </c>
      <c r="G3099" s="141">
        <v>5.0</v>
      </c>
      <c r="H3099" s="56">
        <f t="shared" si="111"/>
        <v>37.95</v>
      </c>
    </row>
    <row r="3100" ht="15.75" customHeight="1">
      <c r="A3100" s="53">
        <v>9.0</v>
      </c>
      <c r="B3100" s="55" t="s">
        <v>324</v>
      </c>
      <c r="C3100" s="55" t="str">
        <f>+IF(ISERROR(VLOOKUP($B3100,Insumos!$C:$G,3,FALSE)),"",VLOOKUP($B3100,Insumos!$C:$G,3,FALSE))</f>
        <v>GRAMOS</v>
      </c>
      <c r="D3100" s="56">
        <f>+IF(ISERROR(VLOOKUP($B3100,Insumos!$C:$G,2,FALSE)),"",VLOOKUP($B3100,Insumos!$C:$G,2,FALSE))</f>
        <v>1134.5</v>
      </c>
      <c r="E3100" s="57">
        <f>+IF(ISERROR(VLOOKUP($B3100,Insumos!$C:$G,5,FALSE)),"",VLOOKUP($B3100,Insumos!$C:$G,5,FALSE))</f>
        <v>1000</v>
      </c>
      <c r="F3100" s="55" t="str">
        <f>+IF(ISERROR(VLOOKUP($B3100,Insumos!$C:$G,4,FALSE)),"",VLOOKUP($B3100,Insumos!$C:$G,4,FALSE))</f>
        <v>GRAMOS</v>
      </c>
      <c r="G3100" s="141">
        <v>5.0</v>
      </c>
      <c r="H3100" s="56">
        <f t="shared" si="111"/>
        <v>5.67</v>
      </c>
    </row>
    <row r="3101" ht="15.75" customHeight="1">
      <c r="A3101" s="53">
        <v>10.0</v>
      </c>
      <c r="B3101" s="55" t="s">
        <v>297</v>
      </c>
      <c r="C3101" s="55" t="str">
        <f>+IF(ISERROR(VLOOKUP($B3101,Insumos!$C:$G,3,FALSE)),"",VLOOKUP($B3101,Insumos!$C:$G,3,FALSE))</f>
        <v>CAJA</v>
      </c>
      <c r="D3101" s="56">
        <f>+IF(ISERROR(VLOOKUP($B3101,Insumos!$C:$G,2,FALSE)),"",VLOOKUP($B3101,Insumos!$C:$G,2,FALSE))</f>
        <v>110</v>
      </c>
      <c r="E3101" s="57">
        <f>+IF(ISERROR(VLOOKUP($B3101,Insumos!$C:$G,5,FALSE)),"",VLOOKUP($B3101,Insumos!$C:$G,5,FALSE))</f>
        <v>1</v>
      </c>
      <c r="F3101" s="55" t="str">
        <f>+IF(ISERROR(VLOOKUP($B3101,Insumos!$C:$G,4,FALSE)),"",VLOOKUP($B3101,Insumos!$C:$G,4,FALSE))</f>
        <v>CAJA</v>
      </c>
      <c r="G3101" s="141">
        <v>1.0</v>
      </c>
      <c r="H3101" s="56">
        <f t="shared" si="111"/>
        <v>110</v>
      </c>
    </row>
    <row r="3102" ht="15.75" customHeight="1">
      <c r="A3102" s="53">
        <v>11.0</v>
      </c>
      <c r="B3102" s="55" t="s">
        <v>314</v>
      </c>
      <c r="C3102" s="55" t="str">
        <f>+IF(ISERROR(VLOOKUP($B3102,Insumos!$C:$G,3,FALSE)),"",VLOOKUP($B3102,Insumos!$C:$G,3,FALSE))</f>
        <v>UNIDAD</v>
      </c>
      <c r="D3102" s="56">
        <f>+IF(ISERROR(VLOOKUP($B3102,Insumos!$C:$G,2,FALSE)),"",VLOOKUP($B3102,Insumos!$C:$G,2,FALSE))</f>
        <v>10.5</v>
      </c>
      <c r="E3102" s="57">
        <f>+IF(ISERROR(VLOOKUP($B3102,Insumos!$C:$G,5,FALSE)),"",VLOOKUP($B3102,Insumos!$C:$G,5,FALSE))</f>
        <v>1</v>
      </c>
      <c r="F3102" s="55" t="str">
        <f>+IF(ISERROR(VLOOKUP($B3102,Insumos!$C:$G,4,FALSE)),"",VLOOKUP($B3102,Insumos!$C:$G,4,FALSE))</f>
        <v>UNIDAD</v>
      </c>
      <c r="G3102" s="141">
        <v>1.0</v>
      </c>
      <c r="H3102" s="56">
        <f t="shared" si="111"/>
        <v>10.5</v>
      </c>
    </row>
    <row r="3103" ht="15.75" customHeight="1">
      <c r="A3103" s="53">
        <v>12.0</v>
      </c>
      <c r="B3103" s="55" t="s">
        <v>156</v>
      </c>
      <c r="C3103" s="55" t="str">
        <f>+IF(ISERROR(VLOOKUP($B3103,Insumos!$C:$G,3,FALSE)),"",VLOOKUP($B3103,Insumos!$C:$G,3,FALSE))</f>
        <v>GRAMOS</v>
      </c>
      <c r="D3103" s="56">
        <f>+IF(ISERROR(VLOOKUP($B3103,Insumos!$C:$G,2,FALSE)),"",VLOOKUP($B3103,Insumos!$C:$G,2,FALSE))</f>
        <v>909</v>
      </c>
      <c r="E3103" s="57">
        <f>+IF(ISERROR(VLOOKUP($B3103,Insumos!$C:$G,5,FALSE)),"",VLOOKUP($B3103,Insumos!$C:$G,5,FALSE))</f>
        <v>1000</v>
      </c>
      <c r="F3103" s="55" t="str">
        <f>+IF(ISERROR(VLOOKUP($B3103,Insumos!$C:$G,4,FALSE)),"",VLOOKUP($B3103,Insumos!$C:$G,4,FALSE))</f>
        <v>GRAMOS</v>
      </c>
      <c r="G3103" s="141">
        <v>8.0</v>
      </c>
      <c r="H3103" s="56">
        <f t="shared" si="111"/>
        <v>7.27</v>
      </c>
    </row>
    <row r="3104" ht="15.75" customHeight="1">
      <c r="A3104" s="53">
        <v>13.0</v>
      </c>
      <c r="B3104" s="55" t="s">
        <v>313</v>
      </c>
      <c r="C3104" s="55" t="str">
        <f>+IF(ISERROR(VLOOKUP($B3104,Insumos!$C:$G,3,FALSE)),"",VLOOKUP($B3104,Insumos!$C:$G,3,FALSE))</f>
        <v>GRAMOS</v>
      </c>
      <c r="D3104" s="56">
        <f>+IF(ISERROR(VLOOKUP($B3104,Insumos!$C:$G,2,FALSE)),"",VLOOKUP($B3104,Insumos!$C:$G,2,FALSE))</f>
        <v>6750</v>
      </c>
      <c r="E3104" s="57">
        <f>+IF(ISERROR(VLOOKUP($B3104,Insumos!$C:$G,5,FALSE)),"",VLOOKUP($B3104,Insumos!$C:$G,5,FALSE))</f>
        <v>1000</v>
      </c>
      <c r="F3104" s="55" t="str">
        <f>+IF(ISERROR(VLOOKUP($B3104,Insumos!$C:$G,4,FALSE)),"",VLOOKUP($B3104,Insumos!$C:$G,4,FALSE))</f>
        <v>GRAMOS</v>
      </c>
      <c r="G3104" s="141">
        <v>8.0</v>
      </c>
      <c r="H3104" s="56">
        <f t="shared" si="111"/>
        <v>54</v>
      </c>
    </row>
    <row r="3105" ht="15.75" customHeight="1">
      <c r="A3105" s="53">
        <v>14.0</v>
      </c>
      <c r="B3105" s="55" t="s">
        <v>311</v>
      </c>
      <c r="C3105" s="55" t="str">
        <f>+IF(ISERROR(VLOOKUP($B3105,Insumos!$C:$G,3,FALSE)),"",VLOOKUP($B3105,Insumos!$C:$G,3,FALSE))</f>
        <v>UNIDAD</v>
      </c>
      <c r="D3105" s="56">
        <f>+IF(ISERROR(VLOOKUP($B3105,Insumos!$C:$G,2,FALSE)),"",VLOOKUP($B3105,Insumos!$C:$G,2,FALSE))</f>
        <v>75.25</v>
      </c>
      <c r="E3105" s="57">
        <f>+IF(ISERROR(VLOOKUP($B3105,Insumos!$C:$G,5,FALSE)),"",VLOOKUP($B3105,Insumos!$C:$G,5,FALSE))</f>
        <v>1</v>
      </c>
      <c r="F3105" s="55" t="str">
        <f>+IF(ISERROR(VLOOKUP($B3105,Insumos!$C:$G,4,FALSE)),"",VLOOKUP($B3105,Insumos!$C:$G,4,FALSE))</f>
        <v>UNIDAD</v>
      </c>
      <c r="G3105" s="141">
        <v>1.0</v>
      </c>
      <c r="H3105" s="56">
        <f t="shared" si="111"/>
        <v>75.25</v>
      </c>
    </row>
    <row r="3106" ht="15.75" customHeight="1">
      <c r="A3106" s="53">
        <v>15.0</v>
      </c>
      <c r="B3106" s="55" t="s">
        <v>312</v>
      </c>
      <c r="C3106" s="55" t="str">
        <f>+IF(ISERROR(VLOOKUP($B3106,Insumos!$C:$G,3,FALSE)),"",VLOOKUP($B3106,Insumos!$C:$G,3,FALSE))</f>
        <v>UNIDAD</v>
      </c>
      <c r="D3106" s="56">
        <f>+IF(ISERROR(VLOOKUP($B3106,Insumos!$C:$G,2,FALSE)),"",VLOOKUP($B3106,Insumos!$C:$G,2,FALSE))</f>
        <v>90.25</v>
      </c>
      <c r="E3106" s="57">
        <f>+IF(ISERROR(VLOOKUP($B3106,Insumos!$C:$G,5,FALSE)),"",VLOOKUP($B3106,Insumos!$C:$G,5,FALSE))</f>
        <v>1</v>
      </c>
      <c r="F3106" s="55" t="str">
        <f>+IF(ISERROR(VLOOKUP($B3106,Insumos!$C:$G,4,FALSE)),"",VLOOKUP($B3106,Insumos!$C:$G,4,FALSE))</f>
        <v>UNIDAD</v>
      </c>
      <c r="G3106" s="141">
        <v>1.0</v>
      </c>
      <c r="H3106" s="56">
        <f t="shared" si="111"/>
        <v>90.25</v>
      </c>
    </row>
    <row r="3107" ht="15.75" customHeight="1">
      <c r="A3107" s="53">
        <v>16.0</v>
      </c>
      <c r="B3107" s="55" t="s">
        <v>303</v>
      </c>
      <c r="C3107" s="55" t="str">
        <f>+IF(ISERROR(VLOOKUP($B3107,Insumos!$C:$G,3,FALSE)),"",VLOOKUP($B3107,Insumos!$C:$G,3,FALSE))</f>
        <v>UNIDAD</v>
      </c>
      <c r="D3107" s="56">
        <f>+IF(ISERROR(VLOOKUP($B3107,Insumos!$C:$G,2,FALSE)),"",VLOOKUP($B3107,Insumos!$C:$G,2,FALSE))</f>
        <v>10</v>
      </c>
      <c r="E3107" s="57">
        <f>+IF(ISERROR(VLOOKUP($B3107,Insumos!$C:$G,5,FALSE)),"",VLOOKUP($B3107,Insumos!$C:$G,5,FALSE))</f>
        <v>1</v>
      </c>
      <c r="F3107" s="55" t="str">
        <f>+IF(ISERROR(VLOOKUP($B3107,Insumos!$C:$G,4,FALSE)),"",VLOOKUP($B3107,Insumos!$C:$G,4,FALSE))</f>
        <v>UNIDAD</v>
      </c>
      <c r="G3107" s="141">
        <v>1.0</v>
      </c>
      <c r="H3107" s="56">
        <f t="shared" si="111"/>
        <v>10</v>
      </c>
    </row>
    <row r="3108" ht="15.75" customHeight="1">
      <c r="A3108" s="53">
        <v>17.0</v>
      </c>
      <c r="B3108" s="55" t="s">
        <v>304</v>
      </c>
      <c r="C3108" s="55" t="str">
        <f>+IF(ISERROR(VLOOKUP($B3108,Insumos!$C:$G,3,FALSE)),"",VLOOKUP($B3108,Insumos!$C:$G,3,FALSE))</f>
        <v>UNIDAD</v>
      </c>
      <c r="D3108" s="56">
        <f>+IF(ISERROR(VLOOKUP($B3108,Insumos!$C:$G,2,FALSE)),"",VLOOKUP($B3108,Insumos!$C:$G,2,FALSE))</f>
        <v>9</v>
      </c>
      <c r="E3108" s="57">
        <f>+IF(ISERROR(VLOOKUP($B3108,Insumos!$C:$G,5,FALSE)),"",VLOOKUP($B3108,Insumos!$C:$G,5,FALSE))</f>
        <v>1</v>
      </c>
      <c r="F3108" s="55" t="str">
        <f>+IF(ISERROR(VLOOKUP($B3108,Insumos!$C:$G,4,FALSE)),"",VLOOKUP($B3108,Insumos!$C:$G,4,FALSE))</f>
        <v>UNIDAD</v>
      </c>
      <c r="G3108" s="141">
        <v>1.0</v>
      </c>
      <c r="H3108" s="56">
        <f t="shared" si="111"/>
        <v>9</v>
      </c>
    </row>
    <row r="3109" ht="15.75" customHeight="1">
      <c r="A3109" s="53">
        <v>18.0</v>
      </c>
      <c r="B3109" s="55" t="s">
        <v>315</v>
      </c>
      <c r="C3109" s="55" t="str">
        <f>+IF(ISERROR(VLOOKUP($B3109,Insumos!$C:$G,3,FALSE)),"",VLOOKUP($B3109,Insumos!$C:$G,3,FALSE))</f>
        <v>UNIDAD</v>
      </c>
      <c r="D3109" s="56">
        <f>+IF(ISERROR(VLOOKUP($B3109,Insumos!$C:$G,2,FALSE)),"",VLOOKUP($B3109,Insumos!$C:$G,2,FALSE))</f>
        <v>170</v>
      </c>
      <c r="E3109" s="57">
        <f>+IF(ISERROR(VLOOKUP($B3109,Insumos!$C:$G,5,FALSE)),"",VLOOKUP($B3109,Insumos!$C:$G,5,FALSE))</f>
        <v>1</v>
      </c>
      <c r="F3109" s="55" t="str">
        <f>+IF(ISERROR(VLOOKUP($B3109,Insumos!$C:$G,4,FALSE)),"",VLOOKUP($B3109,Insumos!$C:$G,4,FALSE))</f>
        <v>UNIDAD</v>
      </c>
      <c r="G3109" s="141">
        <v>1.0</v>
      </c>
      <c r="H3109" s="56">
        <f t="shared" si="111"/>
        <v>170</v>
      </c>
    </row>
    <row r="3110" ht="15.75" customHeight="1">
      <c r="A3110" s="53">
        <v>19.0</v>
      </c>
      <c r="B3110" s="55"/>
      <c r="C3110" s="55" t="str">
        <f>+IF(ISERROR(VLOOKUP($B3110,Insumos!$C:$G,3,FALSE)),"",VLOOKUP($B3110,Insumos!$C:$G,3,FALSE))</f>
        <v/>
      </c>
      <c r="D3110" s="56" t="str">
        <f>+IF(ISERROR(VLOOKUP($B3110,Insumos!$C:$G,2,FALSE)),"",VLOOKUP($B3110,Insumos!$C:$G,2,FALSE))</f>
        <v/>
      </c>
      <c r="E3110" s="57" t="str">
        <f>+IF(ISERROR(VLOOKUP($B3110,Insumos!$C:$G,5,FALSE)),"",VLOOKUP($B3110,Insumos!$C:$G,5,FALSE))</f>
        <v/>
      </c>
      <c r="F3110" s="55" t="str">
        <f>+IF(ISERROR(VLOOKUP($B3110,Insumos!$C:$G,4,FALSE)),"",VLOOKUP($B3110,Insumos!$C:$G,4,FALSE))</f>
        <v/>
      </c>
      <c r="G3110" s="141"/>
      <c r="H3110" s="56">
        <f t="shared" si="111"/>
        <v>0</v>
      </c>
    </row>
    <row r="3111" ht="15.75" customHeight="1">
      <c r="A3111" s="53">
        <v>20.0</v>
      </c>
      <c r="B3111" s="55"/>
      <c r="C3111" s="55"/>
      <c r="D3111" s="56"/>
      <c r="E3111" s="57"/>
      <c r="F3111" s="55"/>
      <c r="G3111" s="187"/>
      <c r="H3111" s="56">
        <f t="shared" si="111"/>
        <v>0</v>
      </c>
    </row>
    <row r="3112" ht="15.75" customHeight="1">
      <c r="A3112" s="53">
        <v>21.0</v>
      </c>
      <c r="B3112" s="55"/>
      <c r="C3112" s="55" t="str">
        <f>+IF(ISERROR(VLOOKUP($B3112,Insumos!$C:$G,3,FALSE)),"",VLOOKUP($B3112,Insumos!$C:$G,3,FALSE))</f>
        <v/>
      </c>
      <c r="D3112" s="56" t="str">
        <f>+IF(ISERROR(VLOOKUP($B3112,Insumos!$C:$G,2,FALSE)),"",VLOOKUP($B3112,Insumos!$C:$G,2,FALSE))</f>
        <v/>
      </c>
      <c r="E3112" s="57" t="str">
        <f>+IF(ISERROR(VLOOKUP($B3112,Insumos!$C:$G,5,FALSE)),"",VLOOKUP($B3112,Insumos!$C:$G,5,FALSE))</f>
        <v/>
      </c>
      <c r="F3112" s="55" t="str">
        <f>+IF(ISERROR(VLOOKUP($B3112,Insumos!$C:$G,4,FALSE)),"",VLOOKUP($B3112,Insumos!$C:$G,4,FALSE))</f>
        <v/>
      </c>
      <c r="G3112" s="141"/>
      <c r="H3112" s="56">
        <f t="shared" si="111"/>
        <v>0</v>
      </c>
    </row>
    <row r="3113" ht="15.75" customHeight="1">
      <c r="A3113" s="53">
        <v>22.0</v>
      </c>
      <c r="B3113" s="55"/>
      <c r="C3113" s="55" t="str">
        <f>+IF(ISERROR(VLOOKUP($B3113,Insumos!$C:$G,3,FALSE)),"",VLOOKUP($B3113,Insumos!$C:$G,3,FALSE))</f>
        <v/>
      </c>
      <c r="D3113" s="56" t="str">
        <f>+IF(ISERROR(VLOOKUP($B3113,Insumos!$C:$G,2,FALSE)),"",VLOOKUP($B3113,Insumos!$C:$G,2,FALSE))</f>
        <v/>
      </c>
      <c r="E3113" s="57" t="str">
        <f>+IF(ISERROR(VLOOKUP($B3113,Insumos!$C:$G,5,FALSE)),"",VLOOKUP($B3113,Insumos!$C:$G,5,FALSE))</f>
        <v/>
      </c>
      <c r="F3113" s="55" t="str">
        <f>+IF(ISERROR(VLOOKUP($B3113,Insumos!$C:$G,4,FALSE)),"",VLOOKUP($B3113,Insumos!$C:$G,4,FALSE))</f>
        <v/>
      </c>
      <c r="G3113" s="141"/>
      <c r="H3113" s="56">
        <f t="shared" si="111"/>
        <v>0</v>
      </c>
    </row>
    <row r="3114" ht="15.75" customHeight="1">
      <c r="A3114" s="53">
        <v>23.0</v>
      </c>
      <c r="B3114" s="55"/>
      <c r="C3114" s="55" t="str">
        <f>+IF(ISERROR(VLOOKUP($B3114,Insumos!$C:$G,3,FALSE)),"",VLOOKUP($B3114,Insumos!$C:$G,3,FALSE))</f>
        <v/>
      </c>
      <c r="D3114" s="56" t="str">
        <f>+IF(ISERROR(VLOOKUP($B3114,Insumos!$C:$G,2,FALSE)),"",VLOOKUP($B3114,Insumos!$C:$G,2,FALSE))</f>
        <v/>
      </c>
      <c r="E3114" s="57" t="str">
        <f>+IF(ISERROR(VLOOKUP($B3114,Insumos!$C:$G,5,FALSE)),"",VLOOKUP($B3114,Insumos!$C:$G,5,FALSE))</f>
        <v/>
      </c>
      <c r="F3114" s="55" t="str">
        <f>+IF(ISERROR(VLOOKUP($B3114,Insumos!$C:$G,4,FALSE)),"",VLOOKUP($B3114,Insumos!$C:$G,4,FALSE))</f>
        <v/>
      </c>
      <c r="G3114" s="141"/>
      <c r="H3114" s="56">
        <f t="shared" si="111"/>
        <v>0</v>
      </c>
    </row>
    <row r="3115" ht="15.75" customHeight="1">
      <c r="A3115" s="53">
        <v>24.0</v>
      </c>
      <c r="B3115" s="55"/>
      <c r="C3115" s="55" t="str">
        <f>+IF(ISERROR(VLOOKUP($B3115,Insumos!$C:$G,3,FALSE)),"",VLOOKUP($B3115,Insumos!$C:$G,3,FALSE))</f>
        <v/>
      </c>
      <c r="D3115" s="56" t="str">
        <f>+IF(ISERROR(VLOOKUP($B3115,Insumos!$C:$G,2,FALSE)),"",VLOOKUP($B3115,Insumos!$C:$G,2,FALSE))</f>
        <v/>
      </c>
      <c r="E3115" s="57" t="str">
        <f>+IF(ISERROR(VLOOKUP($B3115,Insumos!$C:$G,5,FALSE)),"",VLOOKUP($B3115,Insumos!$C:$G,5,FALSE))</f>
        <v/>
      </c>
      <c r="F3115" s="55" t="str">
        <f>+IF(ISERROR(VLOOKUP($B3115,Insumos!$C:$G,4,FALSE)),"",VLOOKUP($B3115,Insumos!$C:$G,4,FALSE))</f>
        <v/>
      </c>
      <c r="G3115" s="141"/>
      <c r="H3115" s="56">
        <f t="shared" si="111"/>
        <v>0</v>
      </c>
    </row>
    <row r="3116" ht="15.75" customHeight="1">
      <c r="A3116" s="53">
        <v>25.0</v>
      </c>
      <c r="B3116" s="55"/>
      <c r="C3116" s="55" t="str">
        <f>+IF(ISERROR(VLOOKUP($B3116,Insumos!$C:$G,3,FALSE)),"",VLOOKUP($B3116,Insumos!$C:$G,3,FALSE))</f>
        <v/>
      </c>
      <c r="D3116" s="56" t="str">
        <f>+IF(ISERROR(VLOOKUP($B3116,Insumos!$C:$G,2,FALSE)),"",VLOOKUP($B3116,Insumos!$C:$G,2,FALSE))</f>
        <v/>
      </c>
      <c r="E3116" s="57" t="str">
        <f>+IF(ISERROR(VLOOKUP($B3116,Insumos!$C:$G,5,FALSE)),"",VLOOKUP($B3116,Insumos!$C:$G,5,FALSE))</f>
        <v/>
      </c>
      <c r="F3116" s="55" t="str">
        <f>+IF(ISERROR(VLOOKUP($B3116,Insumos!$C:$G,4,FALSE)),"",VLOOKUP($B3116,Insumos!$C:$G,4,FALSE))</f>
        <v/>
      </c>
      <c r="G3116" s="141"/>
      <c r="H3116" s="56">
        <f t="shared" si="111"/>
        <v>0</v>
      </c>
    </row>
    <row r="3117" ht="15.75" customHeight="1">
      <c r="A3117" s="42"/>
      <c r="B3117" s="140"/>
      <c r="C3117" s="41"/>
      <c r="D3117" s="44"/>
      <c r="E3117" s="45"/>
      <c r="F3117" s="41"/>
      <c r="G3117" s="67" t="s">
        <v>566</v>
      </c>
      <c r="H3117" s="68">
        <f>+SUM(H3092:H3116)</f>
        <v>2693.46</v>
      </c>
    </row>
    <row r="3118" ht="15.75" customHeight="1">
      <c r="A3118" s="42"/>
      <c r="B3118" s="140"/>
      <c r="C3118" s="41"/>
      <c r="D3118" s="44"/>
      <c r="E3118" s="45"/>
      <c r="F3118" s="41"/>
      <c r="G3118" s="67" t="s">
        <v>569</v>
      </c>
      <c r="H3118" s="142">
        <f>+H3117/10</f>
        <v>269.346</v>
      </c>
    </row>
    <row r="3119" ht="15.75" customHeight="1">
      <c r="A3119" s="42"/>
      <c r="B3119" s="140"/>
      <c r="C3119" s="41"/>
      <c r="D3119" s="44"/>
      <c r="E3119" s="45"/>
      <c r="F3119" s="41"/>
      <c r="G3119" s="67" t="s">
        <v>570</v>
      </c>
      <c r="H3119" s="143">
        <f>(H3117+H3118)*1.19</f>
        <v>3525.73914</v>
      </c>
    </row>
    <row r="3120" ht="15.75" customHeight="1">
      <c r="A3120" s="42"/>
      <c r="B3120" s="140"/>
      <c r="C3120" s="41"/>
      <c r="D3120" s="44"/>
      <c r="E3120" s="45"/>
      <c r="F3120" s="41"/>
      <c r="G3120" s="67" t="s">
        <v>571</v>
      </c>
      <c r="H3120" s="144">
        <f>+H3119/H3121</f>
        <v>0.2990448804</v>
      </c>
    </row>
    <row r="3121" ht="15.75" customHeight="1">
      <c r="A3121" s="42"/>
      <c r="B3121" s="140"/>
      <c r="C3121" s="41"/>
      <c r="D3121" s="44"/>
      <c r="E3121" s="45"/>
      <c r="F3121" s="41"/>
      <c r="G3121" s="67" t="s">
        <v>572</v>
      </c>
      <c r="H3121" s="154">
        <v>11790.0</v>
      </c>
    </row>
    <row r="3122" ht="15.75" customHeight="1">
      <c r="B3122" s="4"/>
      <c r="G3122" s="31"/>
    </row>
    <row r="3123" ht="15.75" customHeight="1">
      <c r="B3123" s="4"/>
      <c r="G3123" s="31"/>
    </row>
    <row r="3124" ht="15.75" customHeight="1">
      <c r="B3124" s="4"/>
      <c r="G3124" s="31"/>
    </row>
    <row r="3125" ht="15.75" customHeight="1">
      <c r="B3125" s="4"/>
      <c r="G3125" s="31"/>
    </row>
    <row r="3126" ht="15.75" customHeight="1">
      <c r="B3126" s="4"/>
      <c r="G3126" s="31"/>
    </row>
    <row r="3127" ht="15.75" customHeight="1">
      <c r="A3127" s="138" t="s">
        <v>562</v>
      </c>
      <c r="B3127" s="89" t="s">
        <v>669</v>
      </c>
      <c r="C3127" s="34" t="s">
        <v>484</v>
      </c>
      <c r="D3127" s="35"/>
      <c r="E3127" s="36"/>
      <c r="F3127" s="37"/>
      <c r="G3127" s="38"/>
      <c r="H3127" s="35"/>
    </row>
    <row r="3128" ht="15.75" customHeight="1">
      <c r="A3128" s="42"/>
      <c r="B3128" s="140"/>
      <c r="C3128" s="42"/>
      <c r="D3128" s="44"/>
      <c r="E3128" s="45"/>
      <c r="F3128" s="42"/>
      <c r="G3128" s="46"/>
      <c r="H3128" s="44"/>
    </row>
    <row r="3129" ht="15.75" customHeight="1">
      <c r="A3129" s="48" t="s">
        <v>476</v>
      </c>
      <c r="B3129" s="48" t="s">
        <v>477</v>
      </c>
      <c r="C3129" s="48" t="s">
        <v>478</v>
      </c>
      <c r="D3129" s="49" t="s">
        <v>564</v>
      </c>
      <c r="E3129" s="50" t="s">
        <v>10</v>
      </c>
      <c r="F3129" s="48" t="s">
        <v>480</v>
      </c>
      <c r="G3129" s="51" t="s">
        <v>481</v>
      </c>
      <c r="H3129" s="49" t="s">
        <v>565</v>
      </c>
    </row>
    <row r="3130" ht="15.75" customHeight="1">
      <c r="A3130" s="53">
        <v>1.0</v>
      </c>
      <c r="B3130" s="55" t="s">
        <v>44</v>
      </c>
      <c r="C3130" s="55" t="str">
        <f>+IF(ISERROR(VLOOKUP($B3130,Insumos!$C:$G,3,FALSE)),"",VLOOKUP($B3130,Insumos!$C:$G,3,FALSE))</f>
        <v>GRAMOS</v>
      </c>
      <c r="D3130" s="56">
        <f>+IF(ISERROR(VLOOKUP($B3130,Insumos!$C:$G,2,FALSE)),"",VLOOKUP($B3130,Insumos!$C:$G,2,FALSE))</f>
        <v>5780</v>
      </c>
      <c r="E3130" s="57">
        <f>+IF(ISERROR(VLOOKUP($B3130,Insumos!$C:$G,5,FALSE)),"",VLOOKUP($B3130,Insumos!$C:$G,5,FALSE))</f>
        <v>1000</v>
      </c>
      <c r="F3130" s="55" t="str">
        <f>+IF(ISERROR(VLOOKUP($B3130,Insumos!$C:$G,4,FALSE)),"",VLOOKUP($B3130,Insumos!$C:$G,4,FALSE))</f>
        <v>GRAMOS</v>
      </c>
      <c r="G3130" s="141">
        <v>40.0</v>
      </c>
      <c r="H3130" s="56">
        <f t="shared" ref="H3130:H3147" si="112">IF(ISERROR(ROUND(+D3130/E3130*G3130,2)),0,ROUND(+D3130/E3130*G3130,2))</f>
        <v>231.2</v>
      </c>
    </row>
    <row r="3131" ht="15.75" customHeight="1">
      <c r="A3131" s="53">
        <v>2.0</v>
      </c>
      <c r="B3131" s="55" t="s">
        <v>33</v>
      </c>
      <c r="C3131" s="55" t="str">
        <f>+IF(ISERROR(VLOOKUP($B3131,Insumos!$C:$G,3,FALSE)),"",VLOOKUP($B3131,Insumos!$C:$G,3,FALSE))</f>
        <v>GRAMOS</v>
      </c>
      <c r="D3131" s="56">
        <f>+IF(ISERROR(VLOOKUP($B3131,Insumos!$C:$G,2,FALSE)),"",VLOOKUP($B3131,Insumos!$C:$G,2,FALSE))</f>
        <v>6945</v>
      </c>
      <c r="E3131" s="57">
        <f>+IF(ISERROR(VLOOKUP($B3131,Insumos!$C:$G,5,FALSE)),"",VLOOKUP($B3131,Insumos!$C:$G,5,FALSE))</f>
        <v>1360</v>
      </c>
      <c r="F3131" s="55" t="str">
        <f>+IF(ISERROR(VLOOKUP($B3131,Insumos!$C:$G,4,FALSE)),"",VLOOKUP($B3131,Insumos!$C:$G,4,FALSE))</f>
        <v>GRAMOS</v>
      </c>
      <c r="G3131" s="141">
        <v>35.0</v>
      </c>
      <c r="H3131" s="56">
        <f t="shared" si="112"/>
        <v>178.73</v>
      </c>
    </row>
    <row r="3132" ht="15.75" customHeight="1">
      <c r="A3132" s="53">
        <v>3.0</v>
      </c>
      <c r="B3132" s="55" t="s">
        <v>54</v>
      </c>
      <c r="C3132" s="55" t="str">
        <f>+IF(ISERROR(VLOOKUP($B3132,Insumos!$C:$G,3,FALSE)),"",VLOOKUP($B3132,Insumos!$C:$G,3,FALSE))</f>
        <v>UNIDAD</v>
      </c>
      <c r="D3132" s="56">
        <f>+IF(ISERROR(VLOOKUP($B3132,Insumos!$C:$G,2,FALSE)),"",VLOOKUP($B3132,Insumos!$C:$G,2,FALSE))</f>
        <v>8000</v>
      </c>
      <c r="E3132" s="57">
        <f>+IF(ISERROR(VLOOKUP($B3132,Insumos!$C:$G,5,FALSE)),"",VLOOKUP($B3132,Insumos!$C:$G,5,FALSE))</f>
        <v>36</v>
      </c>
      <c r="F3132" s="55" t="str">
        <f>+IF(ISERROR(VLOOKUP($B3132,Insumos!$C:$G,4,FALSE)),"",VLOOKUP($B3132,Insumos!$C:$G,4,FALSE))</f>
        <v>UNIDAD</v>
      </c>
      <c r="G3132" s="141">
        <v>0.5</v>
      </c>
      <c r="H3132" s="56">
        <f t="shared" si="112"/>
        <v>111.11</v>
      </c>
    </row>
    <row r="3133" ht="15.75" customHeight="1">
      <c r="A3133" s="53">
        <v>4.0</v>
      </c>
      <c r="B3133" s="55" t="s">
        <v>56</v>
      </c>
      <c r="C3133" s="55" t="str">
        <f>+IF(ISERROR(VLOOKUP($B3133,Insumos!$C:$G,3,FALSE)),"",VLOOKUP($B3133,Insumos!$C:$G,3,FALSE))</f>
        <v>GRAMOS</v>
      </c>
      <c r="D3133" s="56">
        <f>+IF(ISERROR(VLOOKUP($B3133,Insumos!$C:$G,2,FALSE)),"",VLOOKUP($B3133,Insumos!$C:$G,2,FALSE))</f>
        <v>1690</v>
      </c>
      <c r="E3133" s="57">
        <f>+IF(ISERROR(VLOOKUP($B3133,Insumos!$C:$G,5,FALSE)),"",VLOOKUP($B3133,Insumos!$C:$G,5,FALSE))</f>
        <v>1000</v>
      </c>
      <c r="F3133" s="55" t="str">
        <f>+IF(ISERROR(VLOOKUP($B3133,Insumos!$C:$G,4,FALSE)),"",VLOOKUP($B3133,Insumos!$C:$G,4,FALSE))</f>
        <v>GRAMOS</v>
      </c>
      <c r="G3133" s="141">
        <v>10.0</v>
      </c>
      <c r="H3133" s="56">
        <f t="shared" si="112"/>
        <v>16.9</v>
      </c>
    </row>
    <row r="3134" ht="15.75" customHeight="1">
      <c r="A3134" s="53">
        <v>5.0</v>
      </c>
      <c r="B3134" s="55" t="s">
        <v>145</v>
      </c>
      <c r="C3134" s="55" t="str">
        <f>+IF(ISERROR(VLOOKUP($B3134,Insumos!$C:$G,3,FALSE)),"",VLOOKUP($B3134,Insumos!$C:$G,3,FALSE))</f>
        <v>MILILITROS</v>
      </c>
      <c r="D3134" s="56">
        <f>+IF(ISERROR(VLOOKUP($B3134,Insumos!$C:$G,2,FALSE)),"",VLOOKUP($B3134,Insumos!$C:$G,2,FALSE))</f>
        <v>3327.52</v>
      </c>
      <c r="E3134" s="57">
        <f>+IF(ISERROR(VLOOKUP($B3134,Insumos!$C:$G,5,FALSE)),"",VLOOKUP($B3134,Insumos!$C:$G,5,FALSE))</f>
        <v>798</v>
      </c>
      <c r="F3134" s="55" t="str">
        <f>+IF(ISERROR(VLOOKUP($B3134,Insumos!$C:$G,4,FALSE)),"",VLOOKUP($B3134,Insumos!$C:$G,4,FALSE))</f>
        <v>MILILITROS</v>
      </c>
      <c r="G3134" s="141">
        <v>30.0</v>
      </c>
      <c r="H3134" s="56">
        <f t="shared" si="112"/>
        <v>125.09</v>
      </c>
    </row>
    <row r="3135" ht="15.75" customHeight="1">
      <c r="A3135" s="53">
        <v>6.0</v>
      </c>
      <c r="B3135" s="55" t="s">
        <v>129</v>
      </c>
      <c r="C3135" s="55" t="str">
        <f>+IF(ISERROR(VLOOKUP($B3135,Insumos!$C:$G,3,FALSE)),"",VLOOKUP($B3135,Insumos!$C:$G,3,FALSE))</f>
        <v>GRAMOS</v>
      </c>
      <c r="D3135" s="56">
        <f>+IF(ISERROR(VLOOKUP($B3135,Insumos!$C:$G,2,FALSE)),"",VLOOKUP($B3135,Insumos!$C:$G,2,FALSE))</f>
        <v>13944.82759</v>
      </c>
      <c r="E3135" s="57">
        <f>+IF(ISERROR(VLOOKUP($B3135,Insumos!$C:$G,5,FALSE)),"",VLOOKUP($B3135,Insumos!$C:$G,5,FALSE))</f>
        <v>1000</v>
      </c>
      <c r="F3135" s="55" t="str">
        <f>+IF(ISERROR(VLOOKUP($B3135,Insumos!$C:$G,4,FALSE)),"",VLOOKUP($B3135,Insumos!$C:$G,4,FALSE))</f>
        <v>GRAMOS</v>
      </c>
      <c r="G3135" s="141">
        <v>90.0</v>
      </c>
      <c r="H3135" s="56">
        <f t="shared" si="112"/>
        <v>1255.03</v>
      </c>
    </row>
    <row r="3136" ht="15.75" customHeight="1">
      <c r="A3136" s="53">
        <v>7.0</v>
      </c>
      <c r="B3136" s="55" t="s">
        <v>238</v>
      </c>
      <c r="C3136" s="55" t="str">
        <f>+IF(ISERROR(VLOOKUP($B3136,Insumos!$C:$G,3,FALSE)),"",VLOOKUP($B3136,Insumos!$C:$G,3,FALSE))</f>
        <v>UNIDAD</v>
      </c>
      <c r="D3136" s="56">
        <f>+IF(ISERROR(VLOOKUP($B3136,Insumos!$C:$G,2,FALSE)),"",VLOOKUP($B3136,Insumos!$C:$G,2,FALSE))</f>
        <v>2092</v>
      </c>
      <c r="E3136" s="57">
        <f>+IF(ISERROR(VLOOKUP($B3136,Insumos!$C:$G,5,FALSE)),"",VLOOKUP($B3136,Insumos!$C:$G,5,FALSE))</f>
        <v>45</v>
      </c>
      <c r="F3136" s="55" t="str">
        <f>+IF(ISERROR(VLOOKUP($B3136,Insumos!$C:$G,4,FALSE)),"",VLOOKUP($B3136,Insumos!$C:$G,4,FALSE))</f>
        <v>UNIDAD</v>
      </c>
      <c r="G3136" s="141">
        <v>1.0</v>
      </c>
      <c r="H3136" s="56">
        <f t="shared" si="112"/>
        <v>46.49</v>
      </c>
    </row>
    <row r="3137" ht="15.75" customHeight="1">
      <c r="A3137" s="53">
        <v>8.0</v>
      </c>
      <c r="B3137" s="55" t="s">
        <v>297</v>
      </c>
      <c r="C3137" s="55" t="str">
        <f>+IF(ISERROR(VLOOKUP($B3137,Insumos!$C:$G,3,FALSE)),"",VLOOKUP($B3137,Insumos!$C:$G,3,FALSE))</f>
        <v>CAJA</v>
      </c>
      <c r="D3137" s="56">
        <f>+IF(ISERROR(VLOOKUP($B3137,Insumos!$C:$G,2,FALSE)),"",VLOOKUP($B3137,Insumos!$C:$G,2,FALSE))</f>
        <v>110</v>
      </c>
      <c r="E3137" s="57">
        <f>+IF(ISERROR(VLOOKUP($B3137,Insumos!$C:$G,5,FALSE)),"",VLOOKUP($B3137,Insumos!$C:$G,5,FALSE))</f>
        <v>1</v>
      </c>
      <c r="F3137" s="55" t="str">
        <f>+IF(ISERROR(VLOOKUP($B3137,Insumos!$C:$G,4,FALSE)),"",VLOOKUP($B3137,Insumos!$C:$G,4,FALSE))</f>
        <v>CAJA</v>
      </c>
      <c r="G3137" s="141">
        <v>1.0</v>
      </c>
      <c r="H3137" s="56">
        <f t="shared" si="112"/>
        <v>110</v>
      </c>
    </row>
    <row r="3138" ht="15.75" customHeight="1">
      <c r="A3138" s="53">
        <v>9.0</v>
      </c>
      <c r="B3138" s="55" t="s">
        <v>314</v>
      </c>
      <c r="C3138" s="55" t="str">
        <f>+IF(ISERROR(VLOOKUP($B3138,Insumos!$C:$G,3,FALSE)),"",VLOOKUP($B3138,Insumos!$C:$G,3,FALSE))</f>
        <v>UNIDAD</v>
      </c>
      <c r="D3138" s="56">
        <f>+IF(ISERROR(VLOOKUP($B3138,Insumos!$C:$G,2,FALSE)),"",VLOOKUP($B3138,Insumos!$C:$G,2,FALSE))</f>
        <v>10.5</v>
      </c>
      <c r="E3138" s="57">
        <f>+IF(ISERROR(VLOOKUP($B3138,Insumos!$C:$G,5,FALSE)),"",VLOOKUP($B3138,Insumos!$C:$G,5,FALSE))</f>
        <v>1</v>
      </c>
      <c r="F3138" s="55" t="str">
        <f>+IF(ISERROR(VLOOKUP($B3138,Insumos!$C:$G,4,FALSE)),"",VLOOKUP($B3138,Insumos!$C:$G,4,FALSE))</f>
        <v>UNIDAD</v>
      </c>
      <c r="G3138" s="141">
        <v>1.0</v>
      </c>
      <c r="H3138" s="56">
        <f t="shared" si="112"/>
        <v>10.5</v>
      </c>
    </row>
    <row r="3139" ht="15.75" customHeight="1">
      <c r="A3139" s="53">
        <v>10.0</v>
      </c>
      <c r="B3139" s="55" t="s">
        <v>156</v>
      </c>
      <c r="C3139" s="55" t="str">
        <f>+IF(ISERROR(VLOOKUP($B3139,Insumos!$C:$G,3,FALSE)),"",VLOOKUP($B3139,Insumos!$C:$G,3,FALSE))</f>
        <v>GRAMOS</v>
      </c>
      <c r="D3139" s="56">
        <f>+IF(ISERROR(VLOOKUP($B3139,Insumos!$C:$G,2,FALSE)),"",VLOOKUP($B3139,Insumos!$C:$G,2,FALSE))</f>
        <v>909</v>
      </c>
      <c r="E3139" s="57">
        <f>+IF(ISERROR(VLOOKUP($B3139,Insumos!$C:$G,5,FALSE)),"",VLOOKUP($B3139,Insumos!$C:$G,5,FALSE))</f>
        <v>1000</v>
      </c>
      <c r="F3139" s="55" t="str">
        <f>+IF(ISERROR(VLOOKUP($B3139,Insumos!$C:$G,4,FALSE)),"",VLOOKUP($B3139,Insumos!$C:$G,4,FALSE))</f>
        <v>GRAMOS</v>
      </c>
      <c r="G3139" s="141">
        <v>8.0</v>
      </c>
      <c r="H3139" s="56">
        <f t="shared" si="112"/>
        <v>7.27</v>
      </c>
    </row>
    <row r="3140" ht="15.75" customHeight="1">
      <c r="A3140" s="53">
        <v>11.0</v>
      </c>
      <c r="B3140" s="55" t="s">
        <v>313</v>
      </c>
      <c r="C3140" s="55" t="str">
        <f>+IF(ISERROR(VLOOKUP($B3140,Insumos!$C:$G,3,FALSE)),"",VLOOKUP($B3140,Insumos!$C:$G,3,FALSE))</f>
        <v>GRAMOS</v>
      </c>
      <c r="D3140" s="56">
        <f>+IF(ISERROR(VLOOKUP($B3140,Insumos!$C:$G,2,FALSE)),"",VLOOKUP($B3140,Insumos!$C:$G,2,FALSE))</f>
        <v>6750</v>
      </c>
      <c r="E3140" s="57">
        <f>+IF(ISERROR(VLOOKUP($B3140,Insumos!$C:$G,5,FALSE)),"",VLOOKUP($B3140,Insumos!$C:$G,5,FALSE))</f>
        <v>1000</v>
      </c>
      <c r="F3140" s="55" t="str">
        <f>+IF(ISERROR(VLOOKUP($B3140,Insumos!$C:$G,4,FALSE)),"",VLOOKUP($B3140,Insumos!$C:$G,4,FALSE))</f>
        <v>GRAMOS</v>
      </c>
      <c r="G3140" s="141">
        <v>8.0</v>
      </c>
      <c r="H3140" s="56">
        <f t="shared" si="112"/>
        <v>54</v>
      </c>
    </row>
    <row r="3141" ht="15.75" customHeight="1">
      <c r="A3141" s="53">
        <v>12.0</v>
      </c>
      <c r="B3141" s="55" t="s">
        <v>311</v>
      </c>
      <c r="C3141" s="55" t="str">
        <f>+IF(ISERROR(VLOOKUP($B3141,Insumos!$C:$G,3,FALSE)),"",VLOOKUP($B3141,Insumos!$C:$G,3,FALSE))</f>
        <v>UNIDAD</v>
      </c>
      <c r="D3141" s="56">
        <f>+IF(ISERROR(VLOOKUP($B3141,Insumos!$C:$G,2,FALSE)),"",VLOOKUP($B3141,Insumos!$C:$G,2,FALSE))</f>
        <v>75.25</v>
      </c>
      <c r="E3141" s="57">
        <f>+IF(ISERROR(VLOOKUP($B3141,Insumos!$C:$G,5,FALSE)),"",VLOOKUP($B3141,Insumos!$C:$G,5,FALSE))</f>
        <v>1</v>
      </c>
      <c r="F3141" s="55" t="str">
        <f>+IF(ISERROR(VLOOKUP($B3141,Insumos!$C:$G,4,FALSE)),"",VLOOKUP($B3141,Insumos!$C:$G,4,FALSE))</f>
        <v>UNIDAD</v>
      </c>
      <c r="G3141" s="141">
        <v>1.0</v>
      </c>
      <c r="H3141" s="56">
        <f t="shared" si="112"/>
        <v>75.25</v>
      </c>
    </row>
    <row r="3142" ht="15.75" customHeight="1">
      <c r="A3142" s="53">
        <v>13.0</v>
      </c>
      <c r="B3142" s="55" t="s">
        <v>312</v>
      </c>
      <c r="C3142" s="55" t="str">
        <f>+IF(ISERROR(VLOOKUP($B3142,Insumos!$C:$G,3,FALSE)),"",VLOOKUP($B3142,Insumos!$C:$G,3,FALSE))</f>
        <v>UNIDAD</v>
      </c>
      <c r="D3142" s="56">
        <f>+IF(ISERROR(VLOOKUP($B3142,Insumos!$C:$G,2,FALSE)),"",VLOOKUP($B3142,Insumos!$C:$G,2,FALSE))</f>
        <v>90.25</v>
      </c>
      <c r="E3142" s="57">
        <f>+IF(ISERROR(VLOOKUP($B3142,Insumos!$C:$G,5,FALSE)),"",VLOOKUP($B3142,Insumos!$C:$G,5,FALSE))</f>
        <v>1</v>
      </c>
      <c r="F3142" s="55" t="str">
        <f>+IF(ISERROR(VLOOKUP($B3142,Insumos!$C:$G,4,FALSE)),"",VLOOKUP($B3142,Insumos!$C:$G,4,FALSE))</f>
        <v>UNIDAD</v>
      </c>
      <c r="G3142" s="141">
        <v>1.0</v>
      </c>
      <c r="H3142" s="56">
        <f t="shared" si="112"/>
        <v>90.25</v>
      </c>
    </row>
    <row r="3143" ht="15.75" customHeight="1">
      <c r="A3143" s="53">
        <v>14.0</v>
      </c>
      <c r="B3143" s="55" t="s">
        <v>303</v>
      </c>
      <c r="C3143" s="55" t="str">
        <f>+IF(ISERROR(VLOOKUP($B3143,Insumos!$C:$G,3,FALSE)),"",VLOOKUP($B3143,Insumos!$C:$G,3,FALSE))</f>
        <v>UNIDAD</v>
      </c>
      <c r="D3143" s="56">
        <f>+IF(ISERROR(VLOOKUP($B3143,Insumos!$C:$G,2,FALSE)),"",VLOOKUP($B3143,Insumos!$C:$G,2,FALSE))</f>
        <v>10</v>
      </c>
      <c r="E3143" s="57">
        <f>+IF(ISERROR(VLOOKUP($B3143,Insumos!$C:$G,5,FALSE)),"",VLOOKUP($B3143,Insumos!$C:$G,5,FALSE))</f>
        <v>1</v>
      </c>
      <c r="F3143" s="55" t="str">
        <f>+IF(ISERROR(VLOOKUP($B3143,Insumos!$C:$G,4,FALSE)),"",VLOOKUP($B3143,Insumos!$C:$G,4,FALSE))</f>
        <v>UNIDAD</v>
      </c>
      <c r="G3143" s="141">
        <v>1.0</v>
      </c>
      <c r="H3143" s="56">
        <f t="shared" si="112"/>
        <v>10</v>
      </c>
    </row>
    <row r="3144" ht="15.75" customHeight="1">
      <c r="A3144" s="53">
        <v>15.0</v>
      </c>
      <c r="B3144" s="55" t="s">
        <v>304</v>
      </c>
      <c r="C3144" s="55" t="str">
        <f>+IF(ISERROR(VLOOKUP($B3144,Insumos!$C:$G,3,FALSE)),"",VLOOKUP($B3144,Insumos!$C:$G,3,FALSE))</f>
        <v>UNIDAD</v>
      </c>
      <c r="D3144" s="56">
        <f>+IF(ISERROR(VLOOKUP($B3144,Insumos!$C:$G,2,FALSE)),"",VLOOKUP($B3144,Insumos!$C:$G,2,FALSE))</f>
        <v>9</v>
      </c>
      <c r="E3144" s="57">
        <f>+IF(ISERROR(VLOOKUP($B3144,Insumos!$C:$G,5,FALSE)),"",VLOOKUP($B3144,Insumos!$C:$G,5,FALSE))</f>
        <v>1</v>
      </c>
      <c r="F3144" s="55" t="str">
        <f>+IF(ISERROR(VLOOKUP($B3144,Insumos!$C:$G,4,FALSE)),"",VLOOKUP($B3144,Insumos!$C:$G,4,FALSE))</f>
        <v>UNIDAD</v>
      </c>
      <c r="G3144" s="141">
        <v>1.0</v>
      </c>
      <c r="H3144" s="56">
        <f t="shared" si="112"/>
        <v>9</v>
      </c>
    </row>
    <row r="3145" ht="15.75" customHeight="1">
      <c r="A3145" s="53">
        <v>16.0</v>
      </c>
      <c r="B3145" s="55" t="s">
        <v>315</v>
      </c>
      <c r="C3145" s="55" t="str">
        <f>+IF(ISERROR(VLOOKUP($B3145,Insumos!$C:$G,3,FALSE)),"",VLOOKUP($B3145,Insumos!$C:$G,3,FALSE))</f>
        <v>UNIDAD</v>
      </c>
      <c r="D3145" s="56">
        <f>+IF(ISERROR(VLOOKUP($B3145,Insumos!$C:$G,2,FALSE)),"",VLOOKUP($B3145,Insumos!$C:$G,2,FALSE))</f>
        <v>170</v>
      </c>
      <c r="E3145" s="57">
        <f>+IF(ISERROR(VLOOKUP($B3145,Insumos!$C:$G,5,FALSE)),"",VLOOKUP($B3145,Insumos!$C:$G,5,FALSE))</f>
        <v>1</v>
      </c>
      <c r="F3145" s="55" t="str">
        <f>+IF(ISERROR(VLOOKUP($B3145,Insumos!$C:$G,4,FALSE)),"",VLOOKUP($B3145,Insumos!$C:$G,4,FALSE))</f>
        <v>UNIDAD</v>
      </c>
      <c r="G3145" s="141">
        <v>1.0</v>
      </c>
      <c r="H3145" s="56">
        <f t="shared" si="112"/>
        <v>170</v>
      </c>
    </row>
    <row r="3146" ht="15.75" customHeight="1">
      <c r="A3146" s="53">
        <v>17.0</v>
      </c>
      <c r="B3146" s="55"/>
      <c r="C3146" s="55" t="str">
        <f>+IF(ISERROR(VLOOKUP($B3146,Insumos!$C:$G,3,FALSE)),"",VLOOKUP($B3146,Insumos!$C:$G,3,FALSE))</f>
        <v/>
      </c>
      <c r="D3146" s="56" t="str">
        <f>+IF(ISERROR(VLOOKUP($B3146,Insumos!$C:$G,2,FALSE)),"",VLOOKUP($B3146,Insumos!$C:$G,2,FALSE))</f>
        <v/>
      </c>
      <c r="E3146" s="57" t="str">
        <f>+IF(ISERROR(VLOOKUP($B3146,Insumos!$C:$G,5,FALSE)),"",VLOOKUP($B3146,Insumos!$C:$G,5,FALSE))</f>
        <v/>
      </c>
      <c r="F3146" s="55" t="str">
        <f>+IF(ISERROR(VLOOKUP($B3146,Insumos!$C:$G,4,FALSE)),"",VLOOKUP($B3146,Insumos!$C:$G,4,FALSE))</f>
        <v/>
      </c>
      <c r="G3146" s="141"/>
      <c r="H3146" s="56">
        <f t="shared" si="112"/>
        <v>0</v>
      </c>
    </row>
    <row r="3147" ht="15.75" customHeight="1">
      <c r="A3147" s="53">
        <v>18.0</v>
      </c>
      <c r="B3147" s="55"/>
      <c r="C3147" s="55" t="str">
        <f>+IF(ISERROR(VLOOKUP($B3147,Insumos!$C:$G,3,FALSE)),"",VLOOKUP($B3147,Insumos!$C:$G,3,FALSE))</f>
        <v/>
      </c>
      <c r="D3147" s="56" t="str">
        <f>+IF(ISERROR(VLOOKUP($B3147,Insumos!$C:$G,2,FALSE)),"",VLOOKUP($B3147,Insumos!$C:$G,2,FALSE))</f>
        <v/>
      </c>
      <c r="E3147" s="57" t="str">
        <f>+IF(ISERROR(VLOOKUP($B3147,Insumos!$C:$G,5,FALSE)),"",VLOOKUP($B3147,Insumos!$C:$G,5,FALSE))</f>
        <v/>
      </c>
      <c r="F3147" s="55" t="str">
        <f>+IF(ISERROR(VLOOKUP($B3147,Insumos!$C:$G,4,FALSE)),"",VLOOKUP($B3147,Insumos!$C:$G,4,FALSE))</f>
        <v/>
      </c>
      <c r="G3147" s="141"/>
      <c r="H3147" s="56">
        <f t="shared" si="112"/>
        <v>0</v>
      </c>
    </row>
    <row r="3148" ht="15.75" customHeight="1">
      <c r="A3148" s="42"/>
      <c r="B3148" s="140"/>
      <c r="C3148" s="41"/>
      <c r="D3148" s="44"/>
      <c r="E3148" s="45"/>
      <c r="F3148" s="41"/>
      <c r="G3148" s="67" t="s">
        <v>566</v>
      </c>
      <c r="H3148" s="68">
        <f>+SUM(H3130:H3147)</f>
        <v>2500.82</v>
      </c>
    </row>
    <row r="3149" ht="15.75" customHeight="1">
      <c r="A3149" s="42"/>
      <c r="B3149" s="140"/>
      <c r="C3149" s="41"/>
      <c r="D3149" s="44"/>
      <c r="E3149" s="45"/>
      <c r="F3149" s="41"/>
      <c r="G3149" s="67" t="s">
        <v>569</v>
      </c>
      <c r="H3149" s="142">
        <f>+H3148/10</f>
        <v>250.082</v>
      </c>
    </row>
    <row r="3150" ht="15.75" customHeight="1">
      <c r="A3150" s="42"/>
      <c r="B3150" s="140"/>
      <c r="C3150" s="41"/>
      <c r="D3150" s="44"/>
      <c r="E3150" s="45"/>
      <c r="F3150" s="41"/>
      <c r="G3150" s="67" t="s">
        <v>570</v>
      </c>
      <c r="H3150" s="143">
        <f>(H3148+H3149)*1.19</f>
        <v>3273.57338</v>
      </c>
    </row>
    <row r="3151" ht="15.75" customHeight="1">
      <c r="A3151" s="42"/>
      <c r="B3151" s="140"/>
      <c r="C3151" s="41"/>
      <c r="D3151" s="44"/>
      <c r="E3151" s="45"/>
      <c r="F3151" s="41"/>
      <c r="G3151" s="67" t="s">
        <v>571</v>
      </c>
      <c r="H3151" s="144">
        <f>+H3150/H3152</f>
        <v>0.3181315238</v>
      </c>
    </row>
    <row r="3152" ht="15.75" customHeight="1">
      <c r="A3152" s="42"/>
      <c r="B3152" s="140"/>
      <c r="C3152" s="41"/>
      <c r="D3152" s="44"/>
      <c r="E3152" s="45"/>
      <c r="F3152" s="41"/>
      <c r="G3152" s="67" t="s">
        <v>572</v>
      </c>
      <c r="H3152" s="154">
        <v>10290.0</v>
      </c>
    </row>
    <row r="3153" ht="15.75" customHeight="1">
      <c r="B3153" s="4"/>
      <c r="G3153" s="31"/>
    </row>
    <row r="3154" ht="15.75" customHeight="1">
      <c r="B3154" s="4"/>
      <c r="G3154" s="31"/>
    </row>
    <row r="3155" ht="15.75" customHeight="1">
      <c r="B3155" s="4"/>
      <c r="G3155" s="31"/>
    </row>
    <row r="3156" ht="15.75" customHeight="1">
      <c r="B3156" s="4"/>
      <c r="G3156" s="31"/>
    </row>
    <row r="3157" ht="15.75" customHeight="1">
      <c r="A3157" s="138" t="s">
        <v>562</v>
      </c>
      <c r="B3157" s="89" t="s">
        <v>464</v>
      </c>
      <c r="C3157" s="34" t="s">
        <v>484</v>
      </c>
      <c r="D3157" s="35"/>
      <c r="E3157" s="36"/>
      <c r="F3157" s="37"/>
      <c r="G3157" s="38"/>
      <c r="H3157" s="35"/>
    </row>
    <row r="3158" ht="15.75" customHeight="1">
      <c r="A3158" s="42"/>
      <c r="B3158" s="140"/>
      <c r="C3158" s="42"/>
      <c r="D3158" s="44"/>
      <c r="E3158" s="45"/>
      <c r="F3158" s="42"/>
      <c r="G3158" s="46"/>
      <c r="H3158" s="44"/>
    </row>
    <row r="3159" ht="15.75" customHeight="1">
      <c r="A3159" s="48" t="s">
        <v>476</v>
      </c>
      <c r="B3159" s="48" t="s">
        <v>477</v>
      </c>
      <c r="C3159" s="48" t="s">
        <v>478</v>
      </c>
      <c r="D3159" s="49" t="s">
        <v>564</v>
      </c>
      <c r="E3159" s="50" t="s">
        <v>10</v>
      </c>
      <c r="F3159" s="48" t="s">
        <v>480</v>
      </c>
      <c r="G3159" s="51" t="s">
        <v>481</v>
      </c>
      <c r="H3159" s="49" t="s">
        <v>565</v>
      </c>
    </row>
    <row r="3160" ht="15.75" customHeight="1">
      <c r="A3160" s="53">
        <v>1.0</v>
      </c>
      <c r="B3160" s="55" t="s">
        <v>69</v>
      </c>
      <c r="C3160" s="55" t="str">
        <f>+IF(ISERROR(VLOOKUP($B3160,Insumos!$C:$G,3,FALSE)),"",VLOOKUP($B3160,Insumos!$C:$G,3,FALSE))</f>
        <v>GRAMOS</v>
      </c>
      <c r="D3160" s="56">
        <f>+IF(ISERROR(VLOOKUP($B3160,Insumos!$C:$G,2,FALSE)),"",VLOOKUP($B3160,Insumos!$C:$G,2,FALSE))</f>
        <v>2777.79</v>
      </c>
      <c r="E3160" s="57">
        <f>+IF(ISERROR(VLOOKUP($B3160,Insumos!$C:$G,5,FALSE)),"",VLOOKUP($B3160,Insumos!$C:$G,5,FALSE))</f>
        <v>5700</v>
      </c>
      <c r="F3160" s="55" t="str">
        <f>+IF(ISERROR(VLOOKUP($B3160,Insumos!$C:$G,4,FALSE)),"",VLOOKUP($B3160,Insumos!$C:$G,4,FALSE))</f>
        <v>GRAMOS</v>
      </c>
      <c r="G3160" s="141">
        <v>110.0</v>
      </c>
      <c r="H3160" s="56">
        <f t="shared" ref="H3160:H3180" si="113">IF(ISERROR(ROUND(+D3160/E3160*G3160,2)),0,ROUND(+D3160/E3160*G3160,2))</f>
        <v>53.61</v>
      </c>
    </row>
    <row r="3161" ht="15.75" customHeight="1">
      <c r="A3161" s="53">
        <v>2.0</v>
      </c>
      <c r="B3161" s="55" t="s">
        <v>52</v>
      </c>
      <c r="C3161" s="55" t="str">
        <f>+IF(ISERROR(VLOOKUP($B3161,Insumos!$C:$G,3,FALSE)),"",VLOOKUP($B3161,Insumos!$C:$G,3,FALSE))</f>
        <v>UNIDAD</v>
      </c>
      <c r="D3161" s="56">
        <f>+IF(ISERROR(VLOOKUP($B3161,Insumos!$C:$G,2,FALSE)),"",VLOOKUP($B3161,Insumos!$C:$G,2,FALSE))</f>
        <v>5000</v>
      </c>
      <c r="E3161" s="57">
        <f>+IF(ISERROR(VLOOKUP($B3161,Insumos!$C:$G,5,FALSE)),"",VLOOKUP($B3161,Insumos!$C:$G,5,FALSE))</f>
        <v>100</v>
      </c>
      <c r="F3161" s="55" t="str">
        <f>+IF(ISERROR(VLOOKUP($B3161,Insumos!$C:$G,4,FALSE)),"",VLOOKUP($B3161,Insumos!$C:$G,4,FALSE))</f>
        <v>UNIDAD</v>
      </c>
      <c r="G3161" s="141">
        <v>0.5</v>
      </c>
      <c r="H3161" s="56">
        <f t="shared" si="113"/>
        <v>25</v>
      </c>
    </row>
    <row r="3162" ht="15.75" customHeight="1">
      <c r="A3162" s="53">
        <v>3.0</v>
      </c>
      <c r="B3162" s="55" t="s">
        <v>236</v>
      </c>
      <c r="C3162" s="55" t="str">
        <f>+IF(ISERROR(VLOOKUP($B3162,Insumos!$C:$G,3,FALSE)),"",VLOOKUP($B3162,Insumos!$C:$G,3,FALSE))</f>
        <v>GRAMOS</v>
      </c>
      <c r="D3162" s="56">
        <f>+IF(ISERROR(VLOOKUP($B3162,Insumos!$C:$G,2,FALSE)),"",VLOOKUP($B3162,Insumos!$C:$G,2,FALSE))</f>
        <v>8753.846154</v>
      </c>
      <c r="E3162" s="57">
        <f>+IF(ISERROR(VLOOKUP($B3162,Insumos!$C:$G,5,FALSE)),"",VLOOKUP($B3162,Insumos!$C:$G,5,FALSE))</f>
        <v>1000</v>
      </c>
      <c r="F3162" s="55" t="str">
        <f>+IF(ISERROR(VLOOKUP($B3162,Insumos!$C:$G,4,FALSE)),"",VLOOKUP($B3162,Insumos!$C:$G,4,FALSE))</f>
        <v>GRAMOS</v>
      </c>
      <c r="G3162" s="141">
        <v>30.0</v>
      </c>
      <c r="H3162" s="56">
        <f t="shared" si="113"/>
        <v>262.62</v>
      </c>
    </row>
    <row r="3163" ht="15.75" customHeight="1">
      <c r="A3163" s="53">
        <v>4.0</v>
      </c>
      <c r="B3163" s="55" t="s">
        <v>30</v>
      </c>
      <c r="C3163" s="55" t="str">
        <f>+IF(ISERROR(VLOOKUP($B3163,Insumos!$C:$G,3,FALSE)),"",VLOOKUP($B3163,Insumos!$C:$G,3,FALSE))</f>
        <v>GRAMOS</v>
      </c>
      <c r="D3163" s="56">
        <f>+IF(ISERROR(VLOOKUP($B3163,Insumos!$C:$G,2,FALSE)),"",VLOOKUP($B3163,Insumos!$C:$G,2,FALSE))</f>
        <v>3000</v>
      </c>
      <c r="E3163" s="57">
        <f>+IF(ISERROR(VLOOKUP($B3163,Insumos!$C:$G,5,FALSE)),"",VLOOKUP($B3163,Insumos!$C:$G,5,FALSE))</f>
        <v>1000</v>
      </c>
      <c r="F3163" s="55" t="str">
        <f>+IF(ISERROR(VLOOKUP($B3163,Insumos!$C:$G,4,FALSE)),"",VLOOKUP($B3163,Insumos!$C:$G,4,FALSE))</f>
        <v>GRAMOS</v>
      </c>
      <c r="G3163" s="141">
        <v>40.0</v>
      </c>
      <c r="H3163" s="56">
        <f t="shared" si="113"/>
        <v>120</v>
      </c>
    </row>
    <row r="3164" ht="15.75" customHeight="1">
      <c r="A3164" s="53">
        <v>5.0</v>
      </c>
      <c r="B3164" s="55" t="s">
        <v>56</v>
      </c>
      <c r="C3164" s="55" t="str">
        <f>+IF(ISERROR(VLOOKUP($B3164,Insumos!$C:$G,3,FALSE)),"",VLOOKUP($B3164,Insumos!$C:$G,3,FALSE))</f>
        <v>GRAMOS</v>
      </c>
      <c r="D3164" s="56">
        <f>+IF(ISERROR(VLOOKUP($B3164,Insumos!$C:$G,2,FALSE)),"",VLOOKUP($B3164,Insumos!$C:$G,2,FALSE))</f>
        <v>1690</v>
      </c>
      <c r="E3164" s="57">
        <f>+IF(ISERROR(VLOOKUP($B3164,Insumos!$C:$G,5,FALSE)),"",VLOOKUP($B3164,Insumos!$C:$G,5,FALSE))</f>
        <v>1000</v>
      </c>
      <c r="F3164" s="55" t="str">
        <f>+IF(ISERROR(VLOOKUP($B3164,Insumos!$C:$G,4,FALSE)),"",VLOOKUP($B3164,Insumos!$C:$G,4,FALSE))</f>
        <v>GRAMOS</v>
      </c>
      <c r="G3164" s="141">
        <v>10.0</v>
      </c>
      <c r="H3164" s="56">
        <f t="shared" si="113"/>
        <v>16.9</v>
      </c>
    </row>
    <row r="3165" ht="15.75" customHeight="1">
      <c r="A3165" s="53">
        <v>6.0</v>
      </c>
      <c r="B3165" s="55" t="s">
        <v>145</v>
      </c>
      <c r="C3165" s="55" t="str">
        <f>+IF(ISERROR(VLOOKUP($B3165,Insumos!$C:$G,3,FALSE)),"",VLOOKUP($B3165,Insumos!$C:$G,3,FALSE))</f>
        <v>MILILITROS</v>
      </c>
      <c r="D3165" s="56">
        <f>+IF(ISERROR(VLOOKUP($B3165,Insumos!$C:$G,2,FALSE)),"",VLOOKUP($B3165,Insumos!$C:$G,2,FALSE))</f>
        <v>3327.52</v>
      </c>
      <c r="E3165" s="57">
        <f>+IF(ISERROR(VLOOKUP($B3165,Insumos!$C:$G,5,FALSE)),"",VLOOKUP($B3165,Insumos!$C:$G,5,FALSE))</f>
        <v>798</v>
      </c>
      <c r="F3165" s="55" t="str">
        <f>+IF(ISERROR(VLOOKUP($B3165,Insumos!$C:$G,4,FALSE)),"",VLOOKUP($B3165,Insumos!$C:$G,4,FALSE))</f>
        <v>MILILITROS</v>
      </c>
      <c r="G3165" s="141">
        <v>30.0</v>
      </c>
      <c r="H3165" s="56">
        <f t="shared" si="113"/>
        <v>125.09</v>
      </c>
    </row>
    <row r="3166" ht="15.75" customHeight="1">
      <c r="A3166" s="53">
        <v>7.0</v>
      </c>
      <c r="B3166" s="55" t="s">
        <v>237</v>
      </c>
      <c r="C3166" s="55" t="str">
        <f>+IF(ISERROR(VLOOKUP($B3166,Insumos!$C:$G,3,FALSE)),"",VLOOKUP($B3166,Insumos!$C:$G,3,FALSE))</f>
        <v>GRAMOS</v>
      </c>
      <c r="D3166" s="56">
        <f>+IF(ISERROR(VLOOKUP($B3166,Insumos!$C:$G,2,FALSE)),"",VLOOKUP($B3166,Insumos!$C:$G,2,FALSE))</f>
        <v>5780</v>
      </c>
      <c r="E3166" s="57">
        <f>+IF(ISERROR(VLOOKUP($B3166,Insumos!$C:$G,5,FALSE)),"",VLOOKUP($B3166,Insumos!$C:$G,5,FALSE))</f>
        <v>1000</v>
      </c>
      <c r="F3166" s="55" t="str">
        <f>+IF(ISERROR(VLOOKUP($B3166,Insumos!$C:$G,4,FALSE)),"",VLOOKUP($B3166,Insumos!$C:$G,4,FALSE))</f>
        <v>GRAMOS</v>
      </c>
      <c r="G3166" s="141">
        <v>45.0</v>
      </c>
      <c r="H3166" s="56">
        <f t="shared" si="113"/>
        <v>260.1</v>
      </c>
    </row>
    <row r="3167" ht="15.75" customHeight="1">
      <c r="A3167" s="53">
        <v>8.0</v>
      </c>
      <c r="B3167" s="55" t="s">
        <v>324</v>
      </c>
      <c r="C3167" s="55" t="str">
        <f>+IF(ISERROR(VLOOKUP($B3167,Insumos!$C:$G,3,FALSE)),"",VLOOKUP($B3167,Insumos!$C:$G,3,FALSE))</f>
        <v>GRAMOS</v>
      </c>
      <c r="D3167" s="56">
        <f>+IF(ISERROR(VLOOKUP($B3167,Insumos!$C:$G,2,FALSE)),"",VLOOKUP($B3167,Insumos!$C:$G,2,FALSE))</f>
        <v>1134.5</v>
      </c>
      <c r="E3167" s="57">
        <f>+IF(ISERROR(VLOOKUP($B3167,Insumos!$C:$G,5,FALSE)),"",VLOOKUP($B3167,Insumos!$C:$G,5,FALSE))</f>
        <v>1000</v>
      </c>
      <c r="F3167" s="55" t="str">
        <f>+IF(ISERROR(VLOOKUP($B3167,Insumos!$C:$G,4,FALSE)),"",VLOOKUP($B3167,Insumos!$C:$G,4,FALSE))</f>
        <v>GRAMOS</v>
      </c>
      <c r="G3167" s="141">
        <v>5.0</v>
      </c>
      <c r="H3167" s="56">
        <f t="shared" si="113"/>
        <v>5.67</v>
      </c>
    </row>
    <row r="3168" ht="15.75" customHeight="1">
      <c r="A3168" s="53">
        <v>9.0</v>
      </c>
      <c r="B3168" s="55" t="s">
        <v>87</v>
      </c>
      <c r="C3168" s="55" t="str">
        <f>+IF(ISERROR(VLOOKUP($B3168,Insumos!$C:$G,3,FALSE)),"",VLOOKUP($B3168,Insumos!$C:$G,3,FALSE))</f>
        <v>GRAMOS</v>
      </c>
      <c r="D3168" s="56">
        <f>+IF(ISERROR(VLOOKUP($B3168,Insumos!$C:$G,2,FALSE)),"",VLOOKUP($B3168,Insumos!$C:$G,2,FALSE))</f>
        <v>3795</v>
      </c>
      <c r="E3168" s="57">
        <f>+IF(ISERROR(VLOOKUP($B3168,Insumos!$C:$G,5,FALSE)),"",VLOOKUP($B3168,Insumos!$C:$G,5,FALSE))</f>
        <v>500</v>
      </c>
      <c r="F3168" s="55" t="str">
        <f>+IF(ISERROR(VLOOKUP($B3168,Insumos!$C:$G,4,FALSE)),"",VLOOKUP($B3168,Insumos!$C:$G,4,FALSE))</f>
        <v>GRAMOS</v>
      </c>
      <c r="G3168" s="141">
        <v>5.0</v>
      </c>
      <c r="H3168" s="56">
        <f t="shared" si="113"/>
        <v>37.95</v>
      </c>
    </row>
    <row r="3169" ht="15.75" customHeight="1">
      <c r="A3169" s="53">
        <v>10.0</v>
      </c>
      <c r="B3169" s="55" t="s">
        <v>297</v>
      </c>
      <c r="C3169" s="55" t="str">
        <f>+IF(ISERROR(VLOOKUP($B3169,Insumos!$C:$G,3,FALSE)),"",VLOOKUP($B3169,Insumos!$C:$G,3,FALSE))</f>
        <v>CAJA</v>
      </c>
      <c r="D3169" s="56">
        <f>+IF(ISERROR(VLOOKUP($B3169,Insumos!$C:$G,2,FALSE)),"",VLOOKUP($B3169,Insumos!$C:$G,2,FALSE))</f>
        <v>110</v>
      </c>
      <c r="E3169" s="57">
        <f>+IF(ISERROR(VLOOKUP($B3169,Insumos!$C:$G,5,FALSE)),"",VLOOKUP($B3169,Insumos!$C:$G,5,FALSE))</f>
        <v>1</v>
      </c>
      <c r="F3169" s="55" t="str">
        <f>+IF(ISERROR(VLOOKUP($B3169,Insumos!$C:$G,4,FALSE)),"",VLOOKUP($B3169,Insumos!$C:$G,4,FALSE))</f>
        <v>CAJA</v>
      </c>
      <c r="G3169" s="141">
        <v>1.0</v>
      </c>
      <c r="H3169" s="56">
        <f t="shared" si="113"/>
        <v>110</v>
      </c>
    </row>
    <row r="3170" ht="15.75" customHeight="1">
      <c r="A3170" s="53">
        <v>11.0</v>
      </c>
      <c r="B3170" s="55" t="s">
        <v>314</v>
      </c>
      <c r="C3170" s="55" t="str">
        <f>+IF(ISERROR(VLOOKUP($B3170,Insumos!$C:$G,3,FALSE)),"",VLOOKUP($B3170,Insumos!$C:$G,3,FALSE))</f>
        <v>UNIDAD</v>
      </c>
      <c r="D3170" s="56">
        <f>+IF(ISERROR(VLOOKUP($B3170,Insumos!$C:$G,2,FALSE)),"",VLOOKUP($B3170,Insumos!$C:$G,2,FALSE))</f>
        <v>10.5</v>
      </c>
      <c r="E3170" s="57">
        <f>+IF(ISERROR(VLOOKUP($B3170,Insumos!$C:$G,5,FALSE)),"",VLOOKUP($B3170,Insumos!$C:$G,5,FALSE))</f>
        <v>1</v>
      </c>
      <c r="F3170" s="55" t="str">
        <f>+IF(ISERROR(VLOOKUP($B3170,Insumos!$C:$G,4,FALSE)),"",VLOOKUP($B3170,Insumos!$C:$G,4,FALSE))</f>
        <v>UNIDAD</v>
      </c>
      <c r="G3170" s="141">
        <v>1.0</v>
      </c>
      <c r="H3170" s="56">
        <f t="shared" si="113"/>
        <v>10.5</v>
      </c>
    </row>
    <row r="3171" ht="15.75" customHeight="1">
      <c r="A3171" s="53">
        <v>12.0</v>
      </c>
      <c r="B3171" s="55" t="s">
        <v>156</v>
      </c>
      <c r="C3171" s="55" t="str">
        <f>+IF(ISERROR(VLOOKUP($B3171,Insumos!$C:$G,3,FALSE)),"",VLOOKUP($B3171,Insumos!$C:$G,3,FALSE))</f>
        <v>GRAMOS</v>
      </c>
      <c r="D3171" s="56">
        <f>+IF(ISERROR(VLOOKUP($B3171,Insumos!$C:$G,2,FALSE)),"",VLOOKUP($B3171,Insumos!$C:$G,2,FALSE))</f>
        <v>909</v>
      </c>
      <c r="E3171" s="57">
        <f>+IF(ISERROR(VLOOKUP($B3171,Insumos!$C:$G,5,FALSE)),"",VLOOKUP($B3171,Insumos!$C:$G,5,FALSE))</f>
        <v>1000</v>
      </c>
      <c r="F3171" s="55" t="str">
        <f>+IF(ISERROR(VLOOKUP($B3171,Insumos!$C:$G,4,FALSE)),"",VLOOKUP($B3171,Insumos!$C:$G,4,FALSE))</f>
        <v>GRAMOS</v>
      </c>
      <c r="G3171" s="141">
        <v>8.0</v>
      </c>
      <c r="H3171" s="56">
        <f t="shared" si="113"/>
        <v>7.27</v>
      </c>
    </row>
    <row r="3172" ht="15.75" customHeight="1">
      <c r="A3172" s="53">
        <v>13.0</v>
      </c>
      <c r="B3172" s="55" t="s">
        <v>313</v>
      </c>
      <c r="C3172" s="55" t="str">
        <f>+IF(ISERROR(VLOOKUP($B3172,Insumos!$C:$G,3,FALSE)),"",VLOOKUP($B3172,Insumos!$C:$G,3,FALSE))</f>
        <v>GRAMOS</v>
      </c>
      <c r="D3172" s="56">
        <f>+IF(ISERROR(VLOOKUP($B3172,Insumos!$C:$G,2,FALSE)),"",VLOOKUP($B3172,Insumos!$C:$G,2,FALSE))</f>
        <v>6750</v>
      </c>
      <c r="E3172" s="57">
        <f>+IF(ISERROR(VLOOKUP($B3172,Insumos!$C:$G,5,FALSE)),"",VLOOKUP($B3172,Insumos!$C:$G,5,FALSE))</f>
        <v>1000</v>
      </c>
      <c r="F3172" s="55" t="str">
        <f>+IF(ISERROR(VLOOKUP($B3172,Insumos!$C:$G,4,FALSE)),"",VLOOKUP($B3172,Insumos!$C:$G,4,FALSE))</f>
        <v>GRAMOS</v>
      </c>
      <c r="G3172" s="141">
        <v>8.0</v>
      </c>
      <c r="H3172" s="56">
        <f t="shared" si="113"/>
        <v>54</v>
      </c>
    </row>
    <row r="3173" ht="15.75" customHeight="1">
      <c r="A3173" s="53">
        <v>14.0</v>
      </c>
      <c r="B3173" s="55" t="s">
        <v>311</v>
      </c>
      <c r="C3173" s="55" t="str">
        <f>+IF(ISERROR(VLOOKUP($B3173,Insumos!$C:$G,3,FALSE)),"",VLOOKUP($B3173,Insumos!$C:$G,3,FALSE))</f>
        <v>UNIDAD</v>
      </c>
      <c r="D3173" s="56">
        <f>+IF(ISERROR(VLOOKUP($B3173,Insumos!$C:$G,2,FALSE)),"",VLOOKUP($B3173,Insumos!$C:$G,2,FALSE))</f>
        <v>75.25</v>
      </c>
      <c r="E3173" s="57">
        <f>+IF(ISERROR(VLOOKUP($B3173,Insumos!$C:$G,5,FALSE)),"",VLOOKUP($B3173,Insumos!$C:$G,5,FALSE))</f>
        <v>1</v>
      </c>
      <c r="F3173" s="55" t="str">
        <f>+IF(ISERROR(VLOOKUP($B3173,Insumos!$C:$G,4,FALSE)),"",VLOOKUP($B3173,Insumos!$C:$G,4,FALSE))</f>
        <v>UNIDAD</v>
      </c>
      <c r="G3173" s="141">
        <v>1.0</v>
      </c>
      <c r="H3173" s="56">
        <f t="shared" si="113"/>
        <v>75.25</v>
      </c>
    </row>
    <row r="3174" ht="15.75" customHeight="1">
      <c r="A3174" s="53">
        <v>15.0</v>
      </c>
      <c r="B3174" s="55" t="s">
        <v>312</v>
      </c>
      <c r="C3174" s="55" t="str">
        <f>+IF(ISERROR(VLOOKUP($B3174,Insumos!$C:$G,3,FALSE)),"",VLOOKUP($B3174,Insumos!$C:$G,3,FALSE))</f>
        <v>UNIDAD</v>
      </c>
      <c r="D3174" s="56">
        <f>+IF(ISERROR(VLOOKUP($B3174,Insumos!$C:$G,2,FALSE)),"",VLOOKUP($B3174,Insumos!$C:$G,2,FALSE))</f>
        <v>90.25</v>
      </c>
      <c r="E3174" s="57">
        <f>+IF(ISERROR(VLOOKUP($B3174,Insumos!$C:$G,5,FALSE)),"",VLOOKUP($B3174,Insumos!$C:$G,5,FALSE))</f>
        <v>1</v>
      </c>
      <c r="F3174" s="55" t="str">
        <f>+IF(ISERROR(VLOOKUP($B3174,Insumos!$C:$G,4,FALSE)),"",VLOOKUP($B3174,Insumos!$C:$G,4,FALSE))</f>
        <v>UNIDAD</v>
      </c>
      <c r="G3174" s="141">
        <v>1.0</v>
      </c>
      <c r="H3174" s="56">
        <f t="shared" si="113"/>
        <v>90.25</v>
      </c>
    </row>
    <row r="3175" ht="15.75" customHeight="1">
      <c r="A3175" s="53">
        <v>16.0</v>
      </c>
      <c r="B3175" s="55" t="s">
        <v>303</v>
      </c>
      <c r="C3175" s="55" t="str">
        <f>+IF(ISERROR(VLOOKUP($B3175,Insumos!$C:$G,3,FALSE)),"",VLOOKUP($B3175,Insumos!$C:$G,3,FALSE))</f>
        <v>UNIDAD</v>
      </c>
      <c r="D3175" s="56">
        <f>+IF(ISERROR(VLOOKUP($B3175,Insumos!$C:$G,2,FALSE)),"",VLOOKUP($B3175,Insumos!$C:$G,2,FALSE))</f>
        <v>10</v>
      </c>
      <c r="E3175" s="57">
        <f>+IF(ISERROR(VLOOKUP($B3175,Insumos!$C:$G,5,FALSE)),"",VLOOKUP($B3175,Insumos!$C:$G,5,FALSE))</f>
        <v>1</v>
      </c>
      <c r="F3175" s="55" t="str">
        <f>+IF(ISERROR(VLOOKUP($B3175,Insumos!$C:$G,4,FALSE)),"",VLOOKUP($B3175,Insumos!$C:$G,4,FALSE))</f>
        <v>UNIDAD</v>
      </c>
      <c r="G3175" s="141">
        <v>1.0</v>
      </c>
      <c r="H3175" s="56">
        <f t="shared" si="113"/>
        <v>10</v>
      </c>
    </row>
    <row r="3176" ht="15.75" customHeight="1">
      <c r="A3176" s="53">
        <v>17.0</v>
      </c>
      <c r="B3176" s="55" t="s">
        <v>304</v>
      </c>
      <c r="C3176" s="55" t="str">
        <f>+IF(ISERROR(VLOOKUP($B3176,Insumos!$C:$G,3,FALSE)),"",VLOOKUP($B3176,Insumos!$C:$G,3,FALSE))</f>
        <v>UNIDAD</v>
      </c>
      <c r="D3176" s="56">
        <f>+IF(ISERROR(VLOOKUP($B3176,Insumos!$C:$G,2,FALSE)),"",VLOOKUP($B3176,Insumos!$C:$G,2,FALSE))</f>
        <v>9</v>
      </c>
      <c r="E3176" s="57">
        <f>+IF(ISERROR(VLOOKUP($B3176,Insumos!$C:$G,5,FALSE)),"",VLOOKUP($B3176,Insumos!$C:$G,5,FALSE))</f>
        <v>1</v>
      </c>
      <c r="F3176" s="55" t="str">
        <f>+IF(ISERROR(VLOOKUP($B3176,Insumos!$C:$G,4,FALSE)),"",VLOOKUP($B3176,Insumos!$C:$G,4,FALSE))</f>
        <v>UNIDAD</v>
      </c>
      <c r="G3176" s="141">
        <v>1.0</v>
      </c>
      <c r="H3176" s="56">
        <f t="shared" si="113"/>
        <v>9</v>
      </c>
    </row>
    <row r="3177" ht="15.75" customHeight="1">
      <c r="A3177" s="53">
        <v>18.0</v>
      </c>
      <c r="B3177" s="55" t="s">
        <v>315</v>
      </c>
      <c r="C3177" s="55" t="str">
        <f>+IF(ISERROR(VLOOKUP($B3177,Insumos!$C:$G,3,FALSE)),"",VLOOKUP($B3177,Insumos!$C:$G,3,FALSE))</f>
        <v>UNIDAD</v>
      </c>
      <c r="D3177" s="56">
        <f>+IF(ISERROR(VLOOKUP($B3177,Insumos!$C:$G,2,FALSE)),"",VLOOKUP($B3177,Insumos!$C:$G,2,FALSE))</f>
        <v>170</v>
      </c>
      <c r="E3177" s="57">
        <f>+IF(ISERROR(VLOOKUP($B3177,Insumos!$C:$G,5,FALSE)),"",VLOOKUP($B3177,Insumos!$C:$G,5,FALSE))</f>
        <v>1</v>
      </c>
      <c r="F3177" s="55" t="str">
        <f>+IF(ISERROR(VLOOKUP($B3177,Insumos!$C:$G,4,FALSE)),"",VLOOKUP($B3177,Insumos!$C:$G,4,FALSE))</f>
        <v>UNIDAD</v>
      </c>
      <c r="G3177" s="141">
        <v>1.0</v>
      </c>
      <c r="H3177" s="56">
        <f t="shared" si="113"/>
        <v>170</v>
      </c>
    </row>
    <row r="3178" ht="15.75" customHeight="1">
      <c r="A3178" s="53">
        <v>19.0</v>
      </c>
      <c r="B3178" s="55"/>
      <c r="C3178" s="55" t="str">
        <f>+IF(ISERROR(VLOOKUP($B3178,Insumos!$C:$G,3,FALSE)),"",VLOOKUP($B3178,Insumos!$C:$G,3,FALSE))</f>
        <v/>
      </c>
      <c r="D3178" s="56" t="str">
        <f>+IF(ISERROR(VLOOKUP($B3178,Insumos!$C:$G,2,FALSE)),"",VLOOKUP($B3178,Insumos!$C:$G,2,FALSE))</f>
        <v/>
      </c>
      <c r="E3178" s="57" t="str">
        <f>+IF(ISERROR(VLOOKUP($B3178,Insumos!$C:$G,5,FALSE)),"",VLOOKUP($B3178,Insumos!$C:$G,5,FALSE))</f>
        <v/>
      </c>
      <c r="F3178" s="55" t="str">
        <f>+IF(ISERROR(VLOOKUP($B3178,Insumos!$C:$G,4,FALSE)),"",VLOOKUP($B3178,Insumos!$C:$G,4,FALSE))</f>
        <v/>
      </c>
      <c r="G3178" s="141"/>
      <c r="H3178" s="56">
        <f t="shared" si="113"/>
        <v>0</v>
      </c>
    </row>
    <row r="3179" ht="15.75" customHeight="1">
      <c r="A3179" s="53">
        <v>20.0</v>
      </c>
      <c r="B3179" s="55"/>
      <c r="C3179" s="55" t="str">
        <f>+IF(ISERROR(VLOOKUP($B3179,Insumos!$C:$G,3,FALSE)),"",VLOOKUP($B3179,Insumos!$C:$G,3,FALSE))</f>
        <v/>
      </c>
      <c r="D3179" s="56" t="str">
        <f>+IF(ISERROR(VLOOKUP($B3179,Insumos!$C:$G,2,FALSE)),"",VLOOKUP($B3179,Insumos!$C:$G,2,FALSE))</f>
        <v/>
      </c>
      <c r="E3179" s="57" t="str">
        <f>+IF(ISERROR(VLOOKUP($B3179,Insumos!$C:$G,5,FALSE)),"",VLOOKUP($B3179,Insumos!$C:$G,5,FALSE))</f>
        <v/>
      </c>
      <c r="F3179" s="55" t="str">
        <f>+IF(ISERROR(VLOOKUP($B3179,Insumos!$C:$G,4,FALSE)),"",VLOOKUP($B3179,Insumos!$C:$G,4,FALSE))</f>
        <v/>
      </c>
      <c r="G3179" s="141"/>
      <c r="H3179" s="56">
        <f t="shared" si="113"/>
        <v>0</v>
      </c>
    </row>
    <row r="3180" ht="15.75" customHeight="1">
      <c r="A3180" s="53">
        <v>21.0</v>
      </c>
      <c r="B3180" s="55"/>
      <c r="C3180" s="55" t="str">
        <f>+IF(ISERROR(VLOOKUP($B3180,Insumos!$C:$G,3,FALSE)),"",VLOOKUP($B3180,Insumos!$C:$G,3,FALSE))</f>
        <v/>
      </c>
      <c r="D3180" s="56" t="str">
        <f>+IF(ISERROR(VLOOKUP($B3180,Insumos!$C:$G,2,FALSE)),"",VLOOKUP($B3180,Insumos!$C:$G,2,FALSE))</f>
        <v/>
      </c>
      <c r="E3180" s="57" t="str">
        <f>+IF(ISERROR(VLOOKUP($B3180,Insumos!$C:$G,5,FALSE)),"",VLOOKUP($B3180,Insumos!$C:$G,5,FALSE))</f>
        <v/>
      </c>
      <c r="F3180" s="55" t="str">
        <f>+IF(ISERROR(VLOOKUP($B3180,Insumos!$C:$G,4,FALSE)),"",VLOOKUP($B3180,Insumos!$C:$G,4,FALSE))</f>
        <v/>
      </c>
      <c r="G3180" s="141"/>
      <c r="H3180" s="56">
        <f t="shared" si="113"/>
        <v>0</v>
      </c>
    </row>
    <row r="3181" ht="15.75" customHeight="1">
      <c r="A3181" s="42"/>
      <c r="B3181" s="140"/>
      <c r="C3181" s="41"/>
      <c r="D3181" s="44"/>
      <c r="E3181" s="45"/>
      <c r="F3181" s="41"/>
      <c r="G3181" s="67" t="s">
        <v>566</v>
      </c>
      <c r="H3181" s="68">
        <f>+SUM(H3160:H3180)</f>
        <v>1443.21</v>
      </c>
    </row>
    <row r="3182" ht="15.75" customHeight="1">
      <c r="A3182" s="42"/>
      <c r="B3182" s="140"/>
      <c r="C3182" s="41"/>
      <c r="D3182" s="44"/>
      <c r="E3182" s="45"/>
      <c r="F3182" s="41"/>
      <c r="G3182" s="67" t="s">
        <v>569</v>
      </c>
      <c r="H3182" s="142">
        <f>+H3181/10</f>
        <v>144.321</v>
      </c>
    </row>
    <row r="3183" ht="15.75" customHeight="1">
      <c r="A3183" s="42"/>
      <c r="B3183" s="140"/>
      <c r="C3183" s="41"/>
      <c r="D3183" s="44"/>
      <c r="E3183" s="45"/>
      <c r="F3183" s="41"/>
      <c r="G3183" s="67" t="s">
        <v>570</v>
      </c>
      <c r="H3183" s="143">
        <f>(H3181+H3182)*1.19</f>
        <v>1889.16189</v>
      </c>
    </row>
    <row r="3184" ht="15.75" customHeight="1">
      <c r="A3184" s="42"/>
      <c r="B3184" s="140"/>
      <c r="C3184" s="41"/>
      <c r="D3184" s="44"/>
      <c r="E3184" s="45"/>
      <c r="F3184" s="41"/>
      <c r="G3184" s="67" t="s">
        <v>571</v>
      </c>
      <c r="H3184" s="144">
        <f>+H3183/H3185</f>
        <v>0.2225161237</v>
      </c>
    </row>
    <row r="3185" ht="15.75" customHeight="1">
      <c r="A3185" s="42"/>
      <c r="B3185" s="140"/>
      <c r="C3185" s="41"/>
      <c r="D3185" s="44"/>
      <c r="E3185" s="45"/>
      <c r="F3185" s="41"/>
      <c r="G3185" s="67" t="s">
        <v>572</v>
      </c>
      <c r="H3185" s="154">
        <v>8490.0</v>
      </c>
    </row>
    <row r="3186" ht="15.75" customHeight="1">
      <c r="B3186" s="4"/>
      <c r="G3186" s="31"/>
    </row>
    <row r="3187" ht="15.75" customHeight="1">
      <c r="B3187" s="4"/>
      <c r="G3187" s="31"/>
    </row>
    <row r="3188" ht="15.75" customHeight="1">
      <c r="B3188" s="4"/>
      <c r="G3188" s="31"/>
    </row>
    <row r="3189" ht="15.75" customHeight="1">
      <c r="A3189" s="138" t="s">
        <v>562</v>
      </c>
      <c r="B3189" s="89" t="s">
        <v>471</v>
      </c>
      <c r="C3189" s="34" t="s">
        <v>484</v>
      </c>
      <c r="D3189" s="35"/>
      <c r="E3189" s="36"/>
      <c r="F3189" s="37"/>
      <c r="G3189" s="38"/>
      <c r="H3189" s="35"/>
    </row>
    <row r="3190" ht="15.75" customHeight="1">
      <c r="A3190" s="42"/>
      <c r="B3190" s="140"/>
      <c r="C3190" s="42"/>
      <c r="D3190" s="44"/>
      <c r="E3190" s="45"/>
      <c r="F3190" s="42"/>
      <c r="G3190" s="46"/>
      <c r="H3190" s="44"/>
    </row>
    <row r="3191" ht="15.75" customHeight="1">
      <c r="A3191" s="48" t="s">
        <v>476</v>
      </c>
      <c r="B3191" s="48" t="s">
        <v>477</v>
      </c>
      <c r="C3191" s="48" t="s">
        <v>478</v>
      </c>
      <c r="D3191" s="49" t="s">
        <v>564</v>
      </c>
      <c r="E3191" s="50" t="s">
        <v>10</v>
      </c>
      <c r="F3191" s="48" t="s">
        <v>480</v>
      </c>
      <c r="G3191" s="51" t="s">
        <v>481</v>
      </c>
      <c r="H3191" s="49" t="s">
        <v>565</v>
      </c>
    </row>
    <row r="3192" ht="15.75" customHeight="1">
      <c r="A3192" s="53">
        <v>1.0</v>
      </c>
      <c r="B3192" s="55" t="s">
        <v>69</v>
      </c>
      <c r="C3192" s="55" t="str">
        <f>+IF(ISERROR(VLOOKUP($B3192,Insumos!$C:$G,3,FALSE)),"",VLOOKUP($B3192,Insumos!$C:$G,3,FALSE))</f>
        <v>GRAMOS</v>
      </c>
      <c r="D3192" s="56">
        <f>+IF(ISERROR(VLOOKUP($B3192,Insumos!$C:$G,2,FALSE)),"",VLOOKUP($B3192,Insumos!$C:$G,2,FALSE))</f>
        <v>2777.79</v>
      </c>
      <c r="E3192" s="57">
        <f>+IF(ISERROR(VLOOKUP($B3192,Insumos!$C:$G,5,FALSE)),"",VLOOKUP($B3192,Insumos!$C:$G,5,FALSE))</f>
        <v>5700</v>
      </c>
      <c r="F3192" s="55" t="str">
        <f>+IF(ISERROR(VLOOKUP($B3192,Insumos!$C:$G,4,FALSE)),"",VLOOKUP($B3192,Insumos!$C:$G,4,FALSE))</f>
        <v>GRAMOS</v>
      </c>
      <c r="G3192" s="187">
        <v>110.0</v>
      </c>
      <c r="H3192" s="56">
        <f t="shared" ref="H3192:H3214" si="114">IF(ISERROR(ROUND(+D3192/E3192*G3192,2)),0,ROUND(+D3192/E3192*G3192,2))</f>
        <v>53.61</v>
      </c>
    </row>
    <row r="3193" ht="15.75" customHeight="1">
      <c r="A3193" s="53">
        <v>2.0</v>
      </c>
      <c r="B3193" s="55" t="s">
        <v>52</v>
      </c>
      <c r="C3193" s="55" t="str">
        <f>+IF(ISERROR(VLOOKUP($B3193,Insumos!$C:$G,3,FALSE)),"",VLOOKUP($B3193,Insumos!$C:$G,3,FALSE))</f>
        <v>UNIDAD</v>
      </c>
      <c r="D3193" s="56">
        <f>+IF(ISERROR(VLOOKUP($B3193,Insumos!$C:$G,2,FALSE)),"",VLOOKUP($B3193,Insumos!$C:$G,2,FALSE))</f>
        <v>5000</v>
      </c>
      <c r="E3193" s="57">
        <f>+IF(ISERROR(VLOOKUP($B3193,Insumos!$C:$G,5,FALSE)),"",VLOOKUP($B3193,Insumos!$C:$G,5,FALSE))</f>
        <v>100</v>
      </c>
      <c r="F3193" s="55" t="str">
        <f>+IF(ISERROR(VLOOKUP($B3193,Insumos!$C:$G,4,FALSE)),"",VLOOKUP($B3193,Insumos!$C:$G,4,FALSE))</f>
        <v>UNIDAD</v>
      </c>
      <c r="G3193" s="187">
        <v>0.5</v>
      </c>
      <c r="H3193" s="56">
        <f t="shared" si="114"/>
        <v>25</v>
      </c>
    </row>
    <row r="3194" ht="15.75" customHeight="1">
      <c r="A3194" s="53">
        <v>3.0</v>
      </c>
      <c r="B3194" s="55" t="s">
        <v>236</v>
      </c>
      <c r="C3194" s="55" t="str">
        <f>+IF(ISERROR(VLOOKUP($B3194,Insumos!$C:$G,3,FALSE)),"",VLOOKUP($B3194,Insumos!$C:$G,3,FALSE))</f>
        <v>GRAMOS</v>
      </c>
      <c r="D3194" s="56">
        <f>+IF(ISERROR(VLOOKUP($B3194,Insumos!$C:$G,2,FALSE)),"",VLOOKUP($B3194,Insumos!$C:$G,2,FALSE))</f>
        <v>8753.846154</v>
      </c>
      <c r="E3194" s="57">
        <f>+IF(ISERROR(VLOOKUP($B3194,Insumos!$C:$G,5,FALSE)),"",VLOOKUP($B3194,Insumos!$C:$G,5,FALSE))</f>
        <v>1000</v>
      </c>
      <c r="F3194" s="55" t="str">
        <f>+IF(ISERROR(VLOOKUP($B3194,Insumos!$C:$G,4,FALSE)),"",VLOOKUP($B3194,Insumos!$C:$G,4,FALSE))</f>
        <v>GRAMOS</v>
      </c>
      <c r="G3194" s="187">
        <v>30.0</v>
      </c>
      <c r="H3194" s="56">
        <f t="shared" si="114"/>
        <v>262.62</v>
      </c>
    </row>
    <row r="3195" ht="15.75" customHeight="1">
      <c r="A3195" s="53">
        <v>4.0</v>
      </c>
      <c r="B3195" s="55" t="s">
        <v>33</v>
      </c>
      <c r="C3195" s="55" t="str">
        <f>+IF(ISERROR(VLOOKUP($B3195,Insumos!$C:$G,3,FALSE)),"",VLOOKUP($B3195,Insumos!$C:$G,3,FALSE))</f>
        <v>GRAMOS</v>
      </c>
      <c r="D3195" s="56">
        <f>+IF(ISERROR(VLOOKUP($B3195,Insumos!$C:$G,2,FALSE)),"",VLOOKUP($B3195,Insumos!$C:$G,2,FALSE))</f>
        <v>6945</v>
      </c>
      <c r="E3195" s="57">
        <f>+IF(ISERROR(VLOOKUP($B3195,Insumos!$C:$G,5,FALSE)),"",VLOOKUP($B3195,Insumos!$C:$G,5,FALSE))</f>
        <v>1360</v>
      </c>
      <c r="F3195" s="55" t="str">
        <f>+IF(ISERROR(VLOOKUP($B3195,Insumos!$C:$G,4,FALSE)),"",VLOOKUP($B3195,Insumos!$C:$G,4,FALSE))</f>
        <v>GRAMOS</v>
      </c>
      <c r="G3195" s="187">
        <v>35.0</v>
      </c>
      <c r="H3195" s="56">
        <f t="shared" si="114"/>
        <v>178.73</v>
      </c>
    </row>
    <row r="3196" ht="15.75" customHeight="1">
      <c r="A3196" s="53">
        <v>5.0</v>
      </c>
      <c r="B3196" s="55" t="s">
        <v>54</v>
      </c>
      <c r="C3196" s="55" t="str">
        <f>+IF(ISERROR(VLOOKUP($B3196,Insumos!$C:$G,3,FALSE)),"",VLOOKUP($B3196,Insumos!$C:$G,3,FALSE))</f>
        <v>UNIDAD</v>
      </c>
      <c r="D3196" s="56">
        <f>+IF(ISERROR(VLOOKUP($B3196,Insumos!$C:$G,2,FALSE)),"",VLOOKUP($B3196,Insumos!$C:$G,2,FALSE))</f>
        <v>8000</v>
      </c>
      <c r="E3196" s="57">
        <f>+IF(ISERROR(VLOOKUP($B3196,Insumos!$C:$G,5,FALSE)),"",VLOOKUP($B3196,Insumos!$C:$G,5,FALSE))</f>
        <v>36</v>
      </c>
      <c r="F3196" s="55" t="str">
        <f>+IF(ISERROR(VLOOKUP($B3196,Insumos!$C:$G,4,FALSE)),"",VLOOKUP($B3196,Insumos!$C:$G,4,FALSE))</f>
        <v>UNIDAD</v>
      </c>
      <c r="G3196" s="187">
        <v>0.5</v>
      </c>
      <c r="H3196" s="56">
        <f t="shared" si="114"/>
        <v>111.11</v>
      </c>
    </row>
    <row r="3197" ht="15.75" customHeight="1">
      <c r="A3197" s="53">
        <v>6.0</v>
      </c>
      <c r="B3197" s="55" t="s">
        <v>92</v>
      </c>
      <c r="C3197" s="55" t="str">
        <f>+IF(ISERROR(VLOOKUP($B3197,Insumos!$C:$G,3,FALSE)),"",VLOOKUP($B3197,Insumos!$C:$G,3,FALSE))</f>
        <v>PORCION</v>
      </c>
      <c r="D3197" s="56">
        <f>+IF(ISERROR(VLOOKUP($B3197,Insumos!$C:$G,2,FALSE)),"",VLOOKUP($B3197,Insumos!$C:$G,2,FALSE))</f>
        <v>418.33</v>
      </c>
      <c r="E3197" s="57">
        <f>+IF(ISERROR(VLOOKUP($B3197,Insumos!$C:$G,5,FALSE)),"",VLOOKUP($B3197,Insumos!$C:$G,5,FALSE))</f>
        <v>1</v>
      </c>
      <c r="F3197" s="55" t="str">
        <f>+IF(ISERROR(VLOOKUP($B3197,Insumos!$C:$G,4,FALSE)),"",VLOOKUP($B3197,Insumos!$C:$G,4,FALSE))</f>
        <v>PORCION</v>
      </c>
      <c r="G3197" s="187">
        <v>1.0</v>
      </c>
      <c r="H3197" s="56">
        <f t="shared" si="114"/>
        <v>418.33</v>
      </c>
    </row>
    <row r="3198" ht="15.75" customHeight="1">
      <c r="A3198" s="53">
        <v>7.0</v>
      </c>
      <c r="B3198" s="55" t="s">
        <v>141</v>
      </c>
      <c r="C3198" s="55" t="str">
        <f>+IF(ISERROR(VLOOKUP($B3198,Insumos!$C:$G,3,FALSE)),"",VLOOKUP($B3198,Insumos!$C:$G,3,FALSE))</f>
        <v>MILILITROS</v>
      </c>
      <c r="D3198" s="56">
        <f>+IF(ISERROR(VLOOKUP($B3198,Insumos!$C:$G,2,FALSE)),"",VLOOKUP($B3198,Insumos!$C:$G,2,FALSE))</f>
        <v>12024.33</v>
      </c>
      <c r="E3198" s="57">
        <f>+IF(ISERROR(VLOOKUP($B3198,Insumos!$C:$G,5,FALSE)),"",VLOOKUP($B3198,Insumos!$C:$G,5,FALSE))</f>
        <v>2895</v>
      </c>
      <c r="F3198" s="55" t="str">
        <f>+IF(ISERROR(VLOOKUP($B3198,Insumos!$C:$G,4,FALSE)),"",VLOOKUP($B3198,Insumos!$C:$G,4,FALSE))</f>
        <v>MILILITROS</v>
      </c>
      <c r="G3198" s="187">
        <v>30.0</v>
      </c>
      <c r="H3198" s="56">
        <f t="shared" si="114"/>
        <v>124.6</v>
      </c>
    </row>
    <row r="3199" ht="15.75" customHeight="1">
      <c r="A3199" s="53">
        <v>8.0</v>
      </c>
      <c r="B3199" s="55" t="s">
        <v>145</v>
      </c>
      <c r="C3199" s="55" t="str">
        <f>+IF(ISERROR(VLOOKUP($B3199,Insumos!$C:$G,3,FALSE)),"",VLOOKUP($B3199,Insumos!$C:$G,3,FALSE))</f>
        <v>MILILITROS</v>
      </c>
      <c r="D3199" s="56">
        <f>+IF(ISERROR(VLOOKUP($B3199,Insumos!$C:$G,2,FALSE)),"",VLOOKUP($B3199,Insumos!$C:$G,2,FALSE))</f>
        <v>3327.52</v>
      </c>
      <c r="E3199" s="57">
        <f>+IF(ISERROR(VLOOKUP($B3199,Insumos!$C:$G,5,FALSE)),"",VLOOKUP($B3199,Insumos!$C:$G,5,FALSE))</f>
        <v>798</v>
      </c>
      <c r="F3199" s="55" t="str">
        <f>+IF(ISERROR(VLOOKUP($B3199,Insumos!$C:$G,4,FALSE)),"",VLOOKUP($B3199,Insumos!$C:$G,4,FALSE))</f>
        <v>MILILITROS</v>
      </c>
      <c r="G3199" s="187">
        <v>30.0</v>
      </c>
      <c r="H3199" s="56">
        <f t="shared" si="114"/>
        <v>125.09</v>
      </c>
    </row>
    <row r="3200" ht="15.75" customHeight="1">
      <c r="A3200" s="53">
        <v>9.0</v>
      </c>
      <c r="B3200" s="55" t="s">
        <v>124</v>
      </c>
      <c r="C3200" s="55" t="str">
        <f>+IF(ISERROR(VLOOKUP($B3200,Insumos!$C:$G,3,FALSE)),"",VLOOKUP($B3200,Insumos!$C:$G,3,FALSE))</f>
        <v>GRAMOS</v>
      </c>
      <c r="D3200" s="56">
        <f>+IF(ISERROR(VLOOKUP($B3200,Insumos!$C:$G,2,FALSE)),"",VLOOKUP($B3200,Insumos!$C:$G,2,FALSE))</f>
        <v>3529.411765</v>
      </c>
      <c r="E3200" s="57">
        <f>+IF(ISERROR(VLOOKUP($B3200,Insumos!$C:$G,5,FALSE)),"",VLOOKUP($B3200,Insumos!$C:$G,5,FALSE))</f>
        <v>1000</v>
      </c>
      <c r="F3200" s="55" t="str">
        <f>+IF(ISERROR(VLOOKUP($B3200,Insumos!$C:$G,4,FALSE)),"",VLOOKUP($B3200,Insumos!$C:$G,4,FALSE))</f>
        <v>GRAMOS</v>
      </c>
      <c r="G3200" s="187">
        <v>45.0</v>
      </c>
      <c r="H3200" s="56">
        <f t="shared" si="114"/>
        <v>158.82</v>
      </c>
    </row>
    <row r="3201" ht="15.75" customHeight="1">
      <c r="A3201" s="53">
        <v>10.0</v>
      </c>
      <c r="B3201" s="55" t="s">
        <v>87</v>
      </c>
      <c r="C3201" s="55" t="str">
        <f>+IF(ISERROR(VLOOKUP($B3201,Insumos!$C:$G,3,FALSE)),"",VLOOKUP($B3201,Insumos!$C:$G,3,FALSE))</f>
        <v>GRAMOS</v>
      </c>
      <c r="D3201" s="56">
        <f>+IF(ISERROR(VLOOKUP($B3201,Insumos!$C:$G,2,FALSE)),"",VLOOKUP($B3201,Insumos!$C:$G,2,FALSE))</f>
        <v>3795</v>
      </c>
      <c r="E3201" s="57">
        <f>+IF(ISERROR(VLOOKUP($B3201,Insumos!$C:$G,5,FALSE)),"",VLOOKUP($B3201,Insumos!$C:$G,5,FALSE))</f>
        <v>500</v>
      </c>
      <c r="F3201" s="55" t="str">
        <f>+IF(ISERROR(VLOOKUP($B3201,Insumos!$C:$G,4,FALSE)),"",VLOOKUP($B3201,Insumos!$C:$G,4,FALSE))</f>
        <v>GRAMOS</v>
      </c>
      <c r="G3201" s="187">
        <v>5.0</v>
      </c>
      <c r="H3201" s="56">
        <f t="shared" si="114"/>
        <v>37.95</v>
      </c>
    </row>
    <row r="3202" ht="15.75" customHeight="1">
      <c r="A3202" s="53">
        <v>11.0</v>
      </c>
      <c r="B3202" s="55" t="s">
        <v>324</v>
      </c>
      <c r="C3202" s="55" t="str">
        <f>+IF(ISERROR(VLOOKUP($B3202,Insumos!$C:$G,3,FALSE)),"",VLOOKUP($B3202,Insumos!$C:$G,3,FALSE))</f>
        <v>GRAMOS</v>
      </c>
      <c r="D3202" s="56">
        <f>+IF(ISERROR(VLOOKUP($B3202,Insumos!$C:$G,2,FALSE)),"",VLOOKUP($B3202,Insumos!$C:$G,2,FALSE))</f>
        <v>1134.5</v>
      </c>
      <c r="E3202" s="57">
        <f>+IF(ISERROR(VLOOKUP($B3202,Insumos!$C:$G,5,FALSE)),"",VLOOKUP($B3202,Insumos!$C:$G,5,FALSE))</f>
        <v>1000</v>
      </c>
      <c r="F3202" s="55" t="str">
        <f>+IF(ISERROR(VLOOKUP($B3202,Insumos!$C:$G,4,FALSE)),"",VLOOKUP($B3202,Insumos!$C:$G,4,FALSE))</f>
        <v>GRAMOS</v>
      </c>
      <c r="G3202" s="187">
        <v>5.0</v>
      </c>
      <c r="H3202" s="56">
        <f t="shared" si="114"/>
        <v>5.67</v>
      </c>
    </row>
    <row r="3203" ht="15.75" customHeight="1">
      <c r="A3203" s="53">
        <v>12.0</v>
      </c>
      <c r="B3203" s="55" t="s">
        <v>294</v>
      </c>
      <c r="C3203" s="55" t="str">
        <f>+IF(ISERROR(VLOOKUP($B3203,Insumos!$C:$G,3,FALSE)),"",VLOOKUP($B3203,Insumos!$C:$G,3,FALSE))</f>
        <v>CAJA</v>
      </c>
      <c r="D3203" s="56">
        <f>+IF(ISERROR(VLOOKUP($B3203,Insumos!$C:$G,2,FALSE)),"",VLOOKUP($B3203,Insumos!$C:$G,2,FALSE))</f>
        <v>180</v>
      </c>
      <c r="E3203" s="57">
        <f>+IF(ISERROR(VLOOKUP($B3203,Insumos!$C:$G,5,FALSE)),"",VLOOKUP($B3203,Insumos!$C:$G,5,FALSE))</f>
        <v>1</v>
      </c>
      <c r="F3203" s="55" t="str">
        <f>+IF(ISERROR(VLOOKUP($B3203,Insumos!$C:$G,4,FALSE)),"",VLOOKUP($B3203,Insumos!$C:$G,4,FALSE))</f>
        <v>CAJA</v>
      </c>
      <c r="G3203" s="187">
        <v>1.0</v>
      </c>
      <c r="H3203" s="56">
        <f t="shared" si="114"/>
        <v>180</v>
      </c>
    </row>
    <row r="3204" ht="15.75" customHeight="1">
      <c r="A3204" s="53">
        <v>13.0</v>
      </c>
      <c r="B3204" s="55" t="s">
        <v>314</v>
      </c>
      <c r="C3204" s="55" t="str">
        <f>+IF(ISERROR(VLOOKUP($B3204,Insumos!$C:$G,3,FALSE)),"",VLOOKUP($B3204,Insumos!$C:$G,3,FALSE))</f>
        <v>UNIDAD</v>
      </c>
      <c r="D3204" s="56">
        <f>+IF(ISERROR(VLOOKUP($B3204,Insumos!$C:$G,2,FALSE)),"",VLOOKUP($B3204,Insumos!$C:$G,2,FALSE))</f>
        <v>10.5</v>
      </c>
      <c r="E3204" s="57">
        <f>+IF(ISERROR(VLOOKUP($B3204,Insumos!$C:$G,5,FALSE)),"",VLOOKUP($B3204,Insumos!$C:$G,5,FALSE))</f>
        <v>1</v>
      </c>
      <c r="F3204" s="55" t="str">
        <f>+IF(ISERROR(VLOOKUP($B3204,Insumos!$C:$G,4,FALSE)),"",VLOOKUP($B3204,Insumos!$C:$G,4,FALSE))</f>
        <v>UNIDAD</v>
      </c>
      <c r="G3204" s="187">
        <v>1.0</v>
      </c>
      <c r="H3204" s="56">
        <f t="shared" si="114"/>
        <v>10.5</v>
      </c>
    </row>
    <row r="3205" ht="15.75" customHeight="1">
      <c r="A3205" s="53">
        <v>14.0</v>
      </c>
      <c r="B3205" s="55" t="s">
        <v>156</v>
      </c>
      <c r="C3205" s="55" t="str">
        <f>+IF(ISERROR(VLOOKUP($B3205,Insumos!$C:$G,3,FALSE)),"",VLOOKUP($B3205,Insumos!$C:$G,3,FALSE))</f>
        <v>GRAMOS</v>
      </c>
      <c r="D3205" s="56">
        <f>+IF(ISERROR(VLOOKUP($B3205,Insumos!$C:$G,2,FALSE)),"",VLOOKUP($B3205,Insumos!$C:$G,2,FALSE))</f>
        <v>909</v>
      </c>
      <c r="E3205" s="57">
        <f>+IF(ISERROR(VLOOKUP($B3205,Insumos!$C:$G,5,FALSE)),"",VLOOKUP($B3205,Insumos!$C:$G,5,FALSE))</f>
        <v>1000</v>
      </c>
      <c r="F3205" s="55" t="str">
        <f>+IF(ISERROR(VLOOKUP($B3205,Insumos!$C:$G,4,FALSE)),"",VLOOKUP($B3205,Insumos!$C:$G,4,FALSE))</f>
        <v>GRAMOS</v>
      </c>
      <c r="G3205" s="187">
        <v>8.0</v>
      </c>
      <c r="H3205" s="56">
        <f t="shared" si="114"/>
        <v>7.27</v>
      </c>
    </row>
    <row r="3206" ht="15.75" customHeight="1">
      <c r="A3206" s="53">
        <v>15.0</v>
      </c>
      <c r="B3206" s="55" t="s">
        <v>313</v>
      </c>
      <c r="C3206" s="55" t="str">
        <f>+IF(ISERROR(VLOOKUP($B3206,Insumos!$C:$G,3,FALSE)),"",VLOOKUP($B3206,Insumos!$C:$G,3,FALSE))</f>
        <v>GRAMOS</v>
      </c>
      <c r="D3206" s="56">
        <f>+IF(ISERROR(VLOOKUP($B3206,Insumos!$C:$G,2,FALSE)),"",VLOOKUP($B3206,Insumos!$C:$G,2,FALSE))</f>
        <v>6750</v>
      </c>
      <c r="E3206" s="57">
        <f>+IF(ISERROR(VLOOKUP($B3206,Insumos!$C:$G,5,FALSE)),"",VLOOKUP($B3206,Insumos!$C:$G,5,FALSE))</f>
        <v>1000</v>
      </c>
      <c r="F3206" s="55" t="str">
        <f>+IF(ISERROR(VLOOKUP($B3206,Insumos!$C:$G,4,FALSE)),"",VLOOKUP($B3206,Insumos!$C:$G,4,FALSE))</f>
        <v>GRAMOS</v>
      </c>
      <c r="G3206" s="187">
        <v>8.0</v>
      </c>
      <c r="H3206" s="56">
        <f t="shared" si="114"/>
        <v>54</v>
      </c>
    </row>
    <row r="3207" ht="15.75" customHeight="1">
      <c r="A3207" s="53">
        <v>16.0</v>
      </c>
      <c r="B3207" s="55" t="s">
        <v>311</v>
      </c>
      <c r="C3207" s="55" t="str">
        <f>+IF(ISERROR(VLOOKUP($B3207,Insumos!$C:$G,3,FALSE)),"",VLOOKUP($B3207,Insumos!$C:$G,3,FALSE))</f>
        <v>UNIDAD</v>
      </c>
      <c r="D3207" s="56">
        <f>+IF(ISERROR(VLOOKUP($B3207,Insumos!$C:$G,2,FALSE)),"",VLOOKUP($B3207,Insumos!$C:$G,2,FALSE))</f>
        <v>75.25</v>
      </c>
      <c r="E3207" s="57">
        <f>+IF(ISERROR(VLOOKUP($B3207,Insumos!$C:$G,5,FALSE)),"",VLOOKUP($B3207,Insumos!$C:$G,5,FALSE))</f>
        <v>1</v>
      </c>
      <c r="F3207" s="55" t="str">
        <f>+IF(ISERROR(VLOOKUP($B3207,Insumos!$C:$G,4,FALSE)),"",VLOOKUP($B3207,Insumos!$C:$G,4,FALSE))</f>
        <v>UNIDAD</v>
      </c>
      <c r="G3207" s="187">
        <v>1.0</v>
      </c>
      <c r="H3207" s="56">
        <f t="shared" si="114"/>
        <v>75.25</v>
      </c>
    </row>
    <row r="3208" ht="15.75" customHeight="1">
      <c r="A3208" s="53">
        <v>17.0</v>
      </c>
      <c r="B3208" s="55" t="s">
        <v>312</v>
      </c>
      <c r="C3208" s="55" t="str">
        <f>+IF(ISERROR(VLOOKUP($B3208,Insumos!$C:$G,3,FALSE)),"",VLOOKUP($B3208,Insumos!$C:$G,3,FALSE))</f>
        <v>UNIDAD</v>
      </c>
      <c r="D3208" s="56">
        <f>+IF(ISERROR(VLOOKUP($B3208,Insumos!$C:$G,2,FALSE)),"",VLOOKUP($B3208,Insumos!$C:$G,2,FALSE))</f>
        <v>90.25</v>
      </c>
      <c r="E3208" s="57">
        <f>+IF(ISERROR(VLOOKUP($B3208,Insumos!$C:$G,5,FALSE)),"",VLOOKUP($B3208,Insumos!$C:$G,5,FALSE))</f>
        <v>1</v>
      </c>
      <c r="F3208" s="55" t="str">
        <f>+IF(ISERROR(VLOOKUP($B3208,Insumos!$C:$G,4,FALSE)),"",VLOOKUP($B3208,Insumos!$C:$G,4,FALSE))</f>
        <v>UNIDAD</v>
      </c>
      <c r="G3208" s="187">
        <v>1.0</v>
      </c>
      <c r="H3208" s="56">
        <f t="shared" si="114"/>
        <v>90.25</v>
      </c>
    </row>
    <row r="3209" ht="15.75" customHeight="1">
      <c r="A3209" s="53">
        <v>18.0</v>
      </c>
      <c r="B3209" s="55" t="s">
        <v>303</v>
      </c>
      <c r="C3209" s="55" t="str">
        <f>+IF(ISERROR(VLOOKUP($B3209,Insumos!$C:$G,3,FALSE)),"",VLOOKUP($B3209,Insumos!$C:$G,3,FALSE))</f>
        <v>UNIDAD</v>
      </c>
      <c r="D3209" s="56">
        <f>+IF(ISERROR(VLOOKUP($B3209,Insumos!$C:$G,2,FALSE)),"",VLOOKUP($B3209,Insumos!$C:$G,2,FALSE))</f>
        <v>10</v>
      </c>
      <c r="E3209" s="57">
        <f>+IF(ISERROR(VLOOKUP($B3209,Insumos!$C:$G,5,FALSE)),"",VLOOKUP($B3209,Insumos!$C:$G,5,FALSE))</f>
        <v>1</v>
      </c>
      <c r="F3209" s="55" t="str">
        <f>+IF(ISERROR(VLOOKUP($B3209,Insumos!$C:$G,4,FALSE)),"",VLOOKUP($B3209,Insumos!$C:$G,4,FALSE))</f>
        <v>UNIDAD</v>
      </c>
      <c r="G3209" s="187">
        <v>4.0</v>
      </c>
      <c r="H3209" s="56">
        <f t="shared" si="114"/>
        <v>40</v>
      </c>
    </row>
    <row r="3210" ht="15.75" customHeight="1">
      <c r="A3210" s="53">
        <v>19.0</v>
      </c>
      <c r="B3210" s="55" t="s">
        <v>304</v>
      </c>
      <c r="C3210" s="55" t="str">
        <f>+IF(ISERROR(VLOOKUP($B3210,Insumos!$C:$G,3,FALSE)),"",VLOOKUP($B3210,Insumos!$C:$G,3,FALSE))</f>
        <v>UNIDAD</v>
      </c>
      <c r="D3210" s="56">
        <f>+IF(ISERROR(VLOOKUP($B3210,Insumos!$C:$G,2,FALSE)),"",VLOOKUP($B3210,Insumos!$C:$G,2,FALSE))</f>
        <v>9</v>
      </c>
      <c r="E3210" s="57">
        <f>+IF(ISERROR(VLOOKUP($B3210,Insumos!$C:$G,5,FALSE)),"",VLOOKUP($B3210,Insumos!$C:$G,5,FALSE))</f>
        <v>1</v>
      </c>
      <c r="F3210" s="55" t="str">
        <f>+IF(ISERROR(VLOOKUP($B3210,Insumos!$C:$G,4,FALSE)),"",VLOOKUP($B3210,Insumos!$C:$G,4,FALSE))</f>
        <v>UNIDAD</v>
      </c>
      <c r="G3210" s="187">
        <v>4.0</v>
      </c>
      <c r="H3210" s="56">
        <f t="shared" si="114"/>
        <v>36</v>
      </c>
    </row>
    <row r="3211" ht="15.75" customHeight="1">
      <c r="A3211" s="53">
        <v>20.0</v>
      </c>
      <c r="B3211" s="55" t="s">
        <v>305</v>
      </c>
      <c r="C3211" s="55" t="str">
        <f>+IF(ISERROR(VLOOKUP($B3211,Insumos!$C:$G,3,FALSE)),"",VLOOKUP($B3211,Insumos!$C:$G,3,FALSE))</f>
        <v>UNIDAD</v>
      </c>
      <c r="D3211" s="56">
        <f>+IF(ISERROR(VLOOKUP($B3211,Insumos!$C:$G,2,FALSE)),"",VLOOKUP($B3211,Insumos!$C:$G,2,FALSE))</f>
        <v>52</v>
      </c>
      <c r="E3211" s="57">
        <f>+IF(ISERROR(VLOOKUP($B3211,Insumos!$C:$G,5,FALSE)),"",VLOOKUP($B3211,Insumos!$C:$G,5,FALSE))</f>
        <v>1</v>
      </c>
      <c r="F3211" s="55" t="str">
        <f>+IF(ISERROR(VLOOKUP($B3211,Insumos!$C:$G,4,FALSE)),"",VLOOKUP($B3211,Insumos!$C:$G,4,FALSE))</f>
        <v>UNIDAD</v>
      </c>
      <c r="G3211" s="187">
        <v>1.0</v>
      </c>
      <c r="H3211" s="56">
        <f t="shared" si="114"/>
        <v>52</v>
      </c>
    </row>
    <row r="3212" ht="15.75" customHeight="1">
      <c r="A3212" s="53">
        <v>21.0</v>
      </c>
      <c r="B3212" s="55" t="s">
        <v>309</v>
      </c>
      <c r="C3212" s="55" t="str">
        <f>+IF(ISERROR(VLOOKUP($B3212,Insumos!$C:$G,3,FALSE)),"",VLOOKUP($B3212,Insumos!$C:$G,3,FALSE))</f>
        <v>UNIDAD</v>
      </c>
      <c r="D3212" s="56">
        <f>+IF(ISERROR(VLOOKUP($B3212,Insumos!$C:$G,2,FALSE)),"",VLOOKUP($B3212,Insumos!$C:$G,2,FALSE))</f>
        <v>23.53</v>
      </c>
      <c r="E3212" s="57">
        <f>+IF(ISERROR(VLOOKUP($B3212,Insumos!$C:$G,5,FALSE)),"",VLOOKUP($B3212,Insumos!$C:$G,5,FALSE))</f>
        <v>1</v>
      </c>
      <c r="F3212" s="55" t="str">
        <f>+IF(ISERROR(VLOOKUP($B3212,Insumos!$C:$G,4,FALSE)),"",VLOOKUP($B3212,Insumos!$C:$G,4,FALSE))</f>
        <v>UNIDAD</v>
      </c>
      <c r="G3212" s="187">
        <v>1.0</v>
      </c>
      <c r="H3212" s="56">
        <f t="shared" si="114"/>
        <v>23.53</v>
      </c>
    </row>
    <row r="3213" ht="15.75" customHeight="1">
      <c r="A3213" s="53">
        <v>22.0</v>
      </c>
      <c r="B3213" s="55" t="s">
        <v>310</v>
      </c>
      <c r="C3213" s="55" t="str">
        <f>+IF(ISERROR(VLOOKUP($B3213,Insumos!$C:$G,3,FALSE)),"",VLOOKUP($B3213,Insumos!$C:$G,3,FALSE))</f>
        <v>UNIDAD</v>
      </c>
      <c r="D3213" s="56">
        <f>+IF(ISERROR(VLOOKUP($B3213,Insumos!$C:$G,2,FALSE)),"",VLOOKUP($B3213,Insumos!$C:$G,2,FALSE))</f>
        <v>15.13</v>
      </c>
      <c r="E3213" s="57">
        <f>+IF(ISERROR(VLOOKUP($B3213,Insumos!$C:$G,5,FALSE)),"",VLOOKUP($B3213,Insumos!$C:$G,5,FALSE))</f>
        <v>1</v>
      </c>
      <c r="F3213" s="55" t="str">
        <f>+IF(ISERROR(VLOOKUP($B3213,Insumos!$C:$G,4,FALSE)),"",VLOOKUP($B3213,Insumos!$C:$G,4,FALSE))</f>
        <v>UNIDAD</v>
      </c>
      <c r="G3213" s="187">
        <v>1.0</v>
      </c>
      <c r="H3213" s="56">
        <f t="shared" si="114"/>
        <v>15.13</v>
      </c>
    </row>
    <row r="3214" ht="15.75" customHeight="1">
      <c r="A3214" s="53">
        <v>23.0</v>
      </c>
      <c r="B3214" s="55" t="s">
        <v>315</v>
      </c>
      <c r="C3214" s="55" t="str">
        <f>+IF(ISERROR(VLOOKUP($B3214,Insumos!$C:$G,3,FALSE)),"",VLOOKUP($B3214,Insumos!$C:$G,3,FALSE))</f>
        <v>UNIDAD</v>
      </c>
      <c r="D3214" s="56">
        <f>+IF(ISERROR(VLOOKUP($B3214,Insumos!$C:$G,2,FALSE)),"",VLOOKUP($B3214,Insumos!$C:$G,2,FALSE))</f>
        <v>170</v>
      </c>
      <c r="E3214" s="57">
        <f>+IF(ISERROR(VLOOKUP($B3214,Insumos!$C:$G,5,FALSE)),"",VLOOKUP($B3214,Insumos!$C:$G,5,FALSE))</f>
        <v>1</v>
      </c>
      <c r="F3214" s="55" t="str">
        <f>+IF(ISERROR(VLOOKUP($B3214,Insumos!$C:$G,4,FALSE)),"",VLOOKUP($B3214,Insumos!$C:$G,4,FALSE))</f>
        <v>UNIDAD</v>
      </c>
      <c r="G3214" s="187">
        <v>1.0</v>
      </c>
      <c r="H3214" s="56">
        <f t="shared" si="114"/>
        <v>170</v>
      </c>
    </row>
    <row r="3215" ht="15.75" customHeight="1">
      <c r="A3215" s="42"/>
      <c r="B3215" s="140"/>
      <c r="C3215" s="41"/>
      <c r="D3215" s="44"/>
      <c r="E3215" s="45"/>
      <c r="F3215" s="41"/>
      <c r="G3215" s="67" t="s">
        <v>566</v>
      </c>
      <c r="H3215" s="68">
        <f>+SUM(H3192:H3214)</f>
        <v>2255.46</v>
      </c>
    </row>
    <row r="3216" ht="15.75" customHeight="1">
      <c r="A3216" s="42"/>
      <c r="B3216" s="140"/>
      <c r="C3216" s="41"/>
      <c r="D3216" s="44"/>
      <c r="E3216" s="45"/>
      <c r="F3216" s="41"/>
      <c r="G3216" s="67" t="s">
        <v>569</v>
      </c>
      <c r="H3216" s="142">
        <f>+H3215/10</f>
        <v>225.546</v>
      </c>
    </row>
    <row r="3217" ht="15.75" customHeight="1">
      <c r="A3217" s="42"/>
      <c r="B3217" s="140"/>
      <c r="C3217" s="41"/>
      <c r="D3217" s="44"/>
      <c r="E3217" s="45"/>
      <c r="F3217" s="41"/>
      <c r="G3217" s="67" t="s">
        <v>570</v>
      </c>
      <c r="H3217" s="143">
        <f>(H3215+H3216)*1.19</f>
        <v>2952.39714</v>
      </c>
    </row>
    <row r="3218" ht="15.75" customHeight="1">
      <c r="A3218" s="42"/>
      <c r="B3218" s="140"/>
      <c r="C3218" s="41"/>
      <c r="D3218" s="44"/>
      <c r="E3218" s="45"/>
      <c r="F3218" s="41"/>
      <c r="G3218" s="67" t="s">
        <v>571</v>
      </c>
      <c r="H3218" s="144">
        <f>+H3217/H3219</f>
        <v>0.2869190612</v>
      </c>
    </row>
    <row r="3219" ht="15.75" customHeight="1">
      <c r="A3219" s="42"/>
      <c r="B3219" s="140"/>
      <c r="C3219" s="41"/>
      <c r="D3219" s="44"/>
      <c r="E3219" s="45"/>
      <c r="F3219" s="41"/>
      <c r="G3219" s="67" t="s">
        <v>572</v>
      </c>
      <c r="H3219" s="154">
        <v>10290.0</v>
      </c>
    </row>
    <row r="3220" ht="15.75" customHeight="1">
      <c r="B3220" s="4"/>
      <c r="G3220" s="31"/>
    </row>
    <row r="3221" ht="15.75" customHeight="1">
      <c r="B3221" s="4"/>
      <c r="C3221" s="4"/>
      <c r="G3221" s="31"/>
    </row>
    <row r="3222" ht="15.75" customHeight="1">
      <c r="B3222" s="4"/>
      <c r="G3222" s="31"/>
    </row>
    <row r="3223" ht="15.75" customHeight="1">
      <c r="A3223" s="138" t="s">
        <v>562</v>
      </c>
      <c r="B3223" s="89" t="s">
        <v>670</v>
      </c>
      <c r="C3223" s="34" t="s">
        <v>484</v>
      </c>
      <c r="D3223" s="35"/>
      <c r="E3223" s="36"/>
      <c r="F3223" s="37"/>
      <c r="G3223" s="38"/>
      <c r="H3223" s="35"/>
    </row>
    <row r="3224" ht="15.75" customHeight="1">
      <c r="A3224" s="42"/>
      <c r="B3224" s="140"/>
      <c r="C3224" s="42"/>
      <c r="D3224" s="44"/>
      <c r="E3224" s="45"/>
      <c r="F3224" s="42"/>
      <c r="G3224" s="46"/>
      <c r="H3224" s="44"/>
    </row>
    <row r="3225" ht="15.75" customHeight="1">
      <c r="A3225" s="48" t="s">
        <v>476</v>
      </c>
      <c r="B3225" s="48" t="s">
        <v>477</v>
      </c>
      <c r="C3225" s="48" t="s">
        <v>478</v>
      </c>
      <c r="D3225" s="49" t="s">
        <v>564</v>
      </c>
      <c r="E3225" s="50" t="s">
        <v>10</v>
      </c>
      <c r="F3225" s="48" t="s">
        <v>480</v>
      </c>
      <c r="G3225" s="51" t="s">
        <v>481</v>
      </c>
      <c r="H3225" s="49" t="s">
        <v>565</v>
      </c>
    </row>
    <row r="3226" ht="15.75" customHeight="1">
      <c r="A3226" s="53">
        <v>1.0</v>
      </c>
      <c r="B3226" s="55" t="s">
        <v>69</v>
      </c>
      <c r="C3226" s="55" t="str">
        <f>+IF(ISERROR(VLOOKUP($B3226,Insumos!$C:$G,3,FALSE)),"",VLOOKUP($B3226,Insumos!$C:$G,3,FALSE))</f>
        <v>GRAMOS</v>
      </c>
      <c r="D3226" s="56">
        <f>+IF(ISERROR(VLOOKUP($B3226,Insumos!$C:$G,2,FALSE)),"",VLOOKUP($B3226,Insumos!$C:$G,2,FALSE))</f>
        <v>2777.79</v>
      </c>
      <c r="E3226" s="57">
        <f>+IF(ISERROR(VLOOKUP($B3226,Insumos!$C:$G,5,FALSE)),"",VLOOKUP($B3226,Insumos!$C:$G,5,FALSE))</f>
        <v>5700</v>
      </c>
      <c r="F3226" s="55" t="str">
        <f>+IF(ISERROR(VLOOKUP($B3226,Insumos!$C:$G,4,FALSE)),"",VLOOKUP($B3226,Insumos!$C:$G,4,FALSE))</f>
        <v>GRAMOS</v>
      </c>
      <c r="G3226" s="64">
        <v>110.0</v>
      </c>
      <c r="H3226" s="56">
        <f t="shared" ref="H3226:H3246" si="115">IF(ISERROR(ROUND(+D3226/E3226*G3226,2)),0,ROUND(+D3226/E3226*G3226,2))</f>
        <v>53.61</v>
      </c>
    </row>
    <row r="3227" ht="15.75" customHeight="1">
      <c r="A3227" s="53">
        <v>2.0</v>
      </c>
      <c r="B3227" s="55" t="s">
        <v>52</v>
      </c>
      <c r="C3227" s="55" t="str">
        <f>+IF(ISERROR(VLOOKUP($B3227,Insumos!$C:$G,3,FALSE)),"",VLOOKUP($B3227,Insumos!$C:$G,3,FALSE))</f>
        <v>UNIDAD</v>
      </c>
      <c r="D3227" s="56">
        <f>+IF(ISERROR(VLOOKUP($B3227,Insumos!$C:$G,2,FALSE)),"",VLOOKUP($B3227,Insumos!$C:$G,2,FALSE))</f>
        <v>5000</v>
      </c>
      <c r="E3227" s="57">
        <f>+IF(ISERROR(VLOOKUP($B3227,Insumos!$C:$G,5,FALSE)),"",VLOOKUP($B3227,Insumos!$C:$G,5,FALSE))</f>
        <v>100</v>
      </c>
      <c r="F3227" s="55" t="str">
        <f>+IF(ISERROR(VLOOKUP($B3227,Insumos!$C:$G,4,FALSE)),"",VLOOKUP($B3227,Insumos!$C:$G,4,FALSE))</f>
        <v>UNIDAD</v>
      </c>
      <c r="G3227" s="64">
        <v>0.5</v>
      </c>
      <c r="H3227" s="56">
        <f t="shared" si="115"/>
        <v>25</v>
      </c>
    </row>
    <row r="3228" ht="15.75" customHeight="1">
      <c r="A3228" s="53">
        <v>3.0</v>
      </c>
      <c r="B3228" s="55" t="s">
        <v>236</v>
      </c>
      <c r="C3228" s="55" t="str">
        <f>+IF(ISERROR(VLOOKUP($B3228,Insumos!$C:$G,3,FALSE)),"",VLOOKUP($B3228,Insumos!$C:$G,3,FALSE))</f>
        <v>GRAMOS</v>
      </c>
      <c r="D3228" s="56">
        <f>+IF(ISERROR(VLOOKUP($B3228,Insumos!$C:$G,2,FALSE)),"",VLOOKUP($B3228,Insumos!$C:$G,2,FALSE))</f>
        <v>8753.846154</v>
      </c>
      <c r="E3228" s="57">
        <f>+IF(ISERROR(VLOOKUP($B3228,Insumos!$C:$G,5,FALSE)),"",VLOOKUP($B3228,Insumos!$C:$G,5,FALSE))</f>
        <v>1000</v>
      </c>
      <c r="F3228" s="55" t="str">
        <f>+IF(ISERROR(VLOOKUP($B3228,Insumos!$C:$G,4,FALSE)),"",VLOOKUP($B3228,Insumos!$C:$G,4,FALSE))</f>
        <v>GRAMOS</v>
      </c>
      <c r="G3228" s="64">
        <v>40.0</v>
      </c>
      <c r="H3228" s="56">
        <f t="shared" si="115"/>
        <v>350.15</v>
      </c>
    </row>
    <row r="3229" ht="15.75" customHeight="1">
      <c r="A3229" s="53">
        <v>4.0</v>
      </c>
      <c r="B3229" s="55" t="s">
        <v>232</v>
      </c>
      <c r="C3229" s="55" t="str">
        <f>+IF(ISERROR(VLOOKUP($B3229,Insumos!$C:$G,3,FALSE)),"",VLOOKUP($B3229,Insumos!$C:$G,3,FALSE))</f>
        <v>GRAMOS</v>
      </c>
      <c r="D3229" s="56">
        <f>+IF(ISERROR(VLOOKUP($B3229,Insumos!$C:$G,2,FALSE)),"",VLOOKUP($B3229,Insumos!$C:$G,2,FALSE))</f>
        <v>3529.411765</v>
      </c>
      <c r="E3229" s="57">
        <f>+IF(ISERROR(VLOOKUP($B3229,Insumos!$C:$G,5,FALSE)),"",VLOOKUP($B3229,Insumos!$C:$G,5,FALSE))</f>
        <v>1000</v>
      </c>
      <c r="F3229" s="55" t="str">
        <f>+IF(ISERROR(VLOOKUP($B3229,Insumos!$C:$G,4,FALSE)),"",VLOOKUP($B3229,Insumos!$C:$G,4,FALSE))</f>
        <v>GRAMOS</v>
      </c>
      <c r="G3229" s="64">
        <v>40.0</v>
      </c>
      <c r="H3229" s="56">
        <f t="shared" si="115"/>
        <v>141.18</v>
      </c>
    </row>
    <row r="3230" ht="15.75" customHeight="1">
      <c r="A3230" s="53">
        <v>5.0</v>
      </c>
      <c r="B3230" s="55" t="s">
        <v>33</v>
      </c>
      <c r="C3230" s="55" t="str">
        <f>+IF(ISERROR(VLOOKUP($B3230,Insumos!$C:$G,3,FALSE)),"",VLOOKUP($B3230,Insumos!$C:$G,3,FALSE))</f>
        <v>GRAMOS</v>
      </c>
      <c r="D3230" s="56">
        <f>+IF(ISERROR(VLOOKUP($B3230,Insumos!$C:$G,2,FALSE)),"",VLOOKUP($B3230,Insumos!$C:$G,2,FALSE))</f>
        <v>6945</v>
      </c>
      <c r="E3230" s="57">
        <f>+IF(ISERROR(VLOOKUP($B3230,Insumos!$C:$G,5,FALSE)),"",VLOOKUP($B3230,Insumos!$C:$G,5,FALSE))</f>
        <v>1360</v>
      </c>
      <c r="F3230" s="55" t="str">
        <f>+IF(ISERROR(VLOOKUP($B3230,Insumos!$C:$G,4,FALSE)),"",VLOOKUP($B3230,Insumos!$C:$G,4,FALSE))</f>
        <v>GRAMOS</v>
      </c>
      <c r="G3230" s="64">
        <v>35.0</v>
      </c>
      <c r="H3230" s="56">
        <f t="shared" si="115"/>
        <v>178.73</v>
      </c>
    </row>
    <row r="3231" ht="15.75" customHeight="1">
      <c r="A3231" s="53">
        <v>6.0</v>
      </c>
      <c r="B3231" s="55" t="s">
        <v>129</v>
      </c>
      <c r="C3231" s="55" t="str">
        <f>+IF(ISERROR(VLOOKUP($B3231,Insumos!$C:$G,3,FALSE)),"",VLOOKUP($B3231,Insumos!$C:$G,3,FALSE))</f>
        <v>GRAMOS</v>
      </c>
      <c r="D3231" s="56">
        <f>+IF(ISERROR(VLOOKUP($B3231,Insumos!$C:$G,2,FALSE)),"",VLOOKUP($B3231,Insumos!$C:$G,2,FALSE))</f>
        <v>13944.82759</v>
      </c>
      <c r="E3231" s="57">
        <f>+IF(ISERROR(VLOOKUP($B3231,Insumos!$C:$G,5,FALSE)),"",VLOOKUP($B3231,Insumos!$C:$G,5,FALSE))</f>
        <v>1000</v>
      </c>
      <c r="F3231" s="55" t="str">
        <f>+IF(ISERROR(VLOOKUP($B3231,Insumos!$C:$G,4,FALSE)),"",VLOOKUP($B3231,Insumos!$C:$G,4,FALSE))</f>
        <v>GRAMOS</v>
      </c>
      <c r="G3231" s="64">
        <v>35.0</v>
      </c>
      <c r="H3231" s="56">
        <f t="shared" si="115"/>
        <v>488.07</v>
      </c>
    </row>
    <row r="3232" ht="15.75" customHeight="1">
      <c r="A3232" s="53">
        <v>7.0</v>
      </c>
      <c r="B3232" s="55" t="s">
        <v>124</v>
      </c>
      <c r="C3232" s="55" t="str">
        <f>+IF(ISERROR(VLOOKUP($B3232,Insumos!$C:$G,3,FALSE)),"",VLOOKUP($B3232,Insumos!$C:$G,3,FALSE))</f>
        <v>GRAMOS</v>
      </c>
      <c r="D3232" s="56">
        <f>+IF(ISERROR(VLOOKUP($B3232,Insumos!$C:$G,2,FALSE)),"",VLOOKUP($B3232,Insumos!$C:$G,2,FALSE))</f>
        <v>3529.411765</v>
      </c>
      <c r="E3232" s="57">
        <f>+IF(ISERROR(VLOOKUP($B3232,Insumos!$C:$G,5,FALSE)),"",VLOOKUP($B3232,Insumos!$C:$G,5,FALSE))</f>
        <v>1000</v>
      </c>
      <c r="F3232" s="55" t="str">
        <f>+IF(ISERROR(VLOOKUP($B3232,Insumos!$C:$G,4,FALSE)),"",VLOOKUP($B3232,Insumos!$C:$G,4,FALSE))</f>
        <v>GRAMOS</v>
      </c>
      <c r="G3232" s="64">
        <v>20.0</v>
      </c>
      <c r="H3232" s="56">
        <f t="shared" si="115"/>
        <v>70.59</v>
      </c>
    </row>
    <row r="3233" ht="15.75" customHeight="1">
      <c r="A3233" s="53">
        <v>8.0</v>
      </c>
      <c r="B3233" s="55" t="s">
        <v>87</v>
      </c>
      <c r="C3233" s="55" t="str">
        <f>+IF(ISERROR(VLOOKUP($B3233,Insumos!$C:$G,3,FALSE)),"",VLOOKUP($B3233,Insumos!$C:$G,3,FALSE))</f>
        <v>GRAMOS</v>
      </c>
      <c r="D3233" s="56">
        <f>+IF(ISERROR(VLOOKUP($B3233,Insumos!$C:$G,2,FALSE)),"",VLOOKUP($B3233,Insumos!$C:$G,2,FALSE))</f>
        <v>3795</v>
      </c>
      <c r="E3233" s="57">
        <f>+IF(ISERROR(VLOOKUP($B3233,Insumos!$C:$G,5,FALSE)),"",VLOOKUP($B3233,Insumos!$C:$G,5,FALSE))</f>
        <v>500</v>
      </c>
      <c r="F3233" s="55" t="str">
        <f>+IF(ISERROR(VLOOKUP($B3233,Insumos!$C:$G,4,FALSE)),"",VLOOKUP($B3233,Insumos!$C:$G,4,FALSE))</f>
        <v>GRAMOS</v>
      </c>
      <c r="G3233" s="64">
        <v>5.0</v>
      </c>
      <c r="H3233" s="56">
        <f t="shared" si="115"/>
        <v>37.95</v>
      </c>
    </row>
    <row r="3234" ht="15.75" customHeight="1">
      <c r="A3234" s="53">
        <v>9.0</v>
      </c>
      <c r="B3234" s="55" t="s">
        <v>324</v>
      </c>
      <c r="C3234" s="55" t="str">
        <f>+IF(ISERROR(VLOOKUP($B3234,Insumos!$C:$G,3,FALSE)),"",VLOOKUP($B3234,Insumos!$C:$G,3,FALSE))</f>
        <v>GRAMOS</v>
      </c>
      <c r="D3234" s="56">
        <f>+IF(ISERROR(VLOOKUP($B3234,Insumos!$C:$G,2,FALSE)),"",VLOOKUP($B3234,Insumos!$C:$G,2,FALSE))</f>
        <v>1134.5</v>
      </c>
      <c r="E3234" s="57">
        <f>+IF(ISERROR(VLOOKUP($B3234,Insumos!$C:$G,5,FALSE)),"",VLOOKUP($B3234,Insumos!$C:$G,5,FALSE))</f>
        <v>1000</v>
      </c>
      <c r="F3234" s="55" t="str">
        <f>+IF(ISERROR(VLOOKUP($B3234,Insumos!$C:$G,4,FALSE)),"",VLOOKUP($B3234,Insumos!$C:$G,4,FALSE))</f>
        <v>GRAMOS</v>
      </c>
      <c r="G3234" s="64">
        <v>5.0</v>
      </c>
      <c r="H3234" s="56">
        <f t="shared" si="115"/>
        <v>5.67</v>
      </c>
    </row>
    <row r="3235" ht="15.75" customHeight="1">
      <c r="A3235" s="53">
        <v>10.0</v>
      </c>
      <c r="B3235" s="55" t="s">
        <v>297</v>
      </c>
      <c r="C3235" s="55" t="str">
        <f>+IF(ISERROR(VLOOKUP($B3235,Insumos!$C:$G,3,FALSE)),"",VLOOKUP($B3235,Insumos!$C:$G,3,FALSE))</f>
        <v>CAJA</v>
      </c>
      <c r="D3235" s="56">
        <f>+IF(ISERROR(VLOOKUP($B3235,Insumos!$C:$G,2,FALSE)),"",VLOOKUP($B3235,Insumos!$C:$G,2,FALSE))</f>
        <v>110</v>
      </c>
      <c r="E3235" s="57">
        <f>+IF(ISERROR(VLOOKUP($B3235,Insumos!$C:$G,5,FALSE)),"",VLOOKUP($B3235,Insumos!$C:$G,5,FALSE))</f>
        <v>1</v>
      </c>
      <c r="F3235" s="55" t="str">
        <f>+IF(ISERROR(VLOOKUP($B3235,Insumos!$C:$G,4,FALSE)),"",VLOOKUP($B3235,Insumos!$C:$G,4,FALSE))</f>
        <v>CAJA</v>
      </c>
      <c r="G3235" s="141">
        <v>1.0</v>
      </c>
      <c r="H3235" s="56">
        <f t="shared" si="115"/>
        <v>110</v>
      </c>
    </row>
    <row r="3236" ht="15.75" customHeight="1">
      <c r="A3236" s="53">
        <v>11.0</v>
      </c>
      <c r="B3236" s="55" t="s">
        <v>314</v>
      </c>
      <c r="C3236" s="55" t="str">
        <f>+IF(ISERROR(VLOOKUP($B3236,Insumos!$C:$G,3,FALSE)),"",VLOOKUP($B3236,Insumos!$C:$G,3,FALSE))</f>
        <v>UNIDAD</v>
      </c>
      <c r="D3236" s="56">
        <f>+IF(ISERROR(VLOOKUP($B3236,Insumos!$C:$G,2,FALSE)),"",VLOOKUP($B3236,Insumos!$C:$G,2,FALSE))</f>
        <v>10.5</v>
      </c>
      <c r="E3236" s="57">
        <f>+IF(ISERROR(VLOOKUP($B3236,Insumos!$C:$G,5,FALSE)),"",VLOOKUP($B3236,Insumos!$C:$G,5,FALSE))</f>
        <v>1</v>
      </c>
      <c r="F3236" s="55" t="str">
        <f>+IF(ISERROR(VLOOKUP($B3236,Insumos!$C:$G,4,FALSE)),"",VLOOKUP($B3236,Insumos!$C:$G,4,FALSE))</f>
        <v>UNIDAD</v>
      </c>
      <c r="G3236" s="141">
        <v>1.0</v>
      </c>
      <c r="H3236" s="56">
        <f t="shared" si="115"/>
        <v>10.5</v>
      </c>
    </row>
    <row r="3237" ht="15.75" customHeight="1">
      <c r="A3237" s="53">
        <v>12.0</v>
      </c>
      <c r="B3237" s="55" t="s">
        <v>156</v>
      </c>
      <c r="C3237" s="55" t="str">
        <f>+IF(ISERROR(VLOOKUP($B3237,Insumos!$C:$G,3,FALSE)),"",VLOOKUP($B3237,Insumos!$C:$G,3,FALSE))</f>
        <v>GRAMOS</v>
      </c>
      <c r="D3237" s="56">
        <f>+IF(ISERROR(VLOOKUP($B3237,Insumos!$C:$G,2,FALSE)),"",VLOOKUP($B3237,Insumos!$C:$G,2,FALSE))</f>
        <v>909</v>
      </c>
      <c r="E3237" s="57">
        <f>+IF(ISERROR(VLOOKUP($B3237,Insumos!$C:$G,5,FALSE)),"",VLOOKUP($B3237,Insumos!$C:$G,5,FALSE))</f>
        <v>1000</v>
      </c>
      <c r="F3237" s="55" t="str">
        <f>+IF(ISERROR(VLOOKUP($B3237,Insumos!$C:$G,4,FALSE)),"",VLOOKUP($B3237,Insumos!$C:$G,4,FALSE))</f>
        <v>GRAMOS</v>
      </c>
      <c r="G3237" s="141">
        <v>8.0</v>
      </c>
      <c r="H3237" s="56">
        <f t="shared" si="115"/>
        <v>7.27</v>
      </c>
    </row>
    <row r="3238" ht="15.75" customHeight="1">
      <c r="A3238" s="53">
        <v>13.0</v>
      </c>
      <c r="B3238" s="55" t="s">
        <v>313</v>
      </c>
      <c r="C3238" s="55" t="str">
        <f>+IF(ISERROR(VLOOKUP($B3238,Insumos!$C:$G,3,FALSE)),"",VLOOKUP($B3238,Insumos!$C:$G,3,FALSE))</f>
        <v>GRAMOS</v>
      </c>
      <c r="D3238" s="56">
        <f>+IF(ISERROR(VLOOKUP($B3238,Insumos!$C:$G,2,FALSE)),"",VLOOKUP($B3238,Insumos!$C:$G,2,FALSE))</f>
        <v>6750</v>
      </c>
      <c r="E3238" s="57">
        <f>+IF(ISERROR(VLOOKUP($B3238,Insumos!$C:$G,5,FALSE)),"",VLOOKUP($B3238,Insumos!$C:$G,5,FALSE))</f>
        <v>1000</v>
      </c>
      <c r="F3238" s="55" t="str">
        <f>+IF(ISERROR(VLOOKUP($B3238,Insumos!$C:$G,4,FALSE)),"",VLOOKUP($B3238,Insumos!$C:$G,4,FALSE))</f>
        <v>GRAMOS</v>
      </c>
      <c r="G3238" s="141">
        <v>8.0</v>
      </c>
      <c r="H3238" s="56">
        <f t="shared" si="115"/>
        <v>54</v>
      </c>
    </row>
    <row r="3239" ht="15.75" customHeight="1">
      <c r="A3239" s="53">
        <v>14.0</v>
      </c>
      <c r="B3239" s="55" t="s">
        <v>311</v>
      </c>
      <c r="C3239" s="55" t="str">
        <f>+IF(ISERROR(VLOOKUP($B3239,Insumos!$C:$G,3,FALSE)),"",VLOOKUP($B3239,Insumos!$C:$G,3,FALSE))</f>
        <v>UNIDAD</v>
      </c>
      <c r="D3239" s="56">
        <f>+IF(ISERROR(VLOOKUP($B3239,Insumos!$C:$G,2,FALSE)),"",VLOOKUP($B3239,Insumos!$C:$G,2,FALSE))</f>
        <v>75.25</v>
      </c>
      <c r="E3239" s="57">
        <f>+IF(ISERROR(VLOOKUP($B3239,Insumos!$C:$G,5,FALSE)),"",VLOOKUP($B3239,Insumos!$C:$G,5,FALSE))</f>
        <v>1</v>
      </c>
      <c r="F3239" s="55" t="str">
        <f>+IF(ISERROR(VLOOKUP($B3239,Insumos!$C:$G,4,FALSE)),"",VLOOKUP($B3239,Insumos!$C:$G,4,FALSE))</f>
        <v>UNIDAD</v>
      </c>
      <c r="G3239" s="141">
        <v>1.0</v>
      </c>
      <c r="H3239" s="56">
        <f t="shared" si="115"/>
        <v>75.25</v>
      </c>
    </row>
    <row r="3240" ht="15.75" customHeight="1">
      <c r="A3240" s="53">
        <v>15.0</v>
      </c>
      <c r="B3240" s="55" t="s">
        <v>312</v>
      </c>
      <c r="C3240" s="55" t="str">
        <f>+IF(ISERROR(VLOOKUP($B3240,Insumos!$C:$G,3,FALSE)),"",VLOOKUP($B3240,Insumos!$C:$G,3,FALSE))</f>
        <v>UNIDAD</v>
      </c>
      <c r="D3240" s="56">
        <f>+IF(ISERROR(VLOOKUP($B3240,Insumos!$C:$G,2,FALSE)),"",VLOOKUP($B3240,Insumos!$C:$G,2,FALSE))</f>
        <v>90.25</v>
      </c>
      <c r="E3240" s="57">
        <f>+IF(ISERROR(VLOOKUP($B3240,Insumos!$C:$G,5,FALSE)),"",VLOOKUP($B3240,Insumos!$C:$G,5,FALSE))</f>
        <v>1</v>
      </c>
      <c r="F3240" s="55" t="str">
        <f>+IF(ISERROR(VLOOKUP($B3240,Insumos!$C:$G,4,FALSE)),"",VLOOKUP($B3240,Insumos!$C:$G,4,FALSE))</f>
        <v>UNIDAD</v>
      </c>
      <c r="G3240" s="141">
        <v>1.0</v>
      </c>
      <c r="H3240" s="56">
        <f t="shared" si="115"/>
        <v>90.25</v>
      </c>
    </row>
    <row r="3241" ht="15.75" customHeight="1">
      <c r="A3241" s="53">
        <v>16.0</v>
      </c>
      <c r="B3241" s="55" t="s">
        <v>303</v>
      </c>
      <c r="C3241" s="55" t="str">
        <f>+IF(ISERROR(VLOOKUP($B3241,Insumos!$C:$G,3,FALSE)),"",VLOOKUP($B3241,Insumos!$C:$G,3,FALSE))</f>
        <v>UNIDAD</v>
      </c>
      <c r="D3241" s="56">
        <f>+IF(ISERROR(VLOOKUP($B3241,Insumos!$C:$G,2,FALSE)),"",VLOOKUP($B3241,Insumos!$C:$G,2,FALSE))</f>
        <v>10</v>
      </c>
      <c r="E3241" s="57">
        <f>+IF(ISERROR(VLOOKUP($B3241,Insumos!$C:$G,5,FALSE)),"",VLOOKUP($B3241,Insumos!$C:$G,5,FALSE))</f>
        <v>1</v>
      </c>
      <c r="F3241" s="55" t="str">
        <f>+IF(ISERROR(VLOOKUP($B3241,Insumos!$C:$G,4,FALSE)),"",VLOOKUP($B3241,Insumos!$C:$G,4,FALSE))</f>
        <v>UNIDAD</v>
      </c>
      <c r="G3241" s="141">
        <v>1.0</v>
      </c>
      <c r="H3241" s="56">
        <f t="shared" si="115"/>
        <v>10</v>
      </c>
    </row>
    <row r="3242" ht="15.75" customHeight="1">
      <c r="A3242" s="53">
        <v>17.0</v>
      </c>
      <c r="B3242" s="55" t="s">
        <v>304</v>
      </c>
      <c r="C3242" s="55" t="str">
        <f>+IF(ISERROR(VLOOKUP($B3242,Insumos!$C:$G,3,FALSE)),"",VLOOKUP($B3242,Insumos!$C:$G,3,FALSE))</f>
        <v>UNIDAD</v>
      </c>
      <c r="D3242" s="56">
        <f>+IF(ISERROR(VLOOKUP($B3242,Insumos!$C:$G,2,FALSE)),"",VLOOKUP($B3242,Insumos!$C:$G,2,FALSE))</f>
        <v>9</v>
      </c>
      <c r="E3242" s="57">
        <f>+IF(ISERROR(VLOOKUP($B3242,Insumos!$C:$G,5,FALSE)),"",VLOOKUP($B3242,Insumos!$C:$G,5,FALSE))</f>
        <v>1</v>
      </c>
      <c r="F3242" s="55" t="str">
        <f>+IF(ISERROR(VLOOKUP($B3242,Insumos!$C:$G,4,FALSE)),"",VLOOKUP($B3242,Insumos!$C:$G,4,FALSE))</f>
        <v>UNIDAD</v>
      </c>
      <c r="G3242" s="141">
        <v>1.0</v>
      </c>
      <c r="H3242" s="56">
        <f t="shared" si="115"/>
        <v>9</v>
      </c>
    </row>
    <row r="3243" ht="15.75" customHeight="1">
      <c r="A3243" s="53">
        <v>18.0</v>
      </c>
      <c r="B3243" s="55" t="s">
        <v>315</v>
      </c>
      <c r="C3243" s="55" t="str">
        <f>+IF(ISERROR(VLOOKUP($B3243,Insumos!$C:$G,3,FALSE)),"",VLOOKUP($B3243,Insumos!$C:$G,3,FALSE))</f>
        <v>UNIDAD</v>
      </c>
      <c r="D3243" s="56">
        <f>+IF(ISERROR(VLOOKUP($B3243,Insumos!$C:$G,2,FALSE)),"",VLOOKUP($B3243,Insumos!$C:$G,2,FALSE))</f>
        <v>170</v>
      </c>
      <c r="E3243" s="57">
        <f>+IF(ISERROR(VLOOKUP($B3243,Insumos!$C:$G,5,FALSE)),"",VLOOKUP($B3243,Insumos!$C:$G,5,FALSE))</f>
        <v>1</v>
      </c>
      <c r="F3243" s="55" t="str">
        <f>+IF(ISERROR(VLOOKUP($B3243,Insumos!$C:$G,4,FALSE)),"",VLOOKUP($B3243,Insumos!$C:$G,4,FALSE))</f>
        <v>UNIDAD</v>
      </c>
      <c r="G3243" s="141">
        <v>1.0</v>
      </c>
      <c r="H3243" s="56">
        <f t="shared" si="115"/>
        <v>170</v>
      </c>
    </row>
    <row r="3244" ht="15.75" customHeight="1">
      <c r="A3244" s="53">
        <v>19.0</v>
      </c>
      <c r="B3244" s="55"/>
      <c r="C3244" s="55" t="str">
        <f>+IF(ISERROR(VLOOKUP($B3244,Insumos!$C:$G,3,FALSE)),"",VLOOKUP($B3244,Insumos!$C:$G,3,FALSE))</f>
        <v/>
      </c>
      <c r="D3244" s="56" t="str">
        <f>+IF(ISERROR(VLOOKUP($B3244,Insumos!$C:$G,2,FALSE)),"",VLOOKUP($B3244,Insumos!$C:$G,2,FALSE))</f>
        <v/>
      </c>
      <c r="E3244" s="57" t="str">
        <f>+IF(ISERROR(VLOOKUP($B3244,Insumos!$C:$G,5,FALSE)),"",VLOOKUP($B3244,Insumos!$C:$G,5,FALSE))</f>
        <v/>
      </c>
      <c r="F3244" s="55" t="str">
        <f>+IF(ISERROR(VLOOKUP($B3244,Insumos!$C:$G,4,FALSE)),"",VLOOKUP($B3244,Insumos!$C:$G,4,FALSE))</f>
        <v/>
      </c>
      <c r="G3244" s="141"/>
      <c r="H3244" s="56">
        <f t="shared" si="115"/>
        <v>0</v>
      </c>
    </row>
    <row r="3245" ht="15.75" customHeight="1">
      <c r="A3245" s="53">
        <v>20.0</v>
      </c>
      <c r="B3245" s="55"/>
      <c r="C3245" s="55" t="str">
        <f>+IF(ISERROR(VLOOKUP($B3245,Insumos!$C:$G,3,FALSE)),"",VLOOKUP($B3245,Insumos!$C:$G,3,FALSE))</f>
        <v/>
      </c>
      <c r="D3245" s="56" t="str">
        <f>+IF(ISERROR(VLOOKUP($B3245,Insumos!$C:$G,2,FALSE)),"",VLOOKUP($B3245,Insumos!$C:$G,2,FALSE))</f>
        <v/>
      </c>
      <c r="E3245" s="57" t="str">
        <f>+IF(ISERROR(VLOOKUP($B3245,Insumos!$C:$G,5,FALSE)),"",VLOOKUP($B3245,Insumos!$C:$G,5,FALSE))</f>
        <v/>
      </c>
      <c r="F3245" s="55" t="str">
        <f>+IF(ISERROR(VLOOKUP($B3245,Insumos!$C:$G,4,FALSE)),"",VLOOKUP($B3245,Insumos!$C:$G,4,FALSE))</f>
        <v/>
      </c>
      <c r="G3245" s="141"/>
      <c r="H3245" s="56">
        <f t="shared" si="115"/>
        <v>0</v>
      </c>
    </row>
    <row r="3246" ht="15.75" customHeight="1">
      <c r="A3246" s="53">
        <v>21.0</v>
      </c>
      <c r="B3246" s="55"/>
      <c r="C3246" s="55" t="str">
        <f>+IF(ISERROR(VLOOKUP($B3246,Insumos!$C:$G,3,FALSE)),"",VLOOKUP($B3246,Insumos!$C:$G,3,FALSE))</f>
        <v/>
      </c>
      <c r="D3246" s="56" t="str">
        <f>+IF(ISERROR(VLOOKUP($B3246,Insumos!$C:$G,2,FALSE)),"",VLOOKUP($B3246,Insumos!$C:$G,2,FALSE))</f>
        <v/>
      </c>
      <c r="E3246" s="57" t="str">
        <f>+IF(ISERROR(VLOOKUP($B3246,Insumos!$C:$G,5,FALSE)),"",VLOOKUP($B3246,Insumos!$C:$G,5,FALSE))</f>
        <v/>
      </c>
      <c r="F3246" s="55" t="str">
        <f>+IF(ISERROR(VLOOKUP($B3246,Insumos!$C:$G,4,FALSE)),"",VLOOKUP($B3246,Insumos!$C:$G,4,FALSE))</f>
        <v/>
      </c>
      <c r="G3246" s="141"/>
      <c r="H3246" s="56">
        <f t="shared" si="115"/>
        <v>0</v>
      </c>
    </row>
    <row r="3247" ht="15.75" customHeight="1">
      <c r="A3247" s="42"/>
      <c r="B3247" s="140"/>
      <c r="C3247" s="41"/>
      <c r="D3247" s="44"/>
      <c r="E3247" s="45"/>
      <c r="F3247" s="41"/>
      <c r="G3247" s="67" t="s">
        <v>566</v>
      </c>
      <c r="H3247" s="68">
        <f>+SUM(H3226:H3246)</f>
        <v>1887.22</v>
      </c>
    </row>
    <row r="3248" ht="15.75" customHeight="1">
      <c r="A3248" s="42"/>
      <c r="B3248" s="140"/>
      <c r="C3248" s="41"/>
      <c r="D3248" s="44"/>
      <c r="E3248" s="45"/>
      <c r="F3248" s="41"/>
      <c r="G3248" s="67" t="s">
        <v>569</v>
      </c>
      <c r="H3248" s="142">
        <f>+H3247/10</f>
        <v>188.722</v>
      </c>
    </row>
    <row r="3249" ht="15.75" customHeight="1">
      <c r="A3249" s="42"/>
      <c r="B3249" s="140"/>
      <c r="C3249" s="41"/>
      <c r="D3249" s="44"/>
      <c r="E3249" s="45"/>
      <c r="F3249" s="41"/>
      <c r="G3249" s="67" t="s">
        <v>570</v>
      </c>
      <c r="H3249" s="143">
        <f>(H3247+H3248)*1.19</f>
        <v>2470.37098</v>
      </c>
    </row>
    <row r="3250" ht="15.75" customHeight="1">
      <c r="A3250" s="42"/>
      <c r="B3250" s="140"/>
      <c r="C3250" s="41"/>
      <c r="D3250" s="44"/>
      <c r="E3250" s="45"/>
      <c r="F3250" s="41"/>
      <c r="G3250" s="67" t="s">
        <v>571</v>
      </c>
      <c r="H3250" s="144">
        <f>+H3249/H3251</f>
        <v>0.2979940869</v>
      </c>
    </row>
    <row r="3251" ht="15.75" customHeight="1">
      <c r="A3251" s="42"/>
      <c r="B3251" s="140"/>
      <c r="C3251" s="41"/>
      <c r="D3251" s="44"/>
      <c r="E3251" s="45"/>
      <c r="F3251" s="41"/>
      <c r="G3251" s="67" t="s">
        <v>572</v>
      </c>
      <c r="H3251" s="154">
        <v>8290.0</v>
      </c>
    </row>
    <row r="3252" ht="15.75" customHeight="1">
      <c r="B3252" s="4"/>
      <c r="G3252" s="31"/>
    </row>
    <row r="3253" ht="15.75" customHeight="1">
      <c r="B3253" s="4"/>
      <c r="G3253" s="31"/>
    </row>
    <row r="3254" ht="15.75" customHeight="1">
      <c r="B3254" s="4"/>
      <c r="G3254" s="31"/>
    </row>
    <row r="3255" ht="15.75" customHeight="1">
      <c r="A3255" s="138" t="s">
        <v>562</v>
      </c>
      <c r="B3255" s="89" t="s">
        <v>671</v>
      </c>
      <c r="C3255" s="34" t="s">
        <v>484</v>
      </c>
      <c r="D3255" s="35"/>
      <c r="E3255" s="36"/>
      <c r="F3255" s="37"/>
      <c r="G3255" s="38"/>
      <c r="H3255" s="35"/>
    </row>
    <row r="3256" ht="15.75" customHeight="1">
      <c r="A3256" s="42"/>
      <c r="B3256" s="140"/>
      <c r="C3256" s="42"/>
      <c r="D3256" s="44"/>
      <c r="E3256" s="45"/>
      <c r="F3256" s="42"/>
      <c r="G3256" s="46"/>
      <c r="H3256" s="44"/>
    </row>
    <row r="3257" ht="15.75" customHeight="1">
      <c r="A3257" s="48" t="s">
        <v>476</v>
      </c>
      <c r="B3257" s="48" t="s">
        <v>477</v>
      </c>
      <c r="C3257" s="48" t="s">
        <v>478</v>
      </c>
      <c r="D3257" s="49" t="s">
        <v>564</v>
      </c>
      <c r="E3257" s="50" t="s">
        <v>10</v>
      </c>
      <c r="F3257" s="48" t="s">
        <v>480</v>
      </c>
      <c r="G3257" s="51" t="s">
        <v>481</v>
      </c>
      <c r="H3257" s="49" t="s">
        <v>565</v>
      </c>
    </row>
    <row r="3258" ht="15.75" customHeight="1">
      <c r="A3258" s="53">
        <v>1.0</v>
      </c>
      <c r="B3258" s="55" t="s">
        <v>69</v>
      </c>
      <c r="C3258" s="55" t="str">
        <f>+IF(ISERROR(VLOOKUP($B3258,Insumos!$C:$G,3,FALSE)),"",VLOOKUP($B3258,Insumos!$C:$G,3,FALSE))</f>
        <v>GRAMOS</v>
      </c>
      <c r="D3258" s="56">
        <f>+IF(ISERROR(VLOOKUP($B3258,Insumos!$C:$G,2,FALSE)),"",VLOOKUP($B3258,Insumos!$C:$G,2,FALSE))</f>
        <v>2777.79</v>
      </c>
      <c r="E3258" s="57">
        <f>+IF(ISERROR(VLOOKUP($B3258,Insumos!$C:$G,5,FALSE)),"",VLOOKUP($B3258,Insumos!$C:$G,5,FALSE))</f>
        <v>5700</v>
      </c>
      <c r="F3258" s="55" t="str">
        <f>+IF(ISERROR(VLOOKUP($B3258,Insumos!$C:$G,4,FALSE)),"",VLOOKUP($B3258,Insumos!$C:$G,4,FALSE))</f>
        <v>GRAMOS</v>
      </c>
      <c r="G3258" s="141">
        <v>110.0</v>
      </c>
      <c r="H3258" s="56">
        <f t="shared" ref="H3258:H3275" si="116">IF(ISERROR(ROUND(+D3258/E3258*G3258,2)),0,ROUND(+D3258/E3258*G3258,2))</f>
        <v>53.61</v>
      </c>
    </row>
    <row r="3259" ht="15.75" customHeight="1">
      <c r="A3259" s="53">
        <v>2.0</v>
      </c>
      <c r="B3259" s="55" t="s">
        <v>52</v>
      </c>
      <c r="C3259" s="55" t="str">
        <f>+IF(ISERROR(VLOOKUP($B3259,Insumos!$C:$G,3,FALSE)),"",VLOOKUP($B3259,Insumos!$C:$G,3,FALSE))</f>
        <v>UNIDAD</v>
      </c>
      <c r="D3259" s="56">
        <f>+IF(ISERROR(VLOOKUP($B3259,Insumos!$C:$G,2,FALSE)),"",VLOOKUP($B3259,Insumos!$C:$G,2,FALSE))</f>
        <v>5000</v>
      </c>
      <c r="E3259" s="57">
        <f>+IF(ISERROR(VLOOKUP($B3259,Insumos!$C:$G,5,FALSE)),"",VLOOKUP($B3259,Insumos!$C:$G,5,FALSE))</f>
        <v>100</v>
      </c>
      <c r="F3259" s="55" t="str">
        <f>+IF(ISERROR(VLOOKUP($B3259,Insumos!$C:$G,4,FALSE)),"",VLOOKUP($B3259,Insumos!$C:$G,4,FALSE))</f>
        <v>UNIDAD</v>
      </c>
      <c r="G3259" s="141">
        <v>0.5</v>
      </c>
      <c r="H3259" s="56">
        <f t="shared" si="116"/>
        <v>25</v>
      </c>
    </row>
    <row r="3260" ht="15.75" customHeight="1">
      <c r="A3260" s="53">
        <v>3.0</v>
      </c>
      <c r="B3260" s="55" t="s">
        <v>243</v>
      </c>
      <c r="C3260" s="55" t="str">
        <f>+IF(ISERROR(VLOOKUP($B3260,Insumos!$C:$G,3,FALSE)),"",VLOOKUP($B3260,Insumos!$C:$G,3,FALSE))</f>
        <v>GRAMOS</v>
      </c>
      <c r="D3260" s="56">
        <f>+IF(ISERROR(VLOOKUP($B3260,Insumos!$C:$G,2,FALSE)),"",VLOOKUP($B3260,Insumos!$C:$G,2,FALSE))</f>
        <v>9500</v>
      </c>
      <c r="E3260" s="57">
        <f>+IF(ISERROR(VLOOKUP($B3260,Insumos!$C:$G,5,FALSE)),"",VLOOKUP($B3260,Insumos!$C:$G,5,FALSE))</f>
        <v>1000</v>
      </c>
      <c r="F3260" s="55" t="str">
        <f>+IF(ISERROR(VLOOKUP($B3260,Insumos!$C:$G,4,FALSE)),"",VLOOKUP($B3260,Insumos!$C:$G,4,FALSE))</f>
        <v>GRAMOS</v>
      </c>
      <c r="G3260" s="141">
        <v>40.0</v>
      </c>
      <c r="H3260" s="56">
        <f t="shared" si="116"/>
        <v>380</v>
      </c>
    </row>
    <row r="3261" ht="15.75" customHeight="1">
      <c r="A3261" s="53">
        <v>4.0</v>
      </c>
      <c r="B3261" s="55" t="s">
        <v>33</v>
      </c>
      <c r="C3261" s="55" t="str">
        <f>+IF(ISERROR(VLOOKUP($B3261,Insumos!$C:$G,3,FALSE)),"",VLOOKUP($B3261,Insumos!$C:$G,3,FALSE))</f>
        <v>GRAMOS</v>
      </c>
      <c r="D3261" s="56">
        <f>+IF(ISERROR(VLOOKUP($B3261,Insumos!$C:$G,2,FALSE)),"",VLOOKUP($B3261,Insumos!$C:$G,2,FALSE))</f>
        <v>6945</v>
      </c>
      <c r="E3261" s="57">
        <f>+IF(ISERROR(VLOOKUP($B3261,Insumos!$C:$G,5,FALSE)),"",VLOOKUP($B3261,Insumos!$C:$G,5,FALSE))</f>
        <v>1360</v>
      </c>
      <c r="F3261" s="55" t="str">
        <f>+IF(ISERROR(VLOOKUP($B3261,Insumos!$C:$G,4,FALSE)),"",VLOOKUP($B3261,Insumos!$C:$G,4,FALSE))</f>
        <v>GRAMOS</v>
      </c>
      <c r="G3261" s="141">
        <v>35.0</v>
      </c>
      <c r="H3261" s="56">
        <f t="shared" si="116"/>
        <v>178.73</v>
      </c>
    </row>
    <row r="3262" ht="15.75" customHeight="1">
      <c r="A3262" s="53">
        <v>5.0</v>
      </c>
      <c r="B3262" s="55" t="s">
        <v>54</v>
      </c>
      <c r="C3262" s="55" t="str">
        <f>+IF(ISERROR(VLOOKUP($B3262,Insumos!$C:$G,3,FALSE)),"",VLOOKUP($B3262,Insumos!$C:$G,3,FALSE))</f>
        <v>UNIDAD</v>
      </c>
      <c r="D3262" s="56">
        <f>+IF(ISERROR(VLOOKUP($B3262,Insumos!$C:$G,2,FALSE)),"",VLOOKUP($B3262,Insumos!$C:$G,2,FALSE))</f>
        <v>8000</v>
      </c>
      <c r="E3262" s="57">
        <f>+IF(ISERROR(VLOOKUP($B3262,Insumos!$C:$G,5,FALSE)),"",VLOOKUP($B3262,Insumos!$C:$G,5,FALSE))</f>
        <v>36</v>
      </c>
      <c r="F3262" s="55" t="str">
        <f>+IF(ISERROR(VLOOKUP($B3262,Insumos!$C:$G,4,FALSE)),"",VLOOKUP($B3262,Insumos!$C:$G,4,FALSE))</f>
        <v>UNIDAD</v>
      </c>
      <c r="G3262" s="141">
        <v>5.0</v>
      </c>
      <c r="H3262" s="56">
        <f t="shared" si="116"/>
        <v>1111.11</v>
      </c>
    </row>
    <row r="3263" ht="15.75" customHeight="1">
      <c r="A3263" s="53">
        <v>6.0</v>
      </c>
      <c r="B3263" s="55" t="s">
        <v>124</v>
      </c>
      <c r="C3263" s="55" t="str">
        <f>+IF(ISERROR(VLOOKUP($B3263,Insumos!$C:$G,3,FALSE)),"",VLOOKUP($B3263,Insumos!$C:$G,3,FALSE))</f>
        <v>GRAMOS</v>
      </c>
      <c r="D3263" s="56">
        <f>+IF(ISERROR(VLOOKUP($B3263,Insumos!$C:$G,2,FALSE)),"",VLOOKUP($B3263,Insumos!$C:$G,2,FALSE))</f>
        <v>3529.411765</v>
      </c>
      <c r="E3263" s="57">
        <f>+IF(ISERROR(VLOOKUP($B3263,Insumos!$C:$G,5,FALSE)),"",VLOOKUP($B3263,Insumos!$C:$G,5,FALSE))</f>
        <v>1000</v>
      </c>
      <c r="F3263" s="55" t="str">
        <f>+IF(ISERROR(VLOOKUP($B3263,Insumos!$C:$G,4,FALSE)),"",VLOOKUP($B3263,Insumos!$C:$G,4,FALSE))</f>
        <v>GRAMOS</v>
      </c>
      <c r="G3263" s="141">
        <v>45.0</v>
      </c>
      <c r="H3263" s="56">
        <f t="shared" si="116"/>
        <v>158.82</v>
      </c>
    </row>
    <row r="3264" ht="15.75" customHeight="1">
      <c r="A3264" s="53">
        <v>7.0</v>
      </c>
      <c r="B3264" s="55" t="s">
        <v>297</v>
      </c>
      <c r="C3264" s="55" t="str">
        <f>+IF(ISERROR(VLOOKUP($B3264,Insumos!$C:$G,3,FALSE)),"",VLOOKUP($B3264,Insumos!$C:$G,3,FALSE))</f>
        <v>CAJA</v>
      </c>
      <c r="D3264" s="56">
        <f>+IF(ISERROR(VLOOKUP($B3264,Insumos!$C:$G,2,FALSE)),"",VLOOKUP($B3264,Insumos!$C:$G,2,FALSE))</f>
        <v>110</v>
      </c>
      <c r="E3264" s="57">
        <f>+IF(ISERROR(VLOOKUP($B3264,Insumos!$C:$G,5,FALSE)),"",VLOOKUP($B3264,Insumos!$C:$G,5,FALSE))</f>
        <v>1</v>
      </c>
      <c r="F3264" s="55" t="str">
        <f>+IF(ISERROR(VLOOKUP($B3264,Insumos!$C:$G,4,FALSE)),"",VLOOKUP($B3264,Insumos!$C:$G,4,FALSE))</f>
        <v>CAJA</v>
      </c>
      <c r="G3264" s="141">
        <v>1.0</v>
      </c>
      <c r="H3264" s="56">
        <f t="shared" si="116"/>
        <v>110</v>
      </c>
    </row>
    <row r="3265" ht="15.75" customHeight="1">
      <c r="A3265" s="53">
        <v>8.0</v>
      </c>
      <c r="B3265" s="55" t="s">
        <v>314</v>
      </c>
      <c r="C3265" s="55" t="str">
        <f>+IF(ISERROR(VLOOKUP($B3265,Insumos!$C:$G,3,FALSE)),"",VLOOKUP($B3265,Insumos!$C:$G,3,FALSE))</f>
        <v>UNIDAD</v>
      </c>
      <c r="D3265" s="56">
        <f>+IF(ISERROR(VLOOKUP($B3265,Insumos!$C:$G,2,FALSE)),"",VLOOKUP($B3265,Insumos!$C:$G,2,FALSE))</f>
        <v>10.5</v>
      </c>
      <c r="E3265" s="57">
        <f>+IF(ISERROR(VLOOKUP($B3265,Insumos!$C:$G,5,FALSE)),"",VLOOKUP($B3265,Insumos!$C:$G,5,FALSE))</f>
        <v>1</v>
      </c>
      <c r="F3265" s="55" t="str">
        <f>+IF(ISERROR(VLOOKUP($B3265,Insumos!$C:$G,4,FALSE)),"",VLOOKUP($B3265,Insumos!$C:$G,4,FALSE))</f>
        <v>UNIDAD</v>
      </c>
      <c r="G3265" s="141">
        <v>1.0</v>
      </c>
      <c r="H3265" s="56">
        <f t="shared" si="116"/>
        <v>10.5</v>
      </c>
    </row>
    <row r="3266" ht="15.75" customHeight="1">
      <c r="A3266" s="53">
        <v>9.0</v>
      </c>
      <c r="B3266" s="55" t="s">
        <v>156</v>
      </c>
      <c r="C3266" s="55" t="str">
        <f>+IF(ISERROR(VLOOKUP($B3266,Insumos!$C:$G,3,FALSE)),"",VLOOKUP($B3266,Insumos!$C:$G,3,FALSE))</f>
        <v>GRAMOS</v>
      </c>
      <c r="D3266" s="56">
        <f>+IF(ISERROR(VLOOKUP($B3266,Insumos!$C:$G,2,FALSE)),"",VLOOKUP($B3266,Insumos!$C:$G,2,FALSE))</f>
        <v>909</v>
      </c>
      <c r="E3266" s="57">
        <f>+IF(ISERROR(VLOOKUP($B3266,Insumos!$C:$G,5,FALSE)),"",VLOOKUP($B3266,Insumos!$C:$G,5,FALSE))</f>
        <v>1000</v>
      </c>
      <c r="F3266" s="55" t="str">
        <f>+IF(ISERROR(VLOOKUP($B3266,Insumos!$C:$G,4,FALSE)),"",VLOOKUP($B3266,Insumos!$C:$G,4,FALSE))</f>
        <v>GRAMOS</v>
      </c>
      <c r="G3266" s="141">
        <v>8.0</v>
      </c>
      <c r="H3266" s="56">
        <f t="shared" si="116"/>
        <v>7.27</v>
      </c>
    </row>
    <row r="3267" ht="15.75" customHeight="1">
      <c r="A3267" s="53">
        <v>10.0</v>
      </c>
      <c r="B3267" s="55" t="s">
        <v>313</v>
      </c>
      <c r="C3267" s="55" t="str">
        <f>+IF(ISERROR(VLOOKUP($B3267,Insumos!$C:$G,3,FALSE)),"",VLOOKUP($B3267,Insumos!$C:$G,3,FALSE))</f>
        <v>GRAMOS</v>
      </c>
      <c r="D3267" s="56">
        <f>+IF(ISERROR(VLOOKUP($B3267,Insumos!$C:$G,2,FALSE)),"",VLOOKUP($B3267,Insumos!$C:$G,2,FALSE))</f>
        <v>6750</v>
      </c>
      <c r="E3267" s="57">
        <f>+IF(ISERROR(VLOOKUP($B3267,Insumos!$C:$G,5,FALSE)),"",VLOOKUP($B3267,Insumos!$C:$G,5,FALSE))</f>
        <v>1000</v>
      </c>
      <c r="F3267" s="55" t="str">
        <f>+IF(ISERROR(VLOOKUP($B3267,Insumos!$C:$G,4,FALSE)),"",VLOOKUP($B3267,Insumos!$C:$G,4,FALSE))</f>
        <v>GRAMOS</v>
      </c>
      <c r="G3267" s="141">
        <v>8.0</v>
      </c>
      <c r="H3267" s="56">
        <f t="shared" si="116"/>
        <v>54</v>
      </c>
    </row>
    <row r="3268" ht="15.75" customHeight="1">
      <c r="A3268" s="53">
        <v>11.0</v>
      </c>
      <c r="B3268" s="55" t="s">
        <v>311</v>
      </c>
      <c r="C3268" s="55" t="str">
        <f>+IF(ISERROR(VLOOKUP($B3268,Insumos!$C:$G,3,FALSE)),"",VLOOKUP($B3268,Insumos!$C:$G,3,FALSE))</f>
        <v>UNIDAD</v>
      </c>
      <c r="D3268" s="56">
        <f>+IF(ISERROR(VLOOKUP($B3268,Insumos!$C:$G,2,FALSE)),"",VLOOKUP($B3268,Insumos!$C:$G,2,FALSE))</f>
        <v>75.25</v>
      </c>
      <c r="E3268" s="57">
        <f>+IF(ISERROR(VLOOKUP($B3268,Insumos!$C:$G,5,FALSE)),"",VLOOKUP($B3268,Insumos!$C:$G,5,FALSE))</f>
        <v>1</v>
      </c>
      <c r="F3268" s="55" t="str">
        <f>+IF(ISERROR(VLOOKUP($B3268,Insumos!$C:$G,4,FALSE)),"",VLOOKUP($B3268,Insumos!$C:$G,4,FALSE))</f>
        <v>UNIDAD</v>
      </c>
      <c r="G3268" s="141">
        <v>1.0</v>
      </c>
      <c r="H3268" s="56">
        <f t="shared" si="116"/>
        <v>75.25</v>
      </c>
    </row>
    <row r="3269" ht="15.75" customHeight="1">
      <c r="A3269" s="53">
        <v>12.0</v>
      </c>
      <c r="B3269" s="55" t="s">
        <v>312</v>
      </c>
      <c r="C3269" s="55" t="str">
        <f>+IF(ISERROR(VLOOKUP($B3269,Insumos!$C:$G,3,FALSE)),"",VLOOKUP($B3269,Insumos!$C:$G,3,FALSE))</f>
        <v>UNIDAD</v>
      </c>
      <c r="D3269" s="56">
        <f>+IF(ISERROR(VLOOKUP($B3269,Insumos!$C:$G,2,FALSE)),"",VLOOKUP($B3269,Insumos!$C:$G,2,FALSE))</f>
        <v>90.25</v>
      </c>
      <c r="E3269" s="57">
        <f>+IF(ISERROR(VLOOKUP($B3269,Insumos!$C:$G,5,FALSE)),"",VLOOKUP($B3269,Insumos!$C:$G,5,FALSE))</f>
        <v>1</v>
      </c>
      <c r="F3269" s="55" t="str">
        <f>+IF(ISERROR(VLOOKUP($B3269,Insumos!$C:$G,4,FALSE)),"",VLOOKUP($B3269,Insumos!$C:$G,4,FALSE))</f>
        <v>UNIDAD</v>
      </c>
      <c r="G3269" s="141">
        <v>1.0</v>
      </c>
      <c r="H3269" s="56">
        <f t="shared" si="116"/>
        <v>90.25</v>
      </c>
    </row>
    <row r="3270" ht="15.75" customHeight="1">
      <c r="A3270" s="53">
        <v>13.0</v>
      </c>
      <c r="B3270" s="55" t="s">
        <v>303</v>
      </c>
      <c r="C3270" s="55" t="str">
        <f>+IF(ISERROR(VLOOKUP($B3270,Insumos!$C:$G,3,FALSE)),"",VLOOKUP($B3270,Insumos!$C:$G,3,FALSE))</f>
        <v>UNIDAD</v>
      </c>
      <c r="D3270" s="56">
        <f>+IF(ISERROR(VLOOKUP($B3270,Insumos!$C:$G,2,FALSE)),"",VLOOKUP($B3270,Insumos!$C:$G,2,FALSE))</f>
        <v>10</v>
      </c>
      <c r="E3270" s="57">
        <f>+IF(ISERROR(VLOOKUP($B3270,Insumos!$C:$G,5,FALSE)),"",VLOOKUP($B3270,Insumos!$C:$G,5,FALSE))</f>
        <v>1</v>
      </c>
      <c r="F3270" s="55" t="str">
        <f>+IF(ISERROR(VLOOKUP($B3270,Insumos!$C:$G,4,FALSE)),"",VLOOKUP($B3270,Insumos!$C:$G,4,FALSE))</f>
        <v>UNIDAD</v>
      </c>
      <c r="G3270" s="141">
        <v>1.0</v>
      </c>
      <c r="H3270" s="56">
        <f t="shared" si="116"/>
        <v>10</v>
      </c>
    </row>
    <row r="3271" ht="15.75" customHeight="1">
      <c r="A3271" s="53">
        <v>14.0</v>
      </c>
      <c r="B3271" s="55" t="s">
        <v>304</v>
      </c>
      <c r="C3271" s="55" t="str">
        <f>+IF(ISERROR(VLOOKUP($B3271,Insumos!$C:$G,3,FALSE)),"",VLOOKUP($B3271,Insumos!$C:$G,3,FALSE))</f>
        <v>UNIDAD</v>
      </c>
      <c r="D3271" s="56">
        <f>+IF(ISERROR(VLOOKUP($B3271,Insumos!$C:$G,2,FALSE)),"",VLOOKUP($B3271,Insumos!$C:$G,2,FALSE))</f>
        <v>9</v>
      </c>
      <c r="E3271" s="57">
        <f>+IF(ISERROR(VLOOKUP($B3271,Insumos!$C:$G,5,FALSE)),"",VLOOKUP($B3271,Insumos!$C:$G,5,FALSE))</f>
        <v>1</v>
      </c>
      <c r="F3271" s="55" t="str">
        <f>+IF(ISERROR(VLOOKUP($B3271,Insumos!$C:$G,4,FALSE)),"",VLOOKUP($B3271,Insumos!$C:$G,4,FALSE))</f>
        <v>UNIDAD</v>
      </c>
      <c r="G3271" s="141">
        <v>1.0</v>
      </c>
      <c r="H3271" s="56">
        <f t="shared" si="116"/>
        <v>9</v>
      </c>
    </row>
    <row r="3272" ht="15.75" customHeight="1">
      <c r="A3272" s="53">
        <v>15.0</v>
      </c>
      <c r="B3272" s="55" t="s">
        <v>315</v>
      </c>
      <c r="C3272" s="55" t="str">
        <f>+IF(ISERROR(VLOOKUP($B3272,Insumos!$C:$G,3,FALSE)),"",VLOOKUP($B3272,Insumos!$C:$G,3,FALSE))</f>
        <v>UNIDAD</v>
      </c>
      <c r="D3272" s="56">
        <f>+IF(ISERROR(VLOOKUP($B3272,Insumos!$C:$G,2,FALSE)),"",VLOOKUP($B3272,Insumos!$C:$G,2,FALSE))</f>
        <v>170</v>
      </c>
      <c r="E3272" s="57">
        <f>+IF(ISERROR(VLOOKUP($B3272,Insumos!$C:$G,5,FALSE)),"",VLOOKUP($B3272,Insumos!$C:$G,5,FALSE))</f>
        <v>1</v>
      </c>
      <c r="F3272" s="55" t="str">
        <f>+IF(ISERROR(VLOOKUP($B3272,Insumos!$C:$G,4,FALSE)),"",VLOOKUP($B3272,Insumos!$C:$G,4,FALSE))</f>
        <v>UNIDAD</v>
      </c>
      <c r="G3272" s="141">
        <v>1.0</v>
      </c>
      <c r="H3272" s="56">
        <f t="shared" si="116"/>
        <v>170</v>
      </c>
    </row>
    <row r="3273" ht="15.75" customHeight="1">
      <c r="A3273" s="53">
        <v>16.0</v>
      </c>
      <c r="B3273" s="55"/>
      <c r="C3273" s="55" t="str">
        <f>+IF(ISERROR(VLOOKUP($B3273,Insumos!$C:$G,3,FALSE)),"",VLOOKUP($B3273,Insumos!$C:$G,3,FALSE))</f>
        <v/>
      </c>
      <c r="D3273" s="56" t="str">
        <f>+IF(ISERROR(VLOOKUP($B3273,Insumos!$C:$G,2,FALSE)),"",VLOOKUP($B3273,Insumos!$C:$G,2,FALSE))</f>
        <v/>
      </c>
      <c r="E3273" s="57" t="str">
        <f>+IF(ISERROR(VLOOKUP($B3273,Insumos!$C:$G,5,FALSE)),"",VLOOKUP($B3273,Insumos!$C:$G,5,FALSE))</f>
        <v/>
      </c>
      <c r="F3273" s="55" t="str">
        <f>+IF(ISERROR(VLOOKUP($B3273,Insumos!$C:$G,4,FALSE)),"",VLOOKUP($B3273,Insumos!$C:$G,4,FALSE))</f>
        <v/>
      </c>
      <c r="G3273" s="141"/>
      <c r="H3273" s="56">
        <f t="shared" si="116"/>
        <v>0</v>
      </c>
    </row>
    <row r="3274" ht="15.75" customHeight="1">
      <c r="A3274" s="53">
        <v>17.0</v>
      </c>
      <c r="B3274" s="55"/>
      <c r="C3274" s="55" t="str">
        <f>+IF(ISERROR(VLOOKUP($B3274,Insumos!$C:$G,3,FALSE)),"",VLOOKUP($B3274,Insumos!$C:$G,3,FALSE))</f>
        <v/>
      </c>
      <c r="D3274" s="56" t="str">
        <f>+IF(ISERROR(VLOOKUP($B3274,Insumos!$C:$G,2,FALSE)),"",VLOOKUP($B3274,Insumos!$C:$G,2,FALSE))</f>
        <v/>
      </c>
      <c r="E3274" s="57" t="str">
        <f>+IF(ISERROR(VLOOKUP($B3274,Insumos!$C:$G,5,FALSE)),"",VLOOKUP($B3274,Insumos!$C:$G,5,FALSE))</f>
        <v/>
      </c>
      <c r="F3274" s="55" t="str">
        <f>+IF(ISERROR(VLOOKUP($B3274,Insumos!$C:$G,4,FALSE)),"",VLOOKUP($B3274,Insumos!$C:$G,4,FALSE))</f>
        <v/>
      </c>
      <c r="G3274" s="141"/>
      <c r="H3274" s="56">
        <f t="shared" si="116"/>
        <v>0</v>
      </c>
    </row>
    <row r="3275" ht="15.75" customHeight="1">
      <c r="A3275" s="53">
        <v>18.0</v>
      </c>
      <c r="B3275" s="55"/>
      <c r="C3275" s="55" t="str">
        <f>+IF(ISERROR(VLOOKUP($B3275,Insumos!$C:$G,3,FALSE)),"",VLOOKUP($B3275,Insumos!$C:$G,3,FALSE))</f>
        <v/>
      </c>
      <c r="D3275" s="56" t="str">
        <f>+IF(ISERROR(VLOOKUP($B3275,Insumos!$C:$G,2,FALSE)),"",VLOOKUP($B3275,Insumos!$C:$G,2,FALSE))</f>
        <v/>
      </c>
      <c r="E3275" s="57" t="str">
        <f>+IF(ISERROR(VLOOKUP($B3275,Insumos!$C:$G,5,FALSE)),"",VLOOKUP($B3275,Insumos!$C:$G,5,FALSE))</f>
        <v/>
      </c>
      <c r="F3275" s="55" t="str">
        <f>+IF(ISERROR(VLOOKUP($B3275,Insumos!$C:$G,4,FALSE)),"",VLOOKUP($B3275,Insumos!$C:$G,4,FALSE))</f>
        <v/>
      </c>
      <c r="G3275" s="141"/>
      <c r="H3275" s="56">
        <f t="shared" si="116"/>
        <v>0</v>
      </c>
    </row>
    <row r="3276" ht="15.75" customHeight="1">
      <c r="A3276" s="42"/>
      <c r="B3276" s="140"/>
      <c r="C3276" s="41"/>
      <c r="D3276" s="44"/>
      <c r="E3276" s="45"/>
      <c r="F3276" s="41"/>
      <c r="G3276" s="67" t="s">
        <v>566</v>
      </c>
      <c r="H3276" s="68">
        <f>+SUM(H3258:H3275)</f>
        <v>2443.54</v>
      </c>
    </row>
    <row r="3277" ht="15.75" customHeight="1">
      <c r="A3277" s="42"/>
      <c r="B3277" s="140"/>
      <c r="C3277" s="41"/>
      <c r="D3277" s="44"/>
      <c r="E3277" s="45"/>
      <c r="F3277" s="41"/>
      <c r="G3277" s="67" t="s">
        <v>569</v>
      </c>
      <c r="H3277" s="142">
        <f>+H3276/10</f>
        <v>244.354</v>
      </c>
    </row>
    <row r="3278" ht="15.75" customHeight="1">
      <c r="A3278" s="42"/>
      <c r="B3278" s="140"/>
      <c r="C3278" s="33"/>
      <c r="D3278" s="44"/>
      <c r="E3278" s="45"/>
      <c r="F3278" s="41"/>
      <c r="G3278" s="67" t="s">
        <v>570</v>
      </c>
      <c r="H3278" s="143">
        <f>(H3276+H3277)*1.19</f>
        <v>3198.59386</v>
      </c>
    </row>
    <row r="3279" ht="15.75" customHeight="1">
      <c r="A3279" s="42"/>
      <c r="B3279" s="140"/>
      <c r="C3279" s="41"/>
      <c r="D3279" s="44"/>
      <c r="E3279" s="45"/>
      <c r="F3279" s="41"/>
      <c r="G3279" s="67" t="s">
        <v>571</v>
      </c>
      <c r="H3279" s="144">
        <f>+H3278/H3280</f>
        <v>0.3201795656</v>
      </c>
    </row>
    <row r="3280" ht="15.75" customHeight="1">
      <c r="A3280" s="42"/>
      <c r="B3280" s="140"/>
      <c r="C3280" s="41"/>
      <c r="D3280" s="44"/>
      <c r="E3280" s="45"/>
      <c r="F3280" s="41"/>
      <c r="G3280" s="67" t="s">
        <v>572</v>
      </c>
      <c r="H3280" s="154">
        <v>9990.0</v>
      </c>
    </row>
    <row r="3281" ht="15.75" customHeight="1">
      <c r="B3281" s="4"/>
      <c r="G3281" s="31"/>
    </row>
    <row r="3282" ht="15.75" customHeight="1">
      <c r="B3282" s="4"/>
      <c r="G3282" s="31"/>
    </row>
    <row r="3283" ht="15.75" customHeight="1">
      <c r="B3283" s="4"/>
      <c r="G3283" s="31"/>
    </row>
    <row r="3284" ht="15.75" customHeight="1">
      <c r="B3284" s="4"/>
      <c r="G3284" s="31"/>
    </row>
    <row r="3285" ht="15.75" customHeight="1">
      <c r="B3285" s="4"/>
      <c r="G3285" s="31"/>
    </row>
    <row r="3286" ht="15.75" customHeight="1">
      <c r="B3286" s="4"/>
      <c r="G3286" s="31"/>
    </row>
    <row r="3287" ht="15.75" customHeight="1">
      <c r="A3287" s="138" t="s">
        <v>562</v>
      </c>
      <c r="B3287" s="89" t="s">
        <v>470</v>
      </c>
      <c r="C3287" s="34" t="s">
        <v>484</v>
      </c>
      <c r="D3287" s="35"/>
      <c r="E3287" s="36"/>
      <c r="F3287" s="37"/>
      <c r="G3287" s="38"/>
      <c r="H3287" s="35"/>
    </row>
    <row r="3288" ht="15.75" customHeight="1">
      <c r="A3288" s="42"/>
      <c r="B3288" s="140"/>
      <c r="C3288" s="42"/>
      <c r="D3288" s="44"/>
      <c r="E3288" s="45"/>
      <c r="F3288" s="42"/>
      <c r="G3288" s="46"/>
      <c r="H3288" s="44"/>
    </row>
    <row r="3289" ht="15.75" customHeight="1">
      <c r="A3289" s="48" t="s">
        <v>476</v>
      </c>
      <c r="B3289" s="48" t="s">
        <v>477</v>
      </c>
      <c r="C3289" s="48" t="s">
        <v>478</v>
      </c>
      <c r="D3289" s="49" t="s">
        <v>564</v>
      </c>
      <c r="E3289" s="50" t="s">
        <v>10</v>
      </c>
      <c r="F3289" s="48" t="s">
        <v>480</v>
      </c>
      <c r="G3289" s="51" t="s">
        <v>481</v>
      </c>
      <c r="H3289" s="49" t="s">
        <v>565</v>
      </c>
    </row>
    <row r="3290" ht="15.75" customHeight="1">
      <c r="A3290" s="53">
        <v>1.0</v>
      </c>
      <c r="B3290" s="55" t="s">
        <v>69</v>
      </c>
      <c r="C3290" s="55" t="str">
        <f>+IF(ISERROR(VLOOKUP($B3290,Insumos!$C:$G,3,FALSE)),"",VLOOKUP($B3290,Insumos!$C:$G,3,FALSE))</f>
        <v>GRAMOS</v>
      </c>
      <c r="D3290" s="56">
        <f>+IF(ISERROR(VLOOKUP($B3290,Insumos!$C:$G,2,FALSE)),"",VLOOKUP($B3290,Insumos!$C:$G,2,FALSE))</f>
        <v>2777.79</v>
      </c>
      <c r="E3290" s="57">
        <f>+IF(ISERROR(VLOOKUP($B3290,Insumos!$C:$G,5,FALSE)),"",VLOOKUP($B3290,Insumos!$C:$G,5,FALSE))</f>
        <v>5700</v>
      </c>
      <c r="F3290" s="55" t="str">
        <f>+IF(ISERROR(VLOOKUP($B3290,Insumos!$C:$G,4,FALSE)),"",VLOOKUP($B3290,Insumos!$C:$G,4,FALSE))</f>
        <v>GRAMOS</v>
      </c>
      <c r="G3290" s="141">
        <v>110.0</v>
      </c>
      <c r="H3290" s="56">
        <f t="shared" ref="H3290:H3311" si="117">IF(ISERROR(ROUND(+D3290/E3290*G3290,2)),0,ROUND(+D3290/E3290*G3290,2))</f>
        <v>53.61</v>
      </c>
    </row>
    <row r="3291" ht="15.75" customHeight="1">
      <c r="A3291" s="53">
        <v>2.0</v>
      </c>
      <c r="B3291" s="55" t="s">
        <v>52</v>
      </c>
      <c r="C3291" s="55" t="str">
        <f>+IF(ISERROR(VLOOKUP($B3291,Insumos!$C:$G,3,FALSE)),"",VLOOKUP($B3291,Insumos!$C:$G,3,FALSE))</f>
        <v>UNIDAD</v>
      </c>
      <c r="D3291" s="56">
        <f>+IF(ISERROR(VLOOKUP($B3291,Insumos!$C:$G,2,FALSE)),"",VLOOKUP($B3291,Insumos!$C:$G,2,FALSE))</f>
        <v>5000</v>
      </c>
      <c r="E3291" s="57">
        <f>+IF(ISERROR(VLOOKUP($B3291,Insumos!$C:$G,5,FALSE)),"",VLOOKUP($B3291,Insumos!$C:$G,5,FALSE))</f>
        <v>100</v>
      </c>
      <c r="F3291" s="55" t="str">
        <f>+IF(ISERROR(VLOOKUP($B3291,Insumos!$C:$G,4,FALSE)),"",VLOOKUP($B3291,Insumos!$C:$G,4,FALSE))</f>
        <v>UNIDAD</v>
      </c>
      <c r="G3291" s="141">
        <v>0.5</v>
      </c>
      <c r="H3291" s="56">
        <f t="shared" si="117"/>
        <v>25</v>
      </c>
    </row>
    <row r="3292" ht="15.75" customHeight="1">
      <c r="A3292" s="53">
        <v>3.0</v>
      </c>
      <c r="B3292" s="55" t="s">
        <v>236</v>
      </c>
      <c r="C3292" s="55" t="str">
        <f>+IF(ISERROR(VLOOKUP($B3292,Insumos!$C:$G,3,FALSE)),"",VLOOKUP($B3292,Insumos!$C:$G,3,FALSE))</f>
        <v>GRAMOS</v>
      </c>
      <c r="D3292" s="56">
        <f>+IF(ISERROR(VLOOKUP($B3292,Insumos!$C:$G,2,FALSE)),"",VLOOKUP($B3292,Insumos!$C:$G,2,FALSE))</f>
        <v>8753.846154</v>
      </c>
      <c r="E3292" s="57">
        <f>+IF(ISERROR(VLOOKUP($B3292,Insumos!$C:$G,5,FALSE)),"",VLOOKUP($B3292,Insumos!$C:$G,5,FALSE))</f>
        <v>1000</v>
      </c>
      <c r="F3292" s="55" t="str">
        <f>+IF(ISERROR(VLOOKUP($B3292,Insumos!$C:$G,4,FALSE)),"",VLOOKUP($B3292,Insumos!$C:$G,4,FALSE))</f>
        <v>GRAMOS</v>
      </c>
      <c r="G3292" s="141">
        <v>30.0</v>
      </c>
      <c r="H3292" s="56">
        <f t="shared" si="117"/>
        <v>262.62</v>
      </c>
    </row>
    <row r="3293" ht="15.75" customHeight="1">
      <c r="A3293" s="53">
        <v>4.0</v>
      </c>
      <c r="B3293" s="55" t="s">
        <v>33</v>
      </c>
      <c r="C3293" s="55" t="str">
        <f>+IF(ISERROR(VLOOKUP($B3293,Insumos!$C:$G,3,FALSE)),"",VLOOKUP($B3293,Insumos!$C:$G,3,FALSE))</f>
        <v>GRAMOS</v>
      </c>
      <c r="D3293" s="56">
        <f>+IF(ISERROR(VLOOKUP($B3293,Insumos!$C:$G,2,FALSE)),"",VLOOKUP($B3293,Insumos!$C:$G,2,FALSE))</f>
        <v>6945</v>
      </c>
      <c r="E3293" s="57">
        <f>+IF(ISERROR(VLOOKUP($B3293,Insumos!$C:$G,5,FALSE)),"",VLOOKUP($B3293,Insumos!$C:$G,5,FALSE))</f>
        <v>1360</v>
      </c>
      <c r="F3293" s="55" t="str">
        <f>+IF(ISERROR(VLOOKUP($B3293,Insumos!$C:$G,4,FALSE)),"",VLOOKUP($B3293,Insumos!$C:$G,4,FALSE))</f>
        <v>GRAMOS</v>
      </c>
      <c r="G3293" s="141">
        <v>35.0</v>
      </c>
      <c r="H3293" s="56">
        <f t="shared" si="117"/>
        <v>178.73</v>
      </c>
    </row>
    <row r="3294" ht="15.75" customHeight="1">
      <c r="A3294" s="53">
        <v>5.0</v>
      </c>
      <c r="B3294" s="55" t="s">
        <v>54</v>
      </c>
      <c r="C3294" s="55" t="str">
        <f>+IF(ISERROR(VLOOKUP($B3294,Insumos!$C:$G,3,FALSE)),"",VLOOKUP($B3294,Insumos!$C:$G,3,FALSE))</f>
        <v>UNIDAD</v>
      </c>
      <c r="D3294" s="56">
        <f>+IF(ISERROR(VLOOKUP($B3294,Insumos!$C:$G,2,FALSE)),"",VLOOKUP($B3294,Insumos!$C:$G,2,FALSE))</f>
        <v>8000</v>
      </c>
      <c r="E3294" s="57">
        <f>+IF(ISERROR(VLOOKUP($B3294,Insumos!$C:$G,5,FALSE)),"",VLOOKUP($B3294,Insumos!$C:$G,5,FALSE))</f>
        <v>36</v>
      </c>
      <c r="F3294" s="55" t="str">
        <f>+IF(ISERROR(VLOOKUP($B3294,Insumos!$C:$G,4,FALSE)),"",VLOOKUP($B3294,Insumos!$C:$G,4,FALSE))</f>
        <v>UNIDAD</v>
      </c>
      <c r="G3294" s="141" t="s">
        <v>672</v>
      </c>
      <c r="H3294" s="56">
        <f t="shared" si="117"/>
        <v>0</v>
      </c>
    </row>
    <row r="3295" ht="15.75" customHeight="1">
      <c r="A3295" s="53">
        <v>6.0</v>
      </c>
      <c r="B3295" s="55" t="s">
        <v>56</v>
      </c>
      <c r="C3295" s="55" t="str">
        <f>+IF(ISERROR(VLOOKUP($B3295,Insumos!$C:$G,3,FALSE)),"",VLOOKUP($B3295,Insumos!$C:$G,3,FALSE))</f>
        <v>GRAMOS</v>
      </c>
      <c r="D3295" s="56">
        <f>+IF(ISERROR(VLOOKUP($B3295,Insumos!$C:$G,2,FALSE)),"",VLOOKUP($B3295,Insumos!$C:$G,2,FALSE))</f>
        <v>1690</v>
      </c>
      <c r="E3295" s="57">
        <f>+IF(ISERROR(VLOOKUP($B3295,Insumos!$C:$G,5,FALSE)),"",VLOOKUP($B3295,Insumos!$C:$G,5,FALSE))</f>
        <v>1000</v>
      </c>
      <c r="F3295" s="55" t="str">
        <f>+IF(ISERROR(VLOOKUP($B3295,Insumos!$C:$G,4,FALSE)),"",VLOOKUP($B3295,Insumos!$C:$G,4,FALSE))</f>
        <v>GRAMOS</v>
      </c>
      <c r="G3295" s="141">
        <v>5.0</v>
      </c>
      <c r="H3295" s="56">
        <f t="shared" si="117"/>
        <v>8.45</v>
      </c>
    </row>
    <row r="3296" ht="15.75" customHeight="1">
      <c r="A3296" s="53">
        <v>7.0</v>
      </c>
      <c r="B3296" s="55" t="s">
        <v>169</v>
      </c>
      <c r="C3296" s="55" t="str">
        <f>+IF(ISERROR(VLOOKUP($B3296,Insumos!$C:$G,3,FALSE)),"",VLOOKUP($B3296,Insumos!$C:$G,3,FALSE))</f>
        <v>MILILITROS</v>
      </c>
      <c r="D3296" s="56">
        <f>+IF(ISERROR(VLOOKUP($B3296,Insumos!$C:$G,2,FALSE)),"",VLOOKUP($B3296,Insumos!$C:$G,2,FALSE))</f>
        <v>601.34</v>
      </c>
      <c r="E3296" s="57">
        <f>+IF(ISERROR(VLOOKUP($B3296,Insumos!$C:$G,5,FALSE)),"",VLOOKUP($B3296,Insumos!$C:$G,5,FALSE))</f>
        <v>652</v>
      </c>
      <c r="F3296" s="55" t="str">
        <f>+IF(ISERROR(VLOOKUP($B3296,Insumos!$C:$G,4,FALSE)),"",VLOOKUP($B3296,Insumos!$C:$G,4,FALSE))</f>
        <v>MILILITROS</v>
      </c>
      <c r="G3296" s="141">
        <v>10.0</v>
      </c>
      <c r="H3296" s="56">
        <f t="shared" si="117"/>
        <v>9.22</v>
      </c>
    </row>
    <row r="3297" ht="15.75" customHeight="1">
      <c r="A3297" s="53">
        <v>8.0</v>
      </c>
      <c r="B3297" s="55" t="s">
        <v>49</v>
      </c>
      <c r="C3297" s="55" t="str">
        <f>+IF(ISERROR(VLOOKUP($B3297,Insumos!$C:$G,3,FALSE)),"",VLOOKUP($B3297,Insumos!$C:$G,3,FALSE))</f>
        <v>GRAMOS</v>
      </c>
      <c r="D3297" s="56">
        <f>+IF(ISERROR(VLOOKUP($B3297,Insumos!$C:$G,2,FALSE)),"",VLOOKUP($B3297,Insumos!$C:$G,2,FALSE))</f>
        <v>3290</v>
      </c>
      <c r="E3297" s="57">
        <f>+IF(ISERROR(VLOOKUP($B3297,Insumos!$C:$G,5,FALSE)),"",VLOOKUP($B3297,Insumos!$C:$G,5,FALSE))</f>
        <v>1000</v>
      </c>
      <c r="F3297" s="55" t="str">
        <f>+IF(ISERROR(VLOOKUP($B3297,Insumos!$C:$G,4,FALSE)),"",VLOOKUP($B3297,Insumos!$C:$G,4,FALSE))</f>
        <v>GRAMOS</v>
      </c>
      <c r="G3297" s="141">
        <v>20.0</v>
      </c>
      <c r="H3297" s="56">
        <f t="shared" si="117"/>
        <v>65.8</v>
      </c>
    </row>
    <row r="3298" ht="15.75" customHeight="1">
      <c r="A3298" s="53">
        <v>9.0</v>
      </c>
      <c r="B3298" s="55" t="s">
        <v>87</v>
      </c>
      <c r="C3298" s="55" t="str">
        <f>+IF(ISERROR(VLOOKUP($B3298,Insumos!$C:$G,3,FALSE)),"",VLOOKUP($B3298,Insumos!$C:$G,3,FALSE))</f>
        <v>GRAMOS</v>
      </c>
      <c r="D3298" s="56">
        <f>+IF(ISERROR(VLOOKUP($B3298,Insumos!$C:$G,2,FALSE)),"",VLOOKUP($B3298,Insumos!$C:$G,2,FALSE))</f>
        <v>3795</v>
      </c>
      <c r="E3298" s="57">
        <f>+IF(ISERROR(VLOOKUP($B3298,Insumos!$C:$G,5,FALSE)),"",VLOOKUP($B3298,Insumos!$C:$G,5,FALSE))</f>
        <v>500</v>
      </c>
      <c r="F3298" s="192" t="str">
        <f>+IF(ISERROR(VLOOKUP($B3298,Insumos!$C:$G,4,FALSE)),"",VLOOKUP($B3298,Insumos!$C:$G,4,FALSE))</f>
        <v>GRAMOS</v>
      </c>
      <c r="G3298" s="141">
        <v>5.0</v>
      </c>
      <c r="H3298" s="193">
        <f t="shared" si="117"/>
        <v>37.95</v>
      </c>
    </row>
    <row r="3299" ht="15.75" customHeight="1">
      <c r="A3299" s="53">
        <v>10.0</v>
      </c>
      <c r="B3299" s="55" t="s">
        <v>324</v>
      </c>
      <c r="C3299" s="55" t="str">
        <f>+IF(ISERROR(VLOOKUP($B3299,Insumos!$C:$G,3,FALSE)),"",VLOOKUP($B3299,Insumos!$C:$G,3,FALSE))</f>
        <v>GRAMOS</v>
      </c>
      <c r="D3299" s="56">
        <f>+IF(ISERROR(VLOOKUP($B3299,Insumos!$C:$G,2,FALSE)),"",VLOOKUP($B3299,Insumos!$C:$G,2,FALSE))</f>
        <v>1134.5</v>
      </c>
      <c r="E3299" s="57">
        <f>+IF(ISERROR(VLOOKUP($B3299,Insumos!$C:$G,5,FALSE)),"",VLOOKUP($B3299,Insumos!$C:$G,5,FALSE))</f>
        <v>1000</v>
      </c>
      <c r="F3299" s="192" t="str">
        <f>+IF(ISERROR(VLOOKUP($B3299,Insumos!$C:$G,4,FALSE)),"",VLOOKUP($B3299,Insumos!$C:$G,4,FALSE))</f>
        <v>GRAMOS</v>
      </c>
      <c r="G3299" s="141">
        <v>5.0</v>
      </c>
      <c r="H3299" s="193">
        <f t="shared" si="117"/>
        <v>5.67</v>
      </c>
    </row>
    <row r="3300" ht="15.75" customHeight="1">
      <c r="A3300" s="53">
        <v>11.0</v>
      </c>
      <c r="B3300" s="55" t="s">
        <v>294</v>
      </c>
      <c r="C3300" s="55" t="str">
        <f>+IF(ISERROR(VLOOKUP($B3300,Insumos!$C:$G,3,FALSE)),"",VLOOKUP($B3300,Insumos!$C:$G,3,FALSE))</f>
        <v>CAJA</v>
      </c>
      <c r="D3300" s="56">
        <f>+IF(ISERROR(VLOOKUP($B3300,Insumos!$C:$G,2,FALSE)),"",VLOOKUP($B3300,Insumos!$C:$G,2,FALSE))</f>
        <v>180</v>
      </c>
      <c r="E3300" s="57">
        <f>+IF(ISERROR(VLOOKUP($B3300,Insumos!$C:$G,5,FALSE)),"",VLOOKUP($B3300,Insumos!$C:$G,5,FALSE))</f>
        <v>1</v>
      </c>
      <c r="F3300" s="192" t="str">
        <f>+IF(ISERROR(VLOOKUP($B3300,Insumos!$C:$G,4,FALSE)),"",VLOOKUP($B3300,Insumos!$C:$G,4,FALSE))</f>
        <v>CAJA</v>
      </c>
      <c r="G3300" s="141">
        <v>1.0</v>
      </c>
      <c r="H3300" s="193">
        <f t="shared" si="117"/>
        <v>180</v>
      </c>
    </row>
    <row r="3301" ht="15.75" customHeight="1">
      <c r="A3301" s="53">
        <v>12.0</v>
      </c>
      <c r="B3301" s="55" t="s">
        <v>314</v>
      </c>
      <c r="C3301" s="55" t="str">
        <f>+IF(ISERROR(VLOOKUP($B3301,Insumos!$C:$G,3,FALSE)),"",VLOOKUP($B3301,Insumos!$C:$G,3,FALSE))</f>
        <v>UNIDAD</v>
      </c>
      <c r="D3301" s="56">
        <f>+IF(ISERROR(VLOOKUP($B3301,Insumos!$C:$G,2,FALSE)),"",VLOOKUP($B3301,Insumos!$C:$G,2,FALSE))</f>
        <v>10.5</v>
      </c>
      <c r="E3301" s="57">
        <f>+IF(ISERROR(VLOOKUP($B3301,Insumos!$C:$G,5,FALSE)),"",VLOOKUP($B3301,Insumos!$C:$G,5,FALSE))</f>
        <v>1</v>
      </c>
      <c r="F3301" s="55" t="str">
        <f>+IF(ISERROR(VLOOKUP($B3301,Insumos!$C:$G,4,FALSE)),"",VLOOKUP($B3301,Insumos!$C:$G,4,FALSE))</f>
        <v>UNIDAD</v>
      </c>
      <c r="G3301" s="141">
        <v>1.0</v>
      </c>
      <c r="H3301" s="56">
        <f t="shared" si="117"/>
        <v>10.5</v>
      </c>
    </row>
    <row r="3302" ht="15.75" customHeight="1">
      <c r="A3302" s="53">
        <v>13.0</v>
      </c>
      <c r="B3302" s="55" t="s">
        <v>156</v>
      </c>
      <c r="C3302" s="55" t="str">
        <f>+IF(ISERROR(VLOOKUP($B3302,Insumos!$C:$G,3,FALSE)),"",VLOOKUP($B3302,Insumos!$C:$G,3,FALSE))</f>
        <v>GRAMOS</v>
      </c>
      <c r="D3302" s="56">
        <f>+IF(ISERROR(VLOOKUP($B3302,Insumos!$C:$G,2,FALSE)),"",VLOOKUP($B3302,Insumos!$C:$G,2,FALSE))</f>
        <v>909</v>
      </c>
      <c r="E3302" s="57">
        <f>+IF(ISERROR(VLOOKUP($B3302,Insumos!$C:$G,5,FALSE)),"",VLOOKUP($B3302,Insumos!$C:$G,5,FALSE))</f>
        <v>1000</v>
      </c>
      <c r="F3302" s="55" t="str">
        <f>+IF(ISERROR(VLOOKUP($B3302,Insumos!$C:$G,4,FALSE)),"",VLOOKUP($B3302,Insumos!$C:$G,4,FALSE))</f>
        <v>GRAMOS</v>
      </c>
      <c r="G3302" s="141">
        <v>8.0</v>
      </c>
      <c r="H3302" s="56">
        <f t="shared" si="117"/>
        <v>7.27</v>
      </c>
    </row>
    <row r="3303" ht="15.75" customHeight="1">
      <c r="A3303" s="53">
        <v>14.0</v>
      </c>
      <c r="B3303" s="55" t="s">
        <v>313</v>
      </c>
      <c r="C3303" s="55" t="str">
        <f>+IF(ISERROR(VLOOKUP($B3303,Insumos!$C:$G,3,FALSE)),"",VLOOKUP($B3303,Insumos!$C:$G,3,FALSE))</f>
        <v>GRAMOS</v>
      </c>
      <c r="D3303" s="56">
        <f>+IF(ISERROR(VLOOKUP($B3303,Insumos!$C:$G,2,FALSE)),"",VLOOKUP($B3303,Insumos!$C:$G,2,FALSE))</f>
        <v>6750</v>
      </c>
      <c r="E3303" s="57">
        <f>+IF(ISERROR(VLOOKUP($B3303,Insumos!$C:$G,5,FALSE)),"",VLOOKUP($B3303,Insumos!$C:$G,5,FALSE))</f>
        <v>1000</v>
      </c>
      <c r="F3303" s="55" t="str">
        <f>+IF(ISERROR(VLOOKUP($B3303,Insumos!$C:$G,4,FALSE)),"",VLOOKUP($B3303,Insumos!$C:$G,4,FALSE))</f>
        <v>GRAMOS</v>
      </c>
      <c r="G3303" s="141">
        <v>8.0</v>
      </c>
      <c r="H3303" s="56">
        <f t="shared" si="117"/>
        <v>54</v>
      </c>
    </row>
    <row r="3304" ht="15.75" customHeight="1">
      <c r="A3304" s="53">
        <v>15.0</v>
      </c>
      <c r="B3304" s="55" t="s">
        <v>311</v>
      </c>
      <c r="C3304" s="55" t="str">
        <f>+IF(ISERROR(VLOOKUP($B3304,Insumos!$C:$G,3,FALSE)),"",VLOOKUP($B3304,Insumos!$C:$G,3,FALSE))</f>
        <v>UNIDAD</v>
      </c>
      <c r="D3304" s="56">
        <f>+IF(ISERROR(VLOOKUP($B3304,Insumos!$C:$G,2,FALSE)),"",VLOOKUP($B3304,Insumos!$C:$G,2,FALSE))</f>
        <v>75.25</v>
      </c>
      <c r="E3304" s="57">
        <f>+IF(ISERROR(VLOOKUP($B3304,Insumos!$C:$G,5,FALSE)),"",VLOOKUP($B3304,Insumos!$C:$G,5,FALSE))</f>
        <v>1</v>
      </c>
      <c r="F3304" s="55" t="str">
        <f>+IF(ISERROR(VLOOKUP($B3304,Insumos!$C:$G,4,FALSE)),"",VLOOKUP($B3304,Insumos!$C:$G,4,FALSE))</f>
        <v>UNIDAD</v>
      </c>
      <c r="G3304" s="141">
        <v>1.0</v>
      </c>
      <c r="H3304" s="56">
        <f t="shared" si="117"/>
        <v>75.25</v>
      </c>
    </row>
    <row r="3305" ht="15.75" customHeight="1">
      <c r="A3305" s="53">
        <v>16.0</v>
      </c>
      <c r="B3305" s="55" t="s">
        <v>312</v>
      </c>
      <c r="C3305" s="55" t="str">
        <f>+IF(ISERROR(VLOOKUP($B3305,Insumos!$C:$G,3,FALSE)),"",VLOOKUP($B3305,Insumos!$C:$G,3,FALSE))</f>
        <v>UNIDAD</v>
      </c>
      <c r="D3305" s="56">
        <f>+IF(ISERROR(VLOOKUP($B3305,Insumos!$C:$G,2,FALSE)),"",VLOOKUP($B3305,Insumos!$C:$G,2,FALSE))</f>
        <v>90.25</v>
      </c>
      <c r="E3305" s="57">
        <f>+IF(ISERROR(VLOOKUP($B3305,Insumos!$C:$G,5,FALSE)),"",VLOOKUP($B3305,Insumos!$C:$G,5,FALSE))</f>
        <v>1</v>
      </c>
      <c r="F3305" s="55" t="str">
        <f>+IF(ISERROR(VLOOKUP($B3305,Insumos!$C:$G,4,FALSE)),"",VLOOKUP($B3305,Insumos!$C:$G,4,FALSE))</f>
        <v>UNIDAD</v>
      </c>
      <c r="G3305" s="141">
        <v>1.0</v>
      </c>
      <c r="H3305" s="56">
        <f t="shared" si="117"/>
        <v>90.25</v>
      </c>
    </row>
    <row r="3306" ht="15.75" customHeight="1">
      <c r="A3306" s="53">
        <v>17.0</v>
      </c>
      <c r="B3306" s="55" t="s">
        <v>303</v>
      </c>
      <c r="C3306" s="55" t="str">
        <f>+IF(ISERROR(VLOOKUP($B3306,Insumos!$C:$G,3,FALSE)),"",VLOOKUP($B3306,Insumos!$C:$G,3,FALSE))</f>
        <v>UNIDAD</v>
      </c>
      <c r="D3306" s="56">
        <f>+IF(ISERROR(VLOOKUP($B3306,Insumos!$C:$G,2,FALSE)),"",VLOOKUP($B3306,Insumos!$C:$G,2,FALSE))</f>
        <v>10</v>
      </c>
      <c r="E3306" s="57">
        <f>+IF(ISERROR(VLOOKUP($B3306,Insumos!$C:$G,5,FALSE)),"",VLOOKUP($B3306,Insumos!$C:$G,5,FALSE))</f>
        <v>1</v>
      </c>
      <c r="F3306" s="55" t="str">
        <f>+IF(ISERROR(VLOOKUP($B3306,Insumos!$C:$G,4,FALSE)),"",VLOOKUP($B3306,Insumos!$C:$G,4,FALSE))</f>
        <v>UNIDAD</v>
      </c>
      <c r="G3306" s="187">
        <v>3.0</v>
      </c>
      <c r="H3306" s="56">
        <f t="shared" si="117"/>
        <v>30</v>
      </c>
    </row>
    <row r="3307" ht="15.75" customHeight="1">
      <c r="A3307" s="53">
        <v>18.0</v>
      </c>
      <c r="B3307" s="55" t="s">
        <v>304</v>
      </c>
      <c r="C3307" s="55" t="str">
        <f>+IF(ISERROR(VLOOKUP($B3307,Insumos!$C:$G,3,FALSE)),"",VLOOKUP($B3307,Insumos!$C:$G,3,FALSE))</f>
        <v>UNIDAD</v>
      </c>
      <c r="D3307" s="56">
        <f>+IF(ISERROR(VLOOKUP($B3307,Insumos!$C:$G,2,FALSE)),"",VLOOKUP($B3307,Insumos!$C:$G,2,FALSE))</f>
        <v>9</v>
      </c>
      <c r="E3307" s="57">
        <f>+IF(ISERROR(VLOOKUP($B3307,Insumos!$C:$G,5,FALSE)),"",VLOOKUP($B3307,Insumos!$C:$G,5,FALSE))</f>
        <v>1</v>
      </c>
      <c r="F3307" s="55" t="str">
        <f>+IF(ISERROR(VLOOKUP($B3307,Insumos!$C:$G,4,FALSE)),"",VLOOKUP($B3307,Insumos!$C:$G,4,FALSE))</f>
        <v>UNIDAD</v>
      </c>
      <c r="G3307" s="187">
        <v>3.0</v>
      </c>
      <c r="H3307" s="56">
        <f t="shared" si="117"/>
        <v>27</v>
      </c>
    </row>
    <row r="3308" ht="15.75" customHeight="1">
      <c r="A3308" s="53">
        <v>19.0</v>
      </c>
      <c r="B3308" s="55" t="s">
        <v>305</v>
      </c>
      <c r="C3308" s="55" t="str">
        <f>+IF(ISERROR(VLOOKUP($B3308,Insumos!$C:$G,3,FALSE)),"",VLOOKUP($B3308,Insumos!$C:$G,3,FALSE))</f>
        <v>UNIDAD</v>
      </c>
      <c r="D3308" s="56">
        <f>+IF(ISERROR(VLOOKUP($B3308,Insumos!$C:$G,2,FALSE)),"",VLOOKUP($B3308,Insumos!$C:$G,2,FALSE))</f>
        <v>52</v>
      </c>
      <c r="E3308" s="57">
        <f>+IF(ISERROR(VLOOKUP($B3308,Insumos!$C:$G,5,FALSE)),"",VLOOKUP($B3308,Insumos!$C:$G,5,FALSE))</f>
        <v>1</v>
      </c>
      <c r="F3308" s="55" t="str">
        <f>+IF(ISERROR(VLOOKUP($B3308,Insumos!$C:$G,4,FALSE)),"",VLOOKUP($B3308,Insumos!$C:$G,4,FALSE))</f>
        <v>UNIDAD</v>
      </c>
      <c r="G3308" s="141">
        <v>1.0</v>
      </c>
      <c r="H3308" s="56">
        <f t="shared" si="117"/>
        <v>52</v>
      </c>
    </row>
    <row r="3309" ht="15.75" customHeight="1">
      <c r="A3309" s="53">
        <v>20.0</v>
      </c>
      <c r="B3309" s="55" t="s">
        <v>309</v>
      </c>
      <c r="C3309" s="55" t="str">
        <f>+IF(ISERROR(VLOOKUP($B3309,Insumos!$C:$G,3,FALSE)),"",VLOOKUP($B3309,Insumos!$C:$G,3,FALSE))</f>
        <v>UNIDAD</v>
      </c>
      <c r="D3309" s="56">
        <f>+IF(ISERROR(VLOOKUP($B3309,Insumos!$C:$G,2,FALSE)),"",VLOOKUP($B3309,Insumos!$C:$G,2,FALSE))</f>
        <v>23.53</v>
      </c>
      <c r="E3309" s="57">
        <f>+IF(ISERROR(VLOOKUP($B3309,Insumos!$C:$G,5,FALSE)),"",VLOOKUP($B3309,Insumos!$C:$G,5,FALSE))</f>
        <v>1</v>
      </c>
      <c r="F3309" s="55" t="str">
        <f>+IF(ISERROR(VLOOKUP($B3309,Insumos!$C:$G,4,FALSE)),"",VLOOKUP($B3309,Insumos!$C:$G,4,FALSE))</f>
        <v>UNIDAD</v>
      </c>
      <c r="G3309" s="141">
        <v>1.0</v>
      </c>
      <c r="H3309" s="56">
        <f t="shared" si="117"/>
        <v>23.53</v>
      </c>
    </row>
    <row r="3310" ht="15.75" customHeight="1">
      <c r="A3310" s="53">
        <v>21.0</v>
      </c>
      <c r="B3310" s="55" t="s">
        <v>310</v>
      </c>
      <c r="C3310" s="55" t="str">
        <f>+IF(ISERROR(VLOOKUP($B3310,Insumos!$C:$G,3,FALSE)),"",VLOOKUP($B3310,Insumos!$C:$G,3,FALSE))</f>
        <v>UNIDAD</v>
      </c>
      <c r="D3310" s="56">
        <f>+IF(ISERROR(VLOOKUP($B3310,Insumos!$C:$G,2,FALSE)),"",VLOOKUP($B3310,Insumos!$C:$G,2,FALSE))</f>
        <v>15.13</v>
      </c>
      <c r="E3310" s="57">
        <f>+IF(ISERROR(VLOOKUP($B3310,Insumos!$C:$G,5,FALSE)),"",VLOOKUP($B3310,Insumos!$C:$G,5,FALSE))</f>
        <v>1</v>
      </c>
      <c r="F3310" s="55" t="str">
        <f>+IF(ISERROR(VLOOKUP($B3310,Insumos!$C:$G,4,FALSE)),"",VLOOKUP($B3310,Insumos!$C:$G,4,FALSE))</f>
        <v>UNIDAD</v>
      </c>
      <c r="G3310" s="141">
        <v>1.0</v>
      </c>
      <c r="H3310" s="56">
        <f t="shared" si="117"/>
        <v>15.13</v>
      </c>
    </row>
    <row r="3311" ht="15.75" customHeight="1">
      <c r="A3311" s="53">
        <v>22.0</v>
      </c>
      <c r="B3311" s="55" t="s">
        <v>315</v>
      </c>
      <c r="C3311" s="55" t="str">
        <f>+IF(ISERROR(VLOOKUP($B3311,Insumos!$C:$G,3,FALSE)),"",VLOOKUP($B3311,Insumos!$C:$G,3,FALSE))</f>
        <v>UNIDAD</v>
      </c>
      <c r="D3311" s="56">
        <f>+IF(ISERROR(VLOOKUP($B3311,Insumos!$C:$G,2,FALSE)),"",VLOOKUP($B3311,Insumos!$C:$G,2,FALSE))</f>
        <v>170</v>
      </c>
      <c r="E3311" s="57">
        <f>+IF(ISERROR(VLOOKUP($B3311,Insumos!$C:$G,5,FALSE)),"",VLOOKUP($B3311,Insumos!$C:$G,5,FALSE))</f>
        <v>1</v>
      </c>
      <c r="F3311" s="55" t="str">
        <f>+IF(ISERROR(VLOOKUP($B3311,Insumos!$C:$G,4,FALSE)),"",VLOOKUP($B3311,Insumos!$C:$G,4,FALSE))</f>
        <v>UNIDAD</v>
      </c>
      <c r="G3311" s="141">
        <v>1.0</v>
      </c>
      <c r="H3311" s="56">
        <f t="shared" si="117"/>
        <v>170</v>
      </c>
    </row>
    <row r="3312" ht="15.75" customHeight="1">
      <c r="A3312" s="42"/>
      <c r="B3312" s="140"/>
      <c r="C3312" s="41"/>
      <c r="D3312" s="44"/>
      <c r="E3312" s="45"/>
      <c r="F3312" s="41"/>
      <c r="G3312" s="67" t="s">
        <v>566</v>
      </c>
      <c r="H3312" s="68">
        <f>+SUM(H3290:H3311)</f>
        <v>1381.98</v>
      </c>
    </row>
    <row r="3313" ht="15.75" customHeight="1">
      <c r="A3313" s="42"/>
      <c r="B3313" s="140"/>
      <c r="C3313" s="41"/>
      <c r="D3313" s="44"/>
      <c r="E3313" s="45"/>
      <c r="F3313" s="41"/>
      <c r="G3313" s="67" t="s">
        <v>569</v>
      </c>
      <c r="H3313" s="142">
        <f>+H3312/10</f>
        <v>138.198</v>
      </c>
    </row>
    <row r="3314" ht="15.75" customHeight="1">
      <c r="A3314" s="42"/>
      <c r="B3314" s="140"/>
      <c r="C3314" s="41"/>
      <c r="D3314" s="44"/>
      <c r="E3314" s="45"/>
      <c r="F3314" s="41"/>
      <c r="G3314" s="67" t="s">
        <v>570</v>
      </c>
      <c r="H3314" s="143">
        <f>(H3312+H3313)*1.19</f>
        <v>1809.01182</v>
      </c>
    </row>
    <row r="3315" ht="15.75" customHeight="1">
      <c r="A3315" s="42"/>
      <c r="B3315" s="140"/>
      <c r="C3315" s="41"/>
      <c r="D3315" s="44"/>
      <c r="E3315" s="45"/>
      <c r="F3315" s="41"/>
      <c r="G3315" s="67" t="s">
        <v>571</v>
      </c>
      <c r="H3315" s="144">
        <f>+H3314/H3316</f>
        <v>0.1906229526</v>
      </c>
    </row>
    <row r="3316" ht="15.75" customHeight="1">
      <c r="A3316" s="42"/>
      <c r="B3316" s="140"/>
      <c r="C3316" s="41"/>
      <c r="D3316" s="44"/>
      <c r="E3316" s="45"/>
      <c r="F3316" s="41"/>
      <c r="G3316" s="67" t="s">
        <v>572</v>
      </c>
      <c r="H3316" s="154">
        <v>9490.0</v>
      </c>
    </row>
    <row r="3317" ht="15.75" customHeight="1">
      <c r="B3317" s="4"/>
      <c r="G3317" s="31"/>
    </row>
    <row r="3318" ht="15.75" customHeight="1">
      <c r="B3318" s="4"/>
      <c r="G3318" s="31"/>
    </row>
    <row r="3319" ht="15.75" customHeight="1">
      <c r="A3319" s="138" t="s">
        <v>562</v>
      </c>
      <c r="B3319" s="89" t="s">
        <v>245</v>
      </c>
      <c r="C3319" s="34" t="s">
        <v>484</v>
      </c>
      <c r="D3319" s="35"/>
      <c r="E3319" s="36"/>
      <c r="F3319" s="37"/>
      <c r="G3319" s="38"/>
      <c r="H3319" s="35"/>
    </row>
    <row r="3320" ht="15.75" customHeight="1">
      <c r="A3320" s="42"/>
      <c r="B3320" s="140"/>
      <c r="C3320" s="42"/>
      <c r="D3320" s="44"/>
      <c r="E3320" s="45"/>
      <c r="F3320" s="42"/>
      <c r="G3320" s="46"/>
      <c r="H3320" s="44"/>
    </row>
    <row r="3321" ht="15.75" customHeight="1">
      <c r="A3321" s="48" t="s">
        <v>476</v>
      </c>
      <c r="B3321" s="48" t="s">
        <v>477</v>
      </c>
      <c r="C3321" s="48" t="s">
        <v>478</v>
      </c>
      <c r="D3321" s="49" t="s">
        <v>564</v>
      </c>
      <c r="E3321" s="50" t="s">
        <v>10</v>
      </c>
      <c r="F3321" s="48" t="s">
        <v>480</v>
      </c>
      <c r="G3321" s="51" t="s">
        <v>481</v>
      </c>
      <c r="H3321" s="49" t="s">
        <v>565</v>
      </c>
    </row>
    <row r="3322" ht="15.75" customHeight="1">
      <c r="A3322" s="53">
        <v>1.0</v>
      </c>
      <c r="B3322" s="55" t="s">
        <v>69</v>
      </c>
      <c r="C3322" s="55" t="str">
        <f>+IF(ISERROR(VLOOKUP($B3322,Insumos!$C:$G,3,FALSE)),"",VLOOKUP($B3322,Insumos!$C:$G,3,FALSE))</f>
        <v>GRAMOS</v>
      </c>
      <c r="D3322" s="56">
        <f>+IF(ISERROR(VLOOKUP($B3322,Insumos!$C:$G,2,FALSE)),"",VLOOKUP($B3322,Insumos!$C:$G,2,FALSE))</f>
        <v>2777.79</v>
      </c>
      <c r="E3322" s="57">
        <f>+IF(ISERROR(VLOOKUP($B3322,Insumos!$C:$G,5,FALSE)),"",VLOOKUP($B3322,Insumos!$C:$G,5,FALSE))</f>
        <v>5700</v>
      </c>
      <c r="F3322" s="55" t="str">
        <f>+IF(ISERROR(VLOOKUP($B3322,Insumos!$C:$G,4,FALSE)),"",VLOOKUP($B3322,Insumos!$C:$G,4,FALSE))</f>
        <v>GRAMOS</v>
      </c>
      <c r="G3322" s="141">
        <v>110.0</v>
      </c>
      <c r="H3322" s="56">
        <f t="shared" ref="H3322:H3336" si="118">IF(ISERROR(ROUND(+D3322/E3322*G3322,2)),0,ROUND(+D3322/E3322*G3322,2))</f>
        <v>53.61</v>
      </c>
    </row>
    <row r="3323" ht="15.75" customHeight="1">
      <c r="A3323" s="53">
        <v>2.0</v>
      </c>
      <c r="B3323" s="55" t="s">
        <v>52</v>
      </c>
      <c r="C3323" s="55" t="str">
        <f>+IF(ISERROR(VLOOKUP($B3323,Insumos!$C:$G,3,FALSE)),"",VLOOKUP($B3323,Insumos!$C:$G,3,FALSE))</f>
        <v>UNIDAD</v>
      </c>
      <c r="D3323" s="56">
        <f>+IF(ISERROR(VLOOKUP($B3323,Insumos!$C:$G,2,FALSE)),"",VLOOKUP($B3323,Insumos!$C:$G,2,FALSE))</f>
        <v>5000</v>
      </c>
      <c r="E3323" s="57">
        <f>+IF(ISERROR(VLOOKUP($B3323,Insumos!$C:$G,5,FALSE)),"",VLOOKUP($B3323,Insumos!$C:$G,5,FALSE))</f>
        <v>100</v>
      </c>
      <c r="F3323" s="55" t="str">
        <f>+IF(ISERROR(VLOOKUP($B3323,Insumos!$C:$G,4,FALSE)),"",VLOOKUP($B3323,Insumos!$C:$G,4,FALSE))</f>
        <v>UNIDAD</v>
      </c>
      <c r="G3323" s="141">
        <v>0.5</v>
      </c>
      <c r="H3323" s="56">
        <f t="shared" si="118"/>
        <v>25</v>
      </c>
    </row>
    <row r="3324" ht="15.75" customHeight="1">
      <c r="A3324" s="53">
        <v>3.0</v>
      </c>
      <c r="B3324" s="55" t="s">
        <v>236</v>
      </c>
      <c r="C3324" s="55" t="str">
        <f>+IF(ISERROR(VLOOKUP($B3324,Insumos!$C:$G,3,FALSE)),"",VLOOKUP($B3324,Insumos!$C:$G,3,FALSE))</f>
        <v>GRAMOS</v>
      </c>
      <c r="D3324" s="56">
        <f>+IF(ISERROR(VLOOKUP($B3324,Insumos!$C:$G,2,FALSE)),"",VLOOKUP($B3324,Insumos!$C:$G,2,FALSE))</f>
        <v>8753.846154</v>
      </c>
      <c r="E3324" s="57">
        <f>+IF(ISERROR(VLOOKUP($B3324,Insumos!$C:$G,5,FALSE)),"",VLOOKUP($B3324,Insumos!$C:$G,5,FALSE))</f>
        <v>1000</v>
      </c>
      <c r="F3324" s="55" t="str">
        <f>+IF(ISERROR(VLOOKUP($B3324,Insumos!$C:$G,4,FALSE)),"",VLOOKUP($B3324,Insumos!$C:$G,4,FALSE))</f>
        <v>GRAMOS</v>
      </c>
      <c r="G3324" s="141">
        <v>30.0</v>
      </c>
      <c r="H3324" s="56">
        <f t="shared" si="118"/>
        <v>262.62</v>
      </c>
    </row>
    <row r="3325" ht="15.75" customHeight="1">
      <c r="A3325" s="53">
        <v>4.0</v>
      </c>
      <c r="B3325" s="55" t="s">
        <v>232</v>
      </c>
      <c r="C3325" s="55" t="str">
        <f>+IF(ISERROR(VLOOKUP($B3325,Insumos!$C:$G,3,FALSE)),"",VLOOKUP($B3325,Insumos!$C:$G,3,FALSE))</f>
        <v>GRAMOS</v>
      </c>
      <c r="D3325" s="56">
        <f>+IF(ISERROR(VLOOKUP($B3325,Insumos!$C:$G,2,FALSE)),"",VLOOKUP($B3325,Insumos!$C:$G,2,FALSE))</f>
        <v>3529.411765</v>
      </c>
      <c r="E3325" s="57">
        <f>+IF(ISERROR(VLOOKUP($B3325,Insumos!$C:$G,5,FALSE)),"",VLOOKUP($B3325,Insumos!$C:$G,5,FALSE))</f>
        <v>1000</v>
      </c>
      <c r="F3325" s="55" t="str">
        <f>+IF(ISERROR(VLOOKUP($B3325,Insumos!$C:$G,4,FALSE)),"",VLOOKUP($B3325,Insumos!$C:$G,4,FALSE))</f>
        <v>GRAMOS</v>
      </c>
      <c r="G3325" s="141">
        <v>40.0</v>
      </c>
      <c r="H3325" s="56">
        <f t="shared" si="118"/>
        <v>141.18</v>
      </c>
    </row>
    <row r="3326" ht="15.75" customHeight="1">
      <c r="A3326" s="53">
        <v>5.0</v>
      </c>
      <c r="B3326" s="55" t="s">
        <v>187</v>
      </c>
      <c r="C3326" s="55" t="str">
        <f>+IF(ISERROR(VLOOKUP($B3326,Insumos!$C:$G,3,FALSE)),"",VLOOKUP($B3326,Insumos!$C:$G,3,FALSE))</f>
        <v>GRAMOS</v>
      </c>
      <c r="D3326" s="56">
        <f>+IF(ISERROR(VLOOKUP($B3326,Insumos!$C:$G,2,FALSE)),"",VLOOKUP($B3326,Insumos!$C:$G,2,FALSE))</f>
        <v>3645</v>
      </c>
      <c r="E3326" s="57">
        <f>+IF(ISERROR(VLOOKUP($B3326,Insumos!$C:$G,5,FALSE)),"",VLOOKUP($B3326,Insumos!$C:$G,5,FALSE))</f>
        <v>1000</v>
      </c>
      <c r="F3326" s="55" t="str">
        <f>+IF(ISERROR(VLOOKUP($B3326,Insumos!$C:$G,4,FALSE)),"",VLOOKUP($B3326,Insumos!$C:$G,4,FALSE))</f>
        <v>GRAMOS</v>
      </c>
      <c r="G3326" s="141">
        <v>10.0</v>
      </c>
      <c r="H3326" s="56">
        <f t="shared" si="118"/>
        <v>36.45</v>
      </c>
    </row>
    <row r="3327" ht="15.75" customHeight="1">
      <c r="A3327" s="53">
        <v>6.0</v>
      </c>
      <c r="B3327" s="55" t="s">
        <v>297</v>
      </c>
      <c r="C3327" s="55" t="str">
        <f>+IF(ISERROR(VLOOKUP($B3327,Insumos!$C:$G,3,FALSE)),"",VLOOKUP($B3327,Insumos!$C:$G,3,FALSE))</f>
        <v>CAJA</v>
      </c>
      <c r="D3327" s="56">
        <f>+IF(ISERROR(VLOOKUP($B3327,Insumos!$C:$G,2,FALSE)),"",VLOOKUP($B3327,Insumos!$C:$G,2,FALSE))</f>
        <v>110</v>
      </c>
      <c r="E3327" s="57">
        <f>+IF(ISERROR(VLOOKUP($B3327,Insumos!$C:$G,5,FALSE)),"",VLOOKUP($B3327,Insumos!$C:$G,5,FALSE))</f>
        <v>1</v>
      </c>
      <c r="F3327" s="55" t="str">
        <f>+IF(ISERROR(VLOOKUP($B3327,Insumos!$C:$G,4,FALSE)),"",VLOOKUP($B3327,Insumos!$C:$G,4,FALSE))</f>
        <v>CAJA</v>
      </c>
      <c r="G3327" s="141">
        <v>1.0</v>
      </c>
      <c r="H3327" s="56">
        <f t="shared" si="118"/>
        <v>110</v>
      </c>
    </row>
    <row r="3328" ht="15.75" customHeight="1">
      <c r="A3328" s="53">
        <v>7.0</v>
      </c>
      <c r="B3328" s="55" t="s">
        <v>314</v>
      </c>
      <c r="C3328" s="55" t="str">
        <f>+IF(ISERROR(VLOOKUP($B3328,Insumos!$C:$G,3,FALSE)),"",VLOOKUP($B3328,Insumos!$C:$G,3,FALSE))</f>
        <v>UNIDAD</v>
      </c>
      <c r="D3328" s="56">
        <f>+IF(ISERROR(VLOOKUP($B3328,Insumos!$C:$G,2,FALSE)),"",VLOOKUP($B3328,Insumos!$C:$G,2,FALSE))</f>
        <v>10.5</v>
      </c>
      <c r="E3328" s="57">
        <f>+IF(ISERROR(VLOOKUP($B3328,Insumos!$C:$G,5,FALSE)),"",VLOOKUP($B3328,Insumos!$C:$G,5,FALSE))</f>
        <v>1</v>
      </c>
      <c r="F3328" s="55" t="str">
        <f>+IF(ISERROR(VLOOKUP($B3328,Insumos!$C:$G,4,FALSE)),"",VLOOKUP($B3328,Insumos!$C:$G,4,FALSE))</f>
        <v>UNIDAD</v>
      </c>
      <c r="G3328" s="141">
        <v>1.0</v>
      </c>
      <c r="H3328" s="56">
        <f t="shared" si="118"/>
        <v>10.5</v>
      </c>
    </row>
    <row r="3329" ht="15.75" customHeight="1">
      <c r="A3329" s="53">
        <v>8.0</v>
      </c>
      <c r="B3329" s="55" t="s">
        <v>156</v>
      </c>
      <c r="C3329" s="55" t="str">
        <f>+IF(ISERROR(VLOOKUP($B3329,Insumos!$C:$G,3,FALSE)),"",VLOOKUP($B3329,Insumos!$C:$G,3,FALSE))</f>
        <v>GRAMOS</v>
      </c>
      <c r="D3329" s="56">
        <f>+IF(ISERROR(VLOOKUP($B3329,Insumos!$C:$G,2,FALSE)),"",VLOOKUP($B3329,Insumos!$C:$G,2,FALSE))</f>
        <v>909</v>
      </c>
      <c r="E3329" s="57">
        <f>+IF(ISERROR(VLOOKUP($B3329,Insumos!$C:$G,5,FALSE)),"",VLOOKUP($B3329,Insumos!$C:$G,5,FALSE))</f>
        <v>1000</v>
      </c>
      <c r="F3329" s="55" t="str">
        <f>+IF(ISERROR(VLOOKUP($B3329,Insumos!$C:$G,4,FALSE)),"",VLOOKUP($B3329,Insumos!$C:$G,4,FALSE))</f>
        <v>GRAMOS</v>
      </c>
      <c r="G3329" s="141">
        <v>8.0</v>
      </c>
      <c r="H3329" s="56">
        <f t="shared" si="118"/>
        <v>7.27</v>
      </c>
    </row>
    <row r="3330" ht="15.75" customHeight="1">
      <c r="A3330" s="53">
        <v>9.0</v>
      </c>
      <c r="B3330" s="55" t="s">
        <v>313</v>
      </c>
      <c r="C3330" s="55" t="str">
        <f>+IF(ISERROR(VLOOKUP($B3330,Insumos!$C:$G,3,FALSE)),"",VLOOKUP($B3330,Insumos!$C:$G,3,FALSE))</f>
        <v>GRAMOS</v>
      </c>
      <c r="D3330" s="56">
        <f>+IF(ISERROR(VLOOKUP($B3330,Insumos!$C:$G,2,FALSE)),"",VLOOKUP($B3330,Insumos!$C:$G,2,FALSE))</f>
        <v>6750</v>
      </c>
      <c r="E3330" s="57">
        <f>+IF(ISERROR(VLOOKUP($B3330,Insumos!$C:$G,5,FALSE)),"",VLOOKUP($B3330,Insumos!$C:$G,5,FALSE))</f>
        <v>1000</v>
      </c>
      <c r="F3330" s="55" t="str">
        <f>+IF(ISERROR(VLOOKUP($B3330,Insumos!$C:$G,4,FALSE)),"",VLOOKUP($B3330,Insumos!$C:$G,4,FALSE))</f>
        <v>GRAMOS</v>
      </c>
      <c r="G3330" s="141">
        <v>8.0</v>
      </c>
      <c r="H3330" s="56">
        <f t="shared" si="118"/>
        <v>54</v>
      </c>
    </row>
    <row r="3331" ht="15.75" customHeight="1">
      <c r="A3331" s="53">
        <v>10.0</v>
      </c>
      <c r="B3331" s="55" t="s">
        <v>311</v>
      </c>
      <c r="C3331" s="55" t="str">
        <f>+IF(ISERROR(VLOOKUP($B3331,Insumos!$C:$G,3,FALSE)),"",VLOOKUP($B3331,Insumos!$C:$G,3,FALSE))</f>
        <v>UNIDAD</v>
      </c>
      <c r="D3331" s="56">
        <f>+IF(ISERROR(VLOOKUP($B3331,Insumos!$C:$G,2,FALSE)),"",VLOOKUP($B3331,Insumos!$C:$G,2,FALSE))</f>
        <v>75.25</v>
      </c>
      <c r="E3331" s="57">
        <f>+IF(ISERROR(VLOOKUP($B3331,Insumos!$C:$G,5,FALSE)),"",VLOOKUP($B3331,Insumos!$C:$G,5,FALSE))</f>
        <v>1</v>
      </c>
      <c r="F3331" s="55" t="str">
        <f>+IF(ISERROR(VLOOKUP($B3331,Insumos!$C:$G,4,FALSE)),"",VLOOKUP($B3331,Insumos!$C:$G,4,FALSE))</f>
        <v>UNIDAD</v>
      </c>
      <c r="G3331" s="141">
        <v>1.0</v>
      </c>
      <c r="H3331" s="56">
        <f t="shared" si="118"/>
        <v>75.25</v>
      </c>
    </row>
    <row r="3332" ht="15.75" customHeight="1">
      <c r="A3332" s="53">
        <v>11.0</v>
      </c>
      <c r="B3332" s="55" t="s">
        <v>312</v>
      </c>
      <c r="C3332" s="55" t="str">
        <f>+IF(ISERROR(VLOOKUP($B3332,Insumos!$C:$G,3,FALSE)),"",VLOOKUP($B3332,Insumos!$C:$G,3,FALSE))</f>
        <v>UNIDAD</v>
      </c>
      <c r="D3332" s="56">
        <f>+IF(ISERROR(VLOOKUP($B3332,Insumos!$C:$G,2,FALSE)),"",VLOOKUP($B3332,Insumos!$C:$G,2,FALSE))</f>
        <v>90.25</v>
      </c>
      <c r="E3332" s="57">
        <f>+IF(ISERROR(VLOOKUP($B3332,Insumos!$C:$G,5,FALSE)),"",VLOOKUP($B3332,Insumos!$C:$G,5,FALSE))</f>
        <v>1</v>
      </c>
      <c r="F3332" s="55" t="str">
        <f>+IF(ISERROR(VLOOKUP($B3332,Insumos!$C:$G,4,FALSE)),"",VLOOKUP($B3332,Insumos!$C:$G,4,FALSE))</f>
        <v>UNIDAD</v>
      </c>
      <c r="G3332" s="141">
        <v>1.0</v>
      </c>
      <c r="H3332" s="56">
        <f t="shared" si="118"/>
        <v>90.25</v>
      </c>
    </row>
    <row r="3333" ht="15.75" customHeight="1">
      <c r="A3333" s="53">
        <v>12.0</v>
      </c>
      <c r="B3333" s="55" t="s">
        <v>303</v>
      </c>
      <c r="C3333" s="55" t="str">
        <f>+IF(ISERROR(VLOOKUP($B3333,Insumos!$C:$G,3,FALSE)),"",VLOOKUP($B3333,Insumos!$C:$G,3,FALSE))</f>
        <v>UNIDAD</v>
      </c>
      <c r="D3333" s="56">
        <f>+IF(ISERROR(VLOOKUP($B3333,Insumos!$C:$G,2,FALSE)),"",VLOOKUP($B3333,Insumos!$C:$G,2,FALSE))</f>
        <v>10</v>
      </c>
      <c r="E3333" s="57">
        <f>+IF(ISERROR(VLOOKUP($B3333,Insumos!$C:$G,5,FALSE)),"",VLOOKUP($B3333,Insumos!$C:$G,5,FALSE))</f>
        <v>1</v>
      </c>
      <c r="F3333" s="55" t="str">
        <f>+IF(ISERROR(VLOOKUP($B3333,Insumos!$C:$G,4,FALSE)),"",VLOOKUP($B3333,Insumos!$C:$G,4,FALSE))</f>
        <v>UNIDAD</v>
      </c>
      <c r="G3333" s="141">
        <v>1.0</v>
      </c>
      <c r="H3333" s="56">
        <f t="shared" si="118"/>
        <v>10</v>
      </c>
    </row>
    <row r="3334" ht="15.75" customHeight="1">
      <c r="A3334" s="53">
        <v>13.0</v>
      </c>
      <c r="B3334" s="55" t="s">
        <v>304</v>
      </c>
      <c r="C3334" s="55" t="str">
        <f>+IF(ISERROR(VLOOKUP($B3334,Insumos!$C:$G,3,FALSE)),"",VLOOKUP($B3334,Insumos!$C:$G,3,FALSE))</f>
        <v>UNIDAD</v>
      </c>
      <c r="D3334" s="56">
        <f>+IF(ISERROR(VLOOKUP($B3334,Insumos!$C:$G,2,FALSE)),"",VLOOKUP($B3334,Insumos!$C:$G,2,FALSE))</f>
        <v>9</v>
      </c>
      <c r="E3334" s="57">
        <f>+IF(ISERROR(VLOOKUP($B3334,Insumos!$C:$G,5,FALSE)),"",VLOOKUP($B3334,Insumos!$C:$G,5,FALSE))</f>
        <v>1</v>
      </c>
      <c r="F3334" s="55" t="str">
        <f>+IF(ISERROR(VLOOKUP($B3334,Insumos!$C:$G,4,FALSE)),"",VLOOKUP($B3334,Insumos!$C:$G,4,FALSE))</f>
        <v>UNIDAD</v>
      </c>
      <c r="G3334" s="141">
        <v>1.0</v>
      </c>
      <c r="H3334" s="56">
        <f t="shared" si="118"/>
        <v>9</v>
      </c>
    </row>
    <row r="3335" ht="15.75" customHeight="1">
      <c r="A3335" s="53">
        <v>14.0</v>
      </c>
      <c r="B3335" s="55" t="s">
        <v>315</v>
      </c>
      <c r="C3335" s="55" t="str">
        <f>+IF(ISERROR(VLOOKUP($B3335,Insumos!$C:$G,3,FALSE)),"",VLOOKUP($B3335,Insumos!$C:$G,3,FALSE))</f>
        <v>UNIDAD</v>
      </c>
      <c r="D3335" s="56">
        <f>+IF(ISERROR(VLOOKUP($B3335,Insumos!$C:$G,2,FALSE)),"",VLOOKUP($B3335,Insumos!$C:$G,2,FALSE))</f>
        <v>170</v>
      </c>
      <c r="E3335" s="57">
        <f>+IF(ISERROR(VLOOKUP($B3335,Insumos!$C:$G,5,FALSE)),"",VLOOKUP($B3335,Insumos!$C:$G,5,FALSE))</f>
        <v>1</v>
      </c>
      <c r="F3335" s="55" t="str">
        <f>+IF(ISERROR(VLOOKUP($B3335,Insumos!$C:$G,4,FALSE)),"",VLOOKUP($B3335,Insumos!$C:$G,4,FALSE))</f>
        <v>UNIDAD</v>
      </c>
      <c r="G3335" s="141">
        <v>1.0</v>
      </c>
      <c r="H3335" s="56">
        <f t="shared" si="118"/>
        <v>170</v>
      </c>
    </row>
    <row r="3336" ht="15.75" customHeight="1">
      <c r="A3336" s="53">
        <v>15.0</v>
      </c>
      <c r="B3336" s="55"/>
      <c r="C3336" s="55" t="str">
        <f>+IF(ISERROR(VLOOKUP($B3336,Insumos!$C:$G,3,FALSE)),"",VLOOKUP($B3336,Insumos!$C:$G,3,FALSE))</f>
        <v/>
      </c>
      <c r="D3336" s="56" t="str">
        <f>+IF(ISERROR(VLOOKUP($B3336,Insumos!$C:$G,2,FALSE)),"",VLOOKUP($B3336,Insumos!$C:$G,2,FALSE))</f>
        <v/>
      </c>
      <c r="E3336" s="57" t="str">
        <f>+IF(ISERROR(VLOOKUP($B3336,Insumos!$C:$G,5,FALSE)),"",VLOOKUP($B3336,Insumos!$C:$G,5,FALSE))</f>
        <v/>
      </c>
      <c r="F3336" s="55" t="str">
        <f>+IF(ISERROR(VLOOKUP($B3336,Insumos!$C:$G,4,FALSE)),"",VLOOKUP($B3336,Insumos!$C:$G,4,FALSE))</f>
        <v/>
      </c>
      <c r="G3336" s="141"/>
      <c r="H3336" s="56">
        <f t="shared" si="118"/>
        <v>0</v>
      </c>
    </row>
    <row r="3337" ht="15.75" customHeight="1">
      <c r="A3337" s="42"/>
      <c r="B3337" s="140"/>
      <c r="C3337" s="41"/>
      <c r="D3337" s="44"/>
      <c r="E3337" s="45"/>
      <c r="F3337" s="41"/>
      <c r="G3337" s="67" t="s">
        <v>566</v>
      </c>
      <c r="H3337" s="68">
        <f>+SUM(H3322:H3336)</f>
        <v>1055.13</v>
      </c>
    </row>
    <row r="3338" ht="15.75" customHeight="1">
      <c r="A3338" s="42"/>
      <c r="B3338" s="140"/>
      <c r="C3338" s="41"/>
      <c r="D3338" s="44"/>
      <c r="E3338" s="45"/>
      <c r="F3338" s="41"/>
      <c r="G3338" s="67" t="s">
        <v>569</v>
      </c>
      <c r="H3338" s="142">
        <f>+H3337/10</f>
        <v>105.513</v>
      </c>
    </row>
    <row r="3339" ht="15.75" customHeight="1">
      <c r="A3339" s="42"/>
      <c r="B3339" s="140"/>
      <c r="C3339" s="41"/>
      <c r="D3339" s="44"/>
      <c r="E3339" s="45"/>
      <c r="F3339" s="41"/>
      <c r="G3339" s="67" t="s">
        <v>570</v>
      </c>
      <c r="H3339" s="143">
        <f>(H3337+H3338)*1.19</f>
        <v>1381.16517</v>
      </c>
    </row>
    <row r="3340" ht="15.75" customHeight="1">
      <c r="A3340" s="42"/>
      <c r="B3340" s="140"/>
      <c r="C3340" s="41"/>
      <c r="D3340" s="44"/>
      <c r="E3340" s="45"/>
      <c r="F3340" s="41"/>
      <c r="G3340" s="67" t="s">
        <v>571</v>
      </c>
      <c r="H3340" s="144" t="str">
        <f>+H3339/H3341</f>
        <v>#DIV/0!</v>
      </c>
    </row>
    <row r="3341" ht="15.75" customHeight="1">
      <c r="A3341" s="42"/>
      <c r="B3341" s="140"/>
      <c r="C3341" s="41"/>
      <c r="D3341" s="44"/>
      <c r="E3341" s="45"/>
      <c r="F3341" s="41"/>
      <c r="G3341" s="67" t="s">
        <v>572</v>
      </c>
      <c r="H3341" s="145"/>
    </row>
    <row r="3342" ht="15.75" customHeight="1">
      <c r="B3342" s="4"/>
      <c r="G3342" s="31"/>
    </row>
    <row r="3343" ht="15.75" customHeight="1">
      <c r="B3343" s="4"/>
      <c r="G3343" s="31"/>
    </row>
    <row r="3344" ht="15.75" customHeight="1">
      <c r="A3344" s="138" t="s">
        <v>562</v>
      </c>
      <c r="B3344" s="89" t="s">
        <v>246</v>
      </c>
      <c r="C3344" s="34" t="s">
        <v>484</v>
      </c>
      <c r="D3344" s="35"/>
      <c r="E3344" s="36"/>
      <c r="F3344" s="37"/>
      <c r="G3344" s="38"/>
      <c r="H3344" s="35"/>
    </row>
    <row r="3345" ht="15.75" customHeight="1">
      <c r="A3345" s="42"/>
      <c r="B3345" s="140"/>
      <c r="C3345" s="42"/>
      <c r="D3345" s="44"/>
      <c r="E3345" s="45"/>
      <c r="F3345" s="42"/>
      <c r="G3345" s="46"/>
      <c r="H3345" s="44"/>
    </row>
    <row r="3346" ht="15.75" customHeight="1">
      <c r="A3346" s="48" t="s">
        <v>476</v>
      </c>
      <c r="B3346" s="48" t="s">
        <v>477</v>
      </c>
      <c r="C3346" s="48" t="s">
        <v>478</v>
      </c>
      <c r="D3346" s="49" t="s">
        <v>564</v>
      </c>
      <c r="E3346" s="50" t="s">
        <v>10</v>
      </c>
      <c r="F3346" s="48" t="s">
        <v>480</v>
      </c>
      <c r="G3346" s="51" t="s">
        <v>481</v>
      </c>
      <c r="H3346" s="49" t="s">
        <v>565</v>
      </c>
    </row>
    <row r="3347" ht="15.75" customHeight="1">
      <c r="A3347" s="53">
        <v>1.0</v>
      </c>
      <c r="B3347" s="55" t="s">
        <v>69</v>
      </c>
      <c r="C3347" s="55" t="str">
        <f>+IF(ISERROR(VLOOKUP($B3347,Insumos!$C:$G,3,FALSE)),"",VLOOKUP($B3347,Insumos!$C:$G,3,FALSE))</f>
        <v>GRAMOS</v>
      </c>
      <c r="D3347" s="56">
        <f>+IF(ISERROR(VLOOKUP($B3347,Insumos!$C:$G,2,FALSE)),"",VLOOKUP($B3347,Insumos!$C:$G,2,FALSE))</f>
        <v>2777.79</v>
      </c>
      <c r="E3347" s="57">
        <f>+IF(ISERROR(VLOOKUP($B3347,Insumos!$C:$G,5,FALSE)),"",VLOOKUP($B3347,Insumos!$C:$G,5,FALSE))</f>
        <v>5700</v>
      </c>
      <c r="F3347" s="55" t="str">
        <f>+IF(ISERROR(VLOOKUP($B3347,Insumos!$C:$G,4,FALSE)),"",VLOOKUP($B3347,Insumos!$C:$G,4,FALSE))</f>
        <v>GRAMOS</v>
      </c>
      <c r="G3347" s="141">
        <v>110.0</v>
      </c>
      <c r="H3347" s="56">
        <f t="shared" ref="H3347:H3361" si="119">IF(ISERROR(ROUND(+D3347/E3347*G3347,2)),0,ROUND(+D3347/E3347*G3347,2))</f>
        <v>53.61</v>
      </c>
    </row>
    <row r="3348" ht="15.75" customHeight="1">
      <c r="A3348" s="53">
        <v>2.0</v>
      </c>
      <c r="B3348" s="55" t="s">
        <v>52</v>
      </c>
      <c r="C3348" s="55" t="str">
        <f>+IF(ISERROR(VLOOKUP($B3348,Insumos!$C:$G,3,FALSE)),"",VLOOKUP($B3348,Insumos!$C:$G,3,FALSE))</f>
        <v>UNIDAD</v>
      </c>
      <c r="D3348" s="56">
        <f>+IF(ISERROR(VLOOKUP($B3348,Insumos!$C:$G,2,FALSE)),"",VLOOKUP($B3348,Insumos!$C:$G,2,FALSE))</f>
        <v>5000</v>
      </c>
      <c r="E3348" s="57">
        <f>+IF(ISERROR(VLOOKUP($B3348,Insumos!$C:$G,5,FALSE)),"",VLOOKUP($B3348,Insumos!$C:$G,5,FALSE))</f>
        <v>100</v>
      </c>
      <c r="F3348" s="55" t="str">
        <f>+IF(ISERROR(VLOOKUP($B3348,Insumos!$C:$G,4,FALSE)),"",VLOOKUP($B3348,Insumos!$C:$G,4,FALSE))</f>
        <v>UNIDAD</v>
      </c>
      <c r="G3348" s="141">
        <v>0.5</v>
      </c>
      <c r="H3348" s="56">
        <f t="shared" si="119"/>
        <v>25</v>
      </c>
    </row>
    <row r="3349" ht="15.75" customHeight="1">
      <c r="A3349" s="53">
        <v>3.0</v>
      </c>
      <c r="B3349" s="55" t="s">
        <v>235</v>
      </c>
      <c r="C3349" s="55" t="str">
        <f>+IF(ISERROR(VLOOKUP($B3349,Insumos!$C:$G,3,FALSE)),"",VLOOKUP($B3349,Insumos!$C:$G,3,FALSE))</f>
        <v>GRAMOS</v>
      </c>
      <c r="D3349" s="56">
        <f>+IF(ISERROR(VLOOKUP($B3349,Insumos!$C:$G,2,FALSE)),"",VLOOKUP($B3349,Insumos!$C:$G,2,FALSE))</f>
        <v>13944.82759</v>
      </c>
      <c r="E3349" s="57">
        <f>+IF(ISERROR(VLOOKUP($B3349,Insumos!$C:$G,5,FALSE)),"",VLOOKUP($B3349,Insumos!$C:$G,5,FALSE))</f>
        <v>1000</v>
      </c>
      <c r="F3349" s="55" t="str">
        <f>+IF(ISERROR(VLOOKUP($B3349,Insumos!$C:$G,4,FALSE)),"",VLOOKUP($B3349,Insumos!$C:$G,4,FALSE))</f>
        <v>GRAMOS</v>
      </c>
      <c r="G3349" s="141">
        <v>40.0</v>
      </c>
      <c r="H3349" s="56">
        <f t="shared" si="119"/>
        <v>557.79</v>
      </c>
    </row>
    <row r="3350" ht="15.75" customHeight="1">
      <c r="A3350" s="53">
        <v>4.0</v>
      </c>
      <c r="B3350" s="55" t="s">
        <v>33</v>
      </c>
      <c r="C3350" s="55" t="str">
        <f>+IF(ISERROR(VLOOKUP($B3350,Insumos!$C:$G,3,FALSE)),"",VLOOKUP($B3350,Insumos!$C:$G,3,FALSE))</f>
        <v>GRAMOS</v>
      </c>
      <c r="D3350" s="56">
        <f>+IF(ISERROR(VLOOKUP($B3350,Insumos!$C:$G,2,FALSE)),"",VLOOKUP($B3350,Insumos!$C:$G,2,FALSE))</f>
        <v>6945</v>
      </c>
      <c r="E3350" s="57">
        <f>+IF(ISERROR(VLOOKUP($B3350,Insumos!$C:$G,5,FALSE)),"",VLOOKUP($B3350,Insumos!$C:$G,5,FALSE))</f>
        <v>1360</v>
      </c>
      <c r="F3350" s="55" t="str">
        <f>+IF(ISERROR(VLOOKUP($B3350,Insumos!$C:$G,4,FALSE)),"",VLOOKUP($B3350,Insumos!$C:$G,4,FALSE))</f>
        <v>GRAMOS</v>
      </c>
      <c r="G3350" s="141">
        <v>35.0</v>
      </c>
      <c r="H3350" s="56">
        <f t="shared" si="119"/>
        <v>178.73</v>
      </c>
    </row>
    <row r="3351" ht="15.75" customHeight="1">
      <c r="A3351" s="53">
        <v>5.0</v>
      </c>
      <c r="B3351" s="55" t="s">
        <v>124</v>
      </c>
      <c r="C3351" s="55" t="str">
        <f>+IF(ISERROR(VLOOKUP($B3351,Insumos!$C:$G,3,FALSE)),"",VLOOKUP($B3351,Insumos!$C:$G,3,FALSE))</f>
        <v>GRAMOS</v>
      </c>
      <c r="D3351" s="56">
        <f>+IF(ISERROR(VLOOKUP($B3351,Insumos!$C:$G,2,FALSE)),"",VLOOKUP($B3351,Insumos!$C:$G,2,FALSE))</f>
        <v>3529.411765</v>
      </c>
      <c r="E3351" s="57">
        <f>+IF(ISERROR(VLOOKUP($B3351,Insumos!$C:$G,5,FALSE)),"",VLOOKUP($B3351,Insumos!$C:$G,5,FALSE))</f>
        <v>1000</v>
      </c>
      <c r="F3351" s="55" t="str">
        <f>+IF(ISERROR(VLOOKUP($B3351,Insumos!$C:$G,4,FALSE)),"",VLOOKUP($B3351,Insumos!$C:$G,4,FALSE))</f>
        <v>GRAMOS</v>
      </c>
      <c r="G3351" s="141">
        <v>45.0</v>
      </c>
      <c r="H3351" s="56">
        <f t="shared" si="119"/>
        <v>158.82</v>
      </c>
    </row>
    <row r="3352" ht="15.75" customHeight="1">
      <c r="A3352" s="53">
        <v>6.0</v>
      </c>
      <c r="B3352" s="55" t="s">
        <v>297</v>
      </c>
      <c r="C3352" s="55" t="str">
        <f>+IF(ISERROR(VLOOKUP($B3352,Insumos!$C:$G,3,FALSE)),"",VLOOKUP($B3352,Insumos!$C:$G,3,FALSE))</f>
        <v>CAJA</v>
      </c>
      <c r="D3352" s="56">
        <f>+IF(ISERROR(VLOOKUP($B3352,Insumos!$C:$G,2,FALSE)),"",VLOOKUP($B3352,Insumos!$C:$G,2,FALSE))</f>
        <v>110</v>
      </c>
      <c r="E3352" s="57">
        <f>+IF(ISERROR(VLOOKUP($B3352,Insumos!$C:$G,5,FALSE)),"",VLOOKUP($B3352,Insumos!$C:$G,5,FALSE))</f>
        <v>1</v>
      </c>
      <c r="F3352" s="55" t="str">
        <f>+IF(ISERROR(VLOOKUP($B3352,Insumos!$C:$G,4,FALSE)),"",VLOOKUP($B3352,Insumos!$C:$G,4,FALSE))</f>
        <v>CAJA</v>
      </c>
      <c r="G3352" s="141">
        <v>1.0</v>
      </c>
      <c r="H3352" s="56">
        <f t="shared" si="119"/>
        <v>110</v>
      </c>
    </row>
    <row r="3353" ht="15.75" customHeight="1">
      <c r="A3353" s="53">
        <v>7.0</v>
      </c>
      <c r="B3353" s="55" t="s">
        <v>314</v>
      </c>
      <c r="C3353" s="55" t="str">
        <f>+IF(ISERROR(VLOOKUP($B3353,Insumos!$C:$G,3,FALSE)),"",VLOOKUP($B3353,Insumos!$C:$G,3,FALSE))</f>
        <v>UNIDAD</v>
      </c>
      <c r="D3353" s="56">
        <f>+IF(ISERROR(VLOOKUP($B3353,Insumos!$C:$G,2,FALSE)),"",VLOOKUP($B3353,Insumos!$C:$G,2,FALSE))</f>
        <v>10.5</v>
      </c>
      <c r="E3353" s="57">
        <f>+IF(ISERROR(VLOOKUP($B3353,Insumos!$C:$G,5,FALSE)),"",VLOOKUP($B3353,Insumos!$C:$G,5,FALSE))</f>
        <v>1</v>
      </c>
      <c r="F3353" s="55" t="str">
        <f>+IF(ISERROR(VLOOKUP($B3353,Insumos!$C:$G,4,FALSE)),"",VLOOKUP($B3353,Insumos!$C:$G,4,FALSE))</f>
        <v>UNIDAD</v>
      </c>
      <c r="G3353" s="141">
        <v>1.0</v>
      </c>
      <c r="H3353" s="56">
        <f t="shared" si="119"/>
        <v>10.5</v>
      </c>
    </row>
    <row r="3354" ht="15.75" customHeight="1">
      <c r="A3354" s="53">
        <v>8.0</v>
      </c>
      <c r="B3354" s="55" t="s">
        <v>156</v>
      </c>
      <c r="C3354" s="55" t="str">
        <f>+IF(ISERROR(VLOOKUP($B3354,Insumos!$C:$G,3,FALSE)),"",VLOOKUP($B3354,Insumos!$C:$G,3,FALSE))</f>
        <v>GRAMOS</v>
      </c>
      <c r="D3354" s="56">
        <f>+IF(ISERROR(VLOOKUP($B3354,Insumos!$C:$G,2,FALSE)),"",VLOOKUP($B3354,Insumos!$C:$G,2,FALSE))</f>
        <v>909</v>
      </c>
      <c r="E3354" s="57">
        <f>+IF(ISERROR(VLOOKUP($B3354,Insumos!$C:$G,5,FALSE)),"",VLOOKUP($B3354,Insumos!$C:$G,5,FALSE))</f>
        <v>1000</v>
      </c>
      <c r="F3354" s="55" t="str">
        <f>+IF(ISERROR(VLOOKUP($B3354,Insumos!$C:$G,4,FALSE)),"",VLOOKUP($B3354,Insumos!$C:$G,4,FALSE))</f>
        <v>GRAMOS</v>
      </c>
      <c r="G3354" s="141">
        <v>8.0</v>
      </c>
      <c r="H3354" s="56">
        <f t="shared" si="119"/>
        <v>7.27</v>
      </c>
    </row>
    <row r="3355" ht="15.75" customHeight="1">
      <c r="A3355" s="53">
        <v>9.0</v>
      </c>
      <c r="B3355" s="55" t="s">
        <v>313</v>
      </c>
      <c r="C3355" s="55" t="str">
        <f>+IF(ISERROR(VLOOKUP($B3355,Insumos!$C:$G,3,FALSE)),"",VLOOKUP($B3355,Insumos!$C:$G,3,FALSE))</f>
        <v>GRAMOS</v>
      </c>
      <c r="D3355" s="56">
        <f>+IF(ISERROR(VLOOKUP($B3355,Insumos!$C:$G,2,FALSE)),"",VLOOKUP($B3355,Insumos!$C:$G,2,FALSE))</f>
        <v>6750</v>
      </c>
      <c r="E3355" s="57">
        <f>+IF(ISERROR(VLOOKUP($B3355,Insumos!$C:$G,5,FALSE)),"",VLOOKUP($B3355,Insumos!$C:$G,5,FALSE))</f>
        <v>1000</v>
      </c>
      <c r="F3355" s="55" t="str">
        <f>+IF(ISERROR(VLOOKUP($B3355,Insumos!$C:$G,4,FALSE)),"",VLOOKUP($B3355,Insumos!$C:$G,4,FALSE))</f>
        <v>GRAMOS</v>
      </c>
      <c r="G3355" s="141">
        <v>8.0</v>
      </c>
      <c r="H3355" s="56">
        <f t="shared" si="119"/>
        <v>54</v>
      </c>
    </row>
    <row r="3356" ht="15.75" customHeight="1">
      <c r="A3356" s="53">
        <v>10.0</v>
      </c>
      <c r="B3356" s="55" t="s">
        <v>311</v>
      </c>
      <c r="C3356" s="55" t="str">
        <f>+IF(ISERROR(VLOOKUP($B3356,Insumos!$C:$G,3,FALSE)),"",VLOOKUP($B3356,Insumos!$C:$G,3,FALSE))</f>
        <v>UNIDAD</v>
      </c>
      <c r="D3356" s="56">
        <f>+IF(ISERROR(VLOOKUP($B3356,Insumos!$C:$G,2,FALSE)),"",VLOOKUP($B3356,Insumos!$C:$G,2,FALSE))</f>
        <v>75.25</v>
      </c>
      <c r="E3356" s="57">
        <f>+IF(ISERROR(VLOOKUP($B3356,Insumos!$C:$G,5,FALSE)),"",VLOOKUP($B3356,Insumos!$C:$G,5,FALSE))</f>
        <v>1</v>
      </c>
      <c r="F3356" s="55" t="str">
        <f>+IF(ISERROR(VLOOKUP($B3356,Insumos!$C:$G,4,FALSE)),"",VLOOKUP($B3356,Insumos!$C:$G,4,FALSE))</f>
        <v>UNIDAD</v>
      </c>
      <c r="G3356" s="141">
        <v>1.0</v>
      </c>
      <c r="H3356" s="56">
        <f t="shared" si="119"/>
        <v>75.25</v>
      </c>
    </row>
    <row r="3357" ht="15.75" customHeight="1">
      <c r="A3357" s="53">
        <v>11.0</v>
      </c>
      <c r="B3357" s="55" t="s">
        <v>312</v>
      </c>
      <c r="C3357" s="55" t="str">
        <f>+IF(ISERROR(VLOOKUP($B3357,Insumos!$C:$G,3,FALSE)),"",VLOOKUP($B3357,Insumos!$C:$G,3,FALSE))</f>
        <v>UNIDAD</v>
      </c>
      <c r="D3357" s="56">
        <f>+IF(ISERROR(VLOOKUP($B3357,Insumos!$C:$G,2,FALSE)),"",VLOOKUP($B3357,Insumos!$C:$G,2,FALSE))</f>
        <v>90.25</v>
      </c>
      <c r="E3357" s="57">
        <f>+IF(ISERROR(VLOOKUP($B3357,Insumos!$C:$G,5,FALSE)),"",VLOOKUP($B3357,Insumos!$C:$G,5,FALSE))</f>
        <v>1</v>
      </c>
      <c r="F3357" s="55" t="str">
        <f>+IF(ISERROR(VLOOKUP($B3357,Insumos!$C:$G,4,FALSE)),"",VLOOKUP($B3357,Insumos!$C:$G,4,FALSE))</f>
        <v>UNIDAD</v>
      </c>
      <c r="G3357" s="141">
        <v>1.0</v>
      </c>
      <c r="H3357" s="56">
        <f t="shared" si="119"/>
        <v>90.25</v>
      </c>
    </row>
    <row r="3358" ht="15.75" customHeight="1">
      <c r="A3358" s="53">
        <v>12.0</v>
      </c>
      <c r="B3358" s="55" t="s">
        <v>303</v>
      </c>
      <c r="C3358" s="55" t="str">
        <f>+IF(ISERROR(VLOOKUP($B3358,Insumos!$C:$G,3,FALSE)),"",VLOOKUP($B3358,Insumos!$C:$G,3,FALSE))</f>
        <v>UNIDAD</v>
      </c>
      <c r="D3358" s="56">
        <f>+IF(ISERROR(VLOOKUP($B3358,Insumos!$C:$G,2,FALSE)),"",VLOOKUP($B3358,Insumos!$C:$G,2,FALSE))</f>
        <v>10</v>
      </c>
      <c r="E3358" s="57">
        <f>+IF(ISERROR(VLOOKUP($B3358,Insumos!$C:$G,5,FALSE)),"",VLOOKUP($B3358,Insumos!$C:$G,5,FALSE))</f>
        <v>1</v>
      </c>
      <c r="F3358" s="55" t="str">
        <f>+IF(ISERROR(VLOOKUP($B3358,Insumos!$C:$G,4,FALSE)),"",VLOOKUP($B3358,Insumos!$C:$G,4,FALSE))</f>
        <v>UNIDAD</v>
      </c>
      <c r="G3358" s="141">
        <v>1.0</v>
      </c>
      <c r="H3358" s="56">
        <f t="shared" si="119"/>
        <v>10</v>
      </c>
    </row>
    <row r="3359" ht="15.75" customHeight="1">
      <c r="A3359" s="53">
        <v>13.0</v>
      </c>
      <c r="B3359" s="55" t="s">
        <v>304</v>
      </c>
      <c r="C3359" s="55" t="str">
        <f>+IF(ISERROR(VLOOKUP($B3359,Insumos!$C:$G,3,FALSE)),"",VLOOKUP($B3359,Insumos!$C:$G,3,FALSE))</f>
        <v>UNIDAD</v>
      </c>
      <c r="D3359" s="56">
        <f>+IF(ISERROR(VLOOKUP($B3359,Insumos!$C:$G,2,FALSE)),"",VLOOKUP($B3359,Insumos!$C:$G,2,FALSE))</f>
        <v>9</v>
      </c>
      <c r="E3359" s="57">
        <f>+IF(ISERROR(VLOOKUP($B3359,Insumos!$C:$G,5,FALSE)),"",VLOOKUP($B3359,Insumos!$C:$G,5,FALSE))</f>
        <v>1</v>
      </c>
      <c r="F3359" s="55" t="str">
        <f>+IF(ISERROR(VLOOKUP($B3359,Insumos!$C:$G,4,FALSE)),"",VLOOKUP($B3359,Insumos!$C:$G,4,FALSE))</f>
        <v>UNIDAD</v>
      </c>
      <c r="G3359" s="141">
        <v>1.0</v>
      </c>
      <c r="H3359" s="56">
        <f t="shared" si="119"/>
        <v>9</v>
      </c>
    </row>
    <row r="3360" ht="15.75" customHeight="1">
      <c r="A3360" s="53">
        <v>14.0</v>
      </c>
      <c r="B3360" s="55" t="s">
        <v>315</v>
      </c>
      <c r="C3360" s="55" t="str">
        <f>+IF(ISERROR(VLOOKUP($B3360,Insumos!$C:$G,3,FALSE)),"",VLOOKUP($B3360,Insumos!$C:$G,3,FALSE))</f>
        <v>UNIDAD</v>
      </c>
      <c r="D3360" s="56">
        <f>+IF(ISERROR(VLOOKUP($B3360,Insumos!$C:$G,2,FALSE)),"",VLOOKUP($B3360,Insumos!$C:$G,2,FALSE))</f>
        <v>170</v>
      </c>
      <c r="E3360" s="57">
        <f>+IF(ISERROR(VLOOKUP($B3360,Insumos!$C:$G,5,FALSE)),"",VLOOKUP($B3360,Insumos!$C:$G,5,FALSE))</f>
        <v>1</v>
      </c>
      <c r="F3360" s="55" t="str">
        <f>+IF(ISERROR(VLOOKUP($B3360,Insumos!$C:$G,4,FALSE)),"",VLOOKUP($B3360,Insumos!$C:$G,4,FALSE))</f>
        <v>UNIDAD</v>
      </c>
      <c r="G3360" s="141">
        <v>1.0</v>
      </c>
      <c r="H3360" s="56">
        <f t="shared" si="119"/>
        <v>170</v>
      </c>
    </row>
    <row r="3361" ht="15.75" customHeight="1">
      <c r="A3361" s="53">
        <v>15.0</v>
      </c>
      <c r="B3361" s="55"/>
      <c r="C3361" s="55" t="str">
        <f>+IF(ISERROR(VLOOKUP($B3361,Insumos!$C:$G,3,FALSE)),"",VLOOKUP($B3361,Insumos!$C:$G,3,FALSE))</f>
        <v/>
      </c>
      <c r="D3361" s="56" t="str">
        <f>+IF(ISERROR(VLOOKUP($B3361,Insumos!$C:$G,2,FALSE)),"",VLOOKUP($B3361,Insumos!$C:$G,2,FALSE))</f>
        <v/>
      </c>
      <c r="E3361" s="57" t="str">
        <f>+IF(ISERROR(VLOOKUP($B3361,Insumos!$C:$G,5,FALSE)),"",VLOOKUP($B3361,Insumos!$C:$G,5,FALSE))</f>
        <v/>
      </c>
      <c r="F3361" s="55" t="str">
        <f>+IF(ISERROR(VLOOKUP($B3361,Insumos!$C:$G,4,FALSE)),"",VLOOKUP($B3361,Insumos!$C:$G,4,FALSE))</f>
        <v/>
      </c>
      <c r="G3361" s="141"/>
      <c r="H3361" s="56">
        <f t="shared" si="119"/>
        <v>0</v>
      </c>
    </row>
    <row r="3362" ht="15.75" customHeight="1">
      <c r="A3362" s="42"/>
      <c r="B3362" s="140"/>
      <c r="C3362" s="41"/>
      <c r="D3362" s="44"/>
      <c r="E3362" s="45"/>
      <c r="F3362" s="41"/>
      <c r="G3362" s="67" t="s">
        <v>566</v>
      </c>
      <c r="H3362" s="68">
        <f>+SUM(H3347:H3361)</f>
        <v>1510.22</v>
      </c>
    </row>
    <row r="3363" ht="15.75" customHeight="1">
      <c r="A3363" s="42"/>
      <c r="B3363" s="140"/>
      <c r="C3363" s="41"/>
      <c r="D3363" s="44"/>
      <c r="E3363" s="45"/>
      <c r="F3363" s="41"/>
      <c r="G3363" s="67" t="s">
        <v>569</v>
      </c>
      <c r="H3363" s="142">
        <f>+H3362/10</f>
        <v>151.022</v>
      </c>
    </row>
    <row r="3364" ht="15.75" customHeight="1">
      <c r="A3364" s="42"/>
      <c r="B3364" s="140"/>
      <c r="C3364" s="41"/>
      <c r="D3364" s="44"/>
      <c r="E3364" s="45"/>
      <c r="F3364" s="41"/>
      <c r="G3364" s="67" t="s">
        <v>570</v>
      </c>
      <c r="H3364" s="143">
        <f>(H3362+H3363)*1.19</f>
        <v>1976.87798</v>
      </c>
    </row>
    <row r="3365" ht="15.75" customHeight="1">
      <c r="A3365" s="42"/>
      <c r="B3365" s="140"/>
      <c r="C3365" s="41"/>
      <c r="D3365" s="44"/>
      <c r="E3365" s="45"/>
      <c r="F3365" s="41"/>
      <c r="G3365" s="67" t="s">
        <v>571</v>
      </c>
      <c r="H3365" s="144" t="str">
        <f>+H3364/H3366</f>
        <v>#DIV/0!</v>
      </c>
    </row>
    <row r="3366" ht="15.75" customHeight="1">
      <c r="A3366" s="42"/>
      <c r="B3366" s="140"/>
      <c r="C3366" s="41"/>
      <c r="D3366" s="44"/>
      <c r="E3366" s="45"/>
      <c r="F3366" s="41"/>
      <c r="G3366" s="67" t="s">
        <v>572</v>
      </c>
      <c r="H3366" s="145"/>
    </row>
    <row r="3367" ht="15.75" customHeight="1">
      <c r="B3367" s="4"/>
      <c r="G3367" s="31"/>
    </row>
    <row r="3368" ht="15.75" customHeight="1">
      <c r="B3368" s="4"/>
      <c r="G3368" s="31"/>
    </row>
    <row r="3369" ht="15.75" customHeight="1">
      <c r="B3369" s="4"/>
      <c r="G3369" s="31"/>
    </row>
    <row r="3370" ht="15.75" customHeight="1">
      <c r="A3370" s="138" t="s">
        <v>562</v>
      </c>
      <c r="B3370" s="139" t="s">
        <v>673</v>
      </c>
      <c r="C3370" s="34" t="s">
        <v>484</v>
      </c>
      <c r="D3370" s="35"/>
      <c r="E3370" s="36"/>
      <c r="F3370" s="37"/>
      <c r="G3370" s="38"/>
      <c r="H3370" s="35"/>
    </row>
    <row r="3371" ht="15.75" customHeight="1">
      <c r="A3371" s="42"/>
      <c r="B3371" s="140"/>
      <c r="C3371" s="42"/>
      <c r="D3371" s="44"/>
      <c r="E3371" s="45"/>
      <c r="F3371" s="42"/>
      <c r="G3371" s="46"/>
      <c r="H3371" s="44"/>
    </row>
    <row r="3372" ht="15.75" customHeight="1">
      <c r="A3372" s="48" t="s">
        <v>476</v>
      </c>
      <c r="B3372" s="48" t="s">
        <v>477</v>
      </c>
      <c r="C3372" s="48" t="s">
        <v>478</v>
      </c>
      <c r="D3372" s="49" t="s">
        <v>564</v>
      </c>
      <c r="E3372" s="50" t="s">
        <v>10</v>
      </c>
      <c r="F3372" s="48" t="s">
        <v>480</v>
      </c>
      <c r="G3372" s="51" t="s">
        <v>481</v>
      </c>
      <c r="H3372" s="49" t="s">
        <v>565</v>
      </c>
    </row>
    <row r="3373" ht="15.75" customHeight="1">
      <c r="A3373" s="53">
        <v>1.0</v>
      </c>
      <c r="B3373" s="55" t="s">
        <v>245</v>
      </c>
      <c r="C3373" s="55" t="str">
        <f>+IF(ISERROR(VLOOKUP($B3373,Insumos!$C:$G,3,FALSE)),"",VLOOKUP($B3373,Insumos!$C:$G,3,FALSE))</f>
        <v>ROLLS</v>
      </c>
      <c r="D3373" s="56">
        <f>+IF(ISERROR(VLOOKUP($B3373,Insumos!$C:$G,2,FALSE)),"",VLOOKUP($B3373,Insumos!$C:$G,2,FALSE))</f>
        <v>518.86</v>
      </c>
      <c r="E3373" s="57">
        <f>+IF(ISERROR(VLOOKUP($B3373,Insumos!$C:$G,5,FALSE)),"",VLOOKUP($B3373,Insumos!$C:$G,5,FALSE))</f>
        <v>1</v>
      </c>
      <c r="F3373" s="55" t="str">
        <f>+IF(ISERROR(VLOOKUP($B3373,Insumos!$C:$G,4,FALSE)),"",VLOOKUP($B3373,Insumos!$C:$G,4,FALSE))</f>
        <v>ROLLS</v>
      </c>
      <c r="G3373" s="141">
        <v>1.0</v>
      </c>
      <c r="H3373" s="56">
        <f t="shared" ref="H3373:H3386" si="120">IF(ISERROR(ROUND(+D3373/E3373*G3373,2)),0,ROUND(+D3373/E3373*G3373,2))</f>
        <v>518.86</v>
      </c>
    </row>
    <row r="3374" ht="15.75" customHeight="1">
      <c r="A3374" s="53">
        <v>2.0</v>
      </c>
      <c r="B3374" s="55" t="s">
        <v>246</v>
      </c>
      <c r="C3374" s="55" t="str">
        <f>+IF(ISERROR(VLOOKUP($B3374,Insumos!$C:$G,3,FALSE)),"",VLOOKUP($B3374,Insumos!$C:$G,3,FALSE))</f>
        <v>ROLLS</v>
      </c>
      <c r="D3374" s="56">
        <f>+IF(ISERROR(VLOOKUP($B3374,Insumos!$C:$G,2,FALSE)),"",VLOOKUP($B3374,Insumos!$C:$G,2,FALSE))</f>
        <v>973.95</v>
      </c>
      <c r="E3374" s="57">
        <f>+IF(ISERROR(VLOOKUP($B3374,Insumos!$C:$G,5,FALSE)),"",VLOOKUP($B3374,Insumos!$C:$G,5,FALSE))</f>
        <v>1</v>
      </c>
      <c r="F3374" s="55" t="str">
        <f>+IF(ISERROR(VLOOKUP($B3374,Insumos!$C:$G,4,FALSE)),"",VLOOKUP($B3374,Insumos!$C:$G,4,FALSE))</f>
        <v>ROLLS</v>
      </c>
      <c r="G3374" s="141">
        <v>1.0</v>
      </c>
      <c r="H3374" s="56">
        <f t="shared" si="120"/>
        <v>973.95</v>
      </c>
    </row>
    <row r="3375" ht="15.75" customHeight="1">
      <c r="A3375" s="53">
        <v>3.0</v>
      </c>
      <c r="B3375" s="55" t="s">
        <v>37</v>
      </c>
      <c r="C3375" s="55" t="str">
        <f>+IF(ISERROR(VLOOKUP($B3375,Insumos!$C:$G,3,FALSE)),"",VLOOKUP($B3375,Insumos!$C:$G,3,FALSE))</f>
        <v>UNIDAD</v>
      </c>
      <c r="D3375" s="56">
        <f>+IF(ISERROR(VLOOKUP($B3375,Insumos!$C:$G,2,FALSE)),"",VLOOKUP($B3375,Insumos!$C:$G,2,FALSE))</f>
        <v>4700</v>
      </c>
      <c r="E3375" s="57">
        <f>+IF(ISERROR(VLOOKUP($B3375,Insumos!$C:$G,5,FALSE)),"",VLOOKUP($B3375,Insumos!$C:$G,5,FALSE))</f>
        <v>30</v>
      </c>
      <c r="F3375" s="55" t="str">
        <f>+IF(ISERROR(VLOOKUP($B3375,Insumos!$C:$G,4,FALSE)),"",VLOOKUP($B3375,Insumos!$C:$G,4,FALSE))</f>
        <v>UNIDAD</v>
      </c>
      <c r="G3375" s="141">
        <v>5.0</v>
      </c>
      <c r="H3375" s="56">
        <f t="shared" si="120"/>
        <v>783.33</v>
      </c>
    </row>
    <row r="3376" ht="15.75" customHeight="1">
      <c r="A3376" s="53">
        <v>4.0</v>
      </c>
      <c r="B3376" s="55" t="s">
        <v>294</v>
      </c>
      <c r="C3376" s="55" t="str">
        <f>+IF(ISERROR(VLOOKUP($B3376,Insumos!$C:$G,3,FALSE)),"",VLOOKUP($B3376,Insumos!$C:$G,3,FALSE))</f>
        <v>CAJA</v>
      </c>
      <c r="D3376" s="56">
        <f>+IF(ISERROR(VLOOKUP($B3376,Insumos!$C:$G,2,FALSE)),"",VLOOKUP($B3376,Insumos!$C:$G,2,FALSE))</f>
        <v>180</v>
      </c>
      <c r="E3376" s="57">
        <f>+IF(ISERROR(VLOOKUP($B3376,Insumos!$C:$G,5,FALSE)),"",VLOOKUP($B3376,Insumos!$C:$G,5,FALSE))</f>
        <v>1</v>
      </c>
      <c r="F3376" s="55" t="str">
        <f>+IF(ISERROR(VLOOKUP($B3376,Insumos!$C:$G,4,FALSE)),"",VLOOKUP($B3376,Insumos!$C:$G,4,FALSE))</f>
        <v>CAJA</v>
      </c>
      <c r="G3376" s="187">
        <v>1.0</v>
      </c>
      <c r="H3376" s="56">
        <f t="shared" si="120"/>
        <v>180</v>
      </c>
    </row>
    <row r="3377" ht="15.75" customHeight="1">
      <c r="A3377" s="53">
        <v>5.0</v>
      </c>
      <c r="B3377" s="55" t="s">
        <v>314</v>
      </c>
      <c r="C3377" s="55" t="str">
        <f>+IF(ISERROR(VLOOKUP($B3377,Insumos!$C:$G,3,FALSE)),"",VLOOKUP($B3377,Insumos!$C:$G,3,FALSE))</f>
        <v>UNIDAD</v>
      </c>
      <c r="D3377" s="56">
        <f>+IF(ISERROR(VLOOKUP($B3377,Insumos!$C:$G,2,FALSE)),"",VLOOKUP($B3377,Insumos!$C:$G,2,FALSE))</f>
        <v>10.5</v>
      </c>
      <c r="E3377" s="57">
        <f>+IF(ISERROR(VLOOKUP($B3377,Insumos!$C:$G,5,FALSE)),"",VLOOKUP($B3377,Insumos!$C:$G,5,FALSE))</f>
        <v>1</v>
      </c>
      <c r="F3377" s="55" t="str">
        <f>+IF(ISERROR(VLOOKUP($B3377,Insumos!$C:$G,4,FALSE)),"",VLOOKUP($B3377,Insumos!$C:$G,4,FALSE))</f>
        <v>UNIDAD</v>
      </c>
      <c r="G3377" s="187">
        <v>2.0</v>
      </c>
      <c r="H3377" s="56">
        <f t="shared" si="120"/>
        <v>21</v>
      </c>
    </row>
    <row r="3378" ht="15.75" customHeight="1">
      <c r="A3378" s="53">
        <v>6.0</v>
      </c>
      <c r="B3378" s="55" t="s">
        <v>156</v>
      </c>
      <c r="C3378" s="55" t="str">
        <f>+IF(ISERROR(VLOOKUP($B3378,Insumos!$C:$G,3,FALSE)),"",VLOOKUP($B3378,Insumos!$C:$G,3,FALSE))</f>
        <v>GRAMOS</v>
      </c>
      <c r="D3378" s="56">
        <f>+IF(ISERROR(VLOOKUP($B3378,Insumos!$C:$G,2,FALSE)),"",VLOOKUP($B3378,Insumos!$C:$G,2,FALSE))</f>
        <v>909</v>
      </c>
      <c r="E3378" s="57">
        <f>+IF(ISERROR(VLOOKUP($B3378,Insumos!$C:$G,5,FALSE)),"",VLOOKUP($B3378,Insumos!$C:$G,5,FALSE))</f>
        <v>1000</v>
      </c>
      <c r="F3378" s="55" t="str">
        <f>+IF(ISERROR(VLOOKUP($B3378,Insumos!$C:$G,4,FALSE)),"",VLOOKUP($B3378,Insumos!$C:$G,4,FALSE))</f>
        <v>GRAMOS</v>
      </c>
      <c r="G3378" s="187">
        <v>8.0</v>
      </c>
      <c r="H3378" s="56">
        <f t="shared" si="120"/>
        <v>7.27</v>
      </c>
    </row>
    <row r="3379" ht="15.75" customHeight="1">
      <c r="A3379" s="53">
        <v>7.0</v>
      </c>
      <c r="B3379" s="55" t="s">
        <v>313</v>
      </c>
      <c r="C3379" s="55" t="str">
        <f>+IF(ISERROR(VLOOKUP($B3379,Insumos!$C:$G,3,FALSE)),"",VLOOKUP($B3379,Insumos!$C:$G,3,FALSE))</f>
        <v>GRAMOS</v>
      </c>
      <c r="D3379" s="56">
        <f>+IF(ISERROR(VLOOKUP($B3379,Insumos!$C:$G,2,FALSE)),"",VLOOKUP($B3379,Insumos!$C:$G,2,FALSE))</f>
        <v>6750</v>
      </c>
      <c r="E3379" s="57">
        <f>+IF(ISERROR(VLOOKUP($B3379,Insumos!$C:$G,5,FALSE)),"",VLOOKUP($B3379,Insumos!$C:$G,5,FALSE))</f>
        <v>1000</v>
      </c>
      <c r="F3379" s="55" t="str">
        <f>+IF(ISERROR(VLOOKUP($B3379,Insumos!$C:$G,4,FALSE)),"",VLOOKUP($B3379,Insumos!$C:$G,4,FALSE))</f>
        <v>GRAMOS</v>
      </c>
      <c r="G3379" s="187">
        <v>8.0</v>
      </c>
      <c r="H3379" s="56">
        <f t="shared" si="120"/>
        <v>54</v>
      </c>
    </row>
    <row r="3380" ht="15.75" customHeight="1">
      <c r="A3380" s="53">
        <v>8.0</v>
      </c>
      <c r="B3380" s="55" t="s">
        <v>311</v>
      </c>
      <c r="C3380" s="55" t="str">
        <f>+IF(ISERROR(VLOOKUP($B3380,Insumos!$C:$G,3,FALSE)),"",VLOOKUP($B3380,Insumos!$C:$G,3,FALSE))</f>
        <v>UNIDAD</v>
      </c>
      <c r="D3380" s="56">
        <f>+IF(ISERROR(VLOOKUP($B3380,Insumos!$C:$G,2,FALSE)),"",VLOOKUP($B3380,Insumos!$C:$G,2,FALSE))</f>
        <v>75.25</v>
      </c>
      <c r="E3380" s="57">
        <f>+IF(ISERROR(VLOOKUP($B3380,Insumos!$C:$G,5,FALSE)),"",VLOOKUP($B3380,Insumos!$C:$G,5,FALSE))</f>
        <v>1</v>
      </c>
      <c r="F3380" s="55" t="str">
        <f>+IF(ISERROR(VLOOKUP($B3380,Insumos!$C:$G,4,FALSE)),"",VLOOKUP($B3380,Insumos!$C:$G,4,FALSE))</f>
        <v>UNIDAD</v>
      </c>
      <c r="G3380" s="187">
        <v>2.0</v>
      </c>
      <c r="H3380" s="56">
        <f t="shared" si="120"/>
        <v>150.5</v>
      </c>
    </row>
    <row r="3381" ht="15.75" customHeight="1">
      <c r="A3381" s="53">
        <v>9.0</v>
      </c>
      <c r="B3381" s="55" t="s">
        <v>312</v>
      </c>
      <c r="C3381" s="55" t="str">
        <f>+IF(ISERROR(VLOOKUP($B3381,Insumos!$C:$G,3,FALSE)),"",VLOOKUP($B3381,Insumos!$C:$G,3,FALSE))</f>
        <v>UNIDAD</v>
      </c>
      <c r="D3381" s="56">
        <f>+IF(ISERROR(VLOOKUP($B3381,Insumos!$C:$G,2,FALSE)),"",VLOOKUP($B3381,Insumos!$C:$G,2,FALSE))</f>
        <v>90.25</v>
      </c>
      <c r="E3381" s="57">
        <f>+IF(ISERROR(VLOOKUP($B3381,Insumos!$C:$G,5,FALSE)),"",VLOOKUP($B3381,Insumos!$C:$G,5,FALSE))</f>
        <v>1</v>
      </c>
      <c r="F3381" s="55" t="str">
        <f>+IF(ISERROR(VLOOKUP($B3381,Insumos!$C:$G,4,FALSE)),"",VLOOKUP($B3381,Insumos!$C:$G,4,FALSE))</f>
        <v>UNIDAD</v>
      </c>
      <c r="G3381" s="187">
        <v>1.0</v>
      </c>
      <c r="H3381" s="56">
        <f t="shared" si="120"/>
        <v>90.25</v>
      </c>
    </row>
    <row r="3382" ht="15.75" customHeight="1">
      <c r="A3382" s="53">
        <v>10.0</v>
      </c>
      <c r="B3382" s="55" t="s">
        <v>303</v>
      </c>
      <c r="C3382" s="55" t="str">
        <f>+IF(ISERROR(VLOOKUP($B3382,Insumos!$C:$G,3,FALSE)),"",VLOOKUP($B3382,Insumos!$C:$G,3,FALSE))</f>
        <v>UNIDAD</v>
      </c>
      <c r="D3382" s="56">
        <f>+IF(ISERROR(VLOOKUP($B3382,Insumos!$C:$G,2,FALSE)),"",VLOOKUP($B3382,Insumos!$C:$G,2,FALSE))</f>
        <v>10</v>
      </c>
      <c r="E3382" s="57">
        <f>+IF(ISERROR(VLOOKUP($B3382,Insumos!$C:$G,5,FALSE)),"",VLOOKUP($B3382,Insumos!$C:$G,5,FALSE))</f>
        <v>1</v>
      </c>
      <c r="F3382" s="55" t="str">
        <f>+IF(ISERROR(VLOOKUP($B3382,Insumos!$C:$G,4,FALSE)),"",VLOOKUP($B3382,Insumos!$C:$G,4,FALSE))</f>
        <v>UNIDAD</v>
      </c>
      <c r="G3382" s="187">
        <v>3.0</v>
      </c>
      <c r="H3382" s="56">
        <f t="shared" si="120"/>
        <v>30</v>
      </c>
    </row>
    <row r="3383" ht="15.75" customHeight="1">
      <c r="A3383" s="53">
        <v>11.0</v>
      </c>
      <c r="B3383" s="55" t="s">
        <v>304</v>
      </c>
      <c r="C3383" s="55" t="str">
        <f>+IF(ISERROR(VLOOKUP($B3383,Insumos!$C:$G,3,FALSE)),"",VLOOKUP($B3383,Insumos!$C:$G,3,FALSE))</f>
        <v>UNIDAD</v>
      </c>
      <c r="D3383" s="56">
        <f>+IF(ISERROR(VLOOKUP($B3383,Insumos!$C:$G,2,FALSE)),"",VLOOKUP($B3383,Insumos!$C:$G,2,FALSE))</f>
        <v>9</v>
      </c>
      <c r="E3383" s="57">
        <f>+IF(ISERROR(VLOOKUP($B3383,Insumos!$C:$G,5,FALSE)),"",VLOOKUP($B3383,Insumos!$C:$G,5,FALSE))</f>
        <v>1</v>
      </c>
      <c r="F3383" s="55" t="str">
        <f>+IF(ISERROR(VLOOKUP($B3383,Insumos!$C:$G,4,FALSE)),"",VLOOKUP($B3383,Insumos!$C:$G,4,FALSE))</f>
        <v>UNIDAD</v>
      </c>
      <c r="G3383" s="187">
        <v>3.0</v>
      </c>
      <c r="H3383" s="56">
        <f t="shared" si="120"/>
        <v>27</v>
      </c>
    </row>
    <row r="3384" ht="15.75" customHeight="1">
      <c r="A3384" s="53">
        <v>12.0</v>
      </c>
      <c r="B3384" s="55" t="s">
        <v>315</v>
      </c>
      <c r="C3384" s="55" t="str">
        <f>+IF(ISERROR(VLOOKUP($B3384,Insumos!$C:$G,3,FALSE)),"",VLOOKUP($B3384,Insumos!$C:$G,3,FALSE))</f>
        <v>UNIDAD</v>
      </c>
      <c r="D3384" s="56">
        <f>+IF(ISERROR(VLOOKUP($B3384,Insumos!$C:$G,2,FALSE)),"",VLOOKUP($B3384,Insumos!$C:$G,2,FALSE))</f>
        <v>170</v>
      </c>
      <c r="E3384" s="57">
        <f>+IF(ISERROR(VLOOKUP($B3384,Insumos!$C:$G,5,FALSE)),"",VLOOKUP($B3384,Insumos!$C:$G,5,FALSE))</f>
        <v>1</v>
      </c>
      <c r="F3384" s="55" t="str">
        <f>+IF(ISERROR(VLOOKUP($B3384,Insumos!$C:$G,4,FALSE)),"",VLOOKUP($B3384,Insumos!$C:$G,4,FALSE))</f>
        <v>UNIDAD</v>
      </c>
      <c r="G3384" s="141">
        <v>1.0</v>
      </c>
      <c r="H3384" s="56">
        <f t="shared" si="120"/>
        <v>170</v>
      </c>
    </row>
    <row r="3385" ht="15.75" customHeight="1">
      <c r="A3385" s="53">
        <v>13.0</v>
      </c>
      <c r="B3385" s="55" t="s">
        <v>297</v>
      </c>
      <c r="C3385" s="55" t="str">
        <f>+IF(ISERROR(VLOOKUP($B3385,Insumos!$C:$G,3,FALSE)),"",VLOOKUP($B3385,Insumos!$C:$G,3,FALSE))</f>
        <v>CAJA</v>
      </c>
      <c r="D3385" s="56">
        <f>+IF(ISERROR(VLOOKUP($B3385,Insumos!$C:$G,2,FALSE)),"",VLOOKUP($B3385,Insumos!$C:$G,2,FALSE))</f>
        <v>110</v>
      </c>
      <c r="E3385" s="57">
        <f>+IF(ISERROR(VLOOKUP($B3385,Insumos!$C:$G,5,FALSE)),"",VLOOKUP($B3385,Insumos!$C:$G,5,FALSE))</f>
        <v>1</v>
      </c>
      <c r="F3385" s="55" t="str">
        <f>+IF(ISERROR(VLOOKUP($B3385,Insumos!$C:$G,4,FALSE)),"",VLOOKUP($B3385,Insumos!$C:$G,4,FALSE))</f>
        <v>CAJA</v>
      </c>
      <c r="G3385" s="141">
        <v>1.0</v>
      </c>
      <c r="H3385" s="56">
        <f t="shared" si="120"/>
        <v>110</v>
      </c>
    </row>
    <row r="3386" ht="15.75" customHeight="1">
      <c r="A3386" s="53">
        <v>14.0</v>
      </c>
      <c r="B3386" s="55"/>
      <c r="C3386" s="55" t="str">
        <f>+IF(ISERROR(VLOOKUP($B3386,Insumos!$C:$G,3,FALSE)),"",VLOOKUP($B3386,Insumos!$C:$G,3,FALSE))</f>
        <v/>
      </c>
      <c r="D3386" s="56" t="str">
        <f>+IF(ISERROR(VLOOKUP($B3386,Insumos!$C:$G,2,FALSE)),"",VLOOKUP($B3386,Insumos!$C:$G,2,FALSE))</f>
        <v/>
      </c>
      <c r="E3386" s="57" t="str">
        <f>+IF(ISERROR(VLOOKUP($B3386,Insumos!$C:$G,5,FALSE)),"",VLOOKUP($B3386,Insumos!$C:$G,5,FALSE))</f>
        <v/>
      </c>
      <c r="F3386" s="55" t="str">
        <f>+IF(ISERROR(VLOOKUP($B3386,Insumos!$C:$G,4,FALSE)),"",VLOOKUP($B3386,Insumos!$C:$G,4,FALSE))</f>
        <v/>
      </c>
      <c r="G3386" s="141"/>
      <c r="H3386" s="56">
        <f t="shared" si="120"/>
        <v>0</v>
      </c>
    </row>
    <row r="3387" ht="15.75" customHeight="1">
      <c r="A3387" s="42"/>
      <c r="B3387" s="140"/>
      <c r="C3387" s="41"/>
      <c r="D3387" s="44"/>
      <c r="E3387" s="45"/>
      <c r="F3387" s="41"/>
      <c r="G3387" s="67" t="s">
        <v>566</v>
      </c>
      <c r="H3387" s="68">
        <f>+SUM(H3373:H3386)</f>
        <v>3116.16</v>
      </c>
    </row>
    <row r="3388" ht="15.75" customHeight="1">
      <c r="A3388" s="42"/>
      <c r="B3388" s="140"/>
      <c r="C3388" s="41"/>
      <c r="D3388" s="44"/>
      <c r="E3388" s="45"/>
      <c r="F3388" s="41"/>
      <c r="G3388" s="67" t="s">
        <v>569</v>
      </c>
      <c r="H3388" s="142">
        <f>+H3387/10</f>
        <v>311.616</v>
      </c>
    </row>
    <row r="3389" ht="15.75" customHeight="1">
      <c r="A3389" s="42"/>
      <c r="B3389" s="140"/>
      <c r="C3389" s="41"/>
      <c r="D3389" s="44"/>
      <c r="E3389" s="45"/>
      <c r="F3389" s="41"/>
      <c r="G3389" s="67" t="s">
        <v>570</v>
      </c>
      <c r="H3389" s="143">
        <f>(H3387+H3388)*1.19</f>
        <v>4079.05344</v>
      </c>
    </row>
    <row r="3390" ht="15.75" customHeight="1">
      <c r="A3390" s="42"/>
      <c r="B3390" s="140"/>
      <c r="C3390" s="41"/>
      <c r="D3390" s="44"/>
      <c r="E3390" s="45"/>
      <c r="F3390" s="41"/>
      <c r="G3390" s="67" t="s">
        <v>571</v>
      </c>
      <c r="H3390" s="144">
        <f>+H3389/H3391</f>
        <v>0.3069265192</v>
      </c>
    </row>
    <row r="3391" ht="15.75" customHeight="1">
      <c r="A3391" s="42"/>
      <c r="B3391" s="140"/>
      <c r="C3391" s="41"/>
      <c r="D3391" s="44"/>
      <c r="E3391" s="45"/>
      <c r="F3391" s="41"/>
      <c r="G3391" s="67" t="s">
        <v>572</v>
      </c>
      <c r="H3391" s="154">
        <v>13290.0</v>
      </c>
    </row>
    <row r="3392" ht="15.75" customHeight="1">
      <c r="B3392" s="4"/>
      <c r="G3392" s="31"/>
    </row>
    <row r="3393" ht="15.75" customHeight="1">
      <c r="B3393" s="4"/>
      <c r="G3393" s="31"/>
    </row>
    <row r="3394" ht="15.75" customHeight="1">
      <c r="B3394" s="4"/>
      <c r="G3394" s="31"/>
    </row>
    <row r="3395" ht="15.75" customHeight="1">
      <c r="A3395" s="138" t="s">
        <v>562</v>
      </c>
      <c r="B3395" s="89" t="s">
        <v>674</v>
      </c>
      <c r="C3395" s="34" t="s">
        <v>484</v>
      </c>
      <c r="D3395" s="35"/>
      <c r="E3395" s="36"/>
      <c r="F3395" s="37"/>
      <c r="G3395" s="38"/>
      <c r="H3395" s="35"/>
    </row>
    <row r="3396" ht="15.75" customHeight="1">
      <c r="A3396" s="42"/>
      <c r="B3396" s="140"/>
      <c r="C3396" s="42"/>
      <c r="D3396" s="44"/>
      <c r="E3396" s="45"/>
      <c r="F3396" s="42"/>
      <c r="G3396" s="46"/>
      <c r="H3396" s="44"/>
    </row>
    <row r="3397" ht="15.75" customHeight="1">
      <c r="A3397" s="48" t="s">
        <v>476</v>
      </c>
      <c r="B3397" s="48" t="s">
        <v>477</v>
      </c>
      <c r="C3397" s="48" t="s">
        <v>478</v>
      </c>
      <c r="D3397" s="49" t="s">
        <v>564</v>
      </c>
      <c r="E3397" s="50" t="s">
        <v>10</v>
      </c>
      <c r="F3397" s="48" t="s">
        <v>480</v>
      </c>
      <c r="G3397" s="51" t="s">
        <v>481</v>
      </c>
      <c r="H3397" s="49" t="s">
        <v>565</v>
      </c>
    </row>
    <row r="3398" ht="15.75" customHeight="1">
      <c r="A3398" s="53">
        <v>1.0</v>
      </c>
      <c r="B3398" s="55" t="s">
        <v>69</v>
      </c>
      <c r="C3398" s="55" t="str">
        <f>+IF(ISERROR(VLOOKUP($B3398,Insumos!$C:$G,3,FALSE)),"",VLOOKUP($B3398,Insumos!$C:$G,3,FALSE))</f>
        <v>GRAMOS</v>
      </c>
      <c r="D3398" s="56">
        <f>+IF(ISERROR(VLOOKUP($B3398,Insumos!$C:$G,2,FALSE)),"",VLOOKUP($B3398,Insumos!$C:$G,2,FALSE))</f>
        <v>2777.79</v>
      </c>
      <c r="E3398" s="57">
        <f>+IF(ISERROR(VLOOKUP($B3398,Insumos!$C:$G,5,FALSE)),"",VLOOKUP($B3398,Insumos!$C:$G,5,FALSE))</f>
        <v>5700</v>
      </c>
      <c r="F3398" s="55" t="str">
        <f>+IF(ISERROR(VLOOKUP($B3398,Insumos!$C:$G,4,FALSE)),"",VLOOKUP($B3398,Insumos!$C:$G,4,FALSE))</f>
        <v>GRAMOS</v>
      </c>
      <c r="G3398" s="141">
        <v>110.0</v>
      </c>
      <c r="H3398" s="56">
        <f t="shared" ref="H3398:H3416" si="121">IF(ISERROR(ROUND(+D3398/E3398*G3398,2)),0,ROUND(+D3398/E3398*G3398,2))</f>
        <v>53.61</v>
      </c>
    </row>
    <row r="3399" ht="15.75" customHeight="1">
      <c r="A3399" s="53">
        <v>2.0</v>
      </c>
      <c r="B3399" s="55" t="s">
        <v>52</v>
      </c>
      <c r="C3399" s="55" t="str">
        <f>+IF(ISERROR(VLOOKUP($B3399,Insumos!$C:$G,3,FALSE)),"",VLOOKUP($B3399,Insumos!$C:$G,3,FALSE))</f>
        <v>UNIDAD</v>
      </c>
      <c r="D3399" s="56">
        <f>+IF(ISERROR(VLOOKUP($B3399,Insumos!$C:$G,2,FALSE)),"",VLOOKUP($B3399,Insumos!$C:$G,2,FALSE))</f>
        <v>5000</v>
      </c>
      <c r="E3399" s="57">
        <f>+IF(ISERROR(VLOOKUP($B3399,Insumos!$C:$G,5,FALSE)),"",VLOOKUP($B3399,Insumos!$C:$G,5,FALSE))</f>
        <v>100</v>
      </c>
      <c r="F3399" s="55" t="str">
        <f>+IF(ISERROR(VLOOKUP($B3399,Insumos!$C:$G,4,FALSE)),"",VLOOKUP($B3399,Insumos!$C:$G,4,FALSE))</f>
        <v>UNIDAD</v>
      </c>
      <c r="G3399" s="141">
        <v>0.5</v>
      </c>
      <c r="H3399" s="56">
        <f t="shared" si="121"/>
        <v>25</v>
      </c>
    </row>
    <row r="3400" ht="15.75" customHeight="1">
      <c r="A3400" s="53">
        <v>3.0</v>
      </c>
      <c r="B3400" s="55" t="s">
        <v>179</v>
      </c>
      <c r="C3400" s="55" t="str">
        <f>+IF(ISERROR(VLOOKUP($B3400,Insumos!$C:$G,3,FALSE)),"",VLOOKUP($B3400,Insumos!$C:$G,3,FALSE))</f>
        <v>GRAMOS</v>
      </c>
      <c r="D3400" s="56">
        <f>+IF(ISERROR(VLOOKUP($B3400,Insumos!$C:$G,2,FALSE)),"",VLOOKUP($B3400,Insumos!$C:$G,2,FALSE))</f>
        <v>840</v>
      </c>
      <c r="E3400" s="57">
        <f>+IF(ISERROR(VLOOKUP($B3400,Insumos!$C:$G,5,FALSE)),"",VLOOKUP($B3400,Insumos!$C:$G,5,FALSE))</f>
        <v>800</v>
      </c>
      <c r="F3400" s="55" t="str">
        <f>+IF(ISERROR(VLOOKUP($B3400,Insumos!$C:$G,4,FALSE)),"",VLOOKUP($B3400,Insumos!$C:$G,4,FALSE))</f>
        <v>GRAMOS</v>
      </c>
      <c r="G3400" s="141">
        <v>10.0</v>
      </c>
      <c r="H3400" s="56">
        <f t="shared" si="121"/>
        <v>10.5</v>
      </c>
    </row>
    <row r="3401" ht="15.75" customHeight="1">
      <c r="A3401" s="53">
        <v>4.0</v>
      </c>
      <c r="B3401" s="55" t="s">
        <v>98</v>
      </c>
      <c r="C3401" s="55" t="str">
        <f>+IF(ISERROR(VLOOKUP($B3401,Insumos!$C:$G,3,FALSE)),"",VLOOKUP($B3401,Insumos!$C:$G,3,FALSE))</f>
        <v>GRAMOS</v>
      </c>
      <c r="D3401" s="56">
        <f>+IF(ISERROR(VLOOKUP($B3401,Insumos!$C:$G,2,FALSE)),"",VLOOKUP($B3401,Insumos!$C:$G,2,FALSE))</f>
        <v>3361</v>
      </c>
      <c r="E3401" s="57">
        <f>+IF(ISERROR(VLOOKUP($B3401,Insumos!$C:$G,5,FALSE)),"",VLOOKUP($B3401,Insumos!$C:$G,5,FALSE))</f>
        <v>1000</v>
      </c>
      <c r="F3401" s="55" t="str">
        <f>+IF(ISERROR(VLOOKUP($B3401,Insumos!$C:$G,4,FALSE)),"",VLOOKUP($B3401,Insumos!$C:$G,4,FALSE))</f>
        <v>GRAMOS</v>
      </c>
      <c r="G3401" s="141">
        <v>40.0</v>
      </c>
      <c r="H3401" s="56">
        <f t="shared" si="121"/>
        <v>134.44</v>
      </c>
    </row>
    <row r="3402" ht="15.75" customHeight="1">
      <c r="A3402" s="53">
        <v>5.0</v>
      </c>
      <c r="B3402" s="55" t="s">
        <v>124</v>
      </c>
      <c r="C3402" s="55" t="str">
        <f>+IF(ISERROR(VLOOKUP($B3402,Insumos!$C:$G,3,FALSE)),"",VLOOKUP($B3402,Insumos!$C:$G,3,FALSE))</f>
        <v>GRAMOS</v>
      </c>
      <c r="D3402" s="56">
        <f>+IF(ISERROR(VLOOKUP($B3402,Insumos!$C:$G,2,FALSE)),"",VLOOKUP($B3402,Insumos!$C:$G,2,FALSE))</f>
        <v>3529.411765</v>
      </c>
      <c r="E3402" s="57">
        <f>+IF(ISERROR(VLOOKUP($B3402,Insumos!$C:$G,5,FALSE)),"",VLOOKUP($B3402,Insumos!$C:$G,5,FALSE))</f>
        <v>1000</v>
      </c>
      <c r="F3402" s="55" t="str">
        <f>+IF(ISERROR(VLOOKUP($B3402,Insumos!$C:$G,4,FALSE)),"",VLOOKUP($B3402,Insumos!$C:$G,4,FALSE))</f>
        <v>GRAMOS</v>
      </c>
      <c r="G3402" s="141">
        <v>45.0</v>
      </c>
      <c r="H3402" s="56">
        <f t="shared" si="121"/>
        <v>158.82</v>
      </c>
    </row>
    <row r="3403" ht="15.75" customHeight="1">
      <c r="A3403" s="53">
        <v>6.0</v>
      </c>
      <c r="B3403" s="55" t="s">
        <v>106</v>
      </c>
      <c r="C3403" s="55" t="str">
        <f>+IF(ISERROR(VLOOKUP($B3403,Insumos!$C:$G,3,FALSE)),"",VLOOKUP($B3403,Insumos!$C:$G,3,FALSE))</f>
        <v>GRAMOS</v>
      </c>
      <c r="D3403" s="56">
        <f>+IF(ISERROR(VLOOKUP($B3403,Insumos!$C:$G,2,FALSE)),"",VLOOKUP($B3403,Insumos!$C:$G,2,FALSE))</f>
        <v>1159.89</v>
      </c>
      <c r="E3403" s="57">
        <f>+IF(ISERROR(VLOOKUP($B3403,Insumos!$C:$G,5,FALSE)),"",VLOOKUP($B3403,Insumos!$C:$G,5,FALSE))</f>
        <v>231</v>
      </c>
      <c r="F3403" s="55" t="str">
        <f>+IF(ISERROR(VLOOKUP($B3403,Insumos!$C:$G,4,FALSE)),"",VLOOKUP($B3403,Insumos!$C:$G,4,FALSE))</f>
        <v>GRAMOS</v>
      </c>
      <c r="G3403" s="141">
        <v>35.0</v>
      </c>
      <c r="H3403" s="56">
        <f t="shared" si="121"/>
        <v>175.74</v>
      </c>
    </row>
    <row r="3404" ht="15.75" customHeight="1">
      <c r="A3404" s="53">
        <v>7.0</v>
      </c>
      <c r="B3404" s="55" t="s">
        <v>297</v>
      </c>
      <c r="C3404" s="55" t="str">
        <f>+IF(ISERROR(VLOOKUP($B3404,Insumos!$C:$G,3,FALSE)),"",VLOOKUP($B3404,Insumos!$C:$G,3,FALSE))</f>
        <v>CAJA</v>
      </c>
      <c r="D3404" s="56">
        <f>+IF(ISERROR(VLOOKUP($B3404,Insumos!$C:$G,2,FALSE)),"",VLOOKUP($B3404,Insumos!$C:$G,2,FALSE))</f>
        <v>110</v>
      </c>
      <c r="E3404" s="57">
        <f>+IF(ISERROR(VLOOKUP($B3404,Insumos!$C:$G,5,FALSE)),"",VLOOKUP($B3404,Insumos!$C:$G,5,FALSE))</f>
        <v>1</v>
      </c>
      <c r="F3404" s="55" t="str">
        <f>+IF(ISERROR(VLOOKUP($B3404,Insumos!$C:$G,4,FALSE)),"",VLOOKUP($B3404,Insumos!$C:$G,4,FALSE))</f>
        <v>CAJA</v>
      </c>
      <c r="G3404" s="141">
        <v>1.0</v>
      </c>
      <c r="H3404" s="56">
        <f t="shared" si="121"/>
        <v>110</v>
      </c>
    </row>
    <row r="3405" ht="15.75" customHeight="1">
      <c r="A3405" s="53">
        <v>8.0</v>
      </c>
      <c r="B3405" s="55" t="s">
        <v>314</v>
      </c>
      <c r="C3405" s="55" t="str">
        <f>+IF(ISERROR(VLOOKUP($B3405,Insumos!$C:$G,3,FALSE)),"",VLOOKUP($B3405,Insumos!$C:$G,3,FALSE))</f>
        <v>UNIDAD</v>
      </c>
      <c r="D3405" s="56">
        <f>+IF(ISERROR(VLOOKUP($B3405,Insumos!$C:$G,2,FALSE)),"",VLOOKUP($B3405,Insumos!$C:$G,2,FALSE))</f>
        <v>10.5</v>
      </c>
      <c r="E3405" s="57">
        <f>+IF(ISERROR(VLOOKUP($B3405,Insumos!$C:$G,5,FALSE)),"",VLOOKUP($B3405,Insumos!$C:$G,5,FALSE))</f>
        <v>1</v>
      </c>
      <c r="F3405" s="55" t="str">
        <f>+IF(ISERROR(VLOOKUP($B3405,Insumos!$C:$G,4,FALSE)),"",VLOOKUP($B3405,Insumos!$C:$G,4,FALSE))</f>
        <v>UNIDAD</v>
      </c>
      <c r="G3405" s="141">
        <v>1.0</v>
      </c>
      <c r="H3405" s="56">
        <f t="shared" si="121"/>
        <v>10.5</v>
      </c>
    </row>
    <row r="3406" ht="15.75" customHeight="1">
      <c r="A3406" s="53">
        <v>9.0</v>
      </c>
      <c r="B3406" s="55" t="s">
        <v>156</v>
      </c>
      <c r="C3406" s="55" t="str">
        <f>+IF(ISERROR(VLOOKUP($B3406,Insumos!$C:$G,3,FALSE)),"",VLOOKUP($B3406,Insumos!$C:$G,3,FALSE))</f>
        <v>GRAMOS</v>
      </c>
      <c r="D3406" s="56">
        <f>+IF(ISERROR(VLOOKUP($B3406,Insumos!$C:$G,2,FALSE)),"",VLOOKUP($B3406,Insumos!$C:$G,2,FALSE))</f>
        <v>909</v>
      </c>
      <c r="E3406" s="57">
        <f>+IF(ISERROR(VLOOKUP($B3406,Insumos!$C:$G,5,FALSE)),"",VLOOKUP($B3406,Insumos!$C:$G,5,FALSE))</f>
        <v>1000</v>
      </c>
      <c r="F3406" s="55" t="str">
        <f>+IF(ISERROR(VLOOKUP($B3406,Insumos!$C:$G,4,FALSE)),"",VLOOKUP($B3406,Insumos!$C:$G,4,FALSE))</f>
        <v>GRAMOS</v>
      </c>
      <c r="G3406" s="141">
        <v>8.0</v>
      </c>
      <c r="H3406" s="56">
        <f t="shared" si="121"/>
        <v>7.27</v>
      </c>
    </row>
    <row r="3407" ht="15.75" customHeight="1">
      <c r="A3407" s="53">
        <v>10.0</v>
      </c>
      <c r="B3407" s="55" t="s">
        <v>313</v>
      </c>
      <c r="C3407" s="55" t="str">
        <f>+IF(ISERROR(VLOOKUP($B3407,Insumos!$C:$G,3,FALSE)),"",VLOOKUP($B3407,Insumos!$C:$G,3,FALSE))</f>
        <v>GRAMOS</v>
      </c>
      <c r="D3407" s="56">
        <f>+IF(ISERROR(VLOOKUP($B3407,Insumos!$C:$G,2,FALSE)),"",VLOOKUP($B3407,Insumos!$C:$G,2,FALSE))</f>
        <v>6750</v>
      </c>
      <c r="E3407" s="57">
        <f>+IF(ISERROR(VLOOKUP($B3407,Insumos!$C:$G,5,FALSE)),"",VLOOKUP($B3407,Insumos!$C:$G,5,FALSE))</f>
        <v>1000</v>
      </c>
      <c r="F3407" s="55" t="str">
        <f>+IF(ISERROR(VLOOKUP($B3407,Insumos!$C:$G,4,FALSE)),"",VLOOKUP($B3407,Insumos!$C:$G,4,FALSE))</f>
        <v>GRAMOS</v>
      </c>
      <c r="G3407" s="141">
        <v>8.0</v>
      </c>
      <c r="H3407" s="56">
        <f t="shared" si="121"/>
        <v>54</v>
      </c>
    </row>
    <row r="3408" ht="15.75" customHeight="1">
      <c r="A3408" s="53">
        <v>11.0</v>
      </c>
      <c r="B3408" s="55" t="s">
        <v>311</v>
      </c>
      <c r="C3408" s="55" t="str">
        <f>+IF(ISERROR(VLOOKUP($B3408,Insumos!$C:$G,3,FALSE)),"",VLOOKUP($B3408,Insumos!$C:$G,3,FALSE))</f>
        <v>UNIDAD</v>
      </c>
      <c r="D3408" s="56">
        <f>+IF(ISERROR(VLOOKUP($B3408,Insumos!$C:$G,2,FALSE)),"",VLOOKUP($B3408,Insumos!$C:$G,2,FALSE))</f>
        <v>75.25</v>
      </c>
      <c r="E3408" s="57">
        <f>+IF(ISERROR(VLOOKUP($B3408,Insumos!$C:$G,5,FALSE)),"",VLOOKUP($B3408,Insumos!$C:$G,5,FALSE))</f>
        <v>1</v>
      </c>
      <c r="F3408" s="55" t="str">
        <f>+IF(ISERROR(VLOOKUP($B3408,Insumos!$C:$G,4,FALSE)),"",VLOOKUP($B3408,Insumos!$C:$G,4,FALSE))</f>
        <v>UNIDAD</v>
      </c>
      <c r="G3408" s="141">
        <v>1.0</v>
      </c>
      <c r="H3408" s="56">
        <f t="shared" si="121"/>
        <v>75.25</v>
      </c>
    </row>
    <row r="3409" ht="15.75" customHeight="1">
      <c r="A3409" s="53">
        <v>12.0</v>
      </c>
      <c r="B3409" s="55" t="s">
        <v>312</v>
      </c>
      <c r="C3409" s="55" t="str">
        <f>+IF(ISERROR(VLOOKUP($B3409,Insumos!$C:$G,3,FALSE)),"",VLOOKUP($B3409,Insumos!$C:$G,3,FALSE))</f>
        <v>UNIDAD</v>
      </c>
      <c r="D3409" s="56">
        <f>+IF(ISERROR(VLOOKUP($B3409,Insumos!$C:$G,2,FALSE)),"",VLOOKUP($B3409,Insumos!$C:$G,2,FALSE))</f>
        <v>90.25</v>
      </c>
      <c r="E3409" s="57">
        <f>+IF(ISERROR(VLOOKUP($B3409,Insumos!$C:$G,5,FALSE)),"",VLOOKUP($B3409,Insumos!$C:$G,5,FALSE))</f>
        <v>1</v>
      </c>
      <c r="F3409" s="55" t="str">
        <f>+IF(ISERROR(VLOOKUP($B3409,Insumos!$C:$G,4,FALSE)),"",VLOOKUP($B3409,Insumos!$C:$G,4,FALSE))</f>
        <v>UNIDAD</v>
      </c>
      <c r="G3409" s="141">
        <v>1.0</v>
      </c>
      <c r="H3409" s="56">
        <f t="shared" si="121"/>
        <v>90.25</v>
      </c>
    </row>
    <row r="3410" ht="15.75" customHeight="1">
      <c r="A3410" s="53">
        <v>13.0</v>
      </c>
      <c r="B3410" s="55" t="s">
        <v>303</v>
      </c>
      <c r="C3410" s="55" t="str">
        <f>+IF(ISERROR(VLOOKUP($B3410,Insumos!$C:$G,3,FALSE)),"",VLOOKUP($B3410,Insumos!$C:$G,3,FALSE))</f>
        <v>UNIDAD</v>
      </c>
      <c r="D3410" s="56">
        <f>+IF(ISERROR(VLOOKUP($B3410,Insumos!$C:$G,2,FALSE)),"",VLOOKUP($B3410,Insumos!$C:$G,2,FALSE))</f>
        <v>10</v>
      </c>
      <c r="E3410" s="57">
        <f>+IF(ISERROR(VLOOKUP($B3410,Insumos!$C:$G,5,FALSE)),"",VLOOKUP($B3410,Insumos!$C:$G,5,FALSE))</f>
        <v>1</v>
      </c>
      <c r="F3410" s="55" t="str">
        <f>+IF(ISERROR(VLOOKUP($B3410,Insumos!$C:$G,4,FALSE)),"",VLOOKUP($B3410,Insumos!$C:$G,4,FALSE))</f>
        <v>UNIDAD</v>
      </c>
      <c r="G3410" s="141">
        <v>1.0</v>
      </c>
      <c r="H3410" s="56">
        <f t="shared" si="121"/>
        <v>10</v>
      </c>
    </row>
    <row r="3411" ht="15.75" customHeight="1">
      <c r="A3411" s="53">
        <v>14.0</v>
      </c>
      <c r="B3411" s="55" t="s">
        <v>304</v>
      </c>
      <c r="C3411" s="55" t="str">
        <f>+IF(ISERROR(VLOOKUP($B3411,Insumos!$C:$G,3,FALSE)),"",VLOOKUP($B3411,Insumos!$C:$G,3,FALSE))</f>
        <v>UNIDAD</v>
      </c>
      <c r="D3411" s="56">
        <f>+IF(ISERROR(VLOOKUP($B3411,Insumos!$C:$G,2,FALSE)),"",VLOOKUP($B3411,Insumos!$C:$G,2,FALSE))</f>
        <v>9</v>
      </c>
      <c r="E3411" s="57">
        <f>+IF(ISERROR(VLOOKUP($B3411,Insumos!$C:$G,5,FALSE)),"",VLOOKUP($B3411,Insumos!$C:$G,5,FALSE))</f>
        <v>1</v>
      </c>
      <c r="F3411" s="55" t="str">
        <f>+IF(ISERROR(VLOOKUP($B3411,Insumos!$C:$G,4,FALSE)),"",VLOOKUP($B3411,Insumos!$C:$G,4,FALSE))</f>
        <v>UNIDAD</v>
      </c>
      <c r="G3411" s="141">
        <v>1.0</v>
      </c>
      <c r="H3411" s="56">
        <f t="shared" si="121"/>
        <v>9</v>
      </c>
    </row>
    <row r="3412" ht="15.75" customHeight="1">
      <c r="A3412" s="53">
        <v>15.0</v>
      </c>
      <c r="B3412" s="55" t="s">
        <v>315</v>
      </c>
      <c r="C3412" s="55" t="str">
        <f>+IF(ISERROR(VLOOKUP($B3412,Insumos!$C:$G,3,FALSE)),"",VLOOKUP($B3412,Insumos!$C:$G,3,FALSE))</f>
        <v>UNIDAD</v>
      </c>
      <c r="D3412" s="56">
        <f>+IF(ISERROR(VLOOKUP($B3412,Insumos!$C:$G,2,FALSE)),"",VLOOKUP($B3412,Insumos!$C:$G,2,FALSE))</f>
        <v>170</v>
      </c>
      <c r="E3412" s="57">
        <f>+IF(ISERROR(VLOOKUP($B3412,Insumos!$C:$G,5,FALSE)),"",VLOOKUP($B3412,Insumos!$C:$G,5,FALSE))</f>
        <v>1</v>
      </c>
      <c r="F3412" s="55" t="str">
        <f>+IF(ISERROR(VLOOKUP($B3412,Insumos!$C:$G,4,FALSE)),"",VLOOKUP($B3412,Insumos!$C:$G,4,FALSE))</f>
        <v>UNIDAD</v>
      </c>
      <c r="G3412" s="141">
        <v>1.0</v>
      </c>
      <c r="H3412" s="56">
        <f t="shared" si="121"/>
        <v>170</v>
      </c>
    </row>
    <row r="3413" ht="15.75" customHeight="1">
      <c r="A3413" s="53">
        <v>16.0</v>
      </c>
      <c r="B3413" s="55" t="s">
        <v>315</v>
      </c>
      <c r="C3413" s="55" t="str">
        <f>+IF(ISERROR(VLOOKUP($B3413,Insumos!$C:$G,3,FALSE)),"",VLOOKUP($B3413,Insumos!$C:$G,3,FALSE))</f>
        <v>UNIDAD</v>
      </c>
      <c r="D3413" s="56">
        <f>+IF(ISERROR(VLOOKUP($B3413,Insumos!$C:$G,2,FALSE)),"",VLOOKUP($B3413,Insumos!$C:$G,2,FALSE))</f>
        <v>170</v>
      </c>
      <c r="E3413" s="57">
        <f>+IF(ISERROR(VLOOKUP($B3413,Insumos!$C:$G,5,FALSE)),"",VLOOKUP($B3413,Insumos!$C:$G,5,FALSE))</f>
        <v>1</v>
      </c>
      <c r="F3413" s="55" t="str">
        <f>+IF(ISERROR(VLOOKUP($B3413,Insumos!$C:$G,4,FALSE)),"",VLOOKUP($B3413,Insumos!$C:$G,4,FALSE))</f>
        <v>UNIDAD</v>
      </c>
      <c r="G3413" s="141">
        <v>1.0</v>
      </c>
      <c r="H3413" s="56">
        <f t="shared" si="121"/>
        <v>170</v>
      </c>
    </row>
    <row r="3414" ht="15.75" customHeight="1">
      <c r="A3414" s="53">
        <v>17.0</v>
      </c>
      <c r="B3414" s="55"/>
      <c r="C3414" s="55"/>
      <c r="D3414" s="56"/>
      <c r="E3414" s="57"/>
      <c r="F3414" s="55"/>
      <c r="G3414" s="141"/>
      <c r="H3414" s="56">
        <f t="shared" si="121"/>
        <v>0</v>
      </c>
    </row>
    <row r="3415" ht="15.75" customHeight="1">
      <c r="A3415" s="53">
        <v>18.0</v>
      </c>
      <c r="B3415" s="55"/>
      <c r="C3415" s="55" t="str">
        <f>+IF(ISERROR(VLOOKUP($B3415,Insumos!$C:$G,3,FALSE)),"",VLOOKUP($B3415,Insumos!$C:$G,3,FALSE))</f>
        <v/>
      </c>
      <c r="D3415" s="56" t="str">
        <f>+IF(ISERROR(VLOOKUP($B3415,Insumos!$C:$G,2,FALSE)),"",VLOOKUP($B3415,Insumos!$C:$G,2,FALSE))</f>
        <v/>
      </c>
      <c r="E3415" s="57" t="str">
        <f>+IF(ISERROR(VLOOKUP($B3415,Insumos!$C:$G,5,FALSE)),"",VLOOKUP($B3415,Insumos!$C:$G,5,FALSE))</f>
        <v/>
      </c>
      <c r="F3415" s="55" t="str">
        <f>+IF(ISERROR(VLOOKUP($B3415,Insumos!$C:$G,4,FALSE)),"",VLOOKUP($B3415,Insumos!$C:$G,4,FALSE))</f>
        <v/>
      </c>
      <c r="G3415" s="141"/>
      <c r="H3415" s="56">
        <f t="shared" si="121"/>
        <v>0</v>
      </c>
    </row>
    <row r="3416" ht="15.75" customHeight="1">
      <c r="A3416" s="53">
        <v>19.0</v>
      </c>
      <c r="B3416" s="55"/>
      <c r="C3416" s="55" t="str">
        <f>+IF(ISERROR(VLOOKUP($B3416,Insumos!$C:$G,3,FALSE)),"",VLOOKUP($B3416,Insumos!$C:$G,3,FALSE))</f>
        <v/>
      </c>
      <c r="D3416" s="56" t="str">
        <f>+IF(ISERROR(VLOOKUP($B3416,Insumos!$C:$G,2,FALSE)),"",VLOOKUP($B3416,Insumos!$C:$G,2,FALSE))</f>
        <v/>
      </c>
      <c r="E3416" s="57" t="str">
        <f>+IF(ISERROR(VLOOKUP($B3416,Insumos!$C:$G,5,FALSE)),"",VLOOKUP($B3416,Insumos!$C:$G,5,FALSE))</f>
        <v/>
      </c>
      <c r="F3416" s="55" t="str">
        <f>+IF(ISERROR(VLOOKUP($B3416,Insumos!$C:$G,4,FALSE)),"",VLOOKUP($B3416,Insumos!$C:$G,4,FALSE))</f>
        <v/>
      </c>
      <c r="G3416" s="141"/>
      <c r="H3416" s="56">
        <f t="shared" si="121"/>
        <v>0</v>
      </c>
    </row>
    <row r="3417" ht="15.75" customHeight="1">
      <c r="A3417" s="42"/>
      <c r="B3417" s="140"/>
      <c r="C3417" s="41"/>
      <c r="D3417" s="44"/>
      <c r="E3417" s="45"/>
      <c r="F3417" s="41"/>
      <c r="G3417" s="67" t="s">
        <v>566</v>
      </c>
      <c r="H3417" s="68">
        <f>+SUM(H3398:H3416)</f>
        <v>1264.38</v>
      </c>
    </row>
    <row r="3418" ht="15.75" customHeight="1">
      <c r="A3418" s="42"/>
      <c r="B3418" s="140"/>
      <c r="C3418" s="41"/>
      <c r="D3418" s="44"/>
      <c r="E3418" s="45"/>
      <c r="F3418" s="41"/>
      <c r="G3418" s="67" t="s">
        <v>569</v>
      </c>
      <c r="H3418" s="142">
        <f>+H3417/10</f>
        <v>126.438</v>
      </c>
    </row>
    <row r="3419" ht="15.75" customHeight="1">
      <c r="A3419" s="42"/>
      <c r="B3419" s="140"/>
      <c r="C3419" s="41"/>
      <c r="D3419" s="44"/>
      <c r="E3419" s="45"/>
      <c r="F3419" s="41"/>
      <c r="G3419" s="67" t="s">
        <v>570</v>
      </c>
      <c r="H3419" s="143">
        <f>(H3417+H3418)*1.19</f>
        <v>1655.07342</v>
      </c>
    </row>
    <row r="3420" ht="15.75" customHeight="1">
      <c r="A3420" s="42"/>
      <c r="B3420" s="140"/>
      <c r="C3420" s="41"/>
      <c r="D3420" s="44"/>
      <c r="E3420" s="45"/>
      <c r="F3420" s="41"/>
      <c r="G3420" s="67" t="s">
        <v>571</v>
      </c>
      <c r="H3420" s="144">
        <f>+H3419/H3421</f>
        <v>0.2437516082</v>
      </c>
    </row>
    <row r="3421" ht="15.75" customHeight="1">
      <c r="A3421" s="42"/>
      <c r="B3421" s="140"/>
      <c r="C3421" s="41"/>
      <c r="D3421" s="44"/>
      <c r="E3421" s="45"/>
      <c r="F3421" s="41"/>
      <c r="G3421" s="67" t="s">
        <v>572</v>
      </c>
      <c r="H3421" s="154">
        <v>6790.0</v>
      </c>
    </row>
    <row r="3422" ht="15.75" customHeight="1">
      <c r="B3422" s="4"/>
      <c r="G3422" s="31"/>
    </row>
    <row r="3423" ht="15.75" customHeight="1">
      <c r="B3423" s="4"/>
      <c r="G3423" s="31"/>
    </row>
    <row r="3424" ht="15.75" customHeight="1">
      <c r="A3424" s="138" t="s">
        <v>562</v>
      </c>
      <c r="B3424" s="89" t="s">
        <v>675</v>
      </c>
      <c r="C3424" s="34" t="s">
        <v>484</v>
      </c>
      <c r="D3424" s="35"/>
      <c r="E3424" s="36"/>
      <c r="F3424" s="37"/>
      <c r="G3424" s="38"/>
      <c r="H3424" s="35"/>
    </row>
    <row r="3425" ht="15.75" customHeight="1">
      <c r="A3425" s="42"/>
      <c r="B3425" s="140"/>
      <c r="C3425" s="42"/>
      <c r="D3425" s="44"/>
      <c r="E3425" s="45"/>
      <c r="F3425" s="42"/>
      <c r="G3425" s="46"/>
      <c r="H3425" s="44"/>
    </row>
    <row r="3426" ht="15.75" customHeight="1">
      <c r="A3426" s="48" t="s">
        <v>476</v>
      </c>
      <c r="B3426" s="48" t="s">
        <v>477</v>
      </c>
      <c r="C3426" s="48" t="s">
        <v>478</v>
      </c>
      <c r="D3426" s="49" t="s">
        <v>564</v>
      </c>
      <c r="E3426" s="50" t="s">
        <v>10</v>
      </c>
      <c r="F3426" s="48" t="s">
        <v>480</v>
      </c>
      <c r="G3426" s="51" t="s">
        <v>481</v>
      </c>
      <c r="H3426" s="49" t="s">
        <v>565</v>
      </c>
    </row>
    <row r="3427" ht="15.75" customHeight="1">
      <c r="A3427" s="53">
        <v>1.0</v>
      </c>
      <c r="B3427" s="55" t="s">
        <v>52</v>
      </c>
      <c r="C3427" s="55" t="str">
        <f>+IF(ISERROR(VLOOKUP($B3427,Insumos!$C:$G,3,FALSE)),"",VLOOKUP($B3427,Insumos!$C:$G,3,FALSE))</f>
        <v>UNIDAD</v>
      </c>
      <c r="D3427" s="56">
        <f>+IF(ISERROR(VLOOKUP($B3427,Insumos!$C:$G,2,FALSE)),"",VLOOKUP($B3427,Insumos!$C:$G,2,FALSE))</f>
        <v>5000</v>
      </c>
      <c r="E3427" s="57">
        <f>+IF(ISERROR(VLOOKUP($B3427,Insumos!$C:$G,5,FALSE)),"",VLOOKUP($B3427,Insumos!$C:$G,5,FALSE))</f>
        <v>100</v>
      </c>
      <c r="F3427" s="55" t="str">
        <f>+IF(ISERROR(VLOOKUP($B3427,Insumos!$C:$G,4,FALSE)),"",VLOOKUP($B3427,Insumos!$C:$G,4,FALSE))</f>
        <v>UNIDAD</v>
      </c>
      <c r="G3427" s="187">
        <v>1.0</v>
      </c>
      <c r="H3427" s="56">
        <f t="shared" ref="H3427:H3446" si="122">IF(ISERROR(ROUND(+D3427/E3427*G3427,2)),0,ROUND(+D3427/E3427*G3427,2))</f>
        <v>50</v>
      </c>
    </row>
    <row r="3428" ht="15.75" customHeight="1">
      <c r="A3428" s="53">
        <v>2.0</v>
      </c>
      <c r="B3428" s="55" t="s">
        <v>98</v>
      </c>
      <c r="C3428" s="55" t="str">
        <f>+IF(ISERROR(VLOOKUP($B3428,Insumos!$C:$G,3,FALSE)),"",VLOOKUP($B3428,Insumos!$C:$G,3,FALSE))</f>
        <v>GRAMOS</v>
      </c>
      <c r="D3428" s="56">
        <f>+IF(ISERROR(VLOOKUP($B3428,Insumos!$C:$G,2,FALSE)),"",VLOOKUP($B3428,Insumos!$C:$G,2,FALSE))</f>
        <v>3361</v>
      </c>
      <c r="E3428" s="57">
        <f>+IF(ISERROR(VLOOKUP($B3428,Insumos!$C:$G,5,FALSE)),"",VLOOKUP($B3428,Insumos!$C:$G,5,FALSE))</f>
        <v>1000</v>
      </c>
      <c r="F3428" s="55" t="str">
        <f>+IF(ISERROR(VLOOKUP($B3428,Insumos!$C:$G,4,FALSE)),"",VLOOKUP($B3428,Insumos!$C:$G,4,FALSE))</f>
        <v>GRAMOS</v>
      </c>
      <c r="G3428" s="187">
        <v>40.0</v>
      </c>
      <c r="H3428" s="56">
        <f t="shared" si="122"/>
        <v>134.44</v>
      </c>
    </row>
    <row r="3429" ht="15.75" customHeight="1">
      <c r="A3429" s="53">
        <v>3.0</v>
      </c>
      <c r="B3429" s="55" t="s">
        <v>232</v>
      </c>
      <c r="C3429" s="55" t="str">
        <f>+IF(ISERROR(VLOOKUP($B3429,Insumos!$C:$G,3,FALSE)),"",VLOOKUP($B3429,Insumos!$C:$G,3,FALSE))</f>
        <v>GRAMOS</v>
      </c>
      <c r="D3429" s="56">
        <f>+IF(ISERROR(VLOOKUP($B3429,Insumos!$C:$G,2,FALSE)),"",VLOOKUP($B3429,Insumos!$C:$G,2,FALSE))</f>
        <v>3529.411765</v>
      </c>
      <c r="E3429" s="57">
        <f>+IF(ISERROR(VLOOKUP($B3429,Insumos!$C:$G,5,FALSE)),"",VLOOKUP($B3429,Insumos!$C:$G,5,FALSE))</f>
        <v>1000</v>
      </c>
      <c r="F3429" s="55" t="str">
        <f>+IF(ISERROR(VLOOKUP($B3429,Insumos!$C:$G,4,FALSE)),"",VLOOKUP($B3429,Insumos!$C:$G,4,FALSE))</f>
        <v>GRAMOS</v>
      </c>
      <c r="G3429" s="187">
        <v>40.0</v>
      </c>
      <c r="H3429" s="56">
        <f t="shared" si="122"/>
        <v>141.18</v>
      </c>
    </row>
    <row r="3430" ht="15.75" customHeight="1">
      <c r="A3430" s="53">
        <v>4.0</v>
      </c>
      <c r="B3430" s="55" t="s">
        <v>231</v>
      </c>
      <c r="C3430" s="55" t="str">
        <f>+IF(ISERROR(VLOOKUP($B3430,Insumos!$C:$G,3,FALSE)),"",VLOOKUP($B3430,Insumos!$C:$G,3,FALSE))</f>
        <v>GRAMOS</v>
      </c>
      <c r="D3430" s="56">
        <f>+IF(ISERROR(VLOOKUP($B3430,Insumos!$C:$G,2,FALSE)),"",VLOOKUP($B3430,Insumos!$C:$G,2,FALSE))</f>
        <v>1635.294118</v>
      </c>
      <c r="E3430" s="57">
        <f>+IF(ISERROR(VLOOKUP($B3430,Insumos!$C:$G,5,FALSE)),"",VLOOKUP($B3430,Insumos!$C:$G,5,FALSE))</f>
        <v>1000</v>
      </c>
      <c r="F3430" s="55" t="str">
        <f>+IF(ISERROR(VLOOKUP($B3430,Insumos!$C:$G,4,FALSE)),"",VLOOKUP($B3430,Insumos!$C:$G,4,FALSE))</f>
        <v>GRAMOS</v>
      </c>
      <c r="G3430" s="187">
        <v>45.0</v>
      </c>
      <c r="H3430" s="56">
        <f t="shared" si="122"/>
        <v>73.59</v>
      </c>
    </row>
    <row r="3431" ht="15.75" customHeight="1">
      <c r="A3431" s="53">
        <v>5.0</v>
      </c>
      <c r="B3431" s="55" t="s">
        <v>104</v>
      </c>
      <c r="C3431" s="55" t="str">
        <f>+IF(ISERROR(VLOOKUP($B3431,Insumos!$C:$G,3,FALSE)),"",VLOOKUP($B3431,Insumos!$C:$G,3,FALSE))</f>
        <v>GRAMOS</v>
      </c>
      <c r="D3431" s="56">
        <f>+IF(ISERROR(VLOOKUP($B3431,Insumos!$C:$G,2,FALSE)),"",VLOOKUP($B3431,Insumos!$C:$G,2,FALSE))</f>
        <v>1550</v>
      </c>
      <c r="E3431" s="57">
        <f>+IF(ISERROR(VLOOKUP($B3431,Insumos!$C:$G,5,FALSE)),"",VLOOKUP($B3431,Insumos!$C:$G,5,FALSE))</f>
        <v>349</v>
      </c>
      <c r="F3431" s="55" t="str">
        <f>+IF(ISERROR(VLOOKUP($B3431,Insumos!$C:$G,4,FALSE)),"",VLOOKUP($B3431,Insumos!$C:$G,4,FALSE))</f>
        <v>GRAMOS</v>
      </c>
      <c r="G3431" s="187">
        <v>35.0</v>
      </c>
      <c r="H3431" s="56">
        <f t="shared" si="122"/>
        <v>155.44</v>
      </c>
    </row>
    <row r="3432" ht="15.75" customHeight="1">
      <c r="A3432" s="53">
        <v>6.0</v>
      </c>
      <c r="B3432" s="55" t="s">
        <v>231</v>
      </c>
      <c r="C3432" s="55" t="str">
        <f>+IF(ISERROR(VLOOKUP($B3432,Insumos!$C:$G,3,FALSE)),"",VLOOKUP($B3432,Insumos!$C:$G,3,FALSE))</f>
        <v>GRAMOS</v>
      </c>
      <c r="D3432" s="56">
        <f>+IF(ISERROR(VLOOKUP($B3432,Insumos!$C:$G,2,FALSE)),"",VLOOKUP($B3432,Insumos!$C:$G,2,FALSE))</f>
        <v>1635.294118</v>
      </c>
      <c r="E3432" s="57">
        <f>+IF(ISERROR(VLOOKUP($B3432,Insumos!$C:$G,5,FALSE)),"",VLOOKUP($B3432,Insumos!$C:$G,5,FALSE))</f>
        <v>1000</v>
      </c>
      <c r="F3432" s="55" t="str">
        <f>+IF(ISERROR(VLOOKUP($B3432,Insumos!$C:$G,4,FALSE)),"",VLOOKUP($B3432,Insumos!$C:$G,4,FALSE))</f>
        <v>GRAMOS</v>
      </c>
      <c r="G3432" s="187">
        <v>20.0</v>
      </c>
      <c r="H3432" s="56">
        <f t="shared" si="122"/>
        <v>32.71</v>
      </c>
    </row>
    <row r="3433" ht="15.75" customHeight="1">
      <c r="A3433" s="53">
        <v>7.0</v>
      </c>
      <c r="B3433" s="55" t="s">
        <v>169</v>
      </c>
      <c r="C3433" s="55" t="str">
        <f>+IF(ISERROR(VLOOKUP($B3433,Insumos!$C:$G,3,FALSE)),"",VLOOKUP($B3433,Insumos!$C:$G,3,FALSE))</f>
        <v>MILILITROS</v>
      </c>
      <c r="D3433" s="56">
        <f>+IF(ISERROR(VLOOKUP($B3433,Insumos!$C:$G,2,FALSE)),"",VLOOKUP($B3433,Insumos!$C:$G,2,FALSE))</f>
        <v>601.34</v>
      </c>
      <c r="E3433" s="57">
        <f>+IF(ISERROR(VLOOKUP($B3433,Insumos!$C:$G,5,FALSE)),"",VLOOKUP($B3433,Insumos!$C:$G,5,FALSE))</f>
        <v>652</v>
      </c>
      <c r="F3433" s="55" t="str">
        <f>+IF(ISERROR(VLOOKUP($B3433,Insumos!$C:$G,4,FALSE)),"",VLOOKUP($B3433,Insumos!$C:$G,4,FALSE))</f>
        <v>MILILITROS</v>
      </c>
      <c r="G3433" s="187">
        <v>30.0</v>
      </c>
      <c r="H3433" s="56">
        <f t="shared" si="122"/>
        <v>27.67</v>
      </c>
    </row>
    <row r="3434" ht="15.75" customHeight="1">
      <c r="A3434" s="53">
        <v>8.0</v>
      </c>
      <c r="B3434" s="55" t="s">
        <v>247</v>
      </c>
      <c r="C3434" s="55" t="str">
        <f>+IF(ISERROR(VLOOKUP($B3434,Insumos!$C:$G,3,FALSE)),"",VLOOKUP($B3434,Insumos!$C:$G,3,FALSE))</f>
        <v>GRAMOS</v>
      </c>
      <c r="D3434" s="56">
        <f>+IF(ISERROR(VLOOKUP($B3434,Insumos!$C:$G,2,FALSE)),"",VLOOKUP($B3434,Insumos!$C:$G,2,FALSE))</f>
        <v>1250</v>
      </c>
      <c r="E3434" s="57">
        <f>+IF(ISERROR(VLOOKUP($B3434,Insumos!$C:$G,5,FALSE)),"",VLOOKUP($B3434,Insumos!$C:$G,5,FALSE))</f>
        <v>1000</v>
      </c>
      <c r="F3434" s="55" t="str">
        <f>+IF(ISERROR(VLOOKUP($B3434,Insumos!$C:$G,4,FALSE)),"",VLOOKUP($B3434,Insumos!$C:$G,4,FALSE))</f>
        <v>GRAMOS</v>
      </c>
      <c r="G3434" s="187">
        <v>35.0</v>
      </c>
      <c r="H3434" s="56">
        <f t="shared" si="122"/>
        <v>43.75</v>
      </c>
    </row>
    <row r="3435" ht="15.75" customHeight="1">
      <c r="A3435" s="53">
        <v>9.0</v>
      </c>
      <c r="B3435" s="55" t="s">
        <v>294</v>
      </c>
      <c r="C3435" s="55" t="str">
        <f>+IF(ISERROR(VLOOKUP($B3435,Insumos!$C:$G,3,FALSE)),"",VLOOKUP($B3435,Insumos!$C:$G,3,FALSE))</f>
        <v>CAJA</v>
      </c>
      <c r="D3435" s="56">
        <f>+IF(ISERROR(VLOOKUP($B3435,Insumos!$C:$G,2,FALSE)),"",VLOOKUP($B3435,Insumos!$C:$G,2,FALSE))</f>
        <v>180</v>
      </c>
      <c r="E3435" s="57">
        <f>+IF(ISERROR(VLOOKUP($B3435,Insumos!$C:$G,5,FALSE)),"",VLOOKUP($B3435,Insumos!$C:$G,5,FALSE))</f>
        <v>1</v>
      </c>
      <c r="F3435" s="55" t="str">
        <f>+IF(ISERROR(VLOOKUP($B3435,Insumos!$C:$G,4,FALSE)),"",VLOOKUP($B3435,Insumos!$C:$G,4,FALSE))</f>
        <v>CAJA</v>
      </c>
      <c r="G3435" s="187">
        <v>1.0</v>
      </c>
      <c r="H3435" s="56">
        <f t="shared" si="122"/>
        <v>180</v>
      </c>
    </row>
    <row r="3436" ht="15.75" customHeight="1">
      <c r="A3436" s="53">
        <v>10.0</v>
      </c>
      <c r="B3436" s="55" t="s">
        <v>314</v>
      </c>
      <c r="C3436" s="55" t="str">
        <f>+IF(ISERROR(VLOOKUP($B3436,Insumos!$C:$G,3,FALSE)),"",VLOOKUP($B3436,Insumos!$C:$G,3,FALSE))</f>
        <v>UNIDAD</v>
      </c>
      <c r="D3436" s="56">
        <f>+IF(ISERROR(VLOOKUP($B3436,Insumos!$C:$G,2,FALSE)),"",VLOOKUP($B3436,Insumos!$C:$G,2,FALSE))</f>
        <v>10.5</v>
      </c>
      <c r="E3436" s="57">
        <f>+IF(ISERROR(VLOOKUP($B3436,Insumos!$C:$G,5,FALSE)),"",VLOOKUP($B3436,Insumos!$C:$G,5,FALSE))</f>
        <v>1</v>
      </c>
      <c r="F3436" s="55" t="str">
        <f>+IF(ISERROR(VLOOKUP($B3436,Insumos!$C:$G,4,FALSE)),"",VLOOKUP($B3436,Insumos!$C:$G,4,FALSE))</f>
        <v>UNIDAD</v>
      </c>
      <c r="G3436" s="187">
        <v>1.0</v>
      </c>
      <c r="H3436" s="56">
        <f t="shared" si="122"/>
        <v>10.5</v>
      </c>
    </row>
    <row r="3437" ht="15.75" customHeight="1">
      <c r="A3437" s="53">
        <v>11.0</v>
      </c>
      <c r="B3437" s="55" t="s">
        <v>156</v>
      </c>
      <c r="C3437" s="55" t="str">
        <f>+IF(ISERROR(VLOOKUP($B3437,Insumos!$C:$G,3,FALSE)),"",VLOOKUP($B3437,Insumos!$C:$G,3,FALSE))</f>
        <v>GRAMOS</v>
      </c>
      <c r="D3437" s="56">
        <f>+IF(ISERROR(VLOOKUP($B3437,Insumos!$C:$G,2,FALSE)),"",VLOOKUP($B3437,Insumos!$C:$G,2,FALSE))</f>
        <v>909</v>
      </c>
      <c r="E3437" s="57">
        <f>+IF(ISERROR(VLOOKUP($B3437,Insumos!$C:$G,5,FALSE)),"",VLOOKUP($B3437,Insumos!$C:$G,5,FALSE))</f>
        <v>1000</v>
      </c>
      <c r="F3437" s="55" t="str">
        <f>+IF(ISERROR(VLOOKUP($B3437,Insumos!$C:$G,4,FALSE)),"",VLOOKUP($B3437,Insumos!$C:$G,4,FALSE))</f>
        <v>GRAMOS</v>
      </c>
      <c r="G3437" s="187">
        <v>8.0</v>
      </c>
      <c r="H3437" s="56">
        <f t="shared" si="122"/>
        <v>7.27</v>
      </c>
    </row>
    <row r="3438" ht="15.75" customHeight="1">
      <c r="A3438" s="53">
        <v>12.0</v>
      </c>
      <c r="B3438" s="55" t="s">
        <v>313</v>
      </c>
      <c r="C3438" s="55" t="str">
        <f>+IF(ISERROR(VLOOKUP($B3438,Insumos!$C:$G,3,FALSE)),"",VLOOKUP($B3438,Insumos!$C:$G,3,FALSE))</f>
        <v>GRAMOS</v>
      </c>
      <c r="D3438" s="56">
        <f>+IF(ISERROR(VLOOKUP($B3438,Insumos!$C:$G,2,FALSE)),"",VLOOKUP($B3438,Insumos!$C:$G,2,FALSE))</f>
        <v>6750</v>
      </c>
      <c r="E3438" s="57">
        <f>+IF(ISERROR(VLOOKUP($B3438,Insumos!$C:$G,5,FALSE)),"",VLOOKUP($B3438,Insumos!$C:$G,5,FALSE))</f>
        <v>1000</v>
      </c>
      <c r="F3438" s="55" t="str">
        <f>+IF(ISERROR(VLOOKUP($B3438,Insumos!$C:$G,4,FALSE)),"",VLOOKUP($B3438,Insumos!$C:$G,4,FALSE))</f>
        <v>GRAMOS</v>
      </c>
      <c r="G3438" s="187">
        <v>8.0</v>
      </c>
      <c r="H3438" s="56">
        <f t="shared" si="122"/>
        <v>54</v>
      </c>
    </row>
    <row r="3439" ht="15.75" customHeight="1">
      <c r="A3439" s="53">
        <v>13.0</v>
      </c>
      <c r="B3439" s="55" t="s">
        <v>311</v>
      </c>
      <c r="C3439" s="55" t="str">
        <f>+IF(ISERROR(VLOOKUP($B3439,Insumos!$C:$G,3,FALSE)),"",VLOOKUP($B3439,Insumos!$C:$G,3,FALSE))</f>
        <v>UNIDAD</v>
      </c>
      <c r="D3439" s="56">
        <f>+IF(ISERROR(VLOOKUP($B3439,Insumos!$C:$G,2,FALSE)),"",VLOOKUP($B3439,Insumos!$C:$G,2,FALSE))</f>
        <v>75.25</v>
      </c>
      <c r="E3439" s="57">
        <f>+IF(ISERROR(VLOOKUP($B3439,Insumos!$C:$G,5,FALSE)),"",VLOOKUP($B3439,Insumos!$C:$G,5,FALSE))</f>
        <v>1</v>
      </c>
      <c r="F3439" s="55" t="str">
        <f>+IF(ISERROR(VLOOKUP($B3439,Insumos!$C:$G,4,FALSE)),"",VLOOKUP($B3439,Insumos!$C:$G,4,FALSE))</f>
        <v>UNIDAD</v>
      </c>
      <c r="G3439" s="187">
        <v>1.0</v>
      </c>
      <c r="H3439" s="56">
        <f t="shared" si="122"/>
        <v>75.25</v>
      </c>
    </row>
    <row r="3440" ht="15.75" customHeight="1">
      <c r="A3440" s="53">
        <v>14.0</v>
      </c>
      <c r="B3440" s="55" t="s">
        <v>312</v>
      </c>
      <c r="C3440" s="55" t="str">
        <f>+IF(ISERROR(VLOOKUP($B3440,Insumos!$C:$G,3,FALSE)),"",VLOOKUP($B3440,Insumos!$C:$G,3,FALSE))</f>
        <v>UNIDAD</v>
      </c>
      <c r="D3440" s="56">
        <f>+IF(ISERROR(VLOOKUP($B3440,Insumos!$C:$G,2,FALSE)),"",VLOOKUP($B3440,Insumos!$C:$G,2,FALSE))</f>
        <v>90.25</v>
      </c>
      <c r="E3440" s="57">
        <f>+IF(ISERROR(VLOOKUP($B3440,Insumos!$C:$G,5,FALSE)),"",VLOOKUP($B3440,Insumos!$C:$G,5,FALSE))</f>
        <v>1</v>
      </c>
      <c r="F3440" s="55" t="str">
        <f>+IF(ISERROR(VLOOKUP($B3440,Insumos!$C:$G,4,FALSE)),"",VLOOKUP($B3440,Insumos!$C:$G,4,FALSE))</f>
        <v>UNIDAD</v>
      </c>
      <c r="G3440" s="187">
        <v>1.0</v>
      </c>
      <c r="H3440" s="56">
        <f t="shared" si="122"/>
        <v>90.25</v>
      </c>
    </row>
    <row r="3441" ht="15.75" customHeight="1">
      <c r="A3441" s="53">
        <v>15.0</v>
      </c>
      <c r="B3441" s="55" t="s">
        <v>303</v>
      </c>
      <c r="C3441" s="55" t="str">
        <f>+IF(ISERROR(VLOOKUP($B3441,Insumos!$C:$G,3,FALSE)),"",VLOOKUP($B3441,Insumos!$C:$G,3,FALSE))</f>
        <v>UNIDAD</v>
      </c>
      <c r="D3441" s="56">
        <f>+IF(ISERROR(VLOOKUP($B3441,Insumos!$C:$G,2,FALSE)),"",VLOOKUP($B3441,Insumos!$C:$G,2,FALSE))</f>
        <v>10</v>
      </c>
      <c r="E3441" s="57">
        <f>+IF(ISERROR(VLOOKUP($B3441,Insumos!$C:$G,5,FALSE)),"",VLOOKUP($B3441,Insumos!$C:$G,5,FALSE))</f>
        <v>1</v>
      </c>
      <c r="F3441" s="55" t="str">
        <f>+IF(ISERROR(VLOOKUP($B3441,Insumos!$C:$G,4,FALSE)),"",VLOOKUP($B3441,Insumos!$C:$G,4,FALSE))</f>
        <v>UNIDAD</v>
      </c>
      <c r="G3441" s="187">
        <v>3.0</v>
      </c>
      <c r="H3441" s="56">
        <f t="shared" si="122"/>
        <v>30</v>
      </c>
    </row>
    <row r="3442" ht="15.75" customHeight="1">
      <c r="A3442" s="53">
        <v>16.0</v>
      </c>
      <c r="B3442" s="55" t="s">
        <v>304</v>
      </c>
      <c r="C3442" s="55" t="str">
        <f>+IF(ISERROR(VLOOKUP($B3442,Insumos!$C:$G,3,FALSE)),"",VLOOKUP($B3442,Insumos!$C:$G,3,FALSE))</f>
        <v>UNIDAD</v>
      </c>
      <c r="D3442" s="56">
        <f>+IF(ISERROR(VLOOKUP($B3442,Insumos!$C:$G,2,FALSE)),"",VLOOKUP($B3442,Insumos!$C:$G,2,FALSE))</f>
        <v>9</v>
      </c>
      <c r="E3442" s="57">
        <f>+IF(ISERROR(VLOOKUP($B3442,Insumos!$C:$G,5,FALSE)),"",VLOOKUP($B3442,Insumos!$C:$G,5,FALSE))</f>
        <v>1</v>
      </c>
      <c r="F3442" s="55" t="str">
        <f>+IF(ISERROR(VLOOKUP($B3442,Insumos!$C:$G,4,FALSE)),"",VLOOKUP($B3442,Insumos!$C:$G,4,FALSE))</f>
        <v>UNIDAD</v>
      </c>
      <c r="G3442" s="187">
        <v>3.0</v>
      </c>
      <c r="H3442" s="56">
        <f t="shared" si="122"/>
        <v>27</v>
      </c>
    </row>
    <row r="3443" ht="15.75" customHeight="1">
      <c r="A3443" s="53">
        <v>17.0</v>
      </c>
      <c r="B3443" s="55" t="s">
        <v>305</v>
      </c>
      <c r="C3443" s="55" t="str">
        <f>+IF(ISERROR(VLOOKUP($B3443,Insumos!$C:$G,3,FALSE)),"",VLOOKUP($B3443,Insumos!$C:$G,3,FALSE))</f>
        <v>UNIDAD</v>
      </c>
      <c r="D3443" s="56">
        <f>+IF(ISERROR(VLOOKUP($B3443,Insumos!$C:$G,2,FALSE)),"",VLOOKUP($B3443,Insumos!$C:$G,2,FALSE))</f>
        <v>52</v>
      </c>
      <c r="E3443" s="57">
        <f>+IF(ISERROR(VLOOKUP($B3443,Insumos!$C:$G,5,FALSE)),"",VLOOKUP($B3443,Insumos!$C:$G,5,FALSE))</f>
        <v>1</v>
      </c>
      <c r="F3443" s="55" t="str">
        <f>+IF(ISERROR(VLOOKUP($B3443,Insumos!$C:$G,4,FALSE)),"",VLOOKUP($B3443,Insumos!$C:$G,4,FALSE))</f>
        <v>UNIDAD</v>
      </c>
      <c r="G3443" s="187">
        <v>1.0</v>
      </c>
      <c r="H3443" s="56">
        <f t="shared" si="122"/>
        <v>52</v>
      </c>
    </row>
    <row r="3444" ht="15.75" customHeight="1">
      <c r="A3444" s="53">
        <v>18.0</v>
      </c>
      <c r="B3444" s="55" t="s">
        <v>309</v>
      </c>
      <c r="C3444" s="55" t="str">
        <f>+IF(ISERROR(VLOOKUP($B3444,Insumos!$C:$G,3,FALSE)),"",VLOOKUP($B3444,Insumos!$C:$G,3,FALSE))</f>
        <v>UNIDAD</v>
      </c>
      <c r="D3444" s="56">
        <f>+IF(ISERROR(VLOOKUP($B3444,Insumos!$C:$G,2,FALSE)),"",VLOOKUP($B3444,Insumos!$C:$G,2,FALSE))</f>
        <v>23.53</v>
      </c>
      <c r="E3444" s="57">
        <f>+IF(ISERROR(VLOOKUP($B3444,Insumos!$C:$G,5,FALSE)),"",VLOOKUP($B3444,Insumos!$C:$G,5,FALSE))</f>
        <v>1</v>
      </c>
      <c r="F3444" s="55" t="str">
        <f>+IF(ISERROR(VLOOKUP($B3444,Insumos!$C:$G,4,FALSE)),"",VLOOKUP($B3444,Insumos!$C:$G,4,FALSE))</f>
        <v>UNIDAD</v>
      </c>
      <c r="G3444" s="187">
        <v>1.0</v>
      </c>
      <c r="H3444" s="56">
        <f t="shared" si="122"/>
        <v>23.53</v>
      </c>
    </row>
    <row r="3445" ht="15.75" customHeight="1">
      <c r="A3445" s="53">
        <v>19.0</v>
      </c>
      <c r="B3445" s="55" t="s">
        <v>310</v>
      </c>
      <c r="C3445" s="55" t="str">
        <f>+IF(ISERROR(VLOOKUP($B3445,Insumos!$C:$G,3,FALSE)),"",VLOOKUP($B3445,Insumos!$C:$G,3,FALSE))</f>
        <v>UNIDAD</v>
      </c>
      <c r="D3445" s="56">
        <f>+IF(ISERROR(VLOOKUP($B3445,Insumos!$C:$G,2,FALSE)),"",VLOOKUP($B3445,Insumos!$C:$G,2,FALSE))</f>
        <v>15.13</v>
      </c>
      <c r="E3445" s="57">
        <f>+IF(ISERROR(VLOOKUP($B3445,Insumos!$C:$G,5,FALSE)),"",VLOOKUP($B3445,Insumos!$C:$G,5,FALSE))</f>
        <v>1</v>
      </c>
      <c r="F3445" s="55" t="str">
        <f>+IF(ISERROR(VLOOKUP($B3445,Insumos!$C:$G,4,FALSE)),"",VLOOKUP($B3445,Insumos!$C:$G,4,FALSE))</f>
        <v>UNIDAD</v>
      </c>
      <c r="G3445" s="187">
        <v>1.0</v>
      </c>
      <c r="H3445" s="56">
        <f t="shared" si="122"/>
        <v>15.13</v>
      </c>
    </row>
    <row r="3446" ht="15.75" customHeight="1">
      <c r="A3446" s="53">
        <v>20.0</v>
      </c>
      <c r="B3446" s="55" t="s">
        <v>315</v>
      </c>
      <c r="C3446" s="55" t="str">
        <f>+IF(ISERROR(VLOOKUP($B3446,Insumos!$C:$G,3,FALSE)),"",VLOOKUP($B3446,Insumos!$C:$G,3,FALSE))</f>
        <v>UNIDAD</v>
      </c>
      <c r="D3446" s="56">
        <f>+IF(ISERROR(VLOOKUP($B3446,Insumos!$C:$G,2,FALSE)),"",VLOOKUP($B3446,Insumos!$C:$G,2,FALSE))</f>
        <v>170</v>
      </c>
      <c r="E3446" s="57">
        <f>+IF(ISERROR(VLOOKUP($B3446,Insumos!$C:$G,5,FALSE)),"",VLOOKUP($B3446,Insumos!$C:$G,5,FALSE))</f>
        <v>1</v>
      </c>
      <c r="F3446" s="55" t="str">
        <f>+IF(ISERROR(VLOOKUP($B3446,Insumos!$C:$G,4,FALSE)),"",VLOOKUP($B3446,Insumos!$C:$G,4,FALSE))</f>
        <v>UNIDAD</v>
      </c>
      <c r="G3446" s="187">
        <v>1.0</v>
      </c>
      <c r="H3446" s="56">
        <f t="shared" si="122"/>
        <v>170</v>
      </c>
    </row>
    <row r="3447" ht="15.75" customHeight="1">
      <c r="A3447" s="42"/>
      <c r="B3447" s="140"/>
      <c r="C3447" s="41"/>
      <c r="D3447" s="44"/>
      <c r="E3447" s="45"/>
      <c r="F3447" s="41"/>
      <c r="G3447" s="67" t="s">
        <v>566</v>
      </c>
      <c r="H3447" s="68">
        <f>+SUM(H3427:H3446)</f>
        <v>1393.71</v>
      </c>
    </row>
    <row r="3448" ht="15.75" customHeight="1">
      <c r="A3448" s="42"/>
      <c r="B3448" s="140"/>
      <c r="C3448" s="41"/>
      <c r="D3448" s="44"/>
      <c r="E3448" s="45"/>
      <c r="F3448" s="41"/>
      <c r="G3448" s="67" t="s">
        <v>569</v>
      </c>
      <c r="H3448" s="142">
        <f>+H3447/10</f>
        <v>139.371</v>
      </c>
    </row>
    <row r="3449" ht="15.75" customHeight="1">
      <c r="A3449" s="42"/>
      <c r="B3449" s="140"/>
      <c r="C3449" s="41"/>
      <c r="D3449" s="44"/>
      <c r="E3449" s="45"/>
      <c r="F3449" s="41"/>
      <c r="G3449" s="67" t="s">
        <v>570</v>
      </c>
      <c r="H3449" s="143">
        <f>(H3447+H3448)*1.19</f>
        <v>1824.36639</v>
      </c>
    </row>
    <row r="3450" ht="15.75" customHeight="1">
      <c r="A3450" s="42"/>
      <c r="B3450" s="140"/>
      <c r="C3450" s="41"/>
      <c r="D3450" s="44"/>
      <c r="E3450" s="45"/>
      <c r="F3450" s="41"/>
      <c r="G3450" s="67" t="s">
        <v>571</v>
      </c>
      <c r="H3450" s="144">
        <f>+H3449/H3451</f>
        <v>0.2502560206</v>
      </c>
    </row>
    <row r="3451" ht="15.75" customHeight="1">
      <c r="A3451" s="42"/>
      <c r="B3451" s="140"/>
      <c r="C3451" s="41"/>
      <c r="D3451" s="44"/>
      <c r="E3451" s="45"/>
      <c r="F3451" s="41"/>
      <c r="G3451" s="67" t="s">
        <v>572</v>
      </c>
      <c r="H3451" s="154">
        <v>7290.0</v>
      </c>
    </row>
    <row r="3452" ht="15.75" customHeight="1">
      <c r="B3452" s="4"/>
      <c r="G3452" s="31"/>
    </row>
    <row r="3453" ht="15.75" customHeight="1">
      <c r="B3453" s="4"/>
      <c r="G3453" s="31"/>
    </row>
    <row r="3454" ht="15.75" customHeight="1">
      <c r="B3454" s="4"/>
      <c r="G3454" s="31"/>
    </row>
    <row r="3455" ht="15.75" customHeight="1">
      <c r="B3455" s="4"/>
      <c r="G3455" s="31"/>
    </row>
    <row r="3456" ht="15.75" customHeight="1">
      <c r="B3456" s="4"/>
      <c r="G3456" s="31"/>
    </row>
    <row r="3457" ht="15.75" customHeight="1">
      <c r="A3457" s="138" t="s">
        <v>562</v>
      </c>
      <c r="B3457" s="89" t="s">
        <v>676</v>
      </c>
      <c r="C3457" s="34" t="s">
        <v>484</v>
      </c>
      <c r="D3457" s="35"/>
      <c r="E3457" s="36"/>
      <c r="F3457" s="37"/>
      <c r="G3457" s="38"/>
      <c r="H3457" s="35"/>
    </row>
    <row r="3458" ht="15.75" customHeight="1">
      <c r="A3458" s="42"/>
      <c r="B3458" s="140"/>
      <c r="C3458" s="42"/>
      <c r="D3458" s="44"/>
      <c r="E3458" s="45"/>
      <c r="F3458" s="42"/>
      <c r="G3458" s="46"/>
      <c r="H3458" s="44"/>
    </row>
    <row r="3459" ht="15.75" customHeight="1">
      <c r="A3459" s="48" t="s">
        <v>476</v>
      </c>
      <c r="B3459" s="48" t="s">
        <v>477</v>
      </c>
      <c r="C3459" s="48" t="s">
        <v>478</v>
      </c>
      <c r="D3459" s="49" t="s">
        <v>564</v>
      </c>
      <c r="E3459" s="50" t="s">
        <v>10</v>
      </c>
      <c r="F3459" s="48" t="s">
        <v>480</v>
      </c>
      <c r="G3459" s="51" t="s">
        <v>481</v>
      </c>
      <c r="H3459" s="49" t="s">
        <v>565</v>
      </c>
    </row>
    <row r="3460" ht="15.75" customHeight="1">
      <c r="A3460" s="53">
        <v>1.0</v>
      </c>
      <c r="B3460" s="55" t="s">
        <v>217</v>
      </c>
      <c r="C3460" s="55" t="str">
        <f>+IF(ISERROR(VLOOKUP($B3460,Insumos!$C:$G,3,FALSE)),"",VLOOKUP($B3460,Insumos!$C:$G,3,FALSE))</f>
        <v>GRAMOS</v>
      </c>
      <c r="D3460" s="56">
        <f>+IF(ISERROR(VLOOKUP($B3460,Insumos!$C:$G,2,FALSE)),"",VLOOKUP($B3460,Insumos!$C:$G,2,FALSE))</f>
        <v>3600</v>
      </c>
      <c r="E3460" s="57">
        <f>+IF(ISERROR(VLOOKUP($B3460,Insumos!$C:$G,5,FALSE)),"",VLOOKUP($B3460,Insumos!$C:$G,5,FALSE))</f>
        <v>700</v>
      </c>
      <c r="F3460" s="55" t="str">
        <f>+IF(ISERROR(VLOOKUP($B3460,Insumos!$C:$G,4,FALSE)),"",VLOOKUP($B3460,Insumos!$C:$G,4,FALSE))</f>
        <v>GRAMOS</v>
      </c>
      <c r="G3460" s="187">
        <v>100.0</v>
      </c>
      <c r="H3460" s="56">
        <f t="shared" ref="H3460:H3481" si="123">IF(ISERROR(ROUND(+D3460/E3460*G3460,2)),0,ROUND(+D3460/E3460*G3460,2))</f>
        <v>514.29</v>
      </c>
    </row>
    <row r="3461" ht="15.75" customHeight="1">
      <c r="A3461" s="53">
        <v>2.0</v>
      </c>
      <c r="B3461" s="55" t="s">
        <v>101</v>
      </c>
      <c r="C3461" s="55" t="str">
        <f>+IF(ISERROR(VLOOKUP($B3461,Insumos!$C:$G,3,FALSE)),"",VLOOKUP($B3461,Insumos!$C:$G,3,FALSE))</f>
        <v>GRAMOS</v>
      </c>
      <c r="D3461" s="56">
        <f>+IF(ISERROR(VLOOKUP($B3461,Insumos!$C:$G,2,FALSE)),"",VLOOKUP($B3461,Insumos!$C:$G,2,FALSE))</f>
        <v>1513</v>
      </c>
      <c r="E3461" s="57">
        <f>+IF(ISERROR(VLOOKUP($B3461,Insumos!$C:$G,5,FALSE)),"",VLOOKUP($B3461,Insumos!$C:$G,5,FALSE))</f>
        <v>1000</v>
      </c>
      <c r="F3461" s="55" t="str">
        <f>+IF(ISERROR(VLOOKUP($B3461,Insumos!$C:$G,4,FALSE)),"",VLOOKUP($B3461,Insumos!$C:$G,4,FALSE))</f>
        <v>GRAMOS</v>
      </c>
      <c r="G3461" s="187">
        <v>50.0</v>
      </c>
      <c r="H3461" s="56">
        <f t="shared" si="123"/>
        <v>75.65</v>
      </c>
    </row>
    <row r="3462" ht="15.75" customHeight="1">
      <c r="A3462" s="53">
        <v>3.0</v>
      </c>
      <c r="B3462" s="55" t="s">
        <v>248</v>
      </c>
      <c r="C3462" s="55" t="str">
        <f>+IF(ISERROR(VLOOKUP($B3462,Insumos!$C:$G,3,FALSE)),"",VLOOKUP($B3462,Insumos!$C:$G,3,FALSE))</f>
        <v>GRAMOS</v>
      </c>
      <c r="D3462" s="56">
        <f>+IF(ISERROR(VLOOKUP($B3462,Insumos!$C:$G,2,FALSE)),"",VLOOKUP($B3462,Insumos!$C:$G,2,FALSE))</f>
        <v>3900</v>
      </c>
      <c r="E3462" s="57">
        <f>+IF(ISERROR(VLOOKUP($B3462,Insumos!$C:$G,5,FALSE)),"",VLOOKUP($B3462,Insumos!$C:$G,5,FALSE))</f>
        <v>900</v>
      </c>
      <c r="F3462" s="55" t="str">
        <f>+IF(ISERROR(VLOOKUP($B3462,Insumos!$C:$G,4,FALSE)),"",VLOOKUP($B3462,Insumos!$C:$G,4,FALSE))</f>
        <v>GRAMOS</v>
      </c>
      <c r="G3462" s="187">
        <v>25.0</v>
      </c>
      <c r="H3462" s="56">
        <f t="shared" si="123"/>
        <v>108.33</v>
      </c>
    </row>
    <row r="3463" ht="15.75" customHeight="1">
      <c r="A3463" s="53">
        <v>4.0</v>
      </c>
      <c r="B3463" s="55" t="s">
        <v>232</v>
      </c>
      <c r="C3463" s="55" t="str">
        <f>+IF(ISERROR(VLOOKUP($B3463,Insumos!$C:$G,3,FALSE)),"",VLOOKUP($B3463,Insumos!$C:$G,3,FALSE))</f>
        <v>GRAMOS</v>
      </c>
      <c r="D3463" s="56">
        <f>+IF(ISERROR(VLOOKUP($B3463,Insumos!$C:$G,2,FALSE)),"",VLOOKUP($B3463,Insumos!$C:$G,2,FALSE))</f>
        <v>3529.411765</v>
      </c>
      <c r="E3463" s="57">
        <f>+IF(ISERROR(VLOOKUP($B3463,Insumos!$C:$G,5,FALSE)),"",VLOOKUP($B3463,Insumos!$C:$G,5,FALSE))</f>
        <v>1000</v>
      </c>
      <c r="F3463" s="55" t="str">
        <f>+IF(ISERROR(VLOOKUP($B3463,Insumos!$C:$G,4,FALSE)),"",VLOOKUP($B3463,Insumos!$C:$G,4,FALSE))</f>
        <v>GRAMOS</v>
      </c>
      <c r="G3463" s="187">
        <v>70.0</v>
      </c>
      <c r="H3463" s="56">
        <f t="shared" si="123"/>
        <v>247.06</v>
      </c>
    </row>
    <row r="3464" ht="15.75" customHeight="1">
      <c r="A3464" s="53">
        <v>5.0</v>
      </c>
      <c r="B3464" s="55" t="s">
        <v>98</v>
      </c>
      <c r="C3464" s="55" t="str">
        <f>+IF(ISERROR(VLOOKUP($B3464,Insumos!$C:$G,3,FALSE)),"",VLOOKUP($B3464,Insumos!$C:$G,3,FALSE))</f>
        <v>GRAMOS</v>
      </c>
      <c r="D3464" s="56">
        <f>+IF(ISERROR(VLOOKUP($B3464,Insumos!$C:$G,2,FALSE)),"",VLOOKUP($B3464,Insumos!$C:$G,2,FALSE))</f>
        <v>3361</v>
      </c>
      <c r="E3464" s="57">
        <f>+IF(ISERROR(VLOOKUP($B3464,Insumos!$C:$G,5,FALSE)),"",VLOOKUP($B3464,Insumos!$C:$G,5,FALSE))</f>
        <v>1000</v>
      </c>
      <c r="F3464" s="55" t="str">
        <f>+IF(ISERROR(VLOOKUP($B3464,Insumos!$C:$G,4,FALSE)),"",VLOOKUP($B3464,Insumos!$C:$G,4,FALSE))</f>
        <v>GRAMOS</v>
      </c>
      <c r="G3464" s="187">
        <v>50.0</v>
      </c>
      <c r="H3464" s="56">
        <f t="shared" si="123"/>
        <v>168.05</v>
      </c>
    </row>
    <row r="3465" ht="15.75" customHeight="1">
      <c r="A3465" s="53">
        <v>6.0</v>
      </c>
      <c r="B3465" s="55" t="s">
        <v>179</v>
      </c>
      <c r="C3465" s="55" t="str">
        <f>+IF(ISERROR(VLOOKUP($B3465,Insumos!$C:$G,3,FALSE)),"",VLOOKUP($B3465,Insumos!$C:$G,3,FALSE))</f>
        <v>GRAMOS</v>
      </c>
      <c r="D3465" s="56">
        <f>+IF(ISERROR(VLOOKUP($B3465,Insumos!$C:$G,2,FALSE)),"",VLOOKUP($B3465,Insumos!$C:$G,2,FALSE))</f>
        <v>840</v>
      </c>
      <c r="E3465" s="57">
        <f>+IF(ISERROR(VLOOKUP($B3465,Insumos!$C:$G,5,FALSE)),"",VLOOKUP($B3465,Insumos!$C:$G,5,FALSE))</f>
        <v>800</v>
      </c>
      <c r="F3465" s="55" t="str">
        <f>+IF(ISERROR(VLOOKUP($B3465,Insumos!$C:$G,4,FALSE)),"",VLOOKUP($B3465,Insumos!$C:$G,4,FALSE))</f>
        <v>GRAMOS</v>
      </c>
      <c r="G3465" s="187">
        <v>10.0</v>
      </c>
      <c r="H3465" s="56">
        <f t="shared" si="123"/>
        <v>10.5</v>
      </c>
    </row>
    <row r="3466" ht="15.75" customHeight="1">
      <c r="A3466" s="53">
        <v>7.0</v>
      </c>
      <c r="B3466" s="55" t="s">
        <v>100</v>
      </c>
      <c r="C3466" s="55" t="str">
        <f>+IF(ISERROR(VLOOKUP($B3466,Insumos!$C:$G,3,FALSE)),"",VLOOKUP($B3466,Insumos!$C:$G,3,FALSE))</f>
        <v>GRAMOS</v>
      </c>
      <c r="D3466" s="56">
        <f>+IF(ISERROR(VLOOKUP($B3466,Insumos!$C:$G,2,FALSE)),"",VLOOKUP($B3466,Insumos!$C:$G,2,FALSE))</f>
        <v>2900</v>
      </c>
      <c r="E3466" s="57">
        <f>+IF(ISERROR(VLOOKUP($B3466,Insumos!$C:$G,5,FALSE)),"",VLOOKUP($B3466,Insumos!$C:$G,5,FALSE))</f>
        <v>1000</v>
      </c>
      <c r="F3466" s="55" t="str">
        <f>+IF(ISERROR(VLOOKUP($B3466,Insumos!$C:$G,4,FALSE)),"",VLOOKUP($B3466,Insumos!$C:$G,4,FALSE))</f>
        <v>GRAMOS</v>
      </c>
      <c r="G3466" s="187">
        <v>50.0</v>
      </c>
      <c r="H3466" s="56">
        <f t="shared" si="123"/>
        <v>145</v>
      </c>
    </row>
    <row r="3467" ht="15.75" customHeight="1">
      <c r="A3467" s="53">
        <v>8.0</v>
      </c>
      <c r="B3467" s="55" t="s">
        <v>234</v>
      </c>
      <c r="C3467" s="55" t="str">
        <f>+IF(ISERROR(VLOOKUP($B3467,Insumos!$C:$G,3,FALSE)),"",VLOOKUP($B3467,Insumos!$C:$G,3,FALSE))</f>
        <v>GRAMOS</v>
      </c>
      <c r="D3467" s="56">
        <f>+IF(ISERROR(VLOOKUP($B3467,Insumos!$C:$G,2,FALSE)),"",VLOOKUP($B3467,Insumos!$C:$G,2,FALSE))</f>
        <v>878.8888889</v>
      </c>
      <c r="E3467" s="57">
        <f>+IF(ISERROR(VLOOKUP($B3467,Insumos!$C:$G,5,FALSE)),"",VLOOKUP($B3467,Insumos!$C:$G,5,FALSE))</f>
        <v>1000</v>
      </c>
      <c r="F3467" s="55" t="str">
        <f>+IF(ISERROR(VLOOKUP($B3467,Insumos!$C:$G,4,FALSE)),"",VLOOKUP($B3467,Insumos!$C:$G,4,FALSE))</f>
        <v>GRAMOS</v>
      </c>
      <c r="G3467" s="187">
        <v>30.0</v>
      </c>
      <c r="H3467" s="56">
        <f t="shared" si="123"/>
        <v>26.37</v>
      </c>
    </row>
    <row r="3468" ht="15.75" customHeight="1">
      <c r="A3468" s="53">
        <v>9.0</v>
      </c>
      <c r="B3468" s="55" t="s">
        <v>78</v>
      </c>
      <c r="C3468" s="55" t="str">
        <f>+IF(ISERROR(VLOOKUP($B3468,Insumos!$C:$G,3,FALSE)),"",VLOOKUP($B3468,Insumos!$C:$G,3,FALSE))</f>
        <v>MILILITROS</v>
      </c>
      <c r="D3468" s="56">
        <f>+IF(ISERROR(VLOOKUP($B3468,Insumos!$C:$G,2,FALSE)),"",VLOOKUP($B3468,Insumos!$C:$G,2,FALSE))</f>
        <v>421.35</v>
      </c>
      <c r="E3468" s="57">
        <f>+IF(ISERROR(VLOOKUP($B3468,Insumos!$C:$G,5,FALSE)),"",VLOOKUP($B3468,Insumos!$C:$G,5,FALSE))</f>
        <v>88</v>
      </c>
      <c r="F3468" s="55" t="str">
        <f>+IF(ISERROR(VLOOKUP($B3468,Insumos!$C:$G,4,FALSE)),"",VLOOKUP($B3468,Insumos!$C:$G,4,FALSE))</f>
        <v>MILILITROS</v>
      </c>
      <c r="G3468" s="187">
        <v>50.0</v>
      </c>
      <c r="H3468" s="56">
        <f t="shared" si="123"/>
        <v>239.4</v>
      </c>
    </row>
    <row r="3469" ht="15.75" customHeight="1">
      <c r="A3469" s="53">
        <v>10.0</v>
      </c>
      <c r="B3469" s="55" t="s">
        <v>47</v>
      </c>
      <c r="C3469" s="55" t="str">
        <f>+IF(ISERROR(VLOOKUP($B3469,Insumos!$C:$G,3,FALSE)),"",VLOOKUP($B3469,Insumos!$C:$G,3,FALSE))</f>
        <v>GRAMOS</v>
      </c>
      <c r="D3469" s="56">
        <f>+IF(ISERROR(VLOOKUP($B3469,Insumos!$C:$G,2,FALSE)),"",VLOOKUP($B3469,Insumos!$C:$G,2,FALSE))</f>
        <v>840</v>
      </c>
      <c r="E3469" s="57">
        <f>+IF(ISERROR(VLOOKUP($B3469,Insumos!$C:$G,5,FALSE)),"",VLOOKUP($B3469,Insumos!$C:$G,5,FALSE))</f>
        <v>90</v>
      </c>
      <c r="F3469" s="55" t="str">
        <f>+IF(ISERROR(VLOOKUP($B3469,Insumos!$C:$G,4,FALSE)),"",VLOOKUP($B3469,Insumos!$C:$G,4,FALSE))</f>
        <v>GRAMOS</v>
      </c>
      <c r="G3469" s="187">
        <v>10.0</v>
      </c>
      <c r="H3469" s="56">
        <f t="shared" si="123"/>
        <v>93.33</v>
      </c>
    </row>
    <row r="3470" ht="15.75" customHeight="1">
      <c r="A3470" s="53">
        <v>11.0</v>
      </c>
      <c r="B3470" s="55" t="s">
        <v>294</v>
      </c>
      <c r="C3470" s="55" t="str">
        <f>+IF(ISERROR(VLOOKUP($B3470,Insumos!$C:$G,3,FALSE)),"",VLOOKUP($B3470,Insumos!$C:$G,3,FALSE))</f>
        <v>CAJA</v>
      </c>
      <c r="D3470" s="56">
        <f>+IF(ISERROR(VLOOKUP($B3470,Insumos!$C:$G,2,FALSE)),"",VLOOKUP($B3470,Insumos!$C:$G,2,FALSE))</f>
        <v>180</v>
      </c>
      <c r="E3470" s="57">
        <f>+IF(ISERROR(VLOOKUP($B3470,Insumos!$C:$G,5,FALSE)),"",VLOOKUP($B3470,Insumos!$C:$G,5,FALSE))</f>
        <v>1</v>
      </c>
      <c r="F3470" s="55" t="str">
        <f>+IF(ISERROR(VLOOKUP($B3470,Insumos!$C:$G,4,FALSE)),"",VLOOKUP($B3470,Insumos!$C:$G,4,FALSE))</f>
        <v>CAJA</v>
      </c>
      <c r="G3470" s="187">
        <v>1.0</v>
      </c>
      <c r="H3470" s="56">
        <f t="shared" si="123"/>
        <v>180</v>
      </c>
    </row>
    <row r="3471" ht="15.75" customHeight="1">
      <c r="A3471" s="53">
        <v>12.0</v>
      </c>
      <c r="B3471" s="55" t="s">
        <v>314</v>
      </c>
      <c r="C3471" s="55" t="str">
        <f>+IF(ISERROR(VLOOKUP($B3471,Insumos!$C:$G,3,FALSE)),"",VLOOKUP($B3471,Insumos!$C:$G,3,FALSE))</f>
        <v>UNIDAD</v>
      </c>
      <c r="D3471" s="56">
        <f>+IF(ISERROR(VLOOKUP($B3471,Insumos!$C:$G,2,FALSE)),"",VLOOKUP($B3471,Insumos!$C:$G,2,FALSE))</f>
        <v>10.5</v>
      </c>
      <c r="E3471" s="57">
        <f>+IF(ISERROR(VLOOKUP($B3471,Insumos!$C:$G,5,FALSE)),"",VLOOKUP($B3471,Insumos!$C:$G,5,FALSE))</f>
        <v>1</v>
      </c>
      <c r="F3471" s="55" t="str">
        <f>+IF(ISERROR(VLOOKUP($B3471,Insumos!$C:$G,4,FALSE)),"",VLOOKUP($B3471,Insumos!$C:$G,4,FALSE))</f>
        <v>UNIDAD</v>
      </c>
      <c r="G3471" s="187">
        <v>1.0</v>
      </c>
      <c r="H3471" s="56">
        <f t="shared" si="123"/>
        <v>10.5</v>
      </c>
    </row>
    <row r="3472" ht="15.75" customHeight="1">
      <c r="A3472" s="53">
        <v>13.0</v>
      </c>
      <c r="B3472" s="55" t="s">
        <v>156</v>
      </c>
      <c r="C3472" s="55" t="str">
        <f>+IF(ISERROR(VLOOKUP($B3472,Insumos!$C:$G,3,FALSE)),"",VLOOKUP($B3472,Insumos!$C:$G,3,FALSE))</f>
        <v>GRAMOS</v>
      </c>
      <c r="D3472" s="56">
        <f>+IF(ISERROR(VLOOKUP($B3472,Insumos!$C:$G,2,FALSE)),"",VLOOKUP($B3472,Insumos!$C:$G,2,FALSE))</f>
        <v>909</v>
      </c>
      <c r="E3472" s="57">
        <f>+IF(ISERROR(VLOOKUP($B3472,Insumos!$C:$G,5,FALSE)),"",VLOOKUP($B3472,Insumos!$C:$G,5,FALSE))</f>
        <v>1000</v>
      </c>
      <c r="F3472" s="55" t="str">
        <f>+IF(ISERROR(VLOOKUP($B3472,Insumos!$C:$G,4,FALSE)),"",VLOOKUP($B3472,Insumos!$C:$G,4,FALSE))</f>
        <v>GRAMOS</v>
      </c>
      <c r="G3472" s="187">
        <v>8.0</v>
      </c>
      <c r="H3472" s="56">
        <f t="shared" si="123"/>
        <v>7.27</v>
      </c>
    </row>
    <row r="3473" ht="15.75" customHeight="1">
      <c r="A3473" s="53">
        <v>14.0</v>
      </c>
      <c r="B3473" s="55" t="s">
        <v>313</v>
      </c>
      <c r="C3473" s="55" t="str">
        <f>+IF(ISERROR(VLOOKUP($B3473,Insumos!$C:$G,3,FALSE)),"",VLOOKUP($B3473,Insumos!$C:$G,3,FALSE))</f>
        <v>GRAMOS</v>
      </c>
      <c r="D3473" s="56">
        <f>+IF(ISERROR(VLOOKUP($B3473,Insumos!$C:$G,2,FALSE)),"",VLOOKUP($B3473,Insumos!$C:$G,2,FALSE))</f>
        <v>6750</v>
      </c>
      <c r="E3473" s="57">
        <f>+IF(ISERROR(VLOOKUP($B3473,Insumos!$C:$G,5,FALSE)),"",VLOOKUP($B3473,Insumos!$C:$G,5,FALSE))</f>
        <v>1000</v>
      </c>
      <c r="F3473" s="55" t="str">
        <f>+IF(ISERROR(VLOOKUP($B3473,Insumos!$C:$G,4,FALSE)),"",VLOOKUP($B3473,Insumos!$C:$G,4,FALSE))</f>
        <v>GRAMOS</v>
      </c>
      <c r="G3473" s="187">
        <v>8.0</v>
      </c>
      <c r="H3473" s="56">
        <f t="shared" si="123"/>
        <v>54</v>
      </c>
    </row>
    <row r="3474" ht="15.75" customHeight="1">
      <c r="A3474" s="53">
        <v>15.0</v>
      </c>
      <c r="B3474" s="55" t="s">
        <v>311</v>
      </c>
      <c r="C3474" s="55" t="str">
        <f>+IF(ISERROR(VLOOKUP($B3474,Insumos!$C:$G,3,FALSE)),"",VLOOKUP($B3474,Insumos!$C:$G,3,FALSE))</f>
        <v>UNIDAD</v>
      </c>
      <c r="D3474" s="56">
        <f>+IF(ISERROR(VLOOKUP($B3474,Insumos!$C:$G,2,FALSE)),"",VLOOKUP($B3474,Insumos!$C:$G,2,FALSE))</f>
        <v>75.25</v>
      </c>
      <c r="E3474" s="57">
        <f>+IF(ISERROR(VLOOKUP($B3474,Insumos!$C:$G,5,FALSE)),"",VLOOKUP($B3474,Insumos!$C:$G,5,FALSE))</f>
        <v>1</v>
      </c>
      <c r="F3474" s="55" t="str">
        <f>+IF(ISERROR(VLOOKUP($B3474,Insumos!$C:$G,4,FALSE)),"",VLOOKUP($B3474,Insumos!$C:$G,4,FALSE))</f>
        <v>UNIDAD</v>
      </c>
      <c r="G3474" s="187">
        <v>1.0</v>
      </c>
      <c r="H3474" s="56">
        <f t="shared" si="123"/>
        <v>75.25</v>
      </c>
    </row>
    <row r="3475" ht="15.75" customHeight="1">
      <c r="A3475" s="53">
        <v>16.0</v>
      </c>
      <c r="B3475" s="55" t="s">
        <v>312</v>
      </c>
      <c r="C3475" s="55" t="str">
        <f>+IF(ISERROR(VLOOKUP($B3475,Insumos!$C:$G,3,FALSE)),"",VLOOKUP($B3475,Insumos!$C:$G,3,FALSE))</f>
        <v>UNIDAD</v>
      </c>
      <c r="D3475" s="56">
        <f>+IF(ISERROR(VLOOKUP($B3475,Insumos!$C:$G,2,FALSE)),"",VLOOKUP($B3475,Insumos!$C:$G,2,FALSE))</f>
        <v>90.25</v>
      </c>
      <c r="E3475" s="57">
        <f>+IF(ISERROR(VLOOKUP($B3475,Insumos!$C:$G,5,FALSE)),"",VLOOKUP($B3475,Insumos!$C:$G,5,FALSE))</f>
        <v>1</v>
      </c>
      <c r="F3475" s="55" t="str">
        <f>+IF(ISERROR(VLOOKUP($B3475,Insumos!$C:$G,4,FALSE)),"",VLOOKUP($B3475,Insumos!$C:$G,4,FALSE))</f>
        <v>UNIDAD</v>
      </c>
      <c r="G3475" s="187">
        <v>1.0</v>
      </c>
      <c r="H3475" s="56">
        <f t="shared" si="123"/>
        <v>90.25</v>
      </c>
    </row>
    <row r="3476" ht="15.75" customHeight="1">
      <c r="A3476" s="53">
        <v>17.0</v>
      </c>
      <c r="B3476" s="55" t="s">
        <v>303</v>
      </c>
      <c r="C3476" s="55" t="str">
        <f>+IF(ISERROR(VLOOKUP($B3476,Insumos!$C:$G,3,FALSE)),"",VLOOKUP($B3476,Insumos!$C:$G,3,FALSE))</f>
        <v>UNIDAD</v>
      </c>
      <c r="D3476" s="56">
        <f>+IF(ISERROR(VLOOKUP($B3476,Insumos!$C:$G,2,FALSE)),"",VLOOKUP($B3476,Insumos!$C:$G,2,FALSE))</f>
        <v>10</v>
      </c>
      <c r="E3476" s="57">
        <f>+IF(ISERROR(VLOOKUP($B3476,Insumos!$C:$G,5,FALSE)),"",VLOOKUP($B3476,Insumos!$C:$G,5,FALSE))</f>
        <v>1</v>
      </c>
      <c r="F3476" s="55" t="str">
        <f>+IF(ISERROR(VLOOKUP($B3476,Insumos!$C:$G,4,FALSE)),"",VLOOKUP($B3476,Insumos!$C:$G,4,FALSE))</f>
        <v>UNIDAD</v>
      </c>
      <c r="G3476" s="187">
        <v>3.0</v>
      </c>
      <c r="H3476" s="56">
        <f t="shared" si="123"/>
        <v>30</v>
      </c>
    </row>
    <row r="3477" ht="15.75" customHeight="1">
      <c r="A3477" s="53">
        <v>18.0</v>
      </c>
      <c r="B3477" s="55" t="s">
        <v>304</v>
      </c>
      <c r="C3477" s="55" t="str">
        <f>+IF(ISERROR(VLOOKUP($B3477,Insumos!$C:$G,3,FALSE)),"",VLOOKUP($B3477,Insumos!$C:$G,3,FALSE))</f>
        <v>UNIDAD</v>
      </c>
      <c r="D3477" s="56">
        <f>+IF(ISERROR(VLOOKUP($B3477,Insumos!$C:$G,2,FALSE)),"",VLOOKUP($B3477,Insumos!$C:$G,2,FALSE))</f>
        <v>9</v>
      </c>
      <c r="E3477" s="57">
        <f>+IF(ISERROR(VLOOKUP($B3477,Insumos!$C:$G,5,FALSE)),"",VLOOKUP($B3477,Insumos!$C:$G,5,FALSE))</f>
        <v>1</v>
      </c>
      <c r="F3477" s="55" t="str">
        <f>+IF(ISERROR(VLOOKUP($B3477,Insumos!$C:$G,4,FALSE)),"",VLOOKUP($B3477,Insumos!$C:$G,4,FALSE))</f>
        <v>UNIDAD</v>
      </c>
      <c r="G3477" s="187">
        <v>3.0</v>
      </c>
      <c r="H3477" s="56">
        <f t="shared" si="123"/>
        <v>27</v>
      </c>
    </row>
    <row r="3478" ht="15.75" customHeight="1">
      <c r="A3478" s="53">
        <v>19.0</v>
      </c>
      <c r="B3478" s="55" t="s">
        <v>305</v>
      </c>
      <c r="C3478" s="55" t="str">
        <f>+IF(ISERROR(VLOOKUP($B3478,Insumos!$C:$G,3,FALSE)),"",VLOOKUP($B3478,Insumos!$C:$G,3,FALSE))</f>
        <v>UNIDAD</v>
      </c>
      <c r="D3478" s="56">
        <f>+IF(ISERROR(VLOOKUP($B3478,Insumos!$C:$G,2,FALSE)),"",VLOOKUP($B3478,Insumos!$C:$G,2,FALSE))</f>
        <v>52</v>
      </c>
      <c r="E3478" s="57">
        <f>+IF(ISERROR(VLOOKUP($B3478,Insumos!$C:$G,5,FALSE)),"",VLOOKUP($B3478,Insumos!$C:$G,5,FALSE))</f>
        <v>1</v>
      </c>
      <c r="F3478" s="55" t="str">
        <f>+IF(ISERROR(VLOOKUP($B3478,Insumos!$C:$G,4,FALSE)),"",VLOOKUP($B3478,Insumos!$C:$G,4,FALSE))</f>
        <v>UNIDAD</v>
      </c>
      <c r="G3478" s="187">
        <v>1.0</v>
      </c>
      <c r="H3478" s="56">
        <f t="shared" si="123"/>
        <v>52</v>
      </c>
    </row>
    <row r="3479" ht="15.75" customHeight="1">
      <c r="A3479" s="53">
        <v>20.0</v>
      </c>
      <c r="B3479" s="55" t="s">
        <v>309</v>
      </c>
      <c r="C3479" s="55" t="str">
        <f>+IF(ISERROR(VLOOKUP($B3479,Insumos!$C:$G,3,FALSE)),"",VLOOKUP($B3479,Insumos!$C:$G,3,FALSE))</f>
        <v>UNIDAD</v>
      </c>
      <c r="D3479" s="56">
        <f>+IF(ISERROR(VLOOKUP($B3479,Insumos!$C:$G,2,FALSE)),"",VLOOKUP($B3479,Insumos!$C:$G,2,FALSE))</f>
        <v>23.53</v>
      </c>
      <c r="E3479" s="57">
        <f>+IF(ISERROR(VLOOKUP($B3479,Insumos!$C:$G,5,FALSE)),"",VLOOKUP($B3479,Insumos!$C:$G,5,FALSE))</f>
        <v>1</v>
      </c>
      <c r="F3479" s="55" t="str">
        <f>+IF(ISERROR(VLOOKUP($B3479,Insumos!$C:$G,4,FALSE)),"",VLOOKUP($B3479,Insumos!$C:$G,4,FALSE))</f>
        <v>UNIDAD</v>
      </c>
      <c r="G3479" s="187">
        <v>1.0</v>
      </c>
      <c r="H3479" s="56">
        <f t="shared" si="123"/>
        <v>23.53</v>
      </c>
    </row>
    <row r="3480" ht="15.75" customHeight="1">
      <c r="A3480" s="53">
        <v>21.0</v>
      </c>
      <c r="B3480" s="55" t="s">
        <v>310</v>
      </c>
      <c r="C3480" s="55" t="str">
        <f>+IF(ISERROR(VLOOKUP($B3480,Insumos!$C:$G,3,FALSE)),"",VLOOKUP($B3480,Insumos!$C:$G,3,FALSE))</f>
        <v>UNIDAD</v>
      </c>
      <c r="D3480" s="56">
        <f>+IF(ISERROR(VLOOKUP($B3480,Insumos!$C:$G,2,FALSE)),"",VLOOKUP($B3480,Insumos!$C:$G,2,FALSE))</f>
        <v>15.13</v>
      </c>
      <c r="E3480" s="57">
        <f>+IF(ISERROR(VLOOKUP($B3480,Insumos!$C:$G,5,FALSE)),"",VLOOKUP($B3480,Insumos!$C:$G,5,FALSE))</f>
        <v>1</v>
      </c>
      <c r="F3480" s="55" t="str">
        <f>+IF(ISERROR(VLOOKUP($B3480,Insumos!$C:$G,4,FALSE)),"",VLOOKUP($B3480,Insumos!$C:$G,4,FALSE))</f>
        <v>UNIDAD</v>
      </c>
      <c r="G3480" s="187">
        <v>1.0</v>
      </c>
      <c r="H3480" s="56">
        <f t="shared" si="123"/>
        <v>15.13</v>
      </c>
    </row>
    <row r="3481" ht="15.75" customHeight="1">
      <c r="A3481" s="53">
        <v>22.0</v>
      </c>
      <c r="B3481" s="55" t="s">
        <v>315</v>
      </c>
      <c r="C3481" s="55" t="str">
        <f>+IF(ISERROR(VLOOKUP($B3481,Insumos!$C:$G,3,FALSE)),"",VLOOKUP($B3481,Insumos!$C:$G,3,FALSE))</f>
        <v>UNIDAD</v>
      </c>
      <c r="D3481" s="56">
        <f>+IF(ISERROR(VLOOKUP($B3481,Insumos!$C:$G,2,FALSE)),"",VLOOKUP($B3481,Insumos!$C:$G,2,FALSE))</f>
        <v>170</v>
      </c>
      <c r="E3481" s="57">
        <f>+IF(ISERROR(VLOOKUP($B3481,Insumos!$C:$G,5,FALSE)),"",VLOOKUP($B3481,Insumos!$C:$G,5,FALSE))</f>
        <v>1</v>
      </c>
      <c r="F3481" s="55" t="str">
        <f>+IF(ISERROR(VLOOKUP($B3481,Insumos!$C:$G,4,FALSE)),"",VLOOKUP($B3481,Insumos!$C:$G,4,FALSE))</f>
        <v>UNIDAD</v>
      </c>
      <c r="G3481" s="187">
        <v>1.0</v>
      </c>
      <c r="H3481" s="56">
        <f t="shared" si="123"/>
        <v>170</v>
      </c>
    </row>
    <row r="3482" ht="15.75" customHeight="1">
      <c r="A3482" s="42"/>
      <c r="B3482" s="140"/>
      <c r="C3482" s="41"/>
      <c r="D3482" s="44"/>
      <c r="E3482" s="45"/>
      <c r="F3482" s="41"/>
      <c r="G3482" s="67" t="s">
        <v>566</v>
      </c>
      <c r="H3482" s="194">
        <f>SUM(H3460:H3481)</f>
        <v>2362.91</v>
      </c>
    </row>
    <row r="3483" ht="15.75" customHeight="1">
      <c r="A3483" s="42"/>
      <c r="B3483" s="140"/>
      <c r="C3483" s="41"/>
      <c r="D3483" s="44"/>
      <c r="E3483" s="45"/>
      <c r="F3483" s="41"/>
      <c r="G3483" s="67" t="s">
        <v>569</v>
      </c>
      <c r="H3483" s="142">
        <f>+H3482/10</f>
        <v>236.291</v>
      </c>
    </row>
    <row r="3484" ht="15.75" customHeight="1">
      <c r="A3484" s="42"/>
      <c r="B3484" s="140"/>
      <c r="C3484" s="41"/>
      <c r="D3484" s="44"/>
      <c r="E3484" s="45"/>
      <c r="F3484" s="41"/>
      <c r="G3484" s="67" t="s">
        <v>570</v>
      </c>
      <c r="H3484" s="143">
        <f>(H3482+H3483)*1.19</f>
        <v>3093.04919</v>
      </c>
    </row>
    <row r="3485" ht="15.75" customHeight="1">
      <c r="B3485" s="4"/>
      <c r="G3485" s="67" t="s">
        <v>571</v>
      </c>
      <c r="H3485" s="144">
        <f>+H3484/H3486</f>
        <v>0.3731060543</v>
      </c>
    </row>
    <row r="3486" ht="15.75" customHeight="1">
      <c r="B3486" s="4"/>
      <c r="G3486" s="67" t="s">
        <v>572</v>
      </c>
      <c r="H3486" s="154">
        <v>8290.0</v>
      </c>
    </row>
    <row r="3487" ht="15.75" customHeight="1">
      <c r="B3487" s="4"/>
      <c r="G3487" s="31"/>
    </row>
    <row r="3488" ht="15.75" customHeight="1">
      <c r="B3488" s="4"/>
      <c r="G3488" s="31"/>
    </row>
    <row r="3489" ht="15.75" customHeight="1">
      <c r="A3489" s="138" t="s">
        <v>562</v>
      </c>
      <c r="B3489" s="89" t="s">
        <v>285</v>
      </c>
      <c r="C3489" s="34" t="s">
        <v>484</v>
      </c>
      <c r="D3489" s="35"/>
      <c r="E3489" s="36"/>
      <c r="F3489" s="37"/>
      <c r="G3489" s="38"/>
      <c r="H3489" s="35"/>
    </row>
    <row r="3490" ht="15.75" customHeight="1">
      <c r="A3490" s="42"/>
      <c r="B3490" s="140"/>
      <c r="C3490" s="42"/>
      <c r="D3490" s="44"/>
      <c r="E3490" s="45"/>
      <c r="F3490" s="42"/>
      <c r="G3490" s="46"/>
      <c r="H3490" s="44"/>
    </row>
    <row r="3491" ht="15.75" customHeight="1">
      <c r="A3491" s="48" t="s">
        <v>476</v>
      </c>
      <c r="B3491" s="48" t="s">
        <v>477</v>
      </c>
      <c r="C3491" s="48" t="s">
        <v>478</v>
      </c>
      <c r="D3491" s="49" t="s">
        <v>564</v>
      </c>
      <c r="E3491" s="50" t="s">
        <v>10</v>
      </c>
      <c r="F3491" s="48" t="s">
        <v>480</v>
      </c>
      <c r="G3491" s="51" t="s">
        <v>481</v>
      </c>
      <c r="H3491" s="49" t="s">
        <v>565</v>
      </c>
    </row>
    <row r="3492" ht="15.75" customHeight="1">
      <c r="A3492" s="53">
        <v>1.0</v>
      </c>
      <c r="B3492" s="55" t="s">
        <v>69</v>
      </c>
      <c r="C3492" s="55" t="str">
        <f>+IF(ISERROR(VLOOKUP($B3492,Insumos!$C:$G,3,FALSE)),"",VLOOKUP($B3492,Insumos!$C:$G,3,FALSE))</f>
        <v>GRAMOS</v>
      </c>
      <c r="D3492" s="56">
        <f>+IF(ISERROR(VLOOKUP($B3492,Insumos!$C:$G,2,FALSE)),"",VLOOKUP($B3492,Insumos!$C:$G,2,FALSE))</f>
        <v>2777.79</v>
      </c>
      <c r="E3492" s="57">
        <f>+IF(ISERROR(VLOOKUP($B3492,Insumos!$C:$G,5,FALSE)),"",VLOOKUP($B3492,Insumos!$C:$G,5,FALSE))</f>
        <v>5700</v>
      </c>
      <c r="F3492" s="55" t="str">
        <f>+IF(ISERROR(VLOOKUP($B3492,Insumos!$C:$G,4,FALSE)),"",VLOOKUP($B3492,Insumos!$C:$G,4,FALSE))</f>
        <v>GRAMOS</v>
      </c>
      <c r="G3492" s="141">
        <v>110.0</v>
      </c>
      <c r="H3492" s="56">
        <f t="shared" ref="H3492:H3510" si="124">IF(ISERROR(ROUND(+D3492/E3492*G3492,2)),0,ROUND(+D3492/E3492*G3492,2))</f>
        <v>53.61</v>
      </c>
    </row>
    <row r="3493" ht="15.75" customHeight="1">
      <c r="A3493" s="53">
        <v>2.0</v>
      </c>
      <c r="B3493" s="55" t="s">
        <v>52</v>
      </c>
      <c r="C3493" s="55" t="str">
        <f>+IF(ISERROR(VLOOKUP($B3493,Insumos!$C:$G,3,FALSE)),"",VLOOKUP($B3493,Insumos!$C:$G,3,FALSE))</f>
        <v>UNIDAD</v>
      </c>
      <c r="D3493" s="56">
        <f>+IF(ISERROR(VLOOKUP($B3493,Insumos!$C:$G,2,FALSE)),"",VLOOKUP($B3493,Insumos!$C:$G,2,FALSE))</f>
        <v>5000</v>
      </c>
      <c r="E3493" s="57">
        <f>+IF(ISERROR(VLOOKUP($B3493,Insumos!$C:$G,5,FALSE)),"",VLOOKUP($B3493,Insumos!$C:$G,5,FALSE))</f>
        <v>100</v>
      </c>
      <c r="F3493" s="55" t="str">
        <f>+IF(ISERROR(VLOOKUP($B3493,Insumos!$C:$G,4,FALSE)),"",VLOOKUP($B3493,Insumos!$C:$G,4,FALSE))</f>
        <v>UNIDAD</v>
      </c>
      <c r="G3493" s="141">
        <v>0.5</v>
      </c>
      <c r="H3493" s="56">
        <f t="shared" si="124"/>
        <v>25</v>
      </c>
    </row>
    <row r="3494" ht="15.75" customHeight="1">
      <c r="A3494" s="53">
        <v>3.0</v>
      </c>
      <c r="B3494" s="55" t="s">
        <v>98</v>
      </c>
      <c r="C3494" s="55" t="str">
        <f>+IF(ISERROR(VLOOKUP($B3494,Insumos!$C:$G,3,FALSE)),"",VLOOKUP($B3494,Insumos!$C:$G,3,FALSE))</f>
        <v>GRAMOS</v>
      </c>
      <c r="D3494" s="56">
        <f>+IF(ISERROR(VLOOKUP($B3494,Insumos!$C:$G,2,FALSE)),"",VLOOKUP($B3494,Insumos!$C:$G,2,FALSE))</f>
        <v>3361</v>
      </c>
      <c r="E3494" s="57">
        <f>+IF(ISERROR(VLOOKUP($B3494,Insumos!$C:$G,5,FALSE)),"",VLOOKUP($B3494,Insumos!$C:$G,5,FALSE))</f>
        <v>1000</v>
      </c>
      <c r="F3494" s="55" t="str">
        <f>+IF(ISERROR(VLOOKUP($B3494,Insumos!$C:$G,4,FALSE)),"",VLOOKUP($B3494,Insumos!$C:$G,4,FALSE))</f>
        <v>GRAMOS</v>
      </c>
      <c r="G3494" s="141">
        <v>90.0</v>
      </c>
      <c r="H3494" s="56">
        <f t="shared" si="124"/>
        <v>302.49</v>
      </c>
    </row>
    <row r="3495" ht="15.75" customHeight="1">
      <c r="A3495" s="53">
        <v>4.0</v>
      </c>
      <c r="B3495" s="55" t="s">
        <v>54</v>
      </c>
      <c r="C3495" s="55" t="str">
        <f>+IF(ISERROR(VLOOKUP($B3495,Insumos!$C:$G,3,FALSE)),"",VLOOKUP($B3495,Insumos!$C:$G,3,FALSE))</f>
        <v>UNIDAD</v>
      </c>
      <c r="D3495" s="56">
        <f>+IF(ISERROR(VLOOKUP($B3495,Insumos!$C:$G,2,FALSE)),"",VLOOKUP($B3495,Insumos!$C:$G,2,FALSE))</f>
        <v>8000</v>
      </c>
      <c r="E3495" s="57">
        <f>+IF(ISERROR(VLOOKUP($B3495,Insumos!$C:$G,5,FALSE)),"",VLOOKUP($B3495,Insumos!$C:$G,5,FALSE))</f>
        <v>36</v>
      </c>
      <c r="F3495" s="55" t="str">
        <f>+IF(ISERROR(VLOOKUP($B3495,Insumos!$C:$G,4,FALSE)),"",VLOOKUP($B3495,Insumos!$C:$G,4,FALSE))</f>
        <v>UNIDAD</v>
      </c>
      <c r="G3495" s="141">
        <v>0.5</v>
      </c>
      <c r="H3495" s="56">
        <f t="shared" si="124"/>
        <v>111.11</v>
      </c>
    </row>
    <row r="3496" ht="15.75" customHeight="1">
      <c r="A3496" s="53">
        <v>5.0</v>
      </c>
      <c r="B3496" s="55" t="s">
        <v>124</v>
      </c>
      <c r="C3496" s="55" t="str">
        <f>+IF(ISERROR(VLOOKUP($B3496,Insumos!$C:$G,3,FALSE)),"",VLOOKUP($B3496,Insumos!$C:$G,3,FALSE))</f>
        <v>GRAMOS</v>
      </c>
      <c r="D3496" s="56">
        <f>+IF(ISERROR(VLOOKUP($B3496,Insumos!$C:$G,2,FALSE)),"",VLOOKUP($B3496,Insumos!$C:$G,2,FALSE))</f>
        <v>3529.411765</v>
      </c>
      <c r="E3496" s="57">
        <f>+IF(ISERROR(VLOOKUP($B3496,Insumos!$C:$G,5,FALSE)),"",VLOOKUP($B3496,Insumos!$C:$G,5,FALSE))</f>
        <v>1000</v>
      </c>
      <c r="F3496" s="55" t="str">
        <f>+IF(ISERROR(VLOOKUP($B3496,Insumos!$C:$G,4,FALSE)),"",VLOOKUP($B3496,Insumos!$C:$G,4,FALSE))</f>
        <v>GRAMOS</v>
      </c>
      <c r="G3496" s="141">
        <v>45.0</v>
      </c>
      <c r="H3496" s="56">
        <f t="shared" si="124"/>
        <v>158.82</v>
      </c>
    </row>
    <row r="3497" ht="15.75" customHeight="1">
      <c r="A3497" s="53">
        <v>6.0</v>
      </c>
      <c r="B3497" s="55" t="s">
        <v>33</v>
      </c>
      <c r="C3497" s="55" t="str">
        <f>+IF(ISERROR(VLOOKUP($B3497,Insumos!$C:$G,3,FALSE)),"",VLOOKUP($B3497,Insumos!$C:$G,3,FALSE))</f>
        <v>GRAMOS</v>
      </c>
      <c r="D3497" s="56">
        <f>+IF(ISERROR(VLOOKUP($B3497,Insumos!$C:$G,2,FALSE)),"",VLOOKUP($B3497,Insumos!$C:$G,2,FALSE))</f>
        <v>6945</v>
      </c>
      <c r="E3497" s="57">
        <f>+IF(ISERROR(VLOOKUP($B3497,Insumos!$C:$G,5,FALSE)),"",VLOOKUP($B3497,Insumos!$C:$G,5,FALSE))</f>
        <v>1360</v>
      </c>
      <c r="F3497" s="55" t="str">
        <f>+IF(ISERROR(VLOOKUP($B3497,Insumos!$C:$G,4,FALSE)),"",VLOOKUP($B3497,Insumos!$C:$G,4,FALSE))</f>
        <v>GRAMOS</v>
      </c>
      <c r="G3497" s="141">
        <v>35.0</v>
      </c>
      <c r="H3497" s="56">
        <f t="shared" si="124"/>
        <v>178.73</v>
      </c>
    </row>
    <row r="3498" ht="15.75" customHeight="1">
      <c r="A3498" s="53">
        <v>7.0</v>
      </c>
      <c r="B3498" s="55" t="s">
        <v>106</v>
      </c>
      <c r="C3498" s="55" t="str">
        <f>+IF(ISERROR(VLOOKUP($B3498,Insumos!$C:$G,3,FALSE)),"",VLOOKUP($B3498,Insumos!$C:$G,3,FALSE))</f>
        <v>GRAMOS</v>
      </c>
      <c r="D3498" s="56">
        <f>+IF(ISERROR(VLOOKUP($B3498,Insumos!$C:$G,2,FALSE)),"",VLOOKUP($B3498,Insumos!$C:$G,2,FALSE))</f>
        <v>1159.89</v>
      </c>
      <c r="E3498" s="57">
        <f>+IF(ISERROR(VLOOKUP($B3498,Insumos!$C:$G,5,FALSE)),"",VLOOKUP($B3498,Insumos!$C:$G,5,FALSE))</f>
        <v>231</v>
      </c>
      <c r="F3498" s="55" t="str">
        <f>+IF(ISERROR(VLOOKUP($B3498,Insumos!$C:$G,4,FALSE)),"",VLOOKUP($B3498,Insumos!$C:$G,4,FALSE))</f>
        <v>GRAMOS</v>
      </c>
      <c r="G3498" s="141">
        <v>35.0</v>
      </c>
      <c r="H3498" s="56">
        <f t="shared" si="124"/>
        <v>175.74</v>
      </c>
    </row>
    <row r="3499" ht="15.75" customHeight="1">
      <c r="A3499" s="53">
        <v>8.0</v>
      </c>
      <c r="B3499" s="55" t="s">
        <v>297</v>
      </c>
      <c r="C3499" s="55" t="str">
        <f>+IF(ISERROR(VLOOKUP($B3499,Insumos!$C:$G,3,FALSE)),"",VLOOKUP($B3499,Insumos!$C:$G,3,FALSE))</f>
        <v>CAJA</v>
      </c>
      <c r="D3499" s="56">
        <f>+IF(ISERROR(VLOOKUP($B3499,Insumos!$C:$G,2,FALSE)),"",VLOOKUP($B3499,Insumos!$C:$G,2,FALSE))</f>
        <v>110</v>
      </c>
      <c r="E3499" s="57">
        <f>+IF(ISERROR(VLOOKUP($B3499,Insumos!$C:$G,5,FALSE)),"",VLOOKUP($B3499,Insumos!$C:$G,5,FALSE))</f>
        <v>1</v>
      </c>
      <c r="F3499" s="55" t="str">
        <f>+IF(ISERROR(VLOOKUP($B3499,Insumos!$C:$G,4,FALSE)),"",VLOOKUP($B3499,Insumos!$C:$G,4,FALSE))</f>
        <v>CAJA</v>
      </c>
      <c r="G3499" s="141">
        <v>1.0</v>
      </c>
      <c r="H3499" s="56">
        <f t="shared" si="124"/>
        <v>110</v>
      </c>
    </row>
    <row r="3500" ht="15.75" customHeight="1">
      <c r="A3500" s="53">
        <v>9.0</v>
      </c>
      <c r="B3500" s="55" t="s">
        <v>314</v>
      </c>
      <c r="C3500" s="55" t="str">
        <f>+IF(ISERROR(VLOOKUP($B3500,Insumos!$C:$G,3,FALSE)),"",VLOOKUP($B3500,Insumos!$C:$G,3,FALSE))</f>
        <v>UNIDAD</v>
      </c>
      <c r="D3500" s="56">
        <f>+IF(ISERROR(VLOOKUP($B3500,Insumos!$C:$G,2,FALSE)),"",VLOOKUP($B3500,Insumos!$C:$G,2,FALSE))</f>
        <v>10.5</v>
      </c>
      <c r="E3500" s="57">
        <f>+IF(ISERROR(VLOOKUP($B3500,Insumos!$C:$G,5,FALSE)),"",VLOOKUP($B3500,Insumos!$C:$G,5,FALSE))</f>
        <v>1</v>
      </c>
      <c r="F3500" s="55" t="str">
        <f>+IF(ISERROR(VLOOKUP($B3500,Insumos!$C:$G,4,FALSE)),"",VLOOKUP($B3500,Insumos!$C:$G,4,FALSE))</f>
        <v>UNIDAD</v>
      </c>
      <c r="G3500" s="141">
        <v>1.0</v>
      </c>
      <c r="H3500" s="56">
        <f t="shared" si="124"/>
        <v>10.5</v>
      </c>
    </row>
    <row r="3501" ht="15.75" customHeight="1">
      <c r="A3501" s="53">
        <v>10.0</v>
      </c>
      <c r="B3501" s="55" t="s">
        <v>156</v>
      </c>
      <c r="C3501" s="55" t="str">
        <f>+IF(ISERROR(VLOOKUP($B3501,Insumos!$C:$G,3,FALSE)),"",VLOOKUP($B3501,Insumos!$C:$G,3,FALSE))</f>
        <v>GRAMOS</v>
      </c>
      <c r="D3501" s="56">
        <f>+IF(ISERROR(VLOOKUP($B3501,Insumos!$C:$G,2,FALSE)),"",VLOOKUP($B3501,Insumos!$C:$G,2,FALSE))</f>
        <v>909</v>
      </c>
      <c r="E3501" s="57">
        <f>+IF(ISERROR(VLOOKUP($B3501,Insumos!$C:$G,5,FALSE)),"",VLOOKUP($B3501,Insumos!$C:$G,5,FALSE))</f>
        <v>1000</v>
      </c>
      <c r="F3501" s="55" t="str">
        <f>+IF(ISERROR(VLOOKUP($B3501,Insumos!$C:$G,4,FALSE)),"",VLOOKUP($B3501,Insumos!$C:$G,4,FALSE))</f>
        <v>GRAMOS</v>
      </c>
      <c r="G3501" s="141">
        <v>8.0</v>
      </c>
      <c r="H3501" s="56">
        <f t="shared" si="124"/>
        <v>7.27</v>
      </c>
    </row>
    <row r="3502" ht="15.75" customHeight="1">
      <c r="A3502" s="53">
        <v>11.0</v>
      </c>
      <c r="B3502" s="55" t="s">
        <v>313</v>
      </c>
      <c r="C3502" s="55" t="str">
        <f>+IF(ISERROR(VLOOKUP($B3502,Insumos!$C:$G,3,FALSE)),"",VLOOKUP($B3502,Insumos!$C:$G,3,FALSE))</f>
        <v>GRAMOS</v>
      </c>
      <c r="D3502" s="56">
        <f>+IF(ISERROR(VLOOKUP($B3502,Insumos!$C:$G,2,FALSE)),"",VLOOKUP($B3502,Insumos!$C:$G,2,FALSE))</f>
        <v>6750</v>
      </c>
      <c r="E3502" s="57">
        <f>+IF(ISERROR(VLOOKUP($B3502,Insumos!$C:$G,5,FALSE)),"",VLOOKUP($B3502,Insumos!$C:$G,5,FALSE))</f>
        <v>1000</v>
      </c>
      <c r="F3502" s="55" t="str">
        <f>+IF(ISERROR(VLOOKUP($B3502,Insumos!$C:$G,4,FALSE)),"",VLOOKUP($B3502,Insumos!$C:$G,4,FALSE))</f>
        <v>GRAMOS</v>
      </c>
      <c r="G3502" s="141">
        <v>8.0</v>
      </c>
      <c r="H3502" s="56">
        <f t="shared" si="124"/>
        <v>54</v>
      </c>
    </row>
    <row r="3503" ht="15.75" customHeight="1">
      <c r="A3503" s="53">
        <v>12.0</v>
      </c>
      <c r="B3503" s="55" t="s">
        <v>311</v>
      </c>
      <c r="C3503" s="55" t="str">
        <f>+IF(ISERROR(VLOOKUP($B3503,Insumos!$C:$G,3,FALSE)),"",VLOOKUP($B3503,Insumos!$C:$G,3,FALSE))</f>
        <v>UNIDAD</v>
      </c>
      <c r="D3503" s="56">
        <f>+IF(ISERROR(VLOOKUP($B3503,Insumos!$C:$G,2,FALSE)),"",VLOOKUP($B3503,Insumos!$C:$G,2,FALSE))</f>
        <v>75.25</v>
      </c>
      <c r="E3503" s="57">
        <f>+IF(ISERROR(VLOOKUP($B3503,Insumos!$C:$G,5,FALSE)),"",VLOOKUP($B3503,Insumos!$C:$G,5,FALSE))</f>
        <v>1</v>
      </c>
      <c r="F3503" s="55" t="str">
        <f>+IF(ISERROR(VLOOKUP($B3503,Insumos!$C:$G,4,FALSE)),"",VLOOKUP($B3503,Insumos!$C:$G,4,FALSE))</f>
        <v>UNIDAD</v>
      </c>
      <c r="G3503" s="141">
        <v>1.0</v>
      </c>
      <c r="H3503" s="56">
        <f t="shared" si="124"/>
        <v>75.25</v>
      </c>
    </row>
    <row r="3504" ht="15.75" customHeight="1">
      <c r="A3504" s="53">
        <v>13.0</v>
      </c>
      <c r="B3504" s="55" t="s">
        <v>312</v>
      </c>
      <c r="C3504" s="55" t="str">
        <f>+IF(ISERROR(VLOOKUP($B3504,Insumos!$C:$G,3,FALSE)),"",VLOOKUP($B3504,Insumos!$C:$G,3,FALSE))</f>
        <v>UNIDAD</v>
      </c>
      <c r="D3504" s="56">
        <f>+IF(ISERROR(VLOOKUP($B3504,Insumos!$C:$G,2,FALSE)),"",VLOOKUP($B3504,Insumos!$C:$G,2,FALSE))</f>
        <v>90.25</v>
      </c>
      <c r="E3504" s="57">
        <f>+IF(ISERROR(VLOOKUP($B3504,Insumos!$C:$G,5,FALSE)),"",VLOOKUP($B3504,Insumos!$C:$G,5,FALSE))</f>
        <v>1</v>
      </c>
      <c r="F3504" s="55" t="str">
        <f>+IF(ISERROR(VLOOKUP($B3504,Insumos!$C:$G,4,FALSE)),"",VLOOKUP($B3504,Insumos!$C:$G,4,FALSE))</f>
        <v>UNIDAD</v>
      </c>
      <c r="G3504" s="141">
        <v>1.0</v>
      </c>
      <c r="H3504" s="56">
        <f t="shared" si="124"/>
        <v>90.25</v>
      </c>
    </row>
    <row r="3505" ht="15.75" customHeight="1">
      <c r="A3505" s="53">
        <v>14.0</v>
      </c>
      <c r="B3505" s="55" t="s">
        <v>303</v>
      </c>
      <c r="C3505" s="55" t="str">
        <f>+IF(ISERROR(VLOOKUP($B3505,Insumos!$C:$G,3,FALSE)),"",VLOOKUP($B3505,Insumos!$C:$G,3,FALSE))</f>
        <v>UNIDAD</v>
      </c>
      <c r="D3505" s="56">
        <f>+IF(ISERROR(VLOOKUP($B3505,Insumos!$C:$G,2,FALSE)),"",VLOOKUP($B3505,Insumos!$C:$G,2,FALSE))</f>
        <v>10</v>
      </c>
      <c r="E3505" s="57">
        <f>+IF(ISERROR(VLOOKUP($B3505,Insumos!$C:$G,5,FALSE)),"",VLOOKUP($B3505,Insumos!$C:$G,5,FALSE))</f>
        <v>1</v>
      </c>
      <c r="F3505" s="55" t="str">
        <f>+IF(ISERROR(VLOOKUP($B3505,Insumos!$C:$G,4,FALSE)),"",VLOOKUP($B3505,Insumos!$C:$G,4,FALSE))</f>
        <v>UNIDAD</v>
      </c>
      <c r="G3505" s="141">
        <v>2.0</v>
      </c>
      <c r="H3505" s="56">
        <f t="shared" si="124"/>
        <v>20</v>
      </c>
    </row>
    <row r="3506" ht="15.75" customHeight="1">
      <c r="A3506" s="53">
        <v>15.0</v>
      </c>
      <c r="B3506" s="55" t="s">
        <v>304</v>
      </c>
      <c r="C3506" s="55" t="str">
        <f>+IF(ISERROR(VLOOKUP($B3506,Insumos!$C:$G,3,FALSE)),"",VLOOKUP($B3506,Insumos!$C:$G,3,FALSE))</f>
        <v>UNIDAD</v>
      </c>
      <c r="D3506" s="56">
        <f>+IF(ISERROR(VLOOKUP($B3506,Insumos!$C:$G,2,FALSE)),"",VLOOKUP($B3506,Insumos!$C:$G,2,FALSE))</f>
        <v>9</v>
      </c>
      <c r="E3506" s="57">
        <f>+IF(ISERROR(VLOOKUP($B3506,Insumos!$C:$G,5,FALSE)),"",VLOOKUP($B3506,Insumos!$C:$G,5,FALSE))</f>
        <v>1</v>
      </c>
      <c r="F3506" s="55" t="str">
        <f>+IF(ISERROR(VLOOKUP($B3506,Insumos!$C:$G,4,FALSE)),"",VLOOKUP($B3506,Insumos!$C:$G,4,FALSE))</f>
        <v>UNIDAD</v>
      </c>
      <c r="G3506" s="141">
        <v>2.0</v>
      </c>
      <c r="H3506" s="56">
        <f t="shared" si="124"/>
        <v>18</v>
      </c>
    </row>
    <row r="3507" ht="15.75" customHeight="1">
      <c r="A3507" s="53">
        <v>16.0</v>
      </c>
      <c r="B3507" s="55" t="s">
        <v>315</v>
      </c>
      <c r="C3507" s="55" t="str">
        <f>+IF(ISERROR(VLOOKUP($B3507,Insumos!$C:$G,3,FALSE)),"",VLOOKUP($B3507,Insumos!$C:$G,3,FALSE))</f>
        <v>UNIDAD</v>
      </c>
      <c r="D3507" s="56">
        <f>+IF(ISERROR(VLOOKUP($B3507,Insumos!$C:$G,2,FALSE)),"",VLOOKUP($B3507,Insumos!$C:$G,2,FALSE))</f>
        <v>170</v>
      </c>
      <c r="E3507" s="57">
        <f>+IF(ISERROR(VLOOKUP($B3507,Insumos!$C:$G,5,FALSE)),"",VLOOKUP($B3507,Insumos!$C:$G,5,FALSE))</f>
        <v>1</v>
      </c>
      <c r="F3507" s="55" t="str">
        <f>+IF(ISERROR(VLOOKUP($B3507,Insumos!$C:$G,4,FALSE)),"",VLOOKUP($B3507,Insumos!$C:$G,4,FALSE))</f>
        <v>UNIDAD</v>
      </c>
      <c r="G3507" s="141">
        <v>1.0</v>
      </c>
      <c r="H3507" s="56">
        <f t="shared" si="124"/>
        <v>170</v>
      </c>
    </row>
    <row r="3508" ht="15.75" customHeight="1">
      <c r="A3508" s="53">
        <v>17.0</v>
      </c>
      <c r="B3508" s="55"/>
      <c r="C3508" s="55" t="str">
        <f>+IF(ISERROR(VLOOKUP($B3508,Insumos!$C:$G,3,FALSE)),"",VLOOKUP($B3508,Insumos!$C:$G,3,FALSE))</f>
        <v/>
      </c>
      <c r="D3508" s="56" t="str">
        <f>+IF(ISERROR(VLOOKUP($B3508,Insumos!$C:$G,2,FALSE)),"",VLOOKUP($B3508,Insumos!$C:$G,2,FALSE))</f>
        <v/>
      </c>
      <c r="E3508" s="57" t="str">
        <f>+IF(ISERROR(VLOOKUP($B3508,Insumos!$C:$G,5,FALSE)),"",VLOOKUP($B3508,Insumos!$C:$G,5,FALSE))</f>
        <v/>
      </c>
      <c r="F3508" s="55" t="str">
        <f>+IF(ISERROR(VLOOKUP($B3508,Insumos!$C:$G,4,FALSE)),"",VLOOKUP($B3508,Insumos!$C:$G,4,FALSE))</f>
        <v/>
      </c>
      <c r="G3508" s="141"/>
      <c r="H3508" s="56">
        <f t="shared" si="124"/>
        <v>0</v>
      </c>
    </row>
    <row r="3509" ht="15.75" customHeight="1">
      <c r="A3509" s="53">
        <v>18.0</v>
      </c>
      <c r="B3509" s="55"/>
      <c r="C3509" s="55" t="str">
        <f>+IF(ISERROR(VLOOKUP($B3509,Insumos!$C:$G,3,FALSE)),"",VLOOKUP($B3509,Insumos!$C:$G,3,FALSE))</f>
        <v/>
      </c>
      <c r="D3509" s="56" t="str">
        <f>+IF(ISERROR(VLOOKUP($B3509,Insumos!$C:$G,2,FALSE)),"",VLOOKUP($B3509,Insumos!$C:$G,2,FALSE))</f>
        <v/>
      </c>
      <c r="E3509" s="57" t="str">
        <f>+IF(ISERROR(VLOOKUP($B3509,Insumos!$C:$G,5,FALSE)),"",VLOOKUP($B3509,Insumos!$C:$G,5,FALSE))</f>
        <v/>
      </c>
      <c r="F3509" s="55" t="str">
        <f>+IF(ISERROR(VLOOKUP($B3509,Insumos!$C:$G,4,FALSE)),"",VLOOKUP($B3509,Insumos!$C:$G,4,FALSE))</f>
        <v/>
      </c>
      <c r="G3509" s="141"/>
      <c r="H3509" s="56">
        <f t="shared" si="124"/>
        <v>0</v>
      </c>
    </row>
    <row r="3510" ht="15.75" customHeight="1">
      <c r="A3510" s="53">
        <v>19.0</v>
      </c>
      <c r="B3510" s="55"/>
      <c r="C3510" s="55" t="str">
        <f>+IF(ISERROR(VLOOKUP($B3510,Insumos!$C:$G,3,FALSE)),"",VLOOKUP($B3510,Insumos!$C:$G,3,FALSE))</f>
        <v/>
      </c>
      <c r="D3510" s="56" t="str">
        <f>+IF(ISERROR(VLOOKUP($B3510,Insumos!$C:$G,2,FALSE)),"",VLOOKUP($B3510,Insumos!$C:$G,2,FALSE))</f>
        <v/>
      </c>
      <c r="E3510" s="57" t="str">
        <f>+IF(ISERROR(VLOOKUP($B3510,Insumos!$C:$G,5,FALSE)),"",VLOOKUP($B3510,Insumos!$C:$G,5,FALSE))</f>
        <v/>
      </c>
      <c r="F3510" s="55" t="str">
        <f>+IF(ISERROR(VLOOKUP($B3510,Insumos!$C:$G,4,FALSE)),"",VLOOKUP($B3510,Insumos!$C:$G,4,FALSE))</f>
        <v/>
      </c>
      <c r="G3510" s="141"/>
      <c r="H3510" s="56">
        <f t="shared" si="124"/>
        <v>0</v>
      </c>
    </row>
    <row r="3511" ht="15.75" customHeight="1">
      <c r="A3511" s="42"/>
      <c r="B3511" s="140"/>
      <c r="C3511" s="41"/>
      <c r="D3511" s="44"/>
      <c r="E3511" s="45"/>
      <c r="F3511" s="41"/>
      <c r="G3511" s="67" t="s">
        <v>566</v>
      </c>
      <c r="H3511" s="68">
        <f>+SUM(H3492:H3510)</f>
        <v>1560.77</v>
      </c>
    </row>
    <row r="3512" ht="15.75" customHeight="1">
      <c r="A3512" s="42"/>
      <c r="B3512" s="140"/>
      <c r="C3512" s="33"/>
      <c r="D3512" s="44"/>
      <c r="E3512" s="45"/>
      <c r="F3512" s="41"/>
      <c r="G3512" s="67" t="s">
        <v>569</v>
      </c>
      <c r="H3512" s="142">
        <f>+H3511/10</f>
        <v>156.077</v>
      </c>
    </row>
    <row r="3513" ht="15.75" customHeight="1">
      <c r="A3513" s="42"/>
      <c r="B3513" s="140"/>
      <c r="C3513" s="41"/>
      <c r="D3513" s="44"/>
      <c r="E3513" s="45"/>
      <c r="F3513" s="41"/>
      <c r="G3513" s="67" t="s">
        <v>570</v>
      </c>
      <c r="H3513" s="143">
        <f>(H3511+H3512)*1.19</f>
        <v>2043.04793</v>
      </c>
    </row>
    <row r="3514" ht="15.75" customHeight="1">
      <c r="A3514" s="42"/>
      <c r="B3514" s="140"/>
      <c r="C3514" s="41"/>
      <c r="D3514" s="44"/>
      <c r="E3514" s="45"/>
      <c r="F3514" s="41"/>
      <c r="G3514" s="67" t="s">
        <v>571</v>
      </c>
      <c r="H3514" s="144">
        <f>+H3513/H3515</f>
        <v>0.3008907113</v>
      </c>
    </row>
    <row r="3515" ht="15.75" customHeight="1">
      <c r="A3515" s="42"/>
      <c r="B3515" s="140"/>
      <c r="C3515" s="41"/>
      <c r="D3515" s="44"/>
      <c r="E3515" s="45"/>
      <c r="F3515" s="41"/>
      <c r="G3515" s="67" t="s">
        <v>572</v>
      </c>
      <c r="H3515" s="154">
        <v>6790.0</v>
      </c>
    </row>
    <row r="3516" ht="15.75" customHeight="1">
      <c r="B3516" s="4"/>
      <c r="G3516" s="31"/>
    </row>
    <row r="3517" ht="15.75" customHeight="1">
      <c r="B3517" s="4"/>
      <c r="G3517" s="31"/>
    </row>
    <row r="3518" ht="15.75" customHeight="1">
      <c r="B3518" s="4"/>
      <c r="G3518" s="31"/>
    </row>
    <row r="3519" ht="15.75" customHeight="1">
      <c r="A3519" s="138" t="s">
        <v>562</v>
      </c>
      <c r="B3519" s="89" t="s">
        <v>280</v>
      </c>
      <c r="C3519" s="34" t="s">
        <v>484</v>
      </c>
      <c r="D3519" s="35"/>
      <c r="E3519" s="36"/>
      <c r="F3519" s="37"/>
      <c r="G3519" s="38"/>
      <c r="H3519" s="35"/>
    </row>
    <row r="3520" ht="15.75" customHeight="1">
      <c r="A3520" s="42"/>
      <c r="B3520" s="140"/>
      <c r="C3520" s="42"/>
      <c r="D3520" s="44"/>
      <c r="E3520" s="45"/>
      <c r="F3520" s="42"/>
      <c r="G3520" s="46"/>
      <c r="H3520" s="44"/>
    </row>
    <row r="3521" ht="15.75" customHeight="1">
      <c r="A3521" s="48" t="s">
        <v>476</v>
      </c>
      <c r="B3521" s="48" t="s">
        <v>477</v>
      </c>
      <c r="C3521" s="48" t="s">
        <v>478</v>
      </c>
      <c r="D3521" s="49" t="s">
        <v>564</v>
      </c>
      <c r="E3521" s="50" t="s">
        <v>10</v>
      </c>
      <c r="F3521" s="48" t="s">
        <v>480</v>
      </c>
      <c r="G3521" s="51" t="s">
        <v>481</v>
      </c>
      <c r="H3521" s="49" t="s">
        <v>565</v>
      </c>
    </row>
    <row r="3522" ht="15.75" customHeight="1">
      <c r="A3522" s="53">
        <v>1.0</v>
      </c>
      <c r="B3522" s="55" t="s">
        <v>69</v>
      </c>
      <c r="C3522" s="55" t="str">
        <f>+IF(ISERROR(VLOOKUP($B3522,Insumos!$C:$G,3,FALSE)),"",VLOOKUP($B3522,Insumos!$C:$G,3,FALSE))</f>
        <v>GRAMOS</v>
      </c>
      <c r="D3522" s="56">
        <f>+IF(ISERROR(VLOOKUP($B3522,Insumos!$C:$G,2,FALSE)),"",VLOOKUP($B3522,Insumos!$C:$G,2,FALSE))</f>
        <v>2777.79</v>
      </c>
      <c r="E3522" s="57">
        <f>+IF(ISERROR(VLOOKUP($B3522,Insumos!$C:$G,5,FALSE)),"",VLOOKUP($B3522,Insumos!$C:$G,5,FALSE))</f>
        <v>5700</v>
      </c>
      <c r="F3522" s="55" t="str">
        <f>+IF(ISERROR(VLOOKUP($B3522,Insumos!$C:$G,4,FALSE)),"",VLOOKUP($B3522,Insumos!$C:$G,4,FALSE))</f>
        <v>GRAMOS</v>
      </c>
      <c r="G3522" s="141">
        <v>110.0</v>
      </c>
      <c r="H3522" s="56">
        <f t="shared" ref="H3522:H3544" si="125">IF(ISERROR(ROUND(+D3522/E3522*G3522,2)),0,ROUND(+D3522/E3522*G3522,2))</f>
        <v>53.61</v>
      </c>
    </row>
    <row r="3523" ht="15.75" customHeight="1">
      <c r="A3523" s="53">
        <v>2.0</v>
      </c>
      <c r="B3523" s="55" t="s">
        <v>52</v>
      </c>
      <c r="C3523" s="55" t="str">
        <f>+IF(ISERROR(VLOOKUP($B3523,Insumos!$C:$G,3,FALSE)),"",VLOOKUP($B3523,Insumos!$C:$G,3,FALSE))</f>
        <v>UNIDAD</v>
      </c>
      <c r="D3523" s="56">
        <f>+IF(ISERROR(VLOOKUP($B3523,Insumos!$C:$G,2,FALSE)),"",VLOOKUP($B3523,Insumos!$C:$G,2,FALSE))</f>
        <v>5000</v>
      </c>
      <c r="E3523" s="57">
        <f>+IF(ISERROR(VLOOKUP($B3523,Insumos!$C:$G,5,FALSE)),"",VLOOKUP($B3523,Insumos!$C:$G,5,FALSE))</f>
        <v>100</v>
      </c>
      <c r="F3523" s="55" t="str">
        <f>+IF(ISERROR(VLOOKUP($B3523,Insumos!$C:$G,4,FALSE)),"",VLOOKUP($B3523,Insumos!$C:$G,4,FALSE))</f>
        <v>UNIDAD</v>
      </c>
      <c r="G3523" s="141">
        <v>0.5</v>
      </c>
      <c r="H3523" s="56">
        <f t="shared" si="125"/>
        <v>25</v>
      </c>
    </row>
    <row r="3524" ht="15.75" customHeight="1">
      <c r="A3524" s="53">
        <v>3.0</v>
      </c>
      <c r="B3524" s="55" t="s">
        <v>98</v>
      </c>
      <c r="C3524" s="55" t="str">
        <f>+IF(ISERROR(VLOOKUP($B3524,Insumos!$C:$G,3,FALSE)),"",VLOOKUP($B3524,Insumos!$C:$G,3,FALSE))</f>
        <v>GRAMOS</v>
      </c>
      <c r="D3524" s="56">
        <f>+IF(ISERROR(VLOOKUP($B3524,Insumos!$C:$G,2,FALSE)),"",VLOOKUP($B3524,Insumos!$C:$G,2,FALSE))</f>
        <v>3361</v>
      </c>
      <c r="E3524" s="57">
        <f>+IF(ISERROR(VLOOKUP($B3524,Insumos!$C:$G,5,FALSE)),"",VLOOKUP($B3524,Insumos!$C:$G,5,FALSE))</f>
        <v>1000</v>
      </c>
      <c r="F3524" s="55" t="str">
        <f>+IF(ISERROR(VLOOKUP($B3524,Insumos!$C:$G,4,FALSE)),"",VLOOKUP($B3524,Insumos!$C:$G,4,FALSE))</f>
        <v>GRAMOS</v>
      </c>
      <c r="G3524" s="141">
        <v>40.0</v>
      </c>
      <c r="H3524" s="56">
        <f t="shared" si="125"/>
        <v>134.44</v>
      </c>
    </row>
    <row r="3525" ht="15.75" customHeight="1">
      <c r="A3525" s="53">
        <v>4.0</v>
      </c>
      <c r="B3525" s="55" t="s">
        <v>30</v>
      </c>
      <c r="C3525" s="55" t="str">
        <f>+IF(ISERROR(VLOOKUP($B3525,Insumos!$C:$G,3,FALSE)),"",VLOOKUP($B3525,Insumos!$C:$G,3,FALSE))</f>
        <v>GRAMOS</v>
      </c>
      <c r="D3525" s="56">
        <f>+IF(ISERROR(VLOOKUP($B3525,Insumos!$C:$G,2,FALSE)),"",VLOOKUP($B3525,Insumos!$C:$G,2,FALSE))</f>
        <v>3000</v>
      </c>
      <c r="E3525" s="57">
        <f>+IF(ISERROR(VLOOKUP($B3525,Insumos!$C:$G,5,FALSE)),"",VLOOKUP($B3525,Insumos!$C:$G,5,FALSE))</f>
        <v>1000</v>
      </c>
      <c r="F3525" s="55" t="str">
        <f>+IF(ISERROR(VLOOKUP($B3525,Insumos!$C:$G,4,FALSE)),"",VLOOKUP($B3525,Insumos!$C:$G,4,FALSE))</f>
        <v>GRAMOS</v>
      </c>
      <c r="G3525" s="141">
        <v>40.0</v>
      </c>
      <c r="H3525" s="56">
        <f t="shared" si="125"/>
        <v>120</v>
      </c>
    </row>
    <row r="3526" ht="15.75" customHeight="1">
      <c r="A3526" s="53">
        <v>5.0</v>
      </c>
      <c r="B3526" s="55" t="s">
        <v>106</v>
      </c>
      <c r="C3526" s="55" t="str">
        <f>+IF(ISERROR(VLOOKUP($B3526,Insumos!$C:$G,3,FALSE)),"",VLOOKUP($B3526,Insumos!$C:$G,3,FALSE))</f>
        <v>GRAMOS</v>
      </c>
      <c r="D3526" s="56">
        <f>+IF(ISERROR(VLOOKUP($B3526,Insumos!$C:$G,2,FALSE)),"",VLOOKUP($B3526,Insumos!$C:$G,2,FALSE))</f>
        <v>1159.89</v>
      </c>
      <c r="E3526" s="57">
        <f>+IF(ISERROR(VLOOKUP($B3526,Insumos!$C:$G,5,FALSE)),"",VLOOKUP($B3526,Insumos!$C:$G,5,FALSE))</f>
        <v>231</v>
      </c>
      <c r="F3526" s="55" t="str">
        <f>+IF(ISERROR(VLOOKUP($B3526,Insumos!$C:$G,4,FALSE)),"",VLOOKUP($B3526,Insumos!$C:$G,4,FALSE))</f>
        <v>GRAMOS</v>
      </c>
      <c r="G3526" s="141">
        <v>35.0</v>
      </c>
      <c r="H3526" s="56">
        <f t="shared" si="125"/>
        <v>175.74</v>
      </c>
    </row>
    <row r="3527" ht="15.75" customHeight="1">
      <c r="A3527" s="53">
        <v>6.0</v>
      </c>
      <c r="B3527" s="55" t="s">
        <v>56</v>
      </c>
      <c r="C3527" s="55" t="str">
        <f>+IF(ISERROR(VLOOKUP($B3527,Insumos!$C:$G,3,FALSE)),"",VLOOKUP($B3527,Insumos!$C:$G,3,FALSE))</f>
        <v>GRAMOS</v>
      </c>
      <c r="D3527" s="56">
        <f>+IF(ISERROR(VLOOKUP($B3527,Insumos!$C:$G,2,FALSE)),"",VLOOKUP($B3527,Insumos!$C:$G,2,FALSE))</f>
        <v>1690</v>
      </c>
      <c r="E3527" s="57">
        <f>+IF(ISERROR(VLOOKUP($B3527,Insumos!$C:$G,5,FALSE)),"",VLOOKUP($B3527,Insumos!$C:$G,5,FALSE))</f>
        <v>1000</v>
      </c>
      <c r="F3527" s="55" t="str">
        <f>+IF(ISERROR(VLOOKUP($B3527,Insumos!$C:$G,4,FALSE)),"",VLOOKUP($B3527,Insumos!$C:$G,4,FALSE))</f>
        <v>GRAMOS</v>
      </c>
      <c r="G3527" s="141">
        <v>5.0</v>
      </c>
      <c r="H3527" s="56">
        <f t="shared" si="125"/>
        <v>8.45</v>
      </c>
    </row>
    <row r="3528" ht="15.75" customHeight="1">
      <c r="A3528" s="53">
        <v>7.0</v>
      </c>
      <c r="B3528" s="55" t="s">
        <v>324</v>
      </c>
      <c r="C3528" s="55" t="str">
        <f>+IF(ISERROR(VLOOKUP($B3528,Insumos!$C:$G,3,FALSE)),"",VLOOKUP($B3528,Insumos!$C:$G,3,FALSE))</f>
        <v>GRAMOS</v>
      </c>
      <c r="D3528" s="56">
        <f>+IF(ISERROR(VLOOKUP($B3528,Insumos!$C:$G,2,FALSE)),"",VLOOKUP($B3528,Insumos!$C:$G,2,FALSE))</f>
        <v>1134.5</v>
      </c>
      <c r="E3528" s="57">
        <f>+IF(ISERROR(VLOOKUP($B3528,Insumos!$C:$G,5,FALSE)),"",VLOOKUP($B3528,Insumos!$C:$G,5,FALSE))</f>
        <v>1000</v>
      </c>
      <c r="F3528" s="55" t="str">
        <f>+IF(ISERROR(VLOOKUP($B3528,Insumos!$C:$G,4,FALSE)),"",VLOOKUP($B3528,Insumos!$C:$G,4,FALSE))</f>
        <v>GRAMOS</v>
      </c>
      <c r="G3528" s="141">
        <v>10.0</v>
      </c>
      <c r="H3528" s="56">
        <f t="shared" si="125"/>
        <v>11.35</v>
      </c>
    </row>
    <row r="3529" ht="15.75" customHeight="1">
      <c r="A3529" s="53">
        <v>8.0</v>
      </c>
      <c r="B3529" s="55" t="s">
        <v>87</v>
      </c>
      <c r="C3529" s="55" t="str">
        <f>+IF(ISERROR(VLOOKUP($B3529,Insumos!$C:$G,3,FALSE)),"",VLOOKUP($B3529,Insumos!$C:$G,3,FALSE))</f>
        <v>GRAMOS</v>
      </c>
      <c r="D3529" s="56">
        <f>+IF(ISERROR(VLOOKUP($B3529,Insumos!$C:$G,2,FALSE)),"",VLOOKUP($B3529,Insumos!$C:$G,2,FALSE))</f>
        <v>3795</v>
      </c>
      <c r="E3529" s="57">
        <f>+IF(ISERROR(VLOOKUP($B3529,Insumos!$C:$G,5,FALSE)),"",VLOOKUP($B3529,Insumos!$C:$G,5,FALSE))</f>
        <v>500</v>
      </c>
      <c r="F3529" s="55" t="str">
        <f>+IF(ISERROR(VLOOKUP($B3529,Insumos!$C:$G,4,FALSE)),"",VLOOKUP($B3529,Insumos!$C:$G,4,FALSE))</f>
        <v>GRAMOS</v>
      </c>
      <c r="G3529" s="141">
        <v>5.0</v>
      </c>
      <c r="H3529" s="56">
        <f t="shared" si="125"/>
        <v>37.95</v>
      </c>
    </row>
    <row r="3530" ht="15.75" customHeight="1">
      <c r="A3530" s="53">
        <v>9.0</v>
      </c>
      <c r="B3530" s="55" t="s">
        <v>297</v>
      </c>
      <c r="C3530" s="55" t="str">
        <f>+IF(ISERROR(VLOOKUP($B3530,Insumos!$C:$G,3,FALSE)),"",VLOOKUP($B3530,Insumos!$C:$G,3,FALSE))</f>
        <v>CAJA</v>
      </c>
      <c r="D3530" s="56">
        <f>+IF(ISERROR(VLOOKUP($B3530,Insumos!$C:$G,2,FALSE)),"",VLOOKUP($B3530,Insumos!$C:$G,2,FALSE))</f>
        <v>110</v>
      </c>
      <c r="E3530" s="57">
        <f>+IF(ISERROR(VLOOKUP($B3530,Insumos!$C:$G,5,FALSE)),"",VLOOKUP($B3530,Insumos!$C:$G,5,FALSE))</f>
        <v>1</v>
      </c>
      <c r="F3530" s="55" t="str">
        <f>+IF(ISERROR(VLOOKUP($B3530,Insumos!$C:$G,4,FALSE)),"",VLOOKUP($B3530,Insumos!$C:$G,4,FALSE))</f>
        <v>CAJA</v>
      </c>
      <c r="G3530" s="141">
        <v>1.0</v>
      </c>
      <c r="H3530" s="56">
        <f t="shared" si="125"/>
        <v>110</v>
      </c>
    </row>
    <row r="3531" ht="15.75" customHeight="1">
      <c r="A3531" s="53">
        <v>10.0</v>
      </c>
      <c r="B3531" s="55" t="s">
        <v>314</v>
      </c>
      <c r="C3531" s="55" t="str">
        <f>+IF(ISERROR(VLOOKUP($B3531,Insumos!$C:$G,3,FALSE)),"",VLOOKUP($B3531,Insumos!$C:$G,3,FALSE))</f>
        <v>UNIDAD</v>
      </c>
      <c r="D3531" s="56">
        <f>+IF(ISERROR(VLOOKUP($B3531,Insumos!$C:$G,2,FALSE)),"",VLOOKUP($B3531,Insumos!$C:$G,2,FALSE))</f>
        <v>10.5</v>
      </c>
      <c r="E3531" s="57">
        <f>+IF(ISERROR(VLOOKUP($B3531,Insumos!$C:$G,5,FALSE)),"",VLOOKUP($B3531,Insumos!$C:$G,5,FALSE))</f>
        <v>1</v>
      </c>
      <c r="F3531" s="55" t="str">
        <f>+IF(ISERROR(VLOOKUP($B3531,Insumos!$C:$G,4,FALSE)),"",VLOOKUP($B3531,Insumos!$C:$G,4,FALSE))</f>
        <v>UNIDAD</v>
      </c>
      <c r="G3531" s="141">
        <v>1.0</v>
      </c>
      <c r="H3531" s="56">
        <f t="shared" si="125"/>
        <v>10.5</v>
      </c>
    </row>
    <row r="3532" ht="15.75" customHeight="1">
      <c r="A3532" s="53">
        <v>11.0</v>
      </c>
      <c r="B3532" s="55" t="s">
        <v>156</v>
      </c>
      <c r="C3532" s="55" t="str">
        <f>+IF(ISERROR(VLOOKUP($B3532,Insumos!$C:$G,3,FALSE)),"",VLOOKUP($B3532,Insumos!$C:$G,3,FALSE))</f>
        <v>GRAMOS</v>
      </c>
      <c r="D3532" s="56">
        <f>+IF(ISERROR(VLOOKUP($B3532,Insumos!$C:$G,2,FALSE)),"",VLOOKUP($B3532,Insumos!$C:$G,2,FALSE))</f>
        <v>909</v>
      </c>
      <c r="E3532" s="57">
        <f>+IF(ISERROR(VLOOKUP($B3532,Insumos!$C:$G,5,FALSE)),"",VLOOKUP($B3532,Insumos!$C:$G,5,FALSE))</f>
        <v>1000</v>
      </c>
      <c r="F3532" s="55" t="str">
        <f>+IF(ISERROR(VLOOKUP($B3532,Insumos!$C:$G,4,FALSE)),"",VLOOKUP($B3532,Insumos!$C:$G,4,FALSE))</f>
        <v>GRAMOS</v>
      </c>
      <c r="G3532" s="141">
        <v>8.0</v>
      </c>
      <c r="H3532" s="56">
        <f t="shared" si="125"/>
        <v>7.27</v>
      </c>
    </row>
    <row r="3533" ht="15.75" customHeight="1">
      <c r="A3533" s="53">
        <v>12.0</v>
      </c>
      <c r="B3533" s="55" t="s">
        <v>313</v>
      </c>
      <c r="C3533" s="55" t="str">
        <f>+IF(ISERROR(VLOOKUP($B3533,Insumos!$C:$G,3,FALSE)),"",VLOOKUP($B3533,Insumos!$C:$G,3,FALSE))</f>
        <v>GRAMOS</v>
      </c>
      <c r="D3533" s="56">
        <f>+IF(ISERROR(VLOOKUP($B3533,Insumos!$C:$G,2,FALSE)),"",VLOOKUP($B3533,Insumos!$C:$G,2,FALSE))</f>
        <v>6750</v>
      </c>
      <c r="E3533" s="57">
        <f>+IF(ISERROR(VLOOKUP($B3533,Insumos!$C:$G,5,FALSE)),"",VLOOKUP($B3533,Insumos!$C:$G,5,FALSE))</f>
        <v>1000</v>
      </c>
      <c r="F3533" s="55" t="str">
        <f>+IF(ISERROR(VLOOKUP($B3533,Insumos!$C:$G,4,FALSE)),"",VLOOKUP($B3533,Insumos!$C:$G,4,FALSE))</f>
        <v>GRAMOS</v>
      </c>
      <c r="G3533" s="141">
        <v>8.0</v>
      </c>
      <c r="H3533" s="56">
        <f t="shared" si="125"/>
        <v>54</v>
      </c>
    </row>
    <row r="3534" ht="15.75" customHeight="1">
      <c r="A3534" s="53">
        <v>13.0</v>
      </c>
      <c r="B3534" s="55" t="s">
        <v>311</v>
      </c>
      <c r="C3534" s="55" t="str">
        <f>+IF(ISERROR(VLOOKUP($B3534,Insumos!$C:$G,3,FALSE)),"",VLOOKUP($B3534,Insumos!$C:$G,3,FALSE))</f>
        <v>UNIDAD</v>
      </c>
      <c r="D3534" s="56">
        <f>+IF(ISERROR(VLOOKUP($B3534,Insumos!$C:$G,2,FALSE)),"",VLOOKUP($B3534,Insumos!$C:$G,2,FALSE))</f>
        <v>75.25</v>
      </c>
      <c r="E3534" s="57">
        <f>+IF(ISERROR(VLOOKUP($B3534,Insumos!$C:$G,5,FALSE)),"",VLOOKUP($B3534,Insumos!$C:$G,5,FALSE))</f>
        <v>1</v>
      </c>
      <c r="F3534" s="55" t="str">
        <f>+IF(ISERROR(VLOOKUP($B3534,Insumos!$C:$G,4,FALSE)),"",VLOOKUP($B3534,Insumos!$C:$G,4,FALSE))</f>
        <v>UNIDAD</v>
      </c>
      <c r="G3534" s="141">
        <v>1.0</v>
      </c>
      <c r="H3534" s="56">
        <f t="shared" si="125"/>
        <v>75.25</v>
      </c>
    </row>
    <row r="3535" ht="15.75" customHeight="1">
      <c r="A3535" s="53">
        <v>14.0</v>
      </c>
      <c r="B3535" s="55" t="s">
        <v>312</v>
      </c>
      <c r="C3535" s="55" t="str">
        <f>+IF(ISERROR(VLOOKUP($B3535,Insumos!$C:$G,3,FALSE)),"",VLOOKUP($B3535,Insumos!$C:$G,3,FALSE))</f>
        <v>UNIDAD</v>
      </c>
      <c r="D3535" s="56">
        <f>+IF(ISERROR(VLOOKUP($B3535,Insumos!$C:$G,2,FALSE)),"",VLOOKUP($B3535,Insumos!$C:$G,2,FALSE))</f>
        <v>90.25</v>
      </c>
      <c r="E3535" s="57">
        <f>+IF(ISERROR(VLOOKUP($B3535,Insumos!$C:$G,5,FALSE)),"",VLOOKUP($B3535,Insumos!$C:$G,5,FALSE))</f>
        <v>1</v>
      </c>
      <c r="F3535" s="55" t="str">
        <f>+IF(ISERROR(VLOOKUP($B3535,Insumos!$C:$G,4,FALSE)),"",VLOOKUP($B3535,Insumos!$C:$G,4,FALSE))</f>
        <v>UNIDAD</v>
      </c>
      <c r="G3535" s="141">
        <v>1.0</v>
      </c>
      <c r="H3535" s="56">
        <f t="shared" si="125"/>
        <v>90.25</v>
      </c>
    </row>
    <row r="3536" ht="15.75" customHeight="1">
      <c r="A3536" s="53">
        <v>15.0</v>
      </c>
      <c r="B3536" s="55" t="s">
        <v>303</v>
      </c>
      <c r="C3536" s="55" t="str">
        <f>+IF(ISERROR(VLOOKUP($B3536,Insumos!$C:$G,3,FALSE)),"",VLOOKUP($B3536,Insumos!$C:$G,3,FALSE))</f>
        <v>UNIDAD</v>
      </c>
      <c r="D3536" s="56">
        <f>+IF(ISERROR(VLOOKUP($B3536,Insumos!$C:$G,2,FALSE)),"",VLOOKUP($B3536,Insumos!$C:$G,2,FALSE))</f>
        <v>10</v>
      </c>
      <c r="E3536" s="57">
        <f>+IF(ISERROR(VLOOKUP($B3536,Insumos!$C:$G,5,FALSE)),"",VLOOKUP($B3536,Insumos!$C:$G,5,FALSE))</f>
        <v>1</v>
      </c>
      <c r="F3536" s="55" t="str">
        <f>+IF(ISERROR(VLOOKUP($B3536,Insumos!$C:$G,4,FALSE)),"",VLOOKUP($B3536,Insumos!$C:$G,4,FALSE))</f>
        <v>UNIDAD</v>
      </c>
      <c r="G3536" s="141">
        <v>2.0</v>
      </c>
      <c r="H3536" s="56">
        <f t="shared" si="125"/>
        <v>20</v>
      </c>
    </row>
    <row r="3537" ht="15.75" customHeight="1">
      <c r="A3537" s="53">
        <v>16.0</v>
      </c>
      <c r="B3537" s="55" t="s">
        <v>304</v>
      </c>
      <c r="C3537" s="55" t="str">
        <f>+IF(ISERROR(VLOOKUP($B3537,Insumos!$C:$G,3,FALSE)),"",VLOOKUP($B3537,Insumos!$C:$G,3,FALSE))</f>
        <v>UNIDAD</v>
      </c>
      <c r="D3537" s="56">
        <f>+IF(ISERROR(VLOOKUP($B3537,Insumos!$C:$G,2,FALSE)),"",VLOOKUP($B3537,Insumos!$C:$G,2,FALSE))</f>
        <v>9</v>
      </c>
      <c r="E3537" s="57">
        <f>+IF(ISERROR(VLOOKUP($B3537,Insumos!$C:$G,5,FALSE)),"",VLOOKUP($B3537,Insumos!$C:$G,5,FALSE))</f>
        <v>1</v>
      </c>
      <c r="F3537" s="55" t="str">
        <f>+IF(ISERROR(VLOOKUP($B3537,Insumos!$C:$G,4,FALSE)),"",VLOOKUP($B3537,Insumos!$C:$G,4,FALSE))</f>
        <v>UNIDAD</v>
      </c>
      <c r="G3537" s="141">
        <v>2.0</v>
      </c>
      <c r="H3537" s="56">
        <f t="shared" si="125"/>
        <v>18</v>
      </c>
    </row>
    <row r="3538" ht="15.75" customHeight="1">
      <c r="A3538" s="53">
        <v>17.0</v>
      </c>
      <c r="B3538" s="55" t="s">
        <v>315</v>
      </c>
      <c r="C3538" s="55" t="str">
        <f>+IF(ISERROR(VLOOKUP($B3538,Insumos!$C:$G,3,FALSE)),"",VLOOKUP($B3538,Insumos!$C:$G,3,FALSE))</f>
        <v>UNIDAD</v>
      </c>
      <c r="D3538" s="56">
        <f>+IF(ISERROR(VLOOKUP($B3538,Insumos!$C:$G,2,FALSE)),"",VLOOKUP($B3538,Insumos!$C:$G,2,FALSE))</f>
        <v>170</v>
      </c>
      <c r="E3538" s="57">
        <f>+IF(ISERROR(VLOOKUP($B3538,Insumos!$C:$G,5,FALSE)),"",VLOOKUP($B3538,Insumos!$C:$G,5,FALSE))</f>
        <v>1</v>
      </c>
      <c r="F3538" s="55" t="str">
        <f>+IF(ISERROR(VLOOKUP($B3538,Insumos!$C:$G,4,FALSE)),"",VLOOKUP($B3538,Insumos!$C:$G,4,FALSE))</f>
        <v>UNIDAD</v>
      </c>
      <c r="G3538" s="141">
        <v>1.0</v>
      </c>
      <c r="H3538" s="56">
        <f t="shared" si="125"/>
        <v>170</v>
      </c>
    </row>
    <row r="3539" ht="15.75" customHeight="1">
      <c r="A3539" s="53">
        <v>18.0</v>
      </c>
      <c r="B3539" s="55"/>
      <c r="C3539" s="55"/>
      <c r="D3539" s="56"/>
      <c r="E3539" s="57"/>
      <c r="F3539" s="55"/>
      <c r="G3539" s="141"/>
      <c r="H3539" s="56">
        <f t="shared" si="125"/>
        <v>0</v>
      </c>
    </row>
    <row r="3540" ht="15.75" customHeight="1">
      <c r="A3540" s="53">
        <v>19.0</v>
      </c>
      <c r="B3540" s="153"/>
      <c r="C3540" s="55"/>
      <c r="D3540" s="56"/>
      <c r="E3540" s="57"/>
      <c r="F3540" s="55"/>
      <c r="G3540" s="141"/>
      <c r="H3540" s="56">
        <f t="shared" si="125"/>
        <v>0</v>
      </c>
    </row>
    <row r="3541" ht="15.75" customHeight="1">
      <c r="A3541" s="53">
        <v>20.0</v>
      </c>
      <c r="B3541" s="153"/>
      <c r="C3541" s="55"/>
      <c r="D3541" s="56"/>
      <c r="E3541" s="57"/>
      <c r="F3541" s="55"/>
      <c r="G3541" s="141"/>
      <c r="H3541" s="56">
        <f t="shared" si="125"/>
        <v>0</v>
      </c>
    </row>
    <row r="3542" ht="15.75" customHeight="1">
      <c r="A3542" s="53">
        <v>21.0</v>
      </c>
      <c r="B3542" s="153"/>
      <c r="C3542" s="55" t="str">
        <f>+IF(ISERROR(VLOOKUP($B3542,Insumos!$C:$G,3,FALSE)),"",VLOOKUP($B3542,Insumos!$C:$G,3,FALSE))</f>
        <v/>
      </c>
      <c r="D3542" s="56" t="str">
        <f>+IF(ISERROR(VLOOKUP($B3542,Insumos!$C:$G,2,FALSE)),"",VLOOKUP($B3542,Insumos!$C:$G,2,FALSE))</f>
        <v/>
      </c>
      <c r="E3542" s="57" t="str">
        <f>+IF(ISERROR(VLOOKUP($B3542,Insumos!$C:$G,5,FALSE)),"",VLOOKUP($B3542,Insumos!$C:$G,5,FALSE))</f>
        <v/>
      </c>
      <c r="F3542" s="55" t="str">
        <f>+IF(ISERROR(VLOOKUP($B3542,Insumos!$C:$G,4,FALSE)),"",VLOOKUP($B3542,Insumos!$C:$G,4,FALSE))</f>
        <v/>
      </c>
      <c r="G3542" s="141"/>
      <c r="H3542" s="56">
        <f t="shared" si="125"/>
        <v>0</v>
      </c>
    </row>
    <row r="3543" ht="15.75" customHeight="1">
      <c r="A3543" s="53">
        <v>22.0</v>
      </c>
      <c r="B3543" s="153"/>
      <c r="C3543" s="55" t="str">
        <f>+IF(ISERROR(VLOOKUP($B3543,Insumos!$C:$G,3,FALSE)),"",VLOOKUP($B3543,Insumos!$C:$G,3,FALSE))</f>
        <v/>
      </c>
      <c r="D3543" s="56" t="str">
        <f>+IF(ISERROR(VLOOKUP($B3543,Insumos!$C:$G,2,FALSE)),"",VLOOKUP($B3543,Insumos!$C:$G,2,FALSE))</f>
        <v/>
      </c>
      <c r="E3543" s="57" t="str">
        <f>+IF(ISERROR(VLOOKUP($B3543,Insumos!$C:$G,5,FALSE)),"",VLOOKUP($B3543,Insumos!$C:$G,5,FALSE))</f>
        <v/>
      </c>
      <c r="F3543" s="55" t="str">
        <f>+IF(ISERROR(VLOOKUP($B3543,Insumos!$C:$G,4,FALSE)),"",VLOOKUP($B3543,Insumos!$C:$G,4,FALSE))</f>
        <v/>
      </c>
      <c r="G3543" s="141"/>
      <c r="H3543" s="56">
        <f t="shared" si="125"/>
        <v>0</v>
      </c>
    </row>
    <row r="3544" ht="15.75" customHeight="1">
      <c r="A3544" s="53">
        <v>23.0</v>
      </c>
      <c r="B3544" s="153"/>
      <c r="C3544" s="55" t="str">
        <f>+IF(ISERROR(VLOOKUP($B3544,Insumos!$C:$G,3,FALSE)),"",VLOOKUP($B3544,Insumos!$C:$G,3,FALSE))</f>
        <v/>
      </c>
      <c r="D3544" s="56" t="str">
        <f>+IF(ISERROR(VLOOKUP($B3544,Insumos!$C:$G,2,FALSE)),"",VLOOKUP($B3544,Insumos!$C:$G,2,FALSE))</f>
        <v/>
      </c>
      <c r="E3544" s="57" t="str">
        <f>+IF(ISERROR(VLOOKUP($B3544,Insumos!$C:$G,5,FALSE)),"",VLOOKUP($B3544,Insumos!$C:$G,5,FALSE))</f>
        <v/>
      </c>
      <c r="F3544" s="55" t="str">
        <f>+IF(ISERROR(VLOOKUP($B3544,Insumos!$C:$G,4,FALSE)),"",VLOOKUP($B3544,Insumos!$C:$G,4,FALSE))</f>
        <v/>
      </c>
      <c r="G3544" s="141"/>
      <c r="H3544" s="56">
        <f t="shared" si="125"/>
        <v>0</v>
      </c>
    </row>
    <row r="3545" ht="15.75" customHeight="1">
      <c r="A3545" s="42"/>
      <c r="B3545" s="140"/>
      <c r="C3545" s="41"/>
      <c r="D3545" s="44"/>
      <c r="E3545" s="45"/>
      <c r="F3545" s="41"/>
      <c r="G3545" s="67" t="s">
        <v>566</v>
      </c>
      <c r="H3545" s="68">
        <f>+SUM(H3522:H3544)</f>
        <v>1121.81</v>
      </c>
    </row>
    <row r="3546" ht="15.75" customHeight="1">
      <c r="A3546" s="42"/>
      <c r="B3546" s="140"/>
      <c r="C3546" s="41"/>
      <c r="D3546" s="44"/>
      <c r="E3546" s="45"/>
      <c r="F3546" s="41"/>
      <c r="G3546" s="67" t="s">
        <v>569</v>
      </c>
      <c r="H3546" s="142">
        <f>+H3545/10</f>
        <v>112.181</v>
      </c>
    </row>
    <row r="3547" ht="15.75" customHeight="1">
      <c r="A3547" s="42"/>
      <c r="B3547" s="140"/>
      <c r="C3547" s="41"/>
      <c r="D3547" s="44"/>
      <c r="E3547" s="45"/>
      <c r="F3547" s="41"/>
      <c r="G3547" s="67" t="s">
        <v>570</v>
      </c>
      <c r="H3547" s="143">
        <f>(H3545+H3546)*1.19</f>
        <v>1468.44929</v>
      </c>
    </row>
    <row r="3548" ht="15.75" customHeight="1">
      <c r="A3548" s="42"/>
      <c r="B3548" s="140"/>
      <c r="C3548" s="41"/>
      <c r="D3548" s="44"/>
      <c r="E3548" s="45"/>
      <c r="F3548" s="41"/>
      <c r="G3548" s="67" t="s">
        <v>571</v>
      </c>
      <c r="H3548" s="144">
        <f>+H3547/H3549</f>
        <v>0.2162664639</v>
      </c>
    </row>
    <row r="3549" ht="15.75" customHeight="1">
      <c r="A3549" s="42"/>
      <c r="B3549" s="140"/>
      <c r="C3549" s="41"/>
      <c r="D3549" s="44"/>
      <c r="E3549" s="45"/>
      <c r="F3549" s="41"/>
      <c r="G3549" s="67" t="s">
        <v>572</v>
      </c>
      <c r="H3549" s="154">
        <v>6790.0</v>
      </c>
    </row>
    <row r="3550" ht="15.75" customHeight="1">
      <c r="B3550" s="4"/>
      <c r="G3550" s="31"/>
    </row>
    <row r="3551" ht="15.75" customHeight="1">
      <c r="B3551" s="4"/>
      <c r="G3551" s="31"/>
    </row>
    <row r="3552" ht="15.75" customHeight="1">
      <c r="B3552" s="4"/>
      <c r="G3552" s="31"/>
    </row>
    <row r="3553" ht="15.75" customHeight="1">
      <c r="A3553" s="138" t="s">
        <v>562</v>
      </c>
      <c r="B3553" s="89" t="s">
        <v>677</v>
      </c>
      <c r="C3553" s="34" t="s">
        <v>484</v>
      </c>
      <c r="D3553" s="35"/>
      <c r="E3553" s="36"/>
      <c r="F3553" s="37"/>
      <c r="G3553" s="38"/>
      <c r="H3553" s="35"/>
    </row>
    <row r="3554" ht="15.75" customHeight="1">
      <c r="A3554" s="42"/>
      <c r="B3554" s="140"/>
      <c r="C3554" s="42"/>
      <c r="D3554" s="44"/>
      <c r="E3554" s="45"/>
      <c r="F3554" s="42"/>
      <c r="G3554" s="46"/>
      <c r="H3554" s="44"/>
    </row>
    <row r="3555" ht="15.75" customHeight="1">
      <c r="A3555" s="48" t="s">
        <v>476</v>
      </c>
      <c r="B3555" s="48" t="s">
        <v>477</v>
      </c>
      <c r="C3555" s="48" t="s">
        <v>478</v>
      </c>
      <c r="D3555" s="49" t="s">
        <v>564</v>
      </c>
      <c r="E3555" s="50" t="s">
        <v>10</v>
      </c>
      <c r="F3555" s="48" t="s">
        <v>480</v>
      </c>
      <c r="G3555" s="51" t="s">
        <v>481</v>
      </c>
      <c r="H3555" s="49" t="s">
        <v>565</v>
      </c>
    </row>
    <row r="3556" ht="15.75" customHeight="1">
      <c r="A3556" s="53">
        <v>1.0</v>
      </c>
      <c r="B3556" s="55" t="s">
        <v>52</v>
      </c>
      <c r="C3556" s="55" t="str">
        <f>+IF(ISERROR(VLOOKUP($B3556,Insumos!$C:$G,3,FALSE)),"",VLOOKUP($B3556,Insumos!$C:$G,3,FALSE))</f>
        <v>UNIDAD</v>
      </c>
      <c r="D3556" s="56">
        <f>+IF(ISERROR(VLOOKUP($B3556,Insumos!$C:$G,2,FALSE)),"",VLOOKUP($B3556,Insumos!$C:$G,2,FALSE))</f>
        <v>5000</v>
      </c>
      <c r="E3556" s="57">
        <f>+IF(ISERROR(VLOOKUP($B3556,Insumos!$C:$G,5,FALSE)),"",VLOOKUP($B3556,Insumos!$C:$G,5,FALSE))</f>
        <v>100</v>
      </c>
      <c r="F3556" s="55" t="str">
        <f>+IF(ISERROR(VLOOKUP($B3556,Insumos!$C:$G,4,FALSE)),"",VLOOKUP($B3556,Insumos!$C:$G,4,FALSE))</f>
        <v>UNIDAD</v>
      </c>
      <c r="G3556" s="187">
        <v>1.0</v>
      </c>
      <c r="H3556" s="56">
        <f t="shared" ref="H3556:H3577" si="126">IF(ISERROR(ROUND(+D3556/E3556*G3556,2)),0,ROUND(+D3556/E3556*G3556,2))</f>
        <v>50</v>
      </c>
    </row>
    <row r="3557" ht="15.75" customHeight="1">
      <c r="A3557" s="53">
        <v>2.0</v>
      </c>
      <c r="B3557" s="55" t="s">
        <v>242</v>
      </c>
      <c r="C3557" s="55" t="str">
        <f>+IF(ISERROR(VLOOKUP($B3557,Insumos!$C:$G,3,FALSE)),"",VLOOKUP($B3557,Insumos!$C:$G,3,FALSE))</f>
        <v>GRAMOS</v>
      </c>
      <c r="D3557" s="56">
        <f>+IF(ISERROR(VLOOKUP($B3557,Insumos!$C:$G,2,FALSE)),"",VLOOKUP($B3557,Insumos!$C:$G,2,FALSE))</f>
        <v>3277</v>
      </c>
      <c r="E3557" s="57">
        <f>+IF(ISERROR(VLOOKUP($B3557,Insumos!$C:$G,5,FALSE)),"",VLOOKUP($B3557,Insumos!$C:$G,5,FALSE))</f>
        <v>1000</v>
      </c>
      <c r="F3557" s="55" t="str">
        <f>+IF(ISERROR(VLOOKUP($B3557,Insumos!$C:$G,4,FALSE)),"",VLOOKUP($B3557,Insumos!$C:$G,4,FALSE))</f>
        <v>GRAMOS</v>
      </c>
      <c r="G3557" s="187">
        <v>40.0</v>
      </c>
      <c r="H3557" s="56">
        <f t="shared" si="126"/>
        <v>131.08</v>
      </c>
    </row>
    <row r="3558" ht="15.75" customHeight="1">
      <c r="A3558" s="53">
        <v>3.0</v>
      </c>
      <c r="B3558" s="55" t="s">
        <v>232</v>
      </c>
      <c r="C3558" s="55" t="str">
        <f>+IF(ISERROR(VLOOKUP($B3558,Insumos!$C:$G,3,FALSE)),"",VLOOKUP($B3558,Insumos!$C:$G,3,FALSE))</f>
        <v>GRAMOS</v>
      </c>
      <c r="D3558" s="56">
        <f>+IF(ISERROR(VLOOKUP($B3558,Insumos!$C:$G,2,FALSE)),"",VLOOKUP($B3558,Insumos!$C:$G,2,FALSE))</f>
        <v>3529.411765</v>
      </c>
      <c r="E3558" s="57">
        <f>+IF(ISERROR(VLOOKUP($B3558,Insumos!$C:$G,5,FALSE)),"",VLOOKUP($B3558,Insumos!$C:$G,5,FALSE))</f>
        <v>1000</v>
      </c>
      <c r="F3558" s="55" t="str">
        <f>+IF(ISERROR(VLOOKUP($B3558,Insumos!$C:$G,4,FALSE)),"",VLOOKUP($B3558,Insumos!$C:$G,4,FALSE))</f>
        <v>GRAMOS</v>
      </c>
      <c r="G3558" s="187">
        <v>40.0</v>
      </c>
      <c r="H3558" s="56">
        <f t="shared" si="126"/>
        <v>141.18</v>
      </c>
    </row>
    <row r="3559" ht="15.75" customHeight="1">
      <c r="A3559" s="53">
        <v>4.0</v>
      </c>
      <c r="B3559" s="55" t="s">
        <v>98</v>
      </c>
      <c r="C3559" s="55" t="str">
        <f>+IF(ISERROR(VLOOKUP($B3559,Insumos!$C:$G,3,FALSE)),"",VLOOKUP($B3559,Insumos!$C:$G,3,FALSE))</f>
        <v>GRAMOS</v>
      </c>
      <c r="D3559" s="56">
        <f>+IF(ISERROR(VLOOKUP($B3559,Insumos!$C:$G,2,FALSE)),"",VLOOKUP($B3559,Insumos!$C:$G,2,FALSE))</f>
        <v>3361</v>
      </c>
      <c r="E3559" s="57">
        <f>+IF(ISERROR(VLOOKUP($B3559,Insumos!$C:$G,5,FALSE)),"",VLOOKUP($B3559,Insumos!$C:$G,5,FALSE))</f>
        <v>1000</v>
      </c>
      <c r="F3559" s="55" t="str">
        <f>+IF(ISERROR(VLOOKUP($B3559,Insumos!$C:$G,4,FALSE)),"",VLOOKUP($B3559,Insumos!$C:$G,4,FALSE))</f>
        <v>GRAMOS</v>
      </c>
      <c r="G3559" s="187">
        <v>50.0</v>
      </c>
      <c r="H3559" s="56">
        <f t="shared" si="126"/>
        <v>168.05</v>
      </c>
    </row>
    <row r="3560" ht="15.75" customHeight="1">
      <c r="A3560" s="53">
        <v>5.0</v>
      </c>
      <c r="B3560" s="55" t="s">
        <v>248</v>
      </c>
      <c r="C3560" s="55" t="str">
        <f>+IF(ISERROR(VLOOKUP($B3560,Insumos!$C:$G,3,FALSE)),"",VLOOKUP($B3560,Insumos!$C:$G,3,FALSE))</f>
        <v>GRAMOS</v>
      </c>
      <c r="D3560" s="56">
        <f>+IF(ISERROR(VLOOKUP($B3560,Insumos!$C:$G,2,FALSE)),"",VLOOKUP($B3560,Insumos!$C:$G,2,FALSE))</f>
        <v>3900</v>
      </c>
      <c r="E3560" s="57">
        <f>+IF(ISERROR(VLOOKUP($B3560,Insumos!$C:$G,5,FALSE)),"",VLOOKUP($B3560,Insumos!$C:$G,5,FALSE))</f>
        <v>900</v>
      </c>
      <c r="F3560" s="55" t="str">
        <f>+IF(ISERROR(VLOOKUP($B3560,Insumos!$C:$G,4,FALSE)),"",VLOOKUP($B3560,Insumos!$C:$G,4,FALSE))</f>
        <v>GRAMOS</v>
      </c>
      <c r="G3560" s="187">
        <v>24.0</v>
      </c>
      <c r="H3560" s="56">
        <f t="shared" si="126"/>
        <v>104</v>
      </c>
    </row>
    <row r="3561" ht="15.75" customHeight="1">
      <c r="A3561" s="53">
        <v>6.0</v>
      </c>
      <c r="B3561" s="55" t="s">
        <v>116</v>
      </c>
      <c r="C3561" s="55" t="str">
        <f>+IF(ISERROR(VLOOKUP($B3561,Insumos!$C:$G,3,FALSE)),"",VLOOKUP($B3561,Insumos!$C:$G,3,FALSE))</f>
        <v>GRAMOS</v>
      </c>
      <c r="D3561" s="56">
        <f>+IF(ISERROR(VLOOKUP($B3561,Insumos!$C:$G,2,FALSE)),"",VLOOKUP($B3561,Insumos!$C:$G,2,FALSE))</f>
        <v>1664.43</v>
      </c>
      <c r="E3561" s="57">
        <f>+IF(ISERROR(VLOOKUP($B3561,Insumos!$C:$G,5,FALSE)),"",VLOOKUP($B3561,Insumos!$C:$G,5,FALSE))</f>
        <v>742</v>
      </c>
      <c r="F3561" s="55" t="str">
        <f>+IF(ISERROR(VLOOKUP($B3561,Insumos!$C:$G,4,FALSE)),"",VLOOKUP($B3561,Insumos!$C:$G,4,FALSE))</f>
        <v>GRAMOS</v>
      </c>
      <c r="G3561" s="187">
        <v>10.0</v>
      </c>
      <c r="H3561" s="56">
        <f t="shared" si="126"/>
        <v>22.43</v>
      </c>
    </row>
    <row r="3562" ht="15.75" customHeight="1">
      <c r="A3562" s="53">
        <v>7.0</v>
      </c>
      <c r="B3562" s="55" t="s">
        <v>169</v>
      </c>
      <c r="C3562" s="55" t="str">
        <f>+IF(ISERROR(VLOOKUP($B3562,Insumos!$C:$G,3,FALSE)),"",VLOOKUP($B3562,Insumos!$C:$G,3,FALSE))</f>
        <v>MILILITROS</v>
      </c>
      <c r="D3562" s="56">
        <f>+IF(ISERROR(VLOOKUP($B3562,Insumos!$C:$G,2,FALSE)),"",VLOOKUP($B3562,Insumos!$C:$G,2,FALSE))</f>
        <v>601.34</v>
      </c>
      <c r="E3562" s="57">
        <f>+IF(ISERROR(VLOOKUP($B3562,Insumos!$C:$G,5,FALSE)),"",VLOOKUP($B3562,Insumos!$C:$G,5,FALSE))</f>
        <v>652</v>
      </c>
      <c r="F3562" s="55" t="str">
        <f>+IF(ISERROR(VLOOKUP($B3562,Insumos!$C:$G,4,FALSE)),"",VLOOKUP($B3562,Insumos!$C:$G,4,FALSE))</f>
        <v>MILILITROS</v>
      </c>
      <c r="G3562" s="187">
        <v>30.0</v>
      </c>
      <c r="H3562" s="56">
        <f t="shared" si="126"/>
        <v>27.67</v>
      </c>
    </row>
    <row r="3563" ht="15.75" customHeight="1">
      <c r="A3563" s="53">
        <v>8.0</v>
      </c>
      <c r="B3563" s="55" t="s">
        <v>56</v>
      </c>
      <c r="C3563" s="55" t="str">
        <f>+IF(ISERROR(VLOOKUP($B3563,Insumos!$C:$G,3,FALSE)),"",VLOOKUP($B3563,Insumos!$C:$G,3,FALSE))</f>
        <v>GRAMOS</v>
      </c>
      <c r="D3563" s="56">
        <f>+IF(ISERROR(VLOOKUP($B3563,Insumos!$C:$G,2,FALSE)),"",VLOOKUP($B3563,Insumos!$C:$G,2,FALSE))</f>
        <v>1690</v>
      </c>
      <c r="E3563" s="57">
        <f>+IF(ISERROR(VLOOKUP($B3563,Insumos!$C:$G,5,FALSE)),"",VLOOKUP($B3563,Insumos!$C:$G,5,FALSE))</f>
        <v>1000</v>
      </c>
      <c r="F3563" s="55" t="str">
        <f>+IF(ISERROR(VLOOKUP($B3563,Insumos!$C:$G,4,FALSE)),"",VLOOKUP($B3563,Insumos!$C:$G,4,FALSE))</f>
        <v>GRAMOS</v>
      </c>
      <c r="G3563" s="187">
        <v>10.0</v>
      </c>
      <c r="H3563" s="56">
        <f t="shared" si="126"/>
        <v>16.9</v>
      </c>
    </row>
    <row r="3564" ht="15.75" customHeight="1">
      <c r="A3564" s="53">
        <v>9.0</v>
      </c>
      <c r="B3564" s="55" t="s">
        <v>324</v>
      </c>
      <c r="C3564" s="55" t="str">
        <f>+IF(ISERROR(VLOOKUP($B3564,Insumos!$C:$G,3,FALSE)),"",VLOOKUP($B3564,Insumos!$C:$G,3,FALSE))</f>
        <v>GRAMOS</v>
      </c>
      <c r="D3564" s="56">
        <f>+IF(ISERROR(VLOOKUP($B3564,Insumos!$C:$G,2,FALSE)),"",VLOOKUP($B3564,Insumos!$C:$G,2,FALSE))</f>
        <v>1134.5</v>
      </c>
      <c r="E3564" s="57">
        <f>+IF(ISERROR(VLOOKUP($B3564,Insumos!$C:$G,5,FALSE)),"",VLOOKUP($B3564,Insumos!$C:$G,5,FALSE))</f>
        <v>1000</v>
      </c>
      <c r="F3564" s="55" t="str">
        <f>+IF(ISERROR(VLOOKUP($B3564,Insumos!$C:$G,4,FALSE)),"",VLOOKUP($B3564,Insumos!$C:$G,4,FALSE))</f>
        <v>GRAMOS</v>
      </c>
      <c r="G3564" s="187">
        <v>5.0</v>
      </c>
      <c r="H3564" s="56">
        <f t="shared" si="126"/>
        <v>5.67</v>
      </c>
    </row>
    <row r="3565" ht="15.75" customHeight="1">
      <c r="A3565" s="53">
        <v>10.0</v>
      </c>
      <c r="B3565" s="55" t="s">
        <v>87</v>
      </c>
      <c r="C3565" s="55" t="str">
        <f>+IF(ISERROR(VLOOKUP($B3565,Insumos!$C:$G,3,FALSE)),"",VLOOKUP($B3565,Insumos!$C:$G,3,FALSE))</f>
        <v>GRAMOS</v>
      </c>
      <c r="D3565" s="56">
        <f>+IF(ISERROR(VLOOKUP($B3565,Insumos!$C:$G,2,FALSE)),"",VLOOKUP($B3565,Insumos!$C:$G,2,FALSE))</f>
        <v>3795</v>
      </c>
      <c r="E3565" s="57">
        <f>+IF(ISERROR(VLOOKUP($B3565,Insumos!$C:$G,5,FALSE)),"",VLOOKUP($B3565,Insumos!$C:$G,5,FALSE))</f>
        <v>500</v>
      </c>
      <c r="F3565" s="55" t="str">
        <f>+IF(ISERROR(VLOOKUP($B3565,Insumos!$C:$G,4,FALSE)),"",VLOOKUP($B3565,Insumos!$C:$G,4,FALSE))</f>
        <v>GRAMOS</v>
      </c>
      <c r="G3565" s="187">
        <v>5.0</v>
      </c>
      <c r="H3565" s="56">
        <f t="shared" si="126"/>
        <v>37.95</v>
      </c>
    </row>
    <row r="3566" ht="15.75" customHeight="1">
      <c r="A3566" s="53">
        <v>11.0</v>
      </c>
      <c r="B3566" s="55" t="s">
        <v>297</v>
      </c>
      <c r="C3566" s="55" t="str">
        <f>+IF(ISERROR(VLOOKUP($B3566,Insumos!$C:$G,3,FALSE)),"",VLOOKUP($B3566,Insumos!$C:$G,3,FALSE))</f>
        <v>CAJA</v>
      </c>
      <c r="D3566" s="56">
        <f>+IF(ISERROR(VLOOKUP($B3566,Insumos!$C:$G,2,FALSE)),"",VLOOKUP($B3566,Insumos!$C:$G,2,FALSE))</f>
        <v>110</v>
      </c>
      <c r="E3566" s="57">
        <f>+IF(ISERROR(VLOOKUP($B3566,Insumos!$C:$G,5,FALSE)),"",VLOOKUP($B3566,Insumos!$C:$G,5,FALSE))</f>
        <v>1</v>
      </c>
      <c r="F3566" s="55" t="str">
        <f>+IF(ISERROR(VLOOKUP($B3566,Insumos!$C:$G,4,FALSE)),"",VLOOKUP($B3566,Insumos!$C:$G,4,FALSE))</f>
        <v>CAJA</v>
      </c>
      <c r="G3566" s="187">
        <v>1.0</v>
      </c>
      <c r="H3566" s="56">
        <f t="shared" si="126"/>
        <v>110</v>
      </c>
    </row>
    <row r="3567" ht="15.75" customHeight="1">
      <c r="A3567" s="53">
        <v>12.0</v>
      </c>
      <c r="B3567" s="55" t="s">
        <v>314</v>
      </c>
      <c r="C3567" s="55" t="str">
        <f>+IF(ISERROR(VLOOKUP($B3567,Insumos!$C:$G,3,FALSE)),"",VLOOKUP($B3567,Insumos!$C:$G,3,FALSE))</f>
        <v>UNIDAD</v>
      </c>
      <c r="D3567" s="56">
        <f>+IF(ISERROR(VLOOKUP($B3567,Insumos!$C:$G,2,FALSE)),"",VLOOKUP($B3567,Insumos!$C:$G,2,FALSE))</f>
        <v>10.5</v>
      </c>
      <c r="E3567" s="57">
        <f>+IF(ISERROR(VLOOKUP($B3567,Insumos!$C:$G,5,FALSE)),"",VLOOKUP($B3567,Insumos!$C:$G,5,FALSE))</f>
        <v>1</v>
      </c>
      <c r="F3567" s="55" t="str">
        <f>+IF(ISERROR(VLOOKUP($B3567,Insumos!$C:$G,4,FALSE)),"",VLOOKUP($B3567,Insumos!$C:$G,4,FALSE))</f>
        <v>UNIDAD</v>
      </c>
      <c r="G3567" s="187">
        <v>1.0</v>
      </c>
      <c r="H3567" s="56">
        <f t="shared" si="126"/>
        <v>10.5</v>
      </c>
    </row>
    <row r="3568" ht="15.75" customHeight="1">
      <c r="A3568" s="53">
        <v>13.0</v>
      </c>
      <c r="B3568" s="55" t="s">
        <v>156</v>
      </c>
      <c r="C3568" s="55" t="str">
        <f>+IF(ISERROR(VLOOKUP($B3568,Insumos!$C:$G,3,FALSE)),"",VLOOKUP($B3568,Insumos!$C:$G,3,FALSE))</f>
        <v>GRAMOS</v>
      </c>
      <c r="D3568" s="56">
        <f>+IF(ISERROR(VLOOKUP($B3568,Insumos!$C:$G,2,FALSE)),"",VLOOKUP($B3568,Insumos!$C:$G,2,FALSE))</f>
        <v>909</v>
      </c>
      <c r="E3568" s="57">
        <f>+IF(ISERROR(VLOOKUP($B3568,Insumos!$C:$G,5,FALSE)),"",VLOOKUP($B3568,Insumos!$C:$G,5,FALSE))</f>
        <v>1000</v>
      </c>
      <c r="F3568" s="55" t="str">
        <f>+IF(ISERROR(VLOOKUP($B3568,Insumos!$C:$G,4,FALSE)),"",VLOOKUP($B3568,Insumos!$C:$G,4,FALSE))</f>
        <v>GRAMOS</v>
      </c>
      <c r="G3568" s="187">
        <v>8.0</v>
      </c>
      <c r="H3568" s="56">
        <f t="shared" si="126"/>
        <v>7.27</v>
      </c>
    </row>
    <row r="3569" ht="15.75" customHeight="1">
      <c r="A3569" s="53">
        <v>14.0</v>
      </c>
      <c r="B3569" s="55" t="s">
        <v>313</v>
      </c>
      <c r="C3569" s="55" t="str">
        <f>+IF(ISERROR(VLOOKUP($B3569,Insumos!$C:$G,3,FALSE)),"",VLOOKUP($B3569,Insumos!$C:$G,3,FALSE))</f>
        <v>GRAMOS</v>
      </c>
      <c r="D3569" s="56">
        <f>+IF(ISERROR(VLOOKUP($B3569,Insumos!$C:$G,2,FALSE)),"",VLOOKUP($B3569,Insumos!$C:$G,2,FALSE))</f>
        <v>6750</v>
      </c>
      <c r="E3569" s="57">
        <f>+IF(ISERROR(VLOOKUP($B3569,Insumos!$C:$G,5,FALSE)),"",VLOOKUP($B3569,Insumos!$C:$G,5,FALSE))</f>
        <v>1000</v>
      </c>
      <c r="F3569" s="55" t="str">
        <f>+IF(ISERROR(VLOOKUP($B3569,Insumos!$C:$G,4,FALSE)),"",VLOOKUP($B3569,Insumos!$C:$G,4,FALSE))</f>
        <v>GRAMOS</v>
      </c>
      <c r="G3569" s="187">
        <v>8.0</v>
      </c>
      <c r="H3569" s="56">
        <f t="shared" si="126"/>
        <v>54</v>
      </c>
    </row>
    <row r="3570" ht="15.75" customHeight="1">
      <c r="A3570" s="53">
        <v>15.0</v>
      </c>
      <c r="B3570" s="55" t="s">
        <v>311</v>
      </c>
      <c r="C3570" s="55" t="str">
        <f>+IF(ISERROR(VLOOKUP($B3570,Insumos!$C:$G,3,FALSE)),"",VLOOKUP($B3570,Insumos!$C:$G,3,FALSE))</f>
        <v>UNIDAD</v>
      </c>
      <c r="D3570" s="56">
        <f>+IF(ISERROR(VLOOKUP($B3570,Insumos!$C:$G,2,FALSE)),"",VLOOKUP($B3570,Insumos!$C:$G,2,FALSE))</f>
        <v>75.25</v>
      </c>
      <c r="E3570" s="57">
        <f>+IF(ISERROR(VLOOKUP($B3570,Insumos!$C:$G,5,FALSE)),"",VLOOKUP($B3570,Insumos!$C:$G,5,FALSE))</f>
        <v>1</v>
      </c>
      <c r="F3570" s="55" t="str">
        <f>+IF(ISERROR(VLOOKUP($B3570,Insumos!$C:$G,4,FALSE)),"",VLOOKUP($B3570,Insumos!$C:$G,4,FALSE))</f>
        <v>UNIDAD</v>
      </c>
      <c r="G3570" s="187">
        <v>1.0</v>
      </c>
      <c r="H3570" s="56">
        <f t="shared" si="126"/>
        <v>75.25</v>
      </c>
    </row>
    <row r="3571" ht="15.75" customHeight="1">
      <c r="A3571" s="53">
        <v>16.0</v>
      </c>
      <c r="B3571" s="55" t="s">
        <v>312</v>
      </c>
      <c r="C3571" s="55" t="str">
        <f>+IF(ISERROR(VLOOKUP($B3571,Insumos!$C:$G,3,FALSE)),"",VLOOKUP($B3571,Insumos!$C:$G,3,FALSE))</f>
        <v>UNIDAD</v>
      </c>
      <c r="D3571" s="56">
        <f>+IF(ISERROR(VLOOKUP($B3571,Insumos!$C:$G,2,FALSE)),"",VLOOKUP($B3571,Insumos!$C:$G,2,FALSE))</f>
        <v>90.25</v>
      </c>
      <c r="E3571" s="57">
        <f>+IF(ISERROR(VLOOKUP($B3571,Insumos!$C:$G,5,FALSE)),"",VLOOKUP($B3571,Insumos!$C:$G,5,FALSE))</f>
        <v>1</v>
      </c>
      <c r="F3571" s="55" t="str">
        <f>+IF(ISERROR(VLOOKUP($B3571,Insumos!$C:$G,4,FALSE)),"",VLOOKUP($B3571,Insumos!$C:$G,4,FALSE))</f>
        <v>UNIDAD</v>
      </c>
      <c r="G3571" s="187">
        <v>1.0</v>
      </c>
      <c r="H3571" s="56">
        <f t="shared" si="126"/>
        <v>90.25</v>
      </c>
    </row>
    <row r="3572" ht="15.75" customHeight="1">
      <c r="A3572" s="53">
        <v>17.0</v>
      </c>
      <c r="B3572" s="55" t="s">
        <v>303</v>
      </c>
      <c r="C3572" s="55" t="str">
        <f>+IF(ISERROR(VLOOKUP($B3572,Insumos!$C:$G,3,FALSE)),"",VLOOKUP($B3572,Insumos!$C:$G,3,FALSE))</f>
        <v>UNIDAD</v>
      </c>
      <c r="D3572" s="56">
        <f>+IF(ISERROR(VLOOKUP($B3572,Insumos!$C:$G,2,FALSE)),"",VLOOKUP($B3572,Insumos!$C:$G,2,FALSE))</f>
        <v>10</v>
      </c>
      <c r="E3572" s="57">
        <f>+IF(ISERROR(VLOOKUP($B3572,Insumos!$C:$G,5,FALSE)),"",VLOOKUP($B3572,Insumos!$C:$G,5,FALSE))</f>
        <v>1</v>
      </c>
      <c r="F3572" s="55" t="str">
        <f>+IF(ISERROR(VLOOKUP($B3572,Insumos!$C:$G,4,FALSE)),"",VLOOKUP($B3572,Insumos!$C:$G,4,FALSE))</f>
        <v>UNIDAD</v>
      </c>
      <c r="G3572" s="187">
        <v>2.0</v>
      </c>
      <c r="H3572" s="56">
        <f t="shared" si="126"/>
        <v>20</v>
      </c>
    </row>
    <row r="3573" ht="15.75" customHeight="1">
      <c r="A3573" s="53">
        <v>18.0</v>
      </c>
      <c r="B3573" s="55" t="s">
        <v>304</v>
      </c>
      <c r="C3573" s="55" t="str">
        <f>+IF(ISERROR(VLOOKUP($B3573,Insumos!$C:$G,3,FALSE)),"",VLOOKUP($B3573,Insumos!$C:$G,3,FALSE))</f>
        <v>UNIDAD</v>
      </c>
      <c r="D3573" s="56">
        <f>+IF(ISERROR(VLOOKUP($B3573,Insumos!$C:$G,2,FALSE)),"",VLOOKUP($B3573,Insumos!$C:$G,2,FALSE))</f>
        <v>9</v>
      </c>
      <c r="E3573" s="57">
        <f>+IF(ISERROR(VLOOKUP($B3573,Insumos!$C:$G,5,FALSE)),"",VLOOKUP($B3573,Insumos!$C:$G,5,FALSE))</f>
        <v>1</v>
      </c>
      <c r="F3573" s="55" t="str">
        <f>+IF(ISERROR(VLOOKUP($B3573,Insumos!$C:$G,4,FALSE)),"",VLOOKUP($B3573,Insumos!$C:$G,4,FALSE))</f>
        <v>UNIDAD</v>
      </c>
      <c r="G3573" s="187">
        <v>2.0</v>
      </c>
      <c r="H3573" s="56">
        <f t="shared" si="126"/>
        <v>18</v>
      </c>
    </row>
    <row r="3574" ht="15.75" customHeight="1">
      <c r="A3574" s="53">
        <v>19.0</v>
      </c>
      <c r="B3574" s="55" t="s">
        <v>315</v>
      </c>
      <c r="C3574" s="55" t="str">
        <f>+IF(ISERROR(VLOOKUP($B3574,Insumos!$C:$G,3,FALSE)),"",VLOOKUP($B3574,Insumos!$C:$G,3,FALSE))</f>
        <v>UNIDAD</v>
      </c>
      <c r="D3574" s="56">
        <f>+IF(ISERROR(VLOOKUP($B3574,Insumos!$C:$G,2,FALSE)),"",VLOOKUP($B3574,Insumos!$C:$G,2,FALSE))</f>
        <v>170</v>
      </c>
      <c r="E3574" s="57">
        <f>+IF(ISERROR(VLOOKUP($B3574,Insumos!$C:$G,5,FALSE)),"",VLOOKUP($B3574,Insumos!$C:$G,5,FALSE))</f>
        <v>1</v>
      </c>
      <c r="F3574" s="55" t="str">
        <f>+IF(ISERROR(VLOOKUP($B3574,Insumos!$C:$G,4,FALSE)),"",VLOOKUP($B3574,Insumos!$C:$G,4,FALSE))</f>
        <v>UNIDAD</v>
      </c>
      <c r="G3574" s="187">
        <v>1.0</v>
      </c>
      <c r="H3574" s="56">
        <f t="shared" si="126"/>
        <v>170</v>
      </c>
    </row>
    <row r="3575" ht="15.75" customHeight="1">
      <c r="A3575" s="53">
        <v>20.0</v>
      </c>
      <c r="B3575" s="55"/>
      <c r="C3575" s="55" t="str">
        <f>+IF(ISERROR(VLOOKUP($B3575,Insumos!$C:$G,3,FALSE)),"",VLOOKUP($B3575,Insumos!$C:$G,3,FALSE))</f>
        <v/>
      </c>
      <c r="D3575" s="56" t="str">
        <f>+IF(ISERROR(VLOOKUP($B3575,Insumos!$C:$G,2,FALSE)),"",VLOOKUP($B3575,Insumos!$C:$G,2,FALSE))</f>
        <v/>
      </c>
      <c r="E3575" s="57" t="str">
        <f>+IF(ISERROR(VLOOKUP($B3575,Insumos!$C:$G,5,FALSE)),"",VLOOKUP($B3575,Insumos!$C:$G,5,FALSE))</f>
        <v/>
      </c>
      <c r="F3575" s="55" t="str">
        <f>+IF(ISERROR(VLOOKUP($B3575,Insumos!$C:$G,4,FALSE)),"",VLOOKUP($B3575,Insumos!$C:$G,4,FALSE))</f>
        <v/>
      </c>
      <c r="G3575" s="187"/>
      <c r="H3575" s="56">
        <f t="shared" si="126"/>
        <v>0</v>
      </c>
    </row>
    <row r="3576" ht="15.75" customHeight="1">
      <c r="A3576" s="53">
        <v>21.0</v>
      </c>
      <c r="B3576" s="55"/>
      <c r="C3576" s="55" t="str">
        <f>+IF(ISERROR(VLOOKUP($B3576,Insumos!$C:$G,3,FALSE)),"",VLOOKUP($B3576,Insumos!$C:$G,3,FALSE))</f>
        <v/>
      </c>
      <c r="D3576" s="56" t="str">
        <f>+IF(ISERROR(VLOOKUP($B3576,Insumos!$C:$G,2,FALSE)),"",VLOOKUP($B3576,Insumos!$C:$G,2,FALSE))</f>
        <v/>
      </c>
      <c r="E3576" s="57" t="str">
        <f>+IF(ISERROR(VLOOKUP($B3576,Insumos!$C:$G,5,FALSE)),"",VLOOKUP($B3576,Insumos!$C:$G,5,FALSE))</f>
        <v/>
      </c>
      <c r="F3576" s="55" t="str">
        <f>+IF(ISERROR(VLOOKUP($B3576,Insumos!$C:$G,4,FALSE)),"",VLOOKUP($B3576,Insumos!$C:$G,4,FALSE))</f>
        <v/>
      </c>
      <c r="G3576" s="141"/>
      <c r="H3576" s="56">
        <f t="shared" si="126"/>
        <v>0</v>
      </c>
    </row>
    <row r="3577" ht="15.75" customHeight="1">
      <c r="A3577" s="53">
        <v>22.0</v>
      </c>
      <c r="B3577" s="55"/>
      <c r="C3577" s="55" t="str">
        <f>+IF(ISERROR(VLOOKUP($B3577,Insumos!$C:$G,3,FALSE)),"",VLOOKUP($B3577,Insumos!$C:$G,3,FALSE))</f>
        <v/>
      </c>
      <c r="D3577" s="56" t="str">
        <f>+IF(ISERROR(VLOOKUP($B3577,Insumos!$C:$G,2,FALSE)),"",VLOOKUP($B3577,Insumos!$C:$G,2,FALSE))</f>
        <v/>
      </c>
      <c r="E3577" s="57" t="str">
        <f>+IF(ISERROR(VLOOKUP($B3577,Insumos!$C:$G,5,FALSE)),"",VLOOKUP($B3577,Insumos!$C:$G,5,FALSE))</f>
        <v/>
      </c>
      <c r="F3577" s="55" t="str">
        <f>+IF(ISERROR(VLOOKUP($B3577,Insumos!$C:$G,4,FALSE)),"",VLOOKUP($B3577,Insumos!$C:$G,4,FALSE))</f>
        <v/>
      </c>
      <c r="G3577" s="141"/>
      <c r="H3577" s="56">
        <f t="shared" si="126"/>
        <v>0</v>
      </c>
    </row>
    <row r="3578" ht="15.75" customHeight="1">
      <c r="A3578" s="42"/>
      <c r="B3578" s="140"/>
      <c r="C3578" s="41"/>
      <c r="D3578" s="44"/>
      <c r="E3578" s="45"/>
      <c r="F3578" s="41"/>
      <c r="G3578" s="67" t="s">
        <v>566</v>
      </c>
      <c r="H3578" s="68">
        <f>+SUM(H3556:H3577)</f>
        <v>1260.2</v>
      </c>
    </row>
    <row r="3579" ht="15.75" customHeight="1">
      <c r="A3579" s="42"/>
      <c r="B3579" s="140"/>
      <c r="C3579" s="41"/>
      <c r="D3579" s="44"/>
      <c r="E3579" s="45"/>
      <c r="F3579" s="41"/>
      <c r="G3579" s="67" t="s">
        <v>569</v>
      </c>
      <c r="H3579" s="142">
        <f>+H3578/10</f>
        <v>126.02</v>
      </c>
    </row>
    <row r="3580" ht="15.75" customHeight="1">
      <c r="A3580" s="42"/>
      <c r="B3580" s="140"/>
      <c r="C3580" s="41"/>
      <c r="D3580" s="44"/>
      <c r="E3580" s="45"/>
      <c r="F3580" s="41"/>
      <c r="G3580" s="67" t="s">
        <v>570</v>
      </c>
      <c r="H3580" s="143">
        <f>(H3578+H3579)*1.19</f>
        <v>1649.6018</v>
      </c>
    </row>
    <row r="3581" ht="15.75" customHeight="1">
      <c r="A3581" s="42"/>
      <c r="B3581" s="140"/>
      <c r="C3581" s="41"/>
      <c r="D3581" s="44"/>
      <c r="E3581" s="45"/>
      <c r="F3581" s="41"/>
      <c r="G3581" s="67" t="s">
        <v>571</v>
      </c>
      <c r="H3581" s="144">
        <f>+H3580/H3582</f>
        <v>0.1876680091</v>
      </c>
    </row>
    <row r="3582" ht="15.75" customHeight="1">
      <c r="A3582" s="42"/>
      <c r="B3582" s="140"/>
      <c r="C3582" s="41"/>
      <c r="D3582" s="44"/>
      <c r="E3582" s="45"/>
      <c r="F3582" s="41"/>
      <c r="G3582" s="67" t="s">
        <v>572</v>
      </c>
      <c r="H3582" s="154">
        <v>8790.0</v>
      </c>
    </row>
    <row r="3583" ht="15.75" customHeight="1">
      <c r="B3583" s="4"/>
      <c r="G3583" s="31"/>
    </row>
    <row r="3584" ht="15.75" customHeight="1">
      <c r="B3584" s="4"/>
      <c r="G3584" s="31"/>
    </row>
    <row r="3585" ht="15.75" customHeight="1">
      <c r="B3585" s="4"/>
      <c r="G3585" s="31"/>
    </row>
    <row r="3586" ht="15.75" customHeight="1">
      <c r="A3586" s="138" t="s">
        <v>562</v>
      </c>
      <c r="B3586" s="89" t="s">
        <v>678</v>
      </c>
      <c r="C3586" s="34" t="s">
        <v>484</v>
      </c>
      <c r="D3586" s="35"/>
      <c r="E3586" s="36"/>
      <c r="F3586" s="37"/>
      <c r="G3586" s="38"/>
      <c r="H3586" s="35"/>
    </row>
    <row r="3587" ht="15.75" customHeight="1">
      <c r="A3587" s="42"/>
      <c r="B3587" s="140"/>
      <c r="C3587" s="42"/>
      <c r="D3587" s="44"/>
      <c r="E3587" s="45"/>
      <c r="F3587" s="42"/>
      <c r="G3587" s="46"/>
      <c r="H3587" s="44"/>
    </row>
    <row r="3588" ht="15.75" customHeight="1">
      <c r="A3588" s="48" t="s">
        <v>476</v>
      </c>
      <c r="B3588" s="48" t="s">
        <v>477</v>
      </c>
      <c r="C3588" s="48" t="s">
        <v>478</v>
      </c>
      <c r="D3588" s="49" t="s">
        <v>564</v>
      </c>
      <c r="E3588" s="50" t="s">
        <v>10</v>
      </c>
      <c r="F3588" s="48" t="s">
        <v>480</v>
      </c>
      <c r="G3588" s="51" t="s">
        <v>481</v>
      </c>
      <c r="H3588" s="49" t="s">
        <v>565</v>
      </c>
    </row>
    <row r="3589" ht="15.75" customHeight="1">
      <c r="A3589" s="53">
        <v>1.0</v>
      </c>
      <c r="B3589" s="55" t="s">
        <v>69</v>
      </c>
      <c r="C3589" s="55" t="str">
        <f>+IF(ISERROR(VLOOKUP($B3589,Insumos!$C:$G,3,FALSE)),"",VLOOKUP($B3589,Insumos!$C:$G,3,FALSE))</f>
        <v>GRAMOS</v>
      </c>
      <c r="D3589" s="56">
        <f>+IF(ISERROR(VLOOKUP($B3589,Insumos!$C:$G,2,FALSE)),"",VLOOKUP($B3589,Insumos!$C:$G,2,FALSE))</f>
        <v>2777.79</v>
      </c>
      <c r="E3589" s="57">
        <f>+IF(ISERROR(VLOOKUP($B3589,Insumos!$C:$G,5,FALSE)),"",VLOOKUP($B3589,Insumos!$C:$G,5,FALSE))</f>
        <v>5700</v>
      </c>
      <c r="F3589" s="55" t="str">
        <f>+IF(ISERROR(VLOOKUP($B3589,Insumos!$C:$G,4,FALSE)),"",VLOOKUP($B3589,Insumos!$C:$G,4,FALSE))</f>
        <v>GRAMOS</v>
      </c>
      <c r="G3589" s="141">
        <v>110.0</v>
      </c>
      <c r="H3589" s="56">
        <f t="shared" ref="H3589:H3607" si="127">IF(ISERROR(ROUND(+D3589/E3589*G3589,2)),0,ROUND(+D3589/E3589*G3589,2))</f>
        <v>53.61</v>
      </c>
    </row>
    <row r="3590" ht="15.75" customHeight="1">
      <c r="A3590" s="53">
        <v>2.0</v>
      </c>
      <c r="B3590" s="55" t="s">
        <v>52</v>
      </c>
      <c r="C3590" s="55" t="str">
        <f>+IF(ISERROR(VLOOKUP($B3590,Insumos!$C:$G,3,FALSE)),"",VLOOKUP($B3590,Insumos!$C:$G,3,FALSE))</f>
        <v>UNIDAD</v>
      </c>
      <c r="D3590" s="56">
        <f>+IF(ISERROR(VLOOKUP($B3590,Insumos!$C:$G,2,FALSE)),"",VLOOKUP($B3590,Insumos!$C:$G,2,FALSE))</f>
        <v>5000</v>
      </c>
      <c r="E3590" s="57">
        <f>+IF(ISERROR(VLOOKUP($B3590,Insumos!$C:$G,5,FALSE)),"",VLOOKUP($B3590,Insumos!$C:$G,5,FALSE))</f>
        <v>100</v>
      </c>
      <c r="F3590" s="55" t="str">
        <f>+IF(ISERROR(VLOOKUP($B3590,Insumos!$C:$G,4,FALSE)),"",VLOOKUP($B3590,Insumos!$C:$G,4,FALSE))</f>
        <v>UNIDAD</v>
      </c>
      <c r="G3590" s="141">
        <v>0.5</v>
      </c>
      <c r="H3590" s="56">
        <f t="shared" si="127"/>
        <v>25</v>
      </c>
    </row>
    <row r="3591" ht="15.75" customHeight="1">
      <c r="A3591" s="53">
        <v>3.0</v>
      </c>
      <c r="B3591" s="55" t="s">
        <v>232</v>
      </c>
      <c r="C3591" s="55" t="str">
        <f>+IF(ISERROR(VLOOKUP($B3591,Insumos!$C:$G,3,FALSE)),"",VLOOKUP($B3591,Insumos!$C:$G,3,FALSE))</f>
        <v>GRAMOS</v>
      </c>
      <c r="D3591" s="56">
        <f>+IF(ISERROR(VLOOKUP($B3591,Insumos!$C:$G,2,FALSE)),"",VLOOKUP($B3591,Insumos!$C:$G,2,FALSE))</f>
        <v>3529.411765</v>
      </c>
      <c r="E3591" s="57">
        <f>+IF(ISERROR(VLOOKUP($B3591,Insumos!$C:$G,5,FALSE)),"",VLOOKUP($B3591,Insumos!$C:$G,5,FALSE))</f>
        <v>1000</v>
      </c>
      <c r="F3591" s="55" t="str">
        <f>+IF(ISERROR(VLOOKUP($B3591,Insumos!$C:$G,4,FALSE)),"",VLOOKUP($B3591,Insumos!$C:$G,4,FALSE))</f>
        <v>GRAMOS</v>
      </c>
      <c r="G3591" s="141">
        <v>40.0</v>
      </c>
      <c r="H3591" s="56">
        <f t="shared" si="127"/>
        <v>141.18</v>
      </c>
    </row>
    <row r="3592" ht="15.75" customHeight="1">
      <c r="A3592" s="53">
        <v>4.0</v>
      </c>
      <c r="B3592" s="55" t="s">
        <v>250</v>
      </c>
      <c r="C3592" s="55" t="str">
        <f>+IF(ISERROR(VLOOKUP($B3592,Insumos!$C:$G,3,FALSE)),"",VLOOKUP($B3592,Insumos!$C:$G,3,FALSE))</f>
        <v>GRAMOS</v>
      </c>
      <c r="D3592" s="56">
        <f>+IF(ISERROR(VLOOKUP($B3592,Insumos!$C:$G,2,FALSE)),"",VLOOKUP($B3592,Insumos!$C:$G,2,FALSE))</f>
        <v>988.8888889</v>
      </c>
      <c r="E3592" s="57">
        <f>+IF(ISERROR(VLOOKUP($B3592,Insumos!$C:$G,5,FALSE)),"",VLOOKUP($B3592,Insumos!$C:$G,5,FALSE))</f>
        <v>1000</v>
      </c>
      <c r="F3592" s="55" t="str">
        <f>+IF(ISERROR(VLOOKUP($B3592,Insumos!$C:$G,4,FALSE)),"",VLOOKUP($B3592,Insumos!$C:$G,4,FALSE))</f>
        <v>GRAMOS</v>
      </c>
      <c r="G3592" s="141">
        <v>20.0</v>
      </c>
      <c r="H3592" s="56">
        <f t="shared" si="127"/>
        <v>19.78</v>
      </c>
    </row>
    <row r="3593" ht="15.75" customHeight="1">
      <c r="A3593" s="53">
        <v>5.0</v>
      </c>
      <c r="B3593" s="55" t="s">
        <v>326</v>
      </c>
      <c r="C3593" s="55" t="str">
        <f>+IF(ISERROR(VLOOKUP($B3593,Insumos!$C:$G,3,FALSE)),"",VLOOKUP($B3593,Insumos!$C:$G,3,FALSE))</f>
        <v>GRAMOS</v>
      </c>
      <c r="D3593" s="56">
        <f>+IF(ISERROR(VLOOKUP($B3593,Insumos!$C:$G,2,FALSE)),"",VLOOKUP($B3593,Insumos!$C:$G,2,FALSE))</f>
        <v>1120</v>
      </c>
      <c r="E3593" s="57">
        <f>+IF(ISERROR(VLOOKUP($B3593,Insumos!$C:$G,5,FALSE)),"",VLOOKUP($B3593,Insumos!$C:$G,5,FALSE))</f>
        <v>1000</v>
      </c>
      <c r="F3593" s="55" t="str">
        <f>+IF(ISERROR(VLOOKUP($B3593,Insumos!$C:$G,4,FALSE)),"",VLOOKUP($B3593,Insumos!$C:$G,4,FALSE))</f>
        <v>GRAMOS</v>
      </c>
      <c r="G3593" s="141">
        <v>10.0</v>
      </c>
      <c r="H3593" s="56">
        <f t="shared" si="127"/>
        <v>11.2</v>
      </c>
    </row>
    <row r="3594" ht="15.75" customHeight="1">
      <c r="A3594" s="53">
        <v>6.0</v>
      </c>
      <c r="B3594" s="55" t="s">
        <v>56</v>
      </c>
      <c r="C3594" s="55" t="str">
        <f>+IF(ISERROR(VLOOKUP($B3594,Insumos!$C:$G,3,FALSE)),"",VLOOKUP($B3594,Insumos!$C:$G,3,FALSE))</f>
        <v>GRAMOS</v>
      </c>
      <c r="D3594" s="56">
        <f>+IF(ISERROR(VLOOKUP($B3594,Insumos!$C:$G,2,FALSE)),"",VLOOKUP($B3594,Insumos!$C:$G,2,FALSE))</f>
        <v>1690</v>
      </c>
      <c r="E3594" s="57">
        <f>+IF(ISERROR(VLOOKUP($B3594,Insumos!$C:$G,5,FALSE)),"",VLOOKUP($B3594,Insumos!$C:$G,5,FALSE))</f>
        <v>1000</v>
      </c>
      <c r="F3594" s="55" t="str">
        <f>+IF(ISERROR(VLOOKUP($B3594,Insumos!$C:$G,4,FALSE)),"",VLOOKUP($B3594,Insumos!$C:$G,4,FALSE))</f>
        <v>GRAMOS</v>
      </c>
      <c r="G3594" s="141">
        <v>5.0</v>
      </c>
      <c r="H3594" s="56">
        <f t="shared" si="127"/>
        <v>8.45</v>
      </c>
    </row>
    <row r="3595" ht="15.75" customHeight="1">
      <c r="A3595" s="53">
        <v>7.0</v>
      </c>
      <c r="B3595" s="55" t="s">
        <v>187</v>
      </c>
      <c r="C3595" s="55" t="str">
        <f>+IF(ISERROR(VLOOKUP($B3595,Insumos!$C:$G,3,FALSE)),"",VLOOKUP($B3595,Insumos!$C:$G,3,FALSE))</f>
        <v>GRAMOS</v>
      </c>
      <c r="D3595" s="56">
        <f>+IF(ISERROR(VLOOKUP($B3595,Insumos!$C:$G,2,FALSE)),"",VLOOKUP($B3595,Insumos!$C:$G,2,FALSE))</f>
        <v>3645</v>
      </c>
      <c r="E3595" s="57">
        <f>+IF(ISERROR(VLOOKUP($B3595,Insumos!$C:$G,5,FALSE)),"",VLOOKUP($B3595,Insumos!$C:$G,5,FALSE))</f>
        <v>1000</v>
      </c>
      <c r="F3595" s="55" t="str">
        <f>+IF(ISERROR(VLOOKUP($B3595,Insumos!$C:$G,4,FALSE)),"",VLOOKUP($B3595,Insumos!$C:$G,4,FALSE))</f>
        <v>GRAMOS</v>
      </c>
      <c r="G3595" s="141">
        <v>5.0</v>
      </c>
      <c r="H3595" s="56">
        <f t="shared" si="127"/>
        <v>18.23</v>
      </c>
    </row>
    <row r="3596" ht="15.75" customHeight="1">
      <c r="A3596" s="53">
        <v>8.0</v>
      </c>
      <c r="B3596" s="55" t="s">
        <v>297</v>
      </c>
      <c r="C3596" s="55" t="str">
        <f>+IF(ISERROR(VLOOKUP($B3596,Insumos!$C:$G,3,FALSE)),"",VLOOKUP($B3596,Insumos!$C:$G,3,FALSE))</f>
        <v>CAJA</v>
      </c>
      <c r="D3596" s="56">
        <f>+IF(ISERROR(VLOOKUP($B3596,Insumos!$C:$G,2,FALSE)),"",VLOOKUP($B3596,Insumos!$C:$G,2,FALSE))</f>
        <v>110</v>
      </c>
      <c r="E3596" s="57">
        <f>+IF(ISERROR(VLOOKUP($B3596,Insumos!$C:$G,5,FALSE)),"",VLOOKUP($B3596,Insumos!$C:$G,5,FALSE))</f>
        <v>1</v>
      </c>
      <c r="F3596" s="55" t="str">
        <f>+IF(ISERROR(VLOOKUP($B3596,Insumos!$C:$G,4,FALSE)),"",VLOOKUP($B3596,Insumos!$C:$G,4,FALSE))</f>
        <v>CAJA</v>
      </c>
      <c r="G3596" s="141">
        <v>1.0</v>
      </c>
      <c r="H3596" s="56">
        <f t="shared" si="127"/>
        <v>110</v>
      </c>
    </row>
    <row r="3597" ht="15.75" customHeight="1">
      <c r="A3597" s="53">
        <v>9.0</v>
      </c>
      <c r="B3597" s="55" t="s">
        <v>314</v>
      </c>
      <c r="C3597" s="55" t="str">
        <f>+IF(ISERROR(VLOOKUP($B3597,Insumos!$C:$G,3,FALSE)),"",VLOOKUP($B3597,Insumos!$C:$G,3,FALSE))</f>
        <v>UNIDAD</v>
      </c>
      <c r="D3597" s="56">
        <f>+IF(ISERROR(VLOOKUP($B3597,Insumos!$C:$G,2,FALSE)),"",VLOOKUP($B3597,Insumos!$C:$G,2,FALSE))</f>
        <v>10.5</v>
      </c>
      <c r="E3597" s="57">
        <f>+IF(ISERROR(VLOOKUP($B3597,Insumos!$C:$G,5,FALSE)),"",VLOOKUP($B3597,Insumos!$C:$G,5,FALSE))</f>
        <v>1</v>
      </c>
      <c r="F3597" s="55" t="str">
        <f>+IF(ISERROR(VLOOKUP($B3597,Insumos!$C:$G,4,FALSE)),"",VLOOKUP($B3597,Insumos!$C:$G,4,FALSE))</f>
        <v>UNIDAD</v>
      </c>
      <c r="G3597" s="141">
        <v>1.0</v>
      </c>
      <c r="H3597" s="56">
        <f t="shared" si="127"/>
        <v>10.5</v>
      </c>
    </row>
    <row r="3598" ht="15.75" customHeight="1">
      <c r="A3598" s="53">
        <v>10.0</v>
      </c>
      <c r="B3598" s="55" t="s">
        <v>156</v>
      </c>
      <c r="C3598" s="55" t="str">
        <f>+IF(ISERROR(VLOOKUP($B3598,Insumos!$C:$G,3,FALSE)),"",VLOOKUP($B3598,Insumos!$C:$G,3,FALSE))</f>
        <v>GRAMOS</v>
      </c>
      <c r="D3598" s="56">
        <f>+IF(ISERROR(VLOOKUP($B3598,Insumos!$C:$G,2,FALSE)),"",VLOOKUP($B3598,Insumos!$C:$G,2,FALSE))</f>
        <v>909</v>
      </c>
      <c r="E3598" s="57">
        <f>+IF(ISERROR(VLOOKUP($B3598,Insumos!$C:$G,5,FALSE)),"",VLOOKUP($B3598,Insumos!$C:$G,5,FALSE))</f>
        <v>1000</v>
      </c>
      <c r="F3598" s="55" t="str">
        <f>+IF(ISERROR(VLOOKUP($B3598,Insumos!$C:$G,4,FALSE)),"",VLOOKUP($B3598,Insumos!$C:$G,4,FALSE))</f>
        <v>GRAMOS</v>
      </c>
      <c r="G3598" s="141">
        <v>8.0</v>
      </c>
      <c r="H3598" s="56">
        <f t="shared" si="127"/>
        <v>7.27</v>
      </c>
    </row>
    <row r="3599" ht="15.75" customHeight="1">
      <c r="A3599" s="53">
        <v>11.0</v>
      </c>
      <c r="B3599" s="55" t="s">
        <v>313</v>
      </c>
      <c r="C3599" s="55" t="str">
        <f>+IF(ISERROR(VLOOKUP($B3599,Insumos!$C:$G,3,FALSE)),"",VLOOKUP($B3599,Insumos!$C:$G,3,FALSE))</f>
        <v>GRAMOS</v>
      </c>
      <c r="D3599" s="56">
        <f>+IF(ISERROR(VLOOKUP($B3599,Insumos!$C:$G,2,FALSE)),"",VLOOKUP($B3599,Insumos!$C:$G,2,FALSE))</f>
        <v>6750</v>
      </c>
      <c r="E3599" s="57">
        <f>+IF(ISERROR(VLOOKUP($B3599,Insumos!$C:$G,5,FALSE)),"",VLOOKUP($B3599,Insumos!$C:$G,5,FALSE))</f>
        <v>1000</v>
      </c>
      <c r="F3599" s="55" t="str">
        <f>+IF(ISERROR(VLOOKUP($B3599,Insumos!$C:$G,4,FALSE)),"",VLOOKUP($B3599,Insumos!$C:$G,4,FALSE))</f>
        <v>GRAMOS</v>
      </c>
      <c r="G3599" s="141">
        <v>8.0</v>
      </c>
      <c r="H3599" s="56">
        <f t="shared" si="127"/>
        <v>54</v>
      </c>
    </row>
    <row r="3600" ht="15.75" customHeight="1">
      <c r="A3600" s="53">
        <v>12.0</v>
      </c>
      <c r="B3600" s="55" t="s">
        <v>311</v>
      </c>
      <c r="C3600" s="55" t="str">
        <f>+IF(ISERROR(VLOOKUP($B3600,Insumos!$C:$G,3,FALSE)),"",VLOOKUP($B3600,Insumos!$C:$G,3,FALSE))</f>
        <v>UNIDAD</v>
      </c>
      <c r="D3600" s="56">
        <f>+IF(ISERROR(VLOOKUP($B3600,Insumos!$C:$G,2,FALSE)),"",VLOOKUP($B3600,Insumos!$C:$G,2,FALSE))</f>
        <v>75.25</v>
      </c>
      <c r="E3600" s="57">
        <f>+IF(ISERROR(VLOOKUP($B3600,Insumos!$C:$G,5,FALSE)),"",VLOOKUP($B3600,Insumos!$C:$G,5,FALSE))</f>
        <v>1</v>
      </c>
      <c r="F3600" s="55" t="str">
        <f>+IF(ISERROR(VLOOKUP($B3600,Insumos!$C:$G,4,FALSE)),"",VLOOKUP($B3600,Insumos!$C:$G,4,FALSE))</f>
        <v>UNIDAD</v>
      </c>
      <c r="G3600" s="141">
        <v>1.0</v>
      </c>
      <c r="H3600" s="56">
        <f t="shared" si="127"/>
        <v>75.25</v>
      </c>
    </row>
    <row r="3601" ht="15.75" customHeight="1">
      <c r="A3601" s="53">
        <v>13.0</v>
      </c>
      <c r="B3601" s="55" t="s">
        <v>312</v>
      </c>
      <c r="C3601" s="55" t="str">
        <f>+IF(ISERROR(VLOOKUP($B3601,Insumos!$C:$G,3,FALSE)),"",VLOOKUP($B3601,Insumos!$C:$G,3,FALSE))</f>
        <v>UNIDAD</v>
      </c>
      <c r="D3601" s="56">
        <f>+IF(ISERROR(VLOOKUP($B3601,Insumos!$C:$G,2,FALSE)),"",VLOOKUP($B3601,Insumos!$C:$G,2,FALSE))</f>
        <v>90.25</v>
      </c>
      <c r="E3601" s="57">
        <f>+IF(ISERROR(VLOOKUP($B3601,Insumos!$C:$G,5,FALSE)),"",VLOOKUP($B3601,Insumos!$C:$G,5,FALSE))</f>
        <v>1</v>
      </c>
      <c r="F3601" s="55" t="str">
        <f>+IF(ISERROR(VLOOKUP($B3601,Insumos!$C:$G,4,FALSE)),"",VLOOKUP($B3601,Insumos!$C:$G,4,FALSE))</f>
        <v>UNIDAD</v>
      </c>
      <c r="G3601" s="141">
        <v>1.0</v>
      </c>
      <c r="H3601" s="56">
        <f t="shared" si="127"/>
        <v>90.25</v>
      </c>
    </row>
    <row r="3602" ht="15.75" customHeight="1">
      <c r="A3602" s="53">
        <v>14.0</v>
      </c>
      <c r="B3602" s="55" t="s">
        <v>303</v>
      </c>
      <c r="C3602" s="55" t="str">
        <f>+IF(ISERROR(VLOOKUP($B3602,Insumos!$C:$G,3,FALSE)),"",VLOOKUP($B3602,Insumos!$C:$G,3,FALSE))</f>
        <v>UNIDAD</v>
      </c>
      <c r="D3602" s="56">
        <f>+IF(ISERROR(VLOOKUP($B3602,Insumos!$C:$G,2,FALSE)),"",VLOOKUP($B3602,Insumos!$C:$G,2,FALSE))</f>
        <v>10</v>
      </c>
      <c r="E3602" s="57">
        <f>+IF(ISERROR(VLOOKUP($B3602,Insumos!$C:$G,5,FALSE)),"",VLOOKUP($B3602,Insumos!$C:$G,5,FALSE))</f>
        <v>1</v>
      </c>
      <c r="F3602" s="55" t="str">
        <f>+IF(ISERROR(VLOOKUP($B3602,Insumos!$C:$G,4,FALSE)),"",VLOOKUP($B3602,Insumos!$C:$G,4,FALSE))</f>
        <v>UNIDAD</v>
      </c>
      <c r="G3602" s="141">
        <v>2.0</v>
      </c>
      <c r="H3602" s="56">
        <f t="shared" si="127"/>
        <v>20</v>
      </c>
    </row>
    <row r="3603" ht="15.75" customHeight="1">
      <c r="A3603" s="53">
        <v>15.0</v>
      </c>
      <c r="B3603" s="55" t="s">
        <v>304</v>
      </c>
      <c r="C3603" s="55" t="str">
        <f>+IF(ISERROR(VLOOKUP($B3603,Insumos!$C:$G,3,FALSE)),"",VLOOKUP($B3603,Insumos!$C:$G,3,FALSE))</f>
        <v>UNIDAD</v>
      </c>
      <c r="D3603" s="56">
        <f>+IF(ISERROR(VLOOKUP($B3603,Insumos!$C:$G,2,FALSE)),"",VLOOKUP($B3603,Insumos!$C:$G,2,FALSE))</f>
        <v>9</v>
      </c>
      <c r="E3603" s="57">
        <f>+IF(ISERROR(VLOOKUP($B3603,Insumos!$C:$G,5,FALSE)),"",VLOOKUP($B3603,Insumos!$C:$G,5,FALSE))</f>
        <v>1</v>
      </c>
      <c r="F3603" s="55" t="str">
        <f>+IF(ISERROR(VLOOKUP($B3603,Insumos!$C:$G,4,FALSE)),"",VLOOKUP($B3603,Insumos!$C:$G,4,FALSE))</f>
        <v>UNIDAD</v>
      </c>
      <c r="G3603" s="141">
        <v>2.0</v>
      </c>
      <c r="H3603" s="56">
        <f t="shared" si="127"/>
        <v>18</v>
      </c>
    </row>
    <row r="3604" ht="15.75" customHeight="1">
      <c r="A3604" s="53">
        <v>16.0</v>
      </c>
      <c r="B3604" s="55" t="s">
        <v>315</v>
      </c>
      <c r="C3604" s="55" t="str">
        <f>+IF(ISERROR(VLOOKUP($B3604,Insumos!$C:$G,3,FALSE)),"",VLOOKUP($B3604,Insumos!$C:$G,3,FALSE))</f>
        <v>UNIDAD</v>
      </c>
      <c r="D3604" s="56">
        <f>+IF(ISERROR(VLOOKUP($B3604,Insumos!$C:$G,2,FALSE)),"",VLOOKUP($B3604,Insumos!$C:$G,2,FALSE))</f>
        <v>170</v>
      </c>
      <c r="E3604" s="57">
        <f>+IF(ISERROR(VLOOKUP($B3604,Insumos!$C:$G,5,FALSE)),"",VLOOKUP($B3604,Insumos!$C:$G,5,FALSE))</f>
        <v>1</v>
      </c>
      <c r="F3604" s="55" t="str">
        <f>+IF(ISERROR(VLOOKUP($B3604,Insumos!$C:$G,4,FALSE)),"",VLOOKUP($B3604,Insumos!$C:$G,4,FALSE))</f>
        <v>UNIDAD</v>
      </c>
      <c r="G3604" s="141">
        <v>1.0</v>
      </c>
      <c r="H3604" s="56">
        <f t="shared" si="127"/>
        <v>170</v>
      </c>
    </row>
    <row r="3605" ht="15.75" customHeight="1">
      <c r="A3605" s="53">
        <v>17.0</v>
      </c>
      <c r="B3605" s="55"/>
      <c r="C3605" s="55"/>
      <c r="D3605" s="56"/>
      <c r="E3605" s="57"/>
      <c r="F3605" s="55"/>
      <c r="G3605" s="141"/>
      <c r="H3605" s="56">
        <f t="shared" si="127"/>
        <v>0</v>
      </c>
    </row>
    <row r="3606" ht="15.75" customHeight="1">
      <c r="A3606" s="53">
        <v>18.0</v>
      </c>
      <c r="B3606" s="55"/>
      <c r="C3606" s="55" t="str">
        <f>+IF(ISERROR(VLOOKUP($B3606,Insumos!$C:$G,3,FALSE)),"",VLOOKUP($B3606,Insumos!$C:$G,3,FALSE))</f>
        <v/>
      </c>
      <c r="D3606" s="56" t="str">
        <f>+IF(ISERROR(VLOOKUP($B3606,Insumos!$C:$G,2,FALSE)),"",VLOOKUP($B3606,Insumos!$C:$G,2,FALSE))</f>
        <v/>
      </c>
      <c r="E3606" s="57" t="str">
        <f>+IF(ISERROR(VLOOKUP($B3606,Insumos!$C:$G,5,FALSE)),"",VLOOKUP($B3606,Insumos!$C:$G,5,FALSE))</f>
        <v/>
      </c>
      <c r="F3606" s="55" t="str">
        <f>+IF(ISERROR(VLOOKUP($B3606,Insumos!$C:$G,4,FALSE)),"",VLOOKUP($B3606,Insumos!$C:$G,4,FALSE))</f>
        <v/>
      </c>
      <c r="G3606" s="141"/>
      <c r="H3606" s="56">
        <f t="shared" si="127"/>
        <v>0</v>
      </c>
    </row>
    <row r="3607" ht="15.75" customHeight="1">
      <c r="A3607" s="53">
        <v>19.0</v>
      </c>
      <c r="B3607" s="55"/>
      <c r="C3607" s="55" t="str">
        <f>+IF(ISERROR(VLOOKUP($B3607,Insumos!$C:$G,3,FALSE)),"",VLOOKUP($B3607,Insumos!$C:$G,3,FALSE))</f>
        <v/>
      </c>
      <c r="D3607" s="56" t="str">
        <f>+IF(ISERROR(VLOOKUP($B3607,Insumos!$C:$G,2,FALSE)),"",VLOOKUP($B3607,Insumos!$C:$G,2,FALSE))</f>
        <v/>
      </c>
      <c r="E3607" s="57" t="str">
        <f>+IF(ISERROR(VLOOKUP($B3607,Insumos!$C:$G,5,FALSE)),"",VLOOKUP($B3607,Insumos!$C:$G,5,FALSE))</f>
        <v/>
      </c>
      <c r="F3607" s="55" t="str">
        <f>+IF(ISERROR(VLOOKUP($B3607,Insumos!$C:$G,4,FALSE)),"",VLOOKUP($B3607,Insumos!$C:$G,4,FALSE))</f>
        <v/>
      </c>
      <c r="G3607" s="141"/>
      <c r="H3607" s="56">
        <f t="shared" si="127"/>
        <v>0</v>
      </c>
    </row>
    <row r="3608" ht="15.75" customHeight="1">
      <c r="A3608" s="42"/>
      <c r="B3608" s="140"/>
      <c r="C3608" s="41"/>
      <c r="D3608" s="44"/>
      <c r="E3608" s="45"/>
      <c r="F3608" s="41"/>
      <c r="G3608" s="67" t="s">
        <v>566</v>
      </c>
      <c r="H3608" s="68">
        <f>+SUM(H3589:H3607)</f>
        <v>832.72</v>
      </c>
    </row>
    <row r="3609" ht="15.75" customHeight="1">
      <c r="A3609" s="42"/>
      <c r="B3609" s="140"/>
      <c r="C3609" s="41"/>
      <c r="D3609" s="44"/>
      <c r="E3609" s="45"/>
      <c r="F3609" s="41"/>
      <c r="G3609" s="67" t="s">
        <v>569</v>
      </c>
      <c r="H3609" s="142">
        <f>+H3608/10</f>
        <v>83.272</v>
      </c>
    </row>
    <row r="3610" ht="15.75" customHeight="1">
      <c r="A3610" s="42"/>
      <c r="B3610" s="140"/>
      <c r="C3610" s="41"/>
      <c r="D3610" s="44"/>
      <c r="E3610" s="45"/>
      <c r="F3610" s="41"/>
      <c r="G3610" s="67" t="s">
        <v>570</v>
      </c>
      <c r="H3610" s="143">
        <f>(H3608+H3609)*1.19</f>
        <v>1090.03048</v>
      </c>
    </row>
    <row r="3611" ht="15.75" customHeight="1">
      <c r="A3611" s="42"/>
      <c r="B3611" s="140"/>
      <c r="C3611" s="41"/>
      <c r="D3611" s="44"/>
      <c r="E3611" s="45"/>
      <c r="F3611" s="41"/>
      <c r="G3611" s="67" t="s">
        <v>571</v>
      </c>
      <c r="H3611" s="144">
        <f>+H3610/H3612</f>
        <v>0.1605346804</v>
      </c>
    </row>
    <row r="3612" ht="15.75" customHeight="1">
      <c r="A3612" s="42"/>
      <c r="B3612" s="140"/>
      <c r="C3612" s="41"/>
      <c r="D3612" s="44"/>
      <c r="E3612" s="45"/>
      <c r="F3612" s="41"/>
      <c r="G3612" s="67" t="s">
        <v>572</v>
      </c>
      <c r="H3612" s="154">
        <v>6790.0</v>
      </c>
    </row>
    <row r="3613" ht="15.75" customHeight="1">
      <c r="B3613" s="4"/>
      <c r="G3613" s="31"/>
    </row>
    <row r="3614" ht="15.75" customHeight="1">
      <c r="B3614" s="4"/>
      <c r="G3614" s="31"/>
    </row>
    <row r="3615" ht="15.75" customHeight="1">
      <c r="B3615" s="4"/>
      <c r="G3615" s="31"/>
    </row>
    <row r="3616" ht="15.75" customHeight="1">
      <c r="B3616" s="4"/>
      <c r="G3616" s="31"/>
    </row>
    <row r="3617" ht="15.75" customHeight="1">
      <c r="B3617" s="4"/>
      <c r="G3617" s="31"/>
    </row>
    <row r="3618" ht="15.75" customHeight="1">
      <c r="B3618" s="4"/>
      <c r="G3618" s="31"/>
    </row>
    <row r="3619" ht="15.75" customHeight="1">
      <c r="A3619" s="138" t="s">
        <v>562</v>
      </c>
      <c r="B3619" s="89" t="s">
        <v>679</v>
      </c>
      <c r="C3619" s="34" t="s">
        <v>484</v>
      </c>
      <c r="D3619" s="35"/>
      <c r="E3619" s="36"/>
      <c r="F3619" s="37"/>
      <c r="G3619" s="38"/>
      <c r="H3619" s="35"/>
    </row>
    <row r="3620" ht="15.75" customHeight="1">
      <c r="A3620" s="42"/>
      <c r="B3620" s="140"/>
      <c r="C3620" s="42"/>
      <c r="D3620" s="44"/>
      <c r="E3620" s="45"/>
      <c r="F3620" s="42"/>
      <c r="G3620" s="46"/>
      <c r="H3620" s="44"/>
    </row>
    <row r="3621" ht="15.75" customHeight="1">
      <c r="A3621" s="48" t="s">
        <v>476</v>
      </c>
      <c r="B3621" s="48" t="s">
        <v>477</v>
      </c>
      <c r="C3621" s="48" t="s">
        <v>478</v>
      </c>
      <c r="D3621" s="49" t="s">
        <v>564</v>
      </c>
      <c r="E3621" s="50" t="s">
        <v>10</v>
      </c>
      <c r="F3621" s="48" t="s">
        <v>480</v>
      </c>
      <c r="G3621" s="51" t="s">
        <v>481</v>
      </c>
      <c r="H3621" s="49" t="s">
        <v>565</v>
      </c>
    </row>
    <row r="3622" ht="15.75" customHeight="1">
      <c r="A3622" s="53">
        <v>1.0</v>
      </c>
      <c r="B3622" s="55" t="s">
        <v>60</v>
      </c>
      <c r="C3622" s="55" t="str">
        <f>+IF(ISERROR(VLOOKUP($B3622,Insumos!$C:$G,3,FALSE)),"",VLOOKUP($B3622,Insumos!$C:$G,3,FALSE))</f>
        <v>GRAMOS</v>
      </c>
      <c r="D3622" s="56">
        <f>+IF(ISERROR(VLOOKUP($B3622,Insumos!$C:$G,2,FALSE)),"",VLOOKUP($B3622,Insumos!$C:$G,2,FALSE))</f>
        <v>1770</v>
      </c>
      <c r="E3622" s="57">
        <f>+IF(ISERROR(VLOOKUP($B3622,Insumos!$C:$G,5,FALSE)),"",VLOOKUP($B3622,Insumos!$C:$G,5,FALSE))</f>
        <v>400</v>
      </c>
      <c r="F3622" s="55" t="str">
        <f>+IF(ISERROR(VLOOKUP($B3622,Insumos!$C:$G,4,FALSE)),"",VLOOKUP($B3622,Insumos!$C:$G,4,FALSE))</f>
        <v>GRAMOS</v>
      </c>
      <c r="G3622" s="141">
        <v>40.0</v>
      </c>
      <c r="H3622" s="56">
        <f t="shared" ref="H3622:H3641" si="128">IF(ISERROR(ROUND(+D3622/E3622*G3622,2)),0,ROUND(+D3622/E3622*G3622,2))</f>
        <v>177</v>
      </c>
    </row>
    <row r="3623" ht="15.75" customHeight="1">
      <c r="A3623" s="53">
        <v>2.0</v>
      </c>
      <c r="B3623" s="55" t="s">
        <v>98</v>
      </c>
      <c r="C3623" s="55" t="str">
        <f>+IF(ISERROR(VLOOKUP($B3623,Insumos!$C:$G,3,FALSE)),"",VLOOKUP($B3623,Insumos!$C:$G,3,FALSE))</f>
        <v>GRAMOS</v>
      </c>
      <c r="D3623" s="56">
        <f>+IF(ISERROR(VLOOKUP($B3623,Insumos!$C:$G,2,FALSE)),"",VLOOKUP($B3623,Insumos!$C:$G,2,FALSE))</f>
        <v>3361</v>
      </c>
      <c r="E3623" s="57">
        <f>+IF(ISERROR(VLOOKUP($B3623,Insumos!$C:$G,5,FALSE)),"",VLOOKUP($B3623,Insumos!$C:$G,5,FALSE))</f>
        <v>1000</v>
      </c>
      <c r="F3623" s="55" t="str">
        <f>+IF(ISERROR(VLOOKUP($B3623,Insumos!$C:$G,4,FALSE)),"",VLOOKUP($B3623,Insumos!$C:$G,4,FALSE))</f>
        <v>GRAMOS</v>
      </c>
      <c r="G3623" s="141">
        <v>45.0</v>
      </c>
      <c r="H3623" s="56">
        <f t="shared" si="128"/>
        <v>151.25</v>
      </c>
    </row>
    <row r="3624" ht="15.75" customHeight="1">
      <c r="A3624" s="53">
        <v>3.0</v>
      </c>
      <c r="B3624" s="55" t="s">
        <v>106</v>
      </c>
      <c r="C3624" s="55" t="str">
        <f>+IF(ISERROR(VLOOKUP($B3624,Insumos!$C:$G,3,FALSE)),"",VLOOKUP($B3624,Insumos!$C:$G,3,FALSE))</f>
        <v>GRAMOS</v>
      </c>
      <c r="D3624" s="56">
        <f>+IF(ISERROR(VLOOKUP($B3624,Insumos!$C:$G,2,FALSE)),"",VLOOKUP($B3624,Insumos!$C:$G,2,FALSE))</f>
        <v>1159.89</v>
      </c>
      <c r="E3624" s="57">
        <f>+IF(ISERROR(VLOOKUP($B3624,Insumos!$C:$G,5,FALSE)),"",VLOOKUP($B3624,Insumos!$C:$G,5,FALSE))</f>
        <v>231</v>
      </c>
      <c r="F3624" s="55" t="str">
        <f>+IF(ISERROR(VLOOKUP($B3624,Insumos!$C:$G,4,FALSE)),"",VLOOKUP($B3624,Insumos!$C:$G,4,FALSE))</f>
        <v>GRAMOS</v>
      </c>
      <c r="G3624" s="141">
        <v>32.0</v>
      </c>
      <c r="H3624" s="56">
        <f t="shared" si="128"/>
        <v>160.68</v>
      </c>
    </row>
    <row r="3625" ht="15.75" customHeight="1">
      <c r="A3625" s="53">
        <v>4.0</v>
      </c>
      <c r="B3625" s="55" t="s">
        <v>232</v>
      </c>
      <c r="C3625" s="55" t="str">
        <f>+IF(ISERROR(VLOOKUP($B3625,Insumos!$C:$G,3,FALSE)),"",VLOOKUP($B3625,Insumos!$C:$G,3,FALSE))</f>
        <v>GRAMOS</v>
      </c>
      <c r="D3625" s="56">
        <f>+IF(ISERROR(VLOOKUP($B3625,Insumos!$C:$G,2,FALSE)),"",VLOOKUP($B3625,Insumos!$C:$G,2,FALSE))</f>
        <v>3529.411765</v>
      </c>
      <c r="E3625" s="57">
        <f>+IF(ISERROR(VLOOKUP($B3625,Insumos!$C:$G,5,FALSE)),"",VLOOKUP($B3625,Insumos!$C:$G,5,FALSE))</f>
        <v>1000</v>
      </c>
      <c r="F3625" s="55" t="str">
        <f>+IF(ISERROR(VLOOKUP($B3625,Insumos!$C:$G,4,FALSE)),"",VLOOKUP($B3625,Insumos!$C:$G,4,FALSE))</f>
        <v>GRAMOS</v>
      </c>
      <c r="G3625" s="141">
        <v>40.0</v>
      </c>
      <c r="H3625" s="56">
        <f t="shared" si="128"/>
        <v>141.18</v>
      </c>
    </row>
    <row r="3626" ht="15.75" customHeight="1">
      <c r="A3626" s="53">
        <v>5.0</v>
      </c>
      <c r="B3626" s="55" t="s">
        <v>187</v>
      </c>
      <c r="C3626" s="55" t="str">
        <f>+IF(ISERROR(VLOOKUP($B3626,Insumos!$C:$G,3,FALSE)),"",VLOOKUP($B3626,Insumos!$C:$G,3,FALSE))</f>
        <v>GRAMOS</v>
      </c>
      <c r="D3626" s="56">
        <f>+IF(ISERROR(VLOOKUP($B3626,Insumos!$C:$G,2,FALSE)),"",VLOOKUP($B3626,Insumos!$C:$G,2,FALSE))</f>
        <v>3645</v>
      </c>
      <c r="E3626" s="57">
        <f>+IF(ISERROR(VLOOKUP($B3626,Insumos!$C:$G,5,FALSE)),"",VLOOKUP($B3626,Insumos!$C:$G,5,FALSE))</f>
        <v>1000</v>
      </c>
      <c r="F3626" s="55" t="str">
        <f>+IF(ISERROR(VLOOKUP($B3626,Insumos!$C:$G,4,FALSE)),"",VLOOKUP($B3626,Insumos!$C:$G,4,FALSE))</f>
        <v>GRAMOS</v>
      </c>
      <c r="G3626" s="141">
        <v>2.0</v>
      </c>
      <c r="H3626" s="56">
        <f t="shared" si="128"/>
        <v>7.29</v>
      </c>
    </row>
    <row r="3627" ht="15.75" customHeight="1">
      <c r="A3627" s="53">
        <v>6.0</v>
      </c>
      <c r="B3627" s="55" t="s">
        <v>54</v>
      </c>
      <c r="C3627" s="55" t="str">
        <f>+IF(ISERROR(VLOOKUP($B3627,Insumos!$C:$G,3,FALSE)),"",VLOOKUP($B3627,Insumos!$C:$G,3,FALSE))</f>
        <v>UNIDAD</v>
      </c>
      <c r="D3627" s="56">
        <f>+IF(ISERROR(VLOOKUP($B3627,Insumos!$C:$G,2,FALSE)),"",VLOOKUP($B3627,Insumos!$C:$G,2,FALSE))</f>
        <v>8000</v>
      </c>
      <c r="E3627" s="57">
        <f>+IF(ISERROR(VLOOKUP($B3627,Insumos!$C:$G,5,FALSE)),"",VLOOKUP($B3627,Insumos!$C:$G,5,FALSE))</f>
        <v>36</v>
      </c>
      <c r="F3627" s="55" t="str">
        <f>+IF(ISERROR(VLOOKUP($B3627,Insumos!$C:$G,4,FALSE)),"",VLOOKUP($B3627,Insumos!$C:$G,4,FALSE))</f>
        <v>UNIDAD</v>
      </c>
      <c r="G3627" s="141">
        <v>0.5</v>
      </c>
      <c r="H3627" s="56">
        <f t="shared" si="128"/>
        <v>111.11</v>
      </c>
    </row>
    <row r="3628" ht="15.75" customHeight="1">
      <c r="A3628" s="53">
        <v>7.0</v>
      </c>
      <c r="B3628" s="195" t="s">
        <v>69</v>
      </c>
      <c r="C3628" s="195" t="str">
        <f>+IF(ISERROR(VLOOKUP($B3628,Insumos!$C:$G,3,FALSE)),"",VLOOKUP($B3628,Insumos!$C:$G,3,FALSE))</f>
        <v>GRAMOS</v>
      </c>
      <c r="D3628" s="196">
        <f>+IF(ISERROR(VLOOKUP($B3628,Insumos!$C:$G,2,FALSE)),"",VLOOKUP($B3628,Insumos!$C:$G,2,FALSE))</f>
        <v>2777.79</v>
      </c>
      <c r="E3628" s="197">
        <f>+IF(ISERROR(VLOOKUP($B3628,Insumos!$C:$G,5,FALSE)),"",VLOOKUP($B3628,Insumos!$C:$G,5,FALSE))</f>
        <v>5700</v>
      </c>
      <c r="F3628" s="195" t="str">
        <f>+IF(ISERROR(VLOOKUP($B3628,Insumos!$C:$G,4,FALSE)),"",VLOOKUP($B3628,Insumos!$C:$G,4,FALSE))</f>
        <v>GRAMOS</v>
      </c>
      <c r="G3628" s="198">
        <v>250.0</v>
      </c>
      <c r="H3628" s="196">
        <f t="shared" si="128"/>
        <v>121.83</v>
      </c>
    </row>
    <row r="3629" ht="15.75" customHeight="1">
      <c r="A3629" s="53">
        <v>8.0</v>
      </c>
      <c r="B3629" s="195" t="s">
        <v>179</v>
      </c>
      <c r="C3629" s="195" t="str">
        <f>+IF(ISERROR(VLOOKUP($B3629,Insumos!$C:$G,3,FALSE)),"",VLOOKUP($B3629,Insumos!$C:$G,3,FALSE))</f>
        <v>GRAMOS</v>
      </c>
      <c r="D3629" s="196">
        <f>+IF(ISERROR(VLOOKUP($B3629,Insumos!$C:$G,2,FALSE)),"",VLOOKUP($B3629,Insumos!$C:$G,2,FALSE))</f>
        <v>840</v>
      </c>
      <c r="E3629" s="197">
        <f>+IF(ISERROR(VLOOKUP($B3629,Insumos!$C:$G,5,FALSE)),"",VLOOKUP($B3629,Insumos!$C:$G,5,FALSE))</f>
        <v>800</v>
      </c>
      <c r="F3629" s="195" t="str">
        <f>+IF(ISERROR(VLOOKUP($B3629,Insumos!$C:$G,4,FALSE)),"",VLOOKUP($B3629,Insumos!$C:$G,4,FALSE))</f>
        <v>GRAMOS</v>
      </c>
      <c r="G3629" s="199"/>
      <c r="H3629" s="196">
        <f t="shared" si="128"/>
        <v>0</v>
      </c>
    </row>
    <row r="3630" ht="15.75" customHeight="1">
      <c r="A3630" s="53">
        <v>9.0</v>
      </c>
      <c r="B3630" s="55" t="s">
        <v>300</v>
      </c>
      <c r="C3630" s="55" t="str">
        <f>+IF(ISERROR(VLOOKUP($B3630,Insumos!$C:$G,3,FALSE)),"",VLOOKUP($B3630,Insumos!$C:$G,3,FALSE))</f>
        <v>UNIDAD</v>
      </c>
      <c r="D3630" s="56">
        <f>+IF(ISERROR(VLOOKUP($B3630,Insumos!$C:$G,2,FALSE)),"",VLOOKUP($B3630,Insumos!$C:$G,2,FALSE))</f>
        <v>98.32</v>
      </c>
      <c r="E3630" s="57">
        <f>+IF(ISERROR(VLOOKUP($B3630,Insumos!$C:$G,5,FALSE)),"",VLOOKUP($B3630,Insumos!$C:$G,5,FALSE))</f>
        <v>1</v>
      </c>
      <c r="F3630" s="55" t="str">
        <f>+IF(ISERROR(VLOOKUP($B3630,Insumos!$C:$G,4,FALSE)),"",VLOOKUP($B3630,Insumos!$C:$G,4,FALSE))</f>
        <v>UNIDAD</v>
      </c>
      <c r="G3630" s="186">
        <v>1.0</v>
      </c>
      <c r="H3630" s="56">
        <f t="shared" si="128"/>
        <v>98.32</v>
      </c>
    </row>
    <row r="3631" ht="15.75" customHeight="1">
      <c r="A3631" s="53">
        <v>10.0</v>
      </c>
      <c r="B3631" s="55" t="s">
        <v>301</v>
      </c>
      <c r="C3631" s="55" t="str">
        <f>+IF(ISERROR(VLOOKUP($B3631,Insumos!$C:$G,3,FALSE)),"",VLOOKUP($B3631,Insumos!$C:$G,3,FALSE))</f>
        <v>UNIDAD</v>
      </c>
      <c r="D3631" s="56">
        <f>+IF(ISERROR(VLOOKUP($B3631,Insumos!$C:$G,2,FALSE)),"",VLOOKUP($B3631,Insumos!$C:$G,2,FALSE))</f>
        <v>43.7</v>
      </c>
      <c r="E3631" s="57">
        <f>+IF(ISERROR(VLOOKUP($B3631,Insumos!$C:$G,5,FALSE)),"",VLOOKUP($B3631,Insumos!$C:$G,5,FALSE))</f>
        <v>1</v>
      </c>
      <c r="F3631" s="55" t="str">
        <f>+IF(ISERROR(VLOOKUP($B3631,Insumos!$C:$G,4,FALSE)),"",VLOOKUP($B3631,Insumos!$C:$G,4,FALSE))</f>
        <v>UNIDAD</v>
      </c>
      <c r="G3631" s="186">
        <v>1.0</v>
      </c>
      <c r="H3631" s="56">
        <f t="shared" si="128"/>
        <v>43.7</v>
      </c>
    </row>
    <row r="3632" ht="15.75" customHeight="1">
      <c r="A3632" s="53">
        <v>11.0</v>
      </c>
      <c r="B3632" s="55" t="s">
        <v>314</v>
      </c>
      <c r="C3632" s="55" t="str">
        <f>+IF(ISERROR(VLOOKUP($B3632,Insumos!$C:$G,3,FALSE)),"",VLOOKUP($B3632,Insumos!$C:$G,3,FALSE))</f>
        <v>UNIDAD</v>
      </c>
      <c r="D3632" s="56">
        <f>+IF(ISERROR(VLOOKUP($B3632,Insumos!$C:$G,2,FALSE)),"",VLOOKUP($B3632,Insumos!$C:$G,2,FALSE))</f>
        <v>10.5</v>
      </c>
      <c r="E3632" s="57">
        <f>+IF(ISERROR(VLOOKUP($B3632,Insumos!$C:$G,5,FALSE)),"",VLOOKUP($B3632,Insumos!$C:$G,5,FALSE))</f>
        <v>1</v>
      </c>
      <c r="F3632" s="55" t="str">
        <f>+IF(ISERROR(VLOOKUP($B3632,Insumos!$C:$G,4,FALSE)),"",VLOOKUP($B3632,Insumos!$C:$G,4,FALSE))</f>
        <v>UNIDAD</v>
      </c>
      <c r="G3632" s="141">
        <v>1.0</v>
      </c>
      <c r="H3632" s="56">
        <f t="shared" si="128"/>
        <v>10.5</v>
      </c>
    </row>
    <row r="3633" ht="15.75" customHeight="1">
      <c r="A3633" s="53">
        <v>12.0</v>
      </c>
      <c r="B3633" s="55" t="s">
        <v>156</v>
      </c>
      <c r="C3633" s="55" t="str">
        <f>+IF(ISERROR(VLOOKUP($B3633,Insumos!$C:$G,3,FALSE)),"",VLOOKUP($B3633,Insumos!$C:$G,3,FALSE))</f>
        <v>GRAMOS</v>
      </c>
      <c r="D3633" s="56">
        <f>+IF(ISERROR(VLOOKUP($B3633,Insumos!$C:$G,2,FALSE)),"",VLOOKUP($B3633,Insumos!$C:$G,2,FALSE))</f>
        <v>909</v>
      </c>
      <c r="E3633" s="57">
        <f>+IF(ISERROR(VLOOKUP($B3633,Insumos!$C:$G,5,FALSE)),"",VLOOKUP($B3633,Insumos!$C:$G,5,FALSE))</f>
        <v>1000</v>
      </c>
      <c r="F3633" s="55" t="str">
        <f>+IF(ISERROR(VLOOKUP($B3633,Insumos!$C:$G,4,FALSE)),"",VLOOKUP($B3633,Insumos!$C:$G,4,FALSE))</f>
        <v>GRAMOS</v>
      </c>
      <c r="G3633" s="141">
        <v>8.0</v>
      </c>
      <c r="H3633" s="56">
        <f t="shared" si="128"/>
        <v>7.27</v>
      </c>
    </row>
    <row r="3634" ht="15.75" customHeight="1">
      <c r="A3634" s="53">
        <v>13.0</v>
      </c>
      <c r="B3634" s="55" t="s">
        <v>313</v>
      </c>
      <c r="C3634" s="55" t="str">
        <f>+IF(ISERROR(VLOOKUP($B3634,Insumos!$C:$G,3,FALSE)),"",VLOOKUP($B3634,Insumos!$C:$G,3,FALSE))</f>
        <v>GRAMOS</v>
      </c>
      <c r="D3634" s="56">
        <f>+IF(ISERROR(VLOOKUP($B3634,Insumos!$C:$G,2,FALSE)),"",VLOOKUP($B3634,Insumos!$C:$G,2,FALSE))</f>
        <v>6750</v>
      </c>
      <c r="E3634" s="57">
        <f>+IF(ISERROR(VLOOKUP($B3634,Insumos!$C:$G,5,FALSE)),"",VLOOKUP($B3634,Insumos!$C:$G,5,FALSE))</f>
        <v>1000</v>
      </c>
      <c r="F3634" s="55" t="str">
        <f>+IF(ISERROR(VLOOKUP($B3634,Insumos!$C:$G,4,FALSE)),"",VLOOKUP($B3634,Insumos!$C:$G,4,FALSE))</f>
        <v>GRAMOS</v>
      </c>
      <c r="G3634" s="141">
        <v>8.0</v>
      </c>
      <c r="H3634" s="56">
        <f t="shared" si="128"/>
        <v>54</v>
      </c>
    </row>
    <row r="3635" ht="15.75" customHeight="1">
      <c r="A3635" s="53">
        <v>14.0</v>
      </c>
      <c r="B3635" s="55" t="s">
        <v>311</v>
      </c>
      <c r="C3635" s="55" t="str">
        <f>+IF(ISERROR(VLOOKUP($B3635,Insumos!$C:$G,3,FALSE)),"",VLOOKUP($B3635,Insumos!$C:$G,3,FALSE))</f>
        <v>UNIDAD</v>
      </c>
      <c r="D3635" s="56">
        <f>+IF(ISERROR(VLOOKUP($B3635,Insumos!$C:$G,2,FALSE)),"",VLOOKUP($B3635,Insumos!$C:$G,2,FALSE))</f>
        <v>75.25</v>
      </c>
      <c r="E3635" s="57">
        <f>+IF(ISERROR(VLOOKUP($B3635,Insumos!$C:$G,5,FALSE)),"",VLOOKUP($B3635,Insumos!$C:$G,5,FALSE))</f>
        <v>1</v>
      </c>
      <c r="F3635" s="55" t="str">
        <f>+IF(ISERROR(VLOOKUP($B3635,Insumos!$C:$G,4,FALSE)),"",VLOOKUP($B3635,Insumos!$C:$G,4,FALSE))</f>
        <v>UNIDAD</v>
      </c>
      <c r="G3635" s="141">
        <v>1.0</v>
      </c>
      <c r="H3635" s="56">
        <f t="shared" si="128"/>
        <v>75.25</v>
      </c>
    </row>
    <row r="3636" ht="15.75" customHeight="1">
      <c r="A3636" s="53">
        <v>15.0</v>
      </c>
      <c r="B3636" s="55" t="s">
        <v>312</v>
      </c>
      <c r="C3636" s="55" t="str">
        <f>+IF(ISERROR(VLOOKUP($B3636,Insumos!$C:$G,3,FALSE)),"",VLOOKUP($B3636,Insumos!$C:$G,3,FALSE))</f>
        <v>UNIDAD</v>
      </c>
      <c r="D3636" s="56">
        <f>+IF(ISERROR(VLOOKUP($B3636,Insumos!$C:$G,2,FALSE)),"",VLOOKUP($B3636,Insumos!$C:$G,2,FALSE))</f>
        <v>90.25</v>
      </c>
      <c r="E3636" s="57">
        <f>+IF(ISERROR(VLOOKUP($B3636,Insumos!$C:$G,5,FALSE)),"",VLOOKUP($B3636,Insumos!$C:$G,5,FALSE))</f>
        <v>1</v>
      </c>
      <c r="F3636" s="55" t="str">
        <f>+IF(ISERROR(VLOOKUP($B3636,Insumos!$C:$G,4,FALSE)),"",VLOOKUP($B3636,Insumos!$C:$G,4,FALSE))</f>
        <v>UNIDAD</v>
      </c>
      <c r="G3636" s="141">
        <v>1.0</v>
      </c>
      <c r="H3636" s="56">
        <f t="shared" si="128"/>
        <v>90.25</v>
      </c>
    </row>
    <row r="3637" ht="15.75" customHeight="1">
      <c r="A3637" s="53">
        <v>16.0</v>
      </c>
      <c r="B3637" s="55" t="s">
        <v>303</v>
      </c>
      <c r="C3637" s="55" t="str">
        <f>+IF(ISERROR(VLOOKUP($B3637,Insumos!$C:$G,3,FALSE)),"",VLOOKUP($B3637,Insumos!$C:$G,3,FALSE))</f>
        <v>UNIDAD</v>
      </c>
      <c r="D3637" s="56">
        <f>+IF(ISERROR(VLOOKUP($B3637,Insumos!$C:$G,2,FALSE)),"",VLOOKUP($B3637,Insumos!$C:$G,2,FALSE))</f>
        <v>10</v>
      </c>
      <c r="E3637" s="57">
        <f>+IF(ISERROR(VLOOKUP($B3637,Insumos!$C:$G,5,FALSE)),"",VLOOKUP($B3637,Insumos!$C:$G,5,FALSE))</f>
        <v>1</v>
      </c>
      <c r="F3637" s="55" t="str">
        <f>+IF(ISERROR(VLOOKUP($B3637,Insumos!$C:$G,4,FALSE)),"",VLOOKUP($B3637,Insumos!$C:$G,4,FALSE))</f>
        <v>UNIDAD</v>
      </c>
      <c r="G3637" s="141">
        <v>2.0</v>
      </c>
      <c r="H3637" s="56">
        <f t="shared" si="128"/>
        <v>20</v>
      </c>
    </row>
    <row r="3638" ht="15.75" customHeight="1">
      <c r="A3638" s="53">
        <v>17.0</v>
      </c>
      <c r="B3638" s="55" t="s">
        <v>304</v>
      </c>
      <c r="C3638" s="55" t="str">
        <f>+IF(ISERROR(VLOOKUP($B3638,Insumos!$C:$G,3,FALSE)),"",VLOOKUP($B3638,Insumos!$C:$G,3,FALSE))</f>
        <v>UNIDAD</v>
      </c>
      <c r="D3638" s="56">
        <f>+IF(ISERROR(VLOOKUP($B3638,Insumos!$C:$G,2,FALSE)),"",VLOOKUP($B3638,Insumos!$C:$G,2,FALSE))</f>
        <v>9</v>
      </c>
      <c r="E3638" s="57">
        <f>+IF(ISERROR(VLOOKUP($B3638,Insumos!$C:$G,5,FALSE)),"",VLOOKUP($B3638,Insumos!$C:$G,5,FALSE))</f>
        <v>1</v>
      </c>
      <c r="F3638" s="55" t="str">
        <f>+IF(ISERROR(VLOOKUP($B3638,Insumos!$C:$G,4,FALSE)),"",VLOOKUP($B3638,Insumos!$C:$G,4,FALSE))</f>
        <v>UNIDAD</v>
      </c>
      <c r="G3638" s="141">
        <v>2.0</v>
      </c>
      <c r="H3638" s="56">
        <f t="shared" si="128"/>
        <v>18</v>
      </c>
    </row>
    <row r="3639" ht="15.75" customHeight="1">
      <c r="A3639" s="53">
        <v>18.0</v>
      </c>
      <c r="B3639" s="55" t="s">
        <v>315</v>
      </c>
      <c r="C3639" s="55" t="str">
        <f>+IF(ISERROR(VLOOKUP($B3639,Insumos!$C:$G,3,FALSE)),"",VLOOKUP($B3639,Insumos!$C:$G,3,FALSE))</f>
        <v>UNIDAD</v>
      </c>
      <c r="D3639" s="56">
        <f>+IF(ISERROR(VLOOKUP($B3639,Insumos!$C:$G,2,FALSE)),"",VLOOKUP($B3639,Insumos!$C:$G,2,FALSE))</f>
        <v>170</v>
      </c>
      <c r="E3639" s="57">
        <f>+IF(ISERROR(VLOOKUP($B3639,Insumos!$C:$G,5,FALSE)),"",VLOOKUP($B3639,Insumos!$C:$G,5,FALSE))</f>
        <v>1</v>
      </c>
      <c r="F3639" s="55" t="str">
        <f>+IF(ISERROR(VLOOKUP($B3639,Insumos!$C:$G,4,FALSE)),"",VLOOKUP($B3639,Insumos!$C:$G,4,FALSE))</f>
        <v>UNIDAD</v>
      </c>
      <c r="G3639" s="141">
        <v>1.0</v>
      </c>
      <c r="H3639" s="56">
        <f t="shared" si="128"/>
        <v>170</v>
      </c>
    </row>
    <row r="3640" ht="15.75" customHeight="1">
      <c r="A3640" s="53">
        <v>19.0</v>
      </c>
      <c r="B3640" s="55"/>
      <c r="C3640" s="55" t="str">
        <f>+IF(ISERROR(VLOOKUP($B3640,Insumos!$C:$G,3,FALSE)),"",VLOOKUP($B3640,Insumos!$C:$G,3,FALSE))</f>
        <v/>
      </c>
      <c r="D3640" s="56" t="str">
        <f>+IF(ISERROR(VLOOKUP($B3640,Insumos!$C:$G,2,FALSE)),"",VLOOKUP($B3640,Insumos!$C:$G,2,FALSE))</f>
        <v/>
      </c>
      <c r="E3640" s="57" t="str">
        <f>+IF(ISERROR(VLOOKUP($B3640,Insumos!$C:$G,5,FALSE)),"",VLOOKUP($B3640,Insumos!$C:$G,5,FALSE))</f>
        <v/>
      </c>
      <c r="F3640" s="55" t="str">
        <f>+IF(ISERROR(VLOOKUP($B3640,Insumos!$C:$G,4,FALSE)),"",VLOOKUP($B3640,Insumos!$C:$G,4,FALSE))</f>
        <v/>
      </c>
      <c r="G3640" s="141"/>
      <c r="H3640" s="56">
        <f t="shared" si="128"/>
        <v>0</v>
      </c>
    </row>
    <row r="3641" ht="15.75" customHeight="1">
      <c r="A3641" s="53">
        <v>20.0</v>
      </c>
      <c r="B3641" s="153"/>
      <c r="C3641" s="55" t="str">
        <f>+IF(ISERROR(VLOOKUP($B3641,Insumos!$C:$G,3,FALSE)),"",VLOOKUP($B3641,Insumos!$C:$G,3,FALSE))</f>
        <v/>
      </c>
      <c r="D3641" s="56" t="str">
        <f>+IF(ISERROR(VLOOKUP($B3641,Insumos!$C:$G,2,FALSE)),"",VLOOKUP($B3641,Insumos!$C:$G,2,FALSE))</f>
        <v/>
      </c>
      <c r="E3641" s="57" t="str">
        <f>+IF(ISERROR(VLOOKUP($B3641,Insumos!$C:$G,5,FALSE)),"",VLOOKUP($B3641,Insumos!$C:$G,5,FALSE))</f>
        <v/>
      </c>
      <c r="F3641" s="55" t="str">
        <f>+IF(ISERROR(VLOOKUP($B3641,Insumos!$C:$G,4,FALSE)),"",VLOOKUP($B3641,Insumos!$C:$G,4,FALSE))</f>
        <v/>
      </c>
      <c r="G3641" s="141"/>
      <c r="H3641" s="56">
        <f t="shared" si="128"/>
        <v>0</v>
      </c>
    </row>
    <row r="3642" ht="15.75" customHeight="1">
      <c r="A3642" s="42"/>
      <c r="B3642" s="140"/>
      <c r="C3642" s="41"/>
      <c r="D3642" s="44"/>
      <c r="E3642" s="45"/>
      <c r="F3642" s="41"/>
      <c r="G3642" s="67" t="s">
        <v>566</v>
      </c>
      <c r="H3642" s="68">
        <f>+SUM(H3622:H3641)</f>
        <v>1457.63</v>
      </c>
    </row>
    <row r="3643" ht="15.75" customHeight="1">
      <c r="A3643" s="42"/>
      <c r="B3643" s="140"/>
      <c r="C3643" s="41"/>
      <c r="D3643" s="44"/>
      <c r="E3643" s="45"/>
      <c r="F3643" s="41"/>
      <c r="G3643" s="67" t="s">
        <v>569</v>
      </c>
      <c r="H3643" s="142">
        <f>+H3642/10</f>
        <v>145.763</v>
      </c>
    </row>
    <row r="3644" ht="15.75" customHeight="1">
      <c r="A3644" s="42"/>
      <c r="B3644" s="140"/>
      <c r="C3644" s="41"/>
      <c r="D3644" s="44"/>
      <c r="E3644" s="45"/>
      <c r="F3644" s="41"/>
      <c r="G3644" s="67" t="s">
        <v>570</v>
      </c>
      <c r="H3644" s="143">
        <f>(H3642+H3643)*1.19</f>
        <v>1908.03767</v>
      </c>
    </row>
    <row r="3645" ht="15.75" customHeight="1">
      <c r="A3645" s="42"/>
      <c r="B3645" s="140"/>
      <c r="C3645" s="41"/>
      <c r="D3645" s="44"/>
      <c r="E3645" s="45"/>
      <c r="F3645" s="41"/>
      <c r="G3645" s="67" t="s">
        <v>571</v>
      </c>
      <c r="H3645" s="144">
        <f>+H3644/H3646</f>
        <v>0.2617335624</v>
      </c>
    </row>
    <row r="3646" ht="15.75" customHeight="1">
      <c r="A3646" s="42"/>
      <c r="B3646" s="140"/>
      <c r="C3646" s="41"/>
      <c r="D3646" s="44"/>
      <c r="E3646" s="45"/>
      <c r="F3646" s="41"/>
      <c r="G3646" s="67" t="s">
        <v>572</v>
      </c>
      <c r="H3646" s="154">
        <v>7290.0</v>
      </c>
    </row>
    <row r="3647" ht="15.75" customHeight="1">
      <c r="B3647" s="4"/>
      <c r="G3647" s="31"/>
    </row>
    <row r="3648" ht="15.75" customHeight="1">
      <c r="B3648" s="4"/>
      <c r="G3648" s="31"/>
    </row>
    <row r="3649" ht="15.75" customHeight="1">
      <c r="A3649" s="138" t="s">
        <v>562</v>
      </c>
      <c r="B3649" s="89" t="s">
        <v>680</v>
      </c>
      <c r="C3649" s="34" t="s">
        <v>484</v>
      </c>
      <c r="D3649" s="35"/>
      <c r="E3649" s="36"/>
      <c r="F3649" s="37"/>
      <c r="G3649" s="38"/>
      <c r="H3649" s="35"/>
    </row>
    <row r="3650" ht="15.75" customHeight="1">
      <c r="A3650" s="42"/>
      <c r="B3650" s="140"/>
      <c r="C3650" s="42"/>
      <c r="D3650" s="44"/>
      <c r="E3650" s="45"/>
      <c r="F3650" s="42"/>
      <c r="G3650" s="46"/>
      <c r="H3650" s="44"/>
    </row>
    <row r="3651" ht="15.75" customHeight="1">
      <c r="A3651" s="48" t="s">
        <v>476</v>
      </c>
      <c r="B3651" s="48" t="s">
        <v>477</v>
      </c>
      <c r="C3651" s="48" t="s">
        <v>478</v>
      </c>
      <c r="D3651" s="49" t="s">
        <v>564</v>
      </c>
      <c r="E3651" s="50" t="s">
        <v>10</v>
      </c>
      <c r="F3651" s="48" t="s">
        <v>480</v>
      </c>
      <c r="G3651" s="51" t="s">
        <v>481</v>
      </c>
      <c r="H3651" s="49" t="s">
        <v>565</v>
      </c>
    </row>
    <row r="3652" ht="15.75" customHeight="1">
      <c r="A3652" s="53">
        <v>1.0</v>
      </c>
      <c r="B3652" s="55" t="s">
        <v>69</v>
      </c>
      <c r="C3652" s="55" t="str">
        <f>+IF(ISERROR(VLOOKUP($B3652,Insumos!$C:$G,3,FALSE)),"",VLOOKUP($B3652,Insumos!$C:$G,3,FALSE))</f>
        <v>GRAMOS</v>
      </c>
      <c r="D3652" s="56">
        <f>+IF(ISERROR(VLOOKUP($B3652,Insumos!$C:$G,2,FALSE)),"",VLOOKUP($B3652,Insumos!$C:$G,2,FALSE))</f>
        <v>2777.79</v>
      </c>
      <c r="E3652" s="57">
        <f>+IF(ISERROR(VLOOKUP($B3652,Insumos!$C:$G,5,FALSE)),"",VLOOKUP($B3652,Insumos!$C:$G,5,FALSE))</f>
        <v>5700</v>
      </c>
      <c r="F3652" s="55" t="str">
        <f>+IF(ISERROR(VLOOKUP($B3652,Insumos!$C:$G,4,FALSE)),"",VLOOKUP($B3652,Insumos!$C:$G,4,FALSE))</f>
        <v>GRAMOS</v>
      </c>
      <c r="G3652" s="141">
        <v>110.0</v>
      </c>
      <c r="H3652" s="56">
        <f t="shared" ref="H3652:H3673" si="129">IF(ISERROR(ROUND(+D3652/E3652*G3652,2)),0,ROUND(+D3652/E3652*G3652,2))</f>
        <v>53.61</v>
      </c>
    </row>
    <row r="3653" ht="15.75" customHeight="1">
      <c r="A3653" s="53">
        <v>2.0</v>
      </c>
      <c r="B3653" s="55" t="s">
        <v>52</v>
      </c>
      <c r="C3653" s="55" t="str">
        <f>+IF(ISERROR(VLOOKUP($B3653,Insumos!$C:$G,3,FALSE)),"",VLOOKUP($B3653,Insumos!$C:$G,3,FALSE))</f>
        <v>UNIDAD</v>
      </c>
      <c r="D3653" s="56">
        <f>+IF(ISERROR(VLOOKUP($B3653,Insumos!$C:$G,2,FALSE)),"",VLOOKUP($B3653,Insumos!$C:$G,2,FALSE))</f>
        <v>5000</v>
      </c>
      <c r="E3653" s="57">
        <f>+IF(ISERROR(VLOOKUP($B3653,Insumos!$C:$G,5,FALSE)),"",VLOOKUP($B3653,Insumos!$C:$G,5,FALSE))</f>
        <v>100</v>
      </c>
      <c r="F3653" s="55" t="str">
        <f>+IF(ISERROR(VLOOKUP($B3653,Insumos!$C:$G,4,FALSE)),"",VLOOKUP($B3653,Insumos!$C:$G,4,FALSE))</f>
        <v>UNIDAD</v>
      </c>
      <c r="G3653" s="141">
        <v>0.5</v>
      </c>
      <c r="H3653" s="56">
        <f t="shared" si="129"/>
        <v>25</v>
      </c>
    </row>
    <row r="3654" ht="15.75" customHeight="1">
      <c r="A3654" s="53">
        <v>3.0</v>
      </c>
      <c r="B3654" s="55" t="s">
        <v>98</v>
      </c>
      <c r="C3654" s="55" t="str">
        <f>+IF(ISERROR(VLOOKUP($B3654,Insumos!$C:$G,3,FALSE)),"",VLOOKUP($B3654,Insumos!$C:$G,3,FALSE))</f>
        <v>GRAMOS</v>
      </c>
      <c r="D3654" s="56">
        <f>+IF(ISERROR(VLOOKUP($B3654,Insumos!$C:$G,2,FALSE)),"",VLOOKUP($B3654,Insumos!$C:$G,2,FALSE))</f>
        <v>3361</v>
      </c>
      <c r="E3654" s="57">
        <f>+IF(ISERROR(VLOOKUP($B3654,Insumos!$C:$G,5,FALSE)),"",VLOOKUP($B3654,Insumos!$C:$G,5,FALSE))</f>
        <v>1000</v>
      </c>
      <c r="F3654" s="55" t="str">
        <f>+IF(ISERROR(VLOOKUP($B3654,Insumos!$C:$G,4,FALSE)),"",VLOOKUP($B3654,Insumos!$C:$G,4,FALSE))</f>
        <v>GRAMOS</v>
      </c>
      <c r="G3654" s="141">
        <v>40.0</v>
      </c>
      <c r="H3654" s="56">
        <f t="shared" si="129"/>
        <v>134.44</v>
      </c>
    </row>
    <row r="3655" ht="15.75" customHeight="1">
      <c r="A3655" s="53">
        <v>4.0</v>
      </c>
      <c r="B3655" s="55" t="s">
        <v>100</v>
      </c>
      <c r="C3655" s="55" t="str">
        <f>+IF(ISERROR(VLOOKUP($B3655,Insumos!$C:$G,3,FALSE)),"",VLOOKUP($B3655,Insumos!$C:$G,3,FALSE))</f>
        <v>GRAMOS</v>
      </c>
      <c r="D3655" s="56">
        <f>+IF(ISERROR(VLOOKUP($B3655,Insumos!$C:$G,2,FALSE)),"",VLOOKUP($B3655,Insumos!$C:$G,2,FALSE))</f>
        <v>2900</v>
      </c>
      <c r="E3655" s="57">
        <f>+IF(ISERROR(VLOOKUP($B3655,Insumos!$C:$G,5,FALSE)),"",VLOOKUP($B3655,Insumos!$C:$G,5,FALSE))</f>
        <v>1000</v>
      </c>
      <c r="F3655" s="55" t="str">
        <f>+IF(ISERROR(VLOOKUP($B3655,Insumos!$C:$G,4,FALSE)),"",VLOOKUP($B3655,Insumos!$C:$G,4,FALSE))</f>
        <v>GRAMOS</v>
      </c>
      <c r="G3655" s="141">
        <v>10.0</v>
      </c>
      <c r="H3655" s="56">
        <f t="shared" si="129"/>
        <v>29</v>
      </c>
    </row>
    <row r="3656" ht="15.75" customHeight="1">
      <c r="A3656" s="53">
        <v>5.0</v>
      </c>
      <c r="B3656" s="55" t="s">
        <v>103</v>
      </c>
      <c r="C3656" s="55" t="str">
        <f>+IF(ISERROR(VLOOKUP($B3656,Insumos!$C:$G,3,FALSE)),"",VLOOKUP($B3656,Insumos!$C:$G,3,FALSE))</f>
        <v>GRAMOS</v>
      </c>
      <c r="D3656" s="56">
        <f>+IF(ISERROR(VLOOKUP($B3656,Insumos!$C:$G,2,FALSE)),"",VLOOKUP($B3656,Insumos!$C:$G,2,FALSE))</f>
        <v>6302.521008</v>
      </c>
      <c r="E3656" s="57">
        <f>+IF(ISERROR(VLOOKUP($B3656,Insumos!$C:$G,5,FALSE)),"",VLOOKUP($B3656,Insumos!$C:$G,5,FALSE))</f>
        <v>1000</v>
      </c>
      <c r="F3656" s="55" t="str">
        <f>+IF(ISERROR(VLOOKUP($B3656,Insumos!$C:$G,4,FALSE)),"",VLOOKUP($B3656,Insumos!$C:$G,4,FALSE))</f>
        <v>GRAMOS</v>
      </c>
      <c r="G3656" s="141">
        <v>10.0</v>
      </c>
      <c r="H3656" s="56">
        <f t="shared" si="129"/>
        <v>63.03</v>
      </c>
    </row>
    <row r="3657" ht="15.75" customHeight="1">
      <c r="A3657" s="53">
        <v>6.0</v>
      </c>
      <c r="B3657" s="55" t="s">
        <v>56</v>
      </c>
      <c r="C3657" s="55" t="str">
        <f>+IF(ISERROR(VLOOKUP($B3657,Insumos!$C:$G,3,FALSE)),"",VLOOKUP($B3657,Insumos!$C:$G,3,FALSE))</f>
        <v>GRAMOS</v>
      </c>
      <c r="D3657" s="56">
        <f>+IF(ISERROR(VLOOKUP($B3657,Insumos!$C:$G,2,FALSE)),"",VLOOKUP($B3657,Insumos!$C:$G,2,FALSE))</f>
        <v>1690</v>
      </c>
      <c r="E3657" s="57">
        <f>+IF(ISERROR(VLOOKUP($B3657,Insumos!$C:$G,5,FALSE)),"",VLOOKUP($B3657,Insumos!$C:$G,5,FALSE))</f>
        <v>1000</v>
      </c>
      <c r="F3657" s="55" t="str">
        <f>+IF(ISERROR(VLOOKUP($B3657,Insumos!$C:$G,4,FALSE)),"",VLOOKUP($B3657,Insumos!$C:$G,4,FALSE))</f>
        <v>GRAMOS</v>
      </c>
      <c r="G3657" s="141">
        <v>10.0</v>
      </c>
      <c r="H3657" s="56">
        <f t="shared" si="129"/>
        <v>16.9</v>
      </c>
    </row>
    <row r="3658" ht="15.75" customHeight="1">
      <c r="A3658" s="53">
        <v>7.0</v>
      </c>
      <c r="B3658" s="195" t="s">
        <v>33</v>
      </c>
      <c r="C3658" s="195" t="str">
        <f>+IF(ISERROR(VLOOKUP($B3658,Insumos!$C:$G,3,FALSE)),"",VLOOKUP($B3658,Insumos!$C:$G,3,FALSE))</f>
        <v>GRAMOS</v>
      </c>
      <c r="D3658" s="196">
        <f>+IF(ISERROR(VLOOKUP($B3658,Insumos!$C:$G,2,FALSE)),"",VLOOKUP($B3658,Insumos!$C:$G,2,FALSE))</f>
        <v>6945</v>
      </c>
      <c r="E3658" s="197">
        <f>+IF(ISERROR(VLOOKUP($B3658,Insumos!$C:$G,5,FALSE)),"",VLOOKUP($B3658,Insumos!$C:$G,5,FALSE))</f>
        <v>1360</v>
      </c>
      <c r="F3658" s="195" t="str">
        <f>+IF(ISERROR(VLOOKUP($B3658,Insumos!$C:$G,4,FALSE)),"",VLOOKUP($B3658,Insumos!$C:$G,4,FALSE))</f>
        <v>GRAMOS</v>
      </c>
      <c r="G3658" s="199">
        <v>0.0</v>
      </c>
      <c r="H3658" s="196">
        <f t="shared" si="129"/>
        <v>0</v>
      </c>
    </row>
    <row r="3659" ht="15.75" customHeight="1">
      <c r="A3659" s="53">
        <v>9.0</v>
      </c>
      <c r="B3659" s="195" t="s">
        <v>106</v>
      </c>
      <c r="C3659" s="195" t="str">
        <f>+IF(ISERROR(VLOOKUP($B3659,Insumos!$C:$G,3,FALSE)),"",VLOOKUP($B3659,Insumos!$C:$G,3,FALSE))</f>
        <v>GRAMOS</v>
      </c>
      <c r="D3659" s="196">
        <f>+IF(ISERROR(VLOOKUP($B3659,Insumos!$C:$G,2,FALSE)),"",VLOOKUP($B3659,Insumos!$C:$G,2,FALSE))</f>
        <v>1159.89</v>
      </c>
      <c r="E3659" s="197">
        <f>+IF(ISERROR(VLOOKUP($B3659,Insumos!$C:$G,5,FALSE)),"",VLOOKUP($B3659,Insumos!$C:$G,5,FALSE))</f>
        <v>231</v>
      </c>
      <c r="F3659" s="195" t="str">
        <f>+IF(ISERROR(VLOOKUP($B3659,Insumos!$C:$G,4,FALSE)),"",VLOOKUP($B3659,Insumos!$C:$G,4,FALSE))</f>
        <v>GRAMOS</v>
      </c>
      <c r="G3659" s="199">
        <v>35.0</v>
      </c>
      <c r="H3659" s="196">
        <f t="shared" si="129"/>
        <v>175.74</v>
      </c>
    </row>
    <row r="3660" ht="15.75" customHeight="1">
      <c r="A3660" s="53">
        <v>10.0</v>
      </c>
      <c r="B3660" s="55" t="s">
        <v>87</v>
      </c>
      <c r="C3660" s="55" t="str">
        <f>+IF(ISERROR(VLOOKUP($B3660,Insumos!$C:$G,3,FALSE)),"",VLOOKUP($B3660,Insumos!$C:$G,3,FALSE))</f>
        <v>GRAMOS</v>
      </c>
      <c r="D3660" s="56">
        <f>+IF(ISERROR(VLOOKUP($B3660,Insumos!$C:$G,2,FALSE)),"",VLOOKUP($B3660,Insumos!$C:$G,2,FALSE))</f>
        <v>3795</v>
      </c>
      <c r="E3660" s="57">
        <f>+IF(ISERROR(VLOOKUP($B3660,Insumos!$C:$G,5,FALSE)),"",VLOOKUP($B3660,Insumos!$C:$G,5,FALSE))</f>
        <v>500</v>
      </c>
      <c r="F3660" s="55" t="str">
        <f>+IF(ISERROR(VLOOKUP($B3660,Insumos!$C:$G,4,FALSE)),"",VLOOKUP($B3660,Insumos!$C:$G,4,FALSE))</f>
        <v>GRAMOS</v>
      </c>
      <c r="G3660" s="141">
        <v>5.0</v>
      </c>
      <c r="H3660" s="56">
        <f t="shared" si="129"/>
        <v>37.95</v>
      </c>
    </row>
    <row r="3661" ht="15.75" customHeight="1">
      <c r="A3661" s="53">
        <v>11.0</v>
      </c>
      <c r="B3661" s="55" t="s">
        <v>324</v>
      </c>
      <c r="C3661" s="55" t="str">
        <f>+IF(ISERROR(VLOOKUP($B3661,Insumos!$C:$G,3,FALSE)),"",VLOOKUP($B3661,Insumos!$C:$G,3,FALSE))</f>
        <v>GRAMOS</v>
      </c>
      <c r="D3661" s="56">
        <f>+IF(ISERROR(VLOOKUP($B3661,Insumos!$C:$G,2,FALSE)),"",VLOOKUP($B3661,Insumos!$C:$G,2,FALSE))</f>
        <v>1134.5</v>
      </c>
      <c r="E3661" s="57">
        <f>+IF(ISERROR(VLOOKUP($B3661,Insumos!$C:$G,5,FALSE)),"",VLOOKUP($B3661,Insumos!$C:$G,5,FALSE))</f>
        <v>1000</v>
      </c>
      <c r="F3661" s="55" t="str">
        <f>+IF(ISERROR(VLOOKUP($B3661,Insumos!$C:$G,4,FALSE)),"",VLOOKUP($B3661,Insumos!$C:$G,4,FALSE))</f>
        <v>GRAMOS</v>
      </c>
      <c r="G3661" s="141">
        <v>5.0</v>
      </c>
      <c r="H3661" s="56">
        <f t="shared" si="129"/>
        <v>5.67</v>
      </c>
    </row>
    <row r="3662" ht="15.75" customHeight="1">
      <c r="A3662" s="53">
        <v>12.0</v>
      </c>
      <c r="B3662" s="55" t="s">
        <v>297</v>
      </c>
      <c r="C3662" s="55" t="str">
        <f>+IF(ISERROR(VLOOKUP($B3662,Insumos!$C:$G,3,FALSE)),"",VLOOKUP($B3662,Insumos!$C:$G,3,FALSE))</f>
        <v>CAJA</v>
      </c>
      <c r="D3662" s="56">
        <f>+IF(ISERROR(VLOOKUP($B3662,Insumos!$C:$G,2,FALSE)),"",VLOOKUP($B3662,Insumos!$C:$G,2,FALSE))</f>
        <v>110</v>
      </c>
      <c r="E3662" s="57">
        <f>+IF(ISERROR(VLOOKUP($B3662,Insumos!$C:$G,5,FALSE)),"",VLOOKUP($B3662,Insumos!$C:$G,5,FALSE))</f>
        <v>1</v>
      </c>
      <c r="F3662" s="55" t="str">
        <f>+IF(ISERROR(VLOOKUP($B3662,Insumos!$C:$G,4,FALSE)),"",VLOOKUP($B3662,Insumos!$C:$G,4,FALSE))</f>
        <v>CAJA</v>
      </c>
      <c r="G3662" s="141">
        <v>1.0</v>
      </c>
      <c r="H3662" s="56">
        <f t="shared" si="129"/>
        <v>110</v>
      </c>
    </row>
    <row r="3663" ht="15.75" customHeight="1">
      <c r="A3663" s="53">
        <v>13.0</v>
      </c>
      <c r="B3663" s="55" t="s">
        <v>314</v>
      </c>
      <c r="C3663" s="55" t="str">
        <f>+IF(ISERROR(VLOOKUP($B3663,Insumos!$C:$G,3,FALSE)),"",VLOOKUP($B3663,Insumos!$C:$G,3,FALSE))</f>
        <v>UNIDAD</v>
      </c>
      <c r="D3663" s="56">
        <f>+IF(ISERROR(VLOOKUP($B3663,Insumos!$C:$G,2,FALSE)),"",VLOOKUP($B3663,Insumos!$C:$G,2,FALSE))</f>
        <v>10.5</v>
      </c>
      <c r="E3663" s="57">
        <f>+IF(ISERROR(VLOOKUP($B3663,Insumos!$C:$G,5,FALSE)),"",VLOOKUP($B3663,Insumos!$C:$G,5,FALSE))</f>
        <v>1</v>
      </c>
      <c r="F3663" s="55" t="str">
        <f>+IF(ISERROR(VLOOKUP($B3663,Insumos!$C:$G,4,FALSE)),"",VLOOKUP($B3663,Insumos!$C:$G,4,FALSE))</f>
        <v>UNIDAD</v>
      </c>
      <c r="G3663" s="141">
        <v>1.0</v>
      </c>
      <c r="H3663" s="56">
        <f t="shared" si="129"/>
        <v>10.5</v>
      </c>
    </row>
    <row r="3664" ht="15.75" customHeight="1">
      <c r="A3664" s="53">
        <v>14.0</v>
      </c>
      <c r="B3664" s="55" t="s">
        <v>156</v>
      </c>
      <c r="C3664" s="55" t="str">
        <f>+IF(ISERROR(VLOOKUP($B3664,Insumos!$C:$G,3,FALSE)),"",VLOOKUP($B3664,Insumos!$C:$G,3,FALSE))</f>
        <v>GRAMOS</v>
      </c>
      <c r="D3664" s="56">
        <f>+IF(ISERROR(VLOOKUP($B3664,Insumos!$C:$G,2,FALSE)),"",VLOOKUP($B3664,Insumos!$C:$G,2,FALSE))</f>
        <v>909</v>
      </c>
      <c r="E3664" s="57">
        <f>+IF(ISERROR(VLOOKUP($B3664,Insumos!$C:$G,5,FALSE)),"",VLOOKUP($B3664,Insumos!$C:$G,5,FALSE))</f>
        <v>1000</v>
      </c>
      <c r="F3664" s="55" t="str">
        <f>+IF(ISERROR(VLOOKUP($B3664,Insumos!$C:$G,4,FALSE)),"",VLOOKUP($B3664,Insumos!$C:$G,4,FALSE))</f>
        <v>GRAMOS</v>
      </c>
      <c r="G3664" s="141">
        <v>8.0</v>
      </c>
      <c r="H3664" s="56">
        <f t="shared" si="129"/>
        <v>7.27</v>
      </c>
    </row>
    <row r="3665" ht="15.75" customHeight="1">
      <c r="A3665" s="53">
        <v>15.0</v>
      </c>
      <c r="B3665" s="55" t="s">
        <v>313</v>
      </c>
      <c r="C3665" s="55" t="str">
        <f>+IF(ISERROR(VLOOKUP($B3665,Insumos!$C:$G,3,FALSE)),"",VLOOKUP($B3665,Insumos!$C:$G,3,FALSE))</f>
        <v>GRAMOS</v>
      </c>
      <c r="D3665" s="56">
        <f>+IF(ISERROR(VLOOKUP($B3665,Insumos!$C:$G,2,FALSE)),"",VLOOKUP($B3665,Insumos!$C:$G,2,FALSE))</f>
        <v>6750</v>
      </c>
      <c r="E3665" s="57">
        <f>+IF(ISERROR(VLOOKUP($B3665,Insumos!$C:$G,5,FALSE)),"",VLOOKUP($B3665,Insumos!$C:$G,5,FALSE))</f>
        <v>1000</v>
      </c>
      <c r="F3665" s="55" t="str">
        <f>+IF(ISERROR(VLOOKUP($B3665,Insumos!$C:$G,4,FALSE)),"",VLOOKUP($B3665,Insumos!$C:$G,4,FALSE))</f>
        <v>GRAMOS</v>
      </c>
      <c r="G3665" s="141">
        <v>8.0</v>
      </c>
      <c r="H3665" s="56">
        <f t="shared" si="129"/>
        <v>54</v>
      </c>
    </row>
    <row r="3666" ht="15.75" customHeight="1">
      <c r="A3666" s="53">
        <v>16.0</v>
      </c>
      <c r="B3666" s="55" t="s">
        <v>311</v>
      </c>
      <c r="C3666" s="55" t="str">
        <f>+IF(ISERROR(VLOOKUP($B3666,Insumos!$C:$G,3,FALSE)),"",VLOOKUP($B3666,Insumos!$C:$G,3,FALSE))</f>
        <v>UNIDAD</v>
      </c>
      <c r="D3666" s="56">
        <f>+IF(ISERROR(VLOOKUP($B3666,Insumos!$C:$G,2,FALSE)),"",VLOOKUP($B3666,Insumos!$C:$G,2,FALSE))</f>
        <v>75.25</v>
      </c>
      <c r="E3666" s="57">
        <f>+IF(ISERROR(VLOOKUP($B3666,Insumos!$C:$G,5,FALSE)),"",VLOOKUP($B3666,Insumos!$C:$G,5,FALSE))</f>
        <v>1</v>
      </c>
      <c r="F3666" s="55" t="str">
        <f>+IF(ISERROR(VLOOKUP($B3666,Insumos!$C:$G,4,FALSE)),"",VLOOKUP($B3666,Insumos!$C:$G,4,FALSE))</f>
        <v>UNIDAD</v>
      </c>
      <c r="G3666" s="141">
        <v>1.0</v>
      </c>
      <c r="H3666" s="56">
        <f t="shared" si="129"/>
        <v>75.25</v>
      </c>
    </row>
    <row r="3667" ht="15.75" customHeight="1">
      <c r="A3667" s="53">
        <v>17.0</v>
      </c>
      <c r="B3667" s="55" t="s">
        <v>312</v>
      </c>
      <c r="C3667" s="55" t="str">
        <f>+IF(ISERROR(VLOOKUP($B3667,Insumos!$C:$G,3,FALSE)),"",VLOOKUP($B3667,Insumos!$C:$G,3,FALSE))</f>
        <v>UNIDAD</v>
      </c>
      <c r="D3667" s="56">
        <f>+IF(ISERROR(VLOOKUP($B3667,Insumos!$C:$G,2,FALSE)),"",VLOOKUP($B3667,Insumos!$C:$G,2,FALSE))</f>
        <v>90.25</v>
      </c>
      <c r="E3667" s="57">
        <f>+IF(ISERROR(VLOOKUP($B3667,Insumos!$C:$G,5,FALSE)),"",VLOOKUP($B3667,Insumos!$C:$G,5,FALSE))</f>
        <v>1</v>
      </c>
      <c r="F3667" s="55" t="str">
        <f>+IF(ISERROR(VLOOKUP($B3667,Insumos!$C:$G,4,FALSE)),"",VLOOKUP($B3667,Insumos!$C:$G,4,FALSE))</f>
        <v>UNIDAD</v>
      </c>
      <c r="G3667" s="141">
        <v>1.0</v>
      </c>
      <c r="H3667" s="56">
        <f t="shared" si="129"/>
        <v>90.25</v>
      </c>
    </row>
    <row r="3668" ht="15.75" customHeight="1">
      <c r="A3668" s="53">
        <v>18.0</v>
      </c>
      <c r="B3668" s="55" t="s">
        <v>303</v>
      </c>
      <c r="C3668" s="55" t="str">
        <f>+IF(ISERROR(VLOOKUP($B3668,Insumos!$C:$G,3,FALSE)),"",VLOOKUP($B3668,Insumos!$C:$G,3,FALSE))</f>
        <v>UNIDAD</v>
      </c>
      <c r="D3668" s="56">
        <f>+IF(ISERROR(VLOOKUP($B3668,Insumos!$C:$G,2,FALSE)),"",VLOOKUP($B3668,Insumos!$C:$G,2,FALSE))</f>
        <v>10</v>
      </c>
      <c r="E3668" s="57">
        <f>+IF(ISERROR(VLOOKUP($B3668,Insumos!$C:$G,5,FALSE)),"",VLOOKUP($B3668,Insumos!$C:$G,5,FALSE))</f>
        <v>1</v>
      </c>
      <c r="F3668" s="55" t="str">
        <f>+IF(ISERROR(VLOOKUP($B3668,Insumos!$C:$G,4,FALSE)),"",VLOOKUP($B3668,Insumos!$C:$G,4,FALSE))</f>
        <v>UNIDAD</v>
      </c>
      <c r="G3668" s="141">
        <v>2.0</v>
      </c>
      <c r="H3668" s="56">
        <f t="shared" si="129"/>
        <v>20</v>
      </c>
    </row>
    <row r="3669" ht="15.75" customHeight="1">
      <c r="A3669" s="53">
        <v>19.0</v>
      </c>
      <c r="B3669" s="55" t="s">
        <v>304</v>
      </c>
      <c r="C3669" s="55" t="str">
        <f>+IF(ISERROR(VLOOKUP($B3669,Insumos!$C:$G,3,FALSE)),"",VLOOKUP($B3669,Insumos!$C:$G,3,FALSE))</f>
        <v>UNIDAD</v>
      </c>
      <c r="D3669" s="56">
        <f>+IF(ISERROR(VLOOKUP($B3669,Insumos!$C:$G,2,FALSE)),"",VLOOKUP($B3669,Insumos!$C:$G,2,FALSE))</f>
        <v>9</v>
      </c>
      <c r="E3669" s="57">
        <f>+IF(ISERROR(VLOOKUP($B3669,Insumos!$C:$G,5,FALSE)),"",VLOOKUP($B3669,Insumos!$C:$G,5,FALSE))</f>
        <v>1</v>
      </c>
      <c r="F3669" s="55" t="str">
        <f>+IF(ISERROR(VLOOKUP($B3669,Insumos!$C:$G,4,FALSE)),"",VLOOKUP($B3669,Insumos!$C:$G,4,FALSE))</f>
        <v>UNIDAD</v>
      </c>
      <c r="G3669" s="141">
        <v>2.0</v>
      </c>
      <c r="H3669" s="56">
        <f t="shared" si="129"/>
        <v>18</v>
      </c>
    </row>
    <row r="3670" ht="15.75" customHeight="1">
      <c r="A3670" s="53">
        <v>20.0</v>
      </c>
      <c r="B3670" s="55" t="s">
        <v>315</v>
      </c>
      <c r="C3670" s="55" t="str">
        <f>+IF(ISERROR(VLOOKUP($B3670,Insumos!$C:$G,3,FALSE)),"",VLOOKUP($B3670,Insumos!$C:$G,3,FALSE))</f>
        <v>UNIDAD</v>
      </c>
      <c r="D3670" s="56">
        <f>+IF(ISERROR(VLOOKUP($B3670,Insumos!$C:$G,2,FALSE)),"",VLOOKUP($B3670,Insumos!$C:$G,2,FALSE))</f>
        <v>170</v>
      </c>
      <c r="E3670" s="57">
        <f>+IF(ISERROR(VLOOKUP($B3670,Insumos!$C:$G,5,FALSE)),"",VLOOKUP($B3670,Insumos!$C:$G,5,FALSE))</f>
        <v>1</v>
      </c>
      <c r="F3670" s="55" t="str">
        <f>+IF(ISERROR(VLOOKUP($B3670,Insumos!$C:$G,4,FALSE)),"",VLOOKUP($B3670,Insumos!$C:$G,4,FALSE))</f>
        <v>UNIDAD</v>
      </c>
      <c r="G3670" s="141">
        <v>1.0</v>
      </c>
      <c r="H3670" s="56">
        <f t="shared" si="129"/>
        <v>170</v>
      </c>
    </row>
    <row r="3671" ht="15.75" customHeight="1">
      <c r="A3671" s="53">
        <v>21.0</v>
      </c>
      <c r="B3671" s="55"/>
      <c r="C3671" s="55"/>
      <c r="D3671" s="56"/>
      <c r="E3671" s="57"/>
      <c r="F3671" s="55"/>
      <c r="G3671" s="187"/>
      <c r="H3671" s="56">
        <f t="shared" si="129"/>
        <v>0</v>
      </c>
    </row>
    <row r="3672" ht="15.75" customHeight="1">
      <c r="A3672" s="53">
        <v>22.0</v>
      </c>
      <c r="B3672" s="55"/>
      <c r="C3672" s="55" t="str">
        <f>+IF(ISERROR(VLOOKUP($B3672,Insumos!$C:$G,3,FALSE)),"",VLOOKUP($B3672,Insumos!$C:$G,3,FALSE))</f>
        <v/>
      </c>
      <c r="D3672" s="56" t="str">
        <f>+IF(ISERROR(VLOOKUP($B3672,Insumos!$C:$G,2,FALSE)),"",VLOOKUP($B3672,Insumos!$C:$G,2,FALSE))</f>
        <v/>
      </c>
      <c r="E3672" s="57" t="str">
        <f>+IF(ISERROR(VLOOKUP($B3672,Insumos!$C:$G,5,FALSE)),"",VLOOKUP($B3672,Insumos!$C:$G,5,FALSE))</f>
        <v/>
      </c>
      <c r="F3672" s="55" t="str">
        <f>+IF(ISERROR(VLOOKUP($B3672,Insumos!$C:$G,4,FALSE)),"",VLOOKUP($B3672,Insumos!$C:$G,4,FALSE))</f>
        <v/>
      </c>
      <c r="G3672" s="141"/>
      <c r="H3672" s="56">
        <f t="shared" si="129"/>
        <v>0</v>
      </c>
    </row>
    <row r="3673" ht="15.75" customHeight="1">
      <c r="A3673" s="53">
        <v>23.0</v>
      </c>
      <c r="B3673" s="55"/>
      <c r="C3673" s="55" t="str">
        <f>+IF(ISERROR(VLOOKUP($B3673,Insumos!$C:$G,3,FALSE)),"",VLOOKUP($B3673,Insumos!$C:$G,3,FALSE))</f>
        <v/>
      </c>
      <c r="D3673" s="56" t="str">
        <f>+IF(ISERROR(VLOOKUP($B3673,Insumos!$C:$G,2,FALSE)),"",VLOOKUP($B3673,Insumos!$C:$G,2,FALSE))</f>
        <v/>
      </c>
      <c r="E3673" s="57" t="str">
        <f>+IF(ISERROR(VLOOKUP($B3673,Insumos!$C:$G,5,FALSE)),"",VLOOKUP($B3673,Insumos!$C:$G,5,FALSE))</f>
        <v/>
      </c>
      <c r="F3673" s="55" t="str">
        <f>+IF(ISERROR(VLOOKUP($B3673,Insumos!$C:$G,4,FALSE)),"",VLOOKUP($B3673,Insumos!$C:$G,4,FALSE))</f>
        <v/>
      </c>
      <c r="G3673" s="141"/>
      <c r="H3673" s="56">
        <f t="shared" si="129"/>
        <v>0</v>
      </c>
    </row>
    <row r="3674" ht="15.75" customHeight="1">
      <c r="A3674" s="42"/>
      <c r="B3674" s="140"/>
      <c r="C3674" s="41"/>
      <c r="D3674" s="44"/>
      <c r="E3674" s="45"/>
      <c r="F3674" s="41"/>
      <c r="G3674" s="67" t="s">
        <v>566</v>
      </c>
      <c r="H3674" s="68">
        <f>+SUM(H3652:H3673)</f>
        <v>1096.61</v>
      </c>
    </row>
    <row r="3675" ht="15.75" customHeight="1">
      <c r="A3675" s="42"/>
      <c r="B3675" s="140"/>
      <c r="C3675" s="41"/>
      <c r="D3675" s="44"/>
      <c r="E3675" s="45"/>
      <c r="F3675" s="41"/>
      <c r="G3675" s="67" t="s">
        <v>569</v>
      </c>
      <c r="H3675" s="142">
        <f>+H3674/10</f>
        <v>109.661</v>
      </c>
    </row>
    <row r="3676" ht="15.75" customHeight="1">
      <c r="A3676" s="42"/>
      <c r="B3676" s="140"/>
      <c r="C3676" s="41"/>
      <c r="D3676" s="44"/>
      <c r="E3676" s="45"/>
      <c r="F3676" s="41"/>
      <c r="G3676" s="67" t="s">
        <v>570</v>
      </c>
      <c r="H3676" s="143">
        <f>(H3674+H3675)*1.19</f>
        <v>1435.46249</v>
      </c>
    </row>
    <row r="3677" ht="15.75" customHeight="1">
      <c r="A3677" s="42"/>
      <c r="B3677" s="140"/>
      <c r="C3677" s="41"/>
      <c r="D3677" s="44"/>
      <c r="E3677" s="45"/>
      <c r="F3677" s="41"/>
      <c r="G3677" s="67" t="s">
        <v>571</v>
      </c>
      <c r="H3677" s="144">
        <f>+H3676/H3678</f>
        <v>0.2114083196</v>
      </c>
    </row>
    <row r="3678" ht="15.75" customHeight="1">
      <c r="A3678" s="42"/>
      <c r="B3678" s="140"/>
      <c r="C3678" s="41"/>
      <c r="D3678" s="44"/>
      <c r="E3678" s="45"/>
      <c r="F3678" s="41"/>
      <c r="G3678" s="67" t="s">
        <v>572</v>
      </c>
      <c r="H3678" s="154">
        <v>6790.0</v>
      </c>
    </row>
    <row r="3679" ht="15.75" customHeight="1">
      <c r="B3679" s="4"/>
      <c r="G3679" s="31"/>
    </row>
    <row r="3680" ht="15.75" customHeight="1">
      <c r="B3680" s="4"/>
      <c r="G3680" s="31"/>
    </row>
    <row r="3681" ht="15.75" customHeight="1">
      <c r="A3681" s="138" t="s">
        <v>562</v>
      </c>
      <c r="B3681" s="89" t="s">
        <v>681</v>
      </c>
      <c r="C3681" s="34" t="s">
        <v>484</v>
      </c>
      <c r="D3681" s="35"/>
      <c r="E3681" s="36"/>
      <c r="F3681" s="37"/>
      <c r="G3681" s="38"/>
      <c r="H3681" s="35"/>
    </row>
    <row r="3682" ht="15.75" customHeight="1">
      <c r="A3682" s="42"/>
      <c r="B3682" s="140"/>
      <c r="C3682" s="42"/>
      <c r="D3682" s="44"/>
      <c r="E3682" s="45"/>
      <c r="F3682" s="42"/>
      <c r="G3682" s="46"/>
      <c r="H3682" s="44"/>
    </row>
    <row r="3683" ht="15.75" customHeight="1">
      <c r="A3683" s="48" t="s">
        <v>476</v>
      </c>
      <c r="B3683" s="48" t="s">
        <v>477</v>
      </c>
      <c r="C3683" s="48" t="s">
        <v>478</v>
      </c>
      <c r="D3683" s="49" t="s">
        <v>564</v>
      </c>
      <c r="E3683" s="50" t="s">
        <v>10</v>
      </c>
      <c r="F3683" s="48" t="s">
        <v>480</v>
      </c>
      <c r="G3683" s="51" t="s">
        <v>481</v>
      </c>
      <c r="H3683" s="49" t="s">
        <v>565</v>
      </c>
    </row>
    <row r="3684" ht="15.75" customHeight="1">
      <c r="A3684" s="53">
        <v>1.0</v>
      </c>
      <c r="B3684" s="55" t="s">
        <v>52</v>
      </c>
      <c r="C3684" s="55" t="str">
        <f>+IF(ISERROR(VLOOKUP($B3684,Insumos!$C:$G,3,FALSE)),"",VLOOKUP($B3684,Insumos!$C:$G,3,FALSE))</f>
        <v>UNIDAD</v>
      </c>
      <c r="D3684" s="56">
        <f>+IF(ISERROR(VLOOKUP($B3684,Insumos!$C:$G,2,FALSE)),"",VLOOKUP($B3684,Insumos!$C:$G,2,FALSE))</f>
        <v>5000</v>
      </c>
      <c r="E3684" s="57">
        <f>+IF(ISERROR(VLOOKUP($B3684,Insumos!$C:$G,5,FALSE)),"",VLOOKUP($B3684,Insumos!$C:$G,5,FALSE))</f>
        <v>100</v>
      </c>
      <c r="F3684" s="55" t="str">
        <f>+IF(ISERROR(VLOOKUP($B3684,Insumos!$C:$G,4,FALSE)),"",VLOOKUP($B3684,Insumos!$C:$G,4,FALSE))</f>
        <v>UNIDAD</v>
      </c>
      <c r="G3684" s="141">
        <v>1.0</v>
      </c>
      <c r="H3684" s="56">
        <f t="shared" ref="H3684:H3704" si="130">IF(ISERROR(ROUND(+D3684/E3684*G3684,2)),0,ROUND(+D3684/E3684*G3684,2))</f>
        <v>50</v>
      </c>
    </row>
    <row r="3685" ht="15.75" customHeight="1">
      <c r="A3685" s="53">
        <v>2.0</v>
      </c>
      <c r="B3685" s="55" t="s">
        <v>231</v>
      </c>
      <c r="C3685" s="55" t="str">
        <f>+IF(ISERROR(VLOOKUP($B3685,Insumos!$C:$G,3,FALSE)),"",VLOOKUP($B3685,Insumos!$C:$G,3,FALSE))</f>
        <v>GRAMOS</v>
      </c>
      <c r="D3685" s="56">
        <f>+IF(ISERROR(VLOOKUP($B3685,Insumos!$C:$G,2,FALSE)),"",VLOOKUP($B3685,Insumos!$C:$G,2,FALSE))</f>
        <v>1635.294118</v>
      </c>
      <c r="E3685" s="57">
        <f>+IF(ISERROR(VLOOKUP($B3685,Insumos!$C:$G,5,FALSE)),"",VLOOKUP($B3685,Insumos!$C:$G,5,FALSE))</f>
        <v>1000</v>
      </c>
      <c r="F3685" s="55" t="str">
        <f>+IF(ISERROR(VLOOKUP($B3685,Insumos!$C:$G,4,FALSE)),"",VLOOKUP($B3685,Insumos!$C:$G,4,FALSE))</f>
        <v>GRAMOS</v>
      </c>
      <c r="G3685" s="141">
        <v>40.0</v>
      </c>
      <c r="H3685" s="56">
        <f t="shared" si="130"/>
        <v>65.41</v>
      </c>
    </row>
    <row r="3686" ht="15.75" customHeight="1">
      <c r="A3686" s="53">
        <v>3.0</v>
      </c>
      <c r="B3686" s="55" t="s">
        <v>232</v>
      </c>
      <c r="C3686" s="55" t="str">
        <f>+IF(ISERROR(VLOOKUP($B3686,Insumos!$C:$G,3,FALSE)),"",VLOOKUP($B3686,Insumos!$C:$G,3,FALSE))</f>
        <v>GRAMOS</v>
      </c>
      <c r="D3686" s="56">
        <f>+IF(ISERROR(VLOOKUP($B3686,Insumos!$C:$G,2,FALSE)),"",VLOOKUP($B3686,Insumos!$C:$G,2,FALSE))</f>
        <v>3529.411765</v>
      </c>
      <c r="E3686" s="57">
        <f>+IF(ISERROR(VLOOKUP($B3686,Insumos!$C:$G,5,FALSE)),"",VLOOKUP($B3686,Insumos!$C:$G,5,FALSE))</f>
        <v>1000</v>
      </c>
      <c r="F3686" s="55" t="str">
        <f>+IF(ISERROR(VLOOKUP($B3686,Insumos!$C:$G,4,FALSE)),"",VLOOKUP($B3686,Insumos!$C:$G,4,FALSE))</f>
        <v>GRAMOS</v>
      </c>
      <c r="G3686" s="141">
        <v>40.0</v>
      </c>
      <c r="H3686" s="56">
        <f t="shared" si="130"/>
        <v>141.18</v>
      </c>
    </row>
    <row r="3687" ht="15.75" customHeight="1">
      <c r="A3687" s="53">
        <v>4.0</v>
      </c>
      <c r="B3687" s="55" t="s">
        <v>98</v>
      </c>
      <c r="C3687" s="55" t="str">
        <f>+IF(ISERROR(VLOOKUP($B3687,Insumos!$C:$G,3,FALSE)),"",VLOOKUP($B3687,Insumos!$C:$G,3,FALSE))</f>
        <v>GRAMOS</v>
      </c>
      <c r="D3687" s="56">
        <f>+IF(ISERROR(VLOOKUP($B3687,Insumos!$C:$G,2,FALSE)),"",VLOOKUP($B3687,Insumos!$C:$G,2,FALSE))</f>
        <v>3361</v>
      </c>
      <c r="E3687" s="57">
        <f>+IF(ISERROR(VLOOKUP($B3687,Insumos!$C:$G,5,FALSE)),"",VLOOKUP($B3687,Insumos!$C:$G,5,FALSE))</f>
        <v>1000</v>
      </c>
      <c r="F3687" s="55" t="str">
        <f>+IF(ISERROR(VLOOKUP($B3687,Insumos!$C:$G,4,FALSE)),"",VLOOKUP($B3687,Insumos!$C:$G,4,FALSE))</f>
        <v>GRAMOS</v>
      </c>
      <c r="G3687" s="141">
        <v>40.0</v>
      </c>
      <c r="H3687" s="56">
        <f t="shared" si="130"/>
        <v>134.44</v>
      </c>
    </row>
    <row r="3688" ht="15.75" customHeight="1">
      <c r="A3688" s="53">
        <v>5.0</v>
      </c>
      <c r="B3688" s="55" t="s">
        <v>104</v>
      </c>
      <c r="C3688" s="55" t="str">
        <f>+IF(ISERROR(VLOOKUP($B3688,Insumos!$C:$G,3,FALSE)),"",VLOOKUP($B3688,Insumos!$C:$G,3,FALSE))</f>
        <v>GRAMOS</v>
      </c>
      <c r="D3688" s="56">
        <f>+IF(ISERROR(VLOOKUP($B3688,Insumos!$C:$G,2,FALSE)),"",VLOOKUP($B3688,Insumos!$C:$G,2,FALSE))</f>
        <v>1550</v>
      </c>
      <c r="E3688" s="57">
        <f>+IF(ISERROR(VLOOKUP($B3688,Insumos!$C:$G,5,FALSE)),"",VLOOKUP($B3688,Insumos!$C:$G,5,FALSE))</f>
        <v>349</v>
      </c>
      <c r="F3688" s="55" t="str">
        <f>+IF(ISERROR(VLOOKUP($B3688,Insumos!$C:$G,4,FALSE)),"",VLOOKUP($B3688,Insumos!$C:$G,4,FALSE))</f>
        <v>GRAMOS</v>
      </c>
      <c r="G3688" s="141">
        <v>35.0</v>
      </c>
      <c r="H3688" s="56">
        <f t="shared" si="130"/>
        <v>155.44</v>
      </c>
    </row>
    <row r="3689" ht="15.75" customHeight="1">
      <c r="A3689" s="53">
        <v>6.0</v>
      </c>
      <c r="B3689" s="55" t="s">
        <v>60</v>
      </c>
      <c r="C3689" s="55" t="str">
        <f>+IF(ISERROR(VLOOKUP($B3689,Insumos!$C:$G,3,FALSE)),"",VLOOKUP($B3689,Insumos!$C:$G,3,FALSE))</f>
        <v>GRAMOS</v>
      </c>
      <c r="D3689" s="56">
        <f>+IF(ISERROR(VLOOKUP($B3689,Insumos!$C:$G,2,FALSE)),"",VLOOKUP($B3689,Insumos!$C:$G,2,FALSE))</f>
        <v>1770</v>
      </c>
      <c r="E3689" s="57">
        <f>+IF(ISERROR(VLOOKUP($B3689,Insumos!$C:$G,5,FALSE)),"",VLOOKUP($B3689,Insumos!$C:$G,5,FALSE))</f>
        <v>400</v>
      </c>
      <c r="F3689" s="55" t="str">
        <f>+IF(ISERROR(VLOOKUP($B3689,Insumos!$C:$G,4,FALSE)),"",VLOOKUP($B3689,Insumos!$C:$G,4,FALSE))</f>
        <v>GRAMOS</v>
      </c>
      <c r="G3689" s="141">
        <v>30.0</v>
      </c>
      <c r="H3689" s="56">
        <f t="shared" si="130"/>
        <v>132.75</v>
      </c>
    </row>
    <row r="3690" ht="15.75" customHeight="1">
      <c r="A3690" s="53">
        <v>7.0</v>
      </c>
      <c r="B3690" s="55" t="s">
        <v>102</v>
      </c>
      <c r="C3690" s="55" t="str">
        <f>+IF(ISERROR(VLOOKUP($B3690,Insumos!$C:$G,3,FALSE)),"",VLOOKUP($B3690,Insumos!$C:$G,3,FALSE))</f>
        <v>PORCION</v>
      </c>
      <c r="D3690" s="56">
        <f>+IF(ISERROR(VLOOKUP($B3690,Insumos!$C:$G,2,FALSE)),"",VLOOKUP($B3690,Insumos!$C:$G,2,FALSE))</f>
        <v>109.21</v>
      </c>
      <c r="E3690" s="57">
        <f>+IF(ISERROR(VLOOKUP($B3690,Insumos!$C:$G,5,FALSE)),"",VLOOKUP($B3690,Insumos!$C:$G,5,FALSE))</f>
        <v>1</v>
      </c>
      <c r="F3690" s="55" t="str">
        <f>+IF(ISERROR(VLOOKUP($B3690,Insumos!$C:$G,4,FALSE)),"",VLOOKUP($B3690,Insumos!$C:$G,4,FALSE))</f>
        <v>PORCION</v>
      </c>
      <c r="G3690" s="141">
        <v>1.0</v>
      </c>
      <c r="H3690" s="56">
        <f t="shared" si="130"/>
        <v>109.21</v>
      </c>
    </row>
    <row r="3691" ht="15.75" customHeight="1">
      <c r="A3691" s="53">
        <v>8.0</v>
      </c>
      <c r="B3691" s="55" t="s">
        <v>124</v>
      </c>
      <c r="C3691" s="55" t="str">
        <f>+IF(ISERROR(VLOOKUP($B3691,Insumos!$C:$G,3,FALSE)),"",VLOOKUP($B3691,Insumos!$C:$G,3,FALSE))</f>
        <v>GRAMOS</v>
      </c>
      <c r="D3691" s="56">
        <f>+IF(ISERROR(VLOOKUP($B3691,Insumos!$C:$G,2,FALSE)),"",VLOOKUP($B3691,Insumos!$C:$G,2,FALSE))</f>
        <v>3529.411765</v>
      </c>
      <c r="E3691" s="57">
        <f>+IF(ISERROR(VLOOKUP($B3691,Insumos!$C:$G,5,FALSE)),"",VLOOKUP($B3691,Insumos!$C:$G,5,FALSE))</f>
        <v>1000</v>
      </c>
      <c r="F3691" s="55" t="str">
        <f>+IF(ISERROR(VLOOKUP($B3691,Insumos!$C:$G,4,FALSE)),"",VLOOKUP($B3691,Insumos!$C:$G,4,FALSE))</f>
        <v>GRAMOS</v>
      </c>
      <c r="G3691" s="141">
        <v>35.0</v>
      </c>
      <c r="H3691" s="56">
        <f t="shared" si="130"/>
        <v>123.53</v>
      </c>
    </row>
    <row r="3692" ht="15.75" customHeight="1">
      <c r="A3692" s="53">
        <v>9.0</v>
      </c>
      <c r="B3692" s="55" t="s">
        <v>305</v>
      </c>
      <c r="C3692" s="55" t="str">
        <f>+IF(ISERROR(VLOOKUP($B3692,Insumos!$C:$G,3,FALSE)),"",VLOOKUP($B3692,Insumos!$C:$G,3,FALSE))</f>
        <v>UNIDAD</v>
      </c>
      <c r="D3692" s="56">
        <f>+IF(ISERROR(VLOOKUP($B3692,Insumos!$C:$G,2,FALSE)),"",VLOOKUP($B3692,Insumos!$C:$G,2,FALSE))</f>
        <v>52</v>
      </c>
      <c r="E3692" s="57">
        <f>+IF(ISERROR(VLOOKUP($B3692,Insumos!$C:$G,5,FALSE)),"",VLOOKUP($B3692,Insumos!$C:$G,5,FALSE))</f>
        <v>1</v>
      </c>
      <c r="F3692" s="55" t="str">
        <f>+IF(ISERROR(VLOOKUP($B3692,Insumos!$C:$G,4,FALSE)),"",VLOOKUP($B3692,Insumos!$C:$G,4,FALSE))</f>
        <v>UNIDAD</v>
      </c>
      <c r="G3692" s="141">
        <v>1.0</v>
      </c>
      <c r="H3692" s="56">
        <f t="shared" si="130"/>
        <v>52</v>
      </c>
    </row>
    <row r="3693" ht="15.75" customHeight="1">
      <c r="A3693" s="53">
        <v>10.0</v>
      </c>
      <c r="B3693" s="55" t="s">
        <v>309</v>
      </c>
      <c r="C3693" s="55" t="str">
        <f>+IF(ISERROR(VLOOKUP($B3693,Insumos!$C:$G,3,FALSE)),"",VLOOKUP($B3693,Insumos!$C:$G,3,FALSE))</f>
        <v>UNIDAD</v>
      </c>
      <c r="D3693" s="56">
        <f>+IF(ISERROR(VLOOKUP($B3693,Insumos!$C:$G,2,FALSE)),"",VLOOKUP($B3693,Insumos!$C:$G,2,FALSE))</f>
        <v>23.53</v>
      </c>
      <c r="E3693" s="57">
        <f>+IF(ISERROR(VLOOKUP($B3693,Insumos!$C:$G,5,FALSE)),"",VLOOKUP($B3693,Insumos!$C:$G,5,FALSE))</f>
        <v>1</v>
      </c>
      <c r="F3693" s="55" t="str">
        <f>+IF(ISERROR(VLOOKUP($B3693,Insumos!$C:$G,4,FALSE)),"",VLOOKUP($B3693,Insumos!$C:$G,4,FALSE))</f>
        <v>UNIDAD</v>
      </c>
      <c r="G3693" s="141">
        <v>1.0</v>
      </c>
      <c r="H3693" s="56">
        <f t="shared" si="130"/>
        <v>23.53</v>
      </c>
    </row>
    <row r="3694" ht="15.75" customHeight="1">
      <c r="A3694" s="53">
        <v>11.0</v>
      </c>
      <c r="B3694" s="55" t="s">
        <v>310</v>
      </c>
      <c r="C3694" s="55" t="str">
        <f>+IF(ISERROR(VLOOKUP($B3694,Insumos!$C:$G,3,FALSE)),"",VLOOKUP($B3694,Insumos!$C:$G,3,FALSE))</f>
        <v>UNIDAD</v>
      </c>
      <c r="D3694" s="56">
        <f>+IF(ISERROR(VLOOKUP($B3694,Insumos!$C:$G,2,FALSE)),"",VLOOKUP($B3694,Insumos!$C:$G,2,FALSE))</f>
        <v>15.13</v>
      </c>
      <c r="E3694" s="57">
        <f>+IF(ISERROR(VLOOKUP($B3694,Insumos!$C:$G,5,FALSE)),"",VLOOKUP($B3694,Insumos!$C:$G,5,FALSE))</f>
        <v>1</v>
      </c>
      <c r="F3694" s="55" t="str">
        <f>+IF(ISERROR(VLOOKUP($B3694,Insumos!$C:$G,4,FALSE)),"",VLOOKUP($B3694,Insumos!$C:$G,4,FALSE))</f>
        <v>UNIDAD</v>
      </c>
      <c r="G3694" s="141">
        <v>1.0</v>
      </c>
      <c r="H3694" s="56">
        <f t="shared" si="130"/>
        <v>15.13</v>
      </c>
    </row>
    <row r="3695" ht="15.75" customHeight="1">
      <c r="A3695" s="53">
        <v>12.0</v>
      </c>
      <c r="B3695" s="55" t="s">
        <v>294</v>
      </c>
      <c r="C3695" s="55" t="str">
        <f>+IF(ISERROR(VLOOKUP($B3695,Insumos!$C:$G,3,FALSE)),"",VLOOKUP($B3695,Insumos!$C:$G,3,FALSE))</f>
        <v>CAJA</v>
      </c>
      <c r="D3695" s="56">
        <f>+IF(ISERROR(VLOOKUP($B3695,Insumos!$C:$G,2,FALSE)),"",VLOOKUP($B3695,Insumos!$C:$G,2,FALSE))</f>
        <v>180</v>
      </c>
      <c r="E3695" s="57">
        <f>+IF(ISERROR(VLOOKUP($B3695,Insumos!$C:$G,5,FALSE)),"",VLOOKUP($B3695,Insumos!$C:$G,5,FALSE))</f>
        <v>1</v>
      </c>
      <c r="F3695" s="55" t="str">
        <f>+IF(ISERROR(VLOOKUP($B3695,Insumos!$C:$G,4,FALSE)),"",VLOOKUP($B3695,Insumos!$C:$G,4,FALSE))</f>
        <v>CAJA</v>
      </c>
      <c r="G3695" s="141">
        <v>1.0</v>
      </c>
      <c r="H3695" s="56">
        <f t="shared" si="130"/>
        <v>180</v>
      </c>
    </row>
    <row r="3696" ht="15.75" customHeight="1">
      <c r="A3696" s="53">
        <v>13.0</v>
      </c>
      <c r="B3696" s="55" t="s">
        <v>314</v>
      </c>
      <c r="C3696" s="55" t="str">
        <f>+IF(ISERROR(VLOOKUP($B3696,Insumos!$C:$G,3,FALSE)),"",VLOOKUP($B3696,Insumos!$C:$G,3,FALSE))</f>
        <v>UNIDAD</v>
      </c>
      <c r="D3696" s="56">
        <f>+IF(ISERROR(VLOOKUP($B3696,Insumos!$C:$G,2,FALSE)),"",VLOOKUP($B3696,Insumos!$C:$G,2,FALSE))</f>
        <v>10.5</v>
      </c>
      <c r="E3696" s="57">
        <f>+IF(ISERROR(VLOOKUP($B3696,Insumos!$C:$G,5,FALSE)),"",VLOOKUP($B3696,Insumos!$C:$G,5,FALSE))</f>
        <v>1</v>
      </c>
      <c r="F3696" s="55" t="str">
        <f>+IF(ISERROR(VLOOKUP($B3696,Insumos!$C:$G,4,FALSE)),"",VLOOKUP($B3696,Insumos!$C:$G,4,FALSE))</f>
        <v>UNIDAD</v>
      </c>
      <c r="G3696" s="141">
        <v>3.0</v>
      </c>
      <c r="H3696" s="56">
        <f t="shared" si="130"/>
        <v>31.5</v>
      </c>
    </row>
    <row r="3697" ht="15.75" customHeight="1">
      <c r="A3697" s="53">
        <v>14.0</v>
      </c>
      <c r="B3697" s="55" t="s">
        <v>156</v>
      </c>
      <c r="C3697" s="55" t="str">
        <f>+IF(ISERROR(VLOOKUP($B3697,Insumos!$C:$G,3,FALSE)),"",VLOOKUP($B3697,Insumos!$C:$G,3,FALSE))</f>
        <v>GRAMOS</v>
      </c>
      <c r="D3697" s="56">
        <f>+IF(ISERROR(VLOOKUP($B3697,Insumos!$C:$G,2,FALSE)),"",VLOOKUP($B3697,Insumos!$C:$G,2,FALSE))</f>
        <v>909</v>
      </c>
      <c r="E3697" s="57">
        <f>+IF(ISERROR(VLOOKUP($B3697,Insumos!$C:$G,5,FALSE)),"",VLOOKUP($B3697,Insumos!$C:$G,5,FALSE))</f>
        <v>1000</v>
      </c>
      <c r="F3697" s="55" t="str">
        <f>+IF(ISERROR(VLOOKUP($B3697,Insumos!$C:$G,4,FALSE)),"",VLOOKUP($B3697,Insumos!$C:$G,4,FALSE))</f>
        <v>GRAMOS</v>
      </c>
      <c r="G3697" s="141">
        <v>8.0</v>
      </c>
      <c r="H3697" s="56">
        <f t="shared" si="130"/>
        <v>7.27</v>
      </c>
    </row>
    <row r="3698" ht="15.75" customHeight="1">
      <c r="A3698" s="53">
        <v>15.0</v>
      </c>
      <c r="B3698" s="55" t="s">
        <v>313</v>
      </c>
      <c r="C3698" s="55" t="str">
        <f>+IF(ISERROR(VLOOKUP($B3698,Insumos!$C:$G,3,FALSE)),"",VLOOKUP($B3698,Insumos!$C:$G,3,FALSE))</f>
        <v>GRAMOS</v>
      </c>
      <c r="D3698" s="56">
        <f>+IF(ISERROR(VLOOKUP($B3698,Insumos!$C:$G,2,FALSE)),"",VLOOKUP($B3698,Insumos!$C:$G,2,FALSE))</f>
        <v>6750</v>
      </c>
      <c r="E3698" s="57">
        <f>+IF(ISERROR(VLOOKUP($B3698,Insumos!$C:$G,5,FALSE)),"",VLOOKUP($B3698,Insumos!$C:$G,5,FALSE))</f>
        <v>1000</v>
      </c>
      <c r="F3698" s="55" t="str">
        <f>+IF(ISERROR(VLOOKUP($B3698,Insumos!$C:$G,4,FALSE)),"",VLOOKUP($B3698,Insumos!$C:$G,4,FALSE))</f>
        <v>GRAMOS</v>
      </c>
      <c r="G3698" s="141">
        <v>8.0</v>
      </c>
      <c r="H3698" s="56">
        <f t="shared" si="130"/>
        <v>54</v>
      </c>
    </row>
    <row r="3699" ht="15.75" customHeight="1">
      <c r="A3699" s="53">
        <v>16.0</v>
      </c>
      <c r="B3699" s="55" t="s">
        <v>311</v>
      </c>
      <c r="C3699" s="55" t="str">
        <f>+IF(ISERROR(VLOOKUP($B3699,Insumos!$C:$G,3,FALSE)),"",VLOOKUP($B3699,Insumos!$C:$G,3,FALSE))</f>
        <v>UNIDAD</v>
      </c>
      <c r="D3699" s="56">
        <f>+IF(ISERROR(VLOOKUP($B3699,Insumos!$C:$G,2,FALSE)),"",VLOOKUP($B3699,Insumos!$C:$G,2,FALSE))</f>
        <v>75.25</v>
      </c>
      <c r="E3699" s="57">
        <f>+IF(ISERROR(VLOOKUP($B3699,Insumos!$C:$G,5,FALSE)),"",VLOOKUP($B3699,Insumos!$C:$G,5,FALSE))</f>
        <v>1</v>
      </c>
      <c r="F3699" s="55" t="str">
        <f>+IF(ISERROR(VLOOKUP($B3699,Insumos!$C:$G,4,FALSE)),"",VLOOKUP($B3699,Insumos!$C:$G,4,FALSE))</f>
        <v>UNIDAD</v>
      </c>
      <c r="G3699" s="141">
        <v>1.0</v>
      </c>
      <c r="H3699" s="56">
        <f t="shared" si="130"/>
        <v>75.25</v>
      </c>
    </row>
    <row r="3700" ht="15.75" customHeight="1">
      <c r="A3700" s="53">
        <v>17.0</v>
      </c>
      <c r="B3700" s="55" t="s">
        <v>312</v>
      </c>
      <c r="C3700" s="55" t="str">
        <f>+IF(ISERROR(VLOOKUP($B3700,Insumos!$C:$G,3,FALSE)),"",VLOOKUP($B3700,Insumos!$C:$G,3,FALSE))</f>
        <v>UNIDAD</v>
      </c>
      <c r="D3700" s="56">
        <f>+IF(ISERROR(VLOOKUP($B3700,Insumos!$C:$G,2,FALSE)),"",VLOOKUP($B3700,Insumos!$C:$G,2,FALSE))</f>
        <v>90.25</v>
      </c>
      <c r="E3700" s="57">
        <f>+IF(ISERROR(VLOOKUP($B3700,Insumos!$C:$G,5,FALSE)),"",VLOOKUP($B3700,Insumos!$C:$G,5,FALSE))</f>
        <v>1</v>
      </c>
      <c r="F3700" s="55" t="str">
        <f>+IF(ISERROR(VLOOKUP($B3700,Insumos!$C:$G,4,FALSE)),"",VLOOKUP($B3700,Insumos!$C:$G,4,FALSE))</f>
        <v>UNIDAD</v>
      </c>
      <c r="G3700" s="141">
        <v>1.0</v>
      </c>
      <c r="H3700" s="56">
        <f t="shared" si="130"/>
        <v>90.25</v>
      </c>
    </row>
    <row r="3701" ht="15.75" customHeight="1">
      <c r="A3701" s="53">
        <v>18.0</v>
      </c>
      <c r="B3701" s="55" t="s">
        <v>303</v>
      </c>
      <c r="C3701" s="55" t="str">
        <f>+IF(ISERROR(VLOOKUP($B3701,Insumos!$C:$G,3,FALSE)),"",VLOOKUP($B3701,Insumos!$C:$G,3,FALSE))</f>
        <v>UNIDAD</v>
      </c>
      <c r="D3701" s="56">
        <f>+IF(ISERROR(VLOOKUP($B3701,Insumos!$C:$G,2,FALSE)),"",VLOOKUP($B3701,Insumos!$C:$G,2,FALSE))</f>
        <v>10</v>
      </c>
      <c r="E3701" s="57">
        <f>+IF(ISERROR(VLOOKUP($B3701,Insumos!$C:$G,5,FALSE)),"",VLOOKUP($B3701,Insumos!$C:$G,5,FALSE))</f>
        <v>1</v>
      </c>
      <c r="F3701" s="55" t="str">
        <f>+IF(ISERROR(VLOOKUP($B3701,Insumos!$C:$G,4,FALSE)),"",VLOOKUP($B3701,Insumos!$C:$G,4,FALSE))</f>
        <v>UNIDAD</v>
      </c>
      <c r="G3701" s="141">
        <v>2.0</v>
      </c>
      <c r="H3701" s="56">
        <f t="shared" si="130"/>
        <v>20</v>
      </c>
    </row>
    <row r="3702" ht="15.75" customHeight="1">
      <c r="A3702" s="53">
        <v>19.0</v>
      </c>
      <c r="B3702" s="55" t="s">
        <v>304</v>
      </c>
      <c r="C3702" s="55" t="str">
        <f>+IF(ISERROR(VLOOKUP($B3702,Insumos!$C:$G,3,FALSE)),"",VLOOKUP($B3702,Insumos!$C:$G,3,FALSE))</f>
        <v>UNIDAD</v>
      </c>
      <c r="D3702" s="56">
        <f>+IF(ISERROR(VLOOKUP($B3702,Insumos!$C:$G,2,FALSE)),"",VLOOKUP($B3702,Insumos!$C:$G,2,FALSE))</f>
        <v>9</v>
      </c>
      <c r="E3702" s="57">
        <f>+IF(ISERROR(VLOOKUP($B3702,Insumos!$C:$G,5,FALSE)),"",VLOOKUP($B3702,Insumos!$C:$G,5,FALSE))</f>
        <v>1</v>
      </c>
      <c r="F3702" s="55" t="str">
        <f>+IF(ISERROR(VLOOKUP($B3702,Insumos!$C:$G,4,FALSE)),"",VLOOKUP($B3702,Insumos!$C:$G,4,FALSE))</f>
        <v>UNIDAD</v>
      </c>
      <c r="G3702" s="141">
        <v>2.0</v>
      </c>
      <c r="H3702" s="56">
        <f t="shared" si="130"/>
        <v>18</v>
      </c>
    </row>
    <row r="3703" ht="15.75" customHeight="1">
      <c r="A3703" s="53">
        <v>20.0</v>
      </c>
      <c r="B3703" s="55" t="s">
        <v>315</v>
      </c>
      <c r="C3703" s="55" t="str">
        <f>+IF(ISERROR(VLOOKUP($B3703,Insumos!$C:$G,3,FALSE)),"",VLOOKUP($B3703,Insumos!$C:$G,3,FALSE))</f>
        <v>UNIDAD</v>
      </c>
      <c r="D3703" s="56">
        <f>+IF(ISERROR(VLOOKUP($B3703,Insumos!$C:$G,2,FALSE)),"",VLOOKUP($B3703,Insumos!$C:$G,2,FALSE))</f>
        <v>170</v>
      </c>
      <c r="E3703" s="57">
        <f>+IF(ISERROR(VLOOKUP($B3703,Insumos!$C:$G,5,FALSE)),"",VLOOKUP($B3703,Insumos!$C:$G,5,FALSE))</f>
        <v>1</v>
      </c>
      <c r="F3703" s="55" t="str">
        <f>+IF(ISERROR(VLOOKUP($B3703,Insumos!$C:$G,4,FALSE)),"",VLOOKUP($B3703,Insumos!$C:$G,4,FALSE))</f>
        <v>UNIDAD</v>
      </c>
      <c r="G3703" s="141">
        <v>1.0</v>
      </c>
      <c r="H3703" s="56">
        <f t="shared" si="130"/>
        <v>170</v>
      </c>
    </row>
    <row r="3704" ht="15.75" customHeight="1">
      <c r="A3704" s="53">
        <v>21.0</v>
      </c>
      <c r="B3704" s="55"/>
      <c r="C3704" s="55" t="str">
        <f>+IF(ISERROR(VLOOKUP($B3704,Insumos!$C:$G,3,FALSE)),"",VLOOKUP($B3704,Insumos!$C:$G,3,FALSE))</f>
        <v/>
      </c>
      <c r="D3704" s="56" t="str">
        <f>+IF(ISERROR(VLOOKUP($B3704,Insumos!$C:$G,2,FALSE)),"",VLOOKUP($B3704,Insumos!$C:$G,2,FALSE))</f>
        <v/>
      </c>
      <c r="E3704" s="57" t="str">
        <f>+IF(ISERROR(VLOOKUP($B3704,Insumos!$C:$G,5,FALSE)),"",VLOOKUP($B3704,Insumos!$C:$G,5,FALSE))</f>
        <v/>
      </c>
      <c r="F3704" s="55" t="str">
        <f>+IF(ISERROR(VLOOKUP($B3704,Insumos!$C:$G,4,FALSE)),"",VLOOKUP($B3704,Insumos!$C:$G,4,FALSE))</f>
        <v/>
      </c>
      <c r="G3704" s="141"/>
      <c r="H3704" s="56">
        <f t="shared" si="130"/>
        <v>0</v>
      </c>
    </row>
    <row r="3705" ht="15.75" customHeight="1">
      <c r="A3705" s="42"/>
      <c r="B3705" s="140"/>
      <c r="C3705" s="41"/>
      <c r="D3705" s="44"/>
      <c r="E3705" s="45"/>
      <c r="F3705" s="41"/>
      <c r="G3705" s="67" t="s">
        <v>566</v>
      </c>
      <c r="H3705" s="68">
        <f>+SUM(H3684:H3704)</f>
        <v>1648.89</v>
      </c>
    </row>
    <row r="3706" ht="15.75" customHeight="1">
      <c r="A3706" s="42"/>
      <c r="B3706" s="140"/>
      <c r="C3706" s="41"/>
      <c r="D3706" s="44"/>
      <c r="E3706" s="45"/>
      <c r="F3706" s="41"/>
      <c r="G3706" s="67" t="s">
        <v>569</v>
      </c>
      <c r="H3706" s="142">
        <f>+H3705/10</f>
        <v>164.889</v>
      </c>
    </row>
    <row r="3707" ht="15.75" customHeight="1">
      <c r="A3707" s="42"/>
      <c r="B3707" s="140"/>
      <c r="C3707" s="41"/>
      <c r="D3707" s="44"/>
      <c r="E3707" s="45"/>
      <c r="F3707" s="41"/>
      <c r="G3707" s="67" t="s">
        <v>570</v>
      </c>
      <c r="H3707" s="143">
        <f>(H3705+H3706)*1.19</f>
        <v>2158.39701</v>
      </c>
    </row>
    <row r="3708" ht="15.75" customHeight="1">
      <c r="A3708" s="42"/>
      <c r="B3708" s="140"/>
      <c r="C3708" s="41"/>
      <c r="D3708" s="44"/>
      <c r="E3708" s="45"/>
      <c r="F3708" s="41"/>
      <c r="G3708" s="67" t="s">
        <v>571</v>
      </c>
      <c r="H3708" s="144">
        <f>+H3707/H3709</f>
        <v>0.2960764074</v>
      </c>
    </row>
    <row r="3709" ht="15.75" customHeight="1">
      <c r="A3709" s="42"/>
      <c r="B3709" s="140"/>
      <c r="C3709" s="41"/>
      <c r="D3709" s="44"/>
      <c r="E3709" s="45"/>
      <c r="F3709" s="41"/>
      <c r="G3709" s="67" t="s">
        <v>572</v>
      </c>
      <c r="H3709" s="154">
        <v>7290.0</v>
      </c>
    </row>
    <row r="3710" ht="15.75" customHeight="1">
      <c r="B3710" s="4"/>
      <c r="G3710" s="31"/>
    </row>
    <row r="3711" ht="15.75" customHeight="1">
      <c r="B3711" s="4"/>
      <c r="G3711" s="31"/>
    </row>
    <row r="3712" ht="15.75" customHeight="1">
      <c r="B3712" s="4"/>
      <c r="G3712" s="31"/>
    </row>
    <row r="3713" ht="15.75" customHeight="1">
      <c r="A3713" s="138" t="s">
        <v>562</v>
      </c>
      <c r="B3713" s="89" t="s">
        <v>682</v>
      </c>
      <c r="C3713" s="34" t="s">
        <v>484</v>
      </c>
      <c r="D3713" s="35"/>
      <c r="E3713" s="36"/>
      <c r="F3713" s="37"/>
      <c r="G3713" s="38"/>
      <c r="H3713" s="35"/>
    </row>
    <row r="3714" ht="15.75" customHeight="1">
      <c r="A3714" s="42"/>
      <c r="B3714" s="140"/>
      <c r="C3714" s="42"/>
      <c r="D3714" s="44"/>
      <c r="E3714" s="45"/>
      <c r="F3714" s="42"/>
      <c r="G3714" s="46"/>
      <c r="H3714" s="44"/>
    </row>
    <row r="3715" ht="15.75" customHeight="1">
      <c r="A3715" s="48" t="s">
        <v>476</v>
      </c>
      <c r="B3715" s="48" t="s">
        <v>477</v>
      </c>
      <c r="C3715" s="48" t="s">
        <v>478</v>
      </c>
      <c r="D3715" s="49" t="s">
        <v>564</v>
      </c>
      <c r="E3715" s="50" t="s">
        <v>10</v>
      </c>
      <c r="F3715" s="48" t="s">
        <v>480</v>
      </c>
      <c r="G3715" s="141" t="s">
        <v>481</v>
      </c>
      <c r="H3715" s="49" t="s">
        <v>565</v>
      </c>
    </row>
    <row r="3716" ht="15.75" customHeight="1">
      <c r="A3716" s="53">
        <v>1.0</v>
      </c>
      <c r="B3716" s="55" t="s">
        <v>52</v>
      </c>
      <c r="C3716" s="55" t="str">
        <f>+IF(ISERROR(VLOOKUP($B3716,Insumos!$C:$G,3,FALSE)),"",VLOOKUP($B3716,Insumos!$C:$G,3,FALSE))</f>
        <v>UNIDAD</v>
      </c>
      <c r="D3716" s="56">
        <f>+IF(ISERROR(VLOOKUP($B3716,Insumos!$C:$G,2,FALSE)),"",VLOOKUP($B3716,Insumos!$C:$G,2,FALSE))</f>
        <v>5000</v>
      </c>
      <c r="E3716" s="57">
        <f>+IF(ISERROR(VLOOKUP($B3716,Insumos!$C:$G,5,FALSE)),"",VLOOKUP($B3716,Insumos!$C:$G,5,FALSE))</f>
        <v>100</v>
      </c>
      <c r="F3716" s="55" t="str">
        <f>+IF(ISERROR(VLOOKUP($B3716,Insumos!$C:$G,4,FALSE)),"",VLOOKUP($B3716,Insumos!$C:$G,4,FALSE))</f>
        <v>UNIDAD</v>
      </c>
      <c r="G3716" s="141">
        <v>1.0</v>
      </c>
      <c r="H3716" s="56">
        <f t="shared" ref="H3716:H3734" si="131">IF(ISERROR(ROUND(+D3716/E3716*G3716,2)),0,ROUND(+D3716/E3716*G3716,2))</f>
        <v>50</v>
      </c>
    </row>
    <row r="3717" ht="15.75" customHeight="1">
      <c r="A3717" s="53">
        <v>2.0</v>
      </c>
      <c r="B3717" s="55" t="s">
        <v>98</v>
      </c>
      <c r="C3717" s="55" t="str">
        <f>+IF(ISERROR(VLOOKUP($B3717,Insumos!$C:$G,3,FALSE)),"",VLOOKUP($B3717,Insumos!$C:$G,3,FALSE))</f>
        <v>GRAMOS</v>
      </c>
      <c r="D3717" s="56">
        <f>+IF(ISERROR(VLOOKUP($B3717,Insumos!$C:$G,2,FALSE)),"",VLOOKUP($B3717,Insumos!$C:$G,2,FALSE))</f>
        <v>3361</v>
      </c>
      <c r="E3717" s="57">
        <f>+IF(ISERROR(VLOOKUP($B3717,Insumos!$C:$G,5,FALSE)),"",VLOOKUP($B3717,Insumos!$C:$G,5,FALSE))</f>
        <v>1000</v>
      </c>
      <c r="F3717" s="55" t="str">
        <f>+IF(ISERROR(VLOOKUP($B3717,Insumos!$C:$G,4,FALSE)),"",VLOOKUP($B3717,Insumos!$C:$G,4,FALSE))</f>
        <v>GRAMOS</v>
      </c>
      <c r="G3717" s="141">
        <v>70.0</v>
      </c>
      <c r="H3717" s="56">
        <f t="shared" si="131"/>
        <v>235.27</v>
      </c>
    </row>
    <row r="3718" ht="15.75" customHeight="1">
      <c r="A3718" s="53">
        <v>3.0</v>
      </c>
      <c r="B3718" s="55" t="s">
        <v>45</v>
      </c>
      <c r="C3718" s="55" t="str">
        <f>+IF(ISERROR(VLOOKUP($B3718,Insumos!$C:$G,3,FALSE)),"",VLOOKUP($B3718,Insumos!$C:$G,3,FALSE))</f>
        <v>GRAMOS</v>
      </c>
      <c r="D3718" s="56">
        <f>+IF(ISERROR(VLOOKUP($B3718,Insumos!$C:$G,2,FALSE)),"",VLOOKUP($B3718,Insumos!$C:$G,2,FALSE))</f>
        <v>934</v>
      </c>
      <c r="E3718" s="57">
        <f>+IF(ISERROR(VLOOKUP($B3718,Insumos!$C:$G,5,FALSE)),"",VLOOKUP($B3718,Insumos!$C:$G,5,FALSE))</f>
        <v>1000</v>
      </c>
      <c r="F3718" s="55" t="str">
        <f>+IF(ISERROR(VLOOKUP($B3718,Insumos!$C:$G,4,FALSE)),"",VLOOKUP($B3718,Insumos!$C:$G,4,FALSE))</f>
        <v>GRAMOS</v>
      </c>
      <c r="G3718" s="141">
        <v>20.0</v>
      </c>
      <c r="H3718" s="56">
        <f t="shared" si="131"/>
        <v>18.68</v>
      </c>
    </row>
    <row r="3719" ht="15.75" customHeight="1">
      <c r="A3719" s="53">
        <v>4.0</v>
      </c>
      <c r="B3719" s="55" t="s">
        <v>179</v>
      </c>
      <c r="C3719" s="55" t="str">
        <f>+IF(ISERROR(VLOOKUP($B3719,Insumos!$C:$G,3,FALSE)),"",VLOOKUP($B3719,Insumos!$C:$G,3,FALSE))</f>
        <v>GRAMOS</v>
      </c>
      <c r="D3719" s="56">
        <f>+IF(ISERROR(VLOOKUP($B3719,Insumos!$C:$G,2,FALSE)),"",VLOOKUP($B3719,Insumos!$C:$G,2,FALSE))</f>
        <v>840</v>
      </c>
      <c r="E3719" s="57">
        <f>+IF(ISERROR(VLOOKUP($B3719,Insumos!$C:$G,5,FALSE)),"",VLOOKUP($B3719,Insumos!$C:$G,5,FALSE))</f>
        <v>800</v>
      </c>
      <c r="F3719" s="55" t="str">
        <f>+IF(ISERROR(VLOOKUP($B3719,Insumos!$C:$G,4,FALSE)),"",VLOOKUP($B3719,Insumos!$C:$G,4,FALSE))</f>
        <v>GRAMOS</v>
      </c>
      <c r="G3719" s="141">
        <v>10.0</v>
      </c>
      <c r="H3719" s="56">
        <f t="shared" si="131"/>
        <v>10.5</v>
      </c>
    </row>
    <row r="3720" ht="15.75" customHeight="1">
      <c r="A3720" s="53">
        <v>5.0</v>
      </c>
      <c r="B3720" s="55" t="s">
        <v>56</v>
      </c>
      <c r="C3720" s="55" t="str">
        <f>+IF(ISERROR(VLOOKUP($B3720,Insumos!$C:$G,3,FALSE)),"",VLOOKUP($B3720,Insumos!$C:$G,3,FALSE))</f>
        <v>GRAMOS</v>
      </c>
      <c r="D3720" s="56">
        <f>+IF(ISERROR(VLOOKUP($B3720,Insumos!$C:$G,2,FALSE)),"",VLOOKUP($B3720,Insumos!$C:$G,2,FALSE))</f>
        <v>1690</v>
      </c>
      <c r="E3720" s="57">
        <f>+IF(ISERROR(VLOOKUP($B3720,Insumos!$C:$G,5,FALSE)),"",VLOOKUP($B3720,Insumos!$C:$G,5,FALSE))</f>
        <v>1000</v>
      </c>
      <c r="F3720" s="55" t="str">
        <f>+IF(ISERROR(VLOOKUP($B3720,Insumos!$C:$G,4,FALSE)),"",VLOOKUP($B3720,Insumos!$C:$G,4,FALSE))</f>
        <v>GRAMOS</v>
      </c>
      <c r="G3720" s="141">
        <v>10.0</v>
      </c>
      <c r="H3720" s="56">
        <f t="shared" si="131"/>
        <v>16.9</v>
      </c>
    </row>
    <row r="3721" ht="15.75" customHeight="1">
      <c r="A3721" s="53">
        <v>6.0</v>
      </c>
      <c r="B3721" s="55" t="s">
        <v>79</v>
      </c>
      <c r="C3721" s="55" t="str">
        <f>+IF(ISERROR(VLOOKUP($B3721,Insumos!$C:$G,3,FALSE)),"",VLOOKUP($B3721,Insumos!$C:$G,3,FALSE))</f>
        <v>GRAMOS</v>
      </c>
      <c r="D3721" s="56">
        <f>+IF(ISERROR(VLOOKUP($B3721,Insumos!$C:$G,2,FALSE)),"",VLOOKUP($B3721,Insumos!$C:$G,2,FALSE))</f>
        <v>1503.45</v>
      </c>
      <c r="E3721" s="57">
        <f>+IF(ISERROR(VLOOKUP($B3721,Insumos!$C:$G,5,FALSE)),"",VLOOKUP($B3721,Insumos!$C:$G,5,FALSE))</f>
        <v>866</v>
      </c>
      <c r="F3721" s="55" t="str">
        <f>+IF(ISERROR(VLOOKUP($B3721,Insumos!$C:$G,4,FALSE)),"",VLOOKUP($B3721,Insumos!$C:$G,4,FALSE))</f>
        <v>GRAMOS</v>
      </c>
      <c r="G3721" s="141">
        <v>50.0</v>
      </c>
      <c r="H3721" s="56">
        <f t="shared" si="131"/>
        <v>86.8</v>
      </c>
    </row>
    <row r="3722" ht="15.75" customHeight="1">
      <c r="A3722" s="53">
        <v>7.0</v>
      </c>
      <c r="B3722" s="195" t="s">
        <v>33</v>
      </c>
      <c r="C3722" s="195" t="str">
        <f>+IF(ISERROR(VLOOKUP($B3722,Insumos!$C:$G,3,FALSE)),"",VLOOKUP($B3722,Insumos!$C:$G,3,FALSE))</f>
        <v>GRAMOS</v>
      </c>
      <c r="D3722" s="196">
        <f>+IF(ISERROR(VLOOKUP($B3722,Insumos!$C:$G,2,FALSE)),"",VLOOKUP($B3722,Insumos!$C:$G,2,FALSE))</f>
        <v>6945</v>
      </c>
      <c r="E3722" s="197">
        <f>+IF(ISERROR(VLOOKUP($B3722,Insumos!$C:$G,5,FALSE)),"",VLOOKUP($B3722,Insumos!$C:$G,5,FALSE))</f>
        <v>1360</v>
      </c>
      <c r="F3722" s="195" t="str">
        <f>+IF(ISERROR(VLOOKUP($B3722,Insumos!$C:$G,4,FALSE)),"",VLOOKUP($B3722,Insumos!$C:$G,4,FALSE))</f>
        <v>GRAMOS</v>
      </c>
      <c r="G3722" s="199"/>
      <c r="H3722" s="196">
        <f t="shared" si="131"/>
        <v>0</v>
      </c>
    </row>
    <row r="3723" ht="15.75" customHeight="1">
      <c r="A3723" s="53">
        <v>8.0</v>
      </c>
      <c r="B3723" s="195" t="s">
        <v>106</v>
      </c>
      <c r="C3723" s="195" t="str">
        <f>+IF(ISERROR(VLOOKUP($B3723,Insumos!$C:$G,3,FALSE)),"",VLOOKUP($B3723,Insumos!$C:$G,3,FALSE))</f>
        <v>GRAMOS</v>
      </c>
      <c r="D3723" s="196">
        <f>+IF(ISERROR(VLOOKUP($B3723,Insumos!$C:$G,2,FALSE)),"",VLOOKUP($B3723,Insumos!$C:$G,2,FALSE))</f>
        <v>1159.89</v>
      </c>
      <c r="E3723" s="197">
        <f>+IF(ISERROR(VLOOKUP($B3723,Insumos!$C:$G,5,FALSE)),"",VLOOKUP($B3723,Insumos!$C:$G,5,FALSE))</f>
        <v>231</v>
      </c>
      <c r="F3723" s="195" t="str">
        <f>+IF(ISERROR(VLOOKUP($B3723,Insumos!$C:$G,4,FALSE)),"",VLOOKUP($B3723,Insumos!$C:$G,4,FALSE))</f>
        <v>GRAMOS</v>
      </c>
      <c r="G3723" s="199">
        <v>60.0</v>
      </c>
      <c r="H3723" s="196">
        <f t="shared" si="131"/>
        <v>301.27</v>
      </c>
    </row>
    <row r="3724" ht="15.75" customHeight="1">
      <c r="A3724" s="53">
        <v>9.0</v>
      </c>
      <c r="B3724" s="55" t="s">
        <v>87</v>
      </c>
      <c r="C3724" s="55" t="str">
        <f>+IF(ISERROR(VLOOKUP($B3724,Insumos!$C:$G,3,FALSE)),"",VLOOKUP($B3724,Insumos!$C:$G,3,FALSE))</f>
        <v>GRAMOS</v>
      </c>
      <c r="D3724" s="56">
        <f>+IF(ISERROR(VLOOKUP($B3724,Insumos!$C:$G,2,FALSE)),"",VLOOKUP($B3724,Insumos!$C:$G,2,FALSE))</f>
        <v>3795</v>
      </c>
      <c r="E3724" s="57">
        <f>+IF(ISERROR(VLOOKUP($B3724,Insumos!$C:$G,5,FALSE)),"",VLOOKUP($B3724,Insumos!$C:$G,5,FALSE))</f>
        <v>500</v>
      </c>
      <c r="F3724" s="55" t="str">
        <f>+IF(ISERROR(VLOOKUP($B3724,Insumos!$C:$G,4,FALSE)),"",VLOOKUP($B3724,Insumos!$C:$G,4,FALSE))</f>
        <v>GRAMOS</v>
      </c>
      <c r="G3724" s="141">
        <v>5.0</v>
      </c>
      <c r="H3724" s="56">
        <f t="shared" si="131"/>
        <v>37.95</v>
      </c>
    </row>
    <row r="3725" ht="15.75" customHeight="1">
      <c r="A3725" s="53">
        <v>10.0</v>
      </c>
      <c r="B3725" s="55" t="s">
        <v>324</v>
      </c>
      <c r="C3725" s="55" t="str">
        <f>+IF(ISERROR(VLOOKUP($B3725,Insumos!$C:$G,3,FALSE)),"",VLOOKUP($B3725,Insumos!$C:$G,3,FALSE))</f>
        <v>GRAMOS</v>
      </c>
      <c r="D3725" s="56">
        <f>+IF(ISERROR(VLOOKUP($B3725,Insumos!$C:$G,2,FALSE)),"",VLOOKUP($B3725,Insumos!$C:$G,2,FALSE))</f>
        <v>1134.5</v>
      </c>
      <c r="E3725" s="57">
        <f>+IF(ISERROR(VLOOKUP($B3725,Insumos!$C:$G,5,FALSE)),"",VLOOKUP($B3725,Insumos!$C:$G,5,FALSE))</f>
        <v>1000</v>
      </c>
      <c r="F3725" s="55" t="str">
        <f>+IF(ISERROR(VLOOKUP($B3725,Insumos!$C:$G,4,FALSE)),"",VLOOKUP($B3725,Insumos!$C:$G,4,FALSE))</f>
        <v>GRAMOS</v>
      </c>
      <c r="G3725" s="141">
        <v>5.0</v>
      </c>
      <c r="H3725" s="56">
        <f t="shared" si="131"/>
        <v>5.67</v>
      </c>
    </row>
    <row r="3726" ht="15.75" customHeight="1">
      <c r="A3726" s="53">
        <v>11.0</v>
      </c>
      <c r="B3726" s="55" t="s">
        <v>297</v>
      </c>
      <c r="C3726" s="55" t="str">
        <f>+IF(ISERROR(VLOOKUP($B3726,Insumos!$C:$G,3,FALSE)),"",VLOOKUP($B3726,Insumos!$C:$G,3,FALSE))</f>
        <v>CAJA</v>
      </c>
      <c r="D3726" s="56">
        <f>+IF(ISERROR(VLOOKUP($B3726,Insumos!$C:$G,2,FALSE)),"",VLOOKUP($B3726,Insumos!$C:$G,2,FALSE))</f>
        <v>110</v>
      </c>
      <c r="E3726" s="57">
        <f>+IF(ISERROR(VLOOKUP($B3726,Insumos!$C:$G,5,FALSE)),"",VLOOKUP($B3726,Insumos!$C:$G,5,FALSE))</f>
        <v>1</v>
      </c>
      <c r="F3726" s="55" t="str">
        <f>+IF(ISERROR(VLOOKUP($B3726,Insumos!$C:$G,4,FALSE)),"",VLOOKUP($B3726,Insumos!$C:$G,4,FALSE))</f>
        <v>CAJA</v>
      </c>
      <c r="G3726" s="141">
        <v>1.0</v>
      </c>
      <c r="H3726" s="56">
        <f t="shared" si="131"/>
        <v>110</v>
      </c>
    </row>
    <row r="3727" ht="15.75" customHeight="1">
      <c r="A3727" s="53">
        <v>12.0</v>
      </c>
      <c r="B3727" s="55" t="s">
        <v>314</v>
      </c>
      <c r="C3727" s="55" t="str">
        <f>+IF(ISERROR(VLOOKUP($B3727,Insumos!$C:$G,3,FALSE)),"",VLOOKUP($B3727,Insumos!$C:$G,3,FALSE))</f>
        <v>UNIDAD</v>
      </c>
      <c r="D3727" s="56">
        <f>+IF(ISERROR(VLOOKUP($B3727,Insumos!$C:$G,2,FALSE)),"",VLOOKUP($B3727,Insumos!$C:$G,2,FALSE))</f>
        <v>10.5</v>
      </c>
      <c r="E3727" s="57">
        <f>+IF(ISERROR(VLOOKUP($B3727,Insumos!$C:$G,5,FALSE)),"",VLOOKUP($B3727,Insumos!$C:$G,5,FALSE))</f>
        <v>1</v>
      </c>
      <c r="F3727" s="55" t="str">
        <f>+IF(ISERROR(VLOOKUP($B3727,Insumos!$C:$G,4,FALSE)),"",VLOOKUP($B3727,Insumos!$C:$G,4,FALSE))</f>
        <v>UNIDAD</v>
      </c>
      <c r="G3727" s="141">
        <v>1.0</v>
      </c>
      <c r="H3727" s="56">
        <f t="shared" si="131"/>
        <v>10.5</v>
      </c>
    </row>
    <row r="3728" ht="15.75" customHeight="1">
      <c r="A3728" s="53">
        <v>13.0</v>
      </c>
      <c r="B3728" s="55" t="s">
        <v>156</v>
      </c>
      <c r="C3728" s="55" t="str">
        <f>+IF(ISERROR(VLOOKUP($B3728,Insumos!$C:$G,3,FALSE)),"",VLOOKUP($B3728,Insumos!$C:$G,3,FALSE))</f>
        <v>GRAMOS</v>
      </c>
      <c r="D3728" s="56">
        <f>+IF(ISERROR(VLOOKUP($B3728,Insumos!$C:$G,2,FALSE)),"",VLOOKUP($B3728,Insumos!$C:$G,2,FALSE))</f>
        <v>909</v>
      </c>
      <c r="E3728" s="57">
        <f>+IF(ISERROR(VLOOKUP($B3728,Insumos!$C:$G,5,FALSE)),"",VLOOKUP($B3728,Insumos!$C:$G,5,FALSE))</f>
        <v>1000</v>
      </c>
      <c r="F3728" s="55" t="str">
        <f>+IF(ISERROR(VLOOKUP($B3728,Insumos!$C:$G,4,FALSE)),"",VLOOKUP($B3728,Insumos!$C:$G,4,FALSE))</f>
        <v>GRAMOS</v>
      </c>
      <c r="G3728" s="141">
        <v>8.0</v>
      </c>
      <c r="H3728" s="56">
        <f t="shared" si="131"/>
        <v>7.27</v>
      </c>
    </row>
    <row r="3729" ht="15.75" customHeight="1">
      <c r="A3729" s="53">
        <v>14.0</v>
      </c>
      <c r="B3729" s="55" t="s">
        <v>313</v>
      </c>
      <c r="C3729" s="55" t="str">
        <f>+IF(ISERROR(VLOOKUP($B3729,Insumos!$C:$G,3,FALSE)),"",VLOOKUP($B3729,Insumos!$C:$G,3,FALSE))</f>
        <v>GRAMOS</v>
      </c>
      <c r="D3729" s="56">
        <f>+IF(ISERROR(VLOOKUP($B3729,Insumos!$C:$G,2,FALSE)),"",VLOOKUP($B3729,Insumos!$C:$G,2,FALSE))</f>
        <v>6750</v>
      </c>
      <c r="E3729" s="57">
        <f>+IF(ISERROR(VLOOKUP($B3729,Insumos!$C:$G,5,FALSE)),"",VLOOKUP($B3729,Insumos!$C:$G,5,FALSE))</f>
        <v>1000</v>
      </c>
      <c r="F3729" s="55" t="str">
        <f>+IF(ISERROR(VLOOKUP($B3729,Insumos!$C:$G,4,FALSE)),"",VLOOKUP($B3729,Insumos!$C:$G,4,FALSE))</f>
        <v>GRAMOS</v>
      </c>
      <c r="G3729" s="141">
        <v>8.0</v>
      </c>
      <c r="H3729" s="56">
        <f t="shared" si="131"/>
        <v>54</v>
      </c>
    </row>
    <row r="3730" ht="15.75" customHeight="1">
      <c r="A3730" s="53">
        <v>15.0</v>
      </c>
      <c r="B3730" s="55" t="s">
        <v>311</v>
      </c>
      <c r="C3730" s="55" t="str">
        <f>+IF(ISERROR(VLOOKUP($B3730,Insumos!$C:$G,3,FALSE)),"",VLOOKUP($B3730,Insumos!$C:$G,3,FALSE))</f>
        <v>UNIDAD</v>
      </c>
      <c r="D3730" s="56">
        <f>+IF(ISERROR(VLOOKUP($B3730,Insumos!$C:$G,2,FALSE)),"",VLOOKUP($B3730,Insumos!$C:$G,2,FALSE))</f>
        <v>75.25</v>
      </c>
      <c r="E3730" s="57">
        <f>+IF(ISERROR(VLOOKUP($B3730,Insumos!$C:$G,5,FALSE)),"",VLOOKUP($B3730,Insumos!$C:$G,5,FALSE))</f>
        <v>1</v>
      </c>
      <c r="F3730" s="55" t="str">
        <f>+IF(ISERROR(VLOOKUP($B3730,Insumos!$C:$G,4,FALSE)),"",VLOOKUP($B3730,Insumos!$C:$G,4,FALSE))</f>
        <v>UNIDAD</v>
      </c>
      <c r="G3730" s="141">
        <v>1.0</v>
      </c>
      <c r="H3730" s="56">
        <f t="shared" si="131"/>
        <v>75.25</v>
      </c>
    </row>
    <row r="3731" ht="15.75" customHeight="1">
      <c r="A3731" s="53">
        <v>16.0</v>
      </c>
      <c r="B3731" s="55" t="s">
        <v>312</v>
      </c>
      <c r="C3731" s="55" t="str">
        <f>+IF(ISERROR(VLOOKUP($B3731,Insumos!$C:$G,3,FALSE)),"",VLOOKUP($B3731,Insumos!$C:$G,3,FALSE))</f>
        <v>UNIDAD</v>
      </c>
      <c r="D3731" s="56">
        <f>+IF(ISERROR(VLOOKUP($B3731,Insumos!$C:$G,2,FALSE)),"",VLOOKUP($B3731,Insumos!$C:$G,2,FALSE))</f>
        <v>90.25</v>
      </c>
      <c r="E3731" s="57">
        <f>+IF(ISERROR(VLOOKUP($B3731,Insumos!$C:$G,5,FALSE)),"",VLOOKUP($B3731,Insumos!$C:$G,5,FALSE))</f>
        <v>1</v>
      </c>
      <c r="F3731" s="55" t="str">
        <f>+IF(ISERROR(VLOOKUP($B3731,Insumos!$C:$G,4,FALSE)),"",VLOOKUP($B3731,Insumos!$C:$G,4,FALSE))</f>
        <v>UNIDAD</v>
      </c>
      <c r="G3731" s="141">
        <v>1.0</v>
      </c>
      <c r="H3731" s="56">
        <f t="shared" si="131"/>
        <v>90.25</v>
      </c>
    </row>
    <row r="3732" ht="15.75" customHeight="1">
      <c r="A3732" s="53">
        <v>17.0</v>
      </c>
      <c r="B3732" s="55" t="s">
        <v>303</v>
      </c>
      <c r="C3732" s="55" t="str">
        <f>+IF(ISERROR(VLOOKUP($B3732,Insumos!$C:$G,3,FALSE)),"",VLOOKUP($B3732,Insumos!$C:$G,3,FALSE))</f>
        <v>UNIDAD</v>
      </c>
      <c r="D3732" s="56">
        <f>+IF(ISERROR(VLOOKUP($B3732,Insumos!$C:$G,2,FALSE)),"",VLOOKUP($B3732,Insumos!$C:$G,2,FALSE))</f>
        <v>10</v>
      </c>
      <c r="E3732" s="57">
        <f>+IF(ISERROR(VLOOKUP($B3732,Insumos!$C:$G,5,FALSE)),"",VLOOKUP($B3732,Insumos!$C:$G,5,FALSE))</f>
        <v>1</v>
      </c>
      <c r="F3732" s="55" t="str">
        <f>+IF(ISERROR(VLOOKUP($B3732,Insumos!$C:$G,4,FALSE)),"",VLOOKUP($B3732,Insumos!$C:$G,4,FALSE))</f>
        <v>UNIDAD</v>
      </c>
      <c r="G3732" s="141">
        <v>2.0</v>
      </c>
      <c r="H3732" s="56">
        <f t="shared" si="131"/>
        <v>20</v>
      </c>
    </row>
    <row r="3733" ht="15.75" customHeight="1">
      <c r="A3733" s="53">
        <v>18.0</v>
      </c>
      <c r="B3733" s="55" t="s">
        <v>304</v>
      </c>
      <c r="C3733" s="55" t="str">
        <f>+IF(ISERROR(VLOOKUP($B3733,Insumos!$C:$G,3,FALSE)),"",VLOOKUP($B3733,Insumos!$C:$G,3,FALSE))</f>
        <v>UNIDAD</v>
      </c>
      <c r="D3733" s="56">
        <f>+IF(ISERROR(VLOOKUP($B3733,Insumos!$C:$G,2,FALSE)),"",VLOOKUP($B3733,Insumos!$C:$G,2,FALSE))</f>
        <v>9</v>
      </c>
      <c r="E3733" s="57">
        <f>+IF(ISERROR(VLOOKUP($B3733,Insumos!$C:$G,5,FALSE)),"",VLOOKUP($B3733,Insumos!$C:$G,5,FALSE))</f>
        <v>1</v>
      </c>
      <c r="F3733" s="55" t="str">
        <f>+IF(ISERROR(VLOOKUP($B3733,Insumos!$C:$G,4,FALSE)),"",VLOOKUP($B3733,Insumos!$C:$G,4,FALSE))</f>
        <v>UNIDAD</v>
      </c>
      <c r="G3733" s="141">
        <v>2.0</v>
      </c>
      <c r="H3733" s="56">
        <f t="shared" si="131"/>
        <v>18</v>
      </c>
    </row>
    <row r="3734" ht="15.75" customHeight="1">
      <c r="A3734" s="53">
        <v>19.0</v>
      </c>
      <c r="B3734" s="55" t="s">
        <v>315</v>
      </c>
      <c r="C3734" s="55" t="str">
        <f>+IF(ISERROR(VLOOKUP($B3734,Insumos!$C:$G,3,FALSE)),"",VLOOKUP($B3734,Insumos!$C:$G,3,FALSE))</f>
        <v>UNIDAD</v>
      </c>
      <c r="D3734" s="56">
        <f>+IF(ISERROR(VLOOKUP($B3734,Insumos!$C:$G,2,FALSE)),"",VLOOKUP($B3734,Insumos!$C:$G,2,FALSE))</f>
        <v>170</v>
      </c>
      <c r="E3734" s="57">
        <f>+IF(ISERROR(VLOOKUP($B3734,Insumos!$C:$G,5,FALSE)),"",VLOOKUP($B3734,Insumos!$C:$G,5,FALSE))</f>
        <v>1</v>
      </c>
      <c r="F3734" s="55" t="str">
        <f>+IF(ISERROR(VLOOKUP($B3734,Insumos!$C:$G,4,FALSE)),"",VLOOKUP($B3734,Insumos!$C:$G,4,FALSE))</f>
        <v>UNIDAD</v>
      </c>
      <c r="G3734" s="141">
        <v>1.0</v>
      </c>
      <c r="H3734" s="56">
        <f t="shared" si="131"/>
        <v>170</v>
      </c>
    </row>
    <row r="3735" ht="15.75" customHeight="1">
      <c r="A3735" s="53">
        <v>20.0</v>
      </c>
      <c r="B3735" s="55"/>
      <c r="C3735" s="55"/>
      <c r="D3735" s="56"/>
      <c r="E3735" s="57"/>
      <c r="F3735" s="55"/>
      <c r="G3735" s="187"/>
      <c r="H3735" s="56"/>
    </row>
    <row r="3736" ht="15.75" customHeight="1">
      <c r="A3736" s="53">
        <v>21.0</v>
      </c>
      <c r="B3736" s="55"/>
      <c r="C3736" s="55" t="str">
        <f>+IF(ISERROR(VLOOKUP($B3736,Insumos!$C:$G,3,FALSE)),"",VLOOKUP($B3736,Insumos!$C:$G,3,FALSE))</f>
        <v/>
      </c>
      <c r="D3736" s="56" t="str">
        <f>+IF(ISERROR(VLOOKUP($B3736,Insumos!$C:$G,2,FALSE)),"",VLOOKUP($B3736,Insumos!$C:$G,2,FALSE))</f>
        <v/>
      </c>
      <c r="E3736" s="57" t="str">
        <f>+IF(ISERROR(VLOOKUP($B3736,Insumos!$C:$G,5,FALSE)),"",VLOOKUP($B3736,Insumos!$C:$G,5,FALSE))</f>
        <v/>
      </c>
      <c r="F3736" s="55" t="str">
        <f>+IF(ISERROR(VLOOKUP($B3736,Insumos!$C:$G,4,FALSE)),"",VLOOKUP($B3736,Insumos!$C:$G,4,FALSE))</f>
        <v/>
      </c>
      <c r="G3736" s="141"/>
      <c r="H3736" s="56">
        <f t="shared" ref="H3736:H3737" si="132">IF(ISERROR(ROUND(+D3736/E3736*G3736,2)),0,ROUND(+D3736/E3736*G3736,2))</f>
        <v>0</v>
      </c>
    </row>
    <row r="3737" ht="15.75" customHeight="1">
      <c r="A3737" s="53">
        <v>22.0</v>
      </c>
      <c r="B3737" s="55"/>
      <c r="C3737" s="55" t="str">
        <f>+IF(ISERROR(VLOOKUP($B3737,Insumos!$C:$G,3,FALSE)),"",VLOOKUP($B3737,Insumos!$C:$G,3,FALSE))</f>
        <v/>
      </c>
      <c r="D3737" s="56" t="str">
        <f>+IF(ISERROR(VLOOKUP($B3737,Insumos!$C:$G,2,FALSE)),"",VLOOKUP($B3737,Insumos!$C:$G,2,FALSE))</f>
        <v/>
      </c>
      <c r="E3737" s="57" t="str">
        <f>+IF(ISERROR(VLOOKUP($B3737,Insumos!$C:$G,5,FALSE)),"",VLOOKUP($B3737,Insumos!$C:$G,5,FALSE))</f>
        <v/>
      </c>
      <c r="F3737" s="55" t="str">
        <f>+IF(ISERROR(VLOOKUP($B3737,Insumos!$C:$G,4,FALSE)),"",VLOOKUP($B3737,Insumos!$C:$G,4,FALSE))</f>
        <v/>
      </c>
      <c r="G3737" s="141"/>
      <c r="H3737" s="56">
        <f t="shared" si="132"/>
        <v>0</v>
      </c>
    </row>
    <row r="3738" ht="15.75" customHeight="1">
      <c r="A3738" s="42"/>
      <c r="B3738" s="140"/>
      <c r="C3738" s="41"/>
      <c r="D3738" s="44"/>
      <c r="E3738" s="45"/>
      <c r="F3738" s="41"/>
      <c r="G3738" s="67" t="s">
        <v>566</v>
      </c>
      <c r="H3738" s="68">
        <f>+SUM(H3716:H3737)</f>
        <v>1318.31</v>
      </c>
    </row>
    <row r="3739" ht="15.75" customHeight="1">
      <c r="A3739" s="42"/>
      <c r="B3739" s="140"/>
      <c r="C3739" s="41"/>
      <c r="D3739" s="44"/>
      <c r="E3739" s="45"/>
      <c r="F3739" s="41"/>
      <c r="G3739" s="67" t="s">
        <v>569</v>
      </c>
      <c r="H3739" s="142">
        <f>+H3738/10</f>
        <v>131.831</v>
      </c>
    </row>
    <row r="3740" ht="15.75" customHeight="1">
      <c r="A3740" s="42"/>
      <c r="B3740" s="140"/>
      <c r="C3740" s="41"/>
      <c r="D3740" s="44"/>
      <c r="E3740" s="45"/>
      <c r="F3740" s="41"/>
      <c r="G3740" s="67" t="s">
        <v>570</v>
      </c>
      <c r="H3740" s="143">
        <f>(H3738+H3739)*1.19</f>
        <v>1725.66779</v>
      </c>
    </row>
    <row r="3741" ht="15.75" customHeight="1">
      <c r="A3741" s="42"/>
      <c r="B3741" s="140"/>
      <c r="C3741" s="41"/>
      <c r="D3741" s="44"/>
      <c r="E3741" s="45"/>
      <c r="F3741" s="41"/>
      <c r="G3741" s="67" t="s">
        <v>571</v>
      </c>
      <c r="H3741" s="144">
        <f>+H3740/H3742</f>
        <v>0.236717118</v>
      </c>
    </row>
    <row r="3742" ht="15.75" customHeight="1">
      <c r="A3742" s="42"/>
      <c r="B3742" s="140"/>
      <c r="C3742" s="41"/>
      <c r="D3742" s="44"/>
      <c r="E3742" s="45"/>
      <c r="F3742" s="41"/>
      <c r="G3742" s="67" t="s">
        <v>572</v>
      </c>
      <c r="H3742" s="154">
        <v>7290.0</v>
      </c>
    </row>
    <row r="3743" ht="15.75" customHeight="1">
      <c r="B3743" s="4"/>
      <c r="G3743" s="31"/>
    </row>
    <row r="3744" ht="15.75" customHeight="1">
      <c r="B3744" s="4"/>
      <c r="G3744" s="31"/>
    </row>
    <row r="3745" ht="15.75" customHeight="1">
      <c r="B3745" s="4"/>
      <c r="G3745" s="31"/>
    </row>
    <row r="3746" ht="15.75" customHeight="1">
      <c r="A3746" s="138" t="s">
        <v>562</v>
      </c>
      <c r="B3746" s="89" t="s">
        <v>683</v>
      </c>
      <c r="C3746" s="34" t="s">
        <v>484</v>
      </c>
      <c r="D3746" s="35"/>
      <c r="E3746" s="36"/>
      <c r="F3746" s="37"/>
      <c r="G3746" s="38"/>
      <c r="H3746" s="35"/>
    </row>
    <row r="3747" ht="15.75" customHeight="1">
      <c r="A3747" s="42"/>
      <c r="B3747" s="140"/>
      <c r="C3747" s="42"/>
      <c r="D3747" s="44"/>
      <c r="E3747" s="45"/>
      <c r="F3747" s="42"/>
      <c r="G3747" s="46"/>
      <c r="H3747" s="44"/>
    </row>
    <row r="3748" ht="15.75" customHeight="1">
      <c r="A3748" s="48" t="s">
        <v>476</v>
      </c>
      <c r="B3748" s="48" t="s">
        <v>477</v>
      </c>
      <c r="C3748" s="48" t="s">
        <v>478</v>
      </c>
      <c r="D3748" s="49" t="s">
        <v>564</v>
      </c>
      <c r="E3748" s="50" t="s">
        <v>10</v>
      </c>
      <c r="F3748" s="48" t="s">
        <v>480</v>
      </c>
      <c r="G3748" s="51" t="s">
        <v>481</v>
      </c>
      <c r="H3748" s="49" t="s">
        <v>565</v>
      </c>
    </row>
    <row r="3749" ht="15.75" customHeight="1">
      <c r="A3749" s="53">
        <v>1.0</v>
      </c>
      <c r="B3749" s="55" t="s">
        <v>69</v>
      </c>
      <c r="C3749" s="55" t="str">
        <f>+IF(ISERROR(VLOOKUP($B3749,Insumos!$C:$G,3,FALSE)),"",VLOOKUP($B3749,Insumos!$C:$G,3,FALSE))</f>
        <v>GRAMOS</v>
      </c>
      <c r="D3749" s="56">
        <f>+IF(ISERROR(VLOOKUP($B3749,Insumos!$C:$G,2,FALSE)),"",VLOOKUP($B3749,Insumos!$C:$G,2,FALSE))</f>
        <v>2777.79</v>
      </c>
      <c r="E3749" s="57">
        <f>+IF(ISERROR(VLOOKUP($B3749,Insumos!$C:$G,5,FALSE)),"",VLOOKUP($B3749,Insumos!$C:$G,5,FALSE))</f>
        <v>5700</v>
      </c>
      <c r="F3749" s="55" t="str">
        <f>+IF(ISERROR(VLOOKUP($B3749,Insumos!$C:$G,4,FALSE)),"",VLOOKUP($B3749,Insumos!$C:$G,4,FALSE))</f>
        <v>GRAMOS</v>
      </c>
      <c r="G3749" s="64">
        <v>110.0</v>
      </c>
      <c r="H3749" s="56">
        <f t="shared" ref="H3749:H3766" si="133">IF(ISERROR(ROUND(+D3749/E3749*G3749,2)),0,ROUND(+D3749/E3749*G3749,2))</f>
        <v>53.61</v>
      </c>
    </row>
    <row r="3750" ht="15.75" customHeight="1">
      <c r="A3750" s="53">
        <v>2.0</v>
      </c>
      <c r="B3750" s="55" t="s">
        <v>52</v>
      </c>
      <c r="C3750" s="55" t="str">
        <f>+IF(ISERROR(VLOOKUP($B3750,Insumos!$C:$G,3,FALSE)),"",VLOOKUP($B3750,Insumos!$C:$G,3,FALSE))</f>
        <v>UNIDAD</v>
      </c>
      <c r="D3750" s="56">
        <f>+IF(ISERROR(VLOOKUP($B3750,Insumos!$C:$G,2,FALSE)),"",VLOOKUP($B3750,Insumos!$C:$G,2,FALSE))</f>
        <v>5000</v>
      </c>
      <c r="E3750" s="57">
        <f>+IF(ISERROR(VLOOKUP($B3750,Insumos!$C:$G,5,FALSE)),"",VLOOKUP($B3750,Insumos!$C:$G,5,FALSE))</f>
        <v>100</v>
      </c>
      <c r="F3750" s="55" t="str">
        <f>+IF(ISERROR(VLOOKUP($B3750,Insumos!$C:$G,4,FALSE)),"",VLOOKUP($B3750,Insumos!$C:$G,4,FALSE))</f>
        <v>UNIDAD</v>
      </c>
      <c r="G3750" s="64">
        <v>0.5</v>
      </c>
      <c r="H3750" s="56">
        <f t="shared" si="133"/>
        <v>25</v>
      </c>
    </row>
    <row r="3751" ht="15.75" customHeight="1">
      <c r="A3751" s="53">
        <v>3.0</v>
      </c>
      <c r="B3751" s="55" t="s">
        <v>33</v>
      </c>
      <c r="C3751" s="55" t="str">
        <f>+IF(ISERROR(VLOOKUP($B3751,Insumos!$C:$G,3,FALSE)),"",VLOOKUP($B3751,Insumos!$C:$G,3,FALSE))</f>
        <v>GRAMOS</v>
      </c>
      <c r="D3751" s="56">
        <f>+IF(ISERROR(VLOOKUP($B3751,Insumos!$C:$G,2,FALSE)),"",VLOOKUP($B3751,Insumos!$C:$G,2,FALSE))</f>
        <v>6945</v>
      </c>
      <c r="E3751" s="57">
        <f>+IF(ISERROR(VLOOKUP($B3751,Insumos!$C:$G,5,FALSE)),"",VLOOKUP($B3751,Insumos!$C:$G,5,FALSE))</f>
        <v>1360</v>
      </c>
      <c r="F3751" s="55" t="str">
        <f>+IF(ISERROR(VLOOKUP($B3751,Insumos!$C:$G,4,FALSE)),"",VLOOKUP($B3751,Insumos!$C:$G,4,FALSE))</f>
        <v>GRAMOS</v>
      </c>
      <c r="G3751" s="64">
        <v>35.0</v>
      </c>
      <c r="H3751" s="56">
        <f t="shared" si="133"/>
        <v>178.73</v>
      </c>
    </row>
    <row r="3752" ht="15.75" customHeight="1">
      <c r="A3752" s="53">
        <v>4.0</v>
      </c>
      <c r="B3752" s="55" t="s">
        <v>232</v>
      </c>
      <c r="C3752" s="55" t="str">
        <f>+IF(ISERROR(VLOOKUP($B3752,Insumos!$C:$G,3,FALSE)),"",VLOOKUP($B3752,Insumos!$C:$G,3,FALSE))</f>
        <v>GRAMOS</v>
      </c>
      <c r="D3752" s="56">
        <f>+IF(ISERROR(VLOOKUP($B3752,Insumos!$C:$G,2,FALSE)),"",VLOOKUP($B3752,Insumos!$C:$G,2,FALSE))</f>
        <v>3529.411765</v>
      </c>
      <c r="E3752" s="57">
        <f>+IF(ISERROR(VLOOKUP($B3752,Insumos!$C:$G,5,FALSE)),"",VLOOKUP($B3752,Insumos!$C:$G,5,FALSE))</f>
        <v>1000</v>
      </c>
      <c r="F3752" s="55" t="str">
        <f>+IF(ISERROR(VLOOKUP($B3752,Insumos!$C:$G,4,FALSE)),"",VLOOKUP($B3752,Insumos!$C:$G,4,FALSE))</f>
        <v>GRAMOS</v>
      </c>
      <c r="G3752" s="64">
        <v>40.0</v>
      </c>
      <c r="H3752" s="56">
        <f t="shared" si="133"/>
        <v>141.18</v>
      </c>
    </row>
    <row r="3753" ht="15.75" customHeight="1">
      <c r="A3753" s="53">
        <v>5.0</v>
      </c>
      <c r="B3753" s="55" t="s">
        <v>54</v>
      </c>
      <c r="C3753" s="55" t="str">
        <f>+IF(ISERROR(VLOOKUP($B3753,Insumos!$C:$G,3,FALSE)),"",VLOOKUP($B3753,Insumos!$C:$G,3,FALSE))</f>
        <v>UNIDAD</v>
      </c>
      <c r="D3753" s="56">
        <f>+IF(ISERROR(VLOOKUP($B3753,Insumos!$C:$G,2,FALSE)),"",VLOOKUP($B3753,Insumos!$C:$G,2,FALSE))</f>
        <v>8000</v>
      </c>
      <c r="E3753" s="57">
        <f>+IF(ISERROR(VLOOKUP($B3753,Insumos!$C:$G,5,FALSE)),"",VLOOKUP($B3753,Insumos!$C:$G,5,FALSE))</f>
        <v>36</v>
      </c>
      <c r="F3753" s="55" t="str">
        <f>+IF(ISERROR(VLOOKUP($B3753,Insumos!$C:$G,4,FALSE)),"",VLOOKUP($B3753,Insumos!$C:$G,4,FALSE))</f>
        <v>UNIDAD</v>
      </c>
      <c r="G3753" s="64">
        <v>0.5</v>
      </c>
      <c r="H3753" s="56">
        <f t="shared" si="133"/>
        <v>111.11</v>
      </c>
    </row>
    <row r="3754" ht="15.75" customHeight="1">
      <c r="A3754" s="53">
        <v>6.0</v>
      </c>
      <c r="B3754" s="55" t="s">
        <v>129</v>
      </c>
      <c r="C3754" s="55" t="str">
        <f>+IF(ISERROR(VLOOKUP($B3754,Insumos!$C:$G,3,FALSE)),"",VLOOKUP($B3754,Insumos!$C:$G,3,FALSE))</f>
        <v>GRAMOS</v>
      </c>
      <c r="D3754" s="56">
        <f>+IF(ISERROR(VLOOKUP($B3754,Insumos!$C:$G,2,FALSE)),"",VLOOKUP($B3754,Insumos!$C:$G,2,FALSE))</f>
        <v>13944.82759</v>
      </c>
      <c r="E3754" s="57">
        <f>+IF(ISERROR(VLOOKUP($B3754,Insumos!$C:$G,5,FALSE)),"",VLOOKUP($B3754,Insumos!$C:$G,5,FALSE))</f>
        <v>1000</v>
      </c>
      <c r="F3754" s="55" t="str">
        <f>+IF(ISERROR(VLOOKUP($B3754,Insumos!$C:$G,4,FALSE)),"",VLOOKUP($B3754,Insumos!$C:$G,4,FALSE))</f>
        <v>GRAMOS</v>
      </c>
      <c r="G3754" s="64">
        <v>45.0</v>
      </c>
      <c r="H3754" s="56">
        <f t="shared" si="133"/>
        <v>627.52</v>
      </c>
    </row>
    <row r="3755" ht="15.75" customHeight="1">
      <c r="A3755" s="53">
        <v>7.0</v>
      </c>
      <c r="B3755" s="55" t="s">
        <v>297</v>
      </c>
      <c r="C3755" s="55" t="str">
        <f>+IF(ISERROR(VLOOKUP($B3755,Insumos!$C:$G,3,FALSE)),"",VLOOKUP($B3755,Insumos!$C:$G,3,FALSE))</f>
        <v>CAJA</v>
      </c>
      <c r="D3755" s="56">
        <f>+IF(ISERROR(VLOOKUP($B3755,Insumos!$C:$G,2,FALSE)),"",VLOOKUP($B3755,Insumos!$C:$G,2,FALSE))</f>
        <v>110</v>
      </c>
      <c r="E3755" s="57">
        <f>+IF(ISERROR(VLOOKUP($B3755,Insumos!$C:$G,5,FALSE)),"",VLOOKUP($B3755,Insumos!$C:$G,5,FALSE))</f>
        <v>1</v>
      </c>
      <c r="F3755" s="55" t="str">
        <f>+IF(ISERROR(VLOOKUP($B3755,Insumos!$C:$G,4,FALSE)),"",VLOOKUP($B3755,Insumos!$C:$G,4,FALSE))</f>
        <v>CAJA</v>
      </c>
      <c r="G3755" s="141">
        <v>1.0</v>
      </c>
      <c r="H3755" s="56">
        <f t="shared" si="133"/>
        <v>110</v>
      </c>
    </row>
    <row r="3756" ht="15.75" customHeight="1">
      <c r="A3756" s="53">
        <v>8.0</v>
      </c>
      <c r="B3756" s="55" t="s">
        <v>314</v>
      </c>
      <c r="C3756" s="55" t="str">
        <f>+IF(ISERROR(VLOOKUP($B3756,Insumos!$C:$G,3,FALSE)),"",VLOOKUP($B3756,Insumos!$C:$G,3,FALSE))</f>
        <v>UNIDAD</v>
      </c>
      <c r="D3756" s="56">
        <f>+IF(ISERROR(VLOOKUP($B3756,Insumos!$C:$G,2,FALSE)),"",VLOOKUP($B3756,Insumos!$C:$G,2,FALSE))</f>
        <v>10.5</v>
      </c>
      <c r="E3756" s="57">
        <f>+IF(ISERROR(VLOOKUP($B3756,Insumos!$C:$G,5,FALSE)),"",VLOOKUP($B3756,Insumos!$C:$G,5,FALSE))</f>
        <v>1</v>
      </c>
      <c r="F3756" s="55" t="str">
        <f>+IF(ISERROR(VLOOKUP($B3756,Insumos!$C:$G,4,FALSE)),"",VLOOKUP($B3756,Insumos!$C:$G,4,FALSE))</f>
        <v>UNIDAD</v>
      </c>
      <c r="G3756" s="141">
        <v>1.0</v>
      </c>
      <c r="H3756" s="56">
        <f t="shared" si="133"/>
        <v>10.5</v>
      </c>
    </row>
    <row r="3757" ht="15.75" customHeight="1">
      <c r="A3757" s="53">
        <v>9.0</v>
      </c>
      <c r="B3757" s="55" t="s">
        <v>156</v>
      </c>
      <c r="C3757" s="55" t="str">
        <f>+IF(ISERROR(VLOOKUP($B3757,Insumos!$C:$G,3,FALSE)),"",VLOOKUP($B3757,Insumos!$C:$G,3,FALSE))</f>
        <v>GRAMOS</v>
      </c>
      <c r="D3757" s="56">
        <f>+IF(ISERROR(VLOOKUP($B3757,Insumos!$C:$G,2,FALSE)),"",VLOOKUP($B3757,Insumos!$C:$G,2,FALSE))</f>
        <v>909</v>
      </c>
      <c r="E3757" s="57">
        <f>+IF(ISERROR(VLOOKUP($B3757,Insumos!$C:$G,5,FALSE)),"",VLOOKUP($B3757,Insumos!$C:$G,5,FALSE))</f>
        <v>1000</v>
      </c>
      <c r="F3757" s="55" t="str">
        <f>+IF(ISERROR(VLOOKUP($B3757,Insumos!$C:$G,4,FALSE)),"",VLOOKUP($B3757,Insumos!$C:$G,4,FALSE))</f>
        <v>GRAMOS</v>
      </c>
      <c r="G3757" s="141">
        <v>8.0</v>
      </c>
      <c r="H3757" s="56">
        <f t="shared" si="133"/>
        <v>7.27</v>
      </c>
    </row>
    <row r="3758" ht="15.75" customHeight="1">
      <c r="A3758" s="53">
        <v>10.0</v>
      </c>
      <c r="B3758" s="55" t="s">
        <v>313</v>
      </c>
      <c r="C3758" s="55" t="str">
        <f>+IF(ISERROR(VLOOKUP($B3758,Insumos!$C:$G,3,FALSE)),"",VLOOKUP($B3758,Insumos!$C:$G,3,FALSE))</f>
        <v>GRAMOS</v>
      </c>
      <c r="D3758" s="56">
        <f>+IF(ISERROR(VLOOKUP($B3758,Insumos!$C:$G,2,FALSE)),"",VLOOKUP($B3758,Insumos!$C:$G,2,FALSE))</f>
        <v>6750</v>
      </c>
      <c r="E3758" s="57">
        <f>+IF(ISERROR(VLOOKUP($B3758,Insumos!$C:$G,5,FALSE)),"",VLOOKUP($B3758,Insumos!$C:$G,5,FALSE))</f>
        <v>1000</v>
      </c>
      <c r="F3758" s="55" t="str">
        <f>+IF(ISERROR(VLOOKUP($B3758,Insumos!$C:$G,4,FALSE)),"",VLOOKUP($B3758,Insumos!$C:$G,4,FALSE))</f>
        <v>GRAMOS</v>
      </c>
      <c r="G3758" s="141">
        <v>8.0</v>
      </c>
      <c r="H3758" s="56">
        <f t="shared" si="133"/>
        <v>54</v>
      </c>
    </row>
    <row r="3759" ht="15.75" customHeight="1">
      <c r="A3759" s="53">
        <v>11.0</v>
      </c>
      <c r="B3759" s="55" t="s">
        <v>311</v>
      </c>
      <c r="C3759" s="55" t="str">
        <f>+IF(ISERROR(VLOOKUP($B3759,Insumos!$C:$G,3,FALSE)),"",VLOOKUP($B3759,Insumos!$C:$G,3,FALSE))</f>
        <v>UNIDAD</v>
      </c>
      <c r="D3759" s="56">
        <f>+IF(ISERROR(VLOOKUP($B3759,Insumos!$C:$G,2,FALSE)),"",VLOOKUP($B3759,Insumos!$C:$G,2,FALSE))</f>
        <v>75.25</v>
      </c>
      <c r="E3759" s="57">
        <f>+IF(ISERROR(VLOOKUP($B3759,Insumos!$C:$G,5,FALSE)),"",VLOOKUP($B3759,Insumos!$C:$G,5,FALSE))</f>
        <v>1</v>
      </c>
      <c r="F3759" s="55" t="str">
        <f>+IF(ISERROR(VLOOKUP($B3759,Insumos!$C:$G,4,FALSE)),"",VLOOKUP($B3759,Insumos!$C:$G,4,FALSE))</f>
        <v>UNIDAD</v>
      </c>
      <c r="G3759" s="141">
        <v>1.0</v>
      </c>
      <c r="H3759" s="56">
        <f t="shared" si="133"/>
        <v>75.25</v>
      </c>
    </row>
    <row r="3760" ht="15.75" customHeight="1">
      <c r="A3760" s="53">
        <v>12.0</v>
      </c>
      <c r="B3760" s="55" t="s">
        <v>312</v>
      </c>
      <c r="C3760" s="55" t="str">
        <f>+IF(ISERROR(VLOOKUP($B3760,Insumos!$C:$G,3,FALSE)),"",VLOOKUP($B3760,Insumos!$C:$G,3,FALSE))</f>
        <v>UNIDAD</v>
      </c>
      <c r="D3760" s="56">
        <f>+IF(ISERROR(VLOOKUP($B3760,Insumos!$C:$G,2,FALSE)),"",VLOOKUP($B3760,Insumos!$C:$G,2,FALSE))</f>
        <v>90.25</v>
      </c>
      <c r="E3760" s="57">
        <f>+IF(ISERROR(VLOOKUP($B3760,Insumos!$C:$G,5,FALSE)),"",VLOOKUP($B3760,Insumos!$C:$G,5,FALSE))</f>
        <v>1</v>
      </c>
      <c r="F3760" s="55" t="str">
        <f>+IF(ISERROR(VLOOKUP($B3760,Insumos!$C:$G,4,FALSE)),"",VLOOKUP($B3760,Insumos!$C:$G,4,FALSE))</f>
        <v>UNIDAD</v>
      </c>
      <c r="G3760" s="141">
        <v>1.0</v>
      </c>
      <c r="H3760" s="56">
        <f t="shared" si="133"/>
        <v>90.25</v>
      </c>
    </row>
    <row r="3761" ht="15.75" customHeight="1">
      <c r="A3761" s="53">
        <v>13.0</v>
      </c>
      <c r="B3761" s="55" t="s">
        <v>303</v>
      </c>
      <c r="C3761" s="55" t="str">
        <f>+IF(ISERROR(VLOOKUP($B3761,Insumos!$C:$G,3,FALSE)),"",VLOOKUP($B3761,Insumos!$C:$G,3,FALSE))</f>
        <v>UNIDAD</v>
      </c>
      <c r="D3761" s="56">
        <f>+IF(ISERROR(VLOOKUP($B3761,Insumos!$C:$G,2,FALSE)),"",VLOOKUP($B3761,Insumos!$C:$G,2,FALSE))</f>
        <v>10</v>
      </c>
      <c r="E3761" s="57">
        <f>+IF(ISERROR(VLOOKUP($B3761,Insumos!$C:$G,5,FALSE)),"",VLOOKUP($B3761,Insumos!$C:$G,5,FALSE))</f>
        <v>1</v>
      </c>
      <c r="F3761" s="55" t="str">
        <f>+IF(ISERROR(VLOOKUP($B3761,Insumos!$C:$G,4,FALSE)),"",VLOOKUP($B3761,Insumos!$C:$G,4,FALSE))</f>
        <v>UNIDAD</v>
      </c>
      <c r="G3761" s="141">
        <v>2.0</v>
      </c>
      <c r="H3761" s="56">
        <f t="shared" si="133"/>
        <v>20</v>
      </c>
    </row>
    <row r="3762" ht="15.75" customHeight="1">
      <c r="A3762" s="53">
        <v>14.0</v>
      </c>
      <c r="B3762" s="55" t="s">
        <v>304</v>
      </c>
      <c r="C3762" s="55" t="str">
        <f>+IF(ISERROR(VLOOKUP($B3762,Insumos!$C:$G,3,FALSE)),"",VLOOKUP($B3762,Insumos!$C:$G,3,FALSE))</f>
        <v>UNIDAD</v>
      </c>
      <c r="D3762" s="56">
        <f>+IF(ISERROR(VLOOKUP($B3762,Insumos!$C:$G,2,FALSE)),"",VLOOKUP($B3762,Insumos!$C:$G,2,FALSE))</f>
        <v>9</v>
      </c>
      <c r="E3762" s="57">
        <f>+IF(ISERROR(VLOOKUP($B3762,Insumos!$C:$G,5,FALSE)),"",VLOOKUP($B3762,Insumos!$C:$G,5,FALSE))</f>
        <v>1</v>
      </c>
      <c r="F3762" s="55" t="str">
        <f>+IF(ISERROR(VLOOKUP($B3762,Insumos!$C:$G,4,FALSE)),"",VLOOKUP($B3762,Insumos!$C:$G,4,FALSE))</f>
        <v>UNIDAD</v>
      </c>
      <c r="G3762" s="141">
        <v>2.0</v>
      </c>
      <c r="H3762" s="56">
        <f t="shared" si="133"/>
        <v>18</v>
      </c>
    </row>
    <row r="3763" ht="15.75" customHeight="1">
      <c r="A3763" s="53">
        <v>15.0</v>
      </c>
      <c r="B3763" s="55" t="s">
        <v>315</v>
      </c>
      <c r="C3763" s="55" t="str">
        <f>+IF(ISERROR(VLOOKUP($B3763,Insumos!$C:$G,3,FALSE)),"",VLOOKUP($B3763,Insumos!$C:$G,3,FALSE))</f>
        <v>UNIDAD</v>
      </c>
      <c r="D3763" s="56">
        <f>+IF(ISERROR(VLOOKUP($B3763,Insumos!$C:$G,2,FALSE)),"",VLOOKUP($B3763,Insumos!$C:$G,2,FALSE))</f>
        <v>170</v>
      </c>
      <c r="E3763" s="57">
        <f>+IF(ISERROR(VLOOKUP($B3763,Insumos!$C:$G,5,FALSE)),"",VLOOKUP($B3763,Insumos!$C:$G,5,FALSE))</f>
        <v>1</v>
      </c>
      <c r="F3763" s="55" t="str">
        <f>+IF(ISERROR(VLOOKUP($B3763,Insumos!$C:$G,4,FALSE)),"",VLOOKUP($B3763,Insumos!$C:$G,4,FALSE))</f>
        <v>UNIDAD</v>
      </c>
      <c r="G3763" s="141">
        <v>1.0</v>
      </c>
      <c r="H3763" s="56">
        <f t="shared" si="133"/>
        <v>170</v>
      </c>
    </row>
    <row r="3764" ht="15.75" customHeight="1">
      <c r="A3764" s="53">
        <v>16.0</v>
      </c>
      <c r="B3764" s="55"/>
      <c r="C3764" s="55" t="str">
        <f>+IF(ISERROR(VLOOKUP($B3764,Insumos!$C:$G,3,FALSE)),"",VLOOKUP($B3764,Insumos!$C:$G,3,FALSE))</f>
        <v/>
      </c>
      <c r="D3764" s="56" t="str">
        <f>+IF(ISERROR(VLOOKUP($B3764,Insumos!$C:$G,2,FALSE)),"",VLOOKUP($B3764,Insumos!$C:$G,2,FALSE))</f>
        <v/>
      </c>
      <c r="E3764" s="57" t="str">
        <f>+IF(ISERROR(VLOOKUP($B3764,Insumos!$C:$G,5,FALSE)),"",VLOOKUP($B3764,Insumos!$C:$G,5,FALSE))</f>
        <v/>
      </c>
      <c r="F3764" s="55" t="str">
        <f>+IF(ISERROR(VLOOKUP($B3764,Insumos!$C:$G,4,FALSE)),"",VLOOKUP($B3764,Insumos!$C:$G,4,FALSE))</f>
        <v/>
      </c>
      <c r="G3764" s="141"/>
      <c r="H3764" s="56">
        <f t="shared" si="133"/>
        <v>0</v>
      </c>
    </row>
    <row r="3765" ht="15.75" customHeight="1">
      <c r="A3765" s="53">
        <v>17.0</v>
      </c>
      <c r="B3765" s="55"/>
      <c r="C3765" s="55" t="str">
        <f>+IF(ISERROR(VLOOKUP($B3765,Insumos!$C:$G,3,FALSE)),"",VLOOKUP($B3765,Insumos!$C:$G,3,FALSE))</f>
        <v/>
      </c>
      <c r="D3765" s="56" t="str">
        <f>+IF(ISERROR(VLOOKUP($B3765,Insumos!$C:$G,2,FALSE)),"",VLOOKUP($B3765,Insumos!$C:$G,2,FALSE))</f>
        <v/>
      </c>
      <c r="E3765" s="57" t="str">
        <f>+IF(ISERROR(VLOOKUP($B3765,Insumos!$C:$G,5,FALSE)),"",VLOOKUP($B3765,Insumos!$C:$G,5,FALSE))</f>
        <v/>
      </c>
      <c r="F3765" s="55" t="str">
        <f>+IF(ISERROR(VLOOKUP($B3765,Insumos!$C:$G,4,FALSE)),"",VLOOKUP($B3765,Insumos!$C:$G,4,FALSE))</f>
        <v/>
      </c>
      <c r="G3765" s="141"/>
      <c r="H3765" s="56">
        <f t="shared" si="133"/>
        <v>0</v>
      </c>
    </row>
    <row r="3766" ht="15.75" customHeight="1">
      <c r="A3766" s="53">
        <v>18.0</v>
      </c>
      <c r="B3766" s="55"/>
      <c r="C3766" s="55" t="str">
        <f>+IF(ISERROR(VLOOKUP($B3766,Insumos!$C:$G,3,FALSE)),"",VLOOKUP($B3766,Insumos!$C:$G,3,FALSE))</f>
        <v/>
      </c>
      <c r="D3766" s="56" t="str">
        <f>+IF(ISERROR(VLOOKUP($B3766,Insumos!$C:$G,2,FALSE)),"",VLOOKUP($B3766,Insumos!$C:$G,2,FALSE))</f>
        <v/>
      </c>
      <c r="E3766" s="57" t="str">
        <f>+IF(ISERROR(VLOOKUP($B3766,Insumos!$C:$G,5,FALSE)),"",VLOOKUP($B3766,Insumos!$C:$G,5,FALSE))</f>
        <v/>
      </c>
      <c r="F3766" s="55" t="str">
        <f>+IF(ISERROR(VLOOKUP($B3766,Insumos!$C:$G,4,FALSE)),"",VLOOKUP($B3766,Insumos!$C:$G,4,FALSE))</f>
        <v/>
      </c>
      <c r="G3766" s="141"/>
      <c r="H3766" s="56">
        <f t="shared" si="133"/>
        <v>0</v>
      </c>
    </row>
    <row r="3767" ht="15.75" customHeight="1">
      <c r="A3767" s="42"/>
      <c r="B3767" s="140"/>
      <c r="C3767" s="41"/>
      <c r="D3767" s="44"/>
      <c r="E3767" s="45"/>
      <c r="F3767" s="41"/>
      <c r="G3767" s="67" t="s">
        <v>566</v>
      </c>
      <c r="H3767" s="68">
        <f>+SUM(H3749:H3766)</f>
        <v>1692.42</v>
      </c>
    </row>
    <row r="3768" ht="15.75" customHeight="1">
      <c r="A3768" s="42"/>
      <c r="B3768" s="140"/>
      <c r="C3768" s="41"/>
      <c r="D3768" s="44"/>
      <c r="E3768" s="45"/>
      <c r="F3768" s="41"/>
      <c r="G3768" s="67" t="s">
        <v>569</v>
      </c>
      <c r="H3768" s="142">
        <f>+H3767/10</f>
        <v>169.242</v>
      </c>
    </row>
    <row r="3769" ht="15.75" customHeight="1">
      <c r="A3769" s="42"/>
      <c r="B3769" s="140"/>
      <c r="C3769" s="41"/>
      <c r="D3769" s="44"/>
      <c r="E3769" s="45"/>
      <c r="F3769" s="41"/>
      <c r="G3769" s="67" t="s">
        <v>570</v>
      </c>
      <c r="H3769" s="143">
        <f>(H3767+H3768)*1.19</f>
        <v>2215.37778</v>
      </c>
    </row>
    <row r="3770" ht="15.75" customHeight="1">
      <c r="A3770" s="42"/>
      <c r="B3770" s="140"/>
      <c r="C3770" s="41"/>
      <c r="D3770" s="44"/>
      <c r="E3770" s="45"/>
      <c r="F3770" s="41"/>
      <c r="G3770" s="67" t="s">
        <v>571</v>
      </c>
      <c r="H3770" s="144">
        <f>+H3769/H3771</f>
        <v>0.3038926996</v>
      </c>
    </row>
    <row r="3771" ht="15.75" customHeight="1">
      <c r="A3771" s="42"/>
      <c r="B3771" s="140"/>
      <c r="C3771" s="41"/>
      <c r="D3771" s="44"/>
      <c r="E3771" s="45"/>
      <c r="F3771" s="41"/>
      <c r="G3771" s="67" t="s">
        <v>572</v>
      </c>
      <c r="H3771" s="154">
        <v>7290.0</v>
      </c>
    </row>
    <row r="3772" ht="15.75" customHeight="1">
      <c r="B3772" s="4"/>
      <c r="G3772" s="31"/>
    </row>
    <row r="3773" ht="15.75" customHeight="1">
      <c r="B3773" s="4"/>
      <c r="G3773" s="31"/>
    </row>
    <row r="3774" ht="15.75" customHeight="1">
      <c r="A3774" s="138" t="s">
        <v>562</v>
      </c>
      <c r="B3774" s="89" t="s">
        <v>684</v>
      </c>
      <c r="C3774" s="34" t="s">
        <v>484</v>
      </c>
      <c r="D3774" s="35"/>
      <c r="E3774" s="36"/>
      <c r="F3774" s="37"/>
      <c r="G3774" s="38"/>
      <c r="H3774" s="35"/>
    </row>
    <row r="3775" ht="15.75" customHeight="1">
      <c r="A3775" s="42"/>
      <c r="B3775" s="140"/>
      <c r="C3775" s="42"/>
      <c r="D3775" s="44"/>
      <c r="E3775" s="45"/>
      <c r="F3775" s="42"/>
      <c r="G3775" s="46"/>
      <c r="H3775" s="44"/>
    </row>
    <row r="3776" ht="15.75" customHeight="1">
      <c r="A3776" s="48" t="s">
        <v>476</v>
      </c>
      <c r="B3776" s="48" t="s">
        <v>477</v>
      </c>
      <c r="C3776" s="48" t="s">
        <v>478</v>
      </c>
      <c r="D3776" s="49" t="s">
        <v>564</v>
      </c>
      <c r="E3776" s="50" t="s">
        <v>10</v>
      </c>
      <c r="F3776" s="48" t="s">
        <v>480</v>
      </c>
      <c r="G3776" s="51" t="s">
        <v>481</v>
      </c>
      <c r="H3776" s="49" t="s">
        <v>565</v>
      </c>
    </row>
    <row r="3777" ht="15.75" customHeight="1">
      <c r="A3777" s="53">
        <v>1.0</v>
      </c>
      <c r="B3777" s="55" t="s">
        <v>69</v>
      </c>
      <c r="C3777" s="55" t="str">
        <f>+IF(ISERROR(VLOOKUP($B3777,Insumos!$C:$G,3,FALSE)),"",VLOOKUP($B3777,Insumos!$C:$G,3,FALSE))</f>
        <v>GRAMOS</v>
      </c>
      <c r="D3777" s="56">
        <f>+IF(ISERROR(VLOOKUP($B3777,Insumos!$C:$G,2,FALSE)),"",VLOOKUP($B3777,Insumos!$C:$G,2,FALSE))</f>
        <v>2777.79</v>
      </c>
      <c r="E3777" s="57">
        <f>+IF(ISERROR(VLOOKUP($B3777,Insumos!$C:$G,5,FALSE)),"",VLOOKUP($B3777,Insumos!$C:$G,5,FALSE))</f>
        <v>5700</v>
      </c>
      <c r="F3777" s="55" t="str">
        <f>+IF(ISERROR(VLOOKUP($B3777,Insumos!$C:$G,4,FALSE)),"",VLOOKUP($B3777,Insumos!$C:$G,4,FALSE))</f>
        <v>GRAMOS</v>
      </c>
      <c r="G3777" s="141">
        <v>110.0</v>
      </c>
      <c r="H3777" s="56">
        <f t="shared" ref="H3777:H3794" si="134">IF(ISERROR(ROUND(+D3777/E3777*G3777,2)),0,ROUND(+D3777/E3777*G3777,2))</f>
        <v>53.61</v>
      </c>
    </row>
    <row r="3778" ht="15.75" customHeight="1">
      <c r="A3778" s="53">
        <v>2.0</v>
      </c>
      <c r="B3778" s="55" t="s">
        <v>52</v>
      </c>
      <c r="C3778" s="55" t="str">
        <f>+IF(ISERROR(VLOOKUP($B3778,Insumos!$C:$G,3,FALSE)),"",VLOOKUP($B3778,Insumos!$C:$G,3,FALSE))</f>
        <v>UNIDAD</v>
      </c>
      <c r="D3778" s="56">
        <f>+IF(ISERROR(VLOOKUP($B3778,Insumos!$C:$G,2,FALSE)),"",VLOOKUP($B3778,Insumos!$C:$G,2,FALSE))</f>
        <v>5000</v>
      </c>
      <c r="E3778" s="57">
        <f>+IF(ISERROR(VLOOKUP($B3778,Insumos!$C:$G,5,FALSE)),"",VLOOKUP($B3778,Insumos!$C:$G,5,FALSE))</f>
        <v>100</v>
      </c>
      <c r="F3778" s="55" t="str">
        <f>+IF(ISERROR(VLOOKUP($B3778,Insumos!$C:$G,4,FALSE)),"",VLOOKUP($B3778,Insumos!$C:$G,4,FALSE))</f>
        <v>UNIDAD</v>
      </c>
      <c r="G3778" s="141">
        <v>0.5</v>
      </c>
      <c r="H3778" s="56">
        <f t="shared" si="134"/>
        <v>25</v>
      </c>
    </row>
    <row r="3779" ht="15.75" customHeight="1">
      <c r="A3779" s="53">
        <v>3.0</v>
      </c>
      <c r="B3779" s="55" t="s">
        <v>236</v>
      </c>
      <c r="C3779" s="55" t="str">
        <f>+IF(ISERROR(VLOOKUP($B3779,Insumos!$C:$G,3,FALSE)),"",VLOOKUP($B3779,Insumos!$C:$G,3,FALSE))</f>
        <v>GRAMOS</v>
      </c>
      <c r="D3779" s="56">
        <f>+IF(ISERROR(VLOOKUP($B3779,Insumos!$C:$G,2,FALSE)),"",VLOOKUP($B3779,Insumos!$C:$G,2,FALSE))</f>
        <v>8753.846154</v>
      </c>
      <c r="E3779" s="57">
        <f>+IF(ISERROR(VLOOKUP($B3779,Insumos!$C:$G,5,FALSE)),"",VLOOKUP($B3779,Insumos!$C:$G,5,FALSE))</f>
        <v>1000</v>
      </c>
      <c r="F3779" s="55" t="str">
        <f>+IF(ISERROR(VLOOKUP($B3779,Insumos!$C:$G,4,FALSE)),"",VLOOKUP($B3779,Insumos!$C:$G,4,FALSE))</f>
        <v>GRAMOS</v>
      </c>
      <c r="G3779" s="141">
        <v>30.0</v>
      </c>
      <c r="H3779" s="56">
        <f t="shared" si="134"/>
        <v>262.62</v>
      </c>
    </row>
    <row r="3780" ht="15.75" customHeight="1">
      <c r="A3780" s="53">
        <v>4.0</v>
      </c>
      <c r="B3780" s="55" t="s">
        <v>33</v>
      </c>
      <c r="C3780" s="55" t="str">
        <f>+IF(ISERROR(VLOOKUP($B3780,Insumos!$C:$G,3,FALSE)),"",VLOOKUP($B3780,Insumos!$C:$G,3,FALSE))</f>
        <v>GRAMOS</v>
      </c>
      <c r="D3780" s="56">
        <f>+IF(ISERROR(VLOOKUP($B3780,Insumos!$C:$G,2,FALSE)),"",VLOOKUP($B3780,Insumos!$C:$G,2,FALSE))</f>
        <v>6945</v>
      </c>
      <c r="E3780" s="57">
        <f>+IF(ISERROR(VLOOKUP($B3780,Insumos!$C:$G,5,FALSE)),"",VLOOKUP($B3780,Insumos!$C:$G,5,FALSE))</f>
        <v>1360</v>
      </c>
      <c r="F3780" s="55" t="str">
        <f>+IF(ISERROR(VLOOKUP($B3780,Insumos!$C:$G,4,FALSE)),"",VLOOKUP($B3780,Insumos!$C:$G,4,FALSE))</f>
        <v>GRAMOS</v>
      </c>
      <c r="G3780" s="141">
        <v>35.0</v>
      </c>
      <c r="H3780" s="56">
        <f t="shared" si="134"/>
        <v>178.73</v>
      </c>
    </row>
    <row r="3781" ht="15.75" customHeight="1">
      <c r="A3781" s="53">
        <v>5.0</v>
      </c>
      <c r="B3781" s="55" t="s">
        <v>232</v>
      </c>
      <c r="C3781" s="55" t="str">
        <f>+IF(ISERROR(VLOOKUP($B3781,Insumos!$C:$G,3,FALSE)),"",VLOOKUP($B3781,Insumos!$C:$G,3,FALSE))</f>
        <v>GRAMOS</v>
      </c>
      <c r="D3781" s="56">
        <f>+IF(ISERROR(VLOOKUP($B3781,Insumos!$C:$G,2,FALSE)),"",VLOOKUP($B3781,Insumos!$C:$G,2,FALSE))</f>
        <v>3529.411765</v>
      </c>
      <c r="E3781" s="57">
        <f>+IF(ISERROR(VLOOKUP($B3781,Insumos!$C:$G,5,FALSE)),"",VLOOKUP($B3781,Insumos!$C:$G,5,FALSE))</f>
        <v>1000</v>
      </c>
      <c r="F3781" s="55" t="str">
        <f>+IF(ISERROR(VLOOKUP($B3781,Insumos!$C:$G,4,FALSE)),"",VLOOKUP($B3781,Insumos!$C:$G,4,FALSE))</f>
        <v>GRAMOS</v>
      </c>
      <c r="G3781" s="141">
        <v>40.0</v>
      </c>
      <c r="H3781" s="56">
        <f t="shared" si="134"/>
        <v>141.18</v>
      </c>
    </row>
    <row r="3782" ht="15.75" customHeight="1">
      <c r="A3782" s="53">
        <v>6.0</v>
      </c>
      <c r="B3782" s="55" t="s">
        <v>129</v>
      </c>
      <c r="C3782" s="55" t="str">
        <f>+IF(ISERROR(VLOOKUP($B3782,Insumos!$C:$G,3,FALSE)),"",VLOOKUP($B3782,Insumos!$C:$G,3,FALSE))</f>
        <v>GRAMOS</v>
      </c>
      <c r="D3782" s="56">
        <f>+IF(ISERROR(VLOOKUP($B3782,Insumos!$C:$G,2,FALSE)),"",VLOOKUP($B3782,Insumos!$C:$G,2,FALSE))</f>
        <v>13944.82759</v>
      </c>
      <c r="E3782" s="57">
        <f>+IF(ISERROR(VLOOKUP($B3782,Insumos!$C:$G,5,FALSE)),"",VLOOKUP($B3782,Insumos!$C:$G,5,FALSE))</f>
        <v>1000</v>
      </c>
      <c r="F3782" s="55" t="str">
        <f>+IF(ISERROR(VLOOKUP($B3782,Insumos!$C:$G,4,FALSE)),"",VLOOKUP($B3782,Insumos!$C:$G,4,FALSE))</f>
        <v>GRAMOS</v>
      </c>
      <c r="G3782" s="141">
        <v>45.0</v>
      </c>
      <c r="H3782" s="56">
        <f t="shared" si="134"/>
        <v>627.52</v>
      </c>
    </row>
    <row r="3783" ht="15.75" customHeight="1">
      <c r="A3783" s="53">
        <v>7.0</v>
      </c>
      <c r="B3783" s="55" t="s">
        <v>297</v>
      </c>
      <c r="C3783" s="55" t="str">
        <f>+IF(ISERROR(VLOOKUP($B3783,Insumos!$C:$G,3,FALSE)),"",VLOOKUP($B3783,Insumos!$C:$G,3,FALSE))</f>
        <v>CAJA</v>
      </c>
      <c r="D3783" s="56">
        <f>+IF(ISERROR(VLOOKUP($B3783,Insumos!$C:$G,2,FALSE)),"",VLOOKUP($B3783,Insumos!$C:$G,2,FALSE))</f>
        <v>110</v>
      </c>
      <c r="E3783" s="57">
        <f>+IF(ISERROR(VLOOKUP($B3783,Insumos!$C:$G,5,FALSE)),"",VLOOKUP($B3783,Insumos!$C:$G,5,FALSE))</f>
        <v>1</v>
      </c>
      <c r="F3783" s="55" t="str">
        <f>+IF(ISERROR(VLOOKUP($B3783,Insumos!$C:$G,4,FALSE)),"",VLOOKUP($B3783,Insumos!$C:$G,4,FALSE))</f>
        <v>CAJA</v>
      </c>
      <c r="G3783" s="141">
        <v>1.0</v>
      </c>
      <c r="H3783" s="56">
        <f t="shared" si="134"/>
        <v>110</v>
      </c>
    </row>
    <row r="3784" ht="15.75" customHeight="1">
      <c r="A3784" s="53">
        <v>8.0</v>
      </c>
      <c r="B3784" s="55" t="s">
        <v>314</v>
      </c>
      <c r="C3784" s="55" t="str">
        <f>+IF(ISERROR(VLOOKUP($B3784,Insumos!$C:$G,3,FALSE)),"",VLOOKUP($B3784,Insumos!$C:$G,3,FALSE))</f>
        <v>UNIDAD</v>
      </c>
      <c r="D3784" s="56">
        <f>+IF(ISERROR(VLOOKUP($B3784,Insumos!$C:$G,2,FALSE)),"",VLOOKUP($B3784,Insumos!$C:$G,2,FALSE))</f>
        <v>10.5</v>
      </c>
      <c r="E3784" s="57">
        <f>+IF(ISERROR(VLOOKUP($B3784,Insumos!$C:$G,5,FALSE)),"",VLOOKUP($B3784,Insumos!$C:$G,5,FALSE))</f>
        <v>1</v>
      </c>
      <c r="F3784" s="55" t="str">
        <f>+IF(ISERROR(VLOOKUP($B3784,Insumos!$C:$G,4,FALSE)),"",VLOOKUP($B3784,Insumos!$C:$G,4,FALSE))</f>
        <v>UNIDAD</v>
      </c>
      <c r="G3784" s="141">
        <v>1.0</v>
      </c>
      <c r="H3784" s="56">
        <f t="shared" si="134"/>
        <v>10.5</v>
      </c>
    </row>
    <row r="3785" ht="15.75" customHeight="1">
      <c r="A3785" s="53">
        <v>9.0</v>
      </c>
      <c r="B3785" s="55" t="s">
        <v>156</v>
      </c>
      <c r="C3785" s="55" t="str">
        <f>+IF(ISERROR(VLOOKUP($B3785,Insumos!$C:$G,3,FALSE)),"",VLOOKUP($B3785,Insumos!$C:$G,3,FALSE))</f>
        <v>GRAMOS</v>
      </c>
      <c r="D3785" s="56">
        <f>+IF(ISERROR(VLOOKUP($B3785,Insumos!$C:$G,2,FALSE)),"",VLOOKUP($B3785,Insumos!$C:$G,2,FALSE))</f>
        <v>909</v>
      </c>
      <c r="E3785" s="57">
        <f>+IF(ISERROR(VLOOKUP($B3785,Insumos!$C:$G,5,FALSE)),"",VLOOKUP($B3785,Insumos!$C:$G,5,FALSE))</f>
        <v>1000</v>
      </c>
      <c r="F3785" s="55" t="str">
        <f>+IF(ISERROR(VLOOKUP($B3785,Insumos!$C:$G,4,FALSE)),"",VLOOKUP($B3785,Insumos!$C:$G,4,FALSE))</f>
        <v>GRAMOS</v>
      </c>
      <c r="G3785" s="141">
        <v>8.0</v>
      </c>
      <c r="H3785" s="56">
        <f t="shared" si="134"/>
        <v>7.27</v>
      </c>
    </row>
    <row r="3786" ht="15.75" customHeight="1">
      <c r="A3786" s="53">
        <v>10.0</v>
      </c>
      <c r="B3786" s="55" t="s">
        <v>313</v>
      </c>
      <c r="C3786" s="55" t="str">
        <f>+IF(ISERROR(VLOOKUP($B3786,Insumos!$C:$G,3,FALSE)),"",VLOOKUP($B3786,Insumos!$C:$G,3,FALSE))</f>
        <v>GRAMOS</v>
      </c>
      <c r="D3786" s="56">
        <f>+IF(ISERROR(VLOOKUP($B3786,Insumos!$C:$G,2,FALSE)),"",VLOOKUP($B3786,Insumos!$C:$G,2,FALSE))</f>
        <v>6750</v>
      </c>
      <c r="E3786" s="57">
        <f>+IF(ISERROR(VLOOKUP($B3786,Insumos!$C:$G,5,FALSE)),"",VLOOKUP($B3786,Insumos!$C:$G,5,FALSE))</f>
        <v>1000</v>
      </c>
      <c r="F3786" s="55" t="str">
        <f>+IF(ISERROR(VLOOKUP($B3786,Insumos!$C:$G,4,FALSE)),"",VLOOKUP($B3786,Insumos!$C:$G,4,FALSE))</f>
        <v>GRAMOS</v>
      </c>
      <c r="G3786" s="141">
        <v>8.0</v>
      </c>
      <c r="H3786" s="56">
        <f t="shared" si="134"/>
        <v>54</v>
      </c>
    </row>
    <row r="3787" ht="15.75" customHeight="1">
      <c r="A3787" s="53">
        <v>11.0</v>
      </c>
      <c r="B3787" s="55" t="s">
        <v>311</v>
      </c>
      <c r="C3787" s="55" t="str">
        <f>+IF(ISERROR(VLOOKUP($B3787,Insumos!$C:$G,3,FALSE)),"",VLOOKUP($B3787,Insumos!$C:$G,3,FALSE))</f>
        <v>UNIDAD</v>
      </c>
      <c r="D3787" s="56">
        <f>+IF(ISERROR(VLOOKUP($B3787,Insumos!$C:$G,2,FALSE)),"",VLOOKUP($B3787,Insumos!$C:$G,2,FALSE))</f>
        <v>75.25</v>
      </c>
      <c r="E3787" s="57">
        <f>+IF(ISERROR(VLOOKUP($B3787,Insumos!$C:$G,5,FALSE)),"",VLOOKUP($B3787,Insumos!$C:$G,5,FALSE))</f>
        <v>1</v>
      </c>
      <c r="F3787" s="55" t="str">
        <f>+IF(ISERROR(VLOOKUP($B3787,Insumos!$C:$G,4,FALSE)),"",VLOOKUP($B3787,Insumos!$C:$G,4,FALSE))</f>
        <v>UNIDAD</v>
      </c>
      <c r="G3787" s="141">
        <v>1.0</v>
      </c>
      <c r="H3787" s="56">
        <f t="shared" si="134"/>
        <v>75.25</v>
      </c>
    </row>
    <row r="3788" ht="15.75" customHeight="1">
      <c r="A3788" s="53">
        <v>12.0</v>
      </c>
      <c r="B3788" s="55" t="s">
        <v>312</v>
      </c>
      <c r="C3788" s="55" t="str">
        <f>+IF(ISERROR(VLOOKUP($B3788,Insumos!$C:$G,3,FALSE)),"",VLOOKUP($B3788,Insumos!$C:$G,3,FALSE))</f>
        <v>UNIDAD</v>
      </c>
      <c r="D3788" s="56">
        <f>+IF(ISERROR(VLOOKUP($B3788,Insumos!$C:$G,2,FALSE)),"",VLOOKUP($B3788,Insumos!$C:$G,2,FALSE))</f>
        <v>90.25</v>
      </c>
      <c r="E3788" s="57">
        <f>+IF(ISERROR(VLOOKUP($B3788,Insumos!$C:$G,5,FALSE)),"",VLOOKUP($B3788,Insumos!$C:$G,5,FALSE))</f>
        <v>1</v>
      </c>
      <c r="F3788" s="55" t="str">
        <f>+IF(ISERROR(VLOOKUP($B3788,Insumos!$C:$G,4,FALSE)),"",VLOOKUP($B3788,Insumos!$C:$G,4,FALSE))</f>
        <v>UNIDAD</v>
      </c>
      <c r="G3788" s="141">
        <v>1.0</v>
      </c>
      <c r="H3788" s="56">
        <f t="shared" si="134"/>
        <v>90.25</v>
      </c>
    </row>
    <row r="3789" ht="15.75" customHeight="1">
      <c r="A3789" s="53">
        <v>13.0</v>
      </c>
      <c r="B3789" s="55" t="s">
        <v>303</v>
      </c>
      <c r="C3789" s="55" t="str">
        <f>+IF(ISERROR(VLOOKUP($B3789,Insumos!$C:$G,3,FALSE)),"",VLOOKUP($B3789,Insumos!$C:$G,3,FALSE))</f>
        <v>UNIDAD</v>
      </c>
      <c r="D3789" s="56">
        <f>+IF(ISERROR(VLOOKUP($B3789,Insumos!$C:$G,2,FALSE)),"",VLOOKUP($B3789,Insumos!$C:$G,2,FALSE))</f>
        <v>10</v>
      </c>
      <c r="E3789" s="57">
        <f>+IF(ISERROR(VLOOKUP($B3789,Insumos!$C:$G,5,FALSE)),"",VLOOKUP($B3789,Insumos!$C:$G,5,FALSE))</f>
        <v>1</v>
      </c>
      <c r="F3789" s="55" t="str">
        <f>+IF(ISERROR(VLOOKUP($B3789,Insumos!$C:$G,4,FALSE)),"",VLOOKUP($B3789,Insumos!$C:$G,4,FALSE))</f>
        <v>UNIDAD</v>
      </c>
      <c r="G3789" s="141">
        <v>2.0</v>
      </c>
      <c r="H3789" s="56">
        <f t="shared" si="134"/>
        <v>20</v>
      </c>
    </row>
    <row r="3790" ht="15.75" customHeight="1">
      <c r="A3790" s="53">
        <v>14.0</v>
      </c>
      <c r="B3790" s="55" t="s">
        <v>304</v>
      </c>
      <c r="C3790" s="55" t="str">
        <f>+IF(ISERROR(VLOOKUP($B3790,Insumos!$C:$G,3,FALSE)),"",VLOOKUP($B3790,Insumos!$C:$G,3,FALSE))</f>
        <v>UNIDAD</v>
      </c>
      <c r="D3790" s="56">
        <f>+IF(ISERROR(VLOOKUP($B3790,Insumos!$C:$G,2,FALSE)),"",VLOOKUP($B3790,Insumos!$C:$G,2,FALSE))</f>
        <v>9</v>
      </c>
      <c r="E3790" s="57">
        <f>+IF(ISERROR(VLOOKUP($B3790,Insumos!$C:$G,5,FALSE)),"",VLOOKUP($B3790,Insumos!$C:$G,5,FALSE))</f>
        <v>1</v>
      </c>
      <c r="F3790" s="55" t="str">
        <f>+IF(ISERROR(VLOOKUP($B3790,Insumos!$C:$G,4,FALSE)),"",VLOOKUP($B3790,Insumos!$C:$G,4,FALSE))</f>
        <v>UNIDAD</v>
      </c>
      <c r="G3790" s="141">
        <v>2.0</v>
      </c>
      <c r="H3790" s="56">
        <f t="shared" si="134"/>
        <v>18</v>
      </c>
    </row>
    <row r="3791" ht="15.75" customHeight="1">
      <c r="A3791" s="53">
        <v>15.0</v>
      </c>
      <c r="B3791" s="55" t="s">
        <v>315</v>
      </c>
      <c r="C3791" s="55" t="str">
        <f>+IF(ISERROR(VLOOKUP($B3791,Insumos!$C:$G,3,FALSE)),"",VLOOKUP($B3791,Insumos!$C:$G,3,FALSE))</f>
        <v>UNIDAD</v>
      </c>
      <c r="D3791" s="56">
        <f>+IF(ISERROR(VLOOKUP($B3791,Insumos!$C:$G,2,FALSE)),"",VLOOKUP($B3791,Insumos!$C:$G,2,FALSE))</f>
        <v>170</v>
      </c>
      <c r="E3791" s="57">
        <f>+IF(ISERROR(VLOOKUP($B3791,Insumos!$C:$G,5,FALSE)),"",VLOOKUP($B3791,Insumos!$C:$G,5,FALSE))</f>
        <v>1</v>
      </c>
      <c r="F3791" s="55" t="str">
        <f>+IF(ISERROR(VLOOKUP($B3791,Insumos!$C:$G,4,FALSE)),"",VLOOKUP($B3791,Insumos!$C:$G,4,FALSE))</f>
        <v>UNIDAD</v>
      </c>
      <c r="G3791" s="141">
        <v>1.0</v>
      </c>
      <c r="H3791" s="56">
        <f t="shared" si="134"/>
        <v>170</v>
      </c>
    </row>
    <row r="3792" ht="15.75" customHeight="1">
      <c r="A3792" s="53">
        <v>16.0</v>
      </c>
      <c r="B3792" s="55"/>
      <c r="C3792" s="55" t="str">
        <f>+IF(ISERROR(VLOOKUP($B3792,Insumos!$C:$G,3,FALSE)),"",VLOOKUP($B3792,Insumos!$C:$G,3,FALSE))</f>
        <v/>
      </c>
      <c r="D3792" s="56" t="str">
        <f>+IF(ISERROR(VLOOKUP($B3792,Insumos!$C:$G,2,FALSE)),"",VLOOKUP($B3792,Insumos!$C:$G,2,FALSE))</f>
        <v/>
      </c>
      <c r="E3792" s="57" t="str">
        <f>+IF(ISERROR(VLOOKUP($B3792,Insumos!$C:$G,5,FALSE)),"",VLOOKUP($B3792,Insumos!$C:$G,5,FALSE))</f>
        <v/>
      </c>
      <c r="F3792" s="55" t="str">
        <f>+IF(ISERROR(VLOOKUP($B3792,Insumos!$C:$G,4,FALSE)),"",VLOOKUP($B3792,Insumos!$C:$G,4,FALSE))</f>
        <v/>
      </c>
      <c r="G3792" s="187"/>
      <c r="H3792" s="56">
        <f t="shared" si="134"/>
        <v>0</v>
      </c>
    </row>
    <row r="3793" ht="15.75" customHeight="1">
      <c r="A3793" s="53">
        <v>17.0</v>
      </c>
      <c r="B3793" s="55"/>
      <c r="C3793" s="55" t="str">
        <f>+IF(ISERROR(VLOOKUP($B3793,Insumos!$C:$G,3,FALSE)),"",VLOOKUP($B3793,Insumos!$C:$G,3,FALSE))</f>
        <v/>
      </c>
      <c r="D3793" s="56" t="str">
        <f>+IF(ISERROR(VLOOKUP($B3793,Insumos!$C:$G,2,FALSE)),"",VLOOKUP($B3793,Insumos!$C:$G,2,FALSE))</f>
        <v/>
      </c>
      <c r="E3793" s="57" t="str">
        <f>+IF(ISERROR(VLOOKUP($B3793,Insumos!$C:$G,5,FALSE)),"",VLOOKUP($B3793,Insumos!$C:$G,5,FALSE))</f>
        <v/>
      </c>
      <c r="F3793" s="55" t="str">
        <f>+IF(ISERROR(VLOOKUP($B3793,Insumos!$C:$G,4,FALSE)),"",VLOOKUP($B3793,Insumos!$C:$G,4,FALSE))</f>
        <v/>
      </c>
      <c r="G3793" s="141"/>
      <c r="H3793" s="56">
        <f t="shared" si="134"/>
        <v>0</v>
      </c>
    </row>
    <row r="3794" ht="15.75" customHeight="1">
      <c r="A3794" s="53">
        <v>18.0</v>
      </c>
      <c r="B3794" s="55"/>
      <c r="C3794" s="55" t="str">
        <f>+IF(ISERROR(VLOOKUP($B3794,Insumos!$C:$G,3,FALSE)),"",VLOOKUP($B3794,Insumos!$C:$G,3,FALSE))</f>
        <v/>
      </c>
      <c r="D3794" s="56" t="str">
        <f>+IF(ISERROR(VLOOKUP($B3794,Insumos!$C:$G,2,FALSE)),"",VLOOKUP($B3794,Insumos!$C:$G,2,FALSE))</f>
        <v/>
      </c>
      <c r="E3794" s="57" t="str">
        <f>+IF(ISERROR(VLOOKUP($B3794,Insumos!$C:$G,5,FALSE)),"",VLOOKUP($B3794,Insumos!$C:$G,5,FALSE))</f>
        <v/>
      </c>
      <c r="F3794" s="55" t="str">
        <f>+IF(ISERROR(VLOOKUP($B3794,Insumos!$C:$G,4,FALSE)),"",VLOOKUP($B3794,Insumos!$C:$G,4,FALSE))</f>
        <v/>
      </c>
      <c r="G3794" s="141"/>
      <c r="H3794" s="56">
        <f t="shared" si="134"/>
        <v>0</v>
      </c>
    </row>
    <row r="3795" ht="15.75" customHeight="1">
      <c r="A3795" s="42"/>
      <c r="B3795" s="140"/>
      <c r="C3795" s="41"/>
      <c r="D3795" s="44"/>
      <c r="E3795" s="45"/>
      <c r="F3795" s="41"/>
      <c r="G3795" s="67" t="s">
        <v>566</v>
      </c>
      <c r="H3795" s="68">
        <f>+SUM(H3777:H3794)</f>
        <v>1843.93</v>
      </c>
    </row>
    <row r="3796" ht="15.75" customHeight="1">
      <c r="A3796" s="42"/>
      <c r="B3796" s="140"/>
      <c r="C3796" s="41"/>
      <c r="D3796" s="44"/>
      <c r="E3796" s="45"/>
      <c r="F3796" s="41"/>
      <c r="G3796" s="67" t="s">
        <v>569</v>
      </c>
      <c r="H3796" s="142">
        <f>+H3795/10</f>
        <v>184.393</v>
      </c>
    </row>
    <row r="3797" ht="15.75" customHeight="1">
      <c r="A3797" s="42"/>
      <c r="B3797" s="140"/>
      <c r="C3797" s="41"/>
      <c r="D3797" s="44"/>
      <c r="E3797" s="45"/>
      <c r="F3797" s="41"/>
      <c r="G3797" s="67" t="s">
        <v>570</v>
      </c>
      <c r="H3797" s="143">
        <f>(H3795+H3796)*1.19</f>
        <v>2413.70437</v>
      </c>
    </row>
    <row r="3798" ht="15.75" customHeight="1">
      <c r="A3798" s="42"/>
      <c r="B3798" s="140"/>
      <c r="C3798" s="41"/>
      <c r="D3798" s="44"/>
      <c r="E3798" s="45"/>
      <c r="F3798" s="41"/>
      <c r="G3798" s="67" t="s">
        <v>571</v>
      </c>
      <c r="H3798" s="144">
        <f>+H3797/H3799</f>
        <v>0.3310979931</v>
      </c>
    </row>
    <row r="3799" ht="15.75" customHeight="1">
      <c r="A3799" s="42"/>
      <c r="B3799" s="140"/>
      <c r="C3799" s="41"/>
      <c r="D3799" s="44"/>
      <c r="E3799" s="45"/>
      <c r="F3799" s="41"/>
      <c r="G3799" s="67" t="s">
        <v>572</v>
      </c>
      <c r="H3799" s="154">
        <v>7290.0</v>
      </c>
    </row>
    <row r="3800" ht="15.75" customHeight="1">
      <c r="B3800" s="4"/>
      <c r="G3800" s="31"/>
    </row>
    <row r="3801" ht="15.75" customHeight="1">
      <c r="B3801" s="4"/>
      <c r="G3801" s="31"/>
    </row>
    <row r="3802" ht="15.75" customHeight="1">
      <c r="B3802" s="4"/>
      <c r="G3802" s="31"/>
    </row>
    <row r="3803" ht="15.75" customHeight="1">
      <c r="B3803" s="4"/>
      <c r="G3803" s="31"/>
    </row>
    <row r="3804" ht="15.75" customHeight="1">
      <c r="B3804" s="4"/>
      <c r="G3804" s="31"/>
    </row>
    <row r="3805" ht="15.75" customHeight="1">
      <c r="A3805" s="138" t="s">
        <v>562</v>
      </c>
      <c r="B3805" s="89" t="s">
        <v>685</v>
      </c>
      <c r="C3805" s="34" t="s">
        <v>484</v>
      </c>
      <c r="D3805" s="35"/>
      <c r="E3805" s="36"/>
      <c r="F3805" s="37"/>
      <c r="G3805" s="38"/>
      <c r="H3805" s="35"/>
    </row>
    <row r="3806" ht="15.75" customHeight="1">
      <c r="A3806" s="42"/>
      <c r="B3806" s="140"/>
      <c r="C3806" s="42"/>
      <c r="D3806" s="44"/>
      <c r="E3806" s="45"/>
      <c r="F3806" s="42"/>
      <c r="G3806" s="46"/>
      <c r="H3806" s="44"/>
    </row>
    <row r="3807" ht="15.75" customHeight="1">
      <c r="A3807" s="48" t="s">
        <v>476</v>
      </c>
      <c r="B3807" s="48" t="s">
        <v>477</v>
      </c>
      <c r="C3807" s="48" t="s">
        <v>478</v>
      </c>
      <c r="D3807" s="49" t="s">
        <v>564</v>
      </c>
      <c r="E3807" s="50" t="s">
        <v>10</v>
      </c>
      <c r="F3807" s="48" t="s">
        <v>480</v>
      </c>
      <c r="G3807" s="51" t="s">
        <v>481</v>
      </c>
      <c r="H3807" s="49" t="s">
        <v>565</v>
      </c>
    </row>
    <row r="3808" ht="15.75" customHeight="1">
      <c r="A3808" s="53">
        <v>1.0</v>
      </c>
      <c r="B3808" s="55" t="s">
        <v>69</v>
      </c>
      <c r="C3808" s="55" t="str">
        <f>+IF(ISERROR(VLOOKUP($B3808,Insumos!$C:$G,3,FALSE)),"",VLOOKUP($B3808,Insumos!$C:$G,3,FALSE))</f>
        <v>GRAMOS</v>
      </c>
      <c r="D3808" s="56">
        <f>+IF(ISERROR(VLOOKUP($B3808,Insumos!$C:$G,2,FALSE)),"",VLOOKUP($B3808,Insumos!$C:$G,2,FALSE))</f>
        <v>2777.79</v>
      </c>
      <c r="E3808" s="57">
        <f>+IF(ISERROR(VLOOKUP($B3808,Insumos!$C:$G,5,FALSE)),"",VLOOKUP($B3808,Insumos!$C:$G,5,FALSE))</f>
        <v>5700</v>
      </c>
      <c r="F3808" s="55" t="str">
        <f>+IF(ISERROR(VLOOKUP($B3808,Insumos!$C:$G,4,FALSE)),"",VLOOKUP($B3808,Insumos!$C:$G,4,FALSE))</f>
        <v>GRAMOS</v>
      </c>
      <c r="G3808" s="141">
        <v>110.0</v>
      </c>
      <c r="H3808" s="56">
        <f t="shared" ref="H3808:H3825" si="135">IF(ISERROR(ROUND(+D3808/E3808*G3808,2)),0,ROUND(+D3808/E3808*G3808,2))</f>
        <v>53.61</v>
      </c>
    </row>
    <row r="3809" ht="15.75" customHeight="1">
      <c r="A3809" s="53">
        <v>2.0</v>
      </c>
      <c r="B3809" s="55" t="s">
        <v>52</v>
      </c>
      <c r="C3809" s="55" t="str">
        <f>+IF(ISERROR(VLOOKUP($B3809,Insumos!$C:$G,3,FALSE)),"",VLOOKUP($B3809,Insumos!$C:$G,3,FALSE))</f>
        <v>UNIDAD</v>
      </c>
      <c r="D3809" s="56">
        <f>+IF(ISERROR(VLOOKUP($B3809,Insumos!$C:$G,2,FALSE)),"",VLOOKUP($B3809,Insumos!$C:$G,2,FALSE))</f>
        <v>5000</v>
      </c>
      <c r="E3809" s="57">
        <f>+IF(ISERROR(VLOOKUP($B3809,Insumos!$C:$G,5,FALSE)),"",VLOOKUP($B3809,Insumos!$C:$G,5,FALSE))</f>
        <v>100</v>
      </c>
      <c r="F3809" s="55" t="str">
        <f>+IF(ISERROR(VLOOKUP($B3809,Insumos!$C:$G,4,FALSE)),"",VLOOKUP($B3809,Insumos!$C:$G,4,FALSE))</f>
        <v>UNIDAD</v>
      </c>
      <c r="G3809" s="141">
        <v>0.5</v>
      </c>
      <c r="H3809" s="56">
        <f t="shared" si="135"/>
        <v>25</v>
      </c>
    </row>
    <row r="3810" ht="15.75" customHeight="1">
      <c r="A3810" s="53">
        <v>3.0</v>
      </c>
      <c r="B3810" s="55" t="s">
        <v>236</v>
      </c>
      <c r="C3810" s="55" t="str">
        <f>+IF(ISERROR(VLOOKUP($B3810,Insumos!$C:$G,3,FALSE)),"",VLOOKUP($B3810,Insumos!$C:$G,3,FALSE))</f>
        <v>GRAMOS</v>
      </c>
      <c r="D3810" s="56">
        <f>+IF(ISERROR(VLOOKUP($B3810,Insumos!$C:$G,2,FALSE)),"",VLOOKUP($B3810,Insumos!$C:$G,2,FALSE))</f>
        <v>8753.846154</v>
      </c>
      <c r="E3810" s="57">
        <f>+IF(ISERROR(VLOOKUP($B3810,Insumos!$C:$G,5,FALSE)),"",VLOOKUP($B3810,Insumos!$C:$G,5,FALSE))</f>
        <v>1000</v>
      </c>
      <c r="F3810" s="55" t="str">
        <f>+IF(ISERROR(VLOOKUP($B3810,Insumos!$C:$G,4,FALSE)),"",VLOOKUP($B3810,Insumos!$C:$G,4,FALSE))</f>
        <v>GRAMOS</v>
      </c>
      <c r="G3810" s="141">
        <v>30.0</v>
      </c>
      <c r="H3810" s="56">
        <f t="shared" si="135"/>
        <v>262.62</v>
      </c>
    </row>
    <row r="3811" ht="15.75" customHeight="1">
      <c r="A3811" s="53">
        <v>4.0</v>
      </c>
      <c r="B3811" s="55" t="s">
        <v>33</v>
      </c>
      <c r="C3811" s="55" t="str">
        <f>+IF(ISERROR(VLOOKUP($B3811,Insumos!$C:$G,3,FALSE)),"",VLOOKUP($B3811,Insumos!$C:$G,3,FALSE))</f>
        <v>GRAMOS</v>
      </c>
      <c r="D3811" s="56">
        <f>+IF(ISERROR(VLOOKUP($B3811,Insumos!$C:$G,2,FALSE)),"",VLOOKUP($B3811,Insumos!$C:$G,2,FALSE))</f>
        <v>6945</v>
      </c>
      <c r="E3811" s="57">
        <f>+IF(ISERROR(VLOOKUP($B3811,Insumos!$C:$G,5,FALSE)),"",VLOOKUP($B3811,Insumos!$C:$G,5,FALSE))</f>
        <v>1360</v>
      </c>
      <c r="F3811" s="55" t="str">
        <f>+IF(ISERROR(VLOOKUP($B3811,Insumos!$C:$G,4,FALSE)),"",VLOOKUP($B3811,Insumos!$C:$G,4,FALSE))</f>
        <v>GRAMOS</v>
      </c>
      <c r="G3811" s="141">
        <v>35.0</v>
      </c>
      <c r="H3811" s="56">
        <f t="shared" si="135"/>
        <v>178.73</v>
      </c>
    </row>
    <row r="3812" ht="15.75" customHeight="1">
      <c r="A3812" s="53">
        <v>5.0</v>
      </c>
      <c r="B3812" s="55" t="s">
        <v>232</v>
      </c>
      <c r="C3812" s="55" t="str">
        <f>+IF(ISERROR(VLOOKUP($B3812,Insumos!$C:$G,3,FALSE)),"",VLOOKUP($B3812,Insumos!$C:$G,3,FALSE))</f>
        <v>GRAMOS</v>
      </c>
      <c r="D3812" s="56">
        <f>+IF(ISERROR(VLOOKUP($B3812,Insumos!$C:$G,2,FALSE)),"",VLOOKUP($B3812,Insumos!$C:$G,2,FALSE))</f>
        <v>3529.411765</v>
      </c>
      <c r="E3812" s="57">
        <f>+IF(ISERROR(VLOOKUP($B3812,Insumos!$C:$G,5,FALSE)),"",VLOOKUP($B3812,Insumos!$C:$G,5,FALSE))</f>
        <v>1000</v>
      </c>
      <c r="F3812" s="55" t="str">
        <f>+IF(ISERROR(VLOOKUP($B3812,Insumos!$C:$G,4,FALSE)),"",VLOOKUP($B3812,Insumos!$C:$G,4,FALSE))</f>
        <v>GRAMOS</v>
      </c>
      <c r="G3812" s="141">
        <v>40.0</v>
      </c>
      <c r="H3812" s="56">
        <f t="shared" si="135"/>
        <v>141.18</v>
      </c>
    </row>
    <row r="3813" ht="15.75" customHeight="1">
      <c r="A3813" s="53">
        <v>6.0</v>
      </c>
      <c r="B3813" s="55" t="s">
        <v>124</v>
      </c>
      <c r="C3813" s="55" t="str">
        <f>+IF(ISERROR(VLOOKUP($B3813,Insumos!$C:$G,3,FALSE)),"",VLOOKUP($B3813,Insumos!$C:$G,3,FALSE))</f>
        <v>GRAMOS</v>
      </c>
      <c r="D3813" s="56">
        <f>+IF(ISERROR(VLOOKUP($B3813,Insumos!$C:$G,2,FALSE)),"",VLOOKUP($B3813,Insumos!$C:$G,2,FALSE))</f>
        <v>3529.411765</v>
      </c>
      <c r="E3813" s="57">
        <f>+IF(ISERROR(VLOOKUP($B3813,Insumos!$C:$G,5,FALSE)),"",VLOOKUP($B3813,Insumos!$C:$G,5,FALSE))</f>
        <v>1000</v>
      </c>
      <c r="F3813" s="55" t="str">
        <f>+IF(ISERROR(VLOOKUP($B3813,Insumos!$C:$G,4,FALSE)),"",VLOOKUP($B3813,Insumos!$C:$G,4,FALSE))</f>
        <v>GRAMOS</v>
      </c>
      <c r="G3813" s="141">
        <v>45.0</v>
      </c>
      <c r="H3813" s="56">
        <f t="shared" si="135"/>
        <v>158.82</v>
      </c>
    </row>
    <row r="3814" ht="15.75" customHeight="1">
      <c r="A3814" s="53">
        <v>7.0</v>
      </c>
      <c r="B3814" s="55" t="s">
        <v>297</v>
      </c>
      <c r="C3814" s="55" t="str">
        <f>+IF(ISERROR(VLOOKUP($B3814,Insumos!$C:$G,3,FALSE)),"",VLOOKUP($B3814,Insumos!$C:$G,3,FALSE))</f>
        <v>CAJA</v>
      </c>
      <c r="D3814" s="56">
        <f>+IF(ISERROR(VLOOKUP($B3814,Insumos!$C:$G,2,FALSE)),"",VLOOKUP($B3814,Insumos!$C:$G,2,FALSE))</f>
        <v>110</v>
      </c>
      <c r="E3814" s="57">
        <f>+IF(ISERROR(VLOOKUP($B3814,Insumos!$C:$G,5,FALSE)),"",VLOOKUP($B3814,Insumos!$C:$G,5,FALSE))</f>
        <v>1</v>
      </c>
      <c r="F3814" s="55" t="str">
        <f>+IF(ISERROR(VLOOKUP($B3814,Insumos!$C:$G,4,FALSE)),"",VLOOKUP($B3814,Insumos!$C:$G,4,FALSE))</f>
        <v>CAJA</v>
      </c>
      <c r="G3814" s="141">
        <v>1.0</v>
      </c>
      <c r="H3814" s="56">
        <f t="shared" si="135"/>
        <v>110</v>
      </c>
    </row>
    <row r="3815" ht="15.75" customHeight="1">
      <c r="A3815" s="53">
        <v>8.0</v>
      </c>
      <c r="B3815" s="55" t="s">
        <v>314</v>
      </c>
      <c r="C3815" s="55" t="str">
        <f>+IF(ISERROR(VLOOKUP($B3815,Insumos!$C:$G,3,FALSE)),"",VLOOKUP($B3815,Insumos!$C:$G,3,FALSE))</f>
        <v>UNIDAD</v>
      </c>
      <c r="D3815" s="56">
        <f>+IF(ISERROR(VLOOKUP($B3815,Insumos!$C:$G,2,FALSE)),"",VLOOKUP($B3815,Insumos!$C:$G,2,FALSE))</f>
        <v>10.5</v>
      </c>
      <c r="E3815" s="57">
        <f>+IF(ISERROR(VLOOKUP($B3815,Insumos!$C:$G,5,FALSE)),"",VLOOKUP($B3815,Insumos!$C:$G,5,FALSE))</f>
        <v>1</v>
      </c>
      <c r="F3815" s="55" t="str">
        <f>+IF(ISERROR(VLOOKUP($B3815,Insumos!$C:$G,4,FALSE)),"",VLOOKUP($B3815,Insumos!$C:$G,4,FALSE))</f>
        <v>UNIDAD</v>
      </c>
      <c r="G3815" s="141">
        <v>1.0</v>
      </c>
      <c r="H3815" s="56">
        <f t="shared" si="135"/>
        <v>10.5</v>
      </c>
    </row>
    <row r="3816" ht="15.75" customHeight="1">
      <c r="A3816" s="53">
        <v>9.0</v>
      </c>
      <c r="B3816" s="55" t="s">
        <v>156</v>
      </c>
      <c r="C3816" s="55" t="str">
        <f>+IF(ISERROR(VLOOKUP($B3816,Insumos!$C:$G,3,FALSE)),"",VLOOKUP($B3816,Insumos!$C:$G,3,FALSE))</f>
        <v>GRAMOS</v>
      </c>
      <c r="D3816" s="56">
        <f>+IF(ISERROR(VLOOKUP($B3816,Insumos!$C:$G,2,FALSE)),"",VLOOKUP($B3816,Insumos!$C:$G,2,FALSE))</f>
        <v>909</v>
      </c>
      <c r="E3816" s="57">
        <f>+IF(ISERROR(VLOOKUP($B3816,Insumos!$C:$G,5,FALSE)),"",VLOOKUP($B3816,Insumos!$C:$G,5,FALSE))</f>
        <v>1000</v>
      </c>
      <c r="F3816" s="55" t="str">
        <f>+IF(ISERROR(VLOOKUP($B3816,Insumos!$C:$G,4,FALSE)),"",VLOOKUP($B3816,Insumos!$C:$G,4,FALSE))</f>
        <v>GRAMOS</v>
      </c>
      <c r="G3816" s="141">
        <v>8.0</v>
      </c>
      <c r="H3816" s="56">
        <f t="shared" si="135"/>
        <v>7.27</v>
      </c>
    </row>
    <row r="3817" ht="15.75" customHeight="1">
      <c r="A3817" s="53">
        <v>10.0</v>
      </c>
      <c r="B3817" s="55" t="s">
        <v>313</v>
      </c>
      <c r="C3817" s="55" t="str">
        <f>+IF(ISERROR(VLOOKUP($B3817,Insumos!$C:$G,3,FALSE)),"",VLOOKUP($B3817,Insumos!$C:$G,3,FALSE))</f>
        <v>GRAMOS</v>
      </c>
      <c r="D3817" s="56">
        <f>+IF(ISERROR(VLOOKUP($B3817,Insumos!$C:$G,2,FALSE)),"",VLOOKUP($B3817,Insumos!$C:$G,2,FALSE))</f>
        <v>6750</v>
      </c>
      <c r="E3817" s="57">
        <f>+IF(ISERROR(VLOOKUP($B3817,Insumos!$C:$G,5,FALSE)),"",VLOOKUP($B3817,Insumos!$C:$G,5,FALSE))</f>
        <v>1000</v>
      </c>
      <c r="F3817" s="55" t="str">
        <f>+IF(ISERROR(VLOOKUP($B3817,Insumos!$C:$G,4,FALSE)),"",VLOOKUP($B3817,Insumos!$C:$G,4,FALSE))</f>
        <v>GRAMOS</v>
      </c>
      <c r="G3817" s="141">
        <v>8.0</v>
      </c>
      <c r="H3817" s="56">
        <f t="shared" si="135"/>
        <v>54</v>
      </c>
    </row>
    <row r="3818" ht="15.75" customHeight="1">
      <c r="A3818" s="53">
        <v>11.0</v>
      </c>
      <c r="B3818" s="55" t="s">
        <v>311</v>
      </c>
      <c r="C3818" s="55" t="str">
        <f>+IF(ISERROR(VLOOKUP($B3818,Insumos!$C:$G,3,FALSE)),"",VLOOKUP($B3818,Insumos!$C:$G,3,FALSE))</f>
        <v>UNIDAD</v>
      </c>
      <c r="D3818" s="56">
        <f>+IF(ISERROR(VLOOKUP($B3818,Insumos!$C:$G,2,FALSE)),"",VLOOKUP($B3818,Insumos!$C:$G,2,FALSE))</f>
        <v>75.25</v>
      </c>
      <c r="E3818" s="57">
        <f>+IF(ISERROR(VLOOKUP($B3818,Insumos!$C:$G,5,FALSE)),"",VLOOKUP($B3818,Insumos!$C:$G,5,FALSE))</f>
        <v>1</v>
      </c>
      <c r="F3818" s="55" t="str">
        <f>+IF(ISERROR(VLOOKUP($B3818,Insumos!$C:$G,4,FALSE)),"",VLOOKUP($B3818,Insumos!$C:$G,4,FALSE))</f>
        <v>UNIDAD</v>
      </c>
      <c r="G3818" s="141">
        <v>1.0</v>
      </c>
      <c r="H3818" s="56">
        <f t="shared" si="135"/>
        <v>75.25</v>
      </c>
    </row>
    <row r="3819" ht="15.75" customHeight="1">
      <c r="A3819" s="53">
        <v>12.0</v>
      </c>
      <c r="B3819" s="55" t="s">
        <v>312</v>
      </c>
      <c r="C3819" s="55" t="str">
        <f>+IF(ISERROR(VLOOKUP($B3819,Insumos!$C:$G,3,FALSE)),"",VLOOKUP($B3819,Insumos!$C:$G,3,FALSE))</f>
        <v>UNIDAD</v>
      </c>
      <c r="D3819" s="56">
        <f>+IF(ISERROR(VLOOKUP($B3819,Insumos!$C:$G,2,FALSE)),"",VLOOKUP($B3819,Insumos!$C:$G,2,FALSE))</f>
        <v>90.25</v>
      </c>
      <c r="E3819" s="57">
        <f>+IF(ISERROR(VLOOKUP($B3819,Insumos!$C:$G,5,FALSE)),"",VLOOKUP($B3819,Insumos!$C:$G,5,FALSE))</f>
        <v>1</v>
      </c>
      <c r="F3819" s="55" t="str">
        <f>+IF(ISERROR(VLOOKUP($B3819,Insumos!$C:$G,4,FALSE)),"",VLOOKUP($B3819,Insumos!$C:$G,4,FALSE))</f>
        <v>UNIDAD</v>
      </c>
      <c r="G3819" s="141">
        <v>1.0</v>
      </c>
      <c r="H3819" s="56">
        <f t="shared" si="135"/>
        <v>90.25</v>
      </c>
    </row>
    <row r="3820" ht="15.75" customHeight="1">
      <c r="A3820" s="53">
        <v>13.0</v>
      </c>
      <c r="B3820" s="55" t="s">
        <v>303</v>
      </c>
      <c r="C3820" s="55" t="str">
        <f>+IF(ISERROR(VLOOKUP($B3820,Insumos!$C:$G,3,FALSE)),"",VLOOKUP($B3820,Insumos!$C:$G,3,FALSE))</f>
        <v>UNIDAD</v>
      </c>
      <c r="D3820" s="56">
        <f>+IF(ISERROR(VLOOKUP($B3820,Insumos!$C:$G,2,FALSE)),"",VLOOKUP($B3820,Insumos!$C:$G,2,FALSE))</f>
        <v>10</v>
      </c>
      <c r="E3820" s="57">
        <f>+IF(ISERROR(VLOOKUP($B3820,Insumos!$C:$G,5,FALSE)),"",VLOOKUP($B3820,Insumos!$C:$G,5,FALSE))</f>
        <v>1</v>
      </c>
      <c r="F3820" s="55" t="str">
        <f>+IF(ISERROR(VLOOKUP($B3820,Insumos!$C:$G,4,FALSE)),"",VLOOKUP($B3820,Insumos!$C:$G,4,FALSE))</f>
        <v>UNIDAD</v>
      </c>
      <c r="G3820" s="141">
        <v>2.0</v>
      </c>
      <c r="H3820" s="56">
        <f t="shared" si="135"/>
        <v>20</v>
      </c>
    </row>
    <row r="3821" ht="15.75" customHeight="1">
      <c r="A3821" s="53">
        <v>14.0</v>
      </c>
      <c r="B3821" s="55" t="s">
        <v>304</v>
      </c>
      <c r="C3821" s="55" t="str">
        <f>+IF(ISERROR(VLOOKUP($B3821,Insumos!$C:$G,3,FALSE)),"",VLOOKUP($B3821,Insumos!$C:$G,3,FALSE))</f>
        <v>UNIDAD</v>
      </c>
      <c r="D3821" s="56">
        <f>+IF(ISERROR(VLOOKUP($B3821,Insumos!$C:$G,2,FALSE)),"",VLOOKUP($B3821,Insumos!$C:$G,2,FALSE))</f>
        <v>9</v>
      </c>
      <c r="E3821" s="57">
        <f>+IF(ISERROR(VLOOKUP($B3821,Insumos!$C:$G,5,FALSE)),"",VLOOKUP($B3821,Insumos!$C:$G,5,FALSE))</f>
        <v>1</v>
      </c>
      <c r="F3821" s="55" t="str">
        <f>+IF(ISERROR(VLOOKUP($B3821,Insumos!$C:$G,4,FALSE)),"",VLOOKUP($B3821,Insumos!$C:$G,4,FALSE))</f>
        <v>UNIDAD</v>
      </c>
      <c r="G3821" s="141">
        <v>2.0</v>
      </c>
      <c r="H3821" s="56">
        <f t="shared" si="135"/>
        <v>18</v>
      </c>
    </row>
    <row r="3822" ht="15.75" customHeight="1">
      <c r="A3822" s="53">
        <v>15.0</v>
      </c>
      <c r="B3822" s="55" t="s">
        <v>315</v>
      </c>
      <c r="C3822" s="55" t="str">
        <f>+IF(ISERROR(VLOOKUP($B3822,Insumos!$C:$G,3,FALSE)),"",VLOOKUP($B3822,Insumos!$C:$G,3,FALSE))</f>
        <v>UNIDAD</v>
      </c>
      <c r="D3822" s="56">
        <f>+IF(ISERROR(VLOOKUP($B3822,Insumos!$C:$G,2,FALSE)),"",VLOOKUP($B3822,Insumos!$C:$G,2,FALSE))</f>
        <v>170</v>
      </c>
      <c r="E3822" s="57">
        <f>+IF(ISERROR(VLOOKUP($B3822,Insumos!$C:$G,5,FALSE)),"",VLOOKUP($B3822,Insumos!$C:$G,5,FALSE))</f>
        <v>1</v>
      </c>
      <c r="F3822" s="55" t="str">
        <f>+IF(ISERROR(VLOOKUP($B3822,Insumos!$C:$G,4,FALSE)),"",VLOOKUP($B3822,Insumos!$C:$G,4,FALSE))</f>
        <v>UNIDAD</v>
      </c>
      <c r="G3822" s="141">
        <v>1.0</v>
      </c>
      <c r="H3822" s="56">
        <f t="shared" si="135"/>
        <v>170</v>
      </c>
    </row>
    <row r="3823" ht="15.75" customHeight="1">
      <c r="A3823" s="53">
        <v>16.0</v>
      </c>
      <c r="B3823" s="55"/>
      <c r="C3823" s="55" t="str">
        <f>+IF(ISERROR(VLOOKUP($B3823,Insumos!$C:$G,3,FALSE)),"",VLOOKUP($B3823,Insumos!$C:$G,3,FALSE))</f>
        <v/>
      </c>
      <c r="D3823" s="56" t="str">
        <f>+IF(ISERROR(VLOOKUP($B3823,Insumos!$C:$G,2,FALSE)),"",VLOOKUP($B3823,Insumos!$C:$G,2,FALSE))</f>
        <v/>
      </c>
      <c r="E3823" s="57" t="str">
        <f>+IF(ISERROR(VLOOKUP($B3823,Insumos!$C:$G,5,FALSE)),"",VLOOKUP($B3823,Insumos!$C:$G,5,FALSE))</f>
        <v/>
      </c>
      <c r="F3823" s="55" t="str">
        <f>+IF(ISERROR(VLOOKUP($B3823,Insumos!$C:$G,4,FALSE)),"",VLOOKUP($B3823,Insumos!$C:$G,4,FALSE))</f>
        <v/>
      </c>
      <c r="G3823" s="182"/>
      <c r="H3823" s="56">
        <f t="shared" si="135"/>
        <v>0</v>
      </c>
    </row>
    <row r="3824" ht="15.75" customHeight="1">
      <c r="A3824" s="53">
        <v>17.0</v>
      </c>
      <c r="B3824" s="55"/>
      <c r="C3824" s="55" t="str">
        <f>+IF(ISERROR(VLOOKUP($B3824,Insumos!$C:$G,3,FALSE)),"",VLOOKUP($B3824,Insumos!$C:$G,3,FALSE))</f>
        <v/>
      </c>
      <c r="D3824" s="56" t="str">
        <f>+IF(ISERROR(VLOOKUP($B3824,Insumos!$C:$G,2,FALSE)),"",VLOOKUP($B3824,Insumos!$C:$G,2,FALSE))</f>
        <v/>
      </c>
      <c r="E3824" s="57" t="str">
        <f>+IF(ISERROR(VLOOKUP($B3824,Insumos!$C:$G,5,FALSE)),"",VLOOKUP($B3824,Insumos!$C:$G,5,FALSE))</f>
        <v/>
      </c>
      <c r="F3824" s="55" t="str">
        <f>+IF(ISERROR(VLOOKUP($B3824,Insumos!$C:$G,4,FALSE)),"",VLOOKUP($B3824,Insumos!$C:$G,4,FALSE))</f>
        <v/>
      </c>
      <c r="G3824" s="182"/>
      <c r="H3824" s="56">
        <f t="shared" si="135"/>
        <v>0</v>
      </c>
    </row>
    <row r="3825" ht="15.75" customHeight="1">
      <c r="A3825" s="53">
        <v>18.0</v>
      </c>
      <c r="B3825" s="55"/>
      <c r="C3825" s="55" t="str">
        <f>+IF(ISERROR(VLOOKUP($B3825,Insumos!$C:$G,3,FALSE)),"",VLOOKUP($B3825,Insumos!$C:$G,3,FALSE))</f>
        <v/>
      </c>
      <c r="D3825" s="56" t="str">
        <f>+IF(ISERROR(VLOOKUP($B3825,Insumos!$C:$G,2,FALSE)),"",VLOOKUP($B3825,Insumos!$C:$G,2,FALSE))</f>
        <v/>
      </c>
      <c r="E3825" s="57" t="str">
        <f>+IF(ISERROR(VLOOKUP($B3825,Insumos!$C:$G,5,FALSE)),"",VLOOKUP($B3825,Insumos!$C:$G,5,FALSE))</f>
        <v/>
      </c>
      <c r="F3825" s="55" t="str">
        <f>+IF(ISERROR(VLOOKUP($B3825,Insumos!$C:$G,4,FALSE)),"",VLOOKUP($B3825,Insumos!$C:$G,4,FALSE))</f>
        <v/>
      </c>
      <c r="G3825" s="182"/>
      <c r="H3825" s="56">
        <f t="shared" si="135"/>
        <v>0</v>
      </c>
    </row>
    <row r="3826" ht="15.75" customHeight="1">
      <c r="A3826" s="42"/>
      <c r="B3826" s="140"/>
      <c r="C3826" s="41"/>
      <c r="D3826" s="44"/>
      <c r="E3826" s="45"/>
      <c r="F3826" s="41"/>
      <c r="G3826" s="67" t="s">
        <v>566</v>
      </c>
      <c r="H3826" s="68">
        <f>+SUM(H3808:H3825)</f>
        <v>1375.23</v>
      </c>
    </row>
    <row r="3827" ht="15.75" customHeight="1">
      <c r="A3827" s="42"/>
      <c r="B3827" s="140"/>
      <c r="C3827" s="41"/>
      <c r="D3827" s="44"/>
      <c r="E3827" s="45"/>
      <c r="F3827" s="41"/>
      <c r="G3827" s="67" t="s">
        <v>569</v>
      </c>
      <c r="H3827" s="142">
        <f>+H3826/10</f>
        <v>137.523</v>
      </c>
    </row>
    <row r="3828" ht="15.75" customHeight="1">
      <c r="A3828" s="42"/>
      <c r="B3828" s="140"/>
      <c r="C3828" s="41"/>
      <c r="D3828" s="44"/>
      <c r="E3828" s="45"/>
      <c r="F3828" s="41"/>
      <c r="G3828" s="67" t="s">
        <v>570</v>
      </c>
      <c r="H3828" s="143">
        <f>(H3826+H3827)*1.19</f>
        <v>1800.17607</v>
      </c>
    </row>
    <row r="3829" ht="15.75" customHeight="1">
      <c r="A3829" s="42"/>
      <c r="B3829" s="140"/>
      <c r="C3829" s="41"/>
      <c r="D3829" s="44"/>
      <c r="E3829" s="45"/>
      <c r="F3829" s="41"/>
      <c r="G3829" s="67" t="s">
        <v>571</v>
      </c>
      <c r="H3829" s="144">
        <f>+H3828/H3830</f>
        <v>0.2469377325</v>
      </c>
    </row>
    <row r="3830" ht="15.75" customHeight="1">
      <c r="A3830" s="42"/>
      <c r="B3830" s="140"/>
      <c r="C3830" s="41"/>
      <c r="D3830" s="44"/>
      <c r="E3830" s="45"/>
      <c r="F3830" s="41"/>
      <c r="G3830" s="67" t="s">
        <v>572</v>
      </c>
      <c r="H3830" s="154">
        <v>7290.0</v>
      </c>
    </row>
    <row r="3831" ht="15.75" customHeight="1">
      <c r="B3831" s="4"/>
      <c r="G3831" s="31"/>
    </row>
    <row r="3832" ht="15.75" customHeight="1">
      <c r="B3832" s="4"/>
      <c r="G3832" s="31"/>
    </row>
    <row r="3833" ht="15.75" customHeight="1">
      <c r="B3833" s="4"/>
      <c r="G3833" s="31"/>
    </row>
    <row r="3834" ht="15.75" customHeight="1">
      <c r="B3834" s="4"/>
      <c r="G3834" s="31"/>
    </row>
    <row r="3835" ht="15.75" customHeight="1">
      <c r="A3835" s="138" t="s">
        <v>562</v>
      </c>
      <c r="B3835" s="89" t="s">
        <v>686</v>
      </c>
      <c r="C3835" s="34" t="s">
        <v>484</v>
      </c>
      <c r="D3835" s="35"/>
      <c r="E3835" s="36"/>
      <c r="F3835" s="37"/>
      <c r="G3835" s="38"/>
      <c r="H3835" s="35"/>
    </row>
    <row r="3836" ht="15.75" customHeight="1">
      <c r="A3836" s="42"/>
      <c r="B3836" s="140"/>
      <c r="C3836" s="42"/>
      <c r="D3836" s="44"/>
      <c r="E3836" s="45"/>
      <c r="F3836" s="42"/>
      <c r="G3836" s="46"/>
      <c r="H3836" s="44"/>
    </row>
    <row r="3837" ht="15.75" customHeight="1">
      <c r="A3837" s="48" t="s">
        <v>476</v>
      </c>
      <c r="B3837" s="48" t="s">
        <v>477</v>
      </c>
      <c r="C3837" s="48" t="s">
        <v>478</v>
      </c>
      <c r="D3837" s="49" t="s">
        <v>564</v>
      </c>
      <c r="E3837" s="50" t="s">
        <v>10</v>
      </c>
      <c r="F3837" s="48" t="s">
        <v>480</v>
      </c>
      <c r="G3837" s="51" t="s">
        <v>481</v>
      </c>
      <c r="H3837" s="49" t="s">
        <v>565</v>
      </c>
    </row>
    <row r="3838" ht="15.75" customHeight="1">
      <c r="A3838" s="53">
        <v>1.0</v>
      </c>
      <c r="B3838" s="55" t="s">
        <v>69</v>
      </c>
      <c r="C3838" s="55" t="str">
        <f>+IF(ISERROR(VLOOKUP($B3838,Insumos!$C:$G,3,FALSE)),"",VLOOKUP($B3838,Insumos!$C:$G,3,FALSE))</f>
        <v>GRAMOS</v>
      </c>
      <c r="D3838" s="56">
        <f>+IF(ISERROR(VLOOKUP($B3838,Insumos!$C:$G,2,FALSE)),"",VLOOKUP($B3838,Insumos!$C:$G,2,FALSE))</f>
        <v>2777.79</v>
      </c>
      <c r="E3838" s="57">
        <f>+IF(ISERROR(VLOOKUP($B3838,Insumos!$C:$G,5,FALSE)),"",VLOOKUP($B3838,Insumos!$C:$G,5,FALSE))</f>
        <v>5700</v>
      </c>
      <c r="F3838" s="55" t="str">
        <f>+IF(ISERROR(VLOOKUP($B3838,Insumos!$C:$G,4,FALSE)),"",VLOOKUP($B3838,Insumos!$C:$G,4,FALSE))</f>
        <v>GRAMOS</v>
      </c>
      <c r="G3838" s="141">
        <v>110.0</v>
      </c>
      <c r="H3838" s="56">
        <f t="shared" ref="H3838:H3855" si="136">IF(ISERROR(ROUND(+D3838/E3838*G3838,2)),0,ROUND(+D3838/E3838*G3838,2))</f>
        <v>53.61</v>
      </c>
    </row>
    <row r="3839" ht="15.75" customHeight="1">
      <c r="A3839" s="53">
        <v>2.0</v>
      </c>
      <c r="B3839" s="55" t="s">
        <v>52</v>
      </c>
      <c r="C3839" s="55" t="str">
        <f>+IF(ISERROR(VLOOKUP($B3839,Insumos!$C:$G,3,FALSE)),"",VLOOKUP($B3839,Insumos!$C:$G,3,FALSE))</f>
        <v>UNIDAD</v>
      </c>
      <c r="D3839" s="56">
        <f>+IF(ISERROR(VLOOKUP($B3839,Insumos!$C:$G,2,FALSE)),"",VLOOKUP($B3839,Insumos!$C:$G,2,FALSE))</f>
        <v>5000</v>
      </c>
      <c r="E3839" s="57">
        <f>+IF(ISERROR(VLOOKUP($B3839,Insumos!$C:$G,5,FALSE)),"",VLOOKUP($B3839,Insumos!$C:$G,5,FALSE))</f>
        <v>100</v>
      </c>
      <c r="F3839" s="55" t="str">
        <f>+IF(ISERROR(VLOOKUP($B3839,Insumos!$C:$G,4,FALSE)),"",VLOOKUP($B3839,Insumos!$C:$G,4,FALSE))</f>
        <v>UNIDAD</v>
      </c>
      <c r="G3839" s="141">
        <v>0.5</v>
      </c>
      <c r="H3839" s="56">
        <f t="shared" si="136"/>
        <v>25</v>
      </c>
    </row>
    <row r="3840" ht="15.75" customHeight="1">
      <c r="A3840" s="53">
        <v>3.0</v>
      </c>
      <c r="B3840" s="55" t="s">
        <v>236</v>
      </c>
      <c r="C3840" s="55" t="str">
        <f>+IF(ISERROR(VLOOKUP($B3840,Insumos!$C:$G,3,FALSE)),"",VLOOKUP($B3840,Insumos!$C:$G,3,FALSE))</f>
        <v>GRAMOS</v>
      </c>
      <c r="D3840" s="56">
        <f>+IF(ISERROR(VLOOKUP($B3840,Insumos!$C:$G,2,FALSE)),"",VLOOKUP($B3840,Insumos!$C:$G,2,FALSE))</f>
        <v>8753.846154</v>
      </c>
      <c r="E3840" s="57">
        <f>+IF(ISERROR(VLOOKUP($B3840,Insumos!$C:$G,5,FALSE)),"",VLOOKUP($B3840,Insumos!$C:$G,5,FALSE))</f>
        <v>1000</v>
      </c>
      <c r="F3840" s="55" t="str">
        <f>+IF(ISERROR(VLOOKUP($B3840,Insumos!$C:$G,4,FALSE)),"",VLOOKUP($B3840,Insumos!$C:$G,4,FALSE))</f>
        <v>GRAMOS</v>
      </c>
      <c r="G3840" s="141">
        <v>30.0</v>
      </c>
      <c r="H3840" s="56">
        <f t="shared" si="136"/>
        <v>262.62</v>
      </c>
    </row>
    <row r="3841" ht="15.75" customHeight="1">
      <c r="A3841" s="53">
        <v>4.0</v>
      </c>
      <c r="B3841" s="55" t="s">
        <v>33</v>
      </c>
      <c r="C3841" s="55" t="str">
        <f>+IF(ISERROR(VLOOKUP($B3841,Insumos!$C:$G,3,FALSE)),"",VLOOKUP($B3841,Insumos!$C:$G,3,FALSE))</f>
        <v>GRAMOS</v>
      </c>
      <c r="D3841" s="56">
        <f>+IF(ISERROR(VLOOKUP($B3841,Insumos!$C:$G,2,FALSE)),"",VLOOKUP($B3841,Insumos!$C:$G,2,FALSE))</f>
        <v>6945</v>
      </c>
      <c r="E3841" s="57">
        <f>+IF(ISERROR(VLOOKUP($B3841,Insumos!$C:$G,5,FALSE)),"",VLOOKUP($B3841,Insumos!$C:$G,5,FALSE))</f>
        <v>1360</v>
      </c>
      <c r="F3841" s="55" t="str">
        <f>+IF(ISERROR(VLOOKUP($B3841,Insumos!$C:$G,4,FALSE)),"",VLOOKUP($B3841,Insumos!$C:$G,4,FALSE))</f>
        <v>GRAMOS</v>
      </c>
      <c r="G3841" s="141">
        <v>35.0</v>
      </c>
      <c r="H3841" s="56">
        <f t="shared" si="136"/>
        <v>178.73</v>
      </c>
    </row>
    <row r="3842" ht="15.75" customHeight="1">
      <c r="A3842" s="53">
        <v>5.0</v>
      </c>
      <c r="B3842" s="55" t="s">
        <v>232</v>
      </c>
      <c r="C3842" s="55" t="str">
        <f>+IF(ISERROR(VLOOKUP($B3842,Insumos!$C:$G,3,FALSE)),"",VLOOKUP($B3842,Insumos!$C:$G,3,FALSE))</f>
        <v>GRAMOS</v>
      </c>
      <c r="D3842" s="56">
        <f>+IF(ISERROR(VLOOKUP($B3842,Insumos!$C:$G,2,FALSE)),"",VLOOKUP($B3842,Insumos!$C:$G,2,FALSE))</f>
        <v>3529.411765</v>
      </c>
      <c r="E3842" s="57">
        <f>+IF(ISERROR(VLOOKUP($B3842,Insumos!$C:$G,5,FALSE)),"",VLOOKUP($B3842,Insumos!$C:$G,5,FALSE))</f>
        <v>1000</v>
      </c>
      <c r="F3842" s="55" t="str">
        <f>+IF(ISERROR(VLOOKUP($B3842,Insumos!$C:$G,4,FALSE)),"",VLOOKUP($B3842,Insumos!$C:$G,4,FALSE))</f>
        <v>GRAMOS</v>
      </c>
      <c r="G3842" s="141">
        <v>40.0</v>
      </c>
      <c r="H3842" s="56">
        <f t="shared" si="136"/>
        <v>141.18</v>
      </c>
    </row>
    <row r="3843" ht="15.75" customHeight="1">
      <c r="A3843" s="53">
        <v>6.0</v>
      </c>
      <c r="B3843" s="55" t="s">
        <v>180</v>
      </c>
      <c r="C3843" s="55" t="str">
        <f>+IF(ISERROR(VLOOKUP($B3843,Insumos!$C:$G,3,FALSE)),"",VLOOKUP($B3843,Insumos!$C:$G,3,FALSE))</f>
        <v>GRAMOS</v>
      </c>
      <c r="D3843" s="56">
        <f>+IF(ISERROR(VLOOKUP($B3843,Insumos!$C:$G,2,FALSE)),"",VLOOKUP($B3843,Insumos!$C:$G,2,FALSE))</f>
        <v>6945</v>
      </c>
      <c r="E3843" s="57">
        <f>+IF(ISERROR(VLOOKUP($B3843,Insumos!$C:$G,5,FALSE)),"",VLOOKUP($B3843,Insumos!$C:$G,5,FALSE))</f>
        <v>1360</v>
      </c>
      <c r="F3843" s="55" t="str">
        <f>+IF(ISERROR(VLOOKUP($B3843,Insumos!$C:$G,4,FALSE)),"",VLOOKUP($B3843,Insumos!$C:$G,4,FALSE))</f>
        <v>GRAMOS</v>
      </c>
      <c r="G3843" s="141">
        <v>45.0</v>
      </c>
      <c r="H3843" s="56">
        <f t="shared" si="136"/>
        <v>229.8</v>
      </c>
    </row>
    <row r="3844" ht="15.75" customHeight="1">
      <c r="A3844" s="53">
        <v>7.0</v>
      </c>
      <c r="B3844" s="55" t="s">
        <v>297</v>
      </c>
      <c r="C3844" s="55" t="str">
        <f>+IF(ISERROR(VLOOKUP($B3844,Insumos!$C:$G,3,FALSE)),"",VLOOKUP($B3844,Insumos!$C:$G,3,FALSE))</f>
        <v>CAJA</v>
      </c>
      <c r="D3844" s="56">
        <f>+IF(ISERROR(VLOOKUP($B3844,Insumos!$C:$G,2,FALSE)),"",VLOOKUP($B3844,Insumos!$C:$G,2,FALSE))</f>
        <v>110</v>
      </c>
      <c r="E3844" s="57">
        <f>+IF(ISERROR(VLOOKUP($B3844,Insumos!$C:$G,5,FALSE)),"",VLOOKUP($B3844,Insumos!$C:$G,5,FALSE))</f>
        <v>1</v>
      </c>
      <c r="F3844" s="55" t="str">
        <f>+IF(ISERROR(VLOOKUP($B3844,Insumos!$C:$G,4,FALSE)),"",VLOOKUP($B3844,Insumos!$C:$G,4,FALSE))</f>
        <v>CAJA</v>
      </c>
      <c r="G3844" s="141">
        <v>1.0</v>
      </c>
      <c r="H3844" s="56">
        <f t="shared" si="136"/>
        <v>110</v>
      </c>
    </row>
    <row r="3845" ht="15.75" customHeight="1">
      <c r="A3845" s="53">
        <v>8.0</v>
      </c>
      <c r="B3845" s="55" t="s">
        <v>314</v>
      </c>
      <c r="C3845" s="55" t="str">
        <f>+IF(ISERROR(VLOOKUP($B3845,Insumos!$C:$G,3,FALSE)),"",VLOOKUP($B3845,Insumos!$C:$G,3,FALSE))</f>
        <v>UNIDAD</v>
      </c>
      <c r="D3845" s="56">
        <f>+IF(ISERROR(VLOOKUP($B3845,Insumos!$C:$G,2,FALSE)),"",VLOOKUP($B3845,Insumos!$C:$G,2,FALSE))</f>
        <v>10.5</v>
      </c>
      <c r="E3845" s="57">
        <f>+IF(ISERROR(VLOOKUP($B3845,Insumos!$C:$G,5,FALSE)),"",VLOOKUP($B3845,Insumos!$C:$G,5,FALSE))</f>
        <v>1</v>
      </c>
      <c r="F3845" s="55" t="str">
        <f>+IF(ISERROR(VLOOKUP($B3845,Insumos!$C:$G,4,FALSE)),"",VLOOKUP($B3845,Insumos!$C:$G,4,FALSE))</f>
        <v>UNIDAD</v>
      </c>
      <c r="G3845" s="141">
        <v>1.0</v>
      </c>
      <c r="H3845" s="56">
        <f t="shared" si="136"/>
        <v>10.5</v>
      </c>
    </row>
    <row r="3846" ht="15.75" customHeight="1">
      <c r="A3846" s="53">
        <v>9.0</v>
      </c>
      <c r="B3846" s="55" t="s">
        <v>156</v>
      </c>
      <c r="C3846" s="55" t="str">
        <f>+IF(ISERROR(VLOOKUP($B3846,Insumos!$C:$G,3,FALSE)),"",VLOOKUP($B3846,Insumos!$C:$G,3,FALSE))</f>
        <v>GRAMOS</v>
      </c>
      <c r="D3846" s="56">
        <f>+IF(ISERROR(VLOOKUP($B3846,Insumos!$C:$G,2,FALSE)),"",VLOOKUP($B3846,Insumos!$C:$G,2,FALSE))</f>
        <v>909</v>
      </c>
      <c r="E3846" s="57">
        <f>+IF(ISERROR(VLOOKUP($B3846,Insumos!$C:$G,5,FALSE)),"",VLOOKUP($B3846,Insumos!$C:$G,5,FALSE))</f>
        <v>1000</v>
      </c>
      <c r="F3846" s="55" t="str">
        <f>+IF(ISERROR(VLOOKUP($B3846,Insumos!$C:$G,4,FALSE)),"",VLOOKUP($B3846,Insumos!$C:$G,4,FALSE))</f>
        <v>GRAMOS</v>
      </c>
      <c r="G3846" s="141">
        <v>8.0</v>
      </c>
      <c r="H3846" s="56">
        <f t="shared" si="136"/>
        <v>7.27</v>
      </c>
    </row>
    <row r="3847" ht="15.75" customHeight="1">
      <c r="A3847" s="53">
        <v>10.0</v>
      </c>
      <c r="B3847" s="55" t="s">
        <v>313</v>
      </c>
      <c r="C3847" s="55" t="str">
        <f>+IF(ISERROR(VLOOKUP($B3847,Insumos!$C:$G,3,FALSE)),"",VLOOKUP($B3847,Insumos!$C:$G,3,FALSE))</f>
        <v>GRAMOS</v>
      </c>
      <c r="D3847" s="56">
        <f>+IF(ISERROR(VLOOKUP($B3847,Insumos!$C:$G,2,FALSE)),"",VLOOKUP($B3847,Insumos!$C:$G,2,FALSE))</f>
        <v>6750</v>
      </c>
      <c r="E3847" s="57">
        <f>+IF(ISERROR(VLOOKUP($B3847,Insumos!$C:$G,5,FALSE)),"",VLOOKUP($B3847,Insumos!$C:$G,5,FALSE))</f>
        <v>1000</v>
      </c>
      <c r="F3847" s="55" t="str">
        <f>+IF(ISERROR(VLOOKUP($B3847,Insumos!$C:$G,4,FALSE)),"",VLOOKUP($B3847,Insumos!$C:$G,4,FALSE))</f>
        <v>GRAMOS</v>
      </c>
      <c r="G3847" s="141">
        <v>8.0</v>
      </c>
      <c r="H3847" s="56">
        <f t="shared" si="136"/>
        <v>54</v>
      </c>
    </row>
    <row r="3848" ht="15.75" customHeight="1">
      <c r="A3848" s="53">
        <v>11.0</v>
      </c>
      <c r="B3848" s="55" t="s">
        <v>311</v>
      </c>
      <c r="C3848" s="55" t="str">
        <f>+IF(ISERROR(VLOOKUP($B3848,Insumos!$C:$G,3,FALSE)),"",VLOOKUP($B3848,Insumos!$C:$G,3,FALSE))</f>
        <v>UNIDAD</v>
      </c>
      <c r="D3848" s="56">
        <f>+IF(ISERROR(VLOOKUP($B3848,Insumos!$C:$G,2,FALSE)),"",VLOOKUP($B3848,Insumos!$C:$G,2,FALSE))</f>
        <v>75.25</v>
      </c>
      <c r="E3848" s="57">
        <f>+IF(ISERROR(VLOOKUP($B3848,Insumos!$C:$G,5,FALSE)),"",VLOOKUP($B3848,Insumos!$C:$G,5,FALSE))</f>
        <v>1</v>
      </c>
      <c r="F3848" s="55" t="str">
        <f>+IF(ISERROR(VLOOKUP($B3848,Insumos!$C:$G,4,FALSE)),"",VLOOKUP($B3848,Insumos!$C:$G,4,FALSE))</f>
        <v>UNIDAD</v>
      </c>
      <c r="G3848" s="141">
        <v>1.0</v>
      </c>
      <c r="H3848" s="56">
        <f t="shared" si="136"/>
        <v>75.25</v>
      </c>
    </row>
    <row r="3849" ht="15.75" customHeight="1">
      <c r="A3849" s="53">
        <v>12.0</v>
      </c>
      <c r="B3849" s="55" t="s">
        <v>312</v>
      </c>
      <c r="C3849" s="55" t="str">
        <f>+IF(ISERROR(VLOOKUP($B3849,Insumos!$C:$G,3,FALSE)),"",VLOOKUP($B3849,Insumos!$C:$G,3,FALSE))</f>
        <v>UNIDAD</v>
      </c>
      <c r="D3849" s="56">
        <f>+IF(ISERROR(VLOOKUP($B3849,Insumos!$C:$G,2,FALSE)),"",VLOOKUP($B3849,Insumos!$C:$G,2,FALSE))</f>
        <v>90.25</v>
      </c>
      <c r="E3849" s="57">
        <f>+IF(ISERROR(VLOOKUP($B3849,Insumos!$C:$G,5,FALSE)),"",VLOOKUP($B3849,Insumos!$C:$G,5,FALSE))</f>
        <v>1</v>
      </c>
      <c r="F3849" s="55" t="str">
        <f>+IF(ISERROR(VLOOKUP($B3849,Insumos!$C:$G,4,FALSE)),"",VLOOKUP($B3849,Insumos!$C:$G,4,FALSE))</f>
        <v>UNIDAD</v>
      </c>
      <c r="G3849" s="141">
        <v>1.0</v>
      </c>
      <c r="H3849" s="56">
        <f t="shared" si="136"/>
        <v>90.25</v>
      </c>
    </row>
    <row r="3850" ht="15.75" customHeight="1">
      <c r="A3850" s="53">
        <v>13.0</v>
      </c>
      <c r="B3850" s="55" t="s">
        <v>303</v>
      </c>
      <c r="C3850" s="55" t="str">
        <f>+IF(ISERROR(VLOOKUP($B3850,Insumos!$C:$G,3,FALSE)),"",VLOOKUP($B3850,Insumos!$C:$G,3,FALSE))</f>
        <v>UNIDAD</v>
      </c>
      <c r="D3850" s="56">
        <f>+IF(ISERROR(VLOOKUP($B3850,Insumos!$C:$G,2,FALSE)),"",VLOOKUP($B3850,Insumos!$C:$G,2,FALSE))</f>
        <v>10</v>
      </c>
      <c r="E3850" s="57">
        <f>+IF(ISERROR(VLOOKUP($B3850,Insumos!$C:$G,5,FALSE)),"",VLOOKUP($B3850,Insumos!$C:$G,5,FALSE))</f>
        <v>1</v>
      </c>
      <c r="F3850" s="55" t="str">
        <f>+IF(ISERROR(VLOOKUP($B3850,Insumos!$C:$G,4,FALSE)),"",VLOOKUP($B3850,Insumos!$C:$G,4,FALSE))</f>
        <v>UNIDAD</v>
      </c>
      <c r="G3850" s="141">
        <v>2.0</v>
      </c>
      <c r="H3850" s="56">
        <f t="shared" si="136"/>
        <v>20</v>
      </c>
    </row>
    <row r="3851" ht="15.75" customHeight="1">
      <c r="A3851" s="53">
        <v>14.0</v>
      </c>
      <c r="B3851" s="55" t="s">
        <v>304</v>
      </c>
      <c r="C3851" s="55" t="str">
        <f>+IF(ISERROR(VLOOKUP($B3851,Insumos!$C:$G,3,FALSE)),"",VLOOKUP($B3851,Insumos!$C:$G,3,FALSE))</f>
        <v>UNIDAD</v>
      </c>
      <c r="D3851" s="56">
        <f>+IF(ISERROR(VLOOKUP($B3851,Insumos!$C:$G,2,FALSE)),"",VLOOKUP($B3851,Insumos!$C:$G,2,FALSE))</f>
        <v>9</v>
      </c>
      <c r="E3851" s="57">
        <f>+IF(ISERROR(VLOOKUP($B3851,Insumos!$C:$G,5,FALSE)),"",VLOOKUP($B3851,Insumos!$C:$G,5,FALSE))</f>
        <v>1</v>
      </c>
      <c r="F3851" s="55" t="str">
        <f>+IF(ISERROR(VLOOKUP($B3851,Insumos!$C:$G,4,FALSE)),"",VLOOKUP($B3851,Insumos!$C:$G,4,FALSE))</f>
        <v>UNIDAD</v>
      </c>
      <c r="G3851" s="141">
        <v>2.0</v>
      </c>
      <c r="H3851" s="56">
        <f t="shared" si="136"/>
        <v>18</v>
      </c>
    </row>
    <row r="3852" ht="15.75" customHeight="1">
      <c r="A3852" s="53">
        <v>15.0</v>
      </c>
      <c r="B3852" s="55" t="s">
        <v>315</v>
      </c>
      <c r="C3852" s="55" t="str">
        <f>+IF(ISERROR(VLOOKUP($B3852,Insumos!$C:$G,3,FALSE)),"",VLOOKUP($B3852,Insumos!$C:$G,3,FALSE))</f>
        <v>UNIDAD</v>
      </c>
      <c r="D3852" s="56">
        <f>+IF(ISERROR(VLOOKUP($B3852,Insumos!$C:$G,2,FALSE)),"",VLOOKUP($B3852,Insumos!$C:$G,2,FALSE))</f>
        <v>170</v>
      </c>
      <c r="E3852" s="57">
        <f>+IF(ISERROR(VLOOKUP($B3852,Insumos!$C:$G,5,FALSE)),"",VLOOKUP($B3852,Insumos!$C:$G,5,FALSE))</f>
        <v>1</v>
      </c>
      <c r="F3852" s="55" t="str">
        <f>+IF(ISERROR(VLOOKUP($B3852,Insumos!$C:$G,4,FALSE)),"",VLOOKUP($B3852,Insumos!$C:$G,4,FALSE))</f>
        <v>UNIDAD</v>
      </c>
      <c r="G3852" s="141">
        <v>1.0</v>
      </c>
      <c r="H3852" s="56">
        <f t="shared" si="136"/>
        <v>170</v>
      </c>
    </row>
    <row r="3853" ht="15.75" customHeight="1">
      <c r="A3853" s="53">
        <v>16.0</v>
      </c>
      <c r="B3853" s="55"/>
      <c r="C3853" s="55" t="str">
        <f>+IF(ISERROR(VLOOKUP($B3853,Insumos!$C:$G,3,FALSE)),"",VLOOKUP($B3853,Insumos!$C:$G,3,FALSE))</f>
        <v/>
      </c>
      <c r="D3853" s="56" t="str">
        <f>+IF(ISERROR(VLOOKUP($B3853,Insumos!$C:$G,2,FALSE)),"",VLOOKUP($B3853,Insumos!$C:$G,2,FALSE))</f>
        <v/>
      </c>
      <c r="E3853" s="57" t="str">
        <f>+IF(ISERROR(VLOOKUP($B3853,Insumos!$C:$G,5,FALSE)),"",VLOOKUP($B3853,Insumos!$C:$G,5,FALSE))</f>
        <v/>
      </c>
      <c r="F3853" s="55" t="str">
        <f>+IF(ISERROR(VLOOKUP($B3853,Insumos!$C:$G,4,FALSE)),"",VLOOKUP($B3853,Insumos!$C:$G,4,FALSE))</f>
        <v/>
      </c>
      <c r="G3853" s="141"/>
      <c r="H3853" s="56">
        <f t="shared" si="136"/>
        <v>0</v>
      </c>
    </row>
    <row r="3854" ht="15.75" customHeight="1">
      <c r="A3854" s="53">
        <v>17.0</v>
      </c>
      <c r="B3854" s="55"/>
      <c r="C3854" s="55" t="str">
        <f>+IF(ISERROR(VLOOKUP($B3854,Insumos!$C:$G,3,FALSE)),"",VLOOKUP($B3854,Insumos!$C:$G,3,FALSE))</f>
        <v/>
      </c>
      <c r="D3854" s="56" t="str">
        <f>+IF(ISERROR(VLOOKUP($B3854,Insumos!$C:$G,2,FALSE)),"",VLOOKUP($B3854,Insumos!$C:$G,2,FALSE))</f>
        <v/>
      </c>
      <c r="E3854" s="57" t="str">
        <f>+IF(ISERROR(VLOOKUP($B3854,Insumos!$C:$G,5,FALSE)),"",VLOOKUP($B3854,Insumos!$C:$G,5,FALSE))</f>
        <v/>
      </c>
      <c r="F3854" s="55" t="str">
        <f>+IF(ISERROR(VLOOKUP($B3854,Insumos!$C:$G,4,FALSE)),"",VLOOKUP($B3854,Insumos!$C:$G,4,FALSE))</f>
        <v/>
      </c>
      <c r="G3854" s="141"/>
      <c r="H3854" s="56">
        <f t="shared" si="136"/>
        <v>0</v>
      </c>
    </row>
    <row r="3855" ht="15.75" customHeight="1">
      <c r="A3855" s="53">
        <v>18.0</v>
      </c>
      <c r="B3855" s="55"/>
      <c r="C3855" s="55" t="str">
        <f>+IF(ISERROR(VLOOKUP($B3855,Insumos!$C:$G,3,FALSE)),"",VLOOKUP($B3855,Insumos!$C:$G,3,FALSE))</f>
        <v/>
      </c>
      <c r="D3855" s="56" t="str">
        <f>+IF(ISERROR(VLOOKUP($B3855,Insumos!$C:$G,2,FALSE)),"",VLOOKUP($B3855,Insumos!$C:$G,2,FALSE))</f>
        <v/>
      </c>
      <c r="E3855" s="57" t="str">
        <f>+IF(ISERROR(VLOOKUP($B3855,Insumos!$C:$G,5,FALSE)),"",VLOOKUP($B3855,Insumos!$C:$G,5,FALSE))</f>
        <v/>
      </c>
      <c r="F3855" s="55" t="str">
        <f>+IF(ISERROR(VLOOKUP($B3855,Insumos!$C:$G,4,FALSE)),"",VLOOKUP($B3855,Insumos!$C:$G,4,FALSE))</f>
        <v/>
      </c>
      <c r="G3855" s="141"/>
      <c r="H3855" s="56">
        <f t="shared" si="136"/>
        <v>0</v>
      </c>
    </row>
    <row r="3856" ht="15.75" customHeight="1">
      <c r="A3856" s="42"/>
      <c r="B3856" s="140"/>
      <c r="C3856" s="41"/>
      <c r="D3856" s="44"/>
      <c r="E3856" s="45"/>
      <c r="F3856" s="41"/>
      <c r="G3856" s="67" t="s">
        <v>566</v>
      </c>
      <c r="H3856" s="68">
        <f>+SUM(H3838:H3855)</f>
        <v>1446.21</v>
      </c>
    </row>
    <row r="3857" ht="15.75" customHeight="1">
      <c r="A3857" s="42"/>
      <c r="B3857" s="140"/>
      <c r="C3857" s="41"/>
      <c r="D3857" s="44"/>
      <c r="E3857" s="45"/>
      <c r="F3857" s="41"/>
      <c r="G3857" s="67" t="s">
        <v>569</v>
      </c>
      <c r="H3857" s="142">
        <f>+H3856/10</f>
        <v>144.621</v>
      </c>
    </row>
    <row r="3858" ht="15.75" customHeight="1">
      <c r="A3858" s="42"/>
      <c r="B3858" s="140"/>
      <c r="C3858" s="41"/>
      <c r="D3858" s="44"/>
      <c r="E3858" s="45"/>
      <c r="F3858" s="41"/>
      <c r="G3858" s="67" t="s">
        <v>570</v>
      </c>
      <c r="H3858" s="143">
        <f>(H3856+H3857)*1.19</f>
        <v>1893.08889</v>
      </c>
    </row>
    <row r="3859" ht="15.75" customHeight="1">
      <c r="A3859" s="42"/>
      <c r="B3859" s="140"/>
      <c r="C3859" s="41"/>
      <c r="D3859" s="44"/>
      <c r="E3859" s="45"/>
      <c r="F3859" s="41"/>
      <c r="G3859" s="67" t="s">
        <v>571</v>
      </c>
      <c r="H3859" s="144">
        <f>+H3858/H3860</f>
        <v>0.2596829753</v>
      </c>
    </row>
    <row r="3860" ht="15.75" customHeight="1">
      <c r="A3860" s="42"/>
      <c r="B3860" s="140"/>
      <c r="C3860" s="41"/>
      <c r="D3860" s="44"/>
      <c r="E3860" s="45"/>
      <c r="F3860" s="41"/>
      <c r="G3860" s="67" t="s">
        <v>572</v>
      </c>
      <c r="H3860" s="154">
        <v>7290.0</v>
      </c>
    </row>
    <row r="3861" ht="15.75" customHeight="1">
      <c r="B3861" s="4"/>
      <c r="G3861" s="31"/>
    </row>
    <row r="3862" ht="15.75" customHeight="1">
      <c r="B3862" s="4"/>
      <c r="G3862" s="31"/>
    </row>
    <row r="3863" ht="15.75" customHeight="1">
      <c r="B3863" s="4"/>
      <c r="G3863" s="31"/>
    </row>
    <row r="3864" ht="15.75" customHeight="1">
      <c r="A3864" s="138" t="s">
        <v>562</v>
      </c>
      <c r="B3864" s="89" t="s">
        <v>687</v>
      </c>
      <c r="C3864" s="34" t="s">
        <v>484</v>
      </c>
      <c r="D3864" s="35"/>
      <c r="E3864" s="36"/>
      <c r="F3864" s="37"/>
      <c r="G3864" s="38"/>
      <c r="H3864" s="35"/>
    </row>
    <row r="3865" ht="15.75" customHeight="1">
      <c r="A3865" s="42"/>
      <c r="B3865" s="140"/>
      <c r="C3865" s="42"/>
      <c r="D3865" s="44"/>
      <c r="E3865" s="45"/>
      <c r="F3865" s="42"/>
      <c r="G3865" s="46"/>
      <c r="H3865" s="44"/>
    </row>
    <row r="3866" ht="15.75" customHeight="1">
      <c r="A3866" s="48" t="s">
        <v>476</v>
      </c>
      <c r="B3866" s="48" t="s">
        <v>477</v>
      </c>
      <c r="C3866" s="48" t="s">
        <v>478</v>
      </c>
      <c r="D3866" s="49" t="s">
        <v>564</v>
      </c>
      <c r="E3866" s="50" t="s">
        <v>10</v>
      </c>
      <c r="F3866" s="48" t="s">
        <v>480</v>
      </c>
      <c r="G3866" s="51" t="s">
        <v>481</v>
      </c>
      <c r="H3866" s="49" t="s">
        <v>565</v>
      </c>
    </row>
    <row r="3867" ht="15.75" customHeight="1">
      <c r="A3867" s="53">
        <v>1.0</v>
      </c>
      <c r="B3867" s="55" t="s">
        <v>69</v>
      </c>
      <c r="C3867" s="55" t="str">
        <f>+IF(ISERROR(VLOOKUP($B3867,Insumos!$C:$G,3,FALSE)),"",VLOOKUP($B3867,Insumos!$C:$G,3,FALSE))</f>
        <v>GRAMOS</v>
      </c>
      <c r="D3867" s="56">
        <f>+IF(ISERROR(VLOOKUP($B3867,Insumos!$C:$G,2,FALSE)),"",VLOOKUP($B3867,Insumos!$C:$G,2,FALSE))</f>
        <v>2777.79</v>
      </c>
      <c r="E3867" s="57">
        <f>+IF(ISERROR(VLOOKUP($B3867,Insumos!$C:$G,5,FALSE)),"",VLOOKUP($B3867,Insumos!$C:$G,5,FALSE))</f>
        <v>5700</v>
      </c>
      <c r="F3867" s="55" t="str">
        <f>+IF(ISERROR(VLOOKUP($B3867,Insumos!$C:$G,4,FALSE)),"",VLOOKUP($B3867,Insumos!$C:$G,4,FALSE))</f>
        <v>GRAMOS</v>
      </c>
      <c r="G3867" s="141">
        <v>110.0</v>
      </c>
      <c r="H3867" s="56">
        <f t="shared" ref="H3867:H3885" si="137">IF(ISERROR(ROUND(+D3867/E3867*G3867,2)),0,ROUND(+D3867/E3867*G3867,2))</f>
        <v>53.61</v>
      </c>
    </row>
    <row r="3868" ht="15.75" customHeight="1">
      <c r="A3868" s="53">
        <v>2.0</v>
      </c>
      <c r="B3868" s="55" t="s">
        <v>52</v>
      </c>
      <c r="C3868" s="55" t="str">
        <f>+IF(ISERROR(VLOOKUP($B3868,Insumos!$C:$G,3,FALSE)),"",VLOOKUP($B3868,Insumos!$C:$G,3,FALSE))</f>
        <v>UNIDAD</v>
      </c>
      <c r="D3868" s="56">
        <f>+IF(ISERROR(VLOOKUP($B3868,Insumos!$C:$G,2,FALSE)),"",VLOOKUP($B3868,Insumos!$C:$G,2,FALSE))</f>
        <v>5000</v>
      </c>
      <c r="E3868" s="57">
        <f>+IF(ISERROR(VLOOKUP($B3868,Insumos!$C:$G,5,FALSE)),"",VLOOKUP($B3868,Insumos!$C:$G,5,FALSE))</f>
        <v>100</v>
      </c>
      <c r="F3868" s="55" t="str">
        <f>+IF(ISERROR(VLOOKUP($B3868,Insumos!$C:$G,4,FALSE)),"",VLOOKUP($B3868,Insumos!$C:$G,4,FALSE))</f>
        <v>UNIDAD</v>
      </c>
      <c r="G3868" s="141">
        <v>0.5</v>
      </c>
      <c r="H3868" s="56">
        <f t="shared" si="137"/>
        <v>25</v>
      </c>
    </row>
    <row r="3869" ht="15.75" customHeight="1">
      <c r="A3869" s="53">
        <v>3.0</v>
      </c>
      <c r="B3869" s="55" t="s">
        <v>236</v>
      </c>
      <c r="C3869" s="55" t="str">
        <f>+IF(ISERROR(VLOOKUP($B3869,Insumos!$C:$G,3,FALSE)),"",VLOOKUP($B3869,Insumos!$C:$G,3,FALSE))</f>
        <v>GRAMOS</v>
      </c>
      <c r="D3869" s="56">
        <f>+IF(ISERROR(VLOOKUP($B3869,Insumos!$C:$G,2,FALSE)),"",VLOOKUP($B3869,Insumos!$C:$G,2,FALSE))</f>
        <v>8753.846154</v>
      </c>
      <c r="E3869" s="57">
        <f>+IF(ISERROR(VLOOKUP($B3869,Insumos!$C:$G,5,FALSE)),"",VLOOKUP($B3869,Insumos!$C:$G,5,FALSE))</f>
        <v>1000</v>
      </c>
      <c r="F3869" s="55" t="str">
        <f>+IF(ISERROR(VLOOKUP($B3869,Insumos!$C:$G,4,FALSE)),"",VLOOKUP($B3869,Insumos!$C:$G,4,FALSE))</f>
        <v>GRAMOS</v>
      </c>
      <c r="G3869" s="141">
        <v>30.0</v>
      </c>
      <c r="H3869" s="56">
        <f t="shared" si="137"/>
        <v>262.62</v>
      </c>
    </row>
    <row r="3870" ht="15.75" customHeight="1">
      <c r="A3870" s="53">
        <v>4.0</v>
      </c>
      <c r="B3870" s="55" t="s">
        <v>232</v>
      </c>
      <c r="C3870" s="55" t="str">
        <f>+IF(ISERROR(VLOOKUP($B3870,Insumos!$C:$G,3,FALSE)),"",VLOOKUP($B3870,Insumos!$C:$G,3,FALSE))</f>
        <v>GRAMOS</v>
      </c>
      <c r="D3870" s="56">
        <f>+IF(ISERROR(VLOOKUP($B3870,Insumos!$C:$G,2,FALSE)),"",VLOOKUP($B3870,Insumos!$C:$G,2,FALSE))</f>
        <v>3529.411765</v>
      </c>
      <c r="E3870" s="57">
        <f>+IF(ISERROR(VLOOKUP($B3870,Insumos!$C:$G,5,FALSE)),"",VLOOKUP($B3870,Insumos!$C:$G,5,FALSE))</f>
        <v>1000</v>
      </c>
      <c r="F3870" s="55" t="str">
        <f>+IF(ISERROR(VLOOKUP($B3870,Insumos!$C:$G,4,FALSE)),"",VLOOKUP($B3870,Insumos!$C:$G,4,FALSE))</f>
        <v>GRAMOS</v>
      </c>
      <c r="G3870" s="141">
        <v>40.0</v>
      </c>
      <c r="H3870" s="56">
        <f t="shared" si="137"/>
        <v>141.18</v>
      </c>
    </row>
    <row r="3871" ht="15.75" customHeight="1">
      <c r="A3871" s="53">
        <v>5.0</v>
      </c>
      <c r="B3871" s="195" t="s">
        <v>129</v>
      </c>
      <c r="C3871" s="195" t="str">
        <f>+IF(ISERROR(VLOOKUP($B3871,Insumos!$C:$G,3,FALSE)),"",VLOOKUP($B3871,Insumos!$C:$G,3,FALSE))</f>
        <v>GRAMOS</v>
      </c>
      <c r="D3871" s="196">
        <f>+IF(ISERROR(VLOOKUP($B3871,Insumos!$C:$G,2,FALSE)),"",VLOOKUP($B3871,Insumos!$C:$G,2,FALSE))</f>
        <v>13944.82759</v>
      </c>
      <c r="E3871" s="197">
        <f>+IF(ISERROR(VLOOKUP($B3871,Insumos!$C:$G,5,FALSE)),"",VLOOKUP($B3871,Insumos!$C:$G,5,FALSE))</f>
        <v>1000</v>
      </c>
      <c r="F3871" s="195" t="str">
        <f>+IF(ISERROR(VLOOKUP($B3871,Insumos!$C:$G,4,FALSE)),"",VLOOKUP($B3871,Insumos!$C:$G,4,FALSE))</f>
        <v>GRAMOS</v>
      </c>
      <c r="G3871" s="199">
        <v>45.0</v>
      </c>
      <c r="H3871" s="196">
        <f t="shared" si="137"/>
        <v>627.52</v>
      </c>
    </row>
    <row r="3872" ht="15.75" customHeight="1">
      <c r="A3872" s="53">
        <v>6.0</v>
      </c>
      <c r="B3872" s="195" t="s">
        <v>124</v>
      </c>
      <c r="C3872" s="195" t="str">
        <f>+IF(ISERROR(VLOOKUP($B3872,Insumos!$C:$G,3,FALSE)),"",VLOOKUP($B3872,Insumos!$C:$G,3,FALSE))</f>
        <v>GRAMOS</v>
      </c>
      <c r="D3872" s="196">
        <f>+IF(ISERROR(VLOOKUP($B3872,Insumos!$C:$G,2,FALSE)),"",VLOOKUP($B3872,Insumos!$C:$G,2,FALSE))</f>
        <v>3529.411765</v>
      </c>
      <c r="E3872" s="197">
        <f>+IF(ISERROR(VLOOKUP($B3872,Insumos!$C:$G,5,FALSE)),"",VLOOKUP($B3872,Insumos!$C:$G,5,FALSE))</f>
        <v>1000</v>
      </c>
      <c r="F3872" s="195" t="str">
        <f>+IF(ISERROR(VLOOKUP($B3872,Insumos!$C:$G,4,FALSE)),"",VLOOKUP($B3872,Insumos!$C:$G,4,FALSE))</f>
        <v>GRAMOS</v>
      </c>
      <c r="G3872" s="200"/>
      <c r="H3872" s="196">
        <f t="shared" si="137"/>
        <v>0</v>
      </c>
    </row>
    <row r="3873" ht="15.75" customHeight="1">
      <c r="A3873" s="53">
        <v>7.0</v>
      </c>
      <c r="B3873" s="195" t="s">
        <v>180</v>
      </c>
      <c r="C3873" s="195" t="str">
        <f>+IF(ISERROR(VLOOKUP($B3873,Insumos!$C:$G,3,FALSE)),"",VLOOKUP($B3873,Insumos!$C:$G,3,FALSE))</f>
        <v>GRAMOS</v>
      </c>
      <c r="D3873" s="196">
        <f>+IF(ISERROR(VLOOKUP($B3873,Insumos!$C:$G,2,FALSE)),"",VLOOKUP($B3873,Insumos!$C:$G,2,FALSE))</f>
        <v>6945</v>
      </c>
      <c r="E3873" s="197">
        <f>+IF(ISERROR(VLOOKUP($B3873,Insumos!$C:$G,5,FALSE)),"",VLOOKUP($B3873,Insumos!$C:$G,5,FALSE))</f>
        <v>1360</v>
      </c>
      <c r="F3873" s="195" t="str">
        <f>+IF(ISERROR(VLOOKUP($B3873,Insumos!$C:$G,4,FALSE)),"",VLOOKUP($B3873,Insumos!$C:$G,4,FALSE))</f>
        <v>GRAMOS</v>
      </c>
      <c r="G3873" s="198"/>
      <c r="H3873" s="196">
        <f t="shared" si="137"/>
        <v>0</v>
      </c>
    </row>
    <row r="3874" ht="15.75" customHeight="1">
      <c r="A3874" s="53">
        <v>8.0</v>
      </c>
      <c r="B3874" s="55" t="s">
        <v>297</v>
      </c>
      <c r="C3874" s="55" t="str">
        <f>+IF(ISERROR(VLOOKUP($B3874,Insumos!$C:$G,3,FALSE)),"",VLOOKUP($B3874,Insumos!$C:$G,3,FALSE))</f>
        <v>CAJA</v>
      </c>
      <c r="D3874" s="56">
        <f>+IF(ISERROR(VLOOKUP($B3874,Insumos!$C:$G,2,FALSE)),"",VLOOKUP($B3874,Insumos!$C:$G,2,FALSE))</f>
        <v>110</v>
      </c>
      <c r="E3874" s="57">
        <f>+IF(ISERROR(VLOOKUP($B3874,Insumos!$C:$G,5,FALSE)),"",VLOOKUP($B3874,Insumos!$C:$G,5,FALSE))</f>
        <v>1</v>
      </c>
      <c r="F3874" s="55" t="str">
        <f>+IF(ISERROR(VLOOKUP($B3874,Insumos!$C:$G,4,FALSE)),"",VLOOKUP($B3874,Insumos!$C:$G,4,FALSE))</f>
        <v>CAJA</v>
      </c>
      <c r="G3874" s="141">
        <v>1.0</v>
      </c>
      <c r="H3874" s="56">
        <f t="shared" si="137"/>
        <v>110</v>
      </c>
    </row>
    <row r="3875" ht="15.75" customHeight="1">
      <c r="A3875" s="53">
        <v>9.0</v>
      </c>
      <c r="B3875" s="55" t="s">
        <v>314</v>
      </c>
      <c r="C3875" s="55" t="str">
        <f>+IF(ISERROR(VLOOKUP($B3875,Insumos!$C:$G,3,FALSE)),"",VLOOKUP($B3875,Insumos!$C:$G,3,FALSE))</f>
        <v>UNIDAD</v>
      </c>
      <c r="D3875" s="56">
        <f>+IF(ISERROR(VLOOKUP($B3875,Insumos!$C:$G,2,FALSE)),"",VLOOKUP($B3875,Insumos!$C:$G,2,FALSE))</f>
        <v>10.5</v>
      </c>
      <c r="E3875" s="57">
        <f>+IF(ISERROR(VLOOKUP($B3875,Insumos!$C:$G,5,FALSE)),"",VLOOKUP($B3875,Insumos!$C:$G,5,FALSE))</f>
        <v>1</v>
      </c>
      <c r="F3875" s="55" t="str">
        <f>+IF(ISERROR(VLOOKUP($B3875,Insumos!$C:$G,4,FALSE)),"",VLOOKUP($B3875,Insumos!$C:$G,4,FALSE))</f>
        <v>UNIDAD</v>
      </c>
      <c r="G3875" s="141">
        <v>1.0</v>
      </c>
      <c r="H3875" s="56">
        <f t="shared" si="137"/>
        <v>10.5</v>
      </c>
    </row>
    <row r="3876" ht="15.75" customHeight="1">
      <c r="A3876" s="53">
        <v>10.0</v>
      </c>
      <c r="B3876" s="55" t="s">
        <v>156</v>
      </c>
      <c r="C3876" s="55" t="str">
        <f>+IF(ISERROR(VLOOKUP($B3876,Insumos!$C:$G,3,FALSE)),"",VLOOKUP($B3876,Insumos!$C:$G,3,FALSE))</f>
        <v>GRAMOS</v>
      </c>
      <c r="D3876" s="56">
        <f>+IF(ISERROR(VLOOKUP($B3876,Insumos!$C:$G,2,FALSE)),"",VLOOKUP($B3876,Insumos!$C:$G,2,FALSE))</f>
        <v>909</v>
      </c>
      <c r="E3876" s="57">
        <f>+IF(ISERROR(VLOOKUP($B3876,Insumos!$C:$G,5,FALSE)),"",VLOOKUP($B3876,Insumos!$C:$G,5,FALSE))</f>
        <v>1000</v>
      </c>
      <c r="F3876" s="55" t="str">
        <f>+IF(ISERROR(VLOOKUP($B3876,Insumos!$C:$G,4,FALSE)),"",VLOOKUP($B3876,Insumos!$C:$G,4,FALSE))</f>
        <v>GRAMOS</v>
      </c>
      <c r="G3876" s="141">
        <v>8.0</v>
      </c>
      <c r="H3876" s="56">
        <f t="shared" si="137"/>
        <v>7.27</v>
      </c>
    </row>
    <row r="3877" ht="15.75" customHeight="1">
      <c r="A3877" s="53">
        <v>11.0</v>
      </c>
      <c r="B3877" s="55" t="s">
        <v>313</v>
      </c>
      <c r="C3877" s="55" t="str">
        <f>+IF(ISERROR(VLOOKUP($B3877,Insumos!$C:$G,3,FALSE)),"",VLOOKUP($B3877,Insumos!$C:$G,3,FALSE))</f>
        <v>GRAMOS</v>
      </c>
      <c r="D3877" s="56">
        <f>+IF(ISERROR(VLOOKUP($B3877,Insumos!$C:$G,2,FALSE)),"",VLOOKUP($B3877,Insumos!$C:$G,2,FALSE))</f>
        <v>6750</v>
      </c>
      <c r="E3877" s="57">
        <f>+IF(ISERROR(VLOOKUP($B3877,Insumos!$C:$G,5,FALSE)),"",VLOOKUP($B3877,Insumos!$C:$G,5,FALSE))</f>
        <v>1000</v>
      </c>
      <c r="F3877" s="55" t="str">
        <f>+IF(ISERROR(VLOOKUP($B3877,Insumos!$C:$G,4,FALSE)),"",VLOOKUP($B3877,Insumos!$C:$G,4,FALSE))</f>
        <v>GRAMOS</v>
      </c>
      <c r="G3877" s="141">
        <v>8.0</v>
      </c>
      <c r="H3877" s="56">
        <f t="shared" si="137"/>
        <v>54</v>
      </c>
    </row>
    <row r="3878" ht="15.75" customHeight="1">
      <c r="A3878" s="53">
        <v>12.0</v>
      </c>
      <c r="B3878" s="55" t="s">
        <v>311</v>
      </c>
      <c r="C3878" s="55" t="str">
        <f>+IF(ISERROR(VLOOKUP($B3878,Insumos!$C:$G,3,FALSE)),"",VLOOKUP($B3878,Insumos!$C:$G,3,FALSE))</f>
        <v>UNIDAD</v>
      </c>
      <c r="D3878" s="56">
        <f>+IF(ISERROR(VLOOKUP($B3878,Insumos!$C:$G,2,FALSE)),"",VLOOKUP($B3878,Insumos!$C:$G,2,FALSE))</f>
        <v>75.25</v>
      </c>
      <c r="E3878" s="57">
        <f>+IF(ISERROR(VLOOKUP($B3878,Insumos!$C:$G,5,FALSE)),"",VLOOKUP($B3878,Insumos!$C:$G,5,FALSE))</f>
        <v>1</v>
      </c>
      <c r="F3878" s="55" t="str">
        <f>+IF(ISERROR(VLOOKUP($B3878,Insumos!$C:$G,4,FALSE)),"",VLOOKUP($B3878,Insumos!$C:$G,4,FALSE))</f>
        <v>UNIDAD</v>
      </c>
      <c r="G3878" s="141">
        <v>1.0</v>
      </c>
      <c r="H3878" s="56">
        <f t="shared" si="137"/>
        <v>75.25</v>
      </c>
    </row>
    <row r="3879" ht="15.75" customHeight="1">
      <c r="A3879" s="53">
        <v>13.0</v>
      </c>
      <c r="B3879" s="55" t="s">
        <v>312</v>
      </c>
      <c r="C3879" s="55" t="str">
        <f>+IF(ISERROR(VLOOKUP($B3879,Insumos!$C:$G,3,FALSE)),"",VLOOKUP($B3879,Insumos!$C:$G,3,FALSE))</f>
        <v>UNIDAD</v>
      </c>
      <c r="D3879" s="56">
        <f>+IF(ISERROR(VLOOKUP($B3879,Insumos!$C:$G,2,FALSE)),"",VLOOKUP($B3879,Insumos!$C:$G,2,FALSE))</f>
        <v>90.25</v>
      </c>
      <c r="E3879" s="57">
        <f>+IF(ISERROR(VLOOKUP($B3879,Insumos!$C:$G,5,FALSE)),"",VLOOKUP($B3879,Insumos!$C:$G,5,FALSE))</f>
        <v>1</v>
      </c>
      <c r="F3879" s="55" t="str">
        <f>+IF(ISERROR(VLOOKUP($B3879,Insumos!$C:$G,4,FALSE)),"",VLOOKUP($B3879,Insumos!$C:$G,4,FALSE))</f>
        <v>UNIDAD</v>
      </c>
      <c r="G3879" s="141">
        <v>1.0</v>
      </c>
      <c r="H3879" s="56">
        <f t="shared" si="137"/>
        <v>90.25</v>
      </c>
    </row>
    <row r="3880" ht="15.75" customHeight="1">
      <c r="A3880" s="53">
        <v>14.0</v>
      </c>
      <c r="B3880" s="55" t="s">
        <v>303</v>
      </c>
      <c r="C3880" s="55" t="str">
        <f>+IF(ISERROR(VLOOKUP($B3880,Insumos!$C:$G,3,FALSE)),"",VLOOKUP($B3880,Insumos!$C:$G,3,FALSE))</f>
        <v>UNIDAD</v>
      </c>
      <c r="D3880" s="56">
        <f>+IF(ISERROR(VLOOKUP($B3880,Insumos!$C:$G,2,FALSE)),"",VLOOKUP($B3880,Insumos!$C:$G,2,FALSE))</f>
        <v>10</v>
      </c>
      <c r="E3880" s="57">
        <f>+IF(ISERROR(VLOOKUP($B3880,Insumos!$C:$G,5,FALSE)),"",VLOOKUP($B3880,Insumos!$C:$G,5,FALSE))</f>
        <v>1</v>
      </c>
      <c r="F3880" s="55" t="str">
        <f>+IF(ISERROR(VLOOKUP($B3880,Insumos!$C:$G,4,FALSE)),"",VLOOKUP($B3880,Insumos!$C:$G,4,FALSE))</f>
        <v>UNIDAD</v>
      </c>
      <c r="G3880" s="141">
        <v>2.0</v>
      </c>
      <c r="H3880" s="56">
        <f t="shared" si="137"/>
        <v>20</v>
      </c>
    </row>
    <row r="3881" ht="15.75" customHeight="1">
      <c r="A3881" s="53">
        <v>15.0</v>
      </c>
      <c r="B3881" s="55" t="s">
        <v>304</v>
      </c>
      <c r="C3881" s="55" t="str">
        <f>+IF(ISERROR(VLOOKUP($B3881,Insumos!$C:$G,3,FALSE)),"",VLOOKUP($B3881,Insumos!$C:$G,3,FALSE))</f>
        <v>UNIDAD</v>
      </c>
      <c r="D3881" s="56">
        <f>+IF(ISERROR(VLOOKUP($B3881,Insumos!$C:$G,2,FALSE)),"",VLOOKUP($B3881,Insumos!$C:$G,2,FALSE))</f>
        <v>9</v>
      </c>
      <c r="E3881" s="57">
        <f>+IF(ISERROR(VLOOKUP($B3881,Insumos!$C:$G,5,FALSE)),"",VLOOKUP($B3881,Insumos!$C:$G,5,FALSE))</f>
        <v>1</v>
      </c>
      <c r="F3881" s="55" t="str">
        <f>+IF(ISERROR(VLOOKUP($B3881,Insumos!$C:$G,4,FALSE)),"",VLOOKUP($B3881,Insumos!$C:$G,4,FALSE))</f>
        <v>UNIDAD</v>
      </c>
      <c r="G3881" s="141">
        <v>2.0</v>
      </c>
      <c r="H3881" s="56">
        <f t="shared" si="137"/>
        <v>18</v>
      </c>
    </row>
    <row r="3882" ht="15.75" customHeight="1">
      <c r="A3882" s="53">
        <v>16.0</v>
      </c>
      <c r="B3882" s="55" t="s">
        <v>315</v>
      </c>
      <c r="C3882" s="55" t="str">
        <f>+IF(ISERROR(VLOOKUP($B3882,Insumos!$C:$G,3,FALSE)),"",VLOOKUP($B3882,Insumos!$C:$G,3,FALSE))</f>
        <v>UNIDAD</v>
      </c>
      <c r="D3882" s="56">
        <f>+IF(ISERROR(VLOOKUP($B3882,Insumos!$C:$G,2,FALSE)),"",VLOOKUP($B3882,Insumos!$C:$G,2,FALSE))</f>
        <v>170</v>
      </c>
      <c r="E3882" s="57">
        <f>+IF(ISERROR(VLOOKUP($B3882,Insumos!$C:$G,5,FALSE)),"",VLOOKUP($B3882,Insumos!$C:$G,5,FALSE))</f>
        <v>1</v>
      </c>
      <c r="F3882" s="55" t="str">
        <f>+IF(ISERROR(VLOOKUP($B3882,Insumos!$C:$G,4,FALSE)),"",VLOOKUP($B3882,Insumos!$C:$G,4,FALSE))</f>
        <v>UNIDAD</v>
      </c>
      <c r="G3882" s="141">
        <v>1.0</v>
      </c>
      <c r="H3882" s="56">
        <f t="shared" si="137"/>
        <v>170</v>
      </c>
    </row>
    <row r="3883" ht="15.75" customHeight="1">
      <c r="A3883" s="53">
        <v>17.0</v>
      </c>
      <c r="B3883" s="55"/>
      <c r="C3883" s="55" t="str">
        <f>+IF(ISERROR(VLOOKUP($B3883,Insumos!$C:$G,3,FALSE)),"",VLOOKUP($B3883,Insumos!$C:$G,3,FALSE))</f>
        <v/>
      </c>
      <c r="D3883" s="56" t="str">
        <f>+IF(ISERROR(VLOOKUP($B3883,Insumos!$C:$G,2,FALSE)),"",VLOOKUP($B3883,Insumos!$C:$G,2,FALSE))</f>
        <v/>
      </c>
      <c r="E3883" s="57" t="str">
        <f>+IF(ISERROR(VLOOKUP($B3883,Insumos!$C:$G,5,FALSE)),"",VLOOKUP($B3883,Insumos!$C:$G,5,FALSE))</f>
        <v/>
      </c>
      <c r="F3883" s="55" t="str">
        <f>+IF(ISERROR(VLOOKUP($B3883,Insumos!$C:$G,4,FALSE)),"",VLOOKUP($B3883,Insumos!$C:$G,4,FALSE))</f>
        <v/>
      </c>
      <c r="G3883" s="141"/>
      <c r="H3883" s="56">
        <f t="shared" si="137"/>
        <v>0</v>
      </c>
    </row>
    <row r="3884" ht="15.75" customHeight="1">
      <c r="A3884" s="53">
        <v>18.0</v>
      </c>
      <c r="B3884" s="55"/>
      <c r="C3884" s="55" t="str">
        <f>+IF(ISERROR(VLOOKUP($B3884,Insumos!$C:$G,3,FALSE)),"",VLOOKUP($B3884,Insumos!$C:$G,3,FALSE))</f>
        <v/>
      </c>
      <c r="D3884" s="56" t="str">
        <f>+IF(ISERROR(VLOOKUP($B3884,Insumos!$C:$G,2,FALSE)),"",VLOOKUP($B3884,Insumos!$C:$G,2,FALSE))</f>
        <v/>
      </c>
      <c r="E3884" s="57" t="str">
        <f>+IF(ISERROR(VLOOKUP($B3884,Insumos!$C:$G,5,FALSE)),"",VLOOKUP($B3884,Insumos!$C:$G,5,FALSE))</f>
        <v/>
      </c>
      <c r="F3884" s="55" t="str">
        <f>+IF(ISERROR(VLOOKUP($B3884,Insumos!$C:$G,4,FALSE)),"",VLOOKUP($B3884,Insumos!$C:$G,4,FALSE))</f>
        <v/>
      </c>
      <c r="G3884" s="141"/>
      <c r="H3884" s="56">
        <f t="shared" si="137"/>
        <v>0</v>
      </c>
    </row>
    <row r="3885" ht="15.75" customHeight="1">
      <c r="A3885" s="53">
        <v>19.0</v>
      </c>
      <c r="B3885" s="55"/>
      <c r="C3885" s="55" t="str">
        <f>+IF(ISERROR(VLOOKUP($B3885,Insumos!$C:$G,3,FALSE)),"",VLOOKUP($B3885,Insumos!$C:$G,3,FALSE))</f>
        <v/>
      </c>
      <c r="D3885" s="56" t="str">
        <f>+IF(ISERROR(VLOOKUP($B3885,Insumos!$C:$G,2,FALSE)),"",VLOOKUP($B3885,Insumos!$C:$G,2,FALSE))</f>
        <v/>
      </c>
      <c r="E3885" s="57" t="str">
        <f>+IF(ISERROR(VLOOKUP($B3885,Insumos!$C:$G,5,FALSE)),"",VLOOKUP($B3885,Insumos!$C:$G,5,FALSE))</f>
        <v/>
      </c>
      <c r="F3885" s="55" t="str">
        <f>+IF(ISERROR(VLOOKUP($B3885,Insumos!$C:$G,4,FALSE)),"",VLOOKUP($B3885,Insumos!$C:$G,4,FALSE))</f>
        <v/>
      </c>
      <c r="G3885" s="141"/>
      <c r="H3885" s="56">
        <f t="shared" si="137"/>
        <v>0</v>
      </c>
    </row>
    <row r="3886" ht="15.75" customHeight="1">
      <c r="A3886" s="42"/>
      <c r="B3886" s="140"/>
      <c r="C3886" s="41"/>
      <c r="D3886" s="44"/>
      <c r="E3886" s="45"/>
      <c r="F3886" s="41"/>
      <c r="G3886" s="67" t="s">
        <v>566</v>
      </c>
      <c r="H3886" s="68">
        <f>+SUM(H3867:H3885)</f>
        <v>1665.2</v>
      </c>
    </row>
    <row r="3887" ht="15.75" customHeight="1">
      <c r="A3887" s="42"/>
      <c r="B3887" s="140"/>
      <c r="C3887" s="41"/>
      <c r="D3887" s="44"/>
      <c r="E3887" s="45"/>
      <c r="F3887" s="41"/>
      <c r="G3887" s="67" t="s">
        <v>569</v>
      </c>
      <c r="H3887" s="142">
        <f>+H3886/10</f>
        <v>166.52</v>
      </c>
    </row>
    <row r="3888" ht="15.75" customHeight="1">
      <c r="A3888" s="42"/>
      <c r="B3888" s="140"/>
      <c r="C3888" s="41"/>
      <c r="D3888" s="44"/>
      <c r="E3888" s="45"/>
      <c r="F3888" s="41"/>
      <c r="G3888" s="67" t="s">
        <v>570</v>
      </c>
      <c r="H3888" s="143">
        <f>(H3886+H3887)*1.19</f>
        <v>2179.7468</v>
      </c>
    </row>
    <row r="3889" ht="15.75" customHeight="1">
      <c r="A3889" s="42"/>
      <c r="B3889" s="140"/>
      <c r="C3889" s="41"/>
      <c r="D3889" s="44"/>
      <c r="E3889" s="45"/>
      <c r="F3889" s="41"/>
      <c r="G3889" s="67" t="s">
        <v>571</v>
      </c>
      <c r="H3889" s="144">
        <f>+H3888/H3890</f>
        <v>0.2629368878</v>
      </c>
    </row>
    <row r="3890" ht="15.75" customHeight="1">
      <c r="A3890" s="42"/>
      <c r="B3890" s="140"/>
      <c r="C3890" s="41"/>
      <c r="D3890" s="44"/>
      <c r="E3890" s="45"/>
      <c r="F3890" s="41"/>
      <c r="G3890" s="67" t="s">
        <v>572</v>
      </c>
      <c r="H3890" s="154">
        <v>8290.0</v>
      </c>
    </row>
    <row r="3891" ht="15.75" customHeight="1">
      <c r="B3891" s="4"/>
      <c r="G3891" s="31"/>
    </row>
    <row r="3892" ht="15.75" customHeight="1">
      <c r="B3892" s="4"/>
      <c r="G3892" s="31"/>
    </row>
    <row r="3893" ht="15.75" customHeight="1">
      <c r="B3893" s="4"/>
      <c r="G3893" s="31"/>
    </row>
    <row r="3894" ht="15.75" customHeight="1">
      <c r="A3894" s="138" t="s">
        <v>562</v>
      </c>
      <c r="B3894" s="89" t="s">
        <v>688</v>
      </c>
      <c r="C3894" s="34" t="s">
        <v>484</v>
      </c>
      <c r="D3894" s="35"/>
      <c r="E3894" s="36"/>
      <c r="F3894" s="37"/>
      <c r="G3894" s="38"/>
      <c r="H3894" s="35"/>
    </row>
    <row r="3895" ht="15.75" customHeight="1">
      <c r="A3895" s="42"/>
      <c r="B3895" s="140"/>
      <c r="C3895" s="42"/>
      <c r="D3895" s="44"/>
      <c r="E3895" s="45"/>
      <c r="F3895" s="42"/>
      <c r="G3895" s="46"/>
      <c r="H3895" s="44"/>
    </row>
    <row r="3896" ht="15.75" customHeight="1">
      <c r="A3896" s="48" t="s">
        <v>476</v>
      </c>
      <c r="B3896" s="48" t="s">
        <v>477</v>
      </c>
      <c r="C3896" s="48" t="s">
        <v>478</v>
      </c>
      <c r="D3896" s="49" t="s">
        <v>564</v>
      </c>
      <c r="E3896" s="50" t="s">
        <v>10</v>
      </c>
      <c r="F3896" s="48" t="s">
        <v>480</v>
      </c>
      <c r="G3896" s="51" t="s">
        <v>481</v>
      </c>
      <c r="H3896" s="49" t="s">
        <v>565</v>
      </c>
    </row>
    <row r="3897" ht="15.75" customHeight="1">
      <c r="A3897" s="53">
        <v>1.0</v>
      </c>
      <c r="B3897" s="55" t="s">
        <v>69</v>
      </c>
      <c r="C3897" s="55" t="str">
        <f>+IF(ISERROR(VLOOKUP($B3897,Insumos!$C:$G,3,FALSE)),"",VLOOKUP($B3897,Insumos!$C:$G,3,FALSE))</f>
        <v>GRAMOS</v>
      </c>
      <c r="D3897" s="56">
        <f>+IF(ISERROR(VLOOKUP($B3897,Insumos!$C:$G,2,FALSE)),"",VLOOKUP($B3897,Insumos!$C:$G,2,FALSE))</f>
        <v>2777.79</v>
      </c>
      <c r="E3897" s="57">
        <f>+IF(ISERROR(VLOOKUP($B3897,Insumos!$C:$G,5,FALSE)),"",VLOOKUP($B3897,Insumos!$C:$G,5,FALSE))</f>
        <v>5700</v>
      </c>
      <c r="F3897" s="55" t="str">
        <f>+IF(ISERROR(VLOOKUP($B3897,Insumos!$C:$G,4,FALSE)),"",VLOOKUP($B3897,Insumos!$C:$G,4,FALSE))</f>
        <v>GRAMOS</v>
      </c>
      <c r="G3897" s="141">
        <v>110.0</v>
      </c>
      <c r="H3897" s="56">
        <f t="shared" ref="H3897:H3916" si="138">IF(ISERROR(ROUND(+D3897/E3897*G3897,2)),0,ROUND(+D3897/E3897*G3897,2))</f>
        <v>53.61</v>
      </c>
    </row>
    <row r="3898" ht="15.75" customHeight="1">
      <c r="A3898" s="53">
        <v>2.0</v>
      </c>
      <c r="B3898" s="55" t="s">
        <v>52</v>
      </c>
      <c r="C3898" s="55" t="str">
        <f>+IF(ISERROR(VLOOKUP($B3898,Insumos!$C:$G,3,FALSE)),"",VLOOKUP($B3898,Insumos!$C:$G,3,FALSE))</f>
        <v>UNIDAD</v>
      </c>
      <c r="D3898" s="56">
        <f>+IF(ISERROR(VLOOKUP($B3898,Insumos!$C:$G,2,FALSE)),"",VLOOKUP($B3898,Insumos!$C:$G,2,FALSE))</f>
        <v>5000</v>
      </c>
      <c r="E3898" s="57">
        <f>+IF(ISERROR(VLOOKUP($B3898,Insumos!$C:$G,5,FALSE)),"",VLOOKUP($B3898,Insumos!$C:$G,5,FALSE))</f>
        <v>100</v>
      </c>
      <c r="F3898" s="55" t="str">
        <f>+IF(ISERROR(VLOOKUP($B3898,Insumos!$C:$G,4,FALSE)),"",VLOOKUP($B3898,Insumos!$C:$G,4,FALSE))</f>
        <v>UNIDAD</v>
      </c>
      <c r="G3898" s="141">
        <v>0.5</v>
      </c>
      <c r="H3898" s="56">
        <f t="shared" si="138"/>
        <v>25</v>
      </c>
    </row>
    <row r="3899" ht="15.75" customHeight="1">
      <c r="A3899" s="53">
        <v>3.0</v>
      </c>
      <c r="B3899" s="55" t="s">
        <v>236</v>
      </c>
      <c r="C3899" s="55" t="str">
        <f>+IF(ISERROR(VLOOKUP($B3899,Insumos!$C:$G,3,FALSE)),"",VLOOKUP($B3899,Insumos!$C:$G,3,FALSE))</f>
        <v>GRAMOS</v>
      </c>
      <c r="D3899" s="56">
        <f>+IF(ISERROR(VLOOKUP($B3899,Insumos!$C:$G,2,FALSE)),"",VLOOKUP($B3899,Insumos!$C:$G,2,FALSE))</f>
        <v>8753.846154</v>
      </c>
      <c r="E3899" s="57">
        <f>+IF(ISERROR(VLOOKUP($B3899,Insumos!$C:$G,5,FALSE)),"",VLOOKUP($B3899,Insumos!$C:$G,5,FALSE))</f>
        <v>1000</v>
      </c>
      <c r="F3899" s="55" t="str">
        <f>+IF(ISERROR(VLOOKUP($B3899,Insumos!$C:$G,4,FALSE)),"",VLOOKUP($B3899,Insumos!$C:$G,4,FALSE))</f>
        <v>GRAMOS</v>
      </c>
      <c r="G3899" s="141">
        <v>30.0</v>
      </c>
      <c r="H3899" s="56">
        <f t="shared" si="138"/>
        <v>262.62</v>
      </c>
    </row>
    <row r="3900" ht="15.75" customHeight="1">
      <c r="A3900" s="53">
        <v>4.0</v>
      </c>
      <c r="B3900" s="55" t="s">
        <v>49</v>
      </c>
      <c r="C3900" s="55" t="str">
        <f>+IF(ISERROR(VLOOKUP($B3900,Insumos!$C:$G,3,FALSE)),"",VLOOKUP($B3900,Insumos!$C:$G,3,FALSE))</f>
        <v>GRAMOS</v>
      </c>
      <c r="D3900" s="56">
        <f>+IF(ISERROR(VLOOKUP($B3900,Insumos!$C:$G,2,FALSE)),"",VLOOKUP($B3900,Insumos!$C:$G,2,FALSE))</f>
        <v>3290</v>
      </c>
      <c r="E3900" s="57">
        <f>+IF(ISERROR(VLOOKUP($B3900,Insumos!$C:$G,5,FALSE)),"",VLOOKUP($B3900,Insumos!$C:$G,5,FALSE))</f>
        <v>1000</v>
      </c>
      <c r="F3900" s="55" t="str">
        <f>+IF(ISERROR(VLOOKUP($B3900,Insumos!$C:$G,4,FALSE)),"",VLOOKUP($B3900,Insumos!$C:$G,4,FALSE))</f>
        <v>GRAMOS</v>
      </c>
      <c r="G3900" s="141">
        <v>20.0</v>
      </c>
      <c r="H3900" s="56">
        <f t="shared" si="138"/>
        <v>65.8</v>
      </c>
    </row>
    <row r="3901" ht="15.75" customHeight="1">
      <c r="A3901" s="53">
        <v>5.0</v>
      </c>
      <c r="B3901" s="55" t="s">
        <v>232</v>
      </c>
      <c r="C3901" s="55" t="str">
        <f>+IF(ISERROR(VLOOKUP($B3901,Insumos!$C:$G,3,FALSE)),"",VLOOKUP($B3901,Insumos!$C:$G,3,FALSE))</f>
        <v>GRAMOS</v>
      </c>
      <c r="D3901" s="56">
        <f>+IF(ISERROR(VLOOKUP($B3901,Insumos!$C:$G,2,FALSE)),"",VLOOKUP($B3901,Insumos!$C:$G,2,FALSE))</f>
        <v>3529.411765</v>
      </c>
      <c r="E3901" s="57">
        <f>+IF(ISERROR(VLOOKUP($B3901,Insumos!$C:$G,5,FALSE)),"",VLOOKUP($B3901,Insumos!$C:$G,5,FALSE))</f>
        <v>1000</v>
      </c>
      <c r="F3901" s="55" t="str">
        <f>+IF(ISERROR(VLOOKUP($B3901,Insumos!$C:$G,4,FALSE)),"",VLOOKUP($B3901,Insumos!$C:$G,4,FALSE))</f>
        <v>GRAMOS</v>
      </c>
      <c r="G3901" s="141">
        <v>40.0</v>
      </c>
      <c r="H3901" s="56">
        <f t="shared" si="138"/>
        <v>141.18</v>
      </c>
    </row>
    <row r="3902" ht="15.75" customHeight="1">
      <c r="A3902" s="53">
        <v>6.0</v>
      </c>
      <c r="B3902" s="55" t="s">
        <v>54</v>
      </c>
      <c r="C3902" s="55" t="str">
        <f>+IF(ISERROR(VLOOKUP($B3902,Insumos!$C:$G,3,FALSE)),"",VLOOKUP($B3902,Insumos!$C:$G,3,FALSE))</f>
        <v>UNIDAD</v>
      </c>
      <c r="D3902" s="56">
        <f>+IF(ISERROR(VLOOKUP($B3902,Insumos!$C:$G,2,FALSE)),"",VLOOKUP($B3902,Insumos!$C:$G,2,FALSE))</f>
        <v>8000</v>
      </c>
      <c r="E3902" s="57">
        <f>+IF(ISERROR(VLOOKUP($B3902,Insumos!$C:$G,5,FALSE)),"",VLOOKUP($B3902,Insumos!$C:$G,5,FALSE))</f>
        <v>36</v>
      </c>
      <c r="F3902" s="55" t="str">
        <f>+IF(ISERROR(VLOOKUP($B3902,Insumos!$C:$G,4,FALSE)),"",VLOOKUP($B3902,Insumos!$C:$G,4,FALSE))</f>
        <v>UNIDAD</v>
      </c>
      <c r="G3902" s="141">
        <v>0.5</v>
      </c>
      <c r="H3902" s="56">
        <f t="shared" si="138"/>
        <v>111.11</v>
      </c>
    </row>
    <row r="3903" ht="15.75" customHeight="1">
      <c r="A3903" s="53">
        <v>7.0</v>
      </c>
      <c r="B3903" s="195" t="s">
        <v>129</v>
      </c>
      <c r="C3903" s="195" t="str">
        <f>+IF(ISERROR(VLOOKUP($B3903,Insumos!$C:$G,3,FALSE)),"",VLOOKUP($B3903,Insumos!$C:$G,3,FALSE))</f>
        <v>GRAMOS</v>
      </c>
      <c r="D3903" s="196">
        <f>+IF(ISERROR(VLOOKUP($B3903,Insumos!$C:$G,2,FALSE)),"",VLOOKUP($B3903,Insumos!$C:$G,2,FALSE))</f>
        <v>13944.82759</v>
      </c>
      <c r="E3903" s="197">
        <f>+IF(ISERROR(VLOOKUP($B3903,Insumos!$C:$G,5,FALSE)),"",VLOOKUP($B3903,Insumos!$C:$G,5,FALSE))</f>
        <v>1000</v>
      </c>
      <c r="F3903" s="195" t="str">
        <f>+IF(ISERROR(VLOOKUP($B3903,Insumos!$C:$G,4,FALSE)),"",VLOOKUP($B3903,Insumos!$C:$G,4,FALSE))</f>
        <v>GRAMOS</v>
      </c>
      <c r="G3903" s="198">
        <v>45.0</v>
      </c>
      <c r="H3903" s="196">
        <f t="shared" si="138"/>
        <v>627.52</v>
      </c>
    </row>
    <row r="3904" ht="15.75" customHeight="1">
      <c r="A3904" s="53">
        <v>8.0</v>
      </c>
      <c r="B3904" s="195" t="s">
        <v>124</v>
      </c>
      <c r="C3904" s="195" t="str">
        <f>+IF(ISERROR(VLOOKUP($B3904,Insumos!$C:$G,3,FALSE)),"",VLOOKUP($B3904,Insumos!$C:$G,3,FALSE))</f>
        <v>GRAMOS</v>
      </c>
      <c r="D3904" s="196">
        <f>+IF(ISERROR(VLOOKUP($B3904,Insumos!$C:$G,2,FALSE)),"",VLOOKUP($B3904,Insumos!$C:$G,2,FALSE))</f>
        <v>3529.411765</v>
      </c>
      <c r="E3904" s="197">
        <f>+IF(ISERROR(VLOOKUP($B3904,Insumos!$C:$G,5,FALSE)),"",VLOOKUP($B3904,Insumos!$C:$G,5,FALSE))</f>
        <v>1000</v>
      </c>
      <c r="F3904" s="195" t="str">
        <f>+IF(ISERROR(VLOOKUP($B3904,Insumos!$C:$G,4,FALSE)),"",VLOOKUP($B3904,Insumos!$C:$G,4,FALSE))</f>
        <v>GRAMOS</v>
      </c>
      <c r="G3904" s="198"/>
      <c r="H3904" s="196">
        <f t="shared" si="138"/>
        <v>0</v>
      </c>
    </row>
    <row r="3905" ht="15.75" customHeight="1">
      <c r="A3905" s="53">
        <v>9.0</v>
      </c>
      <c r="B3905" s="195" t="s">
        <v>180</v>
      </c>
      <c r="C3905" s="195" t="str">
        <f>+IF(ISERROR(VLOOKUP($B3905,Insumos!$C:$G,3,FALSE)),"",VLOOKUP($B3905,Insumos!$C:$G,3,FALSE))</f>
        <v>GRAMOS</v>
      </c>
      <c r="D3905" s="196">
        <f>+IF(ISERROR(VLOOKUP($B3905,Insumos!$C:$G,2,FALSE)),"",VLOOKUP($B3905,Insumos!$C:$G,2,FALSE))</f>
        <v>6945</v>
      </c>
      <c r="E3905" s="197">
        <f>+IF(ISERROR(VLOOKUP($B3905,Insumos!$C:$G,5,FALSE)),"",VLOOKUP($B3905,Insumos!$C:$G,5,FALSE))</f>
        <v>1360</v>
      </c>
      <c r="F3905" s="195" t="str">
        <f>+IF(ISERROR(VLOOKUP($B3905,Insumos!$C:$G,4,FALSE)),"",VLOOKUP($B3905,Insumos!$C:$G,4,FALSE))</f>
        <v>GRAMOS</v>
      </c>
      <c r="G3905" s="198"/>
      <c r="H3905" s="196">
        <f t="shared" si="138"/>
        <v>0</v>
      </c>
    </row>
    <row r="3906" ht="15.75" customHeight="1">
      <c r="A3906" s="53">
        <v>10.0</v>
      </c>
      <c r="B3906" s="55" t="s">
        <v>87</v>
      </c>
      <c r="C3906" s="55" t="str">
        <f>+IF(ISERROR(VLOOKUP($B3906,Insumos!$C:$G,3,FALSE)),"",VLOOKUP($B3906,Insumos!$C:$G,3,FALSE))</f>
        <v>GRAMOS</v>
      </c>
      <c r="D3906" s="56">
        <f>+IF(ISERROR(VLOOKUP($B3906,Insumos!$C:$G,2,FALSE)),"",VLOOKUP($B3906,Insumos!$C:$G,2,FALSE))</f>
        <v>3795</v>
      </c>
      <c r="E3906" s="57">
        <f>+IF(ISERROR(VLOOKUP($B3906,Insumos!$C:$G,5,FALSE)),"",VLOOKUP($B3906,Insumos!$C:$G,5,FALSE))</f>
        <v>500</v>
      </c>
      <c r="F3906" s="55" t="str">
        <f>+IF(ISERROR(VLOOKUP($B3906,Insumos!$C:$G,4,FALSE)),"",VLOOKUP($B3906,Insumos!$C:$G,4,FALSE))</f>
        <v>GRAMOS</v>
      </c>
      <c r="G3906" s="182">
        <v>5.0</v>
      </c>
      <c r="H3906" s="56">
        <f t="shared" si="138"/>
        <v>37.95</v>
      </c>
    </row>
    <row r="3907" ht="15.75" customHeight="1">
      <c r="A3907" s="53">
        <v>11.0</v>
      </c>
      <c r="B3907" s="55" t="s">
        <v>324</v>
      </c>
      <c r="C3907" s="55" t="str">
        <f>+IF(ISERROR(VLOOKUP($B3907,Insumos!$C:$G,3,FALSE)),"",VLOOKUP($B3907,Insumos!$C:$G,3,FALSE))</f>
        <v>GRAMOS</v>
      </c>
      <c r="D3907" s="56">
        <f>+IF(ISERROR(VLOOKUP($B3907,Insumos!$C:$G,2,FALSE)),"",VLOOKUP($B3907,Insumos!$C:$G,2,FALSE))</f>
        <v>1134.5</v>
      </c>
      <c r="E3907" s="57">
        <f>+IF(ISERROR(VLOOKUP($B3907,Insumos!$C:$G,5,FALSE)),"",VLOOKUP($B3907,Insumos!$C:$G,5,FALSE))</f>
        <v>1000</v>
      </c>
      <c r="F3907" s="55" t="str">
        <f>+IF(ISERROR(VLOOKUP($B3907,Insumos!$C:$G,4,FALSE)),"",VLOOKUP($B3907,Insumos!$C:$G,4,FALSE))</f>
        <v>GRAMOS</v>
      </c>
      <c r="G3907" s="182">
        <v>5.0</v>
      </c>
      <c r="H3907" s="56">
        <f t="shared" si="138"/>
        <v>5.67</v>
      </c>
    </row>
    <row r="3908" ht="15.75" customHeight="1">
      <c r="A3908" s="53">
        <v>12.0</v>
      </c>
      <c r="B3908" s="55" t="s">
        <v>297</v>
      </c>
      <c r="C3908" s="55" t="str">
        <f>+IF(ISERROR(VLOOKUP($B3908,Insumos!$C:$G,3,FALSE)),"",VLOOKUP($B3908,Insumos!$C:$G,3,FALSE))</f>
        <v>CAJA</v>
      </c>
      <c r="D3908" s="56">
        <f>+IF(ISERROR(VLOOKUP($B3908,Insumos!$C:$G,2,FALSE)),"",VLOOKUP($B3908,Insumos!$C:$G,2,FALSE))</f>
        <v>110</v>
      </c>
      <c r="E3908" s="57">
        <f>+IF(ISERROR(VLOOKUP($B3908,Insumos!$C:$G,5,FALSE)),"",VLOOKUP($B3908,Insumos!$C:$G,5,FALSE))</f>
        <v>1</v>
      </c>
      <c r="F3908" s="55" t="str">
        <f>+IF(ISERROR(VLOOKUP($B3908,Insumos!$C:$G,4,FALSE)),"",VLOOKUP($B3908,Insumos!$C:$G,4,FALSE))</f>
        <v>CAJA</v>
      </c>
      <c r="G3908" s="141">
        <v>1.0</v>
      </c>
      <c r="H3908" s="56">
        <f t="shared" si="138"/>
        <v>110</v>
      </c>
    </row>
    <row r="3909" ht="15.75" customHeight="1">
      <c r="A3909" s="53">
        <v>13.0</v>
      </c>
      <c r="B3909" s="55" t="s">
        <v>314</v>
      </c>
      <c r="C3909" s="55" t="str">
        <f>+IF(ISERROR(VLOOKUP($B3909,Insumos!$C:$G,3,FALSE)),"",VLOOKUP($B3909,Insumos!$C:$G,3,FALSE))</f>
        <v>UNIDAD</v>
      </c>
      <c r="D3909" s="56">
        <f>+IF(ISERROR(VLOOKUP($B3909,Insumos!$C:$G,2,FALSE)),"",VLOOKUP($B3909,Insumos!$C:$G,2,FALSE))</f>
        <v>10.5</v>
      </c>
      <c r="E3909" s="57">
        <f>+IF(ISERROR(VLOOKUP($B3909,Insumos!$C:$G,5,FALSE)),"",VLOOKUP($B3909,Insumos!$C:$G,5,FALSE))</f>
        <v>1</v>
      </c>
      <c r="F3909" s="55" t="str">
        <f>+IF(ISERROR(VLOOKUP($B3909,Insumos!$C:$G,4,FALSE)),"",VLOOKUP($B3909,Insumos!$C:$G,4,FALSE))</f>
        <v>UNIDAD</v>
      </c>
      <c r="G3909" s="141">
        <v>1.0</v>
      </c>
      <c r="H3909" s="56">
        <f t="shared" si="138"/>
        <v>10.5</v>
      </c>
    </row>
    <row r="3910" ht="15.75" customHeight="1">
      <c r="A3910" s="53">
        <v>14.0</v>
      </c>
      <c r="B3910" s="55" t="s">
        <v>156</v>
      </c>
      <c r="C3910" s="55" t="str">
        <f>+IF(ISERROR(VLOOKUP($B3910,Insumos!$C:$G,3,FALSE)),"",VLOOKUP($B3910,Insumos!$C:$G,3,FALSE))</f>
        <v>GRAMOS</v>
      </c>
      <c r="D3910" s="56">
        <f>+IF(ISERROR(VLOOKUP($B3910,Insumos!$C:$G,2,FALSE)),"",VLOOKUP($B3910,Insumos!$C:$G,2,FALSE))</f>
        <v>909</v>
      </c>
      <c r="E3910" s="57">
        <f>+IF(ISERROR(VLOOKUP($B3910,Insumos!$C:$G,5,FALSE)),"",VLOOKUP($B3910,Insumos!$C:$G,5,FALSE))</f>
        <v>1000</v>
      </c>
      <c r="F3910" s="55" t="str">
        <f>+IF(ISERROR(VLOOKUP($B3910,Insumos!$C:$G,4,FALSE)),"",VLOOKUP($B3910,Insumos!$C:$G,4,FALSE))</f>
        <v>GRAMOS</v>
      </c>
      <c r="G3910" s="141">
        <v>8.0</v>
      </c>
      <c r="H3910" s="56">
        <f t="shared" si="138"/>
        <v>7.27</v>
      </c>
    </row>
    <row r="3911" ht="15.75" customHeight="1">
      <c r="A3911" s="53">
        <v>15.0</v>
      </c>
      <c r="B3911" s="55" t="s">
        <v>313</v>
      </c>
      <c r="C3911" s="55" t="str">
        <f>+IF(ISERROR(VLOOKUP($B3911,Insumos!$C:$G,3,FALSE)),"",VLOOKUP($B3911,Insumos!$C:$G,3,FALSE))</f>
        <v>GRAMOS</v>
      </c>
      <c r="D3911" s="56">
        <f>+IF(ISERROR(VLOOKUP($B3911,Insumos!$C:$G,2,FALSE)),"",VLOOKUP($B3911,Insumos!$C:$G,2,FALSE))</f>
        <v>6750</v>
      </c>
      <c r="E3911" s="57">
        <f>+IF(ISERROR(VLOOKUP($B3911,Insumos!$C:$G,5,FALSE)),"",VLOOKUP($B3911,Insumos!$C:$G,5,FALSE))</f>
        <v>1000</v>
      </c>
      <c r="F3911" s="55" t="str">
        <f>+IF(ISERROR(VLOOKUP($B3911,Insumos!$C:$G,4,FALSE)),"",VLOOKUP($B3911,Insumos!$C:$G,4,FALSE))</f>
        <v>GRAMOS</v>
      </c>
      <c r="G3911" s="141">
        <v>8.0</v>
      </c>
      <c r="H3911" s="56">
        <f t="shared" si="138"/>
        <v>54</v>
      </c>
    </row>
    <row r="3912" ht="15.75" customHeight="1">
      <c r="A3912" s="53">
        <v>16.0</v>
      </c>
      <c r="B3912" s="55" t="s">
        <v>311</v>
      </c>
      <c r="C3912" s="55" t="str">
        <f>+IF(ISERROR(VLOOKUP($B3912,Insumos!$C:$G,3,FALSE)),"",VLOOKUP($B3912,Insumos!$C:$G,3,FALSE))</f>
        <v>UNIDAD</v>
      </c>
      <c r="D3912" s="56">
        <f>+IF(ISERROR(VLOOKUP($B3912,Insumos!$C:$G,2,FALSE)),"",VLOOKUP($B3912,Insumos!$C:$G,2,FALSE))</f>
        <v>75.25</v>
      </c>
      <c r="E3912" s="57">
        <f>+IF(ISERROR(VLOOKUP($B3912,Insumos!$C:$G,5,FALSE)),"",VLOOKUP($B3912,Insumos!$C:$G,5,FALSE))</f>
        <v>1</v>
      </c>
      <c r="F3912" s="55" t="str">
        <f>+IF(ISERROR(VLOOKUP($B3912,Insumos!$C:$G,4,FALSE)),"",VLOOKUP($B3912,Insumos!$C:$G,4,FALSE))</f>
        <v>UNIDAD</v>
      </c>
      <c r="G3912" s="141">
        <v>1.0</v>
      </c>
      <c r="H3912" s="56">
        <f t="shared" si="138"/>
        <v>75.25</v>
      </c>
    </row>
    <row r="3913" ht="15.75" customHeight="1">
      <c r="A3913" s="53">
        <v>17.0</v>
      </c>
      <c r="B3913" s="55" t="s">
        <v>312</v>
      </c>
      <c r="C3913" s="55" t="str">
        <f>+IF(ISERROR(VLOOKUP($B3913,Insumos!$C:$G,3,FALSE)),"",VLOOKUP($B3913,Insumos!$C:$G,3,FALSE))</f>
        <v>UNIDAD</v>
      </c>
      <c r="D3913" s="56">
        <f>+IF(ISERROR(VLOOKUP($B3913,Insumos!$C:$G,2,FALSE)),"",VLOOKUP($B3913,Insumos!$C:$G,2,FALSE))</f>
        <v>90.25</v>
      </c>
      <c r="E3913" s="57">
        <f>+IF(ISERROR(VLOOKUP($B3913,Insumos!$C:$G,5,FALSE)),"",VLOOKUP($B3913,Insumos!$C:$G,5,FALSE))</f>
        <v>1</v>
      </c>
      <c r="F3913" s="55" t="str">
        <f>+IF(ISERROR(VLOOKUP($B3913,Insumos!$C:$G,4,FALSE)),"",VLOOKUP($B3913,Insumos!$C:$G,4,FALSE))</f>
        <v>UNIDAD</v>
      </c>
      <c r="G3913" s="141">
        <v>1.0</v>
      </c>
      <c r="H3913" s="56">
        <f t="shared" si="138"/>
        <v>90.25</v>
      </c>
    </row>
    <row r="3914" ht="15.75" customHeight="1">
      <c r="A3914" s="53">
        <v>18.0</v>
      </c>
      <c r="B3914" s="55" t="s">
        <v>303</v>
      </c>
      <c r="C3914" s="55" t="str">
        <f>+IF(ISERROR(VLOOKUP($B3914,Insumos!$C:$G,3,FALSE)),"",VLOOKUP($B3914,Insumos!$C:$G,3,FALSE))</f>
        <v>UNIDAD</v>
      </c>
      <c r="D3914" s="56">
        <f>+IF(ISERROR(VLOOKUP($B3914,Insumos!$C:$G,2,FALSE)),"",VLOOKUP($B3914,Insumos!$C:$G,2,FALSE))</f>
        <v>10</v>
      </c>
      <c r="E3914" s="57">
        <f>+IF(ISERROR(VLOOKUP($B3914,Insumos!$C:$G,5,FALSE)),"",VLOOKUP($B3914,Insumos!$C:$G,5,FALSE))</f>
        <v>1</v>
      </c>
      <c r="F3914" s="55" t="str">
        <f>+IF(ISERROR(VLOOKUP($B3914,Insumos!$C:$G,4,FALSE)),"",VLOOKUP($B3914,Insumos!$C:$G,4,FALSE))</f>
        <v>UNIDAD</v>
      </c>
      <c r="G3914" s="141">
        <v>2.0</v>
      </c>
      <c r="H3914" s="56">
        <f t="shared" si="138"/>
        <v>20</v>
      </c>
    </row>
    <row r="3915" ht="15.75" customHeight="1">
      <c r="A3915" s="53">
        <v>19.0</v>
      </c>
      <c r="B3915" s="55" t="s">
        <v>304</v>
      </c>
      <c r="C3915" s="55" t="str">
        <f>+IF(ISERROR(VLOOKUP($B3915,Insumos!$C:$G,3,FALSE)),"",VLOOKUP($B3915,Insumos!$C:$G,3,FALSE))</f>
        <v>UNIDAD</v>
      </c>
      <c r="D3915" s="56">
        <f>+IF(ISERROR(VLOOKUP($B3915,Insumos!$C:$G,2,FALSE)),"",VLOOKUP($B3915,Insumos!$C:$G,2,FALSE))</f>
        <v>9</v>
      </c>
      <c r="E3915" s="57">
        <f>+IF(ISERROR(VLOOKUP($B3915,Insumos!$C:$G,5,FALSE)),"",VLOOKUP($B3915,Insumos!$C:$G,5,FALSE))</f>
        <v>1</v>
      </c>
      <c r="F3915" s="55" t="str">
        <f>+IF(ISERROR(VLOOKUP($B3915,Insumos!$C:$G,4,FALSE)),"",VLOOKUP($B3915,Insumos!$C:$G,4,FALSE))</f>
        <v>UNIDAD</v>
      </c>
      <c r="G3915" s="141">
        <v>2.0</v>
      </c>
      <c r="H3915" s="56">
        <f t="shared" si="138"/>
        <v>18</v>
      </c>
    </row>
    <row r="3916" ht="15.75" customHeight="1">
      <c r="A3916" s="53">
        <v>20.0</v>
      </c>
      <c r="B3916" s="55" t="s">
        <v>315</v>
      </c>
      <c r="C3916" s="55" t="str">
        <f>+IF(ISERROR(VLOOKUP($B3916,Insumos!$C:$G,3,FALSE)),"",VLOOKUP($B3916,Insumos!$C:$G,3,FALSE))</f>
        <v>UNIDAD</v>
      </c>
      <c r="D3916" s="56">
        <f>+IF(ISERROR(VLOOKUP($B3916,Insumos!$C:$G,2,FALSE)),"",VLOOKUP($B3916,Insumos!$C:$G,2,FALSE))</f>
        <v>170</v>
      </c>
      <c r="E3916" s="57">
        <f>+IF(ISERROR(VLOOKUP($B3916,Insumos!$C:$G,5,FALSE)),"",VLOOKUP($B3916,Insumos!$C:$G,5,FALSE))</f>
        <v>1</v>
      </c>
      <c r="F3916" s="55" t="str">
        <f>+IF(ISERROR(VLOOKUP($B3916,Insumos!$C:$G,4,FALSE)),"",VLOOKUP($B3916,Insumos!$C:$G,4,FALSE))</f>
        <v>UNIDAD</v>
      </c>
      <c r="G3916" s="141">
        <v>1.0</v>
      </c>
      <c r="H3916" s="56">
        <f t="shared" si="138"/>
        <v>170</v>
      </c>
    </row>
    <row r="3917" ht="15.75" customHeight="1">
      <c r="A3917" s="53">
        <v>21.0</v>
      </c>
      <c r="B3917" s="55"/>
      <c r="C3917" s="55"/>
      <c r="D3917" s="56"/>
      <c r="E3917" s="57"/>
      <c r="F3917" s="55"/>
      <c r="G3917" s="182"/>
      <c r="H3917" s="56"/>
    </row>
    <row r="3918" ht="15.75" customHeight="1">
      <c r="A3918" s="42"/>
      <c r="B3918" s="140"/>
      <c r="C3918" s="41"/>
      <c r="D3918" s="44"/>
      <c r="E3918" s="45"/>
      <c r="F3918" s="41"/>
      <c r="G3918" s="67" t="s">
        <v>566</v>
      </c>
      <c r="H3918" s="68">
        <f>+SUM(H3897:H3917)</f>
        <v>1885.73</v>
      </c>
    </row>
    <row r="3919" ht="15.75" customHeight="1">
      <c r="A3919" s="42"/>
      <c r="B3919" s="140"/>
      <c r="C3919" s="41"/>
      <c r="D3919" s="44"/>
      <c r="E3919" s="45"/>
      <c r="F3919" s="41"/>
      <c r="G3919" s="67" t="s">
        <v>569</v>
      </c>
      <c r="H3919" s="142">
        <f>+H3918/10</f>
        <v>188.573</v>
      </c>
    </row>
    <row r="3920" ht="15.75" customHeight="1">
      <c r="A3920" s="42"/>
      <c r="B3920" s="140"/>
      <c r="C3920" s="41"/>
      <c r="D3920" s="44"/>
      <c r="E3920" s="45"/>
      <c r="F3920" s="41"/>
      <c r="G3920" s="67" t="s">
        <v>570</v>
      </c>
      <c r="H3920" s="143">
        <f>(H3918+H3919)*1.19</f>
        <v>2468.42057</v>
      </c>
    </row>
    <row r="3921" ht="15.75" customHeight="1">
      <c r="A3921" s="42"/>
      <c r="B3921" s="140"/>
      <c r="C3921" s="41"/>
      <c r="D3921" s="44"/>
      <c r="E3921" s="45"/>
      <c r="F3921" s="41"/>
      <c r="G3921" s="67" t="s">
        <v>571</v>
      </c>
      <c r="H3921" s="144">
        <f>+H3920/H3922</f>
        <v>0.3168704198</v>
      </c>
    </row>
    <row r="3922" ht="15.75" customHeight="1">
      <c r="A3922" s="42"/>
      <c r="B3922" s="140"/>
      <c r="C3922" s="41"/>
      <c r="D3922" s="44"/>
      <c r="E3922" s="45"/>
      <c r="F3922" s="41"/>
      <c r="G3922" s="67" t="s">
        <v>572</v>
      </c>
      <c r="H3922" s="154">
        <v>7790.0</v>
      </c>
    </row>
    <row r="3923" ht="15.75" customHeight="1">
      <c r="B3923" s="4"/>
      <c r="G3923" s="31"/>
    </row>
    <row r="3924" ht="15.75" customHeight="1">
      <c r="B3924" s="4"/>
      <c r="G3924" s="31"/>
    </row>
    <row r="3925" ht="15.75" customHeight="1">
      <c r="B3925" s="4"/>
      <c r="G3925" s="31"/>
    </row>
    <row r="3926" ht="15.75" customHeight="1">
      <c r="A3926" s="138" t="s">
        <v>562</v>
      </c>
      <c r="B3926" s="89" t="s">
        <v>689</v>
      </c>
      <c r="C3926" s="34" t="s">
        <v>484</v>
      </c>
      <c r="D3926" s="35"/>
      <c r="E3926" s="36"/>
      <c r="F3926" s="37"/>
      <c r="G3926" s="38"/>
      <c r="H3926" s="35"/>
    </row>
    <row r="3927" ht="15.75" customHeight="1">
      <c r="A3927" s="42"/>
      <c r="B3927" s="140"/>
      <c r="C3927" s="42"/>
      <c r="D3927" s="44"/>
      <c r="E3927" s="45"/>
      <c r="F3927" s="42"/>
      <c r="G3927" s="46"/>
      <c r="H3927" s="44"/>
    </row>
    <row r="3928" ht="15.75" customHeight="1">
      <c r="A3928" s="48" t="s">
        <v>476</v>
      </c>
      <c r="B3928" s="48" t="s">
        <v>477</v>
      </c>
      <c r="C3928" s="48" t="s">
        <v>478</v>
      </c>
      <c r="D3928" s="49" t="s">
        <v>564</v>
      </c>
      <c r="E3928" s="50" t="s">
        <v>10</v>
      </c>
      <c r="F3928" s="48" t="s">
        <v>480</v>
      </c>
      <c r="G3928" s="51" t="s">
        <v>481</v>
      </c>
      <c r="H3928" s="49" t="s">
        <v>565</v>
      </c>
    </row>
    <row r="3929" ht="15.75" customHeight="1">
      <c r="A3929" s="53">
        <v>1.0</v>
      </c>
      <c r="B3929" s="55" t="s">
        <v>69</v>
      </c>
      <c r="C3929" s="55" t="str">
        <f>+IF(ISERROR(VLOOKUP($B3929,Insumos!$C:$G,3,FALSE)),"",VLOOKUP($B3929,Insumos!$C:$G,3,FALSE))</f>
        <v>GRAMOS</v>
      </c>
      <c r="D3929" s="56">
        <f>+IF(ISERROR(VLOOKUP($B3929,Insumos!$C:$G,2,FALSE)),"",VLOOKUP($B3929,Insumos!$C:$G,2,FALSE))</f>
        <v>2777.79</v>
      </c>
      <c r="E3929" s="57">
        <f>+IF(ISERROR(VLOOKUP($B3929,Insumos!$C:$G,5,FALSE)),"",VLOOKUP($B3929,Insumos!$C:$G,5,FALSE))</f>
        <v>5700</v>
      </c>
      <c r="F3929" s="55" t="str">
        <f>+IF(ISERROR(VLOOKUP($B3929,Insumos!$C:$G,4,FALSE)),"",VLOOKUP($B3929,Insumos!$C:$G,4,FALSE))</f>
        <v>GRAMOS</v>
      </c>
      <c r="G3929" s="141">
        <v>110.0</v>
      </c>
      <c r="H3929" s="56">
        <f t="shared" ref="H3929:H3948" si="139">IF(ISERROR(ROUND(+D3929/E3929*G3929,2)),0,ROUND(+D3929/E3929*G3929,2))</f>
        <v>53.61</v>
      </c>
    </row>
    <row r="3930" ht="15.75" customHeight="1">
      <c r="A3930" s="53">
        <v>2.0</v>
      </c>
      <c r="B3930" s="55" t="s">
        <v>52</v>
      </c>
      <c r="C3930" s="55" t="str">
        <f>+IF(ISERROR(VLOOKUP($B3930,Insumos!$C:$G,3,FALSE)),"",VLOOKUP($B3930,Insumos!$C:$G,3,FALSE))</f>
        <v>UNIDAD</v>
      </c>
      <c r="D3930" s="56">
        <f>+IF(ISERROR(VLOOKUP($B3930,Insumos!$C:$G,2,FALSE)),"",VLOOKUP($B3930,Insumos!$C:$G,2,FALSE))</f>
        <v>5000</v>
      </c>
      <c r="E3930" s="57">
        <f>+IF(ISERROR(VLOOKUP($B3930,Insumos!$C:$G,5,FALSE)),"",VLOOKUP($B3930,Insumos!$C:$G,5,FALSE))</f>
        <v>100</v>
      </c>
      <c r="F3930" s="55" t="str">
        <f>+IF(ISERROR(VLOOKUP($B3930,Insumos!$C:$G,4,FALSE)),"",VLOOKUP($B3930,Insumos!$C:$G,4,FALSE))</f>
        <v>UNIDAD</v>
      </c>
      <c r="G3930" s="141">
        <v>0.5</v>
      </c>
      <c r="H3930" s="56">
        <f t="shared" si="139"/>
        <v>25</v>
      </c>
    </row>
    <row r="3931" ht="15.75" customHeight="1">
      <c r="A3931" s="53">
        <v>3.0</v>
      </c>
      <c r="B3931" s="55" t="s">
        <v>236</v>
      </c>
      <c r="C3931" s="55" t="str">
        <f>+IF(ISERROR(VLOOKUP($B3931,Insumos!$C:$G,3,FALSE)),"",VLOOKUP($B3931,Insumos!$C:$G,3,FALSE))</f>
        <v>GRAMOS</v>
      </c>
      <c r="D3931" s="56">
        <f>+IF(ISERROR(VLOOKUP($B3931,Insumos!$C:$G,2,FALSE)),"",VLOOKUP($B3931,Insumos!$C:$G,2,FALSE))</f>
        <v>8753.846154</v>
      </c>
      <c r="E3931" s="57">
        <f>+IF(ISERROR(VLOOKUP($B3931,Insumos!$C:$G,5,FALSE)),"",VLOOKUP($B3931,Insumos!$C:$G,5,FALSE))</f>
        <v>1000</v>
      </c>
      <c r="F3931" s="55" t="str">
        <f>+IF(ISERROR(VLOOKUP($B3931,Insumos!$C:$G,4,FALSE)),"",VLOOKUP($B3931,Insumos!$C:$G,4,FALSE))</f>
        <v>GRAMOS</v>
      </c>
      <c r="G3931" s="141">
        <v>30.0</v>
      </c>
      <c r="H3931" s="56">
        <f t="shared" si="139"/>
        <v>262.62</v>
      </c>
    </row>
    <row r="3932" ht="15.75" customHeight="1">
      <c r="A3932" s="53">
        <v>4.0</v>
      </c>
      <c r="B3932" s="55" t="s">
        <v>33</v>
      </c>
      <c r="C3932" s="55" t="str">
        <f>+IF(ISERROR(VLOOKUP($B3932,Insumos!$C:$G,3,FALSE)),"",VLOOKUP($B3932,Insumos!$C:$G,3,FALSE))</f>
        <v>GRAMOS</v>
      </c>
      <c r="D3932" s="56">
        <f>+IF(ISERROR(VLOOKUP($B3932,Insumos!$C:$G,2,FALSE)),"",VLOOKUP($B3932,Insumos!$C:$G,2,FALSE))</f>
        <v>6945</v>
      </c>
      <c r="E3932" s="57">
        <f>+IF(ISERROR(VLOOKUP($B3932,Insumos!$C:$G,5,FALSE)),"",VLOOKUP($B3932,Insumos!$C:$G,5,FALSE))</f>
        <v>1360</v>
      </c>
      <c r="F3932" s="55" t="str">
        <f>+IF(ISERROR(VLOOKUP($B3932,Insumos!$C:$G,4,FALSE)),"",VLOOKUP($B3932,Insumos!$C:$G,4,FALSE))</f>
        <v>GRAMOS</v>
      </c>
      <c r="G3932" s="141">
        <v>35.0</v>
      </c>
      <c r="H3932" s="56">
        <f t="shared" si="139"/>
        <v>178.73</v>
      </c>
    </row>
    <row r="3933" ht="15.75" customHeight="1">
      <c r="A3933" s="53">
        <v>5.0</v>
      </c>
      <c r="B3933" s="55" t="s">
        <v>103</v>
      </c>
      <c r="C3933" s="55" t="str">
        <f>+IF(ISERROR(VLOOKUP($B3933,Insumos!$C:$G,3,FALSE)),"",VLOOKUP($B3933,Insumos!$C:$G,3,FALSE))</f>
        <v>GRAMOS</v>
      </c>
      <c r="D3933" s="56">
        <f>+IF(ISERROR(VLOOKUP($B3933,Insumos!$C:$G,2,FALSE)),"",VLOOKUP($B3933,Insumos!$C:$G,2,FALSE))</f>
        <v>6302.521008</v>
      </c>
      <c r="E3933" s="57">
        <f>+IF(ISERROR(VLOOKUP($B3933,Insumos!$C:$G,5,FALSE)),"",VLOOKUP($B3933,Insumos!$C:$G,5,FALSE))</f>
        <v>1000</v>
      </c>
      <c r="F3933" s="55" t="str">
        <f>+IF(ISERROR(VLOOKUP($B3933,Insumos!$C:$G,4,FALSE)),"",VLOOKUP($B3933,Insumos!$C:$G,4,FALSE))</f>
        <v>GRAMOS</v>
      </c>
      <c r="G3933" s="141">
        <v>10.0</v>
      </c>
      <c r="H3933" s="56">
        <f t="shared" si="139"/>
        <v>63.03</v>
      </c>
    </row>
    <row r="3934" ht="15.75" customHeight="1">
      <c r="A3934" s="53">
        <v>6.0</v>
      </c>
      <c r="B3934" s="195" t="s">
        <v>129</v>
      </c>
      <c r="C3934" s="195" t="str">
        <f>+IF(ISERROR(VLOOKUP($B3934,Insumos!$C:$G,3,FALSE)),"",VLOOKUP($B3934,Insumos!$C:$G,3,FALSE))</f>
        <v>GRAMOS</v>
      </c>
      <c r="D3934" s="196">
        <f>+IF(ISERROR(VLOOKUP($B3934,Insumos!$C:$G,2,FALSE)),"",VLOOKUP($B3934,Insumos!$C:$G,2,FALSE))</f>
        <v>13944.82759</v>
      </c>
      <c r="E3934" s="197">
        <f>+IF(ISERROR(VLOOKUP($B3934,Insumos!$C:$G,5,FALSE)),"",VLOOKUP($B3934,Insumos!$C:$G,5,FALSE))</f>
        <v>1000</v>
      </c>
      <c r="F3934" s="195" t="str">
        <f>+IF(ISERROR(VLOOKUP($B3934,Insumos!$C:$G,4,FALSE)),"",VLOOKUP($B3934,Insumos!$C:$G,4,FALSE))</f>
        <v>GRAMOS</v>
      </c>
      <c r="G3934" s="199">
        <v>45.0</v>
      </c>
      <c r="H3934" s="196">
        <f t="shared" si="139"/>
        <v>627.52</v>
      </c>
    </row>
    <row r="3935" ht="15.75" customHeight="1">
      <c r="A3935" s="53">
        <v>7.0</v>
      </c>
      <c r="B3935" s="195" t="s">
        <v>124</v>
      </c>
      <c r="C3935" s="195" t="str">
        <f>+IF(ISERROR(VLOOKUP($B3935,Insumos!$C:$G,3,FALSE)),"",VLOOKUP($B3935,Insumos!$C:$G,3,FALSE))</f>
        <v>GRAMOS</v>
      </c>
      <c r="D3935" s="196">
        <f>+IF(ISERROR(VLOOKUP($B3935,Insumos!$C:$G,2,FALSE)),"",VLOOKUP($B3935,Insumos!$C:$G,2,FALSE))</f>
        <v>3529.411765</v>
      </c>
      <c r="E3935" s="197">
        <f>+IF(ISERROR(VLOOKUP($B3935,Insumos!$C:$G,5,FALSE)),"",VLOOKUP($B3935,Insumos!$C:$G,5,FALSE))</f>
        <v>1000</v>
      </c>
      <c r="F3935" s="195" t="str">
        <f>+IF(ISERROR(VLOOKUP($B3935,Insumos!$C:$G,4,FALSE)),"",VLOOKUP($B3935,Insumos!$C:$G,4,FALSE))</f>
        <v>GRAMOS</v>
      </c>
      <c r="G3935" s="200"/>
      <c r="H3935" s="196">
        <f t="shared" si="139"/>
        <v>0</v>
      </c>
    </row>
    <row r="3936" ht="15.75" customHeight="1">
      <c r="A3936" s="53">
        <v>8.0</v>
      </c>
      <c r="B3936" s="195" t="s">
        <v>180</v>
      </c>
      <c r="C3936" s="195" t="str">
        <f>+IF(ISERROR(VLOOKUP($B3936,Insumos!$C:$G,3,FALSE)),"",VLOOKUP($B3936,Insumos!$C:$G,3,FALSE))</f>
        <v>GRAMOS</v>
      </c>
      <c r="D3936" s="196">
        <f>+IF(ISERROR(VLOOKUP($B3936,Insumos!$C:$G,2,FALSE)),"",VLOOKUP($B3936,Insumos!$C:$G,2,FALSE))</f>
        <v>6945</v>
      </c>
      <c r="E3936" s="197">
        <f>+IF(ISERROR(VLOOKUP($B3936,Insumos!$C:$G,5,FALSE)),"",VLOOKUP($B3936,Insumos!$C:$G,5,FALSE))</f>
        <v>1360</v>
      </c>
      <c r="F3936" s="195" t="str">
        <f>+IF(ISERROR(VLOOKUP($B3936,Insumos!$C:$G,4,FALSE)),"",VLOOKUP($B3936,Insumos!$C:$G,4,FALSE))</f>
        <v>GRAMOS</v>
      </c>
      <c r="G3936" s="198"/>
      <c r="H3936" s="196">
        <f t="shared" si="139"/>
        <v>0</v>
      </c>
    </row>
    <row r="3937" ht="15.75" customHeight="1">
      <c r="A3937" s="53">
        <v>9.0</v>
      </c>
      <c r="B3937" s="55" t="s">
        <v>297</v>
      </c>
      <c r="C3937" s="55" t="str">
        <f>+IF(ISERROR(VLOOKUP($B3937,Insumos!$C:$G,3,FALSE)),"",VLOOKUP($B3937,Insumos!$C:$G,3,FALSE))</f>
        <v>CAJA</v>
      </c>
      <c r="D3937" s="56">
        <f>+IF(ISERROR(VLOOKUP($B3937,Insumos!$C:$G,2,FALSE)),"",VLOOKUP($B3937,Insumos!$C:$G,2,FALSE))</f>
        <v>110</v>
      </c>
      <c r="E3937" s="57">
        <f>+IF(ISERROR(VLOOKUP($B3937,Insumos!$C:$G,5,FALSE)),"",VLOOKUP($B3937,Insumos!$C:$G,5,FALSE))</f>
        <v>1</v>
      </c>
      <c r="F3937" s="55" t="str">
        <f>+IF(ISERROR(VLOOKUP($B3937,Insumos!$C:$G,4,FALSE)),"",VLOOKUP($B3937,Insumos!$C:$G,4,FALSE))</f>
        <v>CAJA</v>
      </c>
      <c r="G3937" s="141">
        <v>1.0</v>
      </c>
      <c r="H3937" s="56">
        <f t="shared" si="139"/>
        <v>110</v>
      </c>
    </row>
    <row r="3938" ht="15.75" customHeight="1">
      <c r="A3938" s="53">
        <v>10.0</v>
      </c>
      <c r="B3938" s="55" t="s">
        <v>314</v>
      </c>
      <c r="C3938" s="55" t="str">
        <f>+IF(ISERROR(VLOOKUP($B3938,Insumos!$C:$G,3,FALSE)),"",VLOOKUP($B3938,Insumos!$C:$G,3,FALSE))</f>
        <v>UNIDAD</v>
      </c>
      <c r="D3938" s="56">
        <f>+IF(ISERROR(VLOOKUP($B3938,Insumos!$C:$G,2,FALSE)),"",VLOOKUP($B3938,Insumos!$C:$G,2,FALSE))</f>
        <v>10.5</v>
      </c>
      <c r="E3938" s="57">
        <f>+IF(ISERROR(VLOOKUP($B3938,Insumos!$C:$G,5,FALSE)),"",VLOOKUP($B3938,Insumos!$C:$G,5,FALSE))</f>
        <v>1</v>
      </c>
      <c r="F3938" s="55" t="str">
        <f>+IF(ISERROR(VLOOKUP($B3938,Insumos!$C:$G,4,FALSE)),"",VLOOKUP($B3938,Insumos!$C:$G,4,FALSE))</f>
        <v>UNIDAD</v>
      </c>
      <c r="G3938" s="141">
        <v>1.0</v>
      </c>
      <c r="H3938" s="56">
        <f t="shared" si="139"/>
        <v>10.5</v>
      </c>
    </row>
    <row r="3939" ht="15.75" customHeight="1">
      <c r="A3939" s="53">
        <v>11.0</v>
      </c>
      <c r="B3939" s="55" t="s">
        <v>156</v>
      </c>
      <c r="C3939" s="55" t="str">
        <f>+IF(ISERROR(VLOOKUP($B3939,Insumos!$C:$G,3,FALSE)),"",VLOOKUP($B3939,Insumos!$C:$G,3,FALSE))</f>
        <v>GRAMOS</v>
      </c>
      <c r="D3939" s="56">
        <f>+IF(ISERROR(VLOOKUP($B3939,Insumos!$C:$G,2,FALSE)),"",VLOOKUP($B3939,Insumos!$C:$G,2,FALSE))</f>
        <v>909</v>
      </c>
      <c r="E3939" s="57">
        <f>+IF(ISERROR(VLOOKUP($B3939,Insumos!$C:$G,5,FALSE)),"",VLOOKUP($B3939,Insumos!$C:$G,5,FALSE))</f>
        <v>1000</v>
      </c>
      <c r="F3939" s="55" t="str">
        <f>+IF(ISERROR(VLOOKUP($B3939,Insumos!$C:$G,4,FALSE)),"",VLOOKUP($B3939,Insumos!$C:$G,4,FALSE))</f>
        <v>GRAMOS</v>
      </c>
      <c r="G3939" s="141">
        <v>8.0</v>
      </c>
      <c r="H3939" s="56">
        <f t="shared" si="139"/>
        <v>7.27</v>
      </c>
    </row>
    <row r="3940" ht="15.75" customHeight="1">
      <c r="A3940" s="53">
        <v>12.0</v>
      </c>
      <c r="B3940" s="55" t="s">
        <v>313</v>
      </c>
      <c r="C3940" s="55" t="str">
        <f>+IF(ISERROR(VLOOKUP($B3940,Insumos!$C:$G,3,FALSE)),"",VLOOKUP($B3940,Insumos!$C:$G,3,FALSE))</f>
        <v>GRAMOS</v>
      </c>
      <c r="D3940" s="56">
        <f>+IF(ISERROR(VLOOKUP($B3940,Insumos!$C:$G,2,FALSE)),"",VLOOKUP($B3940,Insumos!$C:$G,2,FALSE))</f>
        <v>6750</v>
      </c>
      <c r="E3940" s="57">
        <f>+IF(ISERROR(VLOOKUP($B3940,Insumos!$C:$G,5,FALSE)),"",VLOOKUP($B3940,Insumos!$C:$G,5,FALSE))</f>
        <v>1000</v>
      </c>
      <c r="F3940" s="55" t="str">
        <f>+IF(ISERROR(VLOOKUP($B3940,Insumos!$C:$G,4,FALSE)),"",VLOOKUP($B3940,Insumos!$C:$G,4,FALSE))</f>
        <v>GRAMOS</v>
      </c>
      <c r="G3940" s="141">
        <v>8.0</v>
      </c>
      <c r="H3940" s="56">
        <f t="shared" si="139"/>
        <v>54</v>
      </c>
    </row>
    <row r="3941" ht="15.75" customHeight="1">
      <c r="A3941" s="53">
        <v>13.0</v>
      </c>
      <c r="B3941" s="55" t="s">
        <v>311</v>
      </c>
      <c r="C3941" s="55" t="str">
        <f>+IF(ISERROR(VLOOKUP($B3941,Insumos!$C:$G,3,FALSE)),"",VLOOKUP($B3941,Insumos!$C:$G,3,FALSE))</f>
        <v>UNIDAD</v>
      </c>
      <c r="D3941" s="56">
        <f>+IF(ISERROR(VLOOKUP($B3941,Insumos!$C:$G,2,FALSE)),"",VLOOKUP($B3941,Insumos!$C:$G,2,FALSE))</f>
        <v>75.25</v>
      </c>
      <c r="E3941" s="57">
        <f>+IF(ISERROR(VLOOKUP($B3941,Insumos!$C:$G,5,FALSE)),"",VLOOKUP($B3941,Insumos!$C:$G,5,FALSE))</f>
        <v>1</v>
      </c>
      <c r="F3941" s="55" t="str">
        <f>+IF(ISERROR(VLOOKUP($B3941,Insumos!$C:$G,4,FALSE)),"",VLOOKUP($B3941,Insumos!$C:$G,4,FALSE))</f>
        <v>UNIDAD</v>
      </c>
      <c r="G3941" s="141">
        <v>1.0</v>
      </c>
      <c r="H3941" s="56">
        <f t="shared" si="139"/>
        <v>75.25</v>
      </c>
    </row>
    <row r="3942" ht="15.75" customHeight="1">
      <c r="A3942" s="53">
        <v>14.0</v>
      </c>
      <c r="B3942" s="55" t="s">
        <v>312</v>
      </c>
      <c r="C3942" s="55" t="str">
        <f>+IF(ISERROR(VLOOKUP($B3942,Insumos!$C:$G,3,FALSE)),"",VLOOKUP($B3942,Insumos!$C:$G,3,FALSE))</f>
        <v>UNIDAD</v>
      </c>
      <c r="D3942" s="56">
        <f>+IF(ISERROR(VLOOKUP($B3942,Insumos!$C:$G,2,FALSE)),"",VLOOKUP($B3942,Insumos!$C:$G,2,FALSE))</f>
        <v>90.25</v>
      </c>
      <c r="E3942" s="57">
        <f>+IF(ISERROR(VLOOKUP($B3942,Insumos!$C:$G,5,FALSE)),"",VLOOKUP($B3942,Insumos!$C:$G,5,FALSE))</f>
        <v>1</v>
      </c>
      <c r="F3942" s="55" t="str">
        <f>+IF(ISERROR(VLOOKUP($B3942,Insumos!$C:$G,4,FALSE)),"",VLOOKUP($B3942,Insumos!$C:$G,4,FALSE))</f>
        <v>UNIDAD</v>
      </c>
      <c r="G3942" s="141">
        <v>1.0</v>
      </c>
      <c r="H3942" s="56">
        <f t="shared" si="139"/>
        <v>90.25</v>
      </c>
    </row>
    <row r="3943" ht="15.75" customHeight="1">
      <c r="A3943" s="53">
        <v>15.0</v>
      </c>
      <c r="B3943" s="55" t="s">
        <v>303</v>
      </c>
      <c r="C3943" s="55" t="str">
        <f>+IF(ISERROR(VLOOKUP($B3943,Insumos!$C:$G,3,FALSE)),"",VLOOKUP($B3943,Insumos!$C:$G,3,FALSE))</f>
        <v>UNIDAD</v>
      </c>
      <c r="D3943" s="56">
        <f>+IF(ISERROR(VLOOKUP($B3943,Insumos!$C:$G,2,FALSE)),"",VLOOKUP($B3943,Insumos!$C:$G,2,FALSE))</f>
        <v>10</v>
      </c>
      <c r="E3943" s="57">
        <f>+IF(ISERROR(VLOOKUP($B3943,Insumos!$C:$G,5,FALSE)),"",VLOOKUP($B3943,Insumos!$C:$G,5,FALSE))</f>
        <v>1</v>
      </c>
      <c r="F3943" s="55" t="str">
        <f>+IF(ISERROR(VLOOKUP($B3943,Insumos!$C:$G,4,FALSE)),"",VLOOKUP($B3943,Insumos!$C:$G,4,FALSE))</f>
        <v>UNIDAD</v>
      </c>
      <c r="G3943" s="141">
        <v>2.0</v>
      </c>
      <c r="H3943" s="56">
        <f t="shared" si="139"/>
        <v>20</v>
      </c>
    </row>
    <row r="3944" ht="15.75" customHeight="1">
      <c r="A3944" s="53">
        <v>16.0</v>
      </c>
      <c r="B3944" s="55" t="s">
        <v>304</v>
      </c>
      <c r="C3944" s="55" t="str">
        <f>+IF(ISERROR(VLOOKUP($B3944,Insumos!$C:$G,3,FALSE)),"",VLOOKUP($B3944,Insumos!$C:$G,3,FALSE))</f>
        <v>UNIDAD</v>
      </c>
      <c r="D3944" s="56">
        <f>+IF(ISERROR(VLOOKUP($B3944,Insumos!$C:$G,2,FALSE)),"",VLOOKUP($B3944,Insumos!$C:$G,2,FALSE))</f>
        <v>9</v>
      </c>
      <c r="E3944" s="57">
        <f>+IF(ISERROR(VLOOKUP($B3944,Insumos!$C:$G,5,FALSE)),"",VLOOKUP($B3944,Insumos!$C:$G,5,FALSE))</f>
        <v>1</v>
      </c>
      <c r="F3944" s="55" t="str">
        <f>+IF(ISERROR(VLOOKUP($B3944,Insumos!$C:$G,4,FALSE)),"",VLOOKUP($B3944,Insumos!$C:$G,4,FALSE))</f>
        <v>UNIDAD</v>
      </c>
      <c r="G3944" s="141">
        <v>2.0</v>
      </c>
      <c r="H3944" s="56">
        <f t="shared" si="139"/>
        <v>18</v>
      </c>
    </row>
    <row r="3945" ht="15.75" customHeight="1">
      <c r="A3945" s="53">
        <v>17.0</v>
      </c>
      <c r="B3945" s="55" t="s">
        <v>315</v>
      </c>
      <c r="C3945" s="55" t="str">
        <f>+IF(ISERROR(VLOOKUP($B3945,Insumos!$C:$G,3,FALSE)),"",VLOOKUP($B3945,Insumos!$C:$G,3,FALSE))</f>
        <v>UNIDAD</v>
      </c>
      <c r="D3945" s="56">
        <f>+IF(ISERROR(VLOOKUP($B3945,Insumos!$C:$G,2,FALSE)),"",VLOOKUP($B3945,Insumos!$C:$G,2,FALSE))</f>
        <v>170</v>
      </c>
      <c r="E3945" s="57">
        <f>+IF(ISERROR(VLOOKUP($B3945,Insumos!$C:$G,5,FALSE)),"",VLOOKUP($B3945,Insumos!$C:$G,5,FALSE))</f>
        <v>1</v>
      </c>
      <c r="F3945" s="55" t="str">
        <f>+IF(ISERROR(VLOOKUP($B3945,Insumos!$C:$G,4,FALSE)),"",VLOOKUP($B3945,Insumos!$C:$G,4,FALSE))</f>
        <v>UNIDAD</v>
      </c>
      <c r="G3945" s="141">
        <v>1.0</v>
      </c>
      <c r="H3945" s="56">
        <f t="shared" si="139"/>
        <v>170</v>
      </c>
    </row>
    <row r="3946" ht="15.75" customHeight="1">
      <c r="A3946" s="53">
        <v>18.0</v>
      </c>
      <c r="B3946" s="55"/>
      <c r="C3946" s="55" t="str">
        <f>+IF(ISERROR(VLOOKUP($B3946,Insumos!$C:$G,3,FALSE)),"",VLOOKUP($B3946,Insumos!$C:$G,3,FALSE))</f>
        <v/>
      </c>
      <c r="D3946" s="56" t="str">
        <f>+IF(ISERROR(VLOOKUP($B3946,Insumos!$C:$G,2,FALSE)),"",VLOOKUP($B3946,Insumos!$C:$G,2,FALSE))</f>
        <v/>
      </c>
      <c r="E3946" s="57" t="str">
        <f>+IF(ISERROR(VLOOKUP($B3946,Insumos!$C:$G,5,FALSE)),"",VLOOKUP($B3946,Insumos!$C:$G,5,FALSE))</f>
        <v/>
      </c>
      <c r="F3946" s="55" t="str">
        <f>+IF(ISERROR(VLOOKUP($B3946,Insumos!$C:$G,4,FALSE)),"",VLOOKUP($B3946,Insumos!$C:$G,4,FALSE))</f>
        <v/>
      </c>
      <c r="G3946" s="141"/>
      <c r="H3946" s="56">
        <f t="shared" si="139"/>
        <v>0</v>
      </c>
    </row>
    <row r="3947" ht="15.75" customHeight="1">
      <c r="A3947" s="53">
        <v>19.0</v>
      </c>
      <c r="B3947" s="55"/>
      <c r="C3947" s="55" t="str">
        <f>+IF(ISERROR(VLOOKUP($B3947,Insumos!$C:$G,3,FALSE)),"",VLOOKUP($B3947,Insumos!$C:$G,3,FALSE))</f>
        <v/>
      </c>
      <c r="D3947" s="56" t="str">
        <f>+IF(ISERROR(VLOOKUP($B3947,Insumos!$C:$G,2,FALSE)),"",VLOOKUP($B3947,Insumos!$C:$G,2,FALSE))</f>
        <v/>
      </c>
      <c r="E3947" s="57" t="str">
        <f>+IF(ISERROR(VLOOKUP($B3947,Insumos!$C:$G,5,FALSE)),"",VLOOKUP($B3947,Insumos!$C:$G,5,FALSE))</f>
        <v/>
      </c>
      <c r="F3947" s="55" t="str">
        <f>+IF(ISERROR(VLOOKUP($B3947,Insumos!$C:$G,4,FALSE)),"",VLOOKUP($B3947,Insumos!$C:$G,4,FALSE))</f>
        <v/>
      </c>
      <c r="G3947" s="141"/>
      <c r="H3947" s="56">
        <f t="shared" si="139"/>
        <v>0</v>
      </c>
    </row>
    <row r="3948" ht="15.75" customHeight="1">
      <c r="A3948" s="53">
        <v>20.0</v>
      </c>
      <c r="B3948" s="55"/>
      <c r="C3948" s="55" t="str">
        <f>+IF(ISERROR(VLOOKUP($B3948,Insumos!$C:$G,3,FALSE)),"",VLOOKUP($B3948,Insumos!$C:$G,3,FALSE))</f>
        <v/>
      </c>
      <c r="D3948" s="56" t="str">
        <f>+IF(ISERROR(VLOOKUP($B3948,Insumos!$C:$G,2,FALSE)),"",VLOOKUP($B3948,Insumos!$C:$G,2,FALSE))</f>
        <v/>
      </c>
      <c r="E3948" s="57" t="str">
        <f>+IF(ISERROR(VLOOKUP($B3948,Insumos!$C:$G,5,FALSE)),"",VLOOKUP($B3948,Insumos!$C:$G,5,FALSE))</f>
        <v/>
      </c>
      <c r="F3948" s="55" t="str">
        <f>+IF(ISERROR(VLOOKUP($B3948,Insumos!$C:$G,4,FALSE)),"",VLOOKUP($B3948,Insumos!$C:$G,4,FALSE))</f>
        <v/>
      </c>
      <c r="G3948" s="141"/>
      <c r="H3948" s="56">
        <f t="shared" si="139"/>
        <v>0</v>
      </c>
    </row>
    <row r="3949" ht="15.75" customHeight="1">
      <c r="A3949" s="42"/>
      <c r="B3949" s="140"/>
      <c r="C3949" s="41"/>
      <c r="D3949" s="44"/>
      <c r="E3949" s="45"/>
      <c r="F3949" s="41"/>
      <c r="G3949" s="67" t="s">
        <v>566</v>
      </c>
      <c r="H3949" s="68">
        <f>+SUM(H3929:H3948)</f>
        <v>1765.78</v>
      </c>
    </row>
    <row r="3950" ht="15.75" customHeight="1">
      <c r="A3950" s="42"/>
      <c r="B3950" s="140"/>
      <c r="C3950" s="41"/>
      <c r="D3950" s="44"/>
      <c r="E3950" s="45"/>
      <c r="F3950" s="41"/>
      <c r="G3950" s="67" t="s">
        <v>569</v>
      </c>
      <c r="H3950" s="142">
        <f>+H3949/10</f>
        <v>176.578</v>
      </c>
    </row>
    <row r="3951" ht="15.75" customHeight="1">
      <c r="A3951" s="42"/>
      <c r="B3951" s="140"/>
      <c r="C3951" s="41"/>
      <c r="D3951" s="44"/>
      <c r="E3951" s="45"/>
      <c r="F3951" s="41"/>
      <c r="G3951" s="67" t="s">
        <v>570</v>
      </c>
      <c r="H3951" s="143">
        <f>(H3949+H3950)*1.19</f>
        <v>2311.40602</v>
      </c>
    </row>
    <row r="3952" ht="15.75" customHeight="1">
      <c r="A3952" s="42"/>
      <c r="B3952" s="140"/>
      <c r="C3952" s="41"/>
      <c r="D3952" s="44"/>
      <c r="E3952" s="45"/>
      <c r="F3952" s="41"/>
      <c r="G3952" s="67" t="s">
        <v>571</v>
      </c>
      <c r="H3952" s="144">
        <f>+H3951/H3953</f>
        <v>0.278818579</v>
      </c>
    </row>
    <row r="3953" ht="15.75" customHeight="1">
      <c r="A3953" s="42"/>
      <c r="B3953" s="140"/>
      <c r="C3953" s="41"/>
      <c r="D3953" s="44"/>
      <c r="E3953" s="45"/>
      <c r="F3953" s="41"/>
      <c r="G3953" s="67" t="s">
        <v>572</v>
      </c>
      <c r="H3953" s="154">
        <v>8290.0</v>
      </c>
    </row>
    <row r="3954" ht="15.75" customHeight="1">
      <c r="B3954" s="4"/>
      <c r="G3954" s="31"/>
    </row>
    <row r="3955" ht="15.75" customHeight="1">
      <c r="B3955" s="4"/>
      <c r="G3955" s="31"/>
    </row>
    <row r="3956" ht="15.75" customHeight="1">
      <c r="B3956" s="4"/>
      <c r="G3956" s="31"/>
    </row>
    <row r="3957" ht="15.75" customHeight="1">
      <c r="B3957" s="4"/>
      <c r="G3957" s="31"/>
    </row>
    <row r="3958" ht="15.75" customHeight="1">
      <c r="B3958" s="4"/>
      <c r="G3958" s="31"/>
    </row>
    <row r="3959" ht="15.75" customHeight="1">
      <c r="B3959" s="4"/>
      <c r="G3959" s="31"/>
    </row>
    <row r="3960" ht="15.75" customHeight="1">
      <c r="A3960" s="138" t="s">
        <v>562</v>
      </c>
      <c r="B3960" s="89" t="s">
        <v>440</v>
      </c>
      <c r="C3960" s="34" t="s">
        <v>484</v>
      </c>
      <c r="D3960" s="35"/>
      <c r="E3960" s="36"/>
      <c r="F3960" s="37"/>
      <c r="G3960" s="38"/>
      <c r="H3960" s="35"/>
    </row>
    <row r="3961" ht="15.75" customHeight="1">
      <c r="A3961" s="42"/>
      <c r="B3961" s="140"/>
      <c r="C3961" s="42"/>
      <c r="D3961" s="44"/>
      <c r="E3961" s="45"/>
      <c r="F3961" s="42"/>
      <c r="G3961" s="46"/>
      <c r="H3961" s="44"/>
    </row>
    <row r="3962" ht="15.75" customHeight="1">
      <c r="A3962" s="48" t="s">
        <v>476</v>
      </c>
      <c r="B3962" s="48" t="s">
        <v>477</v>
      </c>
      <c r="C3962" s="48" t="s">
        <v>478</v>
      </c>
      <c r="D3962" s="49" t="s">
        <v>564</v>
      </c>
      <c r="E3962" s="50" t="s">
        <v>10</v>
      </c>
      <c r="F3962" s="48" t="s">
        <v>480</v>
      </c>
      <c r="G3962" s="51" t="s">
        <v>481</v>
      </c>
      <c r="H3962" s="49" t="s">
        <v>565</v>
      </c>
    </row>
    <row r="3963" ht="15.75" customHeight="1">
      <c r="A3963" s="53">
        <v>1.0</v>
      </c>
      <c r="B3963" s="55" t="s">
        <v>69</v>
      </c>
      <c r="C3963" s="55" t="str">
        <f>+IF(ISERROR(VLOOKUP($B3963,Insumos!$C:$G,3,FALSE)),"",VLOOKUP($B3963,Insumos!$C:$G,3,FALSE))</f>
        <v>GRAMOS</v>
      </c>
      <c r="D3963" s="56">
        <f>+IF(ISERROR(VLOOKUP($B3963,Insumos!$C:$G,2,FALSE)),"",VLOOKUP($B3963,Insumos!$C:$G,2,FALSE))</f>
        <v>2777.79</v>
      </c>
      <c r="E3963" s="57">
        <f>+IF(ISERROR(VLOOKUP($B3963,Insumos!$C:$G,5,FALSE)),"",VLOOKUP($B3963,Insumos!$C:$G,5,FALSE))</f>
        <v>5700</v>
      </c>
      <c r="F3963" s="55" t="str">
        <f>+IF(ISERROR(VLOOKUP($B3963,Insumos!$C:$G,4,FALSE)),"",VLOOKUP($B3963,Insumos!$C:$G,4,FALSE))</f>
        <v>GRAMOS</v>
      </c>
      <c r="G3963" s="141">
        <v>110.0</v>
      </c>
      <c r="H3963" s="56">
        <f t="shared" ref="H3963:H3982" si="140">IF(ISERROR(ROUND(+D3963/E3963*G3963,2)),0,ROUND(+D3963/E3963*G3963,2))</f>
        <v>53.61</v>
      </c>
    </row>
    <row r="3964" ht="15.75" customHeight="1">
      <c r="A3964" s="53">
        <v>2.0</v>
      </c>
      <c r="B3964" s="55" t="s">
        <v>52</v>
      </c>
      <c r="C3964" s="55" t="str">
        <f>+IF(ISERROR(VLOOKUP($B3964,Insumos!$C:$G,3,FALSE)),"",VLOOKUP($B3964,Insumos!$C:$G,3,FALSE))</f>
        <v>UNIDAD</v>
      </c>
      <c r="D3964" s="56">
        <f>+IF(ISERROR(VLOOKUP($B3964,Insumos!$C:$G,2,FALSE)),"",VLOOKUP($B3964,Insumos!$C:$G,2,FALSE))</f>
        <v>5000</v>
      </c>
      <c r="E3964" s="57">
        <f>+IF(ISERROR(VLOOKUP($B3964,Insumos!$C:$G,5,FALSE)),"",VLOOKUP($B3964,Insumos!$C:$G,5,FALSE))</f>
        <v>100</v>
      </c>
      <c r="F3964" s="55" t="str">
        <f>+IF(ISERROR(VLOOKUP($B3964,Insumos!$C:$G,4,FALSE)),"",VLOOKUP($B3964,Insumos!$C:$G,4,FALSE))</f>
        <v>UNIDAD</v>
      </c>
      <c r="G3964" s="141">
        <v>0.5</v>
      </c>
      <c r="H3964" s="56">
        <f t="shared" si="140"/>
        <v>25</v>
      </c>
    </row>
    <row r="3965" ht="15.75" customHeight="1">
      <c r="A3965" s="53">
        <v>3.0</v>
      </c>
      <c r="B3965" s="55" t="s">
        <v>235</v>
      </c>
      <c r="C3965" s="55" t="str">
        <f>+IF(ISERROR(VLOOKUP($B3965,Insumos!$C:$G,3,FALSE)),"",VLOOKUP($B3965,Insumos!$C:$G,3,FALSE))</f>
        <v>GRAMOS</v>
      </c>
      <c r="D3965" s="56">
        <f>+IF(ISERROR(VLOOKUP($B3965,Insumos!$C:$G,2,FALSE)),"",VLOOKUP($B3965,Insumos!$C:$G,2,FALSE))</f>
        <v>13944.82759</v>
      </c>
      <c r="E3965" s="57">
        <f>+IF(ISERROR(VLOOKUP($B3965,Insumos!$C:$G,5,FALSE)),"",VLOOKUP($B3965,Insumos!$C:$G,5,FALSE))</f>
        <v>1000</v>
      </c>
      <c r="F3965" s="55" t="str">
        <f>+IF(ISERROR(VLOOKUP($B3965,Insumos!$C:$G,4,FALSE)),"",VLOOKUP($B3965,Insumos!$C:$G,4,FALSE))</f>
        <v>GRAMOS</v>
      </c>
      <c r="G3965" s="141">
        <v>40.0</v>
      </c>
      <c r="H3965" s="56">
        <f t="shared" si="140"/>
        <v>557.79</v>
      </c>
    </row>
    <row r="3966" ht="15.75" customHeight="1">
      <c r="A3966" s="53">
        <v>4.0</v>
      </c>
      <c r="B3966" s="55" t="s">
        <v>33</v>
      </c>
      <c r="C3966" s="55" t="str">
        <f>+IF(ISERROR(VLOOKUP($B3966,Insumos!$C:$G,3,FALSE)),"",VLOOKUP($B3966,Insumos!$C:$G,3,FALSE))</f>
        <v>GRAMOS</v>
      </c>
      <c r="D3966" s="56">
        <f>+IF(ISERROR(VLOOKUP($B3966,Insumos!$C:$G,2,FALSE)),"",VLOOKUP($B3966,Insumos!$C:$G,2,FALSE))</f>
        <v>6945</v>
      </c>
      <c r="E3966" s="57">
        <f>+IF(ISERROR(VLOOKUP($B3966,Insumos!$C:$G,5,FALSE)),"",VLOOKUP($B3966,Insumos!$C:$G,5,FALSE))</f>
        <v>1360</v>
      </c>
      <c r="F3966" s="55" t="str">
        <f>+IF(ISERROR(VLOOKUP($B3966,Insumos!$C:$G,4,FALSE)),"",VLOOKUP($B3966,Insumos!$C:$G,4,FALSE))</f>
        <v>GRAMOS</v>
      </c>
      <c r="G3966" s="141">
        <v>35.0</v>
      </c>
      <c r="H3966" s="56">
        <f t="shared" si="140"/>
        <v>178.73</v>
      </c>
    </row>
    <row r="3967" ht="15.75" customHeight="1">
      <c r="A3967" s="53">
        <v>5.0</v>
      </c>
      <c r="B3967" s="55" t="s">
        <v>232</v>
      </c>
      <c r="C3967" s="55" t="str">
        <f>+IF(ISERROR(VLOOKUP($B3967,Insumos!$C:$G,3,FALSE)),"",VLOOKUP($B3967,Insumos!$C:$G,3,FALSE))</f>
        <v>GRAMOS</v>
      </c>
      <c r="D3967" s="56">
        <f>+IF(ISERROR(VLOOKUP($B3967,Insumos!$C:$G,2,FALSE)),"",VLOOKUP($B3967,Insumos!$C:$G,2,FALSE))</f>
        <v>3529.411765</v>
      </c>
      <c r="E3967" s="57">
        <f>+IF(ISERROR(VLOOKUP($B3967,Insumos!$C:$G,5,FALSE)),"",VLOOKUP($B3967,Insumos!$C:$G,5,FALSE))</f>
        <v>1000</v>
      </c>
      <c r="F3967" s="55" t="str">
        <f>+IF(ISERROR(VLOOKUP($B3967,Insumos!$C:$G,4,FALSE)),"",VLOOKUP($B3967,Insumos!$C:$G,4,FALSE))</f>
        <v>GRAMOS</v>
      </c>
      <c r="G3967" s="141">
        <v>40.0</v>
      </c>
      <c r="H3967" s="56">
        <f t="shared" si="140"/>
        <v>141.18</v>
      </c>
    </row>
    <row r="3968" ht="15.75" customHeight="1">
      <c r="A3968" s="53">
        <v>6.0</v>
      </c>
      <c r="B3968" s="195" t="s">
        <v>129</v>
      </c>
      <c r="C3968" s="195" t="str">
        <f>+IF(ISERROR(VLOOKUP($B3968,Insumos!$C:$G,3,FALSE)),"",VLOOKUP($B3968,Insumos!$C:$G,3,FALSE))</f>
        <v>GRAMOS</v>
      </c>
      <c r="D3968" s="196">
        <f>+IF(ISERROR(VLOOKUP($B3968,Insumos!$C:$G,2,FALSE)),"",VLOOKUP($B3968,Insumos!$C:$G,2,FALSE))</f>
        <v>13944.82759</v>
      </c>
      <c r="E3968" s="197">
        <f>+IF(ISERROR(VLOOKUP($B3968,Insumos!$C:$G,5,FALSE)),"",VLOOKUP($B3968,Insumos!$C:$G,5,FALSE))</f>
        <v>1000</v>
      </c>
      <c r="F3968" s="195" t="str">
        <f>+IF(ISERROR(VLOOKUP($B3968,Insumos!$C:$G,4,FALSE)),"",VLOOKUP($B3968,Insumos!$C:$G,4,FALSE))</f>
        <v>GRAMOS</v>
      </c>
      <c r="G3968" s="199">
        <v>45.0</v>
      </c>
      <c r="H3968" s="196">
        <f t="shared" si="140"/>
        <v>627.52</v>
      </c>
    </row>
    <row r="3969" ht="15.75" customHeight="1">
      <c r="A3969" s="53">
        <v>7.0</v>
      </c>
      <c r="B3969" s="195" t="s">
        <v>124</v>
      </c>
      <c r="C3969" s="195" t="str">
        <f>+IF(ISERROR(VLOOKUP($B3969,Insumos!$C:$G,3,FALSE)),"",VLOOKUP($B3969,Insumos!$C:$G,3,FALSE))</f>
        <v>GRAMOS</v>
      </c>
      <c r="D3969" s="196">
        <f>+IF(ISERROR(VLOOKUP($B3969,Insumos!$C:$G,2,FALSE)),"",VLOOKUP($B3969,Insumos!$C:$G,2,FALSE))</f>
        <v>3529.411765</v>
      </c>
      <c r="E3969" s="197">
        <f>+IF(ISERROR(VLOOKUP($B3969,Insumos!$C:$G,5,FALSE)),"",VLOOKUP($B3969,Insumos!$C:$G,5,FALSE))</f>
        <v>1000</v>
      </c>
      <c r="F3969" s="195" t="str">
        <f>+IF(ISERROR(VLOOKUP($B3969,Insumos!$C:$G,4,FALSE)),"",VLOOKUP($B3969,Insumos!$C:$G,4,FALSE))</f>
        <v>GRAMOS</v>
      </c>
      <c r="G3969" s="200"/>
      <c r="H3969" s="196">
        <f t="shared" si="140"/>
        <v>0</v>
      </c>
    </row>
    <row r="3970" ht="15.75" customHeight="1">
      <c r="A3970" s="53">
        <v>8.0</v>
      </c>
      <c r="B3970" s="195" t="s">
        <v>180</v>
      </c>
      <c r="C3970" s="195" t="str">
        <f>+IF(ISERROR(VLOOKUP($B3970,Insumos!$C:$G,3,FALSE)),"",VLOOKUP($B3970,Insumos!$C:$G,3,FALSE))</f>
        <v>GRAMOS</v>
      </c>
      <c r="D3970" s="196">
        <f>+IF(ISERROR(VLOOKUP($B3970,Insumos!$C:$G,2,FALSE)),"",VLOOKUP($B3970,Insumos!$C:$G,2,FALSE))</f>
        <v>6945</v>
      </c>
      <c r="E3970" s="197">
        <f>+IF(ISERROR(VLOOKUP($B3970,Insumos!$C:$G,5,FALSE)),"",VLOOKUP($B3970,Insumos!$C:$G,5,FALSE))</f>
        <v>1360</v>
      </c>
      <c r="F3970" s="195" t="str">
        <f>+IF(ISERROR(VLOOKUP($B3970,Insumos!$C:$G,4,FALSE)),"",VLOOKUP($B3970,Insumos!$C:$G,4,FALSE))</f>
        <v>GRAMOS</v>
      </c>
      <c r="G3970" s="201"/>
      <c r="H3970" s="196">
        <f t="shared" si="140"/>
        <v>0</v>
      </c>
    </row>
    <row r="3971" ht="15.75" customHeight="1">
      <c r="A3971" s="53">
        <v>9.0</v>
      </c>
      <c r="B3971" s="55" t="s">
        <v>297</v>
      </c>
      <c r="C3971" s="55" t="str">
        <f>+IF(ISERROR(VLOOKUP($B3971,Insumos!$C:$G,3,FALSE)),"",VLOOKUP($B3971,Insumos!$C:$G,3,FALSE))</f>
        <v>CAJA</v>
      </c>
      <c r="D3971" s="56">
        <f>+IF(ISERROR(VLOOKUP($B3971,Insumos!$C:$G,2,FALSE)),"",VLOOKUP($B3971,Insumos!$C:$G,2,FALSE))</f>
        <v>110</v>
      </c>
      <c r="E3971" s="57">
        <f>+IF(ISERROR(VLOOKUP($B3971,Insumos!$C:$G,5,FALSE)),"",VLOOKUP($B3971,Insumos!$C:$G,5,FALSE))</f>
        <v>1</v>
      </c>
      <c r="F3971" s="55" t="str">
        <f>+IF(ISERROR(VLOOKUP($B3971,Insumos!$C:$G,4,FALSE)),"",VLOOKUP($B3971,Insumos!$C:$G,4,FALSE))</f>
        <v>CAJA</v>
      </c>
      <c r="G3971" s="141">
        <v>1.0</v>
      </c>
      <c r="H3971" s="56">
        <f t="shared" si="140"/>
        <v>110</v>
      </c>
    </row>
    <row r="3972" ht="15.75" customHeight="1">
      <c r="A3972" s="53">
        <v>10.0</v>
      </c>
      <c r="B3972" s="55" t="s">
        <v>314</v>
      </c>
      <c r="C3972" s="55" t="str">
        <f>+IF(ISERROR(VLOOKUP($B3972,Insumos!$C:$G,3,FALSE)),"",VLOOKUP($B3972,Insumos!$C:$G,3,FALSE))</f>
        <v>UNIDAD</v>
      </c>
      <c r="D3972" s="56">
        <f>+IF(ISERROR(VLOOKUP($B3972,Insumos!$C:$G,2,FALSE)),"",VLOOKUP($B3972,Insumos!$C:$G,2,FALSE))</f>
        <v>10.5</v>
      </c>
      <c r="E3972" s="57">
        <f>+IF(ISERROR(VLOOKUP($B3972,Insumos!$C:$G,5,FALSE)),"",VLOOKUP($B3972,Insumos!$C:$G,5,FALSE))</f>
        <v>1</v>
      </c>
      <c r="F3972" s="55" t="str">
        <f>+IF(ISERROR(VLOOKUP($B3972,Insumos!$C:$G,4,FALSE)),"",VLOOKUP($B3972,Insumos!$C:$G,4,FALSE))</f>
        <v>UNIDAD</v>
      </c>
      <c r="G3972" s="141">
        <v>1.0</v>
      </c>
      <c r="H3972" s="56">
        <f t="shared" si="140"/>
        <v>10.5</v>
      </c>
    </row>
    <row r="3973" ht="15.75" customHeight="1">
      <c r="A3973" s="53">
        <v>11.0</v>
      </c>
      <c r="B3973" s="55" t="s">
        <v>156</v>
      </c>
      <c r="C3973" s="55" t="str">
        <f>+IF(ISERROR(VLOOKUP($B3973,Insumos!$C:$G,3,FALSE)),"",VLOOKUP($B3973,Insumos!$C:$G,3,FALSE))</f>
        <v>GRAMOS</v>
      </c>
      <c r="D3973" s="56">
        <f>+IF(ISERROR(VLOOKUP($B3973,Insumos!$C:$G,2,FALSE)),"",VLOOKUP($B3973,Insumos!$C:$G,2,FALSE))</f>
        <v>909</v>
      </c>
      <c r="E3973" s="57">
        <f>+IF(ISERROR(VLOOKUP($B3973,Insumos!$C:$G,5,FALSE)),"",VLOOKUP($B3973,Insumos!$C:$G,5,FALSE))</f>
        <v>1000</v>
      </c>
      <c r="F3973" s="55" t="str">
        <f>+IF(ISERROR(VLOOKUP($B3973,Insumos!$C:$G,4,FALSE)),"",VLOOKUP($B3973,Insumos!$C:$G,4,FALSE))</f>
        <v>GRAMOS</v>
      </c>
      <c r="G3973" s="141">
        <v>8.0</v>
      </c>
      <c r="H3973" s="56">
        <f t="shared" si="140"/>
        <v>7.27</v>
      </c>
    </row>
    <row r="3974" ht="15.75" customHeight="1">
      <c r="A3974" s="53">
        <v>12.0</v>
      </c>
      <c r="B3974" s="55" t="s">
        <v>313</v>
      </c>
      <c r="C3974" s="55" t="str">
        <f>+IF(ISERROR(VLOOKUP($B3974,Insumos!$C:$G,3,FALSE)),"",VLOOKUP($B3974,Insumos!$C:$G,3,FALSE))</f>
        <v>GRAMOS</v>
      </c>
      <c r="D3974" s="56">
        <f>+IF(ISERROR(VLOOKUP($B3974,Insumos!$C:$G,2,FALSE)),"",VLOOKUP($B3974,Insumos!$C:$G,2,FALSE))</f>
        <v>6750</v>
      </c>
      <c r="E3974" s="57">
        <f>+IF(ISERROR(VLOOKUP($B3974,Insumos!$C:$G,5,FALSE)),"",VLOOKUP($B3974,Insumos!$C:$G,5,FALSE))</f>
        <v>1000</v>
      </c>
      <c r="F3974" s="55" t="str">
        <f>+IF(ISERROR(VLOOKUP($B3974,Insumos!$C:$G,4,FALSE)),"",VLOOKUP($B3974,Insumos!$C:$G,4,FALSE))</f>
        <v>GRAMOS</v>
      </c>
      <c r="G3974" s="141">
        <v>8.0</v>
      </c>
      <c r="H3974" s="56">
        <f t="shared" si="140"/>
        <v>54</v>
      </c>
    </row>
    <row r="3975" ht="15.75" customHeight="1">
      <c r="A3975" s="53">
        <v>13.0</v>
      </c>
      <c r="B3975" s="55" t="s">
        <v>311</v>
      </c>
      <c r="C3975" s="55" t="str">
        <f>+IF(ISERROR(VLOOKUP($B3975,Insumos!$C:$G,3,FALSE)),"",VLOOKUP($B3975,Insumos!$C:$G,3,FALSE))</f>
        <v>UNIDAD</v>
      </c>
      <c r="D3975" s="56">
        <f>+IF(ISERROR(VLOOKUP($B3975,Insumos!$C:$G,2,FALSE)),"",VLOOKUP($B3975,Insumos!$C:$G,2,FALSE))</f>
        <v>75.25</v>
      </c>
      <c r="E3975" s="57">
        <f>+IF(ISERROR(VLOOKUP($B3975,Insumos!$C:$G,5,FALSE)),"",VLOOKUP($B3975,Insumos!$C:$G,5,FALSE))</f>
        <v>1</v>
      </c>
      <c r="F3975" s="55" t="str">
        <f>+IF(ISERROR(VLOOKUP($B3975,Insumos!$C:$G,4,FALSE)),"",VLOOKUP($B3975,Insumos!$C:$G,4,FALSE))</f>
        <v>UNIDAD</v>
      </c>
      <c r="G3975" s="141">
        <v>1.0</v>
      </c>
      <c r="H3975" s="56">
        <f t="shared" si="140"/>
        <v>75.25</v>
      </c>
    </row>
    <row r="3976" ht="15.75" customHeight="1">
      <c r="A3976" s="53">
        <v>14.0</v>
      </c>
      <c r="B3976" s="55" t="s">
        <v>312</v>
      </c>
      <c r="C3976" s="55" t="str">
        <f>+IF(ISERROR(VLOOKUP($B3976,Insumos!$C:$G,3,FALSE)),"",VLOOKUP($B3976,Insumos!$C:$G,3,FALSE))</f>
        <v>UNIDAD</v>
      </c>
      <c r="D3976" s="56">
        <f>+IF(ISERROR(VLOOKUP($B3976,Insumos!$C:$G,2,FALSE)),"",VLOOKUP($B3976,Insumos!$C:$G,2,FALSE))</f>
        <v>90.25</v>
      </c>
      <c r="E3976" s="57">
        <f>+IF(ISERROR(VLOOKUP($B3976,Insumos!$C:$G,5,FALSE)),"",VLOOKUP($B3976,Insumos!$C:$G,5,FALSE))</f>
        <v>1</v>
      </c>
      <c r="F3976" s="55" t="str">
        <f>+IF(ISERROR(VLOOKUP($B3976,Insumos!$C:$G,4,FALSE)),"",VLOOKUP($B3976,Insumos!$C:$G,4,FALSE))</f>
        <v>UNIDAD</v>
      </c>
      <c r="G3976" s="141">
        <v>1.0</v>
      </c>
      <c r="H3976" s="56">
        <f t="shared" si="140"/>
        <v>90.25</v>
      </c>
    </row>
    <row r="3977" ht="15.75" customHeight="1">
      <c r="A3977" s="53">
        <v>15.0</v>
      </c>
      <c r="B3977" s="55" t="s">
        <v>303</v>
      </c>
      <c r="C3977" s="55" t="str">
        <f>+IF(ISERROR(VLOOKUP($B3977,Insumos!$C:$G,3,FALSE)),"",VLOOKUP($B3977,Insumos!$C:$G,3,FALSE))</f>
        <v>UNIDAD</v>
      </c>
      <c r="D3977" s="56">
        <f>+IF(ISERROR(VLOOKUP($B3977,Insumos!$C:$G,2,FALSE)),"",VLOOKUP($B3977,Insumos!$C:$G,2,FALSE))</f>
        <v>10</v>
      </c>
      <c r="E3977" s="57">
        <f>+IF(ISERROR(VLOOKUP($B3977,Insumos!$C:$G,5,FALSE)),"",VLOOKUP($B3977,Insumos!$C:$G,5,FALSE))</f>
        <v>1</v>
      </c>
      <c r="F3977" s="55" t="str">
        <f>+IF(ISERROR(VLOOKUP($B3977,Insumos!$C:$G,4,FALSE)),"",VLOOKUP($B3977,Insumos!$C:$G,4,FALSE))</f>
        <v>UNIDAD</v>
      </c>
      <c r="G3977" s="141">
        <v>2.0</v>
      </c>
      <c r="H3977" s="56">
        <f t="shared" si="140"/>
        <v>20</v>
      </c>
    </row>
    <row r="3978" ht="15.75" customHeight="1">
      <c r="A3978" s="53">
        <v>16.0</v>
      </c>
      <c r="B3978" s="55" t="s">
        <v>304</v>
      </c>
      <c r="C3978" s="55" t="str">
        <f>+IF(ISERROR(VLOOKUP($B3978,Insumos!$C:$G,3,FALSE)),"",VLOOKUP($B3978,Insumos!$C:$G,3,FALSE))</f>
        <v>UNIDAD</v>
      </c>
      <c r="D3978" s="56">
        <f>+IF(ISERROR(VLOOKUP($B3978,Insumos!$C:$G,2,FALSE)),"",VLOOKUP($B3978,Insumos!$C:$G,2,FALSE))</f>
        <v>9</v>
      </c>
      <c r="E3978" s="57">
        <f>+IF(ISERROR(VLOOKUP($B3978,Insumos!$C:$G,5,FALSE)),"",VLOOKUP($B3978,Insumos!$C:$G,5,FALSE))</f>
        <v>1</v>
      </c>
      <c r="F3978" s="55" t="str">
        <f>+IF(ISERROR(VLOOKUP($B3978,Insumos!$C:$G,4,FALSE)),"",VLOOKUP($B3978,Insumos!$C:$G,4,FALSE))</f>
        <v>UNIDAD</v>
      </c>
      <c r="G3978" s="141">
        <v>2.0</v>
      </c>
      <c r="H3978" s="56">
        <f t="shared" si="140"/>
        <v>18</v>
      </c>
    </row>
    <row r="3979" ht="15.75" customHeight="1">
      <c r="A3979" s="53">
        <v>17.0</v>
      </c>
      <c r="B3979" s="55" t="s">
        <v>315</v>
      </c>
      <c r="C3979" s="55" t="str">
        <f>+IF(ISERROR(VLOOKUP($B3979,Insumos!$C:$G,3,FALSE)),"",VLOOKUP($B3979,Insumos!$C:$G,3,FALSE))</f>
        <v>UNIDAD</v>
      </c>
      <c r="D3979" s="56">
        <f>+IF(ISERROR(VLOOKUP($B3979,Insumos!$C:$G,2,FALSE)),"",VLOOKUP($B3979,Insumos!$C:$G,2,FALSE))</f>
        <v>170</v>
      </c>
      <c r="E3979" s="57">
        <f>+IF(ISERROR(VLOOKUP($B3979,Insumos!$C:$G,5,FALSE)),"",VLOOKUP($B3979,Insumos!$C:$G,5,FALSE))</f>
        <v>1</v>
      </c>
      <c r="F3979" s="55" t="str">
        <f>+IF(ISERROR(VLOOKUP($B3979,Insumos!$C:$G,4,FALSE)),"",VLOOKUP($B3979,Insumos!$C:$G,4,FALSE))</f>
        <v>UNIDAD</v>
      </c>
      <c r="G3979" s="141">
        <v>1.0</v>
      </c>
      <c r="H3979" s="56">
        <f t="shared" si="140"/>
        <v>170</v>
      </c>
    </row>
    <row r="3980" ht="15.75" customHeight="1">
      <c r="A3980" s="53">
        <v>18.0</v>
      </c>
      <c r="B3980" s="55"/>
      <c r="C3980" s="55" t="str">
        <f>+IF(ISERROR(VLOOKUP($B3980,Insumos!$C:$G,3,FALSE)),"",VLOOKUP($B3980,Insumos!$C:$G,3,FALSE))</f>
        <v/>
      </c>
      <c r="D3980" s="56" t="str">
        <f>+IF(ISERROR(VLOOKUP($B3980,Insumos!$C:$G,2,FALSE)),"",VLOOKUP($B3980,Insumos!$C:$G,2,FALSE))</f>
        <v/>
      </c>
      <c r="E3980" s="57" t="str">
        <f>+IF(ISERROR(VLOOKUP($B3980,Insumos!$C:$G,5,FALSE)),"",VLOOKUP($B3980,Insumos!$C:$G,5,FALSE))</f>
        <v/>
      </c>
      <c r="F3980" s="55" t="str">
        <f>+IF(ISERROR(VLOOKUP($B3980,Insumos!$C:$G,4,FALSE)),"",VLOOKUP($B3980,Insumos!$C:$G,4,FALSE))</f>
        <v/>
      </c>
      <c r="G3980" s="202"/>
      <c r="H3980" s="56">
        <f t="shared" si="140"/>
        <v>0</v>
      </c>
    </row>
    <row r="3981" ht="15.75" customHeight="1">
      <c r="A3981" s="53">
        <v>19.0</v>
      </c>
      <c r="B3981" s="55"/>
      <c r="C3981" s="55" t="str">
        <f>+IF(ISERROR(VLOOKUP($B3981,Insumos!$C:$G,3,FALSE)),"",VLOOKUP($B3981,Insumos!$C:$G,3,FALSE))</f>
        <v/>
      </c>
      <c r="D3981" s="56" t="str">
        <f>+IF(ISERROR(VLOOKUP($B3981,Insumos!$C:$G,2,FALSE)),"",VLOOKUP($B3981,Insumos!$C:$G,2,FALSE))</f>
        <v/>
      </c>
      <c r="E3981" s="57" t="str">
        <f>+IF(ISERROR(VLOOKUP($B3981,Insumos!$C:$G,5,FALSE)),"",VLOOKUP($B3981,Insumos!$C:$G,5,FALSE))</f>
        <v/>
      </c>
      <c r="F3981" s="55" t="str">
        <f>+IF(ISERROR(VLOOKUP($B3981,Insumos!$C:$G,4,FALSE)),"",VLOOKUP($B3981,Insumos!$C:$G,4,FALSE))</f>
        <v/>
      </c>
      <c r="G3981" s="141"/>
      <c r="H3981" s="56">
        <f t="shared" si="140"/>
        <v>0</v>
      </c>
    </row>
    <row r="3982" ht="15.75" customHeight="1">
      <c r="A3982" s="53">
        <v>20.0</v>
      </c>
      <c r="B3982" s="55"/>
      <c r="C3982" s="55" t="str">
        <f>+IF(ISERROR(VLOOKUP($B3982,Insumos!$C:$G,3,FALSE)),"",VLOOKUP($B3982,Insumos!$C:$G,3,FALSE))</f>
        <v/>
      </c>
      <c r="D3982" s="56" t="str">
        <f>+IF(ISERROR(VLOOKUP($B3982,Insumos!$C:$G,2,FALSE)),"",VLOOKUP($B3982,Insumos!$C:$G,2,FALSE))</f>
        <v/>
      </c>
      <c r="E3982" s="57" t="str">
        <f>+IF(ISERROR(VLOOKUP($B3982,Insumos!$C:$G,5,FALSE)),"",VLOOKUP($B3982,Insumos!$C:$G,5,FALSE))</f>
        <v/>
      </c>
      <c r="F3982" s="55" t="str">
        <f>+IF(ISERROR(VLOOKUP($B3982,Insumos!$C:$G,4,FALSE)),"",VLOOKUP($B3982,Insumos!$C:$G,4,FALSE))</f>
        <v/>
      </c>
      <c r="G3982" s="141"/>
      <c r="H3982" s="56">
        <f t="shared" si="140"/>
        <v>0</v>
      </c>
    </row>
    <row r="3983" ht="15.75" customHeight="1">
      <c r="A3983" s="42"/>
      <c r="B3983" s="140"/>
      <c r="C3983" s="41"/>
      <c r="D3983" s="44"/>
      <c r="E3983" s="45"/>
      <c r="F3983" s="41"/>
      <c r="G3983" s="67" t="s">
        <v>566</v>
      </c>
      <c r="H3983" s="68">
        <f>+SUM(H3963:H3982)</f>
        <v>2139.1</v>
      </c>
    </row>
    <row r="3984" ht="15.75" customHeight="1">
      <c r="A3984" s="42"/>
      <c r="B3984" s="140"/>
      <c r="C3984" s="41"/>
      <c r="D3984" s="44"/>
      <c r="E3984" s="45"/>
      <c r="F3984" s="41"/>
      <c r="G3984" s="67" t="s">
        <v>569</v>
      </c>
      <c r="H3984" s="142">
        <f>+H3983/10</f>
        <v>213.91</v>
      </c>
    </row>
    <row r="3985" ht="15.75" customHeight="1">
      <c r="A3985" s="42"/>
      <c r="B3985" s="140"/>
      <c r="C3985" s="41"/>
      <c r="D3985" s="44"/>
      <c r="E3985" s="45"/>
      <c r="F3985" s="41"/>
      <c r="G3985" s="67" t="s">
        <v>570</v>
      </c>
      <c r="H3985" s="143">
        <f>(H3983+H3984)*1.19</f>
        <v>2800.0819</v>
      </c>
    </row>
    <row r="3986" ht="15.75" customHeight="1">
      <c r="A3986" s="42"/>
      <c r="B3986" s="140"/>
      <c r="C3986" s="41"/>
      <c r="D3986" s="44"/>
      <c r="E3986" s="45"/>
      <c r="F3986" s="41"/>
      <c r="G3986" s="67" t="s">
        <v>571</v>
      </c>
      <c r="H3986" s="144">
        <f>+H3985/H3987</f>
        <v>0.3594456868</v>
      </c>
    </row>
    <row r="3987" ht="15.75" customHeight="1">
      <c r="A3987" s="42"/>
      <c r="B3987" s="140"/>
      <c r="C3987" s="41"/>
      <c r="D3987" s="44"/>
      <c r="E3987" s="45"/>
      <c r="F3987" s="41"/>
      <c r="G3987" s="67" t="s">
        <v>572</v>
      </c>
      <c r="H3987" s="154">
        <v>7790.0</v>
      </c>
    </row>
    <row r="3988" ht="15.75" customHeight="1">
      <c r="B3988" s="4"/>
      <c r="G3988" s="31"/>
    </row>
    <row r="3989" ht="15.75" customHeight="1">
      <c r="B3989" s="4"/>
      <c r="G3989" s="31"/>
    </row>
    <row r="3990" ht="15.75" customHeight="1">
      <c r="A3990" s="138" t="s">
        <v>562</v>
      </c>
      <c r="B3990" s="89" t="s">
        <v>461</v>
      </c>
      <c r="C3990" s="34" t="s">
        <v>484</v>
      </c>
      <c r="D3990" s="35"/>
      <c r="E3990" s="36"/>
      <c r="F3990" s="37"/>
      <c r="G3990" s="38"/>
      <c r="H3990" s="35"/>
    </row>
    <row r="3991" ht="15.75" customHeight="1">
      <c r="A3991" s="42"/>
      <c r="B3991" s="140"/>
      <c r="C3991" s="42"/>
      <c r="D3991" s="44"/>
      <c r="E3991" s="45"/>
      <c r="F3991" s="42"/>
      <c r="G3991" s="46"/>
      <c r="H3991" s="44"/>
    </row>
    <row r="3992" ht="15.75" customHeight="1">
      <c r="A3992" s="48" t="s">
        <v>476</v>
      </c>
      <c r="B3992" s="48" t="s">
        <v>477</v>
      </c>
      <c r="C3992" s="48" t="s">
        <v>478</v>
      </c>
      <c r="D3992" s="49" t="s">
        <v>564</v>
      </c>
      <c r="E3992" s="50" t="s">
        <v>10</v>
      </c>
      <c r="F3992" s="48" t="s">
        <v>480</v>
      </c>
      <c r="G3992" s="51" t="s">
        <v>481</v>
      </c>
      <c r="H3992" s="49" t="s">
        <v>565</v>
      </c>
    </row>
    <row r="3993" ht="15.75" customHeight="1">
      <c r="A3993" s="53">
        <v>1.0</v>
      </c>
      <c r="B3993" s="55" t="s">
        <v>69</v>
      </c>
      <c r="C3993" s="55" t="str">
        <f>+IF(ISERROR(VLOOKUP($B3993,Insumos!$C:$G,3,FALSE)),"",VLOOKUP($B3993,Insumos!$C:$G,3,FALSE))</f>
        <v>GRAMOS</v>
      </c>
      <c r="D3993" s="56">
        <f>+IF(ISERROR(VLOOKUP($B3993,Insumos!$C:$G,2,FALSE)),"",VLOOKUP($B3993,Insumos!$C:$G,2,FALSE))</f>
        <v>2777.79</v>
      </c>
      <c r="E3993" s="57">
        <f>+IF(ISERROR(VLOOKUP($B3993,Insumos!$C:$G,5,FALSE)),"",VLOOKUP($B3993,Insumos!$C:$G,5,FALSE))</f>
        <v>5700</v>
      </c>
      <c r="F3993" s="55" t="str">
        <f>+IF(ISERROR(VLOOKUP($B3993,Insumos!$C:$G,4,FALSE)),"",VLOOKUP($B3993,Insumos!$C:$G,4,FALSE))</f>
        <v>GRAMOS</v>
      </c>
      <c r="G3993" s="141">
        <v>110.0</v>
      </c>
      <c r="H3993" s="56">
        <f t="shared" ref="H3993:H4011" si="141">IF(ISERROR(ROUND(+D3993/E3993*G3993,2)),0,ROUND(+D3993/E3993*G3993,2))</f>
        <v>53.61</v>
      </c>
    </row>
    <row r="3994" ht="15.75" customHeight="1">
      <c r="A3994" s="53">
        <v>2.0</v>
      </c>
      <c r="B3994" s="55" t="s">
        <v>52</v>
      </c>
      <c r="C3994" s="55" t="str">
        <f>+IF(ISERROR(VLOOKUP($B3994,Insumos!$C:$G,3,FALSE)),"",VLOOKUP($B3994,Insumos!$C:$G,3,FALSE))</f>
        <v>UNIDAD</v>
      </c>
      <c r="D3994" s="56">
        <f>+IF(ISERROR(VLOOKUP($B3994,Insumos!$C:$G,2,FALSE)),"",VLOOKUP($B3994,Insumos!$C:$G,2,FALSE))</f>
        <v>5000</v>
      </c>
      <c r="E3994" s="57">
        <f>+IF(ISERROR(VLOOKUP($B3994,Insumos!$C:$G,5,FALSE)),"",VLOOKUP($B3994,Insumos!$C:$G,5,FALSE))</f>
        <v>100</v>
      </c>
      <c r="F3994" s="55" t="str">
        <f>+IF(ISERROR(VLOOKUP($B3994,Insumos!$C:$G,4,FALSE)),"",VLOOKUP($B3994,Insumos!$C:$G,4,FALSE))</f>
        <v>UNIDAD</v>
      </c>
      <c r="G3994" s="141">
        <v>0.5</v>
      </c>
      <c r="H3994" s="56">
        <f t="shared" si="141"/>
        <v>25</v>
      </c>
    </row>
    <row r="3995" ht="15.75" customHeight="1">
      <c r="A3995" s="53">
        <v>3.0</v>
      </c>
      <c r="B3995" s="55" t="s">
        <v>235</v>
      </c>
      <c r="C3995" s="55" t="str">
        <f>+IF(ISERROR(VLOOKUP($B3995,Insumos!$C:$G,3,FALSE)),"",VLOOKUP($B3995,Insumos!$C:$G,3,FALSE))</f>
        <v>GRAMOS</v>
      </c>
      <c r="D3995" s="56">
        <f>+IF(ISERROR(VLOOKUP($B3995,Insumos!$C:$G,2,FALSE)),"",VLOOKUP($B3995,Insumos!$C:$G,2,FALSE))</f>
        <v>13944.82759</v>
      </c>
      <c r="E3995" s="57">
        <f>+IF(ISERROR(VLOOKUP($B3995,Insumos!$C:$G,5,FALSE)),"",VLOOKUP($B3995,Insumos!$C:$G,5,FALSE))</f>
        <v>1000</v>
      </c>
      <c r="F3995" s="55" t="str">
        <f>+IF(ISERROR(VLOOKUP($B3995,Insumos!$C:$G,4,FALSE)),"",VLOOKUP($B3995,Insumos!$C:$G,4,FALSE))</f>
        <v>GRAMOS</v>
      </c>
      <c r="G3995" s="141">
        <v>40.0</v>
      </c>
      <c r="H3995" s="56">
        <f t="shared" si="141"/>
        <v>557.79</v>
      </c>
    </row>
    <row r="3996" ht="15.75" customHeight="1">
      <c r="A3996" s="53">
        <v>4.0</v>
      </c>
      <c r="B3996" s="55" t="s">
        <v>232</v>
      </c>
      <c r="C3996" s="55" t="str">
        <f>+IF(ISERROR(VLOOKUP($B3996,Insumos!$C:$G,3,FALSE)),"",VLOOKUP($B3996,Insumos!$C:$G,3,FALSE))</f>
        <v>GRAMOS</v>
      </c>
      <c r="D3996" s="56">
        <f>+IF(ISERROR(VLOOKUP($B3996,Insumos!$C:$G,2,FALSE)),"",VLOOKUP($B3996,Insumos!$C:$G,2,FALSE))</f>
        <v>3529.411765</v>
      </c>
      <c r="E3996" s="57">
        <f>+IF(ISERROR(VLOOKUP($B3996,Insumos!$C:$G,5,FALSE)),"",VLOOKUP($B3996,Insumos!$C:$G,5,FALSE))</f>
        <v>1000</v>
      </c>
      <c r="F3996" s="55" t="str">
        <f>+IF(ISERROR(VLOOKUP($B3996,Insumos!$C:$G,4,FALSE)),"",VLOOKUP($B3996,Insumos!$C:$G,4,FALSE))</f>
        <v>GRAMOS</v>
      </c>
      <c r="G3996" s="141">
        <v>40.0</v>
      </c>
      <c r="H3996" s="56">
        <f t="shared" si="141"/>
        <v>141.18</v>
      </c>
    </row>
    <row r="3997" ht="15.75" customHeight="1">
      <c r="A3997" s="53">
        <v>5.0</v>
      </c>
      <c r="B3997" s="195" t="s">
        <v>129</v>
      </c>
      <c r="C3997" s="195" t="str">
        <f>+IF(ISERROR(VLOOKUP($B3997,Insumos!$C:$G,3,FALSE)),"",VLOOKUP($B3997,Insumos!$C:$G,3,FALSE))</f>
        <v>GRAMOS</v>
      </c>
      <c r="D3997" s="196">
        <f>+IF(ISERROR(VLOOKUP($B3997,Insumos!$C:$G,2,FALSE)),"",VLOOKUP($B3997,Insumos!$C:$G,2,FALSE))</f>
        <v>13944.82759</v>
      </c>
      <c r="E3997" s="197">
        <f>+IF(ISERROR(VLOOKUP($B3997,Insumos!$C:$G,5,FALSE)),"",VLOOKUP($B3997,Insumos!$C:$G,5,FALSE))</f>
        <v>1000</v>
      </c>
      <c r="F3997" s="195" t="str">
        <f>+IF(ISERROR(VLOOKUP($B3997,Insumos!$C:$G,4,FALSE)),"",VLOOKUP($B3997,Insumos!$C:$G,4,FALSE))</f>
        <v>GRAMOS</v>
      </c>
      <c r="G3997" s="199">
        <v>45.0</v>
      </c>
      <c r="H3997" s="196">
        <f t="shared" si="141"/>
        <v>627.52</v>
      </c>
    </row>
    <row r="3998" ht="15.75" customHeight="1">
      <c r="A3998" s="53">
        <v>6.0</v>
      </c>
      <c r="B3998" s="195" t="s">
        <v>124</v>
      </c>
      <c r="C3998" s="195" t="str">
        <f>+IF(ISERROR(VLOOKUP($B3998,Insumos!$C:$G,3,FALSE)),"",VLOOKUP($B3998,Insumos!$C:$G,3,FALSE))</f>
        <v>GRAMOS</v>
      </c>
      <c r="D3998" s="196">
        <f>+IF(ISERROR(VLOOKUP($B3998,Insumos!$C:$G,2,FALSE)),"",VLOOKUP($B3998,Insumos!$C:$G,2,FALSE))</f>
        <v>3529.411765</v>
      </c>
      <c r="E3998" s="197">
        <f>+IF(ISERROR(VLOOKUP($B3998,Insumos!$C:$G,5,FALSE)),"",VLOOKUP($B3998,Insumos!$C:$G,5,FALSE))</f>
        <v>1000</v>
      </c>
      <c r="F3998" s="195" t="str">
        <f>+IF(ISERROR(VLOOKUP($B3998,Insumos!$C:$G,4,FALSE)),"",VLOOKUP($B3998,Insumos!$C:$G,4,FALSE))</f>
        <v>GRAMOS</v>
      </c>
      <c r="G3998" s="200"/>
      <c r="H3998" s="196">
        <f t="shared" si="141"/>
        <v>0</v>
      </c>
    </row>
    <row r="3999" ht="15.75" customHeight="1">
      <c r="A3999" s="53">
        <v>7.0</v>
      </c>
      <c r="B3999" s="195" t="s">
        <v>180</v>
      </c>
      <c r="C3999" s="195" t="str">
        <f>+IF(ISERROR(VLOOKUP($B3999,Insumos!$C:$G,3,FALSE)),"",VLOOKUP($B3999,Insumos!$C:$G,3,FALSE))</f>
        <v>GRAMOS</v>
      </c>
      <c r="D3999" s="196">
        <f>+IF(ISERROR(VLOOKUP($B3999,Insumos!$C:$G,2,FALSE)),"",VLOOKUP($B3999,Insumos!$C:$G,2,FALSE))</f>
        <v>6945</v>
      </c>
      <c r="E3999" s="197">
        <f>+IF(ISERROR(VLOOKUP($B3999,Insumos!$C:$G,5,FALSE)),"",VLOOKUP($B3999,Insumos!$C:$G,5,FALSE))</f>
        <v>1360</v>
      </c>
      <c r="F3999" s="195" t="str">
        <f>+IF(ISERROR(VLOOKUP($B3999,Insumos!$C:$G,4,FALSE)),"",VLOOKUP($B3999,Insumos!$C:$G,4,FALSE))</f>
        <v>GRAMOS</v>
      </c>
      <c r="G3999" s="198"/>
      <c r="H3999" s="196">
        <f t="shared" si="141"/>
        <v>0</v>
      </c>
    </row>
    <row r="4000" ht="15.75" customHeight="1">
      <c r="A4000" s="53">
        <v>8.0</v>
      </c>
      <c r="B4000" s="55" t="s">
        <v>297</v>
      </c>
      <c r="C4000" s="55" t="str">
        <f>+IF(ISERROR(VLOOKUP($B4000,Insumos!$C:$G,3,FALSE)),"",VLOOKUP($B4000,Insumos!$C:$G,3,FALSE))</f>
        <v>CAJA</v>
      </c>
      <c r="D4000" s="56">
        <f>+IF(ISERROR(VLOOKUP($B4000,Insumos!$C:$G,2,FALSE)),"",VLOOKUP($B4000,Insumos!$C:$G,2,FALSE))</f>
        <v>110</v>
      </c>
      <c r="E4000" s="57">
        <f>+IF(ISERROR(VLOOKUP($B4000,Insumos!$C:$G,5,FALSE)),"",VLOOKUP($B4000,Insumos!$C:$G,5,FALSE))</f>
        <v>1</v>
      </c>
      <c r="F4000" s="55" t="str">
        <f>+IF(ISERROR(VLOOKUP($B4000,Insumos!$C:$G,4,FALSE)),"",VLOOKUP($B4000,Insumos!$C:$G,4,FALSE))</f>
        <v>CAJA</v>
      </c>
      <c r="G4000" s="141">
        <v>1.0</v>
      </c>
      <c r="H4000" s="56">
        <f t="shared" si="141"/>
        <v>110</v>
      </c>
    </row>
    <row r="4001" ht="15.75" customHeight="1">
      <c r="A4001" s="53">
        <v>9.0</v>
      </c>
      <c r="B4001" s="55" t="s">
        <v>314</v>
      </c>
      <c r="C4001" s="55" t="str">
        <f>+IF(ISERROR(VLOOKUP($B4001,Insumos!$C:$G,3,FALSE)),"",VLOOKUP($B4001,Insumos!$C:$G,3,FALSE))</f>
        <v>UNIDAD</v>
      </c>
      <c r="D4001" s="56">
        <f>+IF(ISERROR(VLOOKUP($B4001,Insumos!$C:$G,2,FALSE)),"",VLOOKUP($B4001,Insumos!$C:$G,2,FALSE))</f>
        <v>10.5</v>
      </c>
      <c r="E4001" s="57">
        <f>+IF(ISERROR(VLOOKUP($B4001,Insumos!$C:$G,5,FALSE)),"",VLOOKUP($B4001,Insumos!$C:$G,5,FALSE))</f>
        <v>1</v>
      </c>
      <c r="F4001" s="55" t="str">
        <f>+IF(ISERROR(VLOOKUP($B4001,Insumos!$C:$G,4,FALSE)),"",VLOOKUP($B4001,Insumos!$C:$G,4,FALSE))</f>
        <v>UNIDAD</v>
      </c>
      <c r="G4001" s="141">
        <v>1.0</v>
      </c>
      <c r="H4001" s="56">
        <f t="shared" si="141"/>
        <v>10.5</v>
      </c>
    </row>
    <row r="4002" ht="15.75" customHeight="1">
      <c r="A4002" s="53">
        <v>10.0</v>
      </c>
      <c r="B4002" s="55" t="s">
        <v>156</v>
      </c>
      <c r="C4002" s="55" t="str">
        <f>+IF(ISERROR(VLOOKUP($B4002,Insumos!$C:$G,3,FALSE)),"",VLOOKUP($B4002,Insumos!$C:$G,3,FALSE))</f>
        <v>GRAMOS</v>
      </c>
      <c r="D4002" s="56">
        <f>+IF(ISERROR(VLOOKUP($B4002,Insumos!$C:$G,2,FALSE)),"",VLOOKUP($B4002,Insumos!$C:$G,2,FALSE))</f>
        <v>909</v>
      </c>
      <c r="E4002" s="57">
        <f>+IF(ISERROR(VLOOKUP($B4002,Insumos!$C:$G,5,FALSE)),"",VLOOKUP($B4002,Insumos!$C:$G,5,FALSE))</f>
        <v>1000</v>
      </c>
      <c r="F4002" s="55" t="str">
        <f>+IF(ISERROR(VLOOKUP($B4002,Insumos!$C:$G,4,FALSE)),"",VLOOKUP($B4002,Insumos!$C:$G,4,FALSE))</f>
        <v>GRAMOS</v>
      </c>
      <c r="G4002" s="141">
        <v>8.0</v>
      </c>
      <c r="H4002" s="56">
        <f t="shared" si="141"/>
        <v>7.27</v>
      </c>
    </row>
    <row r="4003" ht="15.75" customHeight="1">
      <c r="A4003" s="53">
        <v>11.0</v>
      </c>
      <c r="B4003" s="55" t="s">
        <v>313</v>
      </c>
      <c r="C4003" s="55" t="str">
        <f>+IF(ISERROR(VLOOKUP($B4003,Insumos!$C:$G,3,FALSE)),"",VLOOKUP($B4003,Insumos!$C:$G,3,FALSE))</f>
        <v>GRAMOS</v>
      </c>
      <c r="D4003" s="56">
        <f>+IF(ISERROR(VLOOKUP($B4003,Insumos!$C:$G,2,FALSE)),"",VLOOKUP($B4003,Insumos!$C:$G,2,FALSE))</f>
        <v>6750</v>
      </c>
      <c r="E4003" s="57">
        <f>+IF(ISERROR(VLOOKUP($B4003,Insumos!$C:$G,5,FALSE)),"",VLOOKUP($B4003,Insumos!$C:$G,5,FALSE))</f>
        <v>1000</v>
      </c>
      <c r="F4003" s="55" t="str">
        <f>+IF(ISERROR(VLOOKUP($B4003,Insumos!$C:$G,4,FALSE)),"",VLOOKUP($B4003,Insumos!$C:$G,4,FALSE))</f>
        <v>GRAMOS</v>
      </c>
      <c r="G4003" s="141">
        <v>8.0</v>
      </c>
      <c r="H4003" s="56">
        <f t="shared" si="141"/>
        <v>54</v>
      </c>
    </row>
    <row r="4004" ht="15.75" customHeight="1">
      <c r="A4004" s="53">
        <v>12.0</v>
      </c>
      <c r="B4004" s="55" t="s">
        <v>311</v>
      </c>
      <c r="C4004" s="55" t="str">
        <f>+IF(ISERROR(VLOOKUP($B4004,Insumos!$C:$G,3,FALSE)),"",VLOOKUP($B4004,Insumos!$C:$G,3,FALSE))</f>
        <v>UNIDAD</v>
      </c>
      <c r="D4004" s="56">
        <f>+IF(ISERROR(VLOOKUP($B4004,Insumos!$C:$G,2,FALSE)),"",VLOOKUP($B4004,Insumos!$C:$G,2,FALSE))</f>
        <v>75.25</v>
      </c>
      <c r="E4004" s="57">
        <f>+IF(ISERROR(VLOOKUP($B4004,Insumos!$C:$G,5,FALSE)),"",VLOOKUP($B4004,Insumos!$C:$G,5,FALSE))</f>
        <v>1</v>
      </c>
      <c r="F4004" s="55" t="str">
        <f>+IF(ISERROR(VLOOKUP($B4004,Insumos!$C:$G,4,FALSE)),"",VLOOKUP($B4004,Insumos!$C:$G,4,FALSE))</f>
        <v>UNIDAD</v>
      </c>
      <c r="G4004" s="141">
        <v>1.0</v>
      </c>
      <c r="H4004" s="56">
        <f t="shared" si="141"/>
        <v>75.25</v>
      </c>
    </row>
    <row r="4005" ht="15.75" customHeight="1">
      <c r="A4005" s="53">
        <v>13.0</v>
      </c>
      <c r="B4005" s="55" t="s">
        <v>312</v>
      </c>
      <c r="C4005" s="55" t="str">
        <f>+IF(ISERROR(VLOOKUP($B4005,Insumos!$C:$G,3,FALSE)),"",VLOOKUP($B4005,Insumos!$C:$G,3,FALSE))</f>
        <v>UNIDAD</v>
      </c>
      <c r="D4005" s="56">
        <f>+IF(ISERROR(VLOOKUP($B4005,Insumos!$C:$G,2,FALSE)),"",VLOOKUP($B4005,Insumos!$C:$G,2,FALSE))</f>
        <v>90.25</v>
      </c>
      <c r="E4005" s="57">
        <f>+IF(ISERROR(VLOOKUP($B4005,Insumos!$C:$G,5,FALSE)),"",VLOOKUP($B4005,Insumos!$C:$G,5,FALSE))</f>
        <v>1</v>
      </c>
      <c r="F4005" s="55" t="str">
        <f>+IF(ISERROR(VLOOKUP($B4005,Insumos!$C:$G,4,FALSE)),"",VLOOKUP($B4005,Insumos!$C:$G,4,FALSE))</f>
        <v>UNIDAD</v>
      </c>
      <c r="G4005" s="141">
        <v>1.0</v>
      </c>
      <c r="H4005" s="56">
        <f t="shared" si="141"/>
        <v>90.25</v>
      </c>
    </row>
    <row r="4006" ht="15.75" customHeight="1">
      <c r="A4006" s="53">
        <v>14.0</v>
      </c>
      <c r="B4006" s="55" t="s">
        <v>303</v>
      </c>
      <c r="C4006" s="55" t="str">
        <f>+IF(ISERROR(VLOOKUP($B4006,Insumos!$C:$G,3,FALSE)),"",VLOOKUP($B4006,Insumos!$C:$G,3,FALSE))</f>
        <v>UNIDAD</v>
      </c>
      <c r="D4006" s="56">
        <f>+IF(ISERROR(VLOOKUP($B4006,Insumos!$C:$G,2,FALSE)),"",VLOOKUP($B4006,Insumos!$C:$G,2,FALSE))</f>
        <v>10</v>
      </c>
      <c r="E4006" s="57">
        <f>+IF(ISERROR(VLOOKUP($B4006,Insumos!$C:$G,5,FALSE)),"",VLOOKUP($B4006,Insumos!$C:$G,5,FALSE))</f>
        <v>1</v>
      </c>
      <c r="F4006" s="55" t="str">
        <f>+IF(ISERROR(VLOOKUP($B4006,Insumos!$C:$G,4,FALSE)),"",VLOOKUP($B4006,Insumos!$C:$G,4,FALSE))</f>
        <v>UNIDAD</v>
      </c>
      <c r="G4006" s="141">
        <v>2.0</v>
      </c>
      <c r="H4006" s="56">
        <f t="shared" si="141"/>
        <v>20</v>
      </c>
    </row>
    <row r="4007" ht="15.75" customHeight="1">
      <c r="A4007" s="53">
        <v>15.0</v>
      </c>
      <c r="B4007" s="55" t="s">
        <v>304</v>
      </c>
      <c r="C4007" s="55" t="str">
        <f>+IF(ISERROR(VLOOKUP($B4007,Insumos!$C:$G,3,FALSE)),"",VLOOKUP($B4007,Insumos!$C:$G,3,FALSE))</f>
        <v>UNIDAD</v>
      </c>
      <c r="D4007" s="56">
        <f>+IF(ISERROR(VLOOKUP($B4007,Insumos!$C:$G,2,FALSE)),"",VLOOKUP($B4007,Insumos!$C:$G,2,FALSE))</f>
        <v>9</v>
      </c>
      <c r="E4007" s="57">
        <f>+IF(ISERROR(VLOOKUP($B4007,Insumos!$C:$G,5,FALSE)),"",VLOOKUP($B4007,Insumos!$C:$G,5,FALSE))</f>
        <v>1</v>
      </c>
      <c r="F4007" s="55" t="str">
        <f>+IF(ISERROR(VLOOKUP($B4007,Insumos!$C:$G,4,FALSE)),"",VLOOKUP($B4007,Insumos!$C:$G,4,FALSE))</f>
        <v>UNIDAD</v>
      </c>
      <c r="G4007" s="141">
        <v>2.0</v>
      </c>
      <c r="H4007" s="56">
        <f t="shared" si="141"/>
        <v>18</v>
      </c>
    </row>
    <row r="4008" ht="15.75" customHeight="1">
      <c r="A4008" s="53">
        <v>16.0</v>
      </c>
      <c r="B4008" s="55" t="s">
        <v>315</v>
      </c>
      <c r="C4008" s="55" t="str">
        <f>+IF(ISERROR(VLOOKUP($B4008,Insumos!$C:$G,3,FALSE)),"",VLOOKUP($B4008,Insumos!$C:$G,3,FALSE))</f>
        <v>UNIDAD</v>
      </c>
      <c r="D4008" s="56">
        <f>+IF(ISERROR(VLOOKUP($B4008,Insumos!$C:$G,2,FALSE)),"",VLOOKUP($B4008,Insumos!$C:$G,2,FALSE))</f>
        <v>170</v>
      </c>
      <c r="E4008" s="57">
        <f>+IF(ISERROR(VLOOKUP($B4008,Insumos!$C:$G,5,FALSE)),"",VLOOKUP($B4008,Insumos!$C:$G,5,FALSE))</f>
        <v>1</v>
      </c>
      <c r="F4008" s="55" t="str">
        <f>+IF(ISERROR(VLOOKUP($B4008,Insumos!$C:$G,4,FALSE)),"",VLOOKUP($B4008,Insumos!$C:$G,4,FALSE))</f>
        <v>UNIDAD</v>
      </c>
      <c r="G4008" s="141">
        <v>1.0</v>
      </c>
      <c r="H4008" s="56">
        <f t="shared" si="141"/>
        <v>170</v>
      </c>
    </row>
    <row r="4009" ht="15.75" customHeight="1">
      <c r="A4009" s="53">
        <v>17.0</v>
      </c>
      <c r="B4009" s="55"/>
      <c r="C4009" s="55" t="str">
        <f>+IF(ISERROR(VLOOKUP($B4009,Insumos!$C:$G,3,FALSE)),"",VLOOKUP($B4009,Insumos!$C:$G,3,FALSE))</f>
        <v/>
      </c>
      <c r="D4009" s="56" t="str">
        <f>+IF(ISERROR(VLOOKUP($B4009,Insumos!$C:$G,2,FALSE)),"",VLOOKUP($B4009,Insumos!$C:$G,2,FALSE))</f>
        <v/>
      </c>
      <c r="E4009" s="57" t="str">
        <f>+IF(ISERROR(VLOOKUP($B4009,Insumos!$C:$G,5,FALSE)),"",VLOOKUP($B4009,Insumos!$C:$G,5,FALSE))</f>
        <v/>
      </c>
      <c r="F4009" s="55" t="str">
        <f>+IF(ISERROR(VLOOKUP($B4009,Insumos!$C:$G,4,FALSE)),"",VLOOKUP($B4009,Insumos!$C:$G,4,FALSE))</f>
        <v/>
      </c>
      <c r="G4009" s="141"/>
      <c r="H4009" s="56">
        <f t="shared" si="141"/>
        <v>0</v>
      </c>
    </row>
    <row r="4010" ht="15.75" customHeight="1">
      <c r="A4010" s="53">
        <v>18.0</v>
      </c>
      <c r="B4010" s="55"/>
      <c r="C4010" s="55" t="str">
        <f>+IF(ISERROR(VLOOKUP($B4010,Insumos!$C:$G,3,FALSE)),"",VLOOKUP($B4010,Insumos!$C:$G,3,FALSE))</f>
        <v/>
      </c>
      <c r="D4010" s="56" t="str">
        <f>+IF(ISERROR(VLOOKUP($B4010,Insumos!$C:$G,2,FALSE)),"",VLOOKUP($B4010,Insumos!$C:$G,2,FALSE))</f>
        <v/>
      </c>
      <c r="E4010" s="57" t="str">
        <f>+IF(ISERROR(VLOOKUP($B4010,Insumos!$C:$G,5,FALSE)),"",VLOOKUP($B4010,Insumos!$C:$G,5,FALSE))</f>
        <v/>
      </c>
      <c r="F4010" s="55" t="str">
        <f>+IF(ISERROR(VLOOKUP($B4010,Insumos!$C:$G,4,FALSE)),"",VLOOKUP($B4010,Insumos!$C:$G,4,FALSE))</f>
        <v/>
      </c>
      <c r="G4010" s="141"/>
      <c r="H4010" s="56">
        <f t="shared" si="141"/>
        <v>0</v>
      </c>
    </row>
    <row r="4011" ht="15.75" customHeight="1">
      <c r="A4011" s="53">
        <v>19.0</v>
      </c>
      <c r="B4011" s="55"/>
      <c r="C4011" s="55" t="str">
        <f>+IF(ISERROR(VLOOKUP($B4011,Insumos!$C:$G,3,FALSE)),"",VLOOKUP($B4011,Insumos!$C:$G,3,FALSE))</f>
        <v/>
      </c>
      <c r="D4011" s="56" t="str">
        <f>+IF(ISERROR(VLOOKUP($B4011,Insumos!$C:$G,2,FALSE)),"",VLOOKUP($B4011,Insumos!$C:$G,2,FALSE))</f>
        <v/>
      </c>
      <c r="E4011" s="57" t="str">
        <f>+IF(ISERROR(VLOOKUP($B4011,Insumos!$C:$G,5,FALSE)),"",VLOOKUP($B4011,Insumos!$C:$G,5,FALSE))</f>
        <v/>
      </c>
      <c r="F4011" s="55" t="str">
        <f>+IF(ISERROR(VLOOKUP($B4011,Insumos!$C:$G,4,FALSE)),"",VLOOKUP($B4011,Insumos!$C:$G,4,FALSE))</f>
        <v/>
      </c>
      <c r="G4011" s="141"/>
      <c r="H4011" s="56">
        <f t="shared" si="141"/>
        <v>0</v>
      </c>
    </row>
    <row r="4012" ht="15.75" customHeight="1">
      <c r="A4012" s="42"/>
      <c r="B4012" s="140"/>
      <c r="C4012" s="41"/>
      <c r="D4012" s="44"/>
      <c r="E4012" s="45"/>
      <c r="F4012" s="41"/>
      <c r="G4012" s="67" t="s">
        <v>566</v>
      </c>
      <c r="H4012" s="68">
        <f>+SUM(H3993:H4011)</f>
        <v>1960.37</v>
      </c>
    </row>
    <row r="4013" ht="15.75" customHeight="1">
      <c r="A4013" s="42"/>
      <c r="B4013" s="140"/>
      <c r="C4013" s="41"/>
      <c r="D4013" s="44"/>
      <c r="E4013" s="45"/>
      <c r="F4013" s="41"/>
      <c r="G4013" s="67" t="s">
        <v>569</v>
      </c>
      <c r="H4013" s="142">
        <f>+H4012/10</f>
        <v>196.037</v>
      </c>
    </row>
    <row r="4014" ht="15.75" customHeight="1">
      <c r="A4014" s="42"/>
      <c r="B4014" s="140"/>
      <c r="C4014" s="41"/>
      <c r="D4014" s="44"/>
      <c r="E4014" s="45"/>
      <c r="F4014" s="41"/>
      <c r="G4014" s="67" t="s">
        <v>570</v>
      </c>
      <c r="H4014" s="143">
        <f>(H4012+H4013)*1.19</f>
        <v>2566.12433</v>
      </c>
    </row>
    <row r="4015" ht="15.75" customHeight="1">
      <c r="A4015" s="42"/>
      <c r="B4015" s="140"/>
      <c r="C4015" s="41"/>
      <c r="D4015" s="44"/>
      <c r="E4015" s="45"/>
      <c r="F4015" s="41"/>
      <c r="G4015" s="67" t="s">
        <v>571</v>
      </c>
      <c r="H4015" s="144">
        <f>+H4014/H4016</f>
        <v>0.3294126226</v>
      </c>
    </row>
    <row r="4016" ht="15.75" customHeight="1">
      <c r="A4016" s="42"/>
      <c r="B4016" s="140"/>
      <c r="C4016" s="41"/>
      <c r="D4016" s="44"/>
      <c r="E4016" s="45"/>
      <c r="F4016" s="41"/>
      <c r="G4016" s="67" t="s">
        <v>572</v>
      </c>
      <c r="H4016" s="154">
        <v>7790.0</v>
      </c>
    </row>
    <row r="4017" ht="15.75" customHeight="1">
      <c r="B4017" s="4"/>
      <c r="G4017" s="31"/>
    </row>
    <row r="4018" ht="15.75" customHeight="1">
      <c r="B4018" s="4"/>
      <c r="G4018" s="31"/>
    </row>
    <row r="4019" ht="15.75" customHeight="1">
      <c r="A4019" s="138" t="s">
        <v>562</v>
      </c>
      <c r="B4019" s="89" t="s">
        <v>690</v>
      </c>
      <c r="C4019" s="34" t="s">
        <v>484</v>
      </c>
      <c r="D4019" s="35"/>
      <c r="E4019" s="36"/>
      <c r="F4019" s="37"/>
      <c r="G4019" s="38"/>
      <c r="H4019" s="35"/>
    </row>
    <row r="4020" ht="15.75" customHeight="1">
      <c r="A4020" s="42"/>
      <c r="B4020" s="140"/>
      <c r="C4020" s="42"/>
      <c r="D4020" s="44"/>
      <c r="E4020" s="45"/>
      <c r="F4020" s="42"/>
      <c r="G4020" s="46"/>
      <c r="H4020" s="44"/>
    </row>
    <row r="4021" ht="15.75" customHeight="1">
      <c r="A4021" s="48" t="s">
        <v>476</v>
      </c>
      <c r="B4021" s="48" t="s">
        <v>477</v>
      </c>
      <c r="C4021" s="48" t="s">
        <v>478</v>
      </c>
      <c r="D4021" s="49" t="s">
        <v>564</v>
      </c>
      <c r="E4021" s="50" t="s">
        <v>10</v>
      </c>
      <c r="F4021" s="48" t="s">
        <v>480</v>
      </c>
      <c r="G4021" s="51" t="s">
        <v>481</v>
      </c>
      <c r="H4021" s="49" t="s">
        <v>565</v>
      </c>
    </row>
    <row r="4022" ht="15.75" customHeight="1">
      <c r="A4022" s="53">
        <v>1.0</v>
      </c>
      <c r="B4022" s="55" t="s">
        <v>69</v>
      </c>
      <c r="C4022" s="55" t="str">
        <f>+IF(ISERROR(VLOOKUP($B4022,Insumos!$C:$G,3,FALSE)),"",VLOOKUP($B4022,Insumos!$C:$G,3,FALSE))</f>
        <v>GRAMOS</v>
      </c>
      <c r="D4022" s="56">
        <f>+IF(ISERROR(VLOOKUP($B4022,Insumos!$C:$G,2,FALSE)),"",VLOOKUP($B4022,Insumos!$C:$G,2,FALSE))</f>
        <v>2777.79</v>
      </c>
      <c r="E4022" s="57">
        <f>+IF(ISERROR(VLOOKUP($B4022,Insumos!$C:$G,5,FALSE)),"",VLOOKUP($B4022,Insumos!$C:$G,5,FALSE))</f>
        <v>5700</v>
      </c>
      <c r="F4022" s="55" t="str">
        <f>+IF(ISERROR(VLOOKUP($B4022,Insumos!$C:$G,4,FALSE)),"",VLOOKUP($B4022,Insumos!$C:$G,4,FALSE))</f>
        <v>GRAMOS</v>
      </c>
      <c r="G4022" s="141">
        <v>110.0</v>
      </c>
      <c r="H4022" s="56">
        <f t="shared" ref="H4022:H4041" si="142">IF(ISERROR(ROUND(+D4022/E4022*G4022,2)),0,ROUND(+D4022/E4022*G4022,2))</f>
        <v>53.61</v>
      </c>
    </row>
    <row r="4023" ht="15.75" customHeight="1">
      <c r="A4023" s="53">
        <v>2.0</v>
      </c>
      <c r="B4023" s="55" t="s">
        <v>52</v>
      </c>
      <c r="C4023" s="55" t="str">
        <f>+IF(ISERROR(VLOOKUP($B4023,Insumos!$C:$G,3,FALSE)),"",VLOOKUP($B4023,Insumos!$C:$G,3,FALSE))</f>
        <v>UNIDAD</v>
      </c>
      <c r="D4023" s="56">
        <f>+IF(ISERROR(VLOOKUP($B4023,Insumos!$C:$G,2,FALSE)),"",VLOOKUP($B4023,Insumos!$C:$G,2,FALSE))</f>
        <v>5000</v>
      </c>
      <c r="E4023" s="57">
        <f>+IF(ISERROR(VLOOKUP($B4023,Insumos!$C:$G,5,FALSE)),"",VLOOKUP($B4023,Insumos!$C:$G,5,FALSE))</f>
        <v>100</v>
      </c>
      <c r="F4023" s="55" t="str">
        <f>+IF(ISERROR(VLOOKUP($B4023,Insumos!$C:$G,4,FALSE)),"",VLOOKUP($B4023,Insumos!$C:$G,4,FALSE))</f>
        <v>UNIDAD</v>
      </c>
      <c r="G4023" s="141">
        <v>0.5</v>
      </c>
      <c r="H4023" s="56">
        <f t="shared" si="142"/>
        <v>25</v>
      </c>
    </row>
    <row r="4024" ht="15.75" customHeight="1">
      <c r="A4024" s="53">
        <v>3.0</v>
      </c>
      <c r="B4024" s="55" t="s">
        <v>236</v>
      </c>
      <c r="C4024" s="55" t="str">
        <f>+IF(ISERROR(VLOOKUP($B4024,Insumos!$C:$G,3,FALSE)),"",VLOOKUP($B4024,Insumos!$C:$G,3,FALSE))</f>
        <v>GRAMOS</v>
      </c>
      <c r="D4024" s="56">
        <f>+IF(ISERROR(VLOOKUP($B4024,Insumos!$C:$G,2,FALSE)),"",VLOOKUP($B4024,Insumos!$C:$G,2,FALSE))</f>
        <v>8753.846154</v>
      </c>
      <c r="E4024" s="57">
        <f>+IF(ISERROR(VLOOKUP($B4024,Insumos!$C:$G,5,FALSE)),"",VLOOKUP($B4024,Insumos!$C:$G,5,FALSE))</f>
        <v>1000</v>
      </c>
      <c r="F4024" s="55" t="str">
        <f>+IF(ISERROR(VLOOKUP($B4024,Insumos!$C:$G,4,FALSE)),"",VLOOKUP($B4024,Insumos!$C:$G,4,FALSE))</f>
        <v>GRAMOS</v>
      </c>
      <c r="G4024" s="141">
        <v>30.0</v>
      </c>
      <c r="H4024" s="56">
        <f t="shared" si="142"/>
        <v>262.62</v>
      </c>
    </row>
    <row r="4025" ht="15.75" customHeight="1">
      <c r="A4025" s="53">
        <v>4.0</v>
      </c>
      <c r="B4025" s="55" t="s">
        <v>235</v>
      </c>
      <c r="C4025" s="55" t="str">
        <f>+IF(ISERROR(VLOOKUP($B4025,Insumos!$C:$G,3,FALSE)),"",VLOOKUP($B4025,Insumos!$C:$G,3,FALSE))</f>
        <v>GRAMOS</v>
      </c>
      <c r="D4025" s="56">
        <f>+IF(ISERROR(VLOOKUP($B4025,Insumos!$C:$G,2,FALSE)),"",VLOOKUP($B4025,Insumos!$C:$G,2,FALSE))</f>
        <v>13944.82759</v>
      </c>
      <c r="E4025" s="57">
        <f>+IF(ISERROR(VLOOKUP($B4025,Insumos!$C:$G,5,FALSE)),"",VLOOKUP($B4025,Insumos!$C:$G,5,FALSE))</f>
        <v>1000</v>
      </c>
      <c r="F4025" s="55" t="str">
        <f>+IF(ISERROR(VLOOKUP($B4025,Insumos!$C:$G,4,FALSE)),"",VLOOKUP($B4025,Insumos!$C:$G,4,FALSE))</f>
        <v>GRAMOS</v>
      </c>
      <c r="G4025" s="141">
        <v>40.0</v>
      </c>
      <c r="H4025" s="56">
        <f t="shared" si="142"/>
        <v>557.79</v>
      </c>
    </row>
    <row r="4026" ht="15.75" customHeight="1">
      <c r="A4026" s="53">
        <v>5.0</v>
      </c>
      <c r="B4026" s="55" t="s">
        <v>33</v>
      </c>
      <c r="C4026" s="55" t="str">
        <f>+IF(ISERROR(VLOOKUP($B4026,Insumos!$C:$G,3,FALSE)),"",VLOOKUP($B4026,Insumos!$C:$G,3,FALSE))</f>
        <v>GRAMOS</v>
      </c>
      <c r="D4026" s="56">
        <f>+IF(ISERROR(VLOOKUP($B4026,Insumos!$C:$G,2,FALSE)),"",VLOOKUP($B4026,Insumos!$C:$G,2,FALSE))</f>
        <v>6945</v>
      </c>
      <c r="E4026" s="57">
        <f>+IF(ISERROR(VLOOKUP($B4026,Insumos!$C:$G,5,FALSE)),"",VLOOKUP($B4026,Insumos!$C:$G,5,FALSE))</f>
        <v>1360</v>
      </c>
      <c r="F4026" s="55" t="str">
        <f>+IF(ISERROR(VLOOKUP($B4026,Insumos!$C:$G,4,FALSE)),"",VLOOKUP($B4026,Insumos!$C:$G,4,FALSE))</f>
        <v>GRAMOS</v>
      </c>
      <c r="G4026" s="141">
        <v>35.0</v>
      </c>
      <c r="H4026" s="56">
        <f t="shared" si="142"/>
        <v>178.73</v>
      </c>
    </row>
    <row r="4027" ht="15.75" customHeight="1">
      <c r="A4027" s="53">
        <v>6.0</v>
      </c>
      <c r="B4027" s="195" t="s">
        <v>129</v>
      </c>
      <c r="C4027" s="195" t="str">
        <f>+IF(ISERROR(VLOOKUP($B4027,Insumos!$C:$G,3,FALSE)),"",VLOOKUP($B4027,Insumos!$C:$G,3,FALSE))</f>
        <v>GRAMOS</v>
      </c>
      <c r="D4027" s="196">
        <f>+IF(ISERROR(VLOOKUP($B4027,Insumos!$C:$G,2,FALSE)),"",VLOOKUP($B4027,Insumos!$C:$G,2,FALSE))</f>
        <v>13944.82759</v>
      </c>
      <c r="E4027" s="197">
        <f>+IF(ISERROR(VLOOKUP($B4027,Insumos!$C:$G,5,FALSE)),"",VLOOKUP($B4027,Insumos!$C:$G,5,FALSE))</f>
        <v>1000</v>
      </c>
      <c r="F4027" s="195" t="str">
        <f>+IF(ISERROR(VLOOKUP($B4027,Insumos!$C:$G,4,FALSE)),"",VLOOKUP($B4027,Insumos!$C:$G,4,FALSE))</f>
        <v>GRAMOS</v>
      </c>
      <c r="G4027" s="199">
        <v>45.0</v>
      </c>
      <c r="H4027" s="196">
        <f t="shared" si="142"/>
        <v>627.52</v>
      </c>
    </row>
    <row r="4028" ht="15.75" customHeight="1">
      <c r="A4028" s="53">
        <v>7.0</v>
      </c>
      <c r="B4028" s="195" t="s">
        <v>124</v>
      </c>
      <c r="C4028" s="195" t="str">
        <f>+IF(ISERROR(VLOOKUP($B4028,Insumos!$C:$G,3,FALSE)),"",VLOOKUP($B4028,Insumos!$C:$G,3,FALSE))</f>
        <v>GRAMOS</v>
      </c>
      <c r="D4028" s="196">
        <f>+IF(ISERROR(VLOOKUP($B4028,Insumos!$C:$G,2,FALSE)),"",VLOOKUP($B4028,Insumos!$C:$G,2,FALSE))</f>
        <v>3529.411765</v>
      </c>
      <c r="E4028" s="197">
        <f>+IF(ISERROR(VLOOKUP($B4028,Insumos!$C:$G,5,FALSE)),"",VLOOKUP($B4028,Insumos!$C:$G,5,FALSE))</f>
        <v>1000</v>
      </c>
      <c r="F4028" s="195" t="str">
        <f>+IF(ISERROR(VLOOKUP($B4028,Insumos!$C:$G,4,FALSE)),"",VLOOKUP($B4028,Insumos!$C:$G,4,FALSE))</f>
        <v>GRAMOS</v>
      </c>
      <c r="G4028" s="200"/>
      <c r="H4028" s="196">
        <f t="shared" si="142"/>
        <v>0</v>
      </c>
    </row>
    <row r="4029" ht="15.75" customHeight="1">
      <c r="A4029" s="53">
        <v>8.0</v>
      </c>
      <c r="B4029" s="195" t="s">
        <v>180</v>
      </c>
      <c r="C4029" s="195" t="str">
        <f>+IF(ISERROR(VLOOKUP($B4029,Insumos!$C:$G,3,FALSE)),"",VLOOKUP($B4029,Insumos!$C:$G,3,FALSE))</f>
        <v>GRAMOS</v>
      </c>
      <c r="D4029" s="196">
        <f>+IF(ISERROR(VLOOKUP($B4029,Insumos!$C:$G,2,FALSE)),"",VLOOKUP($B4029,Insumos!$C:$G,2,FALSE))</f>
        <v>6945</v>
      </c>
      <c r="E4029" s="197">
        <f>+IF(ISERROR(VLOOKUP($B4029,Insumos!$C:$G,5,FALSE)),"",VLOOKUP($B4029,Insumos!$C:$G,5,FALSE))</f>
        <v>1360</v>
      </c>
      <c r="F4029" s="195" t="str">
        <f>+IF(ISERROR(VLOOKUP($B4029,Insumos!$C:$G,4,FALSE)),"",VLOOKUP($B4029,Insumos!$C:$G,4,FALSE))</f>
        <v>GRAMOS</v>
      </c>
      <c r="G4029" s="198"/>
      <c r="H4029" s="196">
        <f t="shared" si="142"/>
        <v>0</v>
      </c>
    </row>
    <row r="4030" ht="15.75" customHeight="1">
      <c r="A4030" s="53">
        <v>9.0</v>
      </c>
      <c r="B4030" s="55" t="s">
        <v>297</v>
      </c>
      <c r="C4030" s="55" t="str">
        <f>+IF(ISERROR(VLOOKUP($B4030,Insumos!$C:$G,3,FALSE)),"",VLOOKUP($B4030,Insumos!$C:$G,3,FALSE))</f>
        <v>CAJA</v>
      </c>
      <c r="D4030" s="56">
        <f>+IF(ISERROR(VLOOKUP($B4030,Insumos!$C:$G,2,FALSE)),"",VLOOKUP($B4030,Insumos!$C:$G,2,FALSE))</f>
        <v>110</v>
      </c>
      <c r="E4030" s="57">
        <f>+IF(ISERROR(VLOOKUP($B4030,Insumos!$C:$G,5,FALSE)),"",VLOOKUP($B4030,Insumos!$C:$G,5,FALSE))</f>
        <v>1</v>
      </c>
      <c r="F4030" s="55" t="str">
        <f>+IF(ISERROR(VLOOKUP($B4030,Insumos!$C:$G,4,FALSE)),"",VLOOKUP($B4030,Insumos!$C:$G,4,FALSE))</f>
        <v>CAJA</v>
      </c>
      <c r="G4030" s="141">
        <v>1.0</v>
      </c>
      <c r="H4030" s="56">
        <f t="shared" si="142"/>
        <v>110</v>
      </c>
    </row>
    <row r="4031" ht="15.75" customHeight="1">
      <c r="A4031" s="53">
        <v>10.0</v>
      </c>
      <c r="B4031" s="55" t="s">
        <v>314</v>
      </c>
      <c r="C4031" s="55" t="str">
        <f>+IF(ISERROR(VLOOKUP($B4031,Insumos!$C:$G,3,FALSE)),"",VLOOKUP($B4031,Insumos!$C:$G,3,FALSE))</f>
        <v>UNIDAD</v>
      </c>
      <c r="D4031" s="56">
        <f>+IF(ISERROR(VLOOKUP($B4031,Insumos!$C:$G,2,FALSE)),"",VLOOKUP($B4031,Insumos!$C:$G,2,FALSE))</f>
        <v>10.5</v>
      </c>
      <c r="E4031" s="57">
        <f>+IF(ISERROR(VLOOKUP($B4031,Insumos!$C:$G,5,FALSE)),"",VLOOKUP($B4031,Insumos!$C:$G,5,FALSE))</f>
        <v>1</v>
      </c>
      <c r="F4031" s="55" t="str">
        <f>+IF(ISERROR(VLOOKUP($B4031,Insumos!$C:$G,4,FALSE)),"",VLOOKUP($B4031,Insumos!$C:$G,4,FALSE))</f>
        <v>UNIDAD</v>
      </c>
      <c r="G4031" s="141">
        <v>1.0</v>
      </c>
      <c r="H4031" s="56">
        <f t="shared" si="142"/>
        <v>10.5</v>
      </c>
    </row>
    <row r="4032" ht="15.75" customHeight="1">
      <c r="A4032" s="53">
        <v>11.0</v>
      </c>
      <c r="B4032" s="55" t="s">
        <v>156</v>
      </c>
      <c r="C4032" s="55" t="str">
        <f>+IF(ISERROR(VLOOKUP($B4032,Insumos!$C:$G,3,FALSE)),"",VLOOKUP($B4032,Insumos!$C:$G,3,FALSE))</f>
        <v>GRAMOS</v>
      </c>
      <c r="D4032" s="56">
        <f>+IF(ISERROR(VLOOKUP($B4032,Insumos!$C:$G,2,FALSE)),"",VLOOKUP($B4032,Insumos!$C:$G,2,FALSE))</f>
        <v>909</v>
      </c>
      <c r="E4032" s="57">
        <f>+IF(ISERROR(VLOOKUP($B4032,Insumos!$C:$G,5,FALSE)),"",VLOOKUP($B4032,Insumos!$C:$G,5,FALSE))</f>
        <v>1000</v>
      </c>
      <c r="F4032" s="55" t="str">
        <f>+IF(ISERROR(VLOOKUP($B4032,Insumos!$C:$G,4,FALSE)),"",VLOOKUP($B4032,Insumos!$C:$G,4,FALSE))</f>
        <v>GRAMOS</v>
      </c>
      <c r="G4032" s="141">
        <v>8.0</v>
      </c>
      <c r="H4032" s="56">
        <f t="shared" si="142"/>
        <v>7.27</v>
      </c>
    </row>
    <row r="4033" ht="15.75" customHeight="1">
      <c r="A4033" s="53">
        <v>12.0</v>
      </c>
      <c r="B4033" s="55" t="s">
        <v>313</v>
      </c>
      <c r="C4033" s="55" t="str">
        <f>+IF(ISERROR(VLOOKUP($B4033,Insumos!$C:$G,3,FALSE)),"",VLOOKUP($B4033,Insumos!$C:$G,3,FALSE))</f>
        <v>GRAMOS</v>
      </c>
      <c r="D4033" s="56">
        <f>+IF(ISERROR(VLOOKUP($B4033,Insumos!$C:$G,2,FALSE)),"",VLOOKUP($B4033,Insumos!$C:$G,2,FALSE))</f>
        <v>6750</v>
      </c>
      <c r="E4033" s="57">
        <f>+IF(ISERROR(VLOOKUP($B4033,Insumos!$C:$G,5,FALSE)),"",VLOOKUP($B4033,Insumos!$C:$G,5,FALSE))</f>
        <v>1000</v>
      </c>
      <c r="F4033" s="55" t="str">
        <f>+IF(ISERROR(VLOOKUP($B4033,Insumos!$C:$G,4,FALSE)),"",VLOOKUP($B4033,Insumos!$C:$G,4,FALSE))</f>
        <v>GRAMOS</v>
      </c>
      <c r="G4033" s="141">
        <v>8.0</v>
      </c>
      <c r="H4033" s="56">
        <f t="shared" si="142"/>
        <v>54</v>
      </c>
    </row>
    <row r="4034" ht="15.75" customHeight="1">
      <c r="A4034" s="53">
        <v>13.0</v>
      </c>
      <c r="B4034" s="55" t="s">
        <v>311</v>
      </c>
      <c r="C4034" s="55" t="str">
        <f>+IF(ISERROR(VLOOKUP($B4034,Insumos!$C:$G,3,FALSE)),"",VLOOKUP($B4034,Insumos!$C:$G,3,FALSE))</f>
        <v>UNIDAD</v>
      </c>
      <c r="D4034" s="56">
        <f>+IF(ISERROR(VLOOKUP($B4034,Insumos!$C:$G,2,FALSE)),"",VLOOKUP($B4034,Insumos!$C:$G,2,FALSE))</f>
        <v>75.25</v>
      </c>
      <c r="E4034" s="57">
        <f>+IF(ISERROR(VLOOKUP($B4034,Insumos!$C:$G,5,FALSE)),"",VLOOKUP($B4034,Insumos!$C:$G,5,FALSE))</f>
        <v>1</v>
      </c>
      <c r="F4034" s="55" t="str">
        <f>+IF(ISERROR(VLOOKUP($B4034,Insumos!$C:$G,4,FALSE)),"",VLOOKUP($B4034,Insumos!$C:$G,4,FALSE))</f>
        <v>UNIDAD</v>
      </c>
      <c r="G4034" s="141">
        <v>1.0</v>
      </c>
      <c r="H4034" s="56">
        <f t="shared" si="142"/>
        <v>75.25</v>
      </c>
    </row>
    <row r="4035" ht="15.75" customHeight="1">
      <c r="A4035" s="53">
        <v>14.0</v>
      </c>
      <c r="B4035" s="55" t="s">
        <v>312</v>
      </c>
      <c r="C4035" s="55" t="str">
        <f>+IF(ISERROR(VLOOKUP($B4035,Insumos!$C:$G,3,FALSE)),"",VLOOKUP($B4035,Insumos!$C:$G,3,FALSE))</f>
        <v>UNIDAD</v>
      </c>
      <c r="D4035" s="56">
        <f>+IF(ISERROR(VLOOKUP($B4035,Insumos!$C:$G,2,FALSE)),"",VLOOKUP($B4035,Insumos!$C:$G,2,FALSE))</f>
        <v>90.25</v>
      </c>
      <c r="E4035" s="57">
        <f>+IF(ISERROR(VLOOKUP($B4035,Insumos!$C:$G,5,FALSE)),"",VLOOKUP($B4035,Insumos!$C:$G,5,FALSE))</f>
        <v>1</v>
      </c>
      <c r="F4035" s="55" t="str">
        <f>+IF(ISERROR(VLOOKUP($B4035,Insumos!$C:$G,4,FALSE)),"",VLOOKUP($B4035,Insumos!$C:$G,4,FALSE))</f>
        <v>UNIDAD</v>
      </c>
      <c r="G4035" s="141">
        <v>1.0</v>
      </c>
      <c r="H4035" s="56">
        <f t="shared" si="142"/>
        <v>90.25</v>
      </c>
    </row>
    <row r="4036" ht="15.75" customHeight="1">
      <c r="A4036" s="53">
        <v>15.0</v>
      </c>
      <c r="B4036" s="55" t="s">
        <v>303</v>
      </c>
      <c r="C4036" s="55" t="str">
        <f>+IF(ISERROR(VLOOKUP($B4036,Insumos!$C:$G,3,FALSE)),"",VLOOKUP($B4036,Insumos!$C:$G,3,FALSE))</f>
        <v>UNIDAD</v>
      </c>
      <c r="D4036" s="56">
        <f>+IF(ISERROR(VLOOKUP($B4036,Insumos!$C:$G,2,FALSE)),"",VLOOKUP($B4036,Insumos!$C:$G,2,FALSE))</f>
        <v>10</v>
      </c>
      <c r="E4036" s="57">
        <f>+IF(ISERROR(VLOOKUP($B4036,Insumos!$C:$G,5,FALSE)),"",VLOOKUP($B4036,Insumos!$C:$G,5,FALSE))</f>
        <v>1</v>
      </c>
      <c r="F4036" s="55" t="str">
        <f>+IF(ISERROR(VLOOKUP($B4036,Insumos!$C:$G,4,FALSE)),"",VLOOKUP($B4036,Insumos!$C:$G,4,FALSE))</f>
        <v>UNIDAD</v>
      </c>
      <c r="G4036" s="141">
        <v>2.0</v>
      </c>
      <c r="H4036" s="56">
        <f t="shared" si="142"/>
        <v>20</v>
      </c>
    </row>
    <row r="4037" ht="15.75" customHeight="1">
      <c r="A4037" s="53">
        <v>16.0</v>
      </c>
      <c r="B4037" s="55" t="s">
        <v>304</v>
      </c>
      <c r="C4037" s="55" t="str">
        <f>+IF(ISERROR(VLOOKUP($B4037,Insumos!$C:$G,3,FALSE)),"",VLOOKUP($B4037,Insumos!$C:$G,3,FALSE))</f>
        <v>UNIDAD</v>
      </c>
      <c r="D4037" s="56">
        <f>+IF(ISERROR(VLOOKUP($B4037,Insumos!$C:$G,2,FALSE)),"",VLOOKUP($B4037,Insumos!$C:$G,2,FALSE))</f>
        <v>9</v>
      </c>
      <c r="E4037" s="57">
        <f>+IF(ISERROR(VLOOKUP($B4037,Insumos!$C:$G,5,FALSE)),"",VLOOKUP($B4037,Insumos!$C:$G,5,FALSE))</f>
        <v>1</v>
      </c>
      <c r="F4037" s="55" t="str">
        <f>+IF(ISERROR(VLOOKUP($B4037,Insumos!$C:$G,4,FALSE)),"",VLOOKUP($B4037,Insumos!$C:$G,4,FALSE))</f>
        <v>UNIDAD</v>
      </c>
      <c r="G4037" s="141">
        <v>2.0</v>
      </c>
      <c r="H4037" s="56">
        <f t="shared" si="142"/>
        <v>18</v>
      </c>
    </row>
    <row r="4038" ht="15.75" customHeight="1">
      <c r="A4038" s="53">
        <v>17.0</v>
      </c>
      <c r="B4038" s="55" t="s">
        <v>315</v>
      </c>
      <c r="C4038" s="55" t="str">
        <f>+IF(ISERROR(VLOOKUP($B4038,Insumos!$C:$G,3,FALSE)),"",VLOOKUP($B4038,Insumos!$C:$G,3,FALSE))</f>
        <v>UNIDAD</v>
      </c>
      <c r="D4038" s="56">
        <f>+IF(ISERROR(VLOOKUP($B4038,Insumos!$C:$G,2,FALSE)),"",VLOOKUP($B4038,Insumos!$C:$G,2,FALSE))</f>
        <v>170</v>
      </c>
      <c r="E4038" s="57">
        <f>+IF(ISERROR(VLOOKUP($B4038,Insumos!$C:$G,5,FALSE)),"",VLOOKUP($B4038,Insumos!$C:$G,5,FALSE))</f>
        <v>1</v>
      </c>
      <c r="F4038" s="55" t="str">
        <f>+IF(ISERROR(VLOOKUP($B4038,Insumos!$C:$G,4,FALSE)),"",VLOOKUP($B4038,Insumos!$C:$G,4,FALSE))</f>
        <v>UNIDAD</v>
      </c>
      <c r="G4038" s="141">
        <v>1.0</v>
      </c>
      <c r="H4038" s="56">
        <f t="shared" si="142"/>
        <v>170</v>
      </c>
    </row>
    <row r="4039" ht="15.75" customHeight="1">
      <c r="A4039" s="53">
        <v>18.0</v>
      </c>
      <c r="B4039" s="55"/>
      <c r="C4039" s="55" t="str">
        <f>+IF(ISERROR(VLOOKUP($B4039,Insumos!$C:$G,3,FALSE)),"",VLOOKUP($B4039,Insumos!$C:$G,3,FALSE))</f>
        <v/>
      </c>
      <c r="D4039" s="56" t="str">
        <f>+IF(ISERROR(VLOOKUP($B4039,Insumos!$C:$G,2,FALSE)),"",VLOOKUP($B4039,Insumos!$C:$G,2,FALSE))</f>
        <v/>
      </c>
      <c r="E4039" s="57" t="str">
        <f>+IF(ISERROR(VLOOKUP($B4039,Insumos!$C:$G,5,FALSE)),"",VLOOKUP($B4039,Insumos!$C:$G,5,FALSE))</f>
        <v/>
      </c>
      <c r="F4039" s="55" t="str">
        <f>+IF(ISERROR(VLOOKUP($B4039,Insumos!$C:$G,4,FALSE)),"",VLOOKUP($B4039,Insumos!$C:$G,4,FALSE))</f>
        <v/>
      </c>
      <c r="G4039" s="141"/>
      <c r="H4039" s="56">
        <f t="shared" si="142"/>
        <v>0</v>
      </c>
    </row>
    <row r="4040" ht="15.75" customHeight="1">
      <c r="A4040" s="53">
        <v>19.0</v>
      </c>
      <c r="B4040" s="55"/>
      <c r="C4040" s="55" t="str">
        <f>+IF(ISERROR(VLOOKUP($B4040,Insumos!$C:$G,3,FALSE)),"",VLOOKUP($B4040,Insumos!$C:$G,3,FALSE))</f>
        <v/>
      </c>
      <c r="D4040" s="56" t="str">
        <f>+IF(ISERROR(VLOOKUP($B4040,Insumos!$C:$G,2,FALSE)),"",VLOOKUP($B4040,Insumos!$C:$G,2,FALSE))</f>
        <v/>
      </c>
      <c r="E4040" s="57" t="str">
        <f>+IF(ISERROR(VLOOKUP($B4040,Insumos!$C:$G,5,FALSE)),"",VLOOKUP($B4040,Insumos!$C:$G,5,FALSE))</f>
        <v/>
      </c>
      <c r="F4040" s="55" t="str">
        <f>+IF(ISERROR(VLOOKUP($B4040,Insumos!$C:$G,4,FALSE)),"",VLOOKUP($B4040,Insumos!$C:$G,4,FALSE))</f>
        <v/>
      </c>
      <c r="G4040" s="141"/>
      <c r="H4040" s="56">
        <f t="shared" si="142"/>
        <v>0</v>
      </c>
    </row>
    <row r="4041" ht="15.75" customHeight="1">
      <c r="A4041" s="53">
        <v>20.0</v>
      </c>
      <c r="B4041" s="55"/>
      <c r="C4041" s="55" t="str">
        <f>+IF(ISERROR(VLOOKUP($B4041,Insumos!$C:$G,3,FALSE)),"",VLOOKUP($B4041,Insumos!$C:$G,3,FALSE))</f>
        <v/>
      </c>
      <c r="D4041" s="56" t="str">
        <f>+IF(ISERROR(VLOOKUP($B4041,Insumos!$C:$G,2,FALSE)),"",VLOOKUP($B4041,Insumos!$C:$G,2,FALSE))</f>
        <v/>
      </c>
      <c r="E4041" s="57" t="str">
        <f>+IF(ISERROR(VLOOKUP($B4041,Insumos!$C:$G,5,FALSE)),"",VLOOKUP($B4041,Insumos!$C:$G,5,FALSE))</f>
        <v/>
      </c>
      <c r="F4041" s="55" t="str">
        <f>+IF(ISERROR(VLOOKUP($B4041,Insumos!$C:$G,4,FALSE)),"",VLOOKUP($B4041,Insumos!$C:$G,4,FALSE))</f>
        <v/>
      </c>
      <c r="G4041" s="141"/>
      <c r="H4041" s="56">
        <f t="shared" si="142"/>
        <v>0</v>
      </c>
    </row>
    <row r="4042" ht="15.75" customHeight="1">
      <c r="A4042" s="42"/>
      <c r="B4042" s="140"/>
      <c r="C4042" s="41"/>
      <c r="D4042" s="44"/>
      <c r="E4042" s="45"/>
      <c r="F4042" s="41"/>
      <c r="G4042" s="67" t="s">
        <v>566</v>
      </c>
      <c r="H4042" s="68">
        <f>+SUM(H4022:H4041)</f>
        <v>2260.54</v>
      </c>
    </row>
    <row r="4043" ht="15.75" customHeight="1">
      <c r="A4043" s="42"/>
      <c r="B4043" s="140"/>
      <c r="C4043" s="41"/>
      <c r="D4043" s="44"/>
      <c r="E4043" s="45"/>
      <c r="F4043" s="41"/>
      <c r="G4043" s="67" t="s">
        <v>569</v>
      </c>
      <c r="H4043" s="142">
        <f>+H4042/10</f>
        <v>226.054</v>
      </c>
    </row>
    <row r="4044" ht="15.75" customHeight="1">
      <c r="A4044" s="42"/>
      <c r="B4044" s="140"/>
      <c r="C4044" s="41"/>
      <c r="D4044" s="44"/>
      <c r="E4044" s="45"/>
      <c r="F4044" s="41"/>
      <c r="G4044" s="67" t="s">
        <v>570</v>
      </c>
      <c r="H4044" s="143">
        <f>(H4042+H4043)*1.19</f>
        <v>2959.04686</v>
      </c>
    </row>
    <row r="4045" ht="15.75" customHeight="1">
      <c r="A4045" s="42"/>
      <c r="B4045" s="140"/>
      <c r="C4045" s="41"/>
      <c r="D4045" s="44"/>
      <c r="E4045" s="45"/>
      <c r="F4045" s="41"/>
      <c r="G4045" s="67" t="s">
        <v>571</v>
      </c>
      <c r="H4045" s="144">
        <f>+H4044/H4046</f>
        <v>0.3798519718</v>
      </c>
    </row>
    <row r="4046" ht="15.75" customHeight="1">
      <c r="A4046" s="42"/>
      <c r="B4046" s="140"/>
      <c r="C4046" s="41"/>
      <c r="D4046" s="44"/>
      <c r="E4046" s="45"/>
      <c r="F4046" s="41"/>
      <c r="G4046" s="67" t="s">
        <v>572</v>
      </c>
      <c r="H4046" s="154">
        <v>7790.0</v>
      </c>
    </row>
    <row r="4047" ht="15.75" customHeight="1">
      <c r="B4047" s="4"/>
      <c r="G4047" s="31"/>
    </row>
    <row r="4048" ht="15.75" customHeight="1">
      <c r="B4048" s="4"/>
      <c r="G4048" s="31"/>
    </row>
    <row r="4049" ht="15.75" customHeight="1">
      <c r="B4049" s="4"/>
      <c r="G4049" s="31"/>
    </row>
    <row r="4050" ht="15.75" customHeight="1">
      <c r="A4050" s="138" t="s">
        <v>562</v>
      </c>
      <c r="B4050" s="89" t="s">
        <v>463</v>
      </c>
      <c r="C4050" s="34" t="s">
        <v>484</v>
      </c>
      <c r="D4050" s="35"/>
      <c r="E4050" s="36"/>
      <c r="F4050" s="37"/>
      <c r="G4050" s="38"/>
      <c r="H4050" s="35"/>
    </row>
    <row r="4051" ht="15.75" customHeight="1">
      <c r="A4051" s="42"/>
      <c r="B4051" s="140"/>
      <c r="C4051" s="42"/>
      <c r="D4051" s="44"/>
      <c r="E4051" s="45"/>
      <c r="F4051" s="42"/>
      <c r="G4051" s="46"/>
      <c r="H4051" s="44"/>
    </row>
    <row r="4052" ht="15.75" customHeight="1">
      <c r="A4052" s="48" t="s">
        <v>476</v>
      </c>
      <c r="B4052" s="48" t="s">
        <v>477</v>
      </c>
      <c r="C4052" s="48" t="s">
        <v>478</v>
      </c>
      <c r="D4052" s="49" t="s">
        <v>564</v>
      </c>
      <c r="E4052" s="50" t="s">
        <v>10</v>
      </c>
      <c r="F4052" s="48" t="s">
        <v>480</v>
      </c>
      <c r="G4052" s="51" t="s">
        <v>481</v>
      </c>
      <c r="H4052" s="49" t="s">
        <v>565</v>
      </c>
    </row>
    <row r="4053" ht="15.75" customHeight="1">
      <c r="A4053" s="53">
        <v>1.0</v>
      </c>
      <c r="B4053" s="55" t="s">
        <v>69</v>
      </c>
      <c r="C4053" s="55" t="str">
        <f>+IF(ISERROR(VLOOKUP($B4053,Insumos!$C:$G,3,FALSE)),"",VLOOKUP($B4053,Insumos!$C:$G,3,FALSE))</f>
        <v>GRAMOS</v>
      </c>
      <c r="D4053" s="56">
        <f>+IF(ISERROR(VLOOKUP($B4053,Insumos!$C:$G,2,FALSE)),"",VLOOKUP($B4053,Insumos!$C:$G,2,FALSE))</f>
        <v>2777.79</v>
      </c>
      <c r="E4053" s="57">
        <f>+IF(ISERROR(VLOOKUP($B4053,Insumos!$C:$G,5,FALSE)),"",VLOOKUP($B4053,Insumos!$C:$G,5,FALSE))</f>
        <v>5700</v>
      </c>
      <c r="F4053" s="55" t="str">
        <f>+IF(ISERROR(VLOOKUP($B4053,Insumos!$C:$G,4,FALSE)),"",VLOOKUP($B4053,Insumos!$C:$G,4,FALSE))</f>
        <v>GRAMOS</v>
      </c>
      <c r="G4053" s="182">
        <v>110.0</v>
      </c>
      <c r="H4053" s="56">
        <f t="shared" ref="H4053:H4072" si="143">IF(ISERROR(ROUND(+D4053/E4053*G4053,2)),0,ROUND(+D4053/E4053*G4053,2))</f>
        <v>53.61</v>
      </c>
    </row>
    <row r="4054" ht="15.75" customHeight="1">
      <c r="A4054" s="53">
        <v>2.0</v>
      </c>
      <c r="B4054" s="55" t="s">
        <v>52</v>
      </c>
      <c r="C4054" s="55" t="str">
        <f>+IF(ISERROR(VLOOKUP($B4054,Insumos!$C:$G,3,FALSE)),"",VLOOKUP($B4054,Insumos!$C:$G,3,FALSE))</f>
        <v>UNIDAD</v>
      </c>
      <c r="D4054" s="56">
        <f>+IF(ISERROR(VLOOKUP($B4054,Insumos!$C:$G,2,FALSE)),"",VLOOKUP($B4054,Insumos!$C:$G,2,FALSE))</f>
        <v>5000</v>
      </c>
      <c r="E4054" s="57">
        <f>+IF(ISERROR(VLOOKUP($B4054,Insumos!$C:$G,5,FALSE)),"",VLOOKUP($B4054,Insumos!$C:$G,5,FALSE))</f>
        <v>100</v>
      </c>
      <c r="F4054" s="55" t="str">
        <f>+IF(ISERROR(VLOOKUP($B4054,Insumos!$C:$G,4,FALSE)),"",VLOOKUP($B4054,Insumos!$C:$G,4,FALSE))</f>
        <v>UNIDAD</v>
      </c>
      <c r="G4054" s="186">
        <v>0.5</v>
      </c>
      <c r="H4054" s="56">
        <f t="shared" si="143"/>
        <v>25</v>
      </c>
    </row>
    <row r="4055" ht="15.75" customHeight="1">
      <c r="A4055" s="53">
        <v>3.0</v>
      </c>
      <c r="B4055" s="55" t="s">
        <v>236</v>
      </c>
      <c r="C4055" s="55" t="str">
        <f>+IF(ISERROR(VLOOKUP($B4055,Insumos!$C:$G,3,FALSE)),"",VLOOKUP($B4055,Insumos!$C:$G,3,FALSE))</f>
        <v>GRAMOS</v>
      </c>
      <c r="D4055" s="56">
        <f>+IF(ISERROR(VLOOKUP($B4055,Insumos!$C:$G,2,FALSE)),"",VLOOKUP($B4055,Insumos!$C:$G,2,FALSE))</f>
        <v>8753.846154</v>
      </c>
      <c r="E4055" s="57">
        <f>+IF(ISERROR(VLOOKUP($B4055,Insumos!$C:$G,5,FALSE)),"",VLOOKUP($B4055,Insumos!$C:$G,5,FALSE))</f>
        <v>1000</v>
      </c>
      <c r="F4055" s="55" t="str">
        <f>+IF(ISERROR(VLOOKUP($B4055,Insumos!$C:$G,4,FALSE)),"",VLOOKUP($B4055,Insumos!$C:$G,4,FALSE))</f>
        <v>GRAMOS</v>
      </c>
      <c r="G4055" s="186">
        <v>30.0</v>
      </c>
      <c r="H4055" s="56">
        <f t="shared" si="143"/>
        <v>262.62</v>
      </c>
    </row>
    <row r="4056" ht="15.75" customHeight="1">
      <c r="A4056" s="53">
        <v>4.0</v>
      </c>
      <c r="B4056" s="55" t="s">
        <v>33</v>
      </c>
      <c r="C4056" s="55" t="str">
        <f>+IF(ISERROR(VLOOKUP($B4056,Insumos!$C:$G,3,FALSE)),"",VLOOKUP($B4056,Insumos!$C:$G,3,FALSE))</f>
        <v>GRAMOS</v>
      </c>
      <c r="D4056" s="56">
        <f>+IF(ISERROR(VLOOKUP($B4056,Insumos!$C:$G,2,FALSE)),"",VLOOKUP($B4056,Insumos!$C:$G,2,FALSE))</f>
        <v>6945</v>
      </c>
      <c r="E4056" s="57">
        <f>+IF(ISERROR(VLOOKUP($B4056,Insumos!$C:$G,5,FALSE)),"",VLOOKUP($B4056,Insumos!$C:$G,5,FALSE))</f>
        <v>1360</v>
      </c>
      <c r="F4056" s="55" t="str">
        <f>+IF(ISERROR(VLOOKUP($B4056,Insumos!$C:$G,4,FALSE)),"",VLOOKUP($B4056,Insumos!$C:$G,4,FALSE))</f>
        <v>GRAMOS</v>
      </c>
      <c r="G4056" s="186">
        <v>35.0</v>
      </c>
      <c r="H4056" s="56">
        <f t="shared" si="143"/>
        <v>178.73</v>
      </c>
    </row>
    <row r="4057" ht="15.75" customHeight="1">
      <c r="A4057" s="53">
        <v>5.0</v>
      </c>
      <c r="B4057" s="55" t="s">
        <v>54</v>
      </c>
      <c r="C4057" s="55" t="str">
        <f>+IF(ISERROR(VLOOKUP($B4057,Insumos!$C:$G,3,FALSE)),"",VLOOKUP($B4057,Insumos!$C:$G,3,FALSE))</f>
        <v>UNIDAD</v>
      </c>
      <c r="D4057" s="56">
        <f>+IF(ISERROR(VLOOKUP($B4057,Insumos!$C:$G,2,FALSE)),"",VLOOKUP($B4057,Insumos!$C:$G,2,FALSE))</f>
        <v>8000</v>
      </c>
      <c r="E4057" s="57">
        <f>+IF(ISERROR(VLOOKUP($B4057,Insumos!$C:$G,5,FALSE)),"",VLOOKUP($B4057,Insumos!$C:$G,5,FALSE))</f>
        <v>36</v>
      </c>
      <c r="F4057" s="55" t="str">
        <f>+IF(ISERROR(VLOOKUP($B4057,Insumos!$C:$G,4,FALSE)),"",VLOOKUP($B4057,Insumos!$C:$G,4,FALSE))</f>
        <v>UNIDAD</v>
      </c>
      <c r="G4057" s="186">
        <v>0.5</v>
      </c>
      <c r="H4057" s="56">
        <f t="shared" si="143"/>
        <v>111.11</v>
      </c>
    </row>
    <row r="4058" ht="15.75" customHeight="1">
      <c r="A4058" s="53">
        <v>6.0</v>
      </c>
      <c r="B4058" s="195" t="s">
        <v>129</v>
      </c>
      <c r="C4058" s="195" t="str">
        <f>+IF(ISERROR(VLOOKUP($B4058,Insumos!$C:$G,3,FALSE)),"",VLOOKUP($B4058,Insumos!$C:$G,3,FALSE))</f>
        <v>GRAMOS</v>
      </c>
      <c r="D4058" s="196">
        <f>+IF(ISERROR(VLOOKUP($B4058,Insumos!$C:$G,2,FALSE)),"",VLOOKUP($B4058,Insumos!$C:$G,2,FALSE))</f>
        <v>13944.82759</v>
      </c>
      <c r="E4058" s="197">
        <f>+IF(ISERROR(VLOOKUP($B4058,Insumos!$C:$G,5,FALSE)),"",VLOOKUP($B4058,Insumos!$C:$G,5,FALSE))</f>
        <v>1000</v>
      </c>
      <c r="F4058" s="195" t="str">
        <f>+IF(ISERROR(VLOOKUP($B4058,Insumos!$C:$G,4,FALSE)),"",VLOOKUP($B4058,Insumos!$C:$G,4,FALSE))</f>
        <v>GRAMOS</v>
      </c>
      <c r="G4058" s="199">
        <v>45.0</v>
      </c>
      <c r="H4058" s="196">
        <f t="shared" si="143"/>
        <v>627.52</v>
      </c>
    </row>
    <row r="4059" ht="15.75" customHeight="1">
      <c r="A4059" s="53">
        <v>7.0</v>
      </c>
      <c r="B4059" s="195" t="s">
        <v>124</v>
      </c>
      <c r="C4059" s="195" t="str">
        <f>+IF(ISERROR(VLOOKUP($B4059,Insumos!$C:$G,3,FALSE)),"",VLOOKUP($B4059,Insumos!$C:$G,3,FALSE))</f>
        <v>GRAMOS</v>
      </c>
      <c r="D4059" s="196">
        <f>+IF(ISERROR(VLOOKUP($B4059,Insumos!$C:$G,2,FALSE)),"",VLOOKUP($B4059,Insumos!$C:$G,2,FALSE))</f>
        <v>3529.411765</v>
      </c>
      <c r="E4059" s="197">
        <f>+IF(ISERROR(VLOOKUP($B4059,Insumos!$C:$G,5,FALSE)),"",VLOOKUP($B4059,Insumos!$C:$G,5,FALSE))</f>
        <v>1000</v>
      </c>
      <c r="F4059" s="195" t="str">
        <f>+IF(ISERROR(VLOOKUP($B4059,Insumos!$C:$G,4,FALSE)),"",VLOOKUP($B4059,Insumos!$C:$G,4,FALSE))</f>
        <v>GRAMOS</v>
      </c>
      <c r="G4059" s="200"/>
      <c r="H4059" s="196">
        <f t="shared" si="143"/>
        <v>0</v>
      </c>
    </row>
    <row r="4060" ht="15.75" customHeight="1">
      <c r="A4060" s="53">
        <v>8.0</v>
      </c>
      <c r="B4060" s="195" t="s">
        <v>180</v>
      </c>
      <c r="C4060" s="195" t="str">
        <f>+IF(ISERROR(VLOOKUP($B4060,Insumos!$C:$G,3,FALSE)),"",VLOOKUP($B4060,Insumos!$C:$G,3,FALSE))</f>
        <v>GRAMOS</v>
      </c>
      <c r="D4060" s="196">
        <f>+IF(ISERROR(VLOOKUP($B4060,Insumos!$C:$G,2,FALSE)),"",VLOOKUP($B4060,Insumos!$C:$G,2,FALSE))</f>
        <v>6945</v>
      </c>
      <c r="E4060" s="197">
        <f>+IF(ISERROR(VLOOKUP($B4060,Insumos!$C:$G,5,FALSE)),"",VLOOKUP($B4060,Insumos!$C:$G,5,FALSE))</f>
        <v>1360</v>
      </c>
      <c r="F4060" s="195" t="str">
        <f>+IF(ISERROR(VLOOKUP($B4060,Insumos!$C:$G,4,FALSE)),"",VLOOKUP($B4060,Insumos!$C:$G,4,FALSE))</f>
        <v>GRAMOS</v>
      </c>
      <c r="G4060" s="198"/>
      <c r="H4060" s="196">
        <f t="shared" si="143"/>
        <v>0</v>
      </c>
    </row>
    <row r="4061" ht="15.75" customHeight="1">
      <c r="A4061" s="53">
        <v>9.0</v>
      </c>
      <c r="B4061" s="55" t="s">
        <v>297</v>
      </c>
      <c r="C4061" s="55" t="str">
        <f>+IF(ISERROR(VLOOKUP($B4061,Insumos!$C:$G,3,FALSE)),"",VLOOKUP($B4061,Insumos!$C:$G,3,FALSE))</f>
        <v>CAJA</v>
      </c>
      <c r="D4061" s="56">
        <f>+IF(ISERROR(VLOOKUP($B4061,Insumos!$C:$G,2,FALSE)),"",VLOOKUP($B4061,Insumos!$C:$G,2,FALSE))</f>
        <v>110</v>
      </c>
      <c r="E4061" s="57">
        <f>+IF(ISERROR(VLOOKUP($B4061,Insumos!$C:$G,5,FALSE)),"",VLOOKUP($B4061,Insumos!$C:$G,5,FALSE))</f>
        <v>1</v>
      </c>
      <c r="F4061" s="55" t="str">
        <f>+IF(ISERROR(VLOOKUP($B4061,Insumos!$C:$G,4,FALSE)),"",VLOOKUP($B4061,Insumos!$C:$G,4,FALSE))</f>
        <v>CAJA</v>
      </c>
      <c r="G4061" s="141">
        <v>1.0</v>
      </c>
      <c r="H4061" s="56">
        <f t="shared" si="143"/>
        <v>110</v>
      </c>
    </row>
    <row r="4062" ht="15.75" customHeight="1">
      <c r="A4062" s="53">
        <v>10.0</v>
      </c>
      <c r="B4062" s="55" t="s">
        <v>314</v>
      </c>
      <c r="C4062" s="55" t="str">
        <f>+IF(ISERROR(VLOOKUP($B4062,Insumos!$C:$G,3,FALSE)),"",VLOOKUP($B4062,Insumos!$C:$G,3,FALSE))</f>
        <v>UNIDAD</v>
      </c>
      <c r="D4062" s="56">
        <f>+IF(ISERROR(VLOOKUP($B4062,Insumos!$C:$G,2,FALSE)),"",VLOOKUP($B4062,Insumos!$C:$G,2,FALSE))</f>
        <v>10.5</v>
      </c>
      <c r="E4062" s="57">
        <f>+IF(ISERROR(VLOOKUP($B4062,Insumos!$C:$G,5,FALSE)),"",VLOOKUP($B4062,Insumos!$C:$G,5,FALSE))</f>
        <v>1</v>
      </c>
      <c r="F4062" s="55" t="str">
        <f>+IF(ISERROR(VLOOKUP($B4062,Insumos!$C:$G,4,FALSE)),"",VLOOKUP($B4062,Insumos!$C:$G,4,FALSE))</f>
        <v>UNIDAD</v>
      </c>
      <c r="G4062" s="141">
        <v>1.0</v>
      </c>
      <c r="H4062" s="56">
        <f t="shared" si="143"/>
        <v>10.5</v>
      </c>
    </row>
    <row r="4063" ht="15.75" customHeight="1">
      <c r="A4063" s="53">
        <v>11.0</v>
      </c>
      <c r="B4063" s="55" t="s">
        <v>156</v>
      </c>
      <c r="C4063" s="55" t="str">
        <f>+IF(ISERROR(VLOOKUP($B4063,Insumos!$C:$G,3,FALSE)),"",VLOOKUP($B4063,Insumos!$C:$G,3,FALSE))</f>
        <v>GRAMOS</v>
      </c>
      <c r="D4063" s="56">
        <f>+IF(ISERROR(VLOOKUP($B4063,Insumos!$C:$G,2,FALSE)),"",VLOOKUP($B4063,Insumos!$C:$G,2,FALSE))</f>
        <v>909</v>
      </c>
      <c r="E4063" s="57">
        <f>+IF(ISERROR(VLOOKUP($B4063,Insumos!$C:$G,5,FALSE)),"",VLOOKUP($B4063,Insumos!$C:$G,5,FALSE))</f>
        <v>1000</v>
      </c>
      <c r="F4063" s="55" t="str">
        <f>+IF(ISERROR(VLOOKUP($B4063,Insumos!$C:$G,4,FALSE)),"",VLOOKUP($B4063,Insumos!$C:$G,4,FALSE))</f>
        <v>GRAMOS</v>
      </c>
      <c r="G4063" s="141">
        <v>8.0</v>
      </c>
      <c r="H4063" s="56">
        <f t="shared" si="143"/>
        <v>7.27</v>
      </c>
    </row>
    <row r="4064" ht="15.75" customHeight="1">
      <c r="A4064" s="53">
        <v>12.0</v>
      </c>
      <c r="B4064" s="55" t="s">
        <v>313</v>
      </c>
      <c r="C4064" s="55" t="str">
        <f>+IF(ISERROR(VLOOKUP($B4064,Insumos!$C:$G,3,FALSE)),"",VLOOKUP($B4064,Insumos!$C:$G,3,FALSE))</f>
        <v>GRAMOS</v>
      </c>
      <c r="D4064" s="56">
        <f>+IF(ISERROR(VLOOKUP($B4064,Insumos!$C:$G,2,FALSE)),"",VLOOKUP($B4064,Insumos!$C:$G,2,FALSE))</f>
        <v>6750</v>
      </c>
      <c r="E4064" s="57">
        <f>+IF(ISERROR(VLOOKUP($B4064,Insumos!$C:$G,5,FALSE)),"",VLOOKUP($B4064,Insumos!$C:$G,5,FALSE))</f>
        <v>1000</v>
      </c>
      <c r="F4064" s="55" t="str">
        <f>+IF(ISERROR(VLOOKUP($B4064,Insumos!$C:$G,4,FALSE)),"",VLOOKUP($B4064,Insumos!$C:$G,4,FALSE))</f>
        <v>GRAMOS</v>
      </c>
      <c r="G4064" s="141">
        <v>8.0</v>
      </c>
      <c r="H4064" s="56">
        <f t="shared" si="143"/>
        <v>54</v>
      </c>
    </row>
    <row r="4065" ht="15.75" customHeight="1">
      <c r="A4065" s="53">
        <v>13.0</v>
      </c>
      <c r="B4065" s="55" t="s">
        <v>311</v>
      </c>
      <c r="C4065" s="55" t="str">
        <f>+IF(ISERROR(VLOOKUP($B4065,Insumos!$C:$G,3,FALSE)),"",VLOOKUP($B4065,Insumos!$C:$G,3,FALSE))</f>
        <v>UNIDAD</v>
      </c>
      <c r="D4065" s="56">
        <f>+IF(ISERROR(VLOOKUP($B4065,Insumos!$C:$G,2,FALSE)),"",VLOOKUP($B4065,Insumos!$C:$G,2,FALSE))</f>
        <v>75.25</v>
      </c>
      <c r="E4065" s="57">
        <f>+IF(ISERROR(VLOOKUP($B4065,Insumos!$C:$G,5,FALSE)),"",VLOOKUP($B4065,Insumos!$C:$G,5,FALSE))</f>
        <v>1</v>
      </c>
      <c r="F4065" s="55" t="str">
        <f>+IF(ISERROR(VLOOKUP($B4065,Insumos!$C:$G,4,FALSE)),"",VLOOKUP($B4065,Insumos!$C:$G,4,FALSE))</f>
        <v>UNIDAD</v>
      </c>
      <c r="G4065" s="141">
        <v>1.0</v>
      </c>
      <c r="H4065" s="56">
        <f t="shared" si="143"/>
        <v>75.25</v>
      </c>
    </row>
    <row r="4066" ht="15.75" customHeight="1">
      <c r="A4066" s="53">
        <v>14.0</v>
      </c>
      <c r="B4066" s="55" t="s">
        <v>312</v>
      </c>
      <c r="C4066" s="55" t="str">
        <f>+IF(ISERROR(VLOOKUP($B4066,Insumos!$C:$G,3,FALSE)),"",VLOOKUP($B4066,Insumos!$C:$G,3,FALSE))</f>
        <v>UNIDAD</v>
      </c>
      <c r="D4066" s="56">
        <f>+IF(ISERROR(VLOOKUP($B4066,Insumos!$C:$G,2,FALSE)),"",VLOOKUP($B4066,Insumos!$C:$G,2,FALSE))</f>
        <v>90.25</v>
      </c>
      <c r="E4066" s="57">
        <f>+IF(ISERROR(VLOOKUP($B4066,Insumos!$C:$G,5,FALSE)),"",VLOOKUP($B4066,Insumos!$C:$G,5,FALSE))</f>
        <v>1</v>
      </c>
      <c r="F4066" s="55" t="str">
        <f>+IF(ISERROR(VLOOKUP($B4066,Insumos!$C:$G,4,FALSE)),"",VLOOKUP($B4066,Insumos!$C:$G,4,FALSE))</f>
        <v>UNIDAD</v>
      </c>
      <c r="G4066" s="141">
        <v>1.0</v>
      </c>
      <c r="H4066" s="56">
        <f t="shared" si="143"/>
        <v>90.25</v>
      </c>
    </row>
    <row r="4067" ht="15.75" customHeight="1">
      <c r="A4067" s="53">
        <v>15.0</v>
      </c>
      <c r="B4067" s="55" t="s">
        <v>303</v>
      </c>
      <c r="C4067" s="55" t="str">
        <f>+IF(ISERROR(VLOOKUP($B4067,Insumos!$C:$G,3,FALSE)),"",VLOOKUP($B4067,Insumos!$C:$G,3,FALSE))</f>
        <v>UNIDAD</v>
      </c>
      <c r="D4067" s="56">
        <f>+IF(ISERROR(VLOOKUP($B4067,Insumos!$C:$G,2,FALSE)),"",VLOOKUP($B4067,Insumos!$C:$G,2,FALSE))</f>
        <v>10</v>
      </c>
      <c r="E4067" s="57">
        <f>+IF(ISERROR(VLOOKUP($B4067,Insumos!$C:$G,5,FALSE)),"",VLOOKUP($B4067,Insumos!$C:$G,5,FALSE))</f>
        <v>1</v>
      </c>
      <c r="F4067" s="55" t="str">
        <f>+IF(ISERROR(VLOOKUP($B4067,Insumos!$C:$G,4,FALSE)),"",VLOOKUP($B4067,Insumos!$C:$G,4,FALSE))</f>
        <v>UNIDAD</v>
      </c>
      <c r="G4067" s="141">
        <v>2.0</v>
      </c>
      <c r="H4067" s="56">
        <f t="shared" si="143"/>
        <v>20</v>
      </c>
    </row>
    <row r="4068" ht="15.75" customHeight="1">
      <c r="A4068" s="53">
        <v>16.0</v>
      </c>
      <c r="B4068" s="55" t="s">
        <v>304</v>
      </c>
      <c r="C4068" s="55" t="str">
        <f>+IF(ISERROR(VLOOKUP($B4068,Insumos!$C:$G,3,FALSE)),"",VLOOKUP($B4068,Insumos!$C:$G,3,FALSE))</f>
        <v>UNIDAD</v>
      </c>
      <c r="D4068" s="56">
        <f>+IF(ISERROR(VLOOKUP($B4068,Insumos!$C:$G,2,FALSE)),"",VLOOKUP($B4068,Insumos!$C:$G,2,FALSE))</f>
        <v>9</v>
      </c>
      <c r="E4068" s="57">
        <f>+IF(ISERROR(VLOOKUP($B4068,Insumos!$C:$G,5,FALSE)),"",VLOOKUP($B4068,Insumos!$C:$G,5,FALSE))</f>
        <v>1</v>
      </c>
      <c r="F4068" s="55" t="str">
        <f>+IF(ISERROR(VLOOKUP($B4068,Insumos!$C:$G,4,FALSE)),"",VLOOKUP($B4068,Insumos!$C:$G,4,FALSE))</f>
        <v>UNIDAD</v>
      </c>
      <c r="G4068" s="141">
        <v>2.0</v>
      </c>
      <c r="H4068" s="56">
        <f t="shared" si="143"/>
        <v>18</v>
      </c>
    </row>
    <row r="4069" ht="15.75" customHeight="1">
      <c r="A4069" s="53">
        <v>17.0</v>
      </c>
      <c r="B4069" s="55" t="s">
        <v>315</v>
      </c>
      <c r="C4069" s="55" t="str">
        <f>+IF(ISERROR(VLOOKUP($B4069,Insumos!$C:$G,3,FALSE)),"",VLOOKUP($B4069,Insumos!$C:$G,3,FALSE))</f>
        <v>UNIDAD</v>
      </c>
      <c r="D4069" s="56">
        <f>+IF(ISERROR(VLOOKUP($B4069,Insumos!$C:$G,2,FALSE)),"",VLOOKUP($B4069,Insumos!$C:$G,2,FALSE))</f>
        <v>170</v>
      </c>
      <c r="E4069" s="57">
        <f>+IF(ISERROR(VLOOKUP($B4069,Insumos!$C:$G,5,FALSE)),"",VLOOKUP($B4069,Insumos!$C:$G,5,FALSE))</f>
        <v>1</v>
      </c>
      <c r="F4069" s="55" t="str">
        <f>+IF(ISERROR(VLOOKUP($B4069,Insumos!$C:$G,4,FALSE)),"",VLOOKUP($B4069,Insumos!$C:$G,4,FALSE))</f>
        <v>UNIDAD</v>
      </c>
      <c r="G4069" s="141">
        <v>1.0</v>
      </c>
      <c r="H4069" s="56">
        <f t="shared" si="143"/>
        <v>170</v>
      </c>
    </row>
    <row r="4070" ht="15.75" customHeight="1">
      <c r="A4070" s="53">
        <v>18.0</v>
      </c>
      <c r="B4070" s="55"/>
      <c r="C4070" s="55" t="str">
        <f>+IF(ISERROR(VLOOKUP($B4070,Insumos!$C:$G,3,FALSE)),"",VLOOKUP($B4070,Insumos!$C:$G,3,FALSE))</f>
        <v/>
      </c>
      <c r="D4070" s="56" t="str">
        <f>+IF(ISERROR(VLOOKUP($B4070,Insumos!$C:$G,2,FALSE)),"",VLOOKUP($B4070,Insumos!$C:$G,2,FALSE))</f>
        <v/>
      </c>
      <c r="E4070" s="57" t="str">
        <f>+IF(ISERROR(VLOOKUP($B4070,Insumos!$C:$G,5,FALSE)),"",VLOOKUP($B4070,Insumos!$C:$G,5,FALSE))</f>
        <v/>
      </c>
      <c r="F4070" s="55" t="str">
        <f>+IF(ISERROR(VLOOKUP($B4070,Insumos!$C:$G,4,FALSE)),"",VLOOKUP($B4070,Insumos!$C:$G,4,FALSE))</f>
        <v/>
      </c>
      <c r="G4070" s="141"/>
      <c r="H4070" s="56">
        <f t="shared" si="143"/>
        <v>0</v>
      </c>
    </row>
    <row r="4071" ht="15.75" customHeight="1">
      <c r="A4071" s="53">
        <v>19.0</v>
      </c>
      <c r="B4071" s="55"/>
      <c r="C4071" s="55" t="str">
        <f>+IF(ISERROR(VLOOKUP($B4071,Insumos!$C:$G,3,FALSE)),"",VLOOKUP($B4071,Insumos!$C:$G,3,FALSE))</f>
        <v/>
      </c>
      <c r="D4071" s="56" t="str">
        <f>+IF(ISERROR(VLOOKUP($B4071,Insumos!$C:$G,2,FALSE)),"",VLOOKUP($B4071,Insumos!$C:$G,2,FALSE))</f>
        <v/>
      </c>
      <c r="E4071" s="57" t="str">
        <f>+IF(ISERROR(VLOOKUP($B4071,Insumos!$C:$G,5,FALSE)),"",VLOOKUP($B4071,Insumos!$C:$G,5,FALSE))</f>
        <v/>
      </c>
      <c r="F4071" s="55" t="str">
        <f>+IF(ISERROR(VLOOKUP($B4071,Insumos!$C:$G,4,FALSE)),"",VLOOKUP($B4071,Insumos!$C:$G,4,FALSE))</f>
        <v/>
      </c>
      <c r="G4071" s="141"/>
      <c r="H4071" s="56">
        <f t="shared" si="143"/>
        <v>0</v>
      </c>
    </row>
    <row r="4072" ht="15.75" customHeight="1">
      <c r="A4072" s="53">
        <v>20.0</v>
      </c>
      <c r="B4072" s="55"/>
      <c r="C4072" s="55" t="str">
        <f>+IF(ISERROR(VLOOKUP($B4072,Insumos!$C:$G,3,FALSE)),"",VLOOKUP($B4072,Insumos!$C:$G,3,FALSE))</f>
        <v/>
      </c>
      <c r="D4072" s="56" t="str">
        <f>+IF(ISERROR(VLOOKUP($B4072,Insumos!$C:$G,2,FALSE)),"",VLOOKUP($B4072,Insumos!$C:$G,2,FALSE))</f>
        <v/>
      </c>
      <c r="E4072" s="57" t="str">
        <f>+IF(ISERROR(VLOOKUP($B4072,Insumos!$C:$G,5,FALSE)),"",VLOOKUP($B4072,Insumos!$C:$G,5,FALSE))</f>
        <v/>
      </c>
      <c r="F4072" s="55" t="str">
        <f>+IF(ISERROR(VLOOKUP($B4072,Insumos!$C:$G,4,FALSE)),"",VLOOKUP($B4072,Insumos!$C:$G,4,FALSE))</f>
        <v/>
      </c>
      <c r="G4072" s="141"/>
      <c r="H4072" s="56">
        <f t="shared" si="143"/>
        <v>0</v>
      </c>
    </row>
    <row r="4073" ht="15.75" customHeight="1">
      <c r="A4073" s="42"/>
      <c r="B4073" s="140"/>
      <c r="C4073" s="41"/>
      <c r="D4073" s="44"/>
      <c r="E4073" s="45"/>
      <c r="F4073" s="41"/>
      <c r="G4073" s="67" t="s">
        <v>566</v>
      </c>
      <c r="H4073" s="68">
        <f>+SUM(H4053:H4072)</f>
        <v>1813.86</v>
      </c>
    </row>
    <row r="4074" ht="15.75" customHeight="1">
      <c r="A4074" s="42"/>
      <c r="B4074" s="140"/>
      <c r="C4074" s="41"/>
      <c r="D4074" s="44"/>
      <c r="E4074" s="45"/>
      <c r="F4074" s="41"/>
      <c r="G4074" s="67" t="s">
        <v>569</v>
      </c>
      <c r="H4074" s="142">
        <f>+H4073/10</f>
        <v>181.386</v>
      </c>
    </row>
    <row r="4075" ht="15.75" customHeight="1">
      <c r="A4075" s="42"/>
      <c r="B4075" s="140"/>
      <c r="C4075" s="41"/>
      <c r="D4075" s="44"/>
      <c r="E4075" s="45"/>
      <c r="F4075" s="41"/>
      <c r="G4075" s="67" t="s">
        <v>570</v>
      </c>
      <c r="H4075" s="143">
        <f>(H4073+H4074)*1.19</f>
        <v>2374.34274</v>
      </c>
    </row>
    <row r="4076" ht="15.75" customHeight="1">
      <c r="A4076" s="42"/>
      <c r="B4076" s="140"/>
      <c r="C4076" s="41"/>
      <c r="D4076" s="44"/>
      <c r="E4076" s="45"/>
      <c r="F4076" s="41"/>
      <c r="G4076" s="67" t="s">
        <v>571</v>
      </c>
      <c r="H4076" s="144">
        <f>+H4075/H4077</f>
        <v>0.2864104632</v>
      </c>
    </row>
    <row r="4077" ht="15.75" customHeight="1">
      <c r="A4077" s="42"/>
      <c r="B4077" s="140"/>
      <c r="C4077" s="41"/>
      <c r="D4077" s="44"/>
      <c r="E4077" s="45"/>
      <c r="F4077" s="41"/>
      <c r="G4077" s="67" t="s">
        <v>572</v>
      </c>
      <c r="H4077" s="154">
        <v>8290.0</v>
      </c>
    </row>
    <row r="4078" ht="15.75" customHeight="1">
      <c r="B4078" s="4"/>
      <c r="G4078" s="31"/>
    </row>
    <row r="4079" ht="15.75" customHeight="1">
      <c r="B4079" s="4"/>
      <c r="G4079" s="31"/>
    </row>
    <row r="4080" ht="15.75" customHeight="1">
      <c r="B4080" s="4"/>
      <c r="G4080" s="31"/>
    </row>
    <row r="4081" ht="15.75" customHeight="1">
      <c r="A4081" s="138" t="s">
        <v>562</v>
      </c>
      <c r="B4081" s="89" t="s">
        <v>269</v>
      </c>
      <c r="C4081" s="34" t="s">
        <v>484</v>
      </c>
      <c r="D4081" s="35"/>
      <c r="E4081" s="36"/>
      <c r="F4081" s="37"/>
      <c r="G4081" s="38"/>
      <c r="H4081" s="35"/>
    </row>
    <row r="4082" ht="15.75" customHeight="1">
      <c r="A4082" s="42"/>
      <c r="B4082" s="140"/>
      <c r="C4082" s="42"/>
      <c r="D4082" s="44"/>
      <c r="E4082" s="45"/>
      <c r="F4082" s="42"/>
      <c r="G4082" s="46"/>
      <c r="H4082" s="44"/>
    </row>
    <row r="4083" ht="15.75" customHeight="1">
      <c r="A4083" s="48" t="s">
        <v>476</v>
      </c>
      <c r="B4083" s="48" t="s">
        <v>477</v>
      </c>
      <c r="C4083" s="48" t="s">
        <v>478</v>
      </c>
      <c r="D4083" s="49" t="s">
        <v>564</v>
      </c>
      <c r="E4083" s="50" t="s">
        <v>10</v>
      </c>
      <c r="F4083" s="48" t="s">
        <v>480</v>
      </c>
      <c r="G4083" s="51" t="s">
        <v>481</v>
      </c>
      <c r="H4083" s="49" t="s">
        <v>565</v>
      </c>
    </row>
    <row r="4084" ht="15.75" customHeight="1">
      <c r="A4084" s="53">
        <v>1.0</v>
      </c>
      <c r="B4084" s="55" t="s">
        <v>69</v>
      </c>
      <c r="C4084" s="55" t="str">
        <f>+IF(ISERROR(VLOOKUP($B4084,Insumos!$C:$G,3,FALSE)),"",VLOOKUP($B4084,Insumos!$C:$G,3,FALSE))</f>
        <v>GRAMOS</v>
      </c>
      <c r="D4084" s="56">
        <f>+IF(ISERROR(VLOOKUP($B4084,Insumos!$C:$G,2,FALSE)),"",VLOOKUP($B4084,Insumos!$C:$G,2,FALSE))</f>
        <v>2777.79</v>
      </c>
      <c r="E4084" s="57">
        <f>+IF(ISERROR(VLOOKUP($B4084,Insumos!$C:$G,5,FALSE)),"",VLOOKUP($B4084,Insumos!$C:$G,5,FALSE))</f>
        <v>5700</v>
      </c>
      <c r="F4084" s="55" t="str">
        <f>+IF(ISERROR(VLOOKUP($B4084,Insumos!$C:$G,4,FALSE)),"",VLOOKUP($B4084,Insumos!$C:$G,4,FALSE))</f>
        <v>GRAMOS</v>
      </c>
      <c r="G4084" s="182">
        <v>110.0</v>
      </c>
      <c r="H4084" s="56">
        <f t="shared" ref="H4084:H4107" si="144">IF(ISERROR(ROUND(+D4084/E4084*G4084,2)),0,ROUND(+D4084/E4084*G4084,2))</f>
        <v>53.61</v>
      </c>
    </row>
    <row r="4085" ht="15.75" customHeight="1">
      <c r="A4085" s="53">
        <v>2.0</v>
      </c>
      <c r="B4085" s="55" t="s">
        <v>52</v>
      </c>
      <c r="C4085" s="55" t="str">
        <f>+IF(ISERROR(VLOOKUP($B4085,Insumos!$C:$G,3,FALSE)),"",VLOOKUP($B4085,Insumos!$C:$G,3,FALSE))</f>
        <v>UNIDAD</v>
      </c>
      <c r="D4085" s="56">
        <f>+IF(ISERROR(VLOOKUP($B4085,Insumos!$C:$G,2,FALSE)),"",VLOOKUP($B4085,Insumos!$C:$G,2,FALSE))</f>
        <v>5000</v>
      </c>
      <c r="E4085" s="57">
        <f>+IF(ISERROR(VLOOKUP($B4085,Insumos!$C:$G,5,FALSE)),"",VLOOKUP($B4085,Insumos!$C:$G,5,FALSE))</f>
        <v>100</v>
      </c>
      <c r="F4085" s="55" t="str">
        <f>+IF(ISERROR(VLOOKUP($B4085,Insumos!$C:$G,4,FALSE)),"",VLOOKUP($B4085,Insumos!$C:$G,4,FALSE))</f>
        <v>UNIDAD</v>
      </c>
      <c r="G4085" s="186">
        <v>0.5</v>
      </c>
      <c r="H4085" s="56">
        <f t="shared" si="144"/>
        <v>25</v>
      </c>
    </row>
    <row r="4086" ht="15.75" customHeight="1">
      <c r="A4086" s="53">
        <v>3.0</v>
      </c>
      <c r="B4086" s="55" t="s">
        <v>49</v>
      </c>
      <c r="C4086" s="55" t="str">
        <f>+IF(ISERROR(VLOOKUP($B4086,Insumos!$C:$G,3,FALSE)),"",VLOOKUP($B4086,Insumos!$C:$G,3,FALSE))</f>
        <v>GRAMOS</v>
      </c>
      <c r="D4086" s="56">
        <f>+IF(ISERROR(VLOOKUP($B4086,Insumos!$C:$G,2,FALSE)),"",VLOOKUP($B4086,Insumos!$C:$G,2,FALSE))</f>
        <v>3290</v>
      </c>
      <c r="E4086" s="57">
        <f>+IF(ISERROR(VLOOKUP($B4086,Insumos!$C:$G,5,FALSE)),"",VLOOKUP($B4086,Insumos!$C:$G,5,FALSE))</f>
        <v>1000</v>
      </c>
      <c r="F4086" s="55" t="str">
        <f>+IF(ISERROR(VLOOKUP($B4086,Insumos!$C:$G,4,FALSE)),"",VLOOKUP($B4086,Insumos!$C:$G,4,FALSE))</f>
        <v>GRAMOS</v>
      </c>
      <c r="G4086" s="186">
        <v>35.0</v>
      </c>
      <c r="H4086" s="56">
        <f t="shared" si="144"/>
        <v>115.15</v>
      </c>
    </row>
    <row r="4087" ht="15.75" customHeight="1">
      <c r="A4087" s="53">
        <v>4.0</v>
      </c>
      <c r="B4087" s="55" t="s">
        <v>33</v>
      </c>
      <c r="C4087" s="55" t="str">
        <f>+IF(ISERROR(VLOOKUP($B4087,Insumos!$C:$G,3,FALSE)),"",VLOOKUP($B4087,Insumos!$C:$G,3,FALSE))</f>
        <v>GRAMOS</v>
      </c>
      <c r="D4087" s="56">
        <f>+IF(ISERROR(VLOOKUP($B4087,Insumos!$C:$G,2,FALSE)),"",VLOOKUP($B4087,Insumos!$C:$G,2,FALSE))</f>
        <v>6945</v>
      </c>
      <c r="E4087" s="57">
        <f>+IF(ISERROR(VLOOKUP($B4087,Insumos!$C:$G,5,FALSE)),"",VLOOKUP($B4087,Insumos!$C:$G,5,FALSE))</f>
        <v>1360</v>
      </c>
      <c r="F4087" s="55" t="str">
        <f>+IF(ISERROR(VLOOKUP($B4087,Insumos!$C:$G,4,FALSE)),"",VLOOKUP($B4087,Insumos!$C:$G,4,FALSE))</f>
        <v>GRAMOS</v>
      </c>
      <c r="G4087" s="186">
        <v>35.0</v>
      </c>
      <c r="H4087" s="56">
        <f t="shared" si="144"/>
        <v>178.73</v>
      </c>
    </row>
    <row r="4088" ht="15.75" customHeight="1">
      <c r="A4088" s="53">
        <v>5.0</v>
      </c>
      <c r="B4088" s="55" t="s">
        <v>54</v>
      </c>
      <c r="C4088" s="55" t="str">
        <f>+IF(ISERROR(VLOOKUP($B4088,Insumos!$C:$G,3,FALSE)),"",VLOOKUP($B4088,Insumos!$C:$G,3,FALSE))</f>
        <v>UNIDAD</v>
      </c>
      <c r="D4088" s="56">
        <f>+IF(ISERROR(VLOOKUP($B4088,Insumos!$C:$G,2,FALSE)),"",VLOOKUP($B4088,Insumos!$C:$G,2,FALSE))</f>
        <v>8000</v>
      </c>
      <c r="E4088" s="57">
        <f>+IF(ISERROR(VLOOKUP($B4088,Insumos!$C:$G,5,FALSE)),"",VLOOKUP($B4088,Insumos!$C:$G,5,FALSE))</f>
        <v>36</v>
      </c>
      <c r="F4088" s="55" t="str">
        <f>+IF(ISERROR(VLOOKUP($B4088,Insumos!$C:$G,4,FALSE)),"",VLOOKUP($B4088,Insumos!$C:$G,4,FALSE))</f>
        <v>UNIDAD</v>
      </c>
      <c r="G4088" s="186">
        <v>0.5</v>
      </c>
      <c r="H4088" s="56">
        <f t="shared" si="144"/>
        <v>111.11</v>
      </c>
    </row>
    <row r="4089" ht="15.75" customHeight="1">
      <c r="A4089" s="53">
        <v>6.0</v>
      </c>
      <c r="B4089" s="55" t="s">
        <v>87</v>
      </c>
      <c r="C4089" s="55" t="str">
        <f>+IF(ISERROR(VLOOKUP($B4089,Insumos!$C:$G,3,FALSE)),"",VLOOKUP($B4089,Insumos!$C:$G,3,FALSE))</f>
        <v>GRAMOS</v>
      </c>
      <c r="D4089" s="56">
        <f>+IF(ISERROR(VLOOKUP($B4089,Insumos!$C:$G,2,FALSE)),"",VLOOKUP($B4089,Insumos!$C:$G,2,FALSE))</f>
        <v>3795</v>
      </c>
      <c r="E4089" s="57">
        <f>+IF(ISERROR(VLOOKUP($B4089,Insumos!$C:$G,5,FALSE)),"",VLOOKUP($B4089,Insumos!$C:$G,5,FALSE))</f>
        <v>500</v>
      </c>
      <c r="F4089" s="55" t="str">
        <f>+IF(ISERROR(VLOOKUP($B4089,Insumos!$C:$G,4,FALSE)),"",VLOOKUP($B4089,Insumos!$C:$G,4,FALSE))</f>
        <v>GRAMOS</v>
      </c>
      <c r="G4089" s="186">
        <v>5.0</v>
      </c>
      <c r="H4089" s="56">
        <f t="shared" si="144"/>
        <v>37.95</v>
      </c>
    </row>
    <row r="4090" ht="15.75" customHeight="1">
      <c r="A4090" s="53">
        <v>7.0</v>
      </c>
      <c r="B4090" s="55" t="s">
        <v>324</v>
      </c>
      <c r="C4090" s="55" t="str">
        <f>+IF(ISERROR(VLOOKUP($B4090,Insumos!$C:$G,3,FALSE)),"",VLOOKUP($B4090,Insumos!$C:$G,3,FALSE))</f>
        <v>GRAMOS</v>
      </c>
      <c r="D4090" s="56">
        <f>+IF(ISERROR(VLOOKUP($B4090,Insumos!$C:$G,2,FALSE)),"",VLOOKUP($B4090,Insumos!$C:$G,2,FALSE))</f>
        <v>1134.5</v>
      </c>
      <c r="E4090" s="57">
        <f>+IF(ISERROR(VLOOKUP($B4090,Insumos!$C:$G,5,FALSE)),"",VLOOKUP($B4090,Insumos!$C:$G,5,FALSE))</f>
        <v>1000</v>
      </c>
      <c r="F4090" s="55" t="str">
        <f>+IF(ISERROR(VLOOKUP($B4090,Insumos!$C:$G,4,FALSE)),"",VLOOKUP($B4090,Insumos!$C:$G,4,FALSE))</f>
        <v>GRAMOS</v>
      </c>
      <c r="G4090" s="186">
        <v>5.0</v>
      </c>
      <c r="H4090" s="56">
        <f t="shared" si="144"/>
        <v>5.67</v>
      </c>
    </row>
    <row r="4091" ht="15.75" customHeight="1">
      <c r="A4091" s="53">
        <v>8.0</v>
      </c>
      <c r="B4091" s="195" t="s">
        <v>129</v>
      </c>
      <c r="C4091" s="195" t="str">
        <f>+IF(ISERROR(VLOOKUP($B4091,Insumos!$C:$G,3,FALSE)),"",VLOOKUP($B4091,Insumos!$C:$G,3,FALSE))</f>
        <v>GRAMOS</v>
      </c>
      <c r="D4091" s="196">
        <f>+IF(ISERROR(VLOOKUP($B4091,Insumos!$C:$G,2,FALSE)),"",VLOOKUP($B4091,Insumos!$C:$G,2,FALSE))</f>
        <v>13944.82759</v>
      </c>
      <c r="E4091" s="197">
        <f>+IF(ISERROR(VLOOKUP($B4091,Insumos!$C:$G,5,FALSE)),"",VLOOKUP($B4091,Insumos!$C:$G,5,FALSE))</f>
        <v>1000</v>
      </c>
      <c r="F4091" s="195" t="str">
        <f>+IF(ISERROR(VLOOKUP($B4091,Insumos!$C:$G,4,FALSE)),"",VLOOKUP($B4091,Insumos!$C:$G,4,FALSE))</f>
        <v>GRAMOS</v>
      </c>
      <c r="G4091" s="199">
        <v>45.0</v>
      </c>
      <c r="H4091" s="196">
        <f t="shared" si="144"/>
        <v>627.52</v>
      </c>
    </row>
    <row r="4092" ht="15.75" customHeight="1">
      <c r="A4092" s="53">
        <v>9.0</v>
      </c>
      <c r="B4092" s="195" t="s">
        <v>124</v>
      </c>
      <c r="C4092" s="195" t="str">
        <f>+IF(ISERROR(VLOOKUP($B4092,Insumos!$C:$G,3,FALSE)),"",VLOOKUP($B4092,Insumos!$C:$G,3,FALSE))</f>
        <v>GRAMOS</v>
      </c>
      <c r="D4092" s="196">
        <f>+IF(ISERROR(VLOOKUP($B4092,Insumos!$C:$G,2,FALSE)),"",VLOOKUP($B4092,Insumos!$C:$G,2,FALSE))</f>
        <v>3529.411765</v>
      </c>
      <c r="E4092" s="197">
        <f>+IF(ISERROR(VLOOKUP($B4092,Insumos!$C:$G,5,FALSE)),"",VLOOKUP($B4092,Insumos!$C:$G,5,FALSE))</f>
        <v>1000</v>
      </c>
      <c r="F4092" s="195" t="str">
        <f>+IF(ISERROR(VLOOKUP($B4092,Insumos!$C:$G,4,FALSE)),"",VLOOKUP($B4092,Insumos!$C:$G,4,FALSE))</f>
        <v>GRAMOS</v>
      </c>
      <c r="G4092" s="200"/>
      <c r="H4092" s="196">
        <f t="shared" si="144"/>
        <v>0</v>
      </c>
    </row>
    <row r="4093" ht="15.75" customHeight="1">
      <c r="A4093" s="53">
        <v>10.0</v>
      </c>
      <c r="B4093" s="195" t="s">
        <v>180</v>
      </c>
      <c r="C4093" s="195" t="str">
        <f>+IF(ISERROR(VLOOKUP($B4093,Insumos!$C:$G,3,FALSE)),"",VLOOKUP($B4093,Insumos!$C:$G,3,FALSE))</f>
        <v>GRAMOS</v>
      </c>
      <c r="D4093" s="196">
        <f>+IF(ISERROR(VLOOKUP($B4093,Insumos!$C:$G,2,FALSE)),"",VLOOKUP($B4093,Insumos!$C:$G,2,FALSE))</f>
        <v>6945</v>
      </c>
      <c r="E4093" s="197">
        <f>+IF(ISERROR(VLOOKUP($B4093,Insumos!$C:$G,5,FALSE)),"",VLOOKUP($B4093,Insumos!$C:$G,5,FALSE))</f>
        <v>1360</v>
      </c>
      <c r="F4093" s="195" t="str">
        <f>+IF(ISERROR(VLOOKUP($B4093,Insumos!$C:$G,4,FALSE)),"",VLOOKUP($B4093,Insumos!$C:$G,4,FALSE))</f>
        <v>GRAMOS</v>
      </c>
      <c r="G4093" s="198"/>
      <c r="H4093" s="196">
        <f t="shared" si="144"/>
        <v>0</v>
      </c>
    </row>
    <row r="4094" ht="15.75" customHeight="1">
      <c r="A4094" s="53">
        <v>11.0</v>
      </c>
      <c r="B4094" s="55" t="s">
        <v>297</v>
      </c>
      <c r="C4094" s="55" t="str">
        <f>+IF(ISERROR(VLOOKUP($B4094,Insumos!$C:$G,3,FALSE)),"",VLOOKUP($B4094,Insumos!$C:$G,3,FALSE))</f>
        <v>CAJA</v>
      </c>
      <c r="D4094" s="56">
        <f>+IF(ISERROR(VLOOKUP($B4094,Insumos!$C:$G,2,FALSE)),"",VLOOKUP($B4094,Insumos!$C:$G,2,FALSE))</f>
        <v>110</v>
      </c>
      <c r="E4094" s="57">
        <f>+IF(ISERROR(VLOOKUP($B4094,Insumos!$C:$G,5,FALSE)),"",VLOOKUP($B4094,Insumos!$C:$G,5,FALSE))</f>
        <v>1</v>
      </c>
      <c r="F4094" s="55" t="str">
        <f>+IF(ISERROR(VLOOKUP($B4094,Insumos!$C:$G,4,FALSE)),"",VLOOKUP($B4094,Insumos!$C:$G,4,FALSE))</f>
        <v>CAJA</v>
      </c>
      <c r="G4094" s="141">
        <v>1.0</v>
      </c>
      <c r="H4094" s="56">
        <f t="shared" si="144"/>
        <v>110</v>
      </c>
    </row>
    <row r="4095" ht="15.75" customHeight="1">
      <c r="A4095" s="53">
        <v>12.0</v>
      </c>
      <c r="B4095" s="55" t="s">
        <v>314</v>
      </c>
      <c r="C4095" s="55" t="str">
        <f>+IF(ISERROR(VLOOKUP($B4095,Insumos!$C:$G,3,FALSE)),"",VLOOKUP($B4095,Insumos!$C:$G,3,FALSE))</f>
        <v>UNIDAD</v>
      </c>
      <c r="D4095" s="56">
        <f>+IF(ISERROR(VLOOKUP($B4095,Insumos!$C:$G,2,FALSE)),"",VLOOKUP($B4095,Insumos!$C:$G,2,FALSE))</f>
        <v>10.5</v>
      </c>
      <c r="E4095" s="57">
        <f>+IF(ISERROR(VLOOKUP($B4095,Insumos!$C:$G,5,FALSE)),"",VLOOKUP($B4095,Insumos!$C:$G,5,FALSE))</f>
        <v>1</v>
      </c>
      <c r="F4095" s="55" t="str">
        <f>+IF(ISERROR(VLOOKUP($B4095,Insumos!$C:$G,4,FALSE)),"",VLOOKUP($B4095,Insumos!$C:$G,4,FALSE))</f>
        <v>UNIDAD</v>
      </c>
      <c r="G4095" s="141">
        <v>1.0</v>
      </c>
      <c r="H4095" s="56">
        <f t="shared" si="144"/>
        <v>10.5</v>
      </c>
    </row>
    <row r="4096" ht="15.75" customHeight="1">
      <c r="A4096" s="53">
        <v>13.0</v>
      </c>
      <c r="B4096" s="55" t="s">
        <v>156</v>
      </c>
      <c r="C4096" s="55" t="str">
        <f>+IF(ISERROR(VLOOKUP($B4096,Insumos!$C:$G,3,FALSE)),"",VLOOKUP($B4096,Insumos!$C:$G,3,FALSE))</f>
        <v>GRAMOS</v>
      </c>
      <c r="D4096" s="56">
        <f>+IF(ISERROR(VLOOKUP($B4096,Insumos!$C:$G,2,FALSE)),"",VLOOKUP($B4096,Insumos!$C:$G,2,FALSE))</f>
        <v>909</v>
      </c>
      <c r="E4096" s="57">
        <f>+IF(ISERROR(VLOOKUP($B4096,Insumos!$C:$G,5,FALSE)),"",VLOOKUP($B4096,Insumos!$C:$G,5,FALSE))</f>
        <v>1000</v>
      </c>
      <c r="F4096" s="55" t="str">
        <f>+IF(ISERROR(VLOOKUP($B4096,Insumos!$C:$G,4,FALSE)),"",VLOOKUP($B4096,Insumos!$C:$G,4,FALSE))</f>
        <v>GRAMOS</v>
      </c>
      <c r="G4096" s="141">
        <v>8.0</v>
      </c>
      <c r="H4096" s="56">
        <f t="shared" si="144"/>
        <v>7.27</v>
      </c>
    </row>
    <row r="4097" ht="15.75" customHeight="1">
      <c r="A4097" s="53">
        <v>14.0</v>
      </c>
      <c r="B4097" s="55" t="s">
        <v>313</v>
      </c>
      <c r="C4097" s="55" t="str">
        <f>+IF(ISERROR(VLOOKUP($B4097,Insumos!$C:$G,3,FALSE)),"",VLOOKUP($B4097,Insumos!$C:$G,3,FALSE))</f>
        <v>GRAMOS</v>
      </c>
      <c r="D4097" s="56">
        <f>+IF(ISERROR(VLOOKUP($B4097,Insumos!$C:$G,2,FALSE)),"",VLOOKUP($B4097,Insumos!$C:$G,2,FALSE))</f>
        <v>6750</v>
      </c>
      <c r="E4097" s="57">
        <f>+IF(ISERROR(VLOOKUP($B4097,Insumos!$C:$G,5,FALSE)),"",VLOOKUP($B4097,Insumos!$C:$G,5,FALSE))</f>
        <v>1000</v>
      </c>
      <c r="F4097" s="55" t="str">
        <f>+IF(ISERROR(VLOOKUP($B4097,Insumos!$C:$G,4,FALSE)),"",VLOOKUP($B4097,Insumos!$C:$G,4,FALSE))</f>
        <v>GRAMOS</v>
      </c>
      <c r="G4097" s="141">
        <v>8.0</v>
      </c>
      <c r="H4097" s="56">
        <f t="shared" si="144"/>
        <v>54</v>
      </c>
    </row>
    <row r="4098" ht="15.75" customHeight="1">
      <c r="A4098" s="53">
        <v>15.0</v>
      </c>
      <c r="B4098" s="55" t="s">
        <v>311</v>
      </c>
      <c r="C4098" s="55" t="str">
        <f>+IF(ISERROR(VLOOKUP($B4098,Insumos!$C:$G,3,FALSE)),"",VLOOKUP($B4098,Insumos!$C:$G,3,FALSE))</f>
        <v>UNIDAD</v>
      </c>
      <c r="D4098" s="56">
        <f>+IF(ISERROR(VLOOKUP($B4098,Insumos!$C:$G,2,FALSE)),"",VLOOKUP($B4098,Insumos!$C:$G,2,FALSE))</f>
        <v>75.25</v>
      </c>
      <c r="E4098" s="57">
        <f>+IF(ISERROR(VLOOKUP($B4098,Insumos!$C:$G,5,FALSE)),"",VLOOKUP($B4098,Insumos!$C:$G,5,FALSE))</f>
        <v>1</v>
      </c>
      <c r="F4098" s="55" t="str">
        <f>+IF(ISERROR(VLOOKUP($B4098,Insumos!$C:$G,4,FALSE)),"",VLOOKUP($B4098,Insumos!$C:$G,4,FALSE))</f>
        <v>UNIDAD</v>
      </c>
      <c r="G4098" s="141">
        <v>1.0</v>
      </c>
      <c r="H4098" s="56">
        <f t="shared" si="144"/>
        <v>75.25</v>
      </c>
    </row>
    <row r="4099" ht="15.75" customHeight="1">
      <c r="A4099" s="53">
        <v>16.0</v>
      </c>
      <c r="B4099" s="55" t="s">
        <v>312</v>
      </c>
      <c r="C4099" s="55" t="str">
        <f>+IF(ISERROR(VLOOKUP($B4099,Insumos!$C:$G,3,FALSE)),"",VLOOKUP($B4099,Insumos!$C:$G,3,FALSE))</f>
        <v>UNIDAD</v>
      </c>
      <c r="D4099" s="56">
        <f>+IF(ISERROR(VLOOKUP($B4099,Insumos!$C:$G,2,FALSE)),"",VLOOKUP($B4099,Insumos!$C:$G,2,FALSE))</f>
        <v>90.25</v>
      </c>
      <c r="E4099" s="57">
        <f>+IF(ISERROR(VLOOKUP($B4099,Insumos!$C:$G,5,FALSE)),"",VLOOKUP($B4099,Insumos!$C:$G,5,FALSE))</f>
        <v>1</v>
      </c>
      <c r="F4099" s="55" t="str">
        <f>+IF(ISERROR(VLOOKUP($B4099,Insumos!$C:$G,4,FALSE)),"",VLOOKUP($B4099,Insumos!$C:$G,4,FALSE))</f>
        <v>UNIDAD</v>
      </c>
      <c r="G4099" s="141">
        <v>1.0</v>
      </c>
      <c r="H4099" s="56">
        <f t="shared" si="144"/>
        <v>90.25</v>
      </c>
    </row>
    <row r="4100" ht="15.75" customHeight="1">
      <c r="A4100" s="53">
        <v>17.0</v>
      </c>
      <c r="B4100" s="55" t="s">
        <v>303</v>
      </c>
      <c r="C4100" s="55" t="str">
        <f>+IF(ISERROR(VLOOKUP($B4100,Insumos!$C:$G,3,FALSE)),"",VLOOKUP($B4100,Insumos!$C:$G,3,FALSE))</f>
        <v>UNIDAD</v>
      </c>
      <c r="D4100" s="56">
        <f>+IF(ISERROR(VLOOKUP($B4100,Insumos!$C:$G,2,FALSE)),"",VLOOKUP($B4100,Insumos!$C:$G,2,FALSE))</f>
        <v>10</v>
      </c>
      <c r="E4100" s="57">
        <f>+IF(ISERROR(VLOOKUP($B4100,Insumos!$C:$G,5,FALSE)),"",VLOOKUP($B4100,Insumos!$C:$G,5,FALSE))</f>
        <v>1</v>
      </c>
      <c r="F4100" s="55" t="str">
        <f>+IF(ISERROR(VLOOKUP($B4100,Insumos!$C:$G,4,FALSE)),"",VLOOKUP($B4100,Insumos!$C:$G,4,FALSE))</f>
        <v>UNIDAD</v>
      </c>
      <c r="G4100" s="141">
        <v>2.0</v>
      </c>
      <c r="H4100" s="56">
        <f t="shared" si="144"/>
        <v>20</v>
      </c>
    </row>
    <row r="4101" ht="15.75" customHeight="1">
      <c r="A4101" s="53">
        <v>18.0</v>
      </c>
      <c r="B4101" s="55" t="s">
        <v>304</v>
      </c>
      <c r="C4101" s="55" t="str">
        <f>+IF(ISERROR(VLOOKUP($B4101,Insumos!$C:$G,3,FALSE)),"",VLOOKUP($B4101,Insumos!$C:$G,3,FALSE))</f>
        <v>UNIDAD</v>
      </c>
      <c r="D4101" s="56">
        <f>+IF(ISERROR(VLOOKUP($B4101,Insumos!$C:$G,2,FALSE)),"",VLOOKUP($B4101,Insumos!$C:$G,2,FALSE))</f>
        <v>9</v>
      </c>
      <c r="E4101" s="57">
        <f>+IF(ISERROR(VLOOKUP($B4101,Insumos!$C:$G,5,FALSE)),"",VLOOKUP($B4101,Insumos!$C:$G,5,FALSE))</f>
        <v>1</v>
      </c>
      <c r="F4101" s="55" t="str">
        <f>+IF(ISERROR(VLOOKUP($B4101,Insumos!$C:$G,4,FALSE)),"",VLOOKUP($B4101,Insumos!$C:$G,4,FALSE))</f>
        <v>UNIDAD</v>
      </c>
      <c r="G4101" s="141">
        <v>2.0</v>
      </c>
      <c r="H4101" s="56">
        <f t="shared" si="144"/>
        <v>18</v>
      </c>
    </row>
    <row r="4102" ht="15.75" customHeight="1">
      <c r="A4102" s="53">
        <v>19.0</v>
      </c>
      <c r="B4102" s="55" t="s">
        <v>315</v>
      </c>
      <c r="C4102" s="55" t="str">
        <f>+IF(ISERROR(VLOOKUP($B4102,Insumos!$C:$G,3,FALSE)),"",VLOOKUP($B4102,Insumos!$C:$G,3,FALSE))</f>
        <v>UNIDAD</v>
      </c>
      <c r="D4102" s="56">
        <f>+IF(ISERROR(VLOOKUP($B4102,Insumos!$C:$G,2,FALSE)),"",VLOOKUP($B4102,Insumos!$C:$G,2,FALSE))</f>
        <v>170</v>
      </c>
      <c r="E4102" s="57">
        <f>+IF(ISERROR(VLOOKUP($B4102,Insumos!$C:$G,5,FALSE)),"",VLOOKUP($B4102,Insumos!$C:$G,5,FALSE))</f>
        <v>1</v>
      </c>
      <c r="F4102" s="55" t="str">
        <f>+IF(ISERROR(VLOOKUP($B4102,Insumos!$C:$G,4,FALSE)),"",VLOOKUP($B4102,Insumos!$C:$G,4,FALSE))</f>
        <v>UNIDAD</v>
      </c>
      <c r="G4102" s="141">
        <v>1.0</v>
      </c>
      <c r="H4102" s="56">
        <f t="shared" si="144"/>
        <v>170</v>
      </c>
    </row>
    <row r="4103" ht="15.75" customHeight="1">
      <c r="A4103" s="53">
        <v>20.0</v>
      </c>
      <c r="B4103" s="55"/>
      <c r="C4103" s="55" t="str">
        <f>+IF(ISERROR(VLOOKUP($B4103,Insumos!$C:$G,3,FALSE)),"",VLOOKUP($B4103,Insumos!$C:$G,3,FALSE))</f>
        <v/>
      </c>
      <c r="D4103" s="56" t="str">
        <f>+IF(ISERROR(VLOOKUP($B4103,Insumos!$C:$G,2,FALSE)),"",VLOOKUP($B4103,Insumos!$C:$G,2,FALSE))</f>
        <v/>
      </c>
      <c r="E4103" s="57" t="str">
        <f>+IF(ISERROR(VLOOKUP($B4103,Insumos!$C:$G,5,FALSE)),"",VLOOKUP($B4103,Insumos!$C:$G,5,FALSE))</f>
        <v/>
      </c>
      <c r="F4103" s="55" t="str">
        <f>+IF(ISERROR(VLOOKUP($B4103,Insumos!$C:$G,4,FALSE)),"",VLOOKUP($B4103,Insumos!$C:$G,4,FALSE))</f>
        <v/>
      </c>
      <c r="G4103" s="141"/>
      <c r="H4103" s="56">
        <f t="shared" si="144"/>
        <v>0</v>
      </c>
    </row>
    <row r="4104" ht="15.75" customHeight="1">
      <c r="A4104" s="53">
        <v>21.0</v>
      </c>
      <c r="B4104" s="55"/>
      <c r="C4104" s="55" t="str">
        <f>+IF(ISERROR(VLOOKUP($B4104,Insumos!$C:$G,3,FALSE)),"",VLOOKUP($B4104,Insumos!$C:$G,3,FALSE))</f>
        <v/>
      </c>
      <c r="D4104" s="56" t="str">
        <f>+IF(ISERROR(VLOOKUP($B4104,Insumos!$C:$G,2,FALSE)),"",VLOOKUP($B4104,Insumos!$C:$G,2,FALSE))</f>
        <v/>
      </c>
      <c r="E4104" s="57" t="str">
        <f>+IF(ISERROR(VLOOKUP($B4104,Insumos!$C:$G,5,FALSE)),"",VLOOKUP($B4104,Insumos!$C:$G,5,FALSE))</f>
        <v/>
      </c>
      <c r="F4104" s="55" t="str">
        <f>+IF(ISERROR(VLOOKUP($B4104,Insumos!$C:$G,4,FALSE)),"",VLOOKUP($B4104,Insumos!$C:$G,4,FALSE))</f>
        <v/>
      </c>
      <c r="G4104" s="141"/>
      <c r="H4104" s="56">
        <f t="shared" si="144"/>
        <v>0</v>
      </c>
    </row>
    <row r="4105" ht="15.75" customHeight="1">
      <c r="A4105" s="53">
        <v>22.0</v>
      </c>
      <c r="B4105" s="55"/>
      <c r="C4105" s="55" t="str">
        <f>+IF(ISERROR(VLOOKUP($B4105,Insumos!$C:$G,3,FALSE)),"",VLOOKUP($B4105,Insumos!$C:$G,3,FALSE))</f>
        <v/>
      </c>
      <c r="D4105" s="56" t="str">
        <f>+IF(ISERROR(VLOOKUP($B4105,Insumos!$C:$G,2,FALSE)),"",VLOOKUP($B4105,Insumos!$C:$G,2,FALSE))</f>
        <v/>
      </c>
      <c r="E4105" s="57" t="str">
        <f>+IF(ISERROR(VLOOKUP($B4105,Insumos!$C:$G,5,FALSE)),"",VLOOKUP($B4105,Insumos!$C:$G,5,FALSE))</f>
        <v/>
      </c>
      <c r="F4105" s="55" t="str">
        <f>+IF(ISERROR(VLOOKUP($B4105,Insumos!$C:$G,4,FALSE)),"",VLOOKUP($B4105,Insumos!$C:$G,4,FALSE))</f>
        <v/>
      </c>
      <c r="G4105" s="141"/>
      <c r="H4105" s="56">
        <f t="shared" si="144"/>
        <v>0</v>
      </c>
    </row>
    <row r="4106" ht="15.75" customHeight="1">
      <c r="A4106" s="53">
        <v>23.0</v>
      </c>
      <c r="B4106" s="55"/>
      <c r="C4106" s="55" t="str">
        <f>+IF(ISERROR(VLOOKUP($B4106,Insumos!$C:$G,3,FALSE)),"",VLOOKUP($B4106,Insumos!$C:$G,3,FALSE))</f>
        <v/>
      </c>
      <c r="D4106" s="56" t="str">
        <f>+IF(ISERROR(VLOOKUP($B4106,Insumos!$C:$G,2,FALSE)),"",VLOOKUP($B4106,Insumos!$C:$G,2,FALSE))</f>
        <v/>
      </c>
      <c r="E4106" s="57" t="str">
        <f>+IF(ISERROR(VLOOKUP($B4106,Insumos!$C:$G,5,FALSE)),"",VLOOKUP($B4106,Insumos!$C:$G,5,FALSE))</f>
        <v/>
      </c>
      <c r="F4106" s="55" t="str">
        <f>+IF(ISERROR(VLOOKUP($B4106,Insumos!$C:$G,4,FALSE)),"",VLOOKUP($B4106,Insumos!$C:$G,4,FALSE))</f>
        <v/>
      </c>
      <c r="G4106" s="141"/>
      <c r="H4106" s="56">
        <f t="shared" si="144"/>
        <v>0</v>
      </c>
    </row>
    <row r="4107" ht="15.75" customHeight="1">
      <c r="A4107" s="53">
        <v>24.0</v>
      </c>
      <c r="B4107" s="55"/>
      <c r="C4107" s="55" t="str">
        <f>+IF(ISERROR(VLOOKUP($B4107,Insumos!$C:$G,3,FALSE)),"",VLOOKUP($B4107,Insumos!$C:$G,3,FALSE))</f>
        <v/>
      </c>
      <c r="D4107" s="56" t="str">
        <f>+IF(ISERROR(VLOOKUP($B4107,Insumos!$C:$G,2,FALSE)),"",VLOOKUP($B4107,Insumos!$C:$G,2,FALSE))</f>
        <v/>
      </c>
      <c r="E4107" s="57" t="str">
        <f>+IF(ISERROR(VLOOKUP($B4107,Insumos!$C:$G,5,FALSE)),"",VLOOKUP($B4107,Insumos!$C:$G,5,FALSE))</f>
        <v/>
      </c>
      <c r="F4107" s="55" t="str">
        <f>+IF(ISERROR(VLOOKUP($B4107,Insumos!$C:$G,4,FALSE)),"",VLOOKUP($B4107,Insumos!$C:$G,4,FALSE))</f>
        <v/>
      </c>
      <c r="G4107" s="141"/>
      <c r="H4107" s="56">
        <f t="shared" si="144"/>
        <v>0</v>
      </c>
    </row>
    <row r="4108" ht="15.75" customHeight="1">
      <c r="A4108" s="42"/>
      <c r="B4108" s="140"/>
      <c r="C4108" s="41"/>
      <c r="D4108" s="44"/>
      <c r="E4108" s="45"/>
      <c r="F4108" s="41"/>
      <c r="G4108" s="67" t="s">
        <v>566</v>
      </c>
      <c r="H4108" s="68">
        <f>+SUM(H4084:H4107)</f>
        <v>1710.01</v>
      </c>
    </row>
    <row r="4109" ht="15.75" customHeight="1">
      <c r="A4109" s="42"/>
      <c r="B4109" s="140"/>
      <c r="C4109" s="41"/>
      <c r="D4109" s="44"/>
      <c r="E4109" s="45"/>
      <c r="F4109" s="41"/>
      <c r="G4109" s="67" t="s">
        <v>569</v>
      </c>
      <c r="H4109" s="142">
        <f>+H4108/10</f>
        <v>171.001</v>
      </c>
    </row>
    <row r="4110" ht="15.75" customHeight="1">
      <c r="A4110" s="42"/>
      <c r="B4110" s="140"/>
      <c r="C4110" s="41"/>
      <c r="D4110" s="44"/>
      <c r="E4110" s="45"/>
      <c r="F4110" s="41"/>
      <c r="G4110" s="67" t="s">
        <v>570</v>
      </c>
      <c r="H4110" s="143">
        <f>(H4108+H4109)*1.19</f>
        <v>2238.40309</v>
      </c>
    </row>
    <row r="4111" ht="15.75" customHeight="1">
      <c r="A4111" s="42"/>
      <c r="B4111" s="140"/>
      <c r="C4111" s="41"/>
      <c r="D4111" s="44"/>
      <c r="E4111" s="45"/>
      <c r="F4111" s="41"/>
      <c r="G4111" s="67" t="s">
        <v>571</v>
      </c>
      <c r="H4111" s="144">
        <f>+H4110/H4112</f>
        <v>0.2700124355</v>
      </c>
    </row>
    <row r="4112" ht="15.75" customHeight="1">
      <c r="A4112" s="42"/>
      <c r="B4112" s="140"/>
      <c r="C4112" s="41"/>
      <c r="D4112" s="44"/>
      <c r="E4112" s="45"/>
      <c r="F4112" s="41"/>
      <c r="G4112" s="67" t="s">
        <v>572</v>
      </c>
      <c r="H4112" s="154">
        <v>8290.0</v>
      </c>
    </row>
    <row r="4113" ht="15.75" customHeight="1">
      <c r="B4113" s="4"/>
      <c r="G4113" s="31"/>
    </row>
    <row r="4114" ht="15.75" customHeight="1">
      <c r="B4114" s="4"/>
      <c r="G4114" s="31"/>
    </row>
    <row r="4115" ht="15.75" customHeight="1">
      <c r="A4115" s="138" t="s">
        <v>562</v>
      </c>
      <c r="B4115" s="89" t="s">
        <v>691</v>
      </c>
      <c r="C4115" s="34" t="s">
        <v>484</v>
      </c>
      <c r="D4115" s="35"/>
      <c r="E4115" s="36"/>
      <c r="F4115" s="37"/>
      <c r="G4115" s="38"/>
      <c r="H4115" s="35"/>
    </row>
    <row r="4116" ht="15.75" customHeight="1">
      <c r="A4116" s="42"/>
      <c r="B4116" s="140"/>
      <c r="C4116" s="42"/>
      <c r="D4116" s="44"/>
      <c r="E4116" s="45"/>
      <c r="F4116" s="42"/>
      <c r="G4116" s="46"/>
      <c r="H4116" s="44"/>
    </row>
    <row r="4117" ht="15.75" customHeight="1">
      <c r="A4117" s="48" t="s">
        <v>476</v>
      </c>
      <c r="B4117" s="48" t="s">
        <v>477</v>
      </c>
      <c r="C4117" s="48" t="s">
        <v>478</v>
      </c>
      <c r="D4117" s="49" t="s">
        <v>564</v>
      </c>
      <c r="E4117" s="50" t="s">
        <v>10</v>
      </c>
      <c r="F4117" s="48" t="s">
        <v>480</v>
      </c>
      <c r="G4117" s="51" t="s">
        <v>481</v>
      </c>
      <c r="H4117" s="49" t="s">
        <v>565</v>
      </c>
    </row>
    <row r="4118" ht="15.75" customHeight="1">
      <c r="A4118" s="53">
        <v>1.0</v>
      </c>
      <c r="B4118" s="55" t="s">
        <v>69</v>
      </c>
      <c r="C4118" s="55" t="str">
        <f>+IF(ISERROR(VLOOKUP($B4118,Insumos!$C:$G,3,FALSE)),"",VLOOKUP($B4118,Insumos!$C:$G,3,FALSE))</f>
        <v>GRAMOS</v>
      </c>
      <c r="D4118" s="56">
        <f>+IF(ISERROR(VLOOKUP($B4118,Insumos!$C:$G,2,FALSE)),"",VLOOKUP($B4118,Insumos!$C:$G,2,FALSE))</f>
        <v>2777.79</v>
      </c>
      <c r="E4118" s="57">
        <f>+IF(ISERROR(VLOOKUP($B4118,Insumos!$C:$G,5,FALSE)),"",VLOOKUP($B4118,Insumos!$C:$G,5,FALSE))</f>
        <v>5700</v>
      </c>
      <c r="F4118" s="55" t="str">
        <f>+IF(ISERROR(VLOOKUP($B4118,Insumos!$C:$G,4,FALSE)),"",VLOOKUP($B4118,Insumos!$C:$G,4,FALSE))</f>
        <v>GRAMOS</v>
      </c>
      <c r="G4118" s="64">
        <v>110.0</v>
      </c>
      <c r="H4118" s="56">
        <f t="shared" ref="H4118:H4134" si="145">IF(ISERROR(ROUND(+D4118/E4118*G4118,2)),0,ROUND(+D4118/E4118*G4118,2))</f>
        <v>53.61</v>
      </c>
    </row>
    <row r="4119" ht="15.75" customHeight="1">
      <c r="A4119" s="53">
        <v>2.0</v>
      </c>
      <c r="B4119" s="55" t="s">
        <v>52</v>
      </c>
      <c r="C4119" s="55" t="str">
        <f>+IF(ISERROR(VLOOKUP($B4119,Insumos!$C:$G,3,FALSE)),"",VLOOKUP($B4119,Insumos!$C:$G,3,FALSE))</f>
        <v>UNIDAD</v>
      </c>
      <c r="D4119" s="56">
        <f>+IF(ISERROR(VLOOKUP($B4119,Insumos!$C:$G,2,FALSE)),"",VLOOKUP($B4119,Insumos!$C:$G,2,FALSE))</f>
        <v>5000</v>
      </c>
      <c r="E4119" s="57">
        <f>+IF(ISERROR(VLOOKUP($B4119,Insumos!$C:$G,5,FALSE)),"",VLOOKUP($B4119,Insumos!$C:$G,5,FALSE))</f>
        <v>100</v>
      </c>
      <c r="F4119" s="55" t="str">
        <f>+IF(ISERROR(VLOOKUP($B4119,Insumos!$C:$G,4,FALSE)),"",VLOOKUP($B4119,Insumos!$C:$G,4,FALSE))</f>
        <v>UNIDAD</v>
      </c>
      <c r="G4119" s="64">
        <v>0.5</v>
      </c>
      <c r="H4119" s="56">
        <f t="shared" si="145"/>
        <v>25</v>
      </c>
    </row>
    <row r="4120" ht="15.75" customHeight="1">
      <c r="A4120" s="53">
        <v>3.0</v>
      </c>
      <c r="B4120" s="55" t="s">
        <v>236</v>
      </c>
      <c r="C4120" s="55" t="str">
        <f>+IF(ISERROR(VLOOKUP($B4120,Insumos!$C:$G,3,FALSE)),"",VLOOKUP($B4120,Insumos!$C:$G,3,FALSE))</f>
        <v>GRAMOS</v>
      </c>
      <c r="D4120" s="56">
        <f>+IF(ISERROR(VLOOKUP($B4120,Insumos!$C:$G,2,FALSE)),"",VLOOKUP($B4120,Insumos!$C:$G,2,FALSE))</f>
        <v>8753.846154</v>
      </c>
      <c r="E4120" s="57">
        <f>+IF(ISERROR(VLOOKUP($B4120,Insumos!$C:$G,5,FALSE)),"",VLOOKUP($B4120,Insumos!$C:$G,5,FALSE))</f>
        <v>1000</v>
      </c>
      <c r="F4120" s="55" t="str">
        <f>+IF(ISERROR(VLOOKUP($B4120,Insumos!$C:$G,4,FALSE)),"",VLOOKUP($B4120,Insumos!$C:$G,4,FALSE))</f>
        <v>GRAMOS</v>
      </c>
      <c r="G4120" s="64">
        <v>30.0</v>
      </c>
      <c r="H4120" s="56">
        <f t="shared" si="145"/>
        <v>262.62</v>
      </c>
    </row>
    <row r="4121" ht="15.75" customHeight="1">
      <c r="A4121" s="53">
        <v>4.0</v>
      </c>
      <c r="B4121" s="55" t="s">
        <v>33</v>
      </c>
      <c r="C4121" s="55" t="str">
        <f>+IF(ISERROR(VLOOKUP($B4121,Insumos!$C:$G,3,FALSE)),"",VLOOKUP($B4121,Insumos!$C:$G,3,FALSE))</f>
        <v>GRAMOS</v>
      </c>
      <c r="D4121" s="56">
        <f>+IF(ISERROR(VLOOKUP($B4121,Insumos!$C:$G,2,FALSE)),"",VLOOKUP($B4121,Insumos!$C:$G,2,FALSE))</f>
        <v>6945</v>
      </c>
      <c r="E4121" s="57">
        <f>+IF(ISERROR(VLOOKUP($B4121,Insumos!$C:$G,5,FALSE)),"",VLOOKUP($B4121,Insumos!$C:$G,5,FALSE))</f>
        <v>1360</v>
      </c>
      <c r="F4121" s="55" t="str">
        <f>+IF(ISERROR(VLOOKUP($B4121,Insumos!$C:$G,4,FALSE)),"",VLOOKUP($B4121,Insumos!$C:$G,4,FALSE))</f>
        <v>GRAMOS</v>
      </c>
      <c r="G4121" s="64">
        <v>35.0</v>
      </c>
      <c r="H4121" s="56">
        <f t="shared" si="145"/>
        <v>178.73</v>
      </c>
    </row>
    <row r="4122" ht="15.75" customHeight="1">
      <c r="A4122" s="53">
        <v>5.0</v>
      </c>
      <c r="B4122" s="55" t="s">
        <v>54</v>
      </c>
      <c r="C4122" s="55" t="str">
        <f>+IF(ISERROR(VLOOKUP($B4122,Insumos!$C:$G,3,FALSE)),"",VLOOKUP($B4122,Insumos!$C:$G,3,FALSE))</f>
        <v>UNIDAD</v>
      </c>
      <c r="D4122" s="56">
        <f>+IF(ISERROR(VLOOKUP($B4122,Insumos!$C:$G,2,FALSE)),"",VLOOKUP($B4122,Insumos!$C:$G,2,FALSE))</f>
        <v>8000</v>
      </c>
      <c r="E4122" s="57">
        <f>+IF(ISERROR(VLOOKUP($B4122,Insumos!$C:$G,5,FALSE)),"",VLOOKUP($B4122,Insumos!$C:$G,5,FALSE))</f>
        <v>36</v>
      </c>
      <c r="F4122" s="55" t="str">
        <f>+IF(ISERROR(VLOOKUP($B4122,Insumos!$C:$G,4,FALSE)),"",VLOOKUP($B4122,Insumos!$C:$G,4,FALSE))</f>
        <v>UNIDAD</v>
      </c>
      <c r="G4122" s="64">
        <v>0.5</v>
      </c>
      <c r="H4122" s="56">
        <f t="shared" si="145"/>
        <v>111.11</v>
      </c>
    </row>
    <row r="4123" ht="15.75" customHeight="1">
      <c r="A4123" s="53">
        <v>6.0</v>
      </c>
      <c r="B4123" s="55" t="s">
        <v>175</v>
      </c>
      <c r="C4123" s="55" t="str">
        <f>+IF(ISERROR(VLOOKUP($B4123,Insumos!$C:$G,3,FALSE)),"",VLOOKUP($B4123,Insumos!$C:$G,3,FALSE))</f>
        <v>GRAMOS</v>
      </c>
      <c r="D4123" s="56">
        <f>+IF(ISERROR(VLOOKUP($B4123,Insumos!$C:$G,2,FALSE)),"",VLOOKUP($B4123,Insumos!$C:$G,2,FALSE))</f>
        <v>3290</v>
      </c>
      <c r="E4123" s="57">
        <f>+IF(ISERROR(VLOOKUP($B4123,Insumos!$C:$G,5,FALSE)),"",VLOOKUP($B4123,Insumos!$C:$G,5,FALSE))</f>
        <v>1000</v>
      </c>
      <c r="F4123" s="55" t="str">
        <f>+IF(ISERROR(VLOOKUP($B4123,Insumos!$C:$G,4,FALSE)),"",VLOOKUP($B4123,Insumos!$C:$G,4,FALSE))</f>
        <v>GRAMOS</v>
      </c>
      <c r="G4123" s="64">
        <v>45.0</v>
      </c>
      <c r="H4123" s="56">
        <f t="shared" si="145"/>
        <v>148.05</v>
      </c>
    </row>
    <row r="4124" ht="15.75" customHeight="1">
      <c r="A4124" s="53">
        <v>7.0</v>
      </c>
      <c r="B4124" s="55" t="s">
        <v>297</v>
      </c>
      <c r="C4124" s="55" t="str">
        <f>+IF(ISERROR(VLOOKUP($B4124,Insumos!$C:$G,3,FALSE)),"",VLOOKUP($B4124,Insumos!$C:$G,3,FALSE))</f>
        <v>CAJA</v>
      </c>
      <c r="D4124" s="56">
        <f>+IF(ISERROR(VLOOKUP($B4124,Insumos!$C:$G,2,FALSE)),"",VLOOKUP($B4124,Insumos!$C:$G,2,FALSE))</f>
        <v>110</v>
      </c>
      <c r="E4124" s="57">
        <f>+IF(ISERROR(VLOOKUP($B4124,Insumos!$C:$G,5,FALSE)),"",VLOOKUP($B4124,Insumos!$C:$G,5,FALSE))</f>
        <v>1</v>
      </c>
      <c r="F4124" s="55" t="str">
        <f>+IF(ISERROR(VLOOKUP($B4124,Insumos!$C:$G,4,FALSE)),"",VLOOKUP($B4124,Insumos!$C:$G,4,FALSE))</f>
        <v>CAJA</v>
      </c>
      <c r="G4124" s="141">
        <v>1.0</v>
      </c>
      <c r="H4124" s="56">
        <f t="shared" si="145"/>
        <v>110</v>
      </c>
    </row>
    <row r="4125" ht="15.75" customHeight="1">
      <c r="A4125" s="53">
        <v>8.0</v>
      </c>
      <c r="B4125" s="55" t="s">
        <v>314</v>
      </c>
      <c r="C4125" s="55" t="str">
        <f>+IF(ISERROR(VLOOKUP($B4125,Insumos!$C:$G,3,FALSE)),"",VLOOKUP($B4125,Insumos!$C:$G,3,FALSE))</f>
        <v>UNIDAD</v>
      </c>
      <c r="D4125" s="56">
        <f>+IF(ISERROR(VLOOKUP($B4125,Insumos!$C:$G,2,FALSE)),"",VLOOKUP($B4125,Insumos!$C:$G,2,FALSE))</f>
        <v>10.5</v>
      </c>
      <c r="E4125" s="57">
        <f>+IF(ISERROR(VLOOKUP($B4125,Insumos!$C:$G,5,FALSE)),"",VLOOKUP($B4125,Insumos!$C:$G,5,FALSE))</f>
        <v>1</v>
      </c>
      <c r="F4125" s="55" t="str">
        <f>+IF(ISERROR(VLOOKUP($B4125,Insumos!$C:$G,4,FALSE)),"",VLOOKUP($B4125,Insumos!$C:$G,4,FALSE))</f>
        <v>UNIDAD</v>
      </c>
      <c r="G4125" s="141">
        <v>1.0</v>
      </c>
      <c r="H4125" s="56">
        <f t="shared" si="145"/>
        <v>10.5</v>
      </c>
    </row>
    <row r="4126" ht="15.75" customHeight="1">
      <c r="A4126" s="53">
        <v>9.0</v>
      </c>
      <c r="B4126" s="55" t="s">
        <v>156</v>
      </c>
      <c r="C4126" s="55" t="str">
        <f>+IF(ISERROR(VLOOKUP($B4126,Insumos!$C:$G,3,FALSE)),"",VLOOKUP($B4126,Insumos!$C:$G,3,FALSE))</f>
        <v>GRAMOS</v>
      </c>
      <c r="D4126" s="56">
        <f>+IF(ISERROR(VLOOKUP($B4126,Insumos!$C:$G,2,FALSE)),"",VLOOKUP($B4126,Insumos!$C:$G,2,FALSE))</f>
        <v>909</v>
      </c>
      <c r="E4126" s="57">
        <f>+IF(ISERROR(VLOOKUP($B4126,Insumos!$C:$G,5,FALSE)),"",VLOOKUP($B4126,Insumos!$C:$G,5,FALSE))</f>
        <v>1000</v>
      </c>
      <c r="F4126" s="55" t="str">
        <f>+IF(ISERROR(VLOOKUP($B4126,Insumos!$C:$G,4,FALSE)),"",VLOOKUP($B4126,Insumos!$C:$G,4,FALSE))</f>
        <v>GRAMOS</v>
      </c>
      <c r="G4126" s="141">
        <v>8.0</v>
      </c>
      <c r="H4126" s="56">
        <f t="shared" si="145"/>
        <v>7.27</v>
      </c>
    </row>
    <row r="4127" ht="15.75" customHeight="1">
      <c r="A4127" s="53">
        <v>10.0</v>
      </c>
      <c r="B4127" s="55" t="s">
        <v>313</v>
      </c>
      <c r="C4127" s="55" t="str">
        <f>+IF(ISERROR(VLOOKUP($B4127,Insumos!$C:$G,3,FALSE)),"",VLOOKUP($B4127,Insumos!$C:$G,3,FALSE))</f>
        <v>GRAMOS</v>
      </c>
      <c r="D4127" s="56">
        <f>+IF(ISERROR(VLOOKUP($B4127,Insumos!$C:$G,2,FALSE)),"",VLOOKUP($B4127,Insumos!$C:$G,2,FALSE))</f>
        <v>6750</v>
      </c>
      <c r="E4127" s="57">
        <f>+IF(ISERROR(VLOOKUP($B4127,Insumos!$C:$G,5,FALSE)),"",VLOOKUP($B4127,Insumos!$C:$G,5,FALSE))</f>
        <v>1000</v>
      </c>
      <c r="F4127" s="55" t="str">
        <f>+IF(ISERROR(VLOOKUP($B4127,Insumos!$C:$G,4,FALSE)),"",VLOOKUP($B4127,Insumos!$C:$G,4,FALSE))</f>
        <v>GRAMOS</v>
      </c>
      <c r="G4127" s="141">
        <v>8.0</v>
      </c>
      <c r="H4127" s="56">
        <f t="shared" si="145"/>
        <v>54</v>
      </c>
    </row>
    <row r="4128" ht="15.75" customHeight="1">
      <c r="A4128" s="53">
        <v>11.0</v>
      </c>
      <c r="B4128" s="55" t="s">
        <v>311</v>
      </c>
      <c r="C4128" s="55" t="str">
        <f>+IF(ISERROR(VLOOKUP($B4128,Insumos!$C:$G,3,FALSE)),"",VLOOKUP($B4128,Insumos!$C:$G,3,FALSE))</f>
        <v>UNIDAD</v>
      </c>
      <c r="D4128" s="56">
        <f>+IF(ISERROR(VLOOKUP($B4128,Insumos!$C:$G,2,FALSE)),"",VLOOKUP($B4128,Insumos!$C:$G,2,FALSE))</f>
        <v>75.25</v>
      </c>
      <c r="E4128" s="57">
        <f>+IF(ISERROR(VLOOKUP($B4128,Insumos!$C:$G,5,FALSE)),"",VLOOKUP($B4128,Insumos!$C:$G,5,FALSE))</f>
        <v>1</v>
      </c>
      <c r="F4128" s="55" t="str">
        <f>+IF(ISERROR(VLOOKUP($B4128,Insumos!$C:$G,4,FALSE)),"",VLOOKUP($B4128,Insumos!$C:$G,4,FALSE))</f>
        <v>UNIDAD</v>
      </c>
      <c r="G4128" s="141">
        <v>1.0</v>
      </c>
      <c r="H4128" s="56">
        <f t="shared" si="145"/>
        <v>75.25</v>
      </c>
    </row>
    <row r="4129" ht="15.75" customHeight="1">
      <c r="A4129" s="53">
        <v>12.0</v>
      </c>
      <c r="B4129" s="55" t="s">
        <v>312</v>
      </c>
      <c r="C4129" s="55" t="str">
        <f>+IF(ISERROR(VLOOKUP($B4129,Insumos!$C:$G,3,FALSE)),"",VLOOKUP($B4129,Insumos!$C:$G,3,FALSE))</f>
        <v>UNIDAD</v>
      </c>
      <c r="D4129" s="56">
        <f>+IF(ISERROR(VLOOKUP($B4129,Insumos!$C:$G,2,FALSE)),"",VLOOKUP($B4129,Insumos!$C:$G,2,FALSE))</f>
        <v>90.25</v>
      </c>
      <c r="E4129" s="57">
        <f>+IF(ISERROR(VLOOKUP($B4129,Insumos!$C:$G,5,FALSE)),"",VLOOKUP($B4129,Insumos!$C:$G,5,FALSE))</f>
        <v>1</v>
      </c>
      <c r="F4129" s="55" t="str">
        <f>+IF(ISERROR(VLOOKUP($B4129,Insumos!$C:$G,4,FALSE)),"",VLOOKUP($B4129,Insumos!$C:$G,4,FALSE))</f>
        <v>UNIDAD</v>
      </c>
      <c r="G4129" s="141">
        <v>1.0</v>
      </c>
      <c r="H4129" s="56">
        <f t="shared" si="145"/>
        <v>90.25</v>
      </c>
    </row>
    <row r="4130" ht="15.75" customHeight="1">
      <c r="A4130" s="53">
        <v>13.0</v>
      </c>
      <c r="B4130" s="55" t="s">
        <v>303</v>
      </c>
      <c r="C4130" s="55" t="str">
        <f>+IF(ISERROR(VLOOKUP($B4130,Insumos!$C:$G,3,FALSE)),"",VLOOKUP($B4130,Insumos!$C:$G,3,FALSE))</f>
        <v>UNIDAD</v>
      </c>
      <c r="D4130" s="56">
        <f>+IF(ISERROR(VLOOKUP($B4130,Insumos!$C:$G,2,FALSE)),"",VLOOKUP($B4130,Insumos!$C:$G,2,FALSE))</f>
        <v>10</v>
      </c>
      <c r="E4130" s="57">
        <f>+IF(ISERROR(VLOOKUP($B4130,Insumos!$C:$G,5,FALSE)),"",VLOOKUP($B4130,Insumos!$C:$G,5,FALSE))</f>
        <v>1</v>
      </c>
      <c r="F4130" s="55" t="str">
        <f>+IF(ISERROR(VLOOKUP($B4130,Insumos!$C:$G,4,FALSE)),"",VLOOKUP($B4130,Insumos!$C:$G,4,FALSE))</f>
        <v>UNIDAD</v>
      </c>
      <c r="G4130" s="141">
        <v>2.0</v>
      </c>
      <c r="H4130" s="56">
        <f t="shared" si="145"/>
        <v>20</v>
      </c>
    </row>
    <row r="4131" ht="15.75" customHeight="1">
      <c r="A4131" s="53">
        <v>14.0</v>
      </c>
      <c r="B4131" s="55" t="s">
        <v>304</v>
      </c>
      <c r="C4131" s="55" t="str">
        <f>+IF(ISERROR(VLOOKUP($B4131,Insumos!$C:$G,3,FALSE)),"",VLOOKUP($B4131,Insumos!$C:$G,3,FALSE))</f>
        <v>UNIDAD</v>
      </c>
      <c r="D4131" s="56">
        <f>+IF(ISERROR(VLOOKUP($B4131,Insumos!$C:$G,2,FALSE)),"",VLOOKUP($B4131,Insumos!$C:$G,2,FALSE))</f>
        <v>9</v>
      </c>
      <c r="E4131" s="57">
        <f>+IF(ISERROR(VLOOKUP($B4131,Insumos!$C:$G,5,FALSE)),"",VLOOKUP($B4131,Insumos!$C:$G,5,FALSE))</f>
        <v>1</v>
      </c>
      <c r="F4131" s="55" t="str">
        <f>+IF(ISERROR(VLOOKUP($B4131,Insumos!$C:$G,4,FALSE)),"",VLOOKUP($B4131,Insumos!$C:$G,4,FALSE))</f>
        <v>UNIDAD</v>
      </c>
      <c r="G4131" s="141">
        <v>2.0</v>
      </c>
      <c r="H4131" s="56">
        <f t="shared" si="145"/>
        <v>18</v>
      </c>
    </row>
    <row r="4132" ht="15.75" customHeight="1">
      <c r="A4132" s="53">
        <v>15.0</v>
      </c>
      <c r="B4132" s="55" t="s">
        <v>315</v>
      </c>
      <c r="C4132" s="55" t="str">
        <f>+IF(ISERROR(VLOOKUP($B4132,Insumos!$C:$G,3,FALSE)),"",VLOOKUP($B4132,Insumos!$C:$G,3,FALSE))</f>
        <v>UNIDAD</v>
      </c>
      <c r="D4132" s="56">
        <f>+IF(ISERROR(VLOOKUP($B4132,Insumos!$C:$G,2,FALSE)),"",VLOOKUP($B4132,Insumos!$C:$G,2,FALSE))</f>
        <v>170</v>
      </c>
      <c r="E4132" s="57">
        <f>+IF(ISERROR(VLOOKUP($B4132,Insumos!$C:$G,5,FALSE)),"",VLOOKUP($B4132,Insumos!$C:$G,5,FALSE))</f>
        <v>1</v>
      </c>
      <c r="F4132" s="55" t="str">
        <f>+IF(ISERROR(VLOOKUP($B4132,Insumos!$C:$G,4,FALSE)),"",VLOOKUP($B4132,Insumos!$C:$G,4,FALSE))</f>
        <v>UNIDAD</v>
      </c>
      <c r="G4132" s="141">
        <v>1.0</v>
      </c>
      <c r="H4132" s="56">
        <f t="shared" si="145"/>
        <v>170</v>
      </c>
    </row>
    <row r="4133" ht="15.75" customHeight="1">
      <c r="A4133" s="53">
        <v>16.0</v>
      </c>
      <c r="B4133" s="55"/>
      <c r="C4133" s="55" t="str">
        <f>+IF(ISERROR(VLOOKUP($B4133,Insumos!$C:$G,3,FALSE)),"",VLOOKUP($B4133,Insumos!$C:$G,3,FALSE))</f>
        <v/>
      </c>
      <c r="D4133" s="56" t="str">
        <f>+IF(ISERROR(VLOOKUP($B4133,Insumos!$C:$G,2,FALSE)),"",VLOOKUP($B4133,Insumos!$C:$G,2,FALSE))</f>
        <v/>
      </c>
      <c r="E4133" s="57" t="str">
        <f>+IF(ISERROR(VLOOKUP($B4133,Insumos!$C:$G,5,FALSE)),"",VLOOKUP($B4133,Insumos!$C:$G,5,FALSE))</f>
        <v/>
      </c>
      <c r="F4133" s="55" t="str">
        <f>+IF(ISERROR(VLOOKUP($B4133,Insumos!$C:$G,4,FALSE)),"",VLOOKUP($B4133,Insumos!$C:$G,4,FALSE))</f>
        <v/>
      </c>
      <c r="G4133" s="141"/>
      <c r="H4133" s="56">
        <f t="shared" si="145"/>
        <v>0</v>
      </c>
    </row>
    <row r="4134" ht="15.75" customHeight="1">
      <c r="A4134" s="53">
        <v>17.0</v>
      </c>
      <c r="B4134" s="55"/>
      <c r="C4134" s="55" t="str">
        <f>+IF(ISERROR(VLOOKUP($B4134,Insumos!$C:$G,3,FALSE)),"",VLOOKUP($B4134,Insumos!$C:$G,3,FALSE))</f>
        <v/>
      </c>
      <c r="D4134" s="56" t="str">
        <f>+IF(ISERROR(VLOOKUP($B4134,Insumos!$C:$G,2,FALSE)),"",VLOOKUP($B4134,Insumos!$C:$G,2,FALSE))</f>
        <v/>
      </c>
      <c r="E4134" s="57" t="str">
        <f>+IF(ISERROR(VLOOKUP($B4134,Insumos!$C:$G,5,FALSE)),"",VLOOKUP($B4134,Insumos!$C:$G,5,FALSE))</f>
        <v/>
      </c>
      <c r="F4134" s="55" t="str">
        <f>+IF(ISERROR(VLOOKUP($B4134,Insumos!$C:$G,4,FALSE)),"",VLOOKUP($B4134,Insumos!$C:$G,4,FALSE))</f>
        <v/>
      </c>
      <c r="G4134" s="141"/>
      <c r="H4134" s="56">
        <f t="shared" si="145"/>
        <v>0</v>
      </c>
    </row>
    <row r="4135" ht="15.75" customHeight="1">
      <c r="A4135" s="42"/>
      <c r="B4135" s="140"/>
      <c r="C4135" s="41"/>
      <c r="D4135" s="44"/>
      <c r="E4135" s="45"/>
      <c r="F4135" s="41"/>
      <c r="G4135" s="67" t="s">
        <v>566</v>
      </c>
      <c r="H4135" s="68">
        <f>+SUM(H4118:H4134)</f>
        <v>1334.39</v>
      </c>
    </row>
    <row r="4136" ht="15.75" customHeight="1">
      <c r="A4136" s="42"/>
      <c r="B4136" s="140"/>
      <c r="C4136" s="41"/>
      <c r="D4136" s="44"/>
      <c r="E4136" s="45"/>
      <c r="F4136" s="41"/>
      <c r="G4136" s="67" t="s">
        <v>569</v>
      </c>
      <c r="H4136" s="142">
        <f>+H4135/10</f>
        <v>133.439</v>
      </c>
    </row>
    <row r="4137" ht="15.75" customHeight="1">
      <c r="A4137" s="42"/>
      <c r="B4137" s="140"/>
      <c r="C4137" s="41"/>
      <c r="D4137" s="44"/>
      <c r="E4137" s="45"/>
      <c r="F4137" s="41"/>
      <c r="G4137" s="67" t="s">
        <v>570</v>
      </c>
      <c r="H4137" s="143">
        <f>(H4135+H4136)*1.19</f>
        <v>1746.71651</v>
      </c>
    </row>
    <row r="4138" ht="15.75" customHeight="1">
      <c r="A4138" s="42"/>
      <c r="B4138" s="140"/>
      <c r="C4138" s="41"/>
      <c r="D4138" s="44"/>
      <c r="E4138" s="45"/>
      <c r="F4138" s="41"/>
      <c r="G4138" s="67" t="s">
        <v>571</v>
      </c>
      <c r="H4138" s="144">
        <f>+H4137/H4139</f>
        <v>0.2498879127</v>
      </c>
    </row>
    <row r="4139" ht="15.75" customHeight="1">
      <c r="A4139" s="42"/>
      <c r="B4139" s="140"/>
      <c r="C4139" s="41"/>
      <c r="D4139" s="44"/>
      <c r="E4139" s="45"/>
      <c r="F4139" s="41"/>
      <c r="G4139" s="67" t="s">
        <v>572</v>
      </c>
      <c r="H4139" s="154">
        <v>6990.0</v>
      </c>
    </row>
    <row r="4140" ht="15.75" customHeight="1">
      <c r="B4140" s="4"/>
      <c r="G4140" s="31"/>
    </row>
    <row r="4141" ht="15.75" customHeight="1">
      <c r="B4141" s="4"/>
      <c r="G4141" s="31"/>
    </row>
    <row r="4142" ht="15.75" customHeight="1">
      <c r="B4142" s="4"/>
      <c r="G4142" s="31"/>
    </row>
    <row r="4143" ht="15.75" customHeight="1">
      <c r="B4143" s="4"/>
      <c r="G4143" s="31"/>
    </row>
    <row r="4144" ht="15.75" customHeight="1">
      <c r="B4144" s="4"/>
      <c r="G4144" s="31"/>
    </row>
    <row r="4145" ht="15.75" customHeight="1">
      <c r="A4145" s="138" t="s">
        <v>562</v>
      </c>
      <c r="B4145" s="89" t="s">
        <v>692</v>
      </c>
      <c r="C4145" s="34" t="s">
        <v>484</v>
      </c>
      <c r="D4145" s="35"/>
      <c r="E4145" s="36"/>
      <c r="F4145" s="37"/>
      <c r="G4145" s="38"/>
      <c r="H4145" s="35"/>
    </row>
    <row r="4146" ht="15.75" customHeight="1">
      <c r="A4146" s="42"/>
      <c r="B4146" s="140"/>
      <c r="C4146" s="42"/>
      <c r="D4146" s="44"/>
      <c r="E4146" s="45"/>
      <c r="F4146" s="42"/>
      <c r="G4146" s="46"/>
      <c r="H4146" s="44"/>
    </row>
    <row r="4147" ht="15.75" customHeight="1">
      <c r="A4147" s="48" t="s">
        <v>476</v>
      </c>
      <c r="B4147" s="48" t="s">
        <v>477</v>
      </c>
      <c r="C4147" s="48" t="s">
        <v>478</v>
      </c>
      <c r="D4147" s="49" t="s">
        <v>564</v>
      </c>
      <c r="E4147" s="50" t="s">
        <v>10</v>
      </c>
      <c r="F4147" s="48" t="s">
        <v>480</v>
      </c>
      <c r="G4147" s="51" t="s">
        <v>481</v>
      </c>
      <c r="H4147" s="49" t="s">
        <v>565</v>
      </c>
    </row>
    <row r="4148" ht="15.75" customHeight="1">
      <c r="A4148" s="53">
        <v>1.0</v>
      </c>
      <c r="B4148" s="55" t="s">
        <v>69</v>
      </c>
      <c r="C4148" s="55" t="str">
        <f>+IF(ISERROR(VLOOKUP($B4148,Insumos!$C:$G,3,FALSE)),"",VLOOKUP($B4148,Insumos!$C:$G,3,FALSE))</f>
        <v>GRAMOS</v>
      </c>
      <c r="D4148" s="56">
        <f>+IF(ISERROR(VLOOKUP($B4148,Insumos!$C:$G,2,FALSE)),"",VLOOKUP($B4148,Insumos!$C:$G,2,FALSE))</f>
        <v>2777.79</v>
      </c>
      <c r="E4148" s="57">
        <f>+IF(ISERROR(VLOOKUP($B4148,Insumos!$C:$G,5,FALSE)),"",VLOOKUP($B4148,Insumos!$C:$G,5,FALSE))</f>
        <v>5700</v>
      </c>
      <c r="F4148" s="55" t="str">
        <f>+IF(ISERROR(VLOOKUP($B4148,Insumos!$C:$G,4,FALSE)),"",VLOOKUP($B4148,Insumos!$C:$G,4,FALSE))</f>
        <v>GRAMOS</v>
      </c>
      <c r="G4148" s="64">
        <v>110.0</v>
      </c>
      <c r="H4148" s="56">
        <f t="shared" ref="H4148:H4164" si="146">IF(ISERROR(ROUND(+D4148/E4148*G4148,2)),0,ROUND(+D4148/E4148*G4148,2))</f>
        <v>53.61</v>
      </c>
    </row>
    <row r="4149" ht="15.75" customHeight="1">
      <c r="A4149" s="53">
        <v>2.0</v>
      </c>
      <c r="B4149" s="55" t="s">
        <v>52</v>
      </c>
      <c r="C4149" s="55" t="str">
        <f>+IF(ISERROR(VLOOKUP($B4149,Insumos!$C:$G,3,FALSE)),"",VLOOKUP($B4149,Insumos!$C:$G,3,FALSE))</f>
        <v>UNIDAD</v>
      </c>
      <c r="D4149" s="56">
        <f>+IF(ISERROR(VLOOKUP($B4149,Insumos!$C:$G,2,FALSE)),"",VLOOKUP($B4149,Insumos!$C:$G,2,FALSE))</f>
        <v>5000</v>
      </c>
      <c r="E4149" s="57">
        <f>+IF(ISERROR(VLOOKUP($B4149,Insumos!$C:$G,5,FALSE)),"",VLOOKUP($B4149,Insumos!$C:$G,5,FALSE))</f>
        <v>100</v>
      </c>
      <c r="F4149" s="55" t="str">
        <f>+IF(ISERROR(VLOOKUP($B4149,Insumos!$C:$G,4,FALSE)),"",VLOOKUP($B4149,Insumos!$C:$G,4,FALSE))</f>
        <v>UNIDAD</v>
      </c>
      <c r="G4149" s="64">
        <v>0.5</v>
      </c>
      <c r="H4149" s="56">
        <f t="shared" si="146"/>
        <v>25</v>
      </c>
    </row>
    <row r="4150" ht="15.75" customHeight="1">
      <c r="A4150" s="53">
        <v>3.0</v>
      </c>
      <c r="B4150" s="55" t="s">
        <v>49</v>
      </c>
      <c r="C4150" s="55" t="str">
        <f>+IF(ISERROR(VLOOKUP($B4150,Insumos!$C:$G,3,FALSE)),"",VLOOKUP($B4150,Insumos!$C:$G,3,FALSE))</f>
        <v>GRAMOS</v>
      </c>
      <c r="D4150" s="56">
        <f>+IF(ISERROR(VLOOKUP($B4150,Insumos!$C:$G,2,FALSE)),"",VLOOKUP($B4150,Insumos!$C:$G,2,FALSE))</f>
        <v>3290</v>
      </c>
      <c r="E4150" s="57">
        <f>+IF(ISERROR(VLOOKUP($B4150,Insumos!$C:$G,5,FALSE)),"",VLOOKUP($B4150,Insumos!$C:$G,5,FALSE))</f>
        <v>1000</v>
      </c>
      <c r="F4150" s="55" t="str">
        <f>+IF(ISERROR(VLOOKUP($B4150,Insumos!$C:$G,4,FALSE)),"",VLOOKUP($B4150,Insumos!$C:$G,4,FALSE))</f>
        <v>GRAMOS</v>
      </c>
      <c r="G4150" s="64">
        <v>35.0</v>
      </c>
      <c r="H4150" s="56">
        <f t="shared" si="146"/>
        <v>115.15</v>
      </c>
    </row>
    <row r="4151" ht="15.75" customHeight="1">
      <c r="A4151" s="53">
        <v>4.0</v>
      </c>
      <c r="B4151" s="55" t="s">
        <v>33</v>
      </c>
      <c r="C4151" s="55" t="str">
        <f>+IF(ISERROR(VLOOKUP($B4151,Insumos!$C:$G,3,FALSE)),"",VLOOKUP($B4151,Insumos!$C:$G,3,FALSE))</f>
        <v>GRAMOS</v>
      </c>
      <c r="D4151" s="56">
        <f>+IF(ISERROR(VLOOKUP($B4151,Insumos!$C:$G,2,FALSE)),"",VLOOKUP($B4151,Insumos!$C:$G,2,FALSE))</f>
        <v>6945</v>
      </c>
      <c r="E4151" s="57">
        <f>+IF(ISERROR(VLOOKUP($B4151,Insumos!$C:$G,5,FALSE)),"",VLOOKUP($B4151,Insumos!$C:$G,5,FALSE))</f>
        <v>1360</v>
      </c>
      <c r="F4151" s="55" t="str">
        <f>+IF(ISERROR(VLOOKUP($B4151,Insumos!$C:$G,4,FALSE)),"",VLOOKUP($B4151,Insumos!$C:$G,4,FALSE))</f>
        <v>GRAMOS</v>
      </c>
      <c r="G4151" s="64">
        <v>35.0</v>
      </c>
      <c r="H4151" s="56">
        <f t="shared" si="146"/>
        <v>178.73</v>
      </c>
    </row>
    <row r="4152" ht="15.75" customHeight="1">
      <c r="A4152" s="53">
        <v>5.0</v>
      </c>
      <c r="B4152" s="55" t="s">
        <v>103</v>
      </c>
      <c r="C4152" s="55" t="str">
        <f>+IF(ISERROR(VLOOKUP($B4152,Insumos!$C:$G,3,FALSE)),"",VLOOKUP($B4152,Insumos!$C:$G,3,FALSE))</f>
        <v>GRAMOS</v>
      </c>
      <c r="D4152" s="56">
        <f>+IF(ISERROR(VLOOKUP($B4152,Insumos!$C:$G,2,FALSE)),"",VLOOKUP($B4152,Insumos!$C:$G,2,FALSE))</f>
        <v>6302.521008</v>
      </c>
      <c r="E4152" s="57">
        <f>+IF(ISERROR(VLOOKUP($B4152,Insumos!$C:$G,5,FALSE)),"",VLOOKUP($B4152,Insumos!$C:$G,5,FALSE))</f>
        <v>1000</v>
      </c>
      <c r="F4152" s="55" t="str">
        <f>+IF(ISERROR(VLOOKUP($B4152,Insumos!$C:$G,4,FALSE)),"",VLOOKUP($B4152,Insumos!$C:$G,4,FALSE))</f>
        <v>GRAMOS</v>
      </c>
      <c r="G4152" s="64">
        <v>10.0</v>
      </c>
      <c r="H4152" s="56">
        <f t="shared" si="146"/>
        <v>63.03</v>
      </c>
    </row>
    <row r="4153" ht="15.75" customHeight="1">
      <c r="A4153" s="53">
        <v>6.0</v>
      </c>
      <c r="B4153" s="55" t="s">
        <v>324</v>
      </c>
      <c r="C4153" s="55" t="str">
        <f>+IF(ISERROR(VLOOKUP($B4153,Insumos!$C:$G,3,FALSE)),"",VLOOKUP($B4153,Insumos!$C:$G,3,FALSE))</f>
        <v>GRAMOS</v>
      </c>
      <c r="D4153" s="56">
        <f>+IF(ISERROR(VLOOKUP($B4153,Insumos!$C:$G,2,FALSE)),"",VLOOKUP($B4153,Insumos!$C:$G,2,FALSE))</f>
        <v>1134.5</v>
      </c>
      <c r="E4153" s="57">
        <f>+IF(ISERROR(VLOOKUP($B4153,Insumos!$C:$G,5,FALSE)),"",VLOOKUP($B4153,Insumos!$C:$G,5,FALSE))</f>
        <v>1000</v>
      </c>
      <c r="F4153" s="55" t="str">
        <f>+IF(ISERROR(VLOOKUP($B4153,Insumos!$C:$G,4,FALSE)),"",VLOOKUP($B4153,Insumos!$C:$G,4,FALSE))</f>
        <v>GRAMOS</v>
      </c>
      <c r="G4153" s="64">
        <v>5.0</v>
      </c>
      <c r="H4153" s="56">
        <f t="shared" si="146"/>
        <v>5.67</v>
      </c>
    </row>
    <row r="4154" ht="15.75" customHeight="1">
      <c r="A4154" s="53">
        <v>7.0</v>
      </c>
      <c r="B4154" s="55" t="s">
        <v>87</v>
      </c>
      <c r="C4154" s="55" t="str">
        <f>+IF(ISERROR(VLOOKUP($B4154,Insumos!$C:$G,3,FALSE)),"",VLOOKUP($B4154,Insumos!$C:$G,3,FALSE))</f>
        <v>GRAMOS</v>
      </c>
      <c r="D4154" s="56">
        <f>+IF(ISERROR(VLOOKUP($B4154,Insumos!$C:$G,2,FALSE)),"",VLOOKUP($B4154,Insumos!$C:$G,2,FALSE))</f>
        <v>3795</v>
      </c>
      <c r="E4154" s="57">
        <f>+IF(ISERROR(VLOOKUP($B4154,Insumos!$C:$G,5,FALSE)),"",VLOOKUP($B4154,Insumos!$C:$G,5,FALSE))</f>
        <v>500</v>
      </c>
      <c r="F4154" s="55" t="str">
        <f>+IF(ISERROR(VLOOKUP($B4154,Insumos!$C:$G,4,FALSE)),"",VLOOKUP($B4154,Insumos!$C:$G,4,FALSE))</f>
        <v>GRAMOS</v>
      </c>
      <c r="G4154" s="64">
        <v>5.0</v>
      </c>
      <c r="H4154" s="56">
        <f t="shared" si="146"/>
        <v>37.95</v>
      </c>
    </row>
    <row r="4155" ht="15.75" customHeight="1">
      <c r="A4155" s="53">
        <v>8.0</v>
      </c>
      <c r="B4155" s="55" t="s">
        <v>297</v>
      </c>
      <c r="C4155" s="55" t="str">
        <f>+IF(ISERROR(VLOOKUP($B4155,Insumos!$C:$G,3,FALSE)),"",VLOOKUP($B4155,Insumos!$C:$G,3,FALSE))</f>
        <v>CAJA</v>
      </c>
      <c r="D4155" s="56">
        <f>+IF(ISERROR(VLOOKUP($B4155,Insumos!$C:$G,2,FALSE)),"",VLOOKUP($B4155,Insumos!$C:$G,2,FALSE))</f>
        <v>110</v>
      </c>
      <c r="E4155" s="57">
        <f>+IF(ISERROR(VLOOKUP($B4155,Insumos!$C:$G,5,FALSE)),"",VLOOKUP($B4155,Insumos!$C:$G,5,FALSE))</f>
        <v>1</v>
      </c>
      <c r="F4155" s="55" t="str">
        <f>+IF(ISERROR(VLOOKUP($B4155,Insumos!$C:$G,4,FALSE)),"",VLOOKUP($B4155,Insumos!$C:$G,4,FALSE))</f>
        <v>CAJA</v>
      </c>
      <c r="G4155" s="141">
        <v>1.0</v>
      </c>
      <c r="H4155" s="56">
        <f t="shared" si="146"/>
        <v>110</v>
      </c>
    </row>
    <row r="4156" ht="15.75" customHeight="1">
      <c r="A4156" s="53">
        <v>9.0</v>
      </c>
      <c r="B4156" s="55" t="s">
        <v>314</v>
      </c>
      <c r="C4156" s="55" t="str">
        <f>+IF(ISERROR(VLOOKUP($B4156,Insumos!$C:$G,3,FALSE)),"",VLOOKUP($B4156,Insumos!$C:$G,3,FALSE))</f>
        <v>UNIDAD</v>
      </c>
      <c r="D4156" s="56">
        <f>+IF(ISERROR(VLOOKUP($B4156,Insumos!$C:$G,2,FALSE)),"",VLOOKUP($B4156,Insumos!$C:$G,2,FALSE))</f>
        <v>10.5</v>
      </c>
      <c r="E4156" s="57">
        <f>+IF(ISERROR(VLOOKUP($B4156,Insumos!$C:$G,5,FALSE)),"",VLOOKUP($B4156,Insumos!$C:$G,5,FALSE))</f>
        <v>1</v>
      </c>
      <c r="F4156" s="55" t="str">
        <f>+IF(ISERROR(VLOOKUP($B4156,Insumos!$C:$G,4,FALSE)),"",VLOOKUP($B4156,Insumos!$C:$G,4,FALSE))</f>
        <v>UNIDAD</v>
      </c>
      <c r="G4156" s="141">
        <v>1.0</v>
      </c>
      <c r="H4156" s="56">
        <f t="shared" si="146"/>
        <v>10.5</v>
      </c>
    </row>
    <row r="4157" ht="15.75" customHeight="1">
      <c r="A4157" s="53">
        <v>10.0</v>
      </c>
      <c r="B4157" s="55" t="s">
        <v>156</v>
      </c>
      <c r="C4157" s="55" t="str">
        <f>+IF(ISERROR(VLOOKUP($B4157,Insumos!$C:$G,3,FALSE)),"",VLOOKUP($B4157,Insumos!$C:$G,3,FALSE))</f>
        <v>GRAMOS</v>
      </c>
      <c r="D4157" s="56">
        <f>+IF(ISERROR(VLOOKUP($B4157,Insumos!$C:$G,2,FALSE)),"",VLOOKUP($B4157,Insumos!$C:$G,2,FALSE))</f>
        <v>909</v>
      </c>
      <c r="E4157" s="57">
        <f>+IF(ISERROR(VLOOKUP($B4157,Insumos!$C:$G,5,FALSE)),"",VLOOKUP($B4157,Insumos!$C:$G,5,FALSE))</f>
        <v>1000</v>
      </c>
      <c r="F4157" s="55" t="str">
        <f>+IF(ISERROR(VLOOKUP($B4157,Insumos!$C:$G,4,FALSE)),"",VLOOKUP($B4157,Insumos!$C:$G,4,FALSE))</f>
        <v>GRAMOS</v>
      </c>
      <c r="G4157" s="141">
        <v>8.0</v>
      </c>
      <c r="H4157" s="56">
        <f t="shared" si="146"/>
        <v>7.27</v>
      </c>
    </row>
    <row r="4158" ht="15.75" customHeight="1">
      <c r="A4158" s="53">
        <v>11.0</v>
      </c>
      <c r="B4158" s="55" t="s">
        <v>313</v>
      </c>
      <c r="C4158" s="55" t="str">
        <f>+IF(ISERROR(VLOOKUP($B4158,Insumos!$C:$G,3,FALSE)),"",VLOOKUP($B4158,Insumos!$C:$G,3,FALSE))</f>
        <v>GRAMOS</v>
      </c>
      <c r="D4158" s="56">
        <f>+IF(ISERROR(VLOOKUP($B4158,Insumos!$C:$G,2,FALSE)),"",VLOOKUP($B4158,Insumos!$C:$G,2,FALSE))</f>
        <v>6750</v>
      </c>
      <c r="E4158" s="57">
        <f>+IF(ISERROR(VLOOKUP($B4158,Insumos!$C:$G,5,FALSE)),"",VLOOKUP($B4158,Insumos!$C:$G,5,FALSE))</f>
        <v>1000</v>
      </c>
      <c r="F4158" s="55" t="str">
        <f>+IF(ISERROR(VLOOKUP($B4158,Insumos!$C:$G,4,FALSE)),"",VLOOKUP($B4158,Insumos!$C:$G,4,FALSE))</f>
        <v>GRAMOS</v>
      </c>
      <c r="G4158" s="141">
        <v>8.0</v>
      </c>
      <c r="H4158" s="56">
        <f t="shared" si="146"/>
        <v>54</v>
      </c>
    </row>
    <row r="4159" ht="15.75" customHeight="1">
      <c r="A4159" s="53">
        <v>12.0</v>
      </c>
      <c r="B4159" s="55" t="s">
        <v>311</v>
      </c>
      <c r="C4159" s="55" t="str">
        <f>+IF(ISERROR(VLOOKUP($B4159,Insumos!$C:$G,3,FALSE)),"",VLOOKUP($B4159,Insumos!$C:$G,3,FALSE))</f>
        <v>UNIDAD</v>
      </c>
      <c r="D4159" s="56">
        <f>+IF(ISERROR(VLOOKUP($B4159,Insumos!$C:$G,2,FALSE)),"",VLOOKUP($B4159,Insumos!$C:$G,2,FALSE))</f>
        <v>75.25</v>
      </c>
      <c r="E4159" s="57">
        <f>+IF(ISERROR(VLOOKUP($B4159,Insumos!$C:$G,5,FALSE)),"",VLOOKUP($B4159,Insumos!$C:$G,5,FALSE))</f>
        <v>1</v>
      </c>
      <c r="F4159" s="55" t="str">
        <f>+IF(ISERROR(VLOOKUP($B4159,Insumos!$C:$G,4,FALSE)),"",VLOOKUP($B4159,Insumos!$C:$G,4,FALSE))</f>
        <v>UNIDAD</v>
      </c>
      <c r="G4159" s="141">
        <v>1.0</v>
      </c>
      <c r="H4159" s="56">
        <f t="shared" si="146"/>
        <v>75.25</v>
      </c>
    </row>
    <row r="4160" ht="15.75" customHeight="1">
      <c r="A4160" s="53">
        <v>13.0</v>
      </c>
      <c r="B4160" s="55" t="s">
        <v>312</v>
      </c>
      <c r="C4160" s="55" t="str">
        <f>+IF(ISERROR(VLOOKUP($B4160,Insumos!$C:$G,3,FALSE)),"",VLOOKUP($B4160,Insumos!$C:$G,3,FALSE))</f>
        <v>UNIDAD</v>
      </c>
      <c r="D4160" s="56">
        <f>+IF(ISERROR(VLOOKUP($B4160,Insumos!$C:$G,2,FALSE)),"",VLOOKUP($B4160,Insumos!$C:$G,2,FALSE))</f>
        <v>90.25</v>
      </c>
      <c r="E4160" s="57">
        <f>+IF(ISERROR(VLOOKUP($B4160,Insumos!$C:$G,5,FALSE)),"",VLOOKUP($B4160,Insumos!$C:$G,5,FALSE))</f>
        <v>1</v>
      </c>
      <c r="F4160" s="55" t="str">
        <f>+IF(ISERROR(VLOOKUP($B4160,Insumos!$C:$G,4,FALSE)),"",VLOOKUP($B4160,Insumos!$C:$G,4,FALSE))</f>
        <v>UNIDAD</v>
      </c>
      <c r="G4160" s="141">
        <v>1.0</v>
      </c>
      <c r="H4160" s="56">
        <f t="shared" si="146"/>
        <v>90.25</v>
      </c>
    </row>
    <row r="4161" ht="15.75" customHeight="1">
      <c r="A4161" s="53">
        <v>14.0</v>
      </c>
      <c r="B4161" s="55" t="s">
        <v>303</v>
      </c>
      <c r="C4161" s="55" t="str">
        <f>+IF(ISERROR(VLOOKUP($B4161,Insumos!$C:$G,3,FALSE)),"",VLOOKUP($B4161,Insumos!$C:$G,3,FALSE))</f>
        <v>UNIDAD</v>
      </c>
      <c r="D4161" s="56">
        <f>+IF(ISERROR(VLOOKUP($B4161,Insumos!$C:$G,2,FALSE)),"",VLOOKUP($B4161,Insumos!$C:$G,2,FALSE))</f>
        <v>10</v>
      </c>
      <c r="E4161" s="57">
        <f>+IF(ISERROR(VLOOKUP($B4161,Insumos!$C:$G,5,FALSE)),"",VLOOKUP($B4161,Insumos!$C:$G,5,FALSE))</f>
        <v>1</v>
      </c>
      <c r="F4161" s="55" t="str">
        <f>+IF(ISERROR(VLOOKUP($B4161,Insumos!$C:$G,4,FALSE)),"",VLOOKUP($B4161,Insumos!$C:$G,4,FALSE))</f>
        <v>UNIDAD</v>
      </c>
      <c r="G4161" s="141">
        <v>2.0</v>
      </c>
      <c r="H4161" s="56">
        <f t="shared" si="146"/>
        <v>20</v>
      </c>
    </row>
    <row r="4162" ht="15.75" customHeight="1">
      <c r="A4162" s="53">
        <v>15.0</v>
      </c>
      <c r="B4162" s="55" t="s">
        <v>304</v>
      </c>
      <c r="C4162" s="55" t="str">
        <f>+IF(ISERROR(VLOOKUP($B4162,Insumos!$C:$G,3,FALSE)),"",VLOOKUP($B4162,Insumos!$C:$G,3,FALSE))</f>
        <v>UNIDAD</v>
      </c>
      <c r="D4162" s="56">
        <f>+IF(ISERROR(VLOOKUP($B4162,Insumos!$C:$G,2,FALSE)),"",VLOOKUP($B4162,Insumos!$C:$G,2,FALSE))</f>
        <v>9</v>
      </c>
      <c r="E4162" s="57">
        <f>+IF(ISERROR(VLOOKUP($B4162,Insumos!$C:$G,5,FALSE)),"",VLOOKUP($B4162,Insumos!$C:$G,5,FALSE))</f>
        <v>1</v>
      </c>
      <c r="F4162" s="55" t="str">
        <f>+IF(ISERROR(VLOOKUP($B4162,Insumos!$C:$G,4,FALSE)),"",VLOOKUP($B4162,Insumos!$C:$G,4,FALSE))</f>
        <v>UNIDAD</v>
      </c>
      <c r="G4162" s="141">
        <v>2.0</v>
      </c>
      <c r="H4162" s="56">
        <f t="shared" si="146"/>
        <v>18</v>
      </c>
    </row>
    <row r="4163" ht="15.75" customHeight="1">
      <c r="A4163" s="53">
        <v>16.0</v>
      </c>
      <c r="B4163" s="55" t="s">
        <v>315</v>
      </c>
      <c r="C4163" s="55" t="str">
        <f>+IF(ISERROR(VLOOKUP($B4163,Insumos!$C:$G,3,FALSE)),"",VLOOKUP($B4163,Insumos!$C:$G,3,FALSE))</f>
        <v>UNIDAD</v>
      </c>
      <c r="D4163" s="56">
        <f>+IF(ISERROR(VLOOKUP($B4163,Insumos!$C:$G,2,FALSE)),"",VLOOKUP($B4163,Insumos!$C:$G,2,FALSE))</f>
        <v>170</v>
      </c>
      <c r="E4163" s="57">
        <f>+IF(ISERROR(VLOOKUP($B4163,Insumos!$C:$G,5,FALSE)),"",VLOOKUP($B4163,Insumos!$C:$G,5,FALSE))</f>
        <v>1</v>
      </c>
      <c r="F4163" s="55" t="str">
        <f>+IF(ISERROR(VLOOKUP($B4163,Insumos!$C:$G,4,FALSE)),"",VLOOKUP($B4163,Insumos!$C:$G,4,FALSE))</f>
        <v>UNIDAD</v>
      </c>
      <c r="G4163" s="141">
        <v>1.0</v>
      </c>
      <c r="H4163" s="56">
        <f t="shared" si="146"/>
        <v>170</v>
      </c>
    </row>
    <row r="4164" ht="15.75" customHeight="1">
      <c r="A4164" s="53">
        <v>17.0</v>
      </c>
      <c r="B4164" s="55"/>
      <c r="C4164" s="55" t="str">
        <f>+IF(ISERROR(VLOOKUP($B4164,Insumos!$C:$G,3,FALSE)),"",VLOOKUP($B4164,Insumos!$C:$G,3,FALSE))</f>
        <v/>
      </c>
      <c r="D4164" s="56" t="str">
        <f>+IF(ISERROR(VLOOKUP($B4164,Insumos!$C:$G,2,FALSE)),"",VLOOKUP($B4164,Insumos!$C:$G,2,FALSE))</f>
        <v/>
      </c>
      <c r="E4164" s="57" t="str">
        <f>+IF(ISERROR(VLOOKUP($B4164,Insumos!$C:$G,5,FALSE)),"",VLOOKUP($B4164,Insumos!$C:$G,5,FALSE))</f>
        <v/>
      </c>
      <c r="F4164" s="55" t="str">
        <f>+IF(ISERROR(VLOOKUP($B4164,Insumos!$C:$G,4,FALSE)),"",VLOOKUP($B4164,Insumos!$C:$G,4,FALSE))</f>
        <v/>
      </c>
      <c r="G4164" s="141"/>
      <c r="H4164" s="56">
        <f t="shared" si="146"/>
        <v>0</v>
      </c>
    </row>
    <row r="4165" ht="15.75" customHeight="1">
      <c r="A4165" s="42"/>
      <c r="B4165" s="140"/>
      <c r="C4165" s="41"/>
      <c r="D4165" s="44"/>
      <c r="E4165" s="45"/>
      <c r="F4165" s="41"/>
      <c r="G4165" s="67" t="s">
        <v>566</v>
      </c>
      <c r="H4165" s="68">
        <f>+SUM(H4148:H4164)</f>
        <v>1034.41</v>
      </c>
    </row>
    <row r="4166" ht="15.75" customHeight="1">
      <c r="A4166" s="42"/>
      <c r="B4166" s="140"/>
      <c r="C4166" s="41"/>
      <c r="D4166" s="44"/>
      <c r="E4166" s="45"/>
      <c r="F4166" s="41"/>
      <c r="G4166" s="67" t="s">
        <v>569</v>
      </c>
      <c r="H4166" s="142">
        <f>+H4165/10</f>
        <v>103.441</v>
      </c>
    </row>
    <row r="4167" ht="15.75" customHeight="1">
      <c r="A4167" s="42"/>
      <c r="B4167" s="140"/>
      <c r="C4167" s="41"/>
      <c r="D4167" s="44"/>
      <c r="E4167" s="45"/>
      <c r="F4167" s="41"/>
      <c r="G4167" s="67" t="s">
        <v>570</v>
      </c>
      <c r="H4167" s="143">
        <f>(H4165+H4166)*1.19</f>
        <v>1354.04269</v>
      </c>
    </row>
    <row r="4168" ht="15.75" customHeight="1">
      <c r="A4168" s="42"/>
      <c r="B4168" s="140"/>
      <c r="C4168" s="41"/>
      <c r="D4168" s="44"/>
      <c r="E4168" s="45"/>
      <c r="F4168" s="41"/>
      <c r="G4168" s="67" t="s">
        <v>571</v>
      </c>
      <c r="H4168" s="144">
        <f>+H4167/H4169</f>
        <v>0.1694671702</v>
      </c>
    </row>
    <row r="4169" ht="15.75" customHeight="1">
      <c r="A4169" s="42"/>
      <c r="B4169" s="140"/>
      <c r="C4169" s="41"/>
      <c r="D4169" s="44"/>
      <c r="E4169" s="45"/>
      <c r="F4169" s="41"/>
      <c r="G4169" s="67" t="s">
        <v>572</v>
      </c>
      <c r="H4169" s="154">
        <v>7990.0</v>
      </c>
    </row>
    <row r="4170" ht="15.75" customHeight="1">
      <c r="B4170" s="4"/>
      <c r="G4170" s="31"/>
    </row>
    <row r="4171" ht="15.75" customHeight="1">
      <c r="B4171" s="4"/>
      <c r="G4171" s="31"/>
    </row>
    <row r="4172" ht="15.75" customHeight="1">
      <c r="B4172" s="4"/>
      <c r="G4172" s="31"/>
    </row>
    <row r="4173" ht="15.75" customHeight="1">
      <c r="B4173" s="4"/>
      <c r="G4173" s="31"/>
    </row>
    <row r="4174" ht="15.75" customHeight="1">
      <c r="A4174" s="138" t="s">
        <v>562</v>
      </c>
      <c r="B4174" s="89" t="s">
        <v>268</v>
      </c>
      <c r="C4174" s="34" t="s">
        <v>484</v>
      </c>
      <c r="D4174" s="35"/>
      <c r="E4174" s="36"/>
      <c r="F4174" s="37"/>
      <c r="G4174" s="38"/>
      <c r="H4174" s="35"/>
    </row>
    <row r="4175" ht="15.75" customHeight="1">
      <c r="A4175" s="42"/>
      <c r="B4175" s="140"/>
      <c r="C4175" s="42"/>
      <c r="D4175" s="44"/>
      <c r="E4175" s="45"/>
      <c r="F4175" s="42"/>
      <c r="G4175" s="46"/>
      <c r="H4175" s="44"/>
    </row>
    <row r="4176" ht="15.75" customHeight="1">
      <c r="A4176" s="48" t="s">
        <v>476</v>
      </c>
      <c r="B4176" s="48" t="s">
        <v>477</v>
      </c>
      <c r="C4176" s="48" t="s">
        <v>478</v>
      </c>
      <c r="D4176" s="49" t="s">
        <v>564</v>
      </c>
      <c r="E4176" s="50" t="s">
        <v>10</v>
      </c>
      <c r="F4176" s="48" t="s">
        <v>480</v>
      </c>
      <c r="G4176" s="51" t="s">
        <v>481</v>
      </c>
      <c r="H4176" s="49" t="s">
        <v>565</v>
      </c>
    </row>
    <row r="4177" ht="15.75" customHeight="1">
      <c r="A4177" s="53">
        <v>1.0</v>
      </c>
      <c r="B4177" s="55" t="s">
        <v>69</v>
      </c>
      <c r="C4177" s="55" t="str">
        <f>+IF(ISERROR(VLOOKUP($B4177,Insumos!$C:$G,3,FALSE)),"",VLOOKUP($B4177,Insumos!$C:$G,3,FALSE))</f>
        <v>GRAMOS</v>
      </c>
      <c r="D4177" s="56">
        <f>+IF(ISERROR(VLOOKUP($B4177,Insumos!$C:$G,2,FALSE)),"",VLOOKUP($B4177,Insumos!$C:$G,2,FALSE))</f>
        <v>2777.79</v>
      </c>
      <c r="E4177" s="57">
        <f>+IF(ISERROR(VLOOKUP($B4177,Insumos!$C:$G,5,FALSE)),"",VLOOKUP($B4177,Insumos!$C:$G,5,FALSE))</f>
        <v>5700</v>
      </c>
      <c r="F4177" s="55" t="str">
        <f>+IF(ISERROR(VLOOKUP($B4177,Insumos!$C:$G,4,FALSE)),"",VLOOKUP($B4177,Insumos!$C:$G,4,FALSE))</f>
        <v>GRAMOS</v>
      </c>
      <c r="G4177" s="182">
        <v>110.0</v>
      </c>
      <c r="H4177" s="56">
        <f t="shared" ref="H4177:H4194" si="147">IF(ISERROR(ROUND(+D4177/E4177*G4177,2)),0,ROUND(+D4177/E4177*G4177,2))</f>
        <v>53.61</v>
      </c>
    </row>
    <row r="4178" ht="15.75" customHeight="1">
      <c r="A4178" s="53">
        <v>2.0</v>
      </c>
      <c r="B4178" s="55" t="s">
        <v>52</v>
      </c>
      <c r="C4178" s="55" t="str">
        <f>+IF(ISERROR(VLOOKUP($B4178,Insumos!$C:$G,3,FALSE)),"",VLOOKUP($B4178,Insumos!$C:$G,3,FALSE))</f>
        <v>UNIDAD</v>
      </c>
      <c r="D4178" s="56">
        <f>+IF(ISERROR(VLOOKUP($B4178,Insumos!$C:$G,2,FALSE)),"",VLOOKUP($B4178,Insumos!$C:$G,2,FALSE))</f>
        <v>5000</v>
      </c>
      <c r="E4178" s="57">
        <f>+IF(ISERROR(VLOOKUP($B4178,Insumos!$C:$G,5,FALSE)),"",VLOOKUP($B4178,Insumos!$C:$G,5,FALSE))</f>
        <v>100</v>
      </c>
      <c r="F4178" s="55" t="str">
        <f>+IF(ISERROR(VLOOKUP($B4178,Insumos!$C:$G,4,FALSE)),"",VLOOKUP($B4178,Insumos!$C:$G,4,FALSE))</f>
        <v>UNIDAD</v>
      </c>
      <c r="G4178" s="186">
        <v>0.5</v>
      </c>
      <c r="H4178" s="56">
        <f t="shared" si="147"/>
        <v>25</v>
      </c>
    </row>
    <row r="4179" ht="15.75" customHeight="1">
      <c r="A4179" s="53">
        <v>3.0</v>
      </c>
      <c r="B4179" s="55" t="s">
        <v>236</v>
      </c>
      <c r="C4179" s="55" t="str">
        <f>+IF(ISERROR(VLOOKUP($B4179,Insumos!$C:$G,3,FALSE)),"",VLOOKUP($B4179,Insumos!$C:$G,3,FALSE))</f>
        <v>GRAMOS</v>
      </c>
      <c r="D4179" s="56">
        <f>+IF(ISERROR(VLOOKUP($B4179,Insumos!$C:$G,2,FALSE)),"",VLOOKUP($B4179,Insumos!$C:$G,2,FALSE))</f>
        <v>8753.846154</v>
      </c>
      <c r="E4179" s="57">
        <f>+IF(ISERROR(VLOOKUP($B4179,Insumos!$C:$G,5,FALSE)),"",VLOOKUP($B4179,Insumos!$C:$G,5,FALSE))</f>
        <v>1000</v>
      </c>
      <c r="F4179" s="55" t="str">
        <f>+IF(ISERROR(VLOOKUP($B4179,Insumos!$C:$G,4,FALSE)),"",VLOOKUP($B4179,Insumos!$C:$G,4,FALSE))</f>
        <v>GRAMOS</v>
      </c>
      <c r="G4179" s="186">
        <v>30.0</v>
      </c>
      <c r="H4179" s="56">
        <f t="shared" si="147"/>
        <v>262.62</v>
      </c>
    </row>
    <row r="4180" ht="15.75" customHeight="1">
      <c r="A4180" s="53">
        <v>4.0</v>
      </c>
      <c r="B4180" s="55" t="s">
        <v>33</v>
      </c>
      <c r="C4180" s="55" t="str">
        <f>+IF(ISERROR(VLOOKUP($B4180,Insumos!$C:$G,3,FALSE)),"",VLOOKUP($B4180,Insumos!$C:$G,3,FALSE))</f>
        <v>GRAMOS</v>
      </c>
      <c r="D4180" s="56">
        <f>+IF(ISERROR(VLOOKUP($B4180,Insumos!$C:$G,2,FALSE)),"",VLOOKUP($B4180,Insumos!$C:$G,2,FALSE))</f>
        <v>6945</v>
      </c>
      <c r="E4180" s="57">
        <f>+IF(ISERROR(VLOOKUP($B4180,Insumos!$C:$G,5,FALSE)),"",VLOOKUP($B4180,Insumos!$C:$G,5,FALSE))</f>
        <v>1360</v>
      </c>
      <c r="F4180" s="55" t="str">
        <f>+IF(ISERROR(VLOOKUP($B4180,Insumos!$C:$G,4,FALSE)),"",VLOOKUP($B4180,Insumos!$C:$G,4,FALSE))</f>
        <v>GRAMOS</v>
      </c>
      <c r="G4180" s="186">
        <v>35.0</v>
      </c>
      <c r="H4180" s="56">
        <f t="shared" si="147"/>
        <v>178.73</v>
      </c>
    </row>
    <row r="4181" ht="15.75" customHeight="1">
      <c r="A4181" s="53">
        <v>5.0</v>
      </c>
      <c r="B4181" s="55" t="s">
        <v>54</v>
      </c>
      <c r="C4181" s="55" t="str">
        <f>+IF(ISERROR(VLOOKUP($B4181,Insumos!$C:$G,3,FALSE)),"",VLOOKUP($B4181,Insumos!$C:$G,3,FALSE))</f>
        <v>UNIDAD</v>
      </c>
      <c r="D4181" s="56">
        <f>+IF(ISERROR(VLOOKUP($B4181,Insumos!$C:$G,2,FALSE)),"",VLOOKUP($B4181,Insumos!$C:$G,2,FALSE))</f>
        <v>8000</v>
      </c>
      <c r="E4181" s="57">
        <f>+IF(ISERROR(VLOOKUP($B4181,Insumos!$C:$G,5,FALSE)),"",VLOOKUP($B4181,Insumos!$C:$G,5,FALSE))</f>
        <v>36</v>
      </c>
      <c r="F4181" s="55" t="str">
        <f>+IF(ISERROR(VLOOKUP($B4181,Insumos!$C:$G,4,FALSE)),"",VLOOKUP($B4181,Insumos!$C:$G,4,FALSE))</f>
        <v>UNIDAD</v>
      </c>
      <c r="G4181" s="186">
        <v>0.5</v>
      </c>
      <c r="H4181" s="56">
        <f t="shared" si="147"/>
        <v>111.11</v>
      </c>
    </row>
    <row r="4182" ht="15.75" customHeight="1">
      <c r="A4182" s="53">
        <v>6.0</v>
      </c>
      <c r="B4182" s="55" t="s">
        <v>244</v>
      </c>
      <c r="C4182" s="55" t="str">
        <f>+IF(ISERROR(VLOOKUP($B4182,Insumos!$C:$G,3,FALSE)),"",VLOOKUP($B4182,Insumos!$C:$G,3,FALSE))</f>
        <v>GRAMOS</v>
      </c>
      <c r="D4182" s="56">
        <f>+IF(ISERROR(VLOOKUP($B4182,Insumos!$C:$G,2,FALSE)),"",VLOOKUP($B4182,Insumos!$C:$G,2,FALSE))</f>
        <v>2888.888889</v>
      </c>
      <c r="E4182" s="57">
        <f>+IF(ISERROR(VLOOKUP($B4182,Insumos!$C:$G,5,FALSE)),"",VLOOKUP($B4182,Insumos!$C:$G,5,FALSE))</f>
        <v>1000</v>
      </c>
      <c r="F4182" s="55" t="str">
        <f>+IF(ISERROR(VLOOKUP($B4182,Insumos!$C:$G,4,FALSE)),"",VLOOKUP($B4182,Insumos!$C:$G,4,FALSE))</f>
        <v>GRAMOS</v>
      </c>
      <c r="G4182" s="186">
        <v>45.0</v>
      </c>
      <c r="H4182" s="56">
        <f t="shared" si="147"/>
        <v>130</v>
      </c>
    </row>
    <row r="4183" ht="15.75" customHeight="1">
      <c r="A4183" s="53">
        <v>7.0</v>
      </c>
      <c r="B4183" s="55" t="s">
        <v>297</v>
      </c>
      <c r="C4183" s="55" t="str">
        <f>+IF(ISERROR(VLOOKUP($B4183,Insumos!$C:$G,3,FALSE)),"",VLOOKUP($B4183,Insumos!$C:$G,3,FALSE))</f>
        <v>CAJA</v>
      </c>
      <c r="D4183" s="56">
        <f>+IF(ISERROR(VLOOKUP($B4183,Insumos!$C:$G,2,FALSE)),"",VLOOKUP($B4183,Insumos!$C:$G,2,FALSE))</f>
        <v>110</v>
      </c>
      <c r="E4183" s="57">
        <f>+IF(ISERROR(VLOOKUP($B4183,Insumos!$C:$G,5,FALSE)),"",VLOOKUP($B4183,Insumos!$C:$G,5,FALSE))</f>
        <v>1</v>
      </c>
      <c r="F4183" s="55" t="str">
        <f>+IF(ISERROR(VLOOKUP($B4183,Insumos!$C:$G,4,FALSE)),"",VLOOKUP($B4183,Insumos!$C:$G,4,FALSE))</f>
        <v>CAJA</v>
      </c>
      <c r="G4183" s="141">
        <v>1.0</v>
      </c>
      <c r="H4183" s="56">
        <f t="shared" si="147"/>
        <v>110</v>
      </c>
    </row>
    <row r="4184" ht="15.75" customHeight="1">
      <c r="A4184" s="53">
        <v>8.0</v>
      </c>
      <c r="B4184" s="55" t="s">
        <v>314</v>
      </c>
      <c r="C4184" s="55" t="str">
        <f>+IF(ISERROR(VLOOKUP($B4184,Insumos!$C:$G,3,FALSE)),"",VLOOKUP($B4184,Insumos!$C:$G,3,FALSE))</f>
        <v>UNIDAD</v>
      </c>
      <c r="D4184" s="56">
        <f>+IF(ISERROR(VLOOKUP($B4184,Insumos!$C:$G,2,FALSE)),"",VLOOKUP($B4184,Insumos!$C:$G,2,FALSE))</f>
        <v>10.5</v>
      </c>
      <c r="E4184" s="57">
        <f>+IF(ISERROR(VLOOKUP($B4184,Insumos!$C:$G,5,FALSE)),"",VLOOKUP($B4184,Insumos!$C:$G,5,FALSE))</f>
        <v>1</v>
      </c>
      <c r="F4184" s="55" t="str">
        <f>+IF(ISERROR(VLOOKUP($B4184,Insumos!$C:$G,4,FALSE)),"",VLOOKUP($B4184,Insumos!$C:$G,4,FALSE))</f>
        <v>UNIDAD</v>
      </c>
      <c r="G4184" s="141">
        <v>1.0</v>
      </c>
      <c r="H4184" s="56">
        <f t="shared" si="147"/>
        <v>10.5</v>
      </c>
    </row>
    <row r="4185" ht="15.75" customHeight="1">
      <c r="A4185" s="53">
        <v>9.0</v>
      </c>
      <c r="B4185" s="55" t="s">
        <v>156</v>
      </c>
      <c r="C4185" s="55" t="str">
        <f>+IF(ISERROR(VLOOKUP($B4185,Insumos!$C:$G,3,FALSE)),"",VLOOKUP($B4185,Insumos!$C:$G,3,FALSE))</f>
        <v>GRAMOS</v>
      </c>
      <c r="D4185" s="56">
        <f>+IF(ISERROR(VLOOKUP($B4185,Insumos!$C:$G,2,FALSE)),"",VLOOKUP($B4185,Insumos!$C:$G,2,FALSE))</f>
        <v>909</v>
      </c>
      <c r="E4185" s="57">
        <f>+IF(ISERROR(VLOOKUP($B4185,Insumos!$C:$G,5,FALSE)),"",VLOOKUP($B4185,Insumos!$C:$G,5,FALSE))</f>
        <v>1000</v>
      </c>
      <c r="F4185" s="55" t="str">
        <f>+IF(ISERROR(VLOOKUP($B4185,Insumos!$C:$G,4,FALSE)),"",VLOOKUP($B4185,Insumos!$C:$G,4,FALSE))</f>
        <v>GRAMOS</v>
      </c>
      <c r="G4185" s="141">
        <v>8.0</v>
      </c>
      <c r="H4185" s="56">
        <f t="shared" si="147"/>
        <v>7.27</v>
      </c>
    </row>
    <row r="4186" ht="15.75" customHeight="1">
      <c r="A4186" s="53">
        <v>10.0</v>
      </c>
      <c r="B4186" s="55" t="s">
        <v>313</v>
      </c>
      <c r="C4186" s="55" t="str">
        <f>+IF(ISERROR(VLOOKUP($B4186,Insumos!$C:$G,3,FALSE)),"",VLOOKUP($B4186,Insumos!$C:$G,3,FALSE))</f>
        <v>GRAMOS</v>
      </c>
      <c r="D4186" s="56">
        <f>+IF(ISERROR(VLOOKUP($B4186,Insumos!$C:$G,2,FALSE)),"",VLOOKUP($B4186,Insumos!$C:$G,2,FALSE))</f>
        <v>6750</v>
      </c>
      <c r="E4186" s="57">
        <f>+IF(ISERROR(VLOOKUP($B4186,Insumos!$C:$G,5,FALSE)),"",VLOOKUP($B4186,Insumos!$C:$G,5,FALSE))</f>
        <v>1000</v>
      </c>
      <c r="F4186" s="55" t="str">
        <f>+IF(ISERROR(VLOOKUP($B4186,Insumos!$C:$G,4,FALSE)),"",VLOOKUP($B4186,Insumos!$C:$G,4,FALSE))</f>
        <v>GRAMOS</v>
      </c>
      <c r="G4186" s="141">
        <v>8.0</v>
      </c>
      <c r="H4186" s="56">
        <f t="shared" si="147"/>
        <v>54</v>
      </c>
    </row>
    <row r="4187" ht="15.75" customHeight="1">
      <c r="A4187" s="53">
        <v>11.0</v>
      </c>
      <c r="B4187" s="55" t="s">
        <v>311</v>
      </c>
      <c r="C4187" s="55" t="str">
        <f>+IF(ISERROR(VLOOKUP($B4187,Insumos!$C:$G,3,FALSE)),"",VLOOKUP($B4187,Insumos!$C:$G,3,FALSE))</f>
        <v>UNIDAD</v>
      </c>
      <c r="D4187" s="56">
        <f>+IF(ISERROR(VLOOKUP($B4187,Insumos!$C:$G,2,FALSE)),"",VLOOKUP($B4187,Insumos!$C:$G,2,FALSE))</f>
        <v>75.25</v>
      </c>
      <c r="E4187" s="57">
        <f>+IF(ISERROR(VLOOKUP($B4187,Insumos!$C:$G,5,FALSE)),"",VLOOKUP($B4187,Insumos!$C:$G,5,FALSE))</f>
        <v>1</v>
      </c>
      <c r="F4187" s="55" t="str">
        <f>+IF(ISERROR(VLOOKUP($B4187,Insumos!$C:$G,4,FALSE)),"",VLOOKUP($B4187,Insumos!$C:$G,4,FALSE))</f>
        <v>UNIDAD</v>
      </c>
      <c r="G4187" s="141">
        <v>1.0</v>
      </c>
      <c r="H4187" s="56">
        <f t="shared" si="147"/>
        <v>75.25</v>
      </c>
    </row>
    <row r="4188" ht="15.75" customHeight="1">
      <c r="A4188" s="53">
        <v>12.0</v>
      </c>
      <c r="B4188" s="55" t="s">
        <v>312</v>
      </c>
      <c r="C4188" s="55" t="str">
        <f>+IF(ISERROR(VLOOKUP($B4188,Insumos!$C:$G,3,FALSE)),"",VLOOKUP($B4188,Insumos!$C:$G,3,FALSE))</f>
        <v>UNIDAD</v>
      </c>
      <c r="D4188" s="56">
        <f>+IF(ISERROR(VLOOKUP($B4188,Insumos!$C:$G,2,FALSE)),"",VLOOKUP($B4188,Insumos!$C:$G,2,FALSE))</f>
        <v>90.25</v>
      </c>
      <c r="E4188" s="57">
        <f>+IF(ISERROR(VLOOKUP($B4188,Insumos!$C:$G,5,FALSE)),"",VLOOKUP($B4188,Insumos!$C:$G,5,FALSE))</f>
        <v>1</v>
      </c>
      <c r="F4188" s="55" t="str">
        <f>+IF(ISERROR(VLOOKUP($B4188,Insumos!$C:$G,4,FALSE)),"",VLOOKUP($B4188,Insumos!$C:$G,4,FALSE))</f>
        <v>UNIDAD</v>
      </c>
      <c r="G4188" s="141">
        <v>1.0</v>
      </c>
      <c r="H4188" s="56">
        <f t="shared" si="147"/>
        <v>90.25</v>
      </c>
    </row>
    <row r="4189" ht="15.75" customHeight="1">
      <c r="A4189" s="53">
        <v>13.0</v>
      </c>
      <c r="B4189" s="55" t="s">
        <v>303</v>
      </c>
      <c r="C4189" s="55" t="str">
        <f>+IF(ISERROR(VLOOKUP($B4189,Insumos!$C:$G,3,FALSE)),"",VLOOKUP($B4189,Insumos!$C:$G,3,FALSE))</f>
        <v>UNIDAD</v>
      </c>
      <c r="D4189" s="56">
        <f>+IF(ISERROR(VLOOKUP($B4189,Insumos!$C:$G,2,FALSE)),"",VLOOKUP($B4189,Insumos!$C:$G,2,FALSE))</f>
        <v>10</v>
      </c>
      <c r="E4189" s="57">
        <f>+IF(ISERROR(VLOOKUP($B4189,Insumos!$C:$G,5,FALSE)),"",VLOOKUP($B4189,Insumos!$C:$G,5,FALSE))</f>
        <v>1</v>
      </c>
      <c r="F4189" s="55" t="str">
        <f>+IF(ISERROR(VLOOKUP($B4189,Insumos!$C:$G,4,FALSE)),"",VLOOKUP($B4189,Insumos!$C:$G,4,FALSE))</f>
        <v>UNIDAD</v>
      </c>
      <c r="G4189" s="141">
        <v>2.0</v>
      </c>
      <c r="H4189" s="56">
        <f t="shared" si="147"/>
        <v>20</v>
      </c>
    </row>
    <row r="4190" ht="15.75" customHeight="1">
      <c r="A4190" s="53">
        <v>14.0</v>
      </c>
      <c r="B4190" s="55" t="s">
        <v>304</v>
      </c>
      <c r="C4190" s="55" t="str">
        <f>+IF(ISERROR(VLOOKUP($B4190,Insumos!$C:$G,3,FALSE)),"",VLOOKUP($B4190,Insumos!$C:$G,3,FALSE))</f>
        <v>UNIDAD</v>
      </c>
      <c r="D4190" s="56">
        <f>+IF(ISERROR(VLOOKUP($B4190,Insumos!$C:$G,2,FALSE)),"",VLOOKUP($B4190,Insumos!$C:$G,2,FALSE))</f>
        <v>9</v>
      </c>
      <c r="E4190" s="57">
        <f>+IF(ISERROR(VLOOKUP($B4190,Insumos!$C:$G,5,FALSE)),"",VLOOKUP($B4190,Insumos!$C:$G,5,FALSE))</f>
        <v>1</v>
      </c>
      <c r="F4190" s="55" t="str">
        <f>+IF(ISERROR(VLOOKUP($B4190,Insumos!$C:$G,4,FALSE)),"",VLOOKUP($B4190,Insumos!$C:$G,4,FALSE))</f>
        <v>UNIDAD</v>
      </c>
      <c r="G4190" s="141">
        <v>2.0</v>
      </c>
      <c r="H4190" s="56">
        <f t="shared" si="147"/>
        <v>18</v>
      </c>
    </row>
    <row r="4191" ht="15.75" customHeight="1">
      <c r="A4191" s="53">
        <v>15.0</v>
      </c>
      <c r="B4191" s="55" t="s">
        <v>315</v>
      </c>
      <c r="C4191" s="55" t="str">
        <f>+IF(ISERROR(VLOOKUP($B4191,Insumos!$C:$G,3,FALSE)),"",VLOOKUP($B4191,Insumos!$C:$G,3,FALSE))</f>
        <v>UNIDAD</v>
      </c>
      <c r="D4191" s="56">
        <f>+IF(ISERROR(VLOOKUP($B4191,Insumos!$C:$G,2,FALSE)),"",VLOOKUP($B4191,Insumos!$C:$G,2,FALSE))</f>
        <v>170</v>
      </c>
      <c r="E4191" s="57">
        <f>+IF(ISERROR(VLOOKUP($B4191,Insumos!$C:$G,5,FALSE)),"",VLOOKUP($B4191,Insumos!$C:$G,5,FALSE))</f>
        <v>1</v>
      </c>
      <c r="F4191" s="55" t="str">
        <f>+IF(ISERROR(VLOOKUP($B4191,Insumos!$C:$G,4,FALSE)),"",VLOOKUP($B4191,Insumos!$C:$G,4,FALSE))</f>
        <v>UNIDAD</v>
      </c>
      <c r="G4191" s="141">
        <v>1.0</v>
      </c>
      <c r="H4191" s="56">
        <f t="shared" si="147"/>
        <v>170</v>
      </c>
    </row>
    <row r="4192" ht="15.75" customHeight="1">
      <c r="A4192" s="53">
        <v>16.0</v>
      </c>
      <c r="B4192" s="55"/>
      <c r="C4192" s="55"/>
      <c r="D4192" s="56"/>
      <c r="E4192" s="57"/>
      <c r="F4192" s="55"/>
      <c r="G4192" s="141"/>
      <c r="H4192" s="56">
        <f t="shared" si="147"/>
        <v>0</v>
      </c>
    </row>
    <row r="4193" ht="15.75" customHeight="1">
      <c r="A4193" s="53">
        <v>17.0</v>
      </c>
      <c r="B4193" s="55"/>
      <c r="C4193" s="55"/>
      <c r="D4193" s="56"/>
      <c r="E4193" s="57"/>
      <c r="F4193" s="55"/>
      <c r="G4193" s="141"/>
      <c r="H4193" s="56">
        <f t="shared" si="147"/>
        <v>0</v>
      </c>
    </row>
    <row r="4194" ht="15.75" customHeight="1">
      <c r="A4194" s="53">
        <v>18.0</v>
      </c>
      <c r="B4194" s="55"/>
      <c r="C4194" s="55" t="str">
        <f>+IF(ISERROR(VLOOKUP($B4194,Insumos!$C:$G,3,FALSE)),"",VLOOKUP($B4194,Insumos!$C:$G,3,FALSE))</f>
        <v/>
      </c>
      <c r="D4194" s="56" t="str">
        <f>+IF(ISERROR(VLOOKUP($B4194,Insumos!$C:$G,2,FALSE)),"",VLOOKUP($B4194,Insumos!$C:$G,2,FALSE))</f>
        <v/>
      </c>
      <c r="E4194" s="57" t="str">
        <f>+IF(ISERROR(VLOOKUP($B4194,Insumos!$C:$G,5,FALSE)),"",VLOOKUP($B4194,Insumos!$C:$G,5,FALSE))</f>
        <v/>
      </c>
      <c r="F4194" s="55" t="str">
        <f>+IF(ISERROR(VLOOKUP($B4194,Insumos!$C:$G,4,FALSE)),"",VLOOKUP($B4194,Insumos!$C:$G,4,FALSE))</f>
        <v/>
      </c>
      <c r="G4194" s="141"/>
      <c r="H4194" s="56">
        <f t="shared" si="147"/>
        <v>0</v>
      </c>
    </row>
    <row r="4195" ht="15.75" customHeight="1">
      <c r="A4195" s="42"/>
      <c r="B4195" s="140"/>
      <c r="C4195" s="41"/>
      <c r="D4195" s="44"/>
      <c r="E4195" s="45"/>
      <c r="F4195" s="41"/>
      <c r="G4195" s="67" t="s">
        <v>566</v>
      </c>
      <c r="H4195" s="68">
        <f>+SUM(H4177:H4194)</f>
        <v>1316.34</v>
      </c>
    </row>
    <row r="4196" ht="15.75" customHeight="1">
      <c r="A4196" s="42"/>
      <c r="B4196" s="140"/>
      <c r="C4196" s="41"/>
      <c r="D4196" s="44"/>
      <c r="E4196" s="45"/>
      <c r="F4196" s="41"/>
      <c r="G4196" s="67" t="s">
        <v>569</v>
      </c>
      <c r="H4196" s="142">
        <f>+H4195/10</f>
        <v>131.634</v>
      </c>
    </row>
    <row r="4197" ht="15.75" customHeight="1">
      <c r="A4197" s="42"/>
      <c r="B4197" s="140"/>
      <c r="C4197" s="41"/>
      <c r="D4197" s="44"/>
      <c r="E4197" s="45"/>
      <c r="F4197" s="41"/>
      <c r="G4197" s="67" t="s">
        <v>570</v>
      </c>
      <c r="H4197" s="143">
        <f>(H4195+H4196)*1.19</f>
        <v>1723.08906</v>
      </c>
    </row>
    <row r="4198" ht="15.75" customHeight="1">
      <c r="A4198" s="42"/>
      <c r="B4198" s="140"/>
      <c r="C4198" s="41"/>
      <c r="D4198" s="44"/>
      <c r="E4198" s="45"/>
      <c r="F4198" s="41"/>
      <c r="G4198" s="67" t="s">
        <v>571</v>
      </c>
      <c r="H4198" s="144">
        <f>+H4197/H4199</f>
        <v>0.1916673037</v>
      </c>
    </row>
    <row r="4199" ht="15.75" customHeight="1">
      <c r="A4199" s="42"/>
      <c r="B4199" s="140"/>
      <c r="C4199" s="41"/>
      <c r="D4199" s="44"/>
      <c r="E4199" s="45"/>
      <c r="F4199" s="41"/>
      <c r="G4199" s="67" t="s">
        <v>572</v>
      </c>
      <c r="H4199" s="154">
        <v>8990.0</v>
      </c>
    </row>
    <row r="4200" ht="15.75" customHeight="1">
      <c r="B4200" s="4"/>
      <c r="G4200" s="31"/>
    </row>
    <row r="4201" ht="15.75" customHeight="1">
      <c r="B4201" s="4"/>
      <c r="G4201" s="31"/>
    </row>
    <row r="4202" ht="15.75" customHeight="1">
      <c r="B4202" s="4"/>
      <c r="G4202" s="31"/>
    </row>
    <row r="4203" ht="15.75" customHeight="1">
      <c r="A4203" s="138" t="s">
        <v>562</v>
      </c>
      <c r="B4203" s="89" t="s">
        <v>272</v>
      </c>
      <c r="C4203" s="34" t="s">
        <v>484</v>
      </c>
      <c r="D4203" s="35"/>
      <c r="E4203" s="36"/>
      <c r="F4203" s="37"/>
      <c r="G4203" s="38"/>
      <c r="H4203" s="35"/>
    </row>
    <row r="4204" ht="15.75" customHeight="1">
      <c r="A4204" s="42"/>
      <c r="B4204" s="140"/>
      <c r="C4204" s="42"/>
      <c r="D4204" s="44"/>
      <c r="E4204" s="45"/>
      <c r="F4204" s="42"/>
      <c r="G4204" s="46"/>
      <c r="H4204" s="44"/>
    </row>
    <row r="4205" ht="15.75" customHeight="1">
      <c r="A4205" s="48" t="s">
        <v>476</v>
      </c>
      <c r="B4205" s="48" t="s">
        <v>477</v>
      </c>
      <c r="C4205" s="48" t="s">
        <v>478</v>
      </c>
      <c r="D4205" s="49" t="s">
        <v>564</v>
      </c>
      <c r="E4205" s="50" t="s">
        <v>10</v>
      </c>
      <c r="F4205" s="48" t="s">
        <v>480</v>
      </c>
      <c r="G4205" s="51" t="s">
        <v>481</v>
      </c>
      <c r="H4205" s="49" t="s">
        <v>565</v>
      </c>
    </row>
    <row r="4206" ht="15.75" customHeight="1">
      <c r="A4206" s="53">
        <v>1.0</v>
      </c>
      <c r="B4206" s="55" t="s">
        <v>69</v>
      </c>
      <c r="C4206" s="55" t="str">
        <f>+IF(ISERROR(VLOOKUP($B4206,Insumos!$C:$G,3,FALSE)),"",VLOOKUP($B4206,Insumos!$C:$G,3,FALSE))</f>
        <v>GRAMOS</v>
      </c>
      <c r="D4206" s="56">
        <f>+IF(ISERROR(VLOOKUP($B4206,Insumos!$C:$G,2,FALSE)),"",VLOOKUP($B4206,Insumos!$C:$G,2,FALSE))</f>
        <v>2777.79</v>
      </c>
      <c r="E4206" s="57">
        <f>+IF(ISERROR(VLOOKUP($B4206,Insumos!$C:$G,5,FALSE)),"",VLOOKUP($B4206,Insumos!$C:$G,5,FALSE))</f>
        <v>5700</v>
      </c>
      <c r="F4206" s="55" t="str">
        <f>+IF(ISERROR(VLOOKUP($B4206,Insumos!$C:$G,4,FALSE)),"",VLOOKUP($B4206,Insumos!$C:$G,4,FALSE))</f>
        <v>GRAMOS</v>
      </c>
      <c r="G4206" s="182">
        <v>120.0</v>
      </c>
      <c r="H4206" s="56">
        <f t="shared" ref="H4206:H4222" si="148">IF(ISERROR(ROUND(+D4206/E4206*G4206,2)),0,ROUND(+D4206/E4206*G4206,2))</f>
        <v>58.48</v>
      </c>
    </row>
    <row r="4207" ht="15.75" customHeight="1">
      <c r="A4207" s="53">
        <v>2.0</v>
      </c>
      <c r="B4207" s="55" t="s">
        <v>52</v>
      </c>
      <c r="C4207" s="55" t="str">
        <f>+IF(ISERROR(VLOOKUP($B4207,Insumos!$C:$G,3,FALSE)),"",VLOOKUP($B4207,Insumos!$C:$G,3,FALSE))</f>
        <v>UNIDAD</v>
      </c>
      <c r="D4207" s="56">
        <f>+IF(ISERROR(VLOOKUP($B4207,Insumos!$C:$G,2,FALSE)),"",VLOOKUP($B4207,Insumos!$C:$G,2,FALSE))</f>
        <v>5000</v>
      </c>
      <c r="E4207" s="57">
        <f>+IF(ISERROR(VLOOKUP($B4207,Insumos!$C:$G,5,FALSE)),"",VLOOKUP($B4207,Insumos!$C:$G,5,FALSE))</f>
        <v>100</v>
      </c>
      <c r="F4207" s="55" t="str">
        <f>+IF(ISERROR(VLOOKUP($B4207,Insumos!$C:$G,4,FALSE)),"",VLOOKUP($B4207,Insumos!$C:$G,4,FALSE))</f>
        <v>UNIDAD</v>
      </c>
      <c r="G4207" s="186">
        <v>0.5</v>
      </c>
      <c r="H4207" s="56">
        <f t="shared" si="148"/>
        <v>25</v>
      </c>
    </row>
    <row r="4208" ht="15.75" customHeight="1">
      <c r="A4208" s="53">
        <v>3.0</v>
      </c>
      <c r="B4208" s="55" t="s">
        <v>49</v>
      </c>
      <c r="C4208" s="55" t="str">
        <f>+IF(ISERROR(VLOOKUP($B4208,Insumos!$C:$G,3,FALSE)),"",VLOOKUP($B4208,Insumos!$C:$G,3,FALSE))</f>
        <v>GRAMOS</v>
      </c>
      <c r="D4208" s="56">
        <f>+IF(ISERROR(VLOOKUP($B4208,Insumos!$C:$G,2,FALSE)),"",VLOOKUP($B4208,Insumos!$C:$G,2,FALSE))</f>
        <v>3290</v>
      </c>
      <c r="E4208" s="57">
        <f>+IF(ISERROR(VLOOKUP($B4208,Insumos!$C:$G,5,FALSE)),"",VLOOKUP($B4208,Insumos!$C:$G,5,FALSE))</f>
        <v>1000</v>
      </c>
      <c r="F4208" s="55" t="str">
        <f>+IF(ISERROR(VLOOKUP($B4208,Insumos!$C:$G,4,FALSE)),"",VLOOKUP($B4208,Insumos!$C:$G,4,FALSE))</f>
        <v>GRAMOS</v>
      </c>
      <c r="G4208" s="186">
        <v>45.0</v>
      </c>
      <c r="H4208" s="56">
        <f t="shared" si="148"/>
        <v>148.05</v>
      </c>
    </row>
    <row r="4209" ht="15.75" customHeight="1">
      <c r="A4209" s="53">
        <v>4.0</v>
      </c>
      <c r="B4209" s="55" t="s">
        <v>33</v>
      </c>
      <c r="C4209" s="55" t="str">
        <f>+IF(ISERROR(VLOOKUP($B4209,Insumos!$C:$G,3,FALSE)),"",VLOOKUP($B4209,Insumos!$C:$G,3,FALSE))</f>
        <v>GRAMOS</v>
      </c>
      <c r="D4209" s="56">
        <f>+IF(ISERROR(VLOOKUP($B4209,Insumos!$C:$G,2,FALSE)),"",VLOOKUP($B4209,Insumos!$C:$G,2,FALSE))</f>
        <v>6945</v>
      </c>
      <c r="E4209" s="57">
        <f>+IF(ISERROR(VLOOKUP($B4209,Insumos!$C:$G,5,FALSE)),"",VLOOKUP($B4209,Insumos!$C:$G,5,FALSE))</f>
        <v>1360</v>
      </c>
      <c r="F4209" s="55" t="str">
        <f>+IF(ISERROR(VLOOKUP($B4209,Insumos!$C:$G,4,FALSE)),"",VLOOKUP($B4209,Insumos!$C:$G,4,FALSE))</f>
        <v>GRAMOS</v>
      </c>
      <c r="G4209" s="186">
        <v>30.0</v>
      </c>
      <c r="H4209" s="56">
        <f t="shared" si="148"/>
        <v>153.2</v>
      </c>
    </row>
    <row r="4210" ht="15.75" customHeight="1">
      <c r="A4210" s="53">
        <v>5.0</v>
      </c>
      <c r="B4210" s="55" t="s">
        <v>87</v>
      </c>
      <c r="C4210" s="55" t="str">
        <f>+IF(ISERROR(VLOOKUP($B4210,Insumos!$C:$G,3,FALSE)),"",VLOOKUP($B4210,Insumos!$C:$G,3,FALSE))</f>
        <v>GRAMOS</v>
      </c>
      <c r="D4210" s="56">
        <f>+IF(ISERROR(VLOOKUP($B4210,Insumos!$C:$G,2,FALSE)),"",VLOOKUP($B4210,Insumos!$C:$G,2,FALSE))</f>
        <v>3795</v>
      </c>
      <c r="E4210" s="57">
        <f>+IF(ISERROR(VLOOKUP($B4210,Insumos!$C:$G,5,FALSE)),"",VLOOKUP($B4210,Insumos!$C:$G,5,FALSE))</f>
        <v>500</v>
      </c>
      <c r="F4210" s="55" t="str">
        <f>+IF(ISERROR(VLOOKUP($B4210,Insumos!$C:$G,4,FALSE)),"",VLOOKUP($B4210,Insumos!$C:$G,4,FALSE))</f>
        <v>GRAMOS</v>
      </c>
      <c r="G4210" s="186">
        <v>5.0</v>
      </c>
      <c r="H4210" s="56">
        <f t="shared" si="148"/>
        <v>37.95</v>
      </c>
    </row>
    <row r="4211" ht="15.75" customHeight="1">
      <c r="A4211" s="53">
        <v>6.0</v>
      </c>
      <c r="B4211" s="55" t="s">
        <v>324</v>
      </c>
      <c r="C4211" s="55" t="str">
        <f>+IF(ISERROR(VLOOKUP($B4211,Insumos!$C:$G,3,FALSE)),"",VLOOKUP($B4211,Insumos!$C:$G,3,FALSE))</f>
        <v>GRAMOS</v>
      </c>
      <c r="D4211" s="56">
        <f>+IF(ISERROR(VLOOKUP($B4211,Insumos!$C:$G,2,FALSE)),"",VLOOKUP($B4211,Insumos!$C:$G,2,FALSE))</f>
        <v>1134.5</v>
      </c>
      <c r="E4211" s="57">
        <f>+IF(ISERROR(VLOOKUP($B4211,Insumos!$C:$G,5,FALSE)),"",VLOOKUP($B4211,Insumos!$C:$G,5,FALSE))</f>
        <v>1000</v>
      </c>
      <c r="F4211" s="55" t="str">
        <f>+IF(ISERROR(VLOOKUP($B4211,Insumos!$C:$G,4,FALSE)),"",VLOOKUP($B4211,Insumos!$C:$G,4,FALSE))</f>
        <v>GRAMOS</v>
      </c>
      <c r="G4211" s="186">
        <v>5.0</v>
      </c>
      <c r="H4211" s="56">
        <f t="shared" si="148"/>
        <v>5.67</v>
      </c>
    </row>
    <row r="4212" ht="15.75" customHeight="1">
      <c r="A4212" s="53">
        <v>7.0</v>
      </c>
      <c r="B4212" s="55" t="s">
        <v>297</v>
      </c>
      <c r="C4212" s="55" t="str">
        <f>+IF(ISERROR(VLOOKUP($B4212,Insumos!$C:$G,3,FALSE)),"",VLOOKUP($B4212,Insumos!$C:$G,3,FALSE))</f>
        <v>CAJA</v>
      </c>
      <c r="D4212" s="56">
        <f>+IF(ISERROR(VLOOKUP($B4212,Insumos!$C:$G,2,FALSE)),"",VLOOKUP($B4212,Insumos!$C:$G,2,FALSE))</f>
        <v>110</v>
      </c>
      <c r="E4212" s="57">
        <f>+IF(ISERROR(VLOOKUP($B4212,Insumos!$C:$G,5,FALSE)),"",VLOOKUP($B4212,Insumos!$C:$G,5,FALSE))</f>
        <v>1</v>
      </c>
      <c r="F4212" s="55" t="str">
        <f>+IF(ISERROR(VLOOKUP($B4212,Insumos!$C:$G,4,FALSE)),"",VLOOKUP($B4212,Insumos!$C:$G,4,FALSE))</f>
        <v>CAJA</v>
      </c>
      <c r="G4212" s="141">
        <v>1.0</v>
      </c>
      <c r="H4212" s="56">
        <f t="shared" si="148"/>
        <v>110</v>
      </c>
    </row>
    <row r="4213" ht="15.75" customHeight="1">
      <c r="A4213" s="53">
        <v>8.0</v>
      </c>
      <c r="B4213" s="55" t="s">
        <v>314</v>
      </c>
      <c r="C4213" s="55" t="str">
        <f>+IF(ISERROR(VLOOKUP($B4213,Insumos!$C:$G,3,FALSE)),"",VLOOKUP($B4213,Insumos!$C:$G,3,FALSE))</f>
        <v>UNIDAD</v>
      </c>
      <c r="D4213" s="56">
        <f>+IF(ISERROR(VLOOKUP($B4213,Insumos!$C:$G,2,FALSE)),"",VLOOKUP($B4213,Insumos!$C:$G,2,FALSE))</f>
        <v>10.5</v>
      </c>
      <c r="E4213" s="57">
        <f>+IF(ISERROR(VLOOKUP($B4213,Insumos!$C:$G,5,FALSE)),"",VLOOKUP($B4213,Insumos!$C:$G,5,FALSE))</f>
        <v>1</v>
      </c>
      <c r="F4213" s="55" t="str">
        <f>+IF(ISERROR(VLOOKUP($B4213,Insumos!$C:$G,4,FALSE)),"",VLOOKUP($B4213,Insumos!$C:$G,4,FALSE))</f>
        <v>UNIDAD</v>
      </c>
      <c r="G4213" s="141">
        <v>1.0</v>
      </c>
      <c r="H4213" s="56">
        <f t="shared" si="148"/>
        <v>10.5</v>
      </c>
    </row>
    <row r="4214" ht="15.75" customHeight="1">
      <c r="A4214" s="53">
        <v>9.0</v>
      </c>
      <c r="B4214" s="55" t="s">
        <v>156</v>
      </c>
      <c r="C4214" s="55" t="str">
        <f>+IF(ISERROR(VLOOKUP($B4214,Insumos!$C:$G,3,FALSE)),"",VLOOKUP($B4214,Insumos!$C:$G,3,FALSE))</f>
        <v>GRAMOS</v>
      </c>
      <c r="D4214" s="56">
        <f>+IF(ISERROR(VLOOKUP($B4214,Insumos!$C:$G,2,FALSE)),"",VLOOKUP($B4214,Insumos!$C:$G,2,FALSE))</f>
        <v>909</v>
      </c>
      <c r="E4214" s="57">
        <f>+IF(ISERROR(VLOOKUP($B4214,Insumos!$C:$G,5,FALSE)),"",VLOOKUP($B4214,Insumos!$C:$G,5,FALSE))</f>
        <v>1000</v>
      </c>
      <c r="F4214" s="55" t="str">
        <f>+IF(ISERROR(VLOOKUP($B4214,Insumos!$C:$G,4,FALSE)),"",VLOOKUP($B4214,Insumos!$C:$G,4,FALSE))</f>
        <v>GRAMOS</v>
      </c>
      <c r="G4214" s="141">
        <v>8.0</v>
      </c>
      <c r="H4214" s="56">
        <f t="shared" si="148"/>
        <v>7.27</v>
      </c>
    </row>
    <row r="4215" ht="15.75" customHeight="1">
      <c r="A4215" s="53">
        <v>10.0</v>
      </c>
      <c r="B4215" s="55" t="s">
        <v>313</v>
      </c>
      <c r="C4215" s="55" t="str">
        <f>+IF(ISERROR(VLOOKUP($B4215,Insumos!$C:$G,3,FALSE)),"",VLOOKUP($B4215,Insumos!$C:$G,3,FALSE))</f>
        <v>GRAMOS</v>
      </c>
      <c r="D4215" s="56">
        <f>+IF(ISERROR(VLOOKUP($B4215,Insumos!$C:$G,2,FALSE)),"",VLOOKUP($B4215,Insumos!$C:$G,2,FALSE))</f>
        <v>6750</v>
      </c>
      <c r="E4215" s="57">
        <f>+IF(ISERROR(VLOOKUP($B4215,Insumos!$C:$G,5,FALSE)),"",VLOOKUP($B4215,Insumos!$C:$G,5,FALSE))</f>
        <v>1000</v>
      </c>
      <c r="F4215" s="55" t="str">
        <f>+IF(ISERROR(VLOOKUP($B4215,Insumos!$C:$G,4,FALSE)),"",VLOOKUP($B4215,Insumos!$C:$G,4,FALSE))</f>
        <v>GRAMOS</v>
      </c>
      <c r="G4215" s="141">
        <v>8.0</v>
      </c>
      <c r="H4215" s="56">
        <f t="shared" si="148"/>
        <v>54</v>
      </c>
    </row>
    <row r="4216" ht="15.75" customHeight="1">
      <c r="A4216" s="53">
        <v>11.0</v>
      </c>
      <c r="B4216" s="55" t="s">
        <v>311</v>
      </c>
      <c r="C4216" s="55" t="str">
        <f>+IF(ISERROR(VLOOKUP($B4216,Insumos!$C:$G,3,FALSE)),"",VLOOKUP($B4216,Insumos!$C:$G,3,FALSE))</f>
        <v>UNIDAD</v>
      </c>
      <c r="D4216" s="56">
        <f>+IF(ISERROR(VLOOKUP($B4216,Insumos!$C:$G,2,FALSE)),"",VLOOKUP($B4216,Insumos!$C:$G,2,FALSE))</f>
        <v>75.25</v>
      </c>
      <c r="E4216" s="57">
        <f>+IF(ISERROR(VLOOKUP($B4216,Insumos!$C:$G,5,FALSE)),"",VLOOKUP($B4216,Insumos!$C:$G,5,FALSE))</f>
        <v>1</v>
      </c>
      <c r="F4216" s="55" t="str">
        <f>+IF(ISERROR(VLOOKUP($B4216,Insumos!$C:$G,4,FALSE)),"",VLOOKUP($B4216,Insumos!$C:$G,4,FALSE))</f>
        <v>UNIDAD</v>
      </c>
      <c r="G4216" s="141">
        <v>1.0</v>
      </c>
      <c r="H4216" s="56">
        <f t="shared" si="148"/>
        <v>75.25</v>
      </c>
    </row>
    <row r="4217" ht="15.75" customHeight="1">
      <c r="A4217" s="53">
        <v>12.0</v>
      </c>
      <c r="B4217" s="55" t="s">
        <v>312</v>
      </c>
      <c r="C4217" s="55" t="str">
        <f>+IF(ISERROR(VLOOKUP($B4217,Insumos!$C:$G,3,FALSE)),"",VLOOKUP($B4217,Insumos!$C:$G,3,FALSE))</f>
        <v>UNIDAD</v>
      </c>
      <c r="D4217" s="56">
        <f>+IF(ISERROR(VLOOKUP($B4217,Insumos!$C:$G,2,FALSE)),"",VLOOKUP($B4217,Insumos!$C:$G,2,FALSE))</f>
        <v>90.25</v>
      </c>
      <c r="E4217" s="57">
        <f>+IF(ISERROR(VLOOKUP($B4217,Insumos!$C:$G,5,FALSE)),"",VLOOKUP($B4217,Insumos!$C:$G,5,FALSE))</f>
        <v>1</v>
      </c>
      <c r="F4217" s="55" t="str">
        <f>+IF(ISERROR(VLOOKUP($B4217,Insumos!$C:$G,4,FALSE)),"",VLOOKUP($B4217,Insumos!$C:$G,4,FALSE))</f>
        <v>UNIDAD</v>
      </c>
      <c r="G4217" s="141">
        <v>1.0</v>
      </c>
      <c r="H4217" s="56">
        <f t="shared" si="148"/>
        <v>90.25</v>
      </c>
    </row>
    <row r="4218" ht="15.75" customHeight="1">
      <c r="A4218" s="53">
        <v>13.0</v>
      </c>
      <c r="B4218" s="55" t="s">
        <v>303</v>
      </c>
      <c r="C4218" s="55" t="str">
        <f>+IF(ISERROR(VLOOKUP($B4218,Insumos!$C:$G,3,FALSE)),"",VLOOKUP($B4218,Insumos!$C:$G,3,FALSE))</f>
        <v>UNIDAD</v>
      </c>
      <c r="D4218" s="56">
        <f>+IF(ISERROR(VLOOKUP($B4218,Insumos!$C:$G,2,FALSE)),"",VLOOKUP($B4218,Insumos!$C:$G,2,FALSE))</f>
        <v>10</v>
      </c>
      <c r="E4218" s="57">
        <f>+IF(ISERROR(VLOOKUP($B4218,Insumos!$C:$G,5,FALSE)),"",VLOOKUP($B4218,Insumos!$C:$G,5,FALSE))</f>
        <v>1</v>
      </c>
      <c r="F4218" s="55" t="str">
        <f>+IF(ISERROR(VLOOKUP($B4218,Insumos!$C:$G,4,FALSE)),"",VLOOKUP($B4218,Insumos!$C:$G,4,FALSE))</f>
        <v>UNIDAD</v>
      </c>
      <c r="G4218" s="141">
        <v>2.0</v>
      </c>
      <c r="H4218" s="56">
        <f t="shared" si="148"/>
        <v>20</v>
      </c>
    </row>
    <row r="4219" ht="15.75" customHeight="1">
      <c r="A4219" s="53">
        <v>14.0</v>
      </c>
      <c r="B4219" s="55" t="s">
        <v>304</v>
      </c>
      <c r="C4219" s="55" t="str">
        <f>+IF(ISERROR(VLOOKUP($B4219,Insumos!$C:$G,3,FALSE)),"",VLOOKUP($B4219,Insumos!$C:$G,3,FALSE))</f>
        <v>UNIDAD</v>
      </c>
      <c r="D4219" s="56">
        <f>+IF(ISERROR(VLOOKUP($B4219,Insumos!$C:$G,2,FALSE)),"",VLOOKUP($B4219,Insumos!$C:$G,2,FALSE))</f>
        <v>9</v>
      </c>
      <c r="E4219" s="57">
        <f>+IF(ISERROR(VLOOKUP($B4219,Insumos!$C:$G,5,FALSE)),"",VLOOKUP($B4219,Insumos!$C:$G,5,FALSE))</f>
        <v>1</v>
      </c>
      <c r="F4219" s="55" t="str">
        <f>+IF(ISERROR(VLOOKUP($B4219,Insumos!$C:$G,4,FALSE)),"",VLOOKUP($B4219,Insumos!$C:$G,4,FALSE))</f>
        <v>UNIDAD</v>
      </c>
      <c r="G4219" s="141">
        <v>2.0</v>
      </c>
      <c r="H4219" s="56">
        <f t="shared" si="148"/>
        <v>18</v>
      </c>
    </row>
    <row r="4220" ht="15.75" customHeight="1">
      <c r="A4220" s="53">
        <v>15.0</v>
      </c>
      <c r="B4220" s="55" t="s">
        <v>315</v>
      </c>
      <c r="C4220" s="55" t="str">
        <f>+IF(ISERROR(VLOOKUP($B4220,Insumos!$C:$G,3,FALSE)),"",VLOOKUP($B4220,Insumos!$C:$G,3,FALSE))</f>
        <v>UNIDAD</v>
      </c>
      <c r="D4220" s="56">
        <f>+IF(ISERROR(VLOOKUP($B4220,Insumos!$C:$G,2,FALSE)),"",VLOOKUP($B4220,Insumos!$C:$G,2,FALSE))</f>
        <v>170</v>
      </c>
      <c r="E4220" s="57">
        <f>+IF(ISERROR(VLOOKUP($B4220,Insumos!$C:$G,5,FALSE)),"",VLOOKUP($B4220,Insumos!$C:$G,5,FALSE))</f>
        <v>1</v>
      </c>
      <c r="F4220" s="55" t="str">
        <f>+IF(ISERROR(VLOOKUP($B4220,Insumos!$C:$G,4,FALSE)),"",VLOOKUP($B4220,Insumos!$C:$G,4,FALSE))</f>
        <v>UNIDAD</v>
      </c>
      <c r="G4220" s="141">
        <v>1.0</v>
      </c>
      <c r="H4220" s="56">
        <f t="shared" si="148"/>
        <v>170</v>
      </c>
    </row>
    <row r="4221" ht="15.75" customHeight="1">
      <c r="A4221" s="53">
        <v>16.0</v>
      </c>
      <c r="B4221" s="55"/>
      <c r="C4221" s="55" t="str">
        <f>+IF(ISERROR(VLOOKUP($B4221,Insumos!$C:$G,3,FALSE)),"",VLOOKUP($B4221,Insumos!$C:$G,3,FALSE))</f>
        <v/>
      </c>
      <c r="D4221" s="56" t="str">
        <f>+IF(ISERROR(VLOOKUP($B4221,Insumos!$C:$G,2,FALSE)),"",VLOOKUP($B4221,Insumos!$C:$G,2,FALSE))</f>
        <v/>
      </c>
      <c r="E4221" s="57" t="str">
        <f>+IF(ISERROR(VLOOKUP($B4221,Insumos!$C:$G,5,FALSE)),"",VLOOKUP($B4221,Insumos!$C:$G,5,FALSE))</f>
        <v/>
      </c>
      <c r="F4221" s="55" t="str">
        <f>+IF(ISERROR(VLOOKUP($B4221,Insumos!$C:$G,4,FALSE)),"",VLOOKUP($B4221,Insumos!$C:$G,4,FALSE))</f>
        <v/>
      </c>
      <c r="G4221" s="141"/>
      <c r="H4221" s="56">
        <f t="shared" si="148"/>
        <v>0</v>
      </c>
    </row>
    <row r="4222" ht="15.75" customHeight="1">
      <c r="A4222" s="53">
        <v>17.0</v>
      </c>
      <c r="B4222" s="55"/>
      <c r="C4222" s="55" t="str">
        <f>+IF(ISERROR(VLOOKUP($B4222,Insumos!$C:$G,3,FALSE)),"",VLOOKUP($B4222,Insumos!$C:$G,3,FALSE))</f>
        <v/>
      </c>
      <c r="D4222" s="56" t="str">
        <f>+IF(ISERROR(VLOOKUP($B4222,Insumos!$C:$G,2,FALSE)),"",VLOOKUP($B4222,Insumos!$C:$G,2,FALSE))</f>
        <v/>
      </c>
      <c r="E4222" s="57" t="str">
        <f>+IF(ISERROR(VLOOKUP($B4222,Insumos!$C:$G,5,FALSE)),"",VLOOKUP($B4222,Insumos!$C:$G,5,FALSE))</f>
        <v/>
      </c>
      <c r="F4222" s="55" t="str">
        <f>+IF(ISERROR(VLOOKUP($B4222,Insumos!$C:$G,4,FALSE)),"",VLOOKUP($B4222,Insumos!$C:$G,4,FALSE))</f>
        <v/>
      </c>
      <c r="G4222" s="141"/>
      <c r="H4222" s="56">
        <f t="shared" si="148"/>
        <v>0</v>
      </c>
    </row>
    <row r="4223" ht="15.75" customHeight="1">
      <c r="A4223" s="42"/>
      <c r="B4223" s="140"/>
      <c r="C4223" s="41"/>
      <c r="D4223" s="44"/>
      <c r="E4223" s="45"/>
      <c r="F4223" s="41"/>
      <c r="G4223" s="67" t="s">
        <v>566</v>
      </c>
      <c r="H4223" s="68">
        <f>+SUM(H4206:H4222)</f>
        <v>983.62</v>
      </c>
    </row>
    <row r="4224" ht="15.75" customHeight="1">
      <c r="A4224" s="42"/>
      <c r="B4224" s="140"/>
      <c r="C4224" s="41"/>
      <c r="D4224" s="44"/>
      <c r="E4224" s="45"/>
      <c r="F4224" s="41"/>
      <c r="G4224" s="67" t="s">
        <v>569</v>
      </c>
      <c r="H4224" s="142">
        <f>+H4223/10</f>
        <v>98.362</v>
      </c>
    </row>
    <row r="4225" ht="15.75" customHeight="1">
      <c r="A4225" s="42"/>
      <c r="B4225" s="140"/>
      <c r="C4225" s="41"/>
      <c r="D4225" s="44"/>
      <c r="E4225" s="45"/>
      <c r="F4225" s="41"/>
      <c r="G4225" s="67" t="s">
        <v>570</v>
      </c>
      <c r="H4225" s="143">
        <f>(H4223+H4224)*1.19</f>
        <v>1287.55858</v>
      </c>
    </row>
    <row r="4226" ht="15.75" customHeight="1">
      <c r="A4226" s="42"/>
      <c r="B4226" s="140"/>
      <c r="C4226" s="41"/>
      <c r="D4226" s="44"/>
      <c r="E4226" s="45"/>
      <c r="F4226" s="41"/>
      <c r="G4226" s="67" t="s">
        <v>571</v>
      </c>
      <c r="H4226" s="144">
        <f>+H4225/H4227</f>
        <v>0.1611462553</v>
      </c>
    </row>
    <row r="4227" ht="15.75" customHeight="1">
      <c r="A4227" s="42"/>
      <c r="B4227" s="140"/>
      <c r="C4227" s="41"/>
      <c r="D4227" s="44"/>
      <c r="E4227" s="45"/>
      <c r="F4227" s="41"/>
      <c r="G4227" s="67" t="s">
        <v>572</v>
      </c>
      <c r="H4227" s="154">
        <v>7990.0</v>
      </c>
    </row>
    <row r="4228" ht="15.75" customHeight="1">
      <c r="B4228" s="4"/>
      <c r="G4228" s="31"/>
    </row>
    <row r="4229" ht="15.75" customHeight="1">
      <c r="B4229" s="4"/>
      <c r="G4229" s="31"/>
    </row>
    <row r="4230" ht="15.75" customHeight="1">
      <c r="B4230" s="4"/>
      <c r="G4230" s="31"/>
    </row>
    <row r="4231" ht="15.75" customHeight="1">
      <c r="A4231" s="138" t="s">
        <v>562</v>
      </c>
      <c r="B4231" s="89" t="s">
        <v>693</v>
      </c>
      <c r="C4231" s="34" t="s">
        <v>484</v>
      </c>
      <c r="D4231" s="35"/>
      <c r="E4231" s="36"/>
      <c r="F4231" s="37"/>
      <c r="G4231" s="38"/>
      <c r="H4231" s="35"/>
    </row>
    <row r="4232" ht="15.75" customHeight="1">
      <c r="A4232" s="42"/>
      <c r="B4232" s="140"/>
      <c r="C4232" s="42"/>
      <c r="D4232" s="44"/>
      <c r="E4232" s="45"/>
      <c r="F4232" s="42"/>
      <c r="G4232" s="46"/>
      <c r="H4232" s="44"/>
    </row>
    <row r="4233" ht="15.75" customHeight="1">
      <c r="A4233" s="48" t="s">
        <v>476</v>
      </c>
      <c r="B4233" s="48" t="s">
        <v>477</v>
      </c>
      <c r="C4233" s="48" t="s">
        <v>478</v>
      </c>
      <c r="D4233" s="49" t="s">
        <v>564</v>
      </c>
      <c r="E4233" s="50" t="s">
        <v>10</v>
      </c>
      <c r="F4233" s="48" t="s">
        <v>480</v>
      </c>
      <c r="G4233" s="51" t="s">
        <v>481</v>
      </c>
      <c r="H4233" s="49" t="s">
        <v>565</v>
      </c>
    </row>
    <row r="4234" ht="15.75" customHeight="1">
      <c r="A4234" s="53">
        <v>1.0</v>
      </c>
      <c r="B4234" s="55" t="s">
        <v>69</v>
      </c>
      <c r="C4234" s="55" t="str">
        <f>+IF(ISERROR(VLOOKUP($B4234,Insumos!$C:$G,3,FALSE)),"",VLOOKUP($B4234,Insumos!$C:$G,3,FALSE))</f>
        <v>GRAMOS</v>
      </c>
      <c r="D4234" s="56">
        <f>+IF(ISERROR(VLOOKUP($B4234,Insumos!$C:$G,2,FALSE)),"",VLOOKUP($B4234,Insumos!$C:$G,2,FALSE))</f>
        <v>2777.79</v>
      </c>
      <c r="E4234" s="57">
        <f>+IF(ISERROR(VLOOKUP($B4234,Insumos!$C:$G,5,FALSE)),"",VLOOKUP($B4234,Insumos!$C:$G,5,FALSE))</f>
        <v>5700</v>
      </c>
      <c r="F4234" s="55" t="str">
        <f>+IF(ISERROR(VLOOKUP($B4234,Insumos!$C:$G,4,FALSE)),"",VLOOKUP($B4234,Insumos!$C:$G,4,FALSE))</f>
        <v>GRAMOS</v>
      </c>
      <c r="G4234" s="182">
        <v>110.0</v>
      </c>
      <c r="H4234" s="56">
        <f t="shared" ref="H4234:H4252" si="149">IF(ISERROR(ROUND(+D4234/E4234*G4234,2)),0,ROUND(+D4234/E4234*G4234,2))</f>
        <v>53.61</v>
      </c>
    </row>
    <row r="4235" ht="15.75" customHeight="1">
      <c r="A4235" s="53">
        <v>2.0</v>
      </c>
      <c r="B4235" s="55" t="s">
        <v>52</v>
      </c>
      <c r="C4235" s="55" t="str">
        <f>+IF(ISERROR(VLOOKUP($B4235,Insumos!$C:$G,3,FALSE)),"",VLOOKUP($B4235,Insumos!$C:$G,3,FALSE))</f>
        <v>UNIDAD</v>
      </c>
      <c r="D4235" s="56">
        <f>+IF(ISERROR(VLOOKUP($B4235,Insumos!$C:$G,2,FALSE)),"",VLOOKUP($B4235,Insumos!$C:$G,2,FALSE))</f>
        <v>5000</v>
      </c>
      <c r="E4235" s="57">
        <f>+IF(ISERROR(VLOOKUP($B4235,Insumos!$C:$G,5,FALSE)),"",VLOOKUP($B4235,Insumos!$C:$G,5,FALSE))</f>
        <v>100</v>
      </c>
      <c r="F4235" s="55" t="str">
        <f>+IF(ISERROR(VLOOKUP($B4235,Insumos!$C:$G,4,FALSE)),"",VLOOKUP($B4235,Insumos!$C:$G,4,FALSE))</f>
        <v>UNIDAD</v>
      </c>
      <c r="G4235" s="186">
        <v>0.5</v>
      </c>
      <c r="H4235" s="56">
        <f t="shared" si="149"/>
        <v>25</v>
      </c>
    </row>
    <row r="4236" ht="15.75" customHeight="1">
      <c r="A4236" s="53">
        <v>3.0</v>
      </c>
      <c r="B4236" s="55" t="s">
        <v>235</v>
      </c>
      <c r="C4236" s="55" t="str">
        <f>+IF(ISERROR(VLOOKUP($B4236,Insumos!$C:$G,3,FALSE)),"",VLOOKUP($B4236,Insumos!$C:$G,3,FALSE))</f>
        <v>GRAMOS</v>
      </c>
      <c r="D4236" s="56">
        <f>+IF(ISERROR(VLOOKUP($B4236,Insumos!$C:$G,2,FALSE)),"",VLOOKUP($B4236,Insumos!$C:$G,2,FALSE))</f>
        <v>13944.82759</v>
      </c>
      <c r="E4236" s="57">
        <f>+IF(ISERROR(VLOOKUP($B4236,Insumos!$C:$G,5,FALSE)),"",VLOOKUP($B4236,Insumos!$C:$G,5,FALSE))</f>
        <v>1000</v>
      </c>
      <c r="F4236" s="55" t="str">
        <f>+IF(ISERROR(VLOOKUP($B4236,Insumos!$C:$G,4,FALSE)),"",VLOOKUP($B4236,Insumos!$C:$G,4,FALSE))</f>
        <v>GRAMOS</v>
      </c>
      <c r="G4236" s="186">
        <v>40.0</v>
      </c>
      <c r="H4236" s="56">
        <f t="shared" si="149"/>
        <v>557.79</v>
      </c>
    </row>
    <row r="4237" ht="15.75" customHeight="1">
      <c r="A4237" s="53">
        <v>4.0</v>
      </c>
      <c r="B4237" s="55" t="s">
        <v>33</v>
      </c>
      <c r="C4237" s="55" t="str">
        <f>+IF(ISERROR(VLOOKUP($B4237,Insumos!$C:$G,3,FALSE)),"",VLOOKUP($B4237,Insumos!$C:$G,3,FALSE))</f>
        <v>GRAMOS</v>
      </c>
      <c r="D4237" s="56">
        <f>+IF(ISERROR(VLOOKUP($B4237,Insumos!$C:$G,2,FALSE)),"",VLOOKUP($B4237,Insumos!$C:$G,2,FALSE))</f>
        <v>6945</v>
      </c>
      <c r="E4237" s="57">
        <f>+IF(ISERROR(VLOOKUP($B4237,Insumos!$C:$G,5,FALSE)),"",VLOOKUP($B4237,Insumos!$C:$G,5,FALSE))</f>
        <v>1360</v>
      </c>
      <c r="F4237" s="55" t="str">
        <f>+IF(ISERROR(VLOOKUP($B4237,Insumos!$C:$G,4,FALSE)),"",VLOOKUP($B4237,Insumos!$C:$G,4,FALSE))</f>
        <v>GRAMOS</v>
      </c>
      <c r="G4237" s="186">
        <v>35.0</v>
      </c>
      <c r="H4237" s="56">
        <f t="shared" si="149"/>
        <v>178.73</v>
      </c>
    </row>
    <row r="4238" ht="15.75" customHeight="1">
      <c r="A4238" s="53">
        <v>5.0</v>
      </c>
      <c r="B4238" s="55" t="s">
        <v>255</v>
      </c>
      <c r="C4238" s="55" t="str">
        <f>+IF(ISERROR(VLOOKUP($B4238,Insumos!$C:$G,3,FALSE)),"",VLOOKUP($B4238,Insumos!$C:$G,3,FALSE))</f>
        <v>GRAMOS</v>
      </c>
      <c r="D4238" s="56">
        <f>+IF(ISERROR(VLOOKUP($B4238,Insumos!$C:$G,2,FALSE)),"",VLOOKUP($B4238,Insumos!$C:$G,2,FALSE))</f>
        <v>8753.846154</v>
      </c>
      <c r="E4238" s="57">
        <f>+IF(ISERROR(VLOOKUP($B4238,Insumos!$C:$G,5,FALSE)),"",VLOOKUP($B4238,Insumos!$C:$G,5,FALSE))</f>
        <v>1000</v>
      </c>
      <c r="F4238" s="55" t="str">
        <f>+IF(ISERROR(VLOOKUP($B4238,Insumos!$C:$G,4,FALSE)),"",VLOOKUP($B4238,Insumos!$C:$G,4,FALSE))</f>
        <v>GRAMOS</v>
      </c>
      <c r="G4238" s="186">
        <v>40.0</v>
      </c>
      <c r="H4238" s="56">
        <f t="shared" si="149"/>
        <v>350.15</v>
      </c>
    </row>
    <row r="4239" ht="15.75" customHeight="1">
      <c r="A4239" s="53">
        <v>6.0</v>
      </c>
      <c r="B4239" s="55" t="s">
        <v>324</v>
      </c>
      <c r="C4239" s="55" t="str">
        <f>+IF(ISERROR(VLOOKUP($B4239,Insumos!$C:$G,3,FALSE)),"",VLOOKUP($B4239,Insumos!$C:$G,3,FALSE))</f>
        <v>GRAMOS</v>
      </c>
      <c r="D4239" s="56">
        <f>+IF(ISERROR(VLOOKUP($B4239,Insumos!$C:$G,2,FALSE)),"",VLOOKUP($B4239,Insumos!$C:$G,2,FALSE))</f>
        <v>1134.5</v>
      </c>
      <c r="E4239" s="57">
        <f>+IF(ISERROR(VLOOKUP($B4239,Insumos!$C:$G,5,FALSE)),"",VLOOKUP($B4239,Insumos!$C:$G,5,FALSE))</f>
        <v>1000</v>
      </c>
      <c r="F4239" s="55" t="str">
        <f>+IF(ISERROR(VLOOKUP($B4239,Insumos!$C:$G,4,FALSE)),"",VLOOKUP($B4239,Insumos!$C:$G,4,FALSE))</f>
        <v>GRAMOS</v>
      </c>
      <c r="G4239" s="186">
        <v>5.0</v>
      </c>
      <c r="H4239" s="56">
        <f t="shared" si="149"/>
        <v>5.67</v>
      </c>
    </row>
    <row r="4240" ht="15.75" customHeight="1">
      <c r="A4240" s="53">
        <v>7.0</v>
      </c>
      <c r="B4240" s="55" t="s">
        <v>87</v>
      </c>
      <c r="C4240" s="55" t="str">
        <f>+IF(ISERROR(VLOOKUP($B4240,Insumos!$C:$G,3,FALSE)),"",VLOOKUP($B4240,Insumos!$C:$G,3,FALSE))</f>
        <v>GRAMOS</v>
      </c>
      <c r="D4240" s="56">
        <f>+IF(ISERROR(VLOOKUP($B4240,Insumos!$C:$G,2,FALSE)),"",VLOOKUP($B4240,Insumos!$C:$G,2,FALSE))</f>
        <v>3795</v>
      </c>
      <c r="E4240" s="57">
        <f>+IF(ISERROR(VLOOKUP($B4240,Insumos!$C:$G,5,FALSE)),"",VLOOKUP($B4240,Insumos!$C:$G,5,FALSE))</f>
        <v>500</v>
      </c>
      <c r="F4240" s="55" t="str">
        <f>+IF(ISERROR(VLOOKUP($B4240,Insumos!$C:$G,4,FALSE)),"",VLOOKUP($B4240,Insumos!$C:$G,4,FALSE))</f>
        <v>GRAMOS</v>
      </c>
      <c r="G4240" s="186">
        <v>5.0</v>
      </c>
      <c r="H4240" s="56">
        <f t="shared" si="149"/>
        <v>37.95</v>
      </c>
    </row>
    <row r="4241" ht="15.75" customHeight="1">
      <c r="A4241" s="53">
        <v>8.0</v>
      </c>
      <c r="B4241" s="55" t="s">
        <v>297</v>
      </c>
      <c r="C4241" s="55" t="str">
        <f>+IF(ISERROR(VLOOKUP($B4241,Insumos!$C:$G,3,FALSE)),"",VLOOKUP($B4241,Insumos!$C:$G,3,FALSE))</f>
        <v>CAJA</v>
      </c>
      <c r="D4241" s="56">
        <f>+IF(ISERROR(VLOOKUP($B4241,Insumos!$C:$G,2,FALSE)),"",VLOOKUP($B4241,Insumos!$C:$G,2,FALSE))</f>
        <v>110</v>
      </c>
      <c r="E4241" s="57">
        <f>+IF(ISERROR(VLOOKUP($B4241,Insumos!$C:$G,5,FALSE)),"",VLOOKUP($B4241,Insumos!$C:$G,5,FALSE))</f>
        <v>1</v>
      </c>
      <c r="F4241" s="55" t="str">
        <f>+IF(ISERROR(VLOOKUP($B4241,Insumos!$C:$G,4,FALSE)),"",VLOOKUP($B4241,Insumos!$C:$G,4,FALSE))</f>
        <v>CAJA</v>
      </c>
      <c r="G4241" s="141">
        <v>1.0</v>
      </c>
      <c r="H4241" s="56">
        <f t="shared" si="149"/>
        <v>110</v>
      </c>
    </row>
    <row r="4242" ht="15.75" customHeight="1">
      <c r="A4242" s="53">
        <v>9.0</v>
      </c>
      <c r="B4242" s="55" t="s">
        <v>314</v>
      </c>
      <c r="C4242" s="55" t="str">
        <f>+IF(ISERROR(VLOOKUP($B4242,Insumos!$C:$G,3,FALSE)),"",VLOOKUP($B4242,Insumos!$C:$G,3,FALSE))</f>
        <v>UNIDAD</v>
      </c>
      <c r="D4242" s="56">
        <f>+IF(ISERROR(VLOOKUP($B4242,Insumos!$C:$G,2,FALSE)),"",VLOOKUP($B4242,Insumos!$C:$G,2,FALSE))</f>
        <v>10.5</v>
      </c>
      <c r="E4242" s="57">
        <f>+IF(ISERROR(VLOOKUP($B4242,Insumos!$C:$G,5,FALSE)),"",VLOOKUP($B4242,Insumos!$C:$G,5,FALSE))</f>
        <v>1</v>
      </c>
      <c r="F4242" s="55" t="str">
        <f>+IF(ISERROR(VLOOKUP($B4242,Insumos!$C:$G,4,FALSE)),"",VLOOKUP($B4242,Insumos!$C:$G,4,FALSE))</f>
        <v>UNIDAD</v>
      </c>
      <c r="G4242" s="141">
        <v>1.0</v>
      </c>
      <c r="H4242" s="56">
        <f t="shared" si="149"/>
        <v>10.5</v>
      </c>
    </row>
    <row r="4243" ht="15.75" customHeight="1">
      <c r="A4243" s="53">
        <v>10.0</v>
      </c>
      <c r="B4243" s="55" t="s">
        <v>156</v>
      </c>
      <c r="C4243" s="55" t="str">
        <f>+IF(ISERROR(VLOOKUP($B4243,Insumos!$C:$G,3,FALSE)),"",VLOOKUP($B4243,Insumos!$C:$G,3,FALSE))</f>
        <v>GRAMOS</v>
      </c>
      <c r="D4243" s="56">
        <f>+IF(ISERROR(VLOOKUP($B4243,Insumos!$C:$G,2,FALSE)),"",VLOOKUP($B4243,Insumos!$C:$G,2,FALSE))</f>
        <v>909</v>
      </c>
      <c r="E4243" s="57">
        <f>+IF(ISERROR(VLOOKUP($B4243,Insumos!$C:$G,5,FALSE)),"",VLOOKUP($B4243,Insumos!$C:$G,5,FALSE))</f>
        <v>1000</v>
      </c>
      <c r="F4243" s="55" t="str">
        <f>+IF(ISERROR(VLOOKUP($B4243,Insumos!$C:$G,4,FALSE)),"",VLOOKUP($B4243,Insumos!$C:$G,4,FALSE))</f>
        <v>GRAMOS</v>
      </c>
      <c r="G4243" s="141">
        <v>8.0</v>
      </c>
      <c r="H4243" s="56">
        <f t="shared" si="149"/>
        <v>7.27</v>
      </c>
    </row>
    <row r="4244" ht="15.75" customHeight="1">
      <c r="A4244" s="53">
        <v>11.0</v>
      </c>
      <c r="B4244" s="55" t="s">
        <v>313</v>
      </c>
      <c r="C4244" s="55" t="str">
        <f>+IF(ISERROR(VLOOKUP($B4244,Insumos!$C:$G,3,FALSE)),"",VLOOKUP($B4244,Insumos!$C:$G,3,FALSE))</f>
        <v>GRAMOS</v>
      </c>
      <c r="D4244" s="56">
        <f>+IF(ISERROR(VLOOKUP($B4244,Insumos!$C:$G,2,FALSE)),"",VLOOKUP($B4244,Insumos!$C:$G,2,FALSE))</f>
        <v>6750</v>
      </c>
      <c r="E4244" s="57">
        <f>+IF(ISERROR(VLOOKUP($B4244,Insumos!$C:$G,5,FALSE)),"",VLOOKUP($B4244,Insumos!$C:$G,5,FALSE))</f>
        <v>1000</v>
      </c>
      <c r="F4244" s="55" t="str">
        <f>+IF(ISERROR(VLOOKUP($B4244,Insumos!$C:$G,4,FALSE)),"",VLOOKUP($B4244,Insumos!$C:$G,4,FALSE))</f>
        <v>GRAMOS</v>
      </c>
      <c r="G4244" s="141">
        <v>8.0</v>
      </c>
      <c r="H4244" s="56">
        <f t="shared" si="149"/>
        <v>54</v>
      </c>
    </row>
    <row r="4245" ht="15.75" customHeight="1">
      <c r="A4245" s="53">
        <v>12.0</v>
      </c>
      <c r="B4245" s="55" t="s">
        <v>311</v>
      </c>
      <c r="C4245" s="55" t="str">
        <f>+IF(ISERROR(VLOOKUP($B4245,Insumos!$C:$G,3,FALSE)),"",VLOOKUP($B4245,Insumos!$C:$G,3,FALSE))</f>
        <v>UNIDAD</v>
      </c>
      <c r="D4245" s="56">
        <f>+IF(ISERROR(VLOOKUP($B4245,Insumos!$C:$G,2,FALSE)),"",VLOOKUP($B4245,Insumos!$C:$G,2,FALSE))</f>
        <v>75.25</v>
      </c>
      <c r="E4245" s="57">
        <f>+IF(ISERROR(VLOOKUP($B4245,Insumos!$C:$G,5,FALSE)),"",VLOOKUP($B4245,Insumos!$C:$G,5,FALSE))</f>
        <v>1</v>
      </c>
      <c r="F4245" s="55" t="str">
        <f>+IF(ISERROR(VLOOKUP($B4245,Insumos!$C:$G,4,FALSE)),"",VLOOKUP($B4245,Insumos!$C:$G,4,FALSE))</f>
        <v>UNIDAD</v>
      </c>
      <c r="G4245" s="141">
        <v>1.0</v>
      </c>
      <c r="H4245" s="56">
        <f t="shared" si="149"/>
        <v>75.25</v>
      </c>
    </row>
    <row r="4246" ht="15.75" customHeight="1">
      <c r="A4246" s="53">
        <v>13.0</v>
      </c>
      <c r="B4246" s="55" t="s">
        <v>312</v>
      </c>
      <c r="C4246" s="55" t="str">
        <f>+IF(ISERROR(VLOOKUP($B4246,Insumos!$C:$G,3,FALSE)),"",VLOOKUP($B4246,Insumos!$C:$G,3,FALSE))</f>
        <v>UNIDAD</v>
      </c>
      <c r="D4246" s="56">
        <f>+IF(ISERROR(VLOOKUP($B4246,Insumos!$C:$G,2,FALSE)),"",VLOOKUP($B4246,Insumos!$C:$G,2,FALSE))</f>
        <v>90.25</v>
      </c>
      <c r="E4246" s="57">
        <f>+IF(ISERROR(VLOOKUP($B4246,Insumos!$C:$G,5,FALSE)),"",VLOOKUP($B4246,Insumos!$C:$G,5,FALSE))</f>
        <v>1</v>
      </c>
      <c r="F4246" s="55" t="str">
        <f>+IF(ISERROR(VLOOKUP($B4246,Insumos!$C:$G,4,FALSE)),"",VLOOKUP($B4246,Insumos!$C:$G,4,FALSE))</f>
        <v>UNIDAD</v>
      </c>
      <c r="G4246" s="141">
        <v>1.0</v>
      </c>
      <c r="H4246" s="56">
        <f t="shared" si="149"/>
        <v>90.25</v>
      </c>
    </row>
    <row r="4247" ht="15.75" customHeight="1">
      <c r="A4247" s="53">
        <v>14.0</v>
      </c>
      <c r="B4247" s="55" t="s">
        <v>303</v>
      </c>
      <c r="C4247" s="55" t="str">
        <f>+IF(ISERROR(VLOOKUP($B4247,Insumos!$C:$G,3,FALSE)),"",VLOOKUP($B4247,Insumos!$C:$G,3,FALSE))</f>
        <v>UNIDAD</v>
      </c>
      <c r="D4247" s="56">
        <f>+IF(ISERROR(VLOOKUP($B4247,Insumos!$C:$G,2,FALSE)),"",VLOOKUP($B4247,Insumos!$C:$G,2,FALSE))</f>
        <v>10</v>
      </c>
      <c r="E4247" s="57">
        <f>+IF(ISERROR(VLOOKUP($B4247,Insumos!$C:$G,5,FALSE)),"",VLOOKUP($B4247,Insumos!$C:$G,5,FALSE))</f>
        <v>1</v>
      </c>
      <c r="F4247" s="55" t="str">
        <f>+IF(ISERROR(VLOOKUP($B4247,Insumos!$C:$G,4,FALSE)),"",VLOOKUP($B4247,Insumos!$C:$G,4,FALSE))</f>
        <v>UNIDAD</v>
      </c>
      <c r="G4247" s="141">
        <v>2.0</v>
      </c>
      <c r="H4247" s="56">
        <f t="shared" si="149"/>
        <v>20</v>
      </c>
    </row>
    <row r="4248" ht="15.75" customHeight="1">
      <c r="A4248" s="53">
        <v>15.0</v>
      </c>
      <c r="B4248" s="55" t="s">
        <v>304</v>
      </c>
      <c r="C4248" s="55" t="str">
        <f>+IF(ISERROR(VLOOKUP($B4248,Insumos!$C:$G,3,FALSE)),"",VLOOKUP($B4248,Insumos!$C:$G,3,FALSE))</f>
        <v>UNIDAD</v>
      </c>
      <c r="D4248" s="56">
        <f>+IF(ISERROR(VLOOKUP($B4248,Insumos!$C:$G,2,FALSE)),"",VLOOKUP($B4248,Insumos!$C:$G,2,FALSE))</f>
        <v>9</v>
      </c>
      <c r="E4248" s="57">
        <f>+IF(ISERROR(VLOOKUP($B4248,Insumos!$C:$G,5,FALSE)),"",VLOOKUP($B4248,Insumos!$C:$G,5,FALSE))</f>
        <v>1</v>
      </c>
      <c r="F4248" s="55" t="str">
        <f>+IF(ISERROR(VLOOKUP($B4248,Insumos!$C:$G,4,FALSE)),"",VLOOKUP($B4248,Insumos!$C:$G,4,FALSE))</f>
        <v>UNIDAD</v>
      </c>
      <c r="G4248" s="141">
        <v>2.0</v>
      </c>
      <c r="H4248" s="56">
        <f t="shared" si="149"/>
        <v>18</v>
      </c>
    </row>
    <row r="4249" ht="15.75" customHeight="1">
      <c r="A4249" s="53">
        <v>16.0</v>
      </c>
      <c r="B4249" s="55" t="s">
        <v>315</v>
      </c>
      <c r="C4249" s="55" t="str">
        <f>+IF(ISERROR(VLOOKUP($B4249,Insumos!$C:$G,3,FALSE)),"",VLOOKUP($B4249,Insumos!$C:$G,3,FALSE))</f>
        <v>UNIDAD</v>
      </c>
      <c r="D4249" s="56">
        <f>+IF(ISERROR(VLOOKUP($B4249,Insumos!$C:$G,2,FALSE)),"",VLOOKUP($B4249,Insumos!$C:$G,2,FALSE))</f>
        <v>170</v>
      </c>
      <c r="E4249" s="57">
        <f>+IF(ISERROR(VLOOKUP($B4249,Insumos!$C:$G,5,FALSE)),"",VLOOKUP($B4249,Insumos!$C:$G,5,FALSE))</f>
        <v>1</v>
      </c>
      <c r="F4249" s="55" t="str">
        <f>+IF(ISERROR(VLOOKUP($B4249,Insumos!$C:$G,4,FALSE)),"",VLOOKUP($B4249,Insumos!$C:$G,4,FALSE))</f>
        <v>UNIDAD</v>
      </c>
      <c r="G4249" s="141">
        <v>1.0</v>
      </c>
      <c r="H4249" s="56">
        <f t="shared" si="149"/>
        <v>170</v>
      </c>
    </row>
    <row r="4250" ht="15.75" customHeight="1">
      <c r="A4250" s="53">
        <v>17.0</v>
      </c>
      <c r="B4250" s="55"/>
      <c r="C4250" s="55"/>
      <c r="D4250" s="56"/>
      <c r="E4250" s="57"/>
      <c r="F4250" s="55"/>
      <c r="G4250" s="141"/>
      <c r="H4250" s="56">
        <f t="shared" si="149"/>
        <v>0</v>
      </c>
    </row>
    <row r="4251" ht="15.75" customHeight="1">
      <c r="A4251" s="53">
        <v>18.0</v>
      </c>
      <c r="B4251" s="55"/>
      <c r="C4251" s="55" t="str">
        <f>+IF(ISERROR(VLOOKUP($B4251,Insumos!$C:$G,3,FALSE)),"",VLOOKUP($B4251,Insumos!$C:$G,3,FALSE))</f>
        <v/>
      </c>
      <c r="D4251" s="56" t="str">
        <f>+IF(ISERROR(VLOOKUP($B4251,Insumos!$C:$G,2,FALSE)),"",VLOOKUP($B4251,Insumos!$C:$G,2,FALSE))</f>
        <v/>
      </c>
      <c r="E4251" s="57" t="str">
        <f>+IF(ISERROR(VLOOKUP($B4251,Insumos!$C:$G,5,FALSE)),"",VLOOKUP($B4251,Insumos!$C:$G,5,FALSE))</f>
        <v/>
      </c>
      <c r="F4251" s="55" t="str">
        <f>+IF(ISERROR(VLOOKUP($B4251,Insumos!$C:$G,4,FALSE)),"",VLOOKUP($B4251,Insumos!$C:$G,4,FALSE))</f>
        <v/>
      </c>
      <c r="G4251" s="141"/>
      <c r="H4251" s="56">
        <f t="shared" si="149"/>
        <v>0</v>
      </c>
    </row>
    <row r="4252" ht="15.75" customHeight="1">
      <c r="A4252" s="53">
        <v>19.0</v>
      </c>
      <c r="B4252" s="153"/>
      <c r="C4252" s="55" t="str">
        <f>+IF(ISERROR(VLOOKUP($B4252,Insumos!$C:$G,3,FALSE)),"",VLOOKUP($B4252,Insumos!$C:$G,3,FALSE))</f>
        <v/>
      </c>
      <c r="D4252" s="56" t="str">
        <f>+IF(ISERROR(VLOOKUP($B4252,Insumos!$C:$G,2,FALSE)),"",VLOOKUP($B4252,Insumos!$C:$G,2,FALSE))</f>
        <v/>
      </c>
      <c r="E4252" s="57" t="str">
        <f>+IF(ISERROR(VLOOKUP($B4252,Insumos!$C:$G,5,FALSE)),"",VLOOKUP($B4252,Insumos!$C:$G,5,FALSE))</f>
        <v/>
      </c>
      <c r="F4252" s="55" t="str">
        <f>+IF(ISERROR(VLOOKUP($B4252,Insumos!$C:$G,4,FALSE)),"",VLOOKUP($B4252,Insumos!$C:$G,4,FALSE))</f>
        <v/>
      </c>
      <c r="G4252" s="141"/>
      <c r="H4252" s="56">
        <f t="shared" si="149"/>
        <v>0</v>
      </c>
    </row>
    <row r="4253" ht="15.75" customHeight="1">
      <c r="A4253" s="42"/>
      <c r="B4253" s="140"/>
      <c r="C4253" s="41"/>
      <c r="D4253" s="44"/>
      <c r="E4253" s="45"/>
      <c r="F4253" s="41"/>
      <c r="G4253" s="67" t="s">
        <v>566</v>
      </c>
      <c r="H4253" s="68">
        <f>+SUM(H4234:H4252)</f>
        <v>1764.17</v>
      </c>
    </row>
    <row r="4254" ht="15.75" customHeight="1">
      <c r="A4254" s="42"/>
      <c r="B4254" s="140"/>
      <c r="C4254" s="41"/>
      <c r="D4254" s="44"/>
      <c r="E4254" s="45"/>
      <c r="F4254" s="41"/>
      <c r="G4254" s="67" t="s">
        <v>569</v>
      </c>
      <c r="H4254" s="142">
        <f>+H4253/10</f>
        <v>176.417</v>
      </c>
    </row>
    <row r="4255" ht="15.75" customHeight="1">
      <c r="A4255" s="42"/>
      <c r="B4255" s="140"/>
      <c r="C4255" s="41"/>
      <c r="D4255" s="44"/>
      <c r="E4255" s="45"/>
      <c r="F4255" s="41"/>
      <c r="G4255" s="67" t="s">
        <v>570</v>
      </c>
      <c r="H4255" s="143">
        <f>(H4253+H4254)*1.19</f>
        <v>2309.29853</v>
      </c>
    </row>
    <row r="4256" ht="15.75" customHeight="1">
      <c r="A4256" s="42"/>
      <c r="B4256" s="140"/>
      <c r="C4256" s="41"/>
      <c r="D4256" s="44"/>
      <c r="E4256" s="45"/>
      <c r="F4256" s="41"/>
      <c r="G4256" s="67" t="s">
        <v>571</v>
      </c>
      <c r="H4256" s="144">
        <f>+H4255/H4257</f>
        <v>0.2485789591</v>
      </c>
    </row>
    <row r="4257" ht="15.75" customHeight="1">
      <c r="A4257" s="42"/>
      <c r="B4257" s="140"/>
      <c r="C4257" s="41"/>
      <c r="D4257" s="44"/>
      <c r="E4257" s="45"/>
      <c r="F4257" s="41"/>
      <c r="G4257" s="67" t="s">
        <v>572</v>
      </c>
      <c r="H4257" s="154">
        <v>9290.0</v>
      </c>
    </row>
    <row r="4258" ht="15.75" customHeight="1">
      <c r="B4258" s="4"/>
      <c r="G4258" s="31"/>
    </row>
    <row r="4259" ht="15.75" customHeight="1">
      <c r="B4259" s="4"/>
      <c r="G4259" s="31"/>
    </row>
    <row r="4260" ht="15.75" customHeight="1">
      <c r="B4260" s="4"/>
      <c r="G4260" s="31"/>
    </row>
    <row r="4261" ht="15.75" customHeight="1">
      <c r="A4261" s="138" t="s">
        <v>562</v>
      </c>
      <c r="B4261" s="89" t="s">
        <v>694</v>
      </c>
      <c r="C4261" s="34" t="s">
        <v>484</v>
      </c>
      <c r="D4261" s="35"/>
      <c r="E4261" s="36"/>
      <c r="F4261" s="37"/>
      <c r="G4261" s="38"/>
      <c r="H4261" s="35"/>
    </row>
    <row r="4262" ht="15.75" customHeight="1">
      <c r="A4262" s="42"/>
      <c r="B4262" s="140"/>
      <c r="C4262" s="42"/>
      <c r="D4262" s="44"/>
      <c r="E4262" s="45"/>
      <c r="F4262" s="42"/>
      <c r="G4262" s="46"/>
      <c r="H4262" s="44"/>
    </row>
    <row r="4263" ht="15.75" customHeight="1">
      <c r="A4263" s="48" t="s">
        <v>476</v>
      </c>
      <c r="B4263" s="48" t="s">
        <v>477</v>
      </c>
      <c r="C4263" s="48" t="s">
        <v>478</v>
      </c>
      <c r="D4263" s="49" t="s">
        <v>564</v>
      </c>
      <c r="E4263" s="50" t="s">
        <v>10</v>
      </c>
      <c r="F4263" s="48" t="s">
        <v>480</v>
      </c>
      <c r="G4263" s="51" t="s">
        <v>481</v>
      </c>
      <c r="H4263" s="49" t="s">
        <v>565</v>
      </c>
    </row>
    <row r="4264" ht="15.75" customHeight="1">
      <c r="A4264" s="53">
        <v>1.0</v>
      </c>
      <c r="B4264" s="55" t="s">
        <v>69</v>
      </c>
      <c r="C4264" s="55" t="str">
        <f>+IF(ISERROR(VLOOKUP($B4264,Insumos!$C:$G,3,FALSE)),"",VLOOKUP($B4264,Insumos!$C:$G,3,FALSE))</f>
        <v>GRAMOS</v>
      </c>
      <c r="D4264" s="56">
        <f>+IF(ISERROR(VLOOKUP($B4264,Insumos!$C:$G,2,FALSE)),"",VLOOKUP($B4264,Insumos!$C:$G,2,FALSE))</f>
        <v>2777.79</v>
      </c>
      <c r="E4264" s="57">
        <f>+IF(ISERROR(VLOOKUP($B4264,Insumos!$C:$G,5,FALSE)),"",VLOOKUP($B4264,Insumos!$C:$G,5,FALSE))</f>
        <v>5700</v>
      </c>
      <c r="F4264" s="55" t="str">
        <f>+IF(ISERROR(VLOOKUP($B4264,Insumos!$C:$G,4,FALSE)),"",VLOOKUP($B4264,Insumos!$C:$G,4,FALSE))</f>
        <v>GRAMOS</v>
      </c>
      <c r="G4264" s="182">
        <v>110.0</v>
      </c>
      <c r="H4264" s="56">
        <f t="shared" ref="H4264:H4280" si="150">IF(ISERROR(ROUND(+D4264/E4264*G4264,2)),0,ROUND(+D4264/E4264*G4264,2))</f>
        <v>53.61</v>
      </c>
    </row>
    <row r="4265" ht="15.75" customHeight="1">
      <c r="A4265" s="53">
        <v>2.0</v>
      </c>
      <c r="B4265" s="55" t="s">
        <v>52</v>
      </c>
      <c r="C4265" s="55" t="str">
        <f>+IF(ISERROR(VLOOKUP($B4265,Insumos!$C:$G,3,FALSE)),"",VLOOKUP($B4265,Insumos!$C:$G,3,FALSE))</f>
        <v>UNIDAD</v>
      </c>
      <c r="D4265" s="56">
        <f>+IF(ISERROR(VLOOKUP($B4265,Insumos!$C:$G,2,FALSE)),"",VLOOKUP($B4265,Insumos!$C:$G,2,FALSE))</f>
        <v>5000</v>
      </c>
      <c r="E4265" s="57">
        <f>+IF(ISERROR(VLOOKUP($B4265,Insumos!$C:$G,5,FALSE)),"",VLOOKUP($B4265,Insumos!$C:$G,5,FALSE))</f>
        <v>100</v>
      </c>
      <c r="F4265" s="55" t="str">
        <f>+IF(ISERROR(VLOOKUP($B4265,Insumos!$C:$G,4,FALSE)),"",VLOOKUP($B4265,Insumos!$C:$G,4,FALSE))</f>
        <v>UNIDAD</v>
      </c>
      <c r="G4265" s="186">
        <v>0.5</v>
      </c>
      <c r="H4265" s="56">
        <f t="shared" si="150"/>
        <v>25</v>
      </c>
    </row>
    <row r="4266" ht="15.75" customHeight="1">
      <c r="A4266" s="53">
        <v>3.0</v>
      </c>
      <c r="B4266" s="55" t="s">
        <v>236</v>
      </c>
      <c r="C4266" s="55" t="str">
        <f>+IF(ISERROR(VLOOKUP($B4266,Insumos!$C:$G,3,FALSE)),"",VLOOKUP($B4266,Insumos!$C:$G,3,FALSE))</f>
        <v>GRAMOS</v>
      </c>
      <c r="D4266" s="56">
        <f>+IF(ISERROR(VLOOKUP($B4266,Insumos!$C:$G,2,FALSE)),"",VLOOKUP($B4266,Insumos!$C:$G,2,FALSE))</f>
        <v>8753.846154</v>
      </c>
      <c r="E4266" s="57">
        <f>+IF(ISERROR(VLOOKUP($B4266,Insumos!$C:$G,5,FALSE)),"",VLOOKUP($B4266,Insumos!$C:$G,5,FALSE))</f>
        <v>1000</v>
      </c>
      <c r="F4266" s="55" t="str">
        <f>+IF(ISERROR(VLOOKUP($B4266,Insumos!$C:$G,4,FALSE)),"",VLOOKUP($B4266,Insumos!$C:$G,4,FALSE))</f>
        <v>GRAMOS</v>
      </c>
      <c r="G4266" s="186">
        <v>30.0</v>
      </c>
      <c r="H4266" s="56">
        <f t="shared" si="150"/>
        <v>262.62</v>
      </c>
    </row>
    <row r="4267" ht="15.75" customHeight="1">
      <c r="A4267" s="53">
        <v>4.0</v>
      </c>
      <c r="B4267" s="55" t="s">
        <v>235</v>
      </c>
      <c r="C4267" s="55" t="str">
        <f>+IF(ISERROR(VLOOKUP($B4267,Insumos!$C:$G,3,FALSE)),"",VLOOKUP($B4267,Insumos!$C:$G,3,FALSE))</f>
        <v>GRAMOS</v>
      </c>
      <c r="D4267" s="56">
        <f>+IF(ISERROR(VLOOKUP($B4267,Insumos!$C:$G,2,FALSE)),"",VLOOKUP($B4267,Insumos!$C:$G,2,FALSE))</f>
        <v>13944.82759</v>
      </c>
      <c r="E4267" s="57">
        <f>+IF(ISERROR(VLOOKUP($B4267,Insumos!$C:$G,5,FALSE)),"",VLOOKUP($B4267,Insumos!$C:$G,5,FALSE))</f>
        <v>1000</v>
      </c>
      <c r="F4267" s="55" t="str">
        <f>+IF(ISERROR(VLOOKUP($B4267,Insumos!$C:$G,4,FALSE)),"",VLOOKUP($B4267,Insumos!$C:$G,4,FALSE))</f>
        <v>GRAMOS</v>
      </c>
      <c r="G4267" s="186">
        <v>40.0</v>
      </c>
      <c r="H4267" s="56">
        <f t="shared" si="150"/>
        <v>557.79</v>
      </c>
    </row>
    <row r="4268" ht="15.75" customHeight="1">
      <c r="A4268" s="53">
        <v>5.0</v>
      </c>
      <c r="B4268" s="55" t="s">
        <v>33</v>
      </c>
      <c r="C4268" s="55" t="str">
        <f>+IF(ISERROR(VLOOKUP($B4268,Insumos!$C:$G,3,FALSE)),"",VLOOKUP($B4268,Insumos!$C:$G,3,FALSE))</f>
        <v>GRAMOS</v>
      </c>
      <c r="D4268" s="56">
        <f>+IF(ISERROR(VLOOKUP($B4268,Insumos!$C:$G,2,FALSE)),"",VLOOKUP($B4268,Insumos!$C:$G,2,FALSE))</f>
        <v>6945</v>
      </c>
      <c r="E4268" s="57">
        <f>+IF(ISERROR(VLOOKUP($B4268,Insumos!$C:$G,5,FALSE)),"",VLOOKUP($B4268,Insumos!$C:$G,5,FALSE))</f>
        <v>1360</v>
      </c>
      <c r="F4268" s="55" t="str">
        <f>+IF(ISERROR(VLOOKUP($B4268,Insumos!$C:$G,4,FALSE)),"",VLOOKUP($B4268,Insumos!$C:$G,4,FALSE))</f>
        <v>GRAMOS</v>
      </c>
      <c r="G4268" s="186">
        <v>35.0</v>
      </c>
      <c r="H4268" s="56">
        <f t="shared" si="150"/>
        <v>178.73</v>
      </c>
    </row>
    <row r="4269" ht="15.75" customHeight="1">
      <c r="A4269" s="53">
        <v>6.0</v>
      </c>
      <c r="B4269" s="55" t="s">
        <v>324</v>
      </c>
      <c r="C4269" s="55" t="str">
        <f>+IF(ISERROR(VLOOKUP($B4269,Insumos!$C:$G,3,FALSE)),"",VLOOKUP($B4269,Insumos!$C:$G,3,FALSE))</f>
        <v>GRAMOS</v>
      </c>
      <c r="D4269" s="56">
        <f>+IF(ISERROR(VLOOKUP($B4269,Insumos!$C:$G,2,FALSE)),"",VLOOKUP($B4269,Insumos!$C:$G,2,FALSE))</f>
        <v>1134.5</v>
      </c>
      <c r="E4269" s="57">
        <f>+IF(ISERROR(VLOOKUP($B4269,Insumos!$C:$G,5,FALSE)),"",VLOOKUP($B4269,Insumos!$C:$G,5,FALSE))</f>
        <v>1000</v>
      </c>
      <c r="F4269" s="55" t="str">
        <f>+IF(ISERROR(VLOOKUP($B4269,Insumos!$C:$G,4,FALSE)),"",VLOOKUP($B4269,Insumos!$C:$G,4,FALSE))</f>
        <v>GRAMOS</v>
      </c>
      <c r="G4269" s="186">
        <v>5.0</v>
      </c>
      <c r="H4269" s="56">
        <f t="shared" si="150"/>
        <v>5.67</v>
      </c>
    </row>
    <row r="4270" ht="15.75" customHeight="1">
      <c r="A4270" s="53">
        <v>7.0</v>
      </c>
      <c r="B4270" s="55" t="s">
        <v>87</v>
      </c>
      <c r="C4270" s="55" t="str">
        <f>+IF(ISERROR(VLOOKUP($B4270,Insumos!$C:$G,3,FALSE)),"",VLOOKUP($B4270,Insumos!$C:$G,3,FALSE))</f>
        <v>GRAMOS</v>
      </c>
      <c r="D4270" s="56">
        <f>+IF(ISERROR(VLOOKUP($B4270,Insumos!$C:$G,2,FALSE)),"",VLOOKUP($B4270,Insumos!$C:$G,2,FALSE))</f>
        <v>3795</v>
      </c>
      <c r="E4270" s="57">
        <f>+IF(ISERROR(VLOOKUP($B4270,Insumos!$C:$G,5,FALSE)),"",VLOOKUP($B4270,Insumos!$C:$G,5,FALSE))</f>
        <v>500</v>
      </c>
      <c r="F4270" s="55" t="str">
        <f>+IF(ISERROR(VLOOKUP($B4270,Insumos!$C:$G,4,FALSE)),"",VLOOKUP($B4270,Insumos!$C:$G,4,FALSE))</f>
        <v>GRAMOS</v>
      </c>
      <c r="G4270" s="186">
        <v>5.0</v>
      </c>
      <c r="H4270" s="56">
        <f t="shared" si="150"/>
        <v>37.95</v>
      </c>
    </row>
    <row r="4271" ht="15.75" customHeight="1">
      <c r="A4271" s="53">
        <v>8.0</v>
      </c>
      <c r="B4271" s="55" t="s">
        <v>297</v>
      </c>
      <c r="C4271" s="55" t="str">
        <f>+IF(ISERROR(VLOOKUP($B4271,Insumos!$C:$G,3,FALSE)),"",VLOOKUP($B4271,Insumos!$C:$G,3,FALSE))</f>
        <v>CAJA</v>
      </c>
      <c r="D4271" s="56">
        <f>+IF(ISERROR(VLOOKUP($B4271,Insumos!$C:$G,2,FALSE)),"",VLOOKUP($B4271,Insumos!$C:$G,2,FALSE))</f>
        <v>110</v>
      </c>
      <c r="E4271" s="57">
        <f>+IF(ISERROR(VLOOKUP($B4271,Insumos!$C:$G,5,FALSE)),"",VLOOKUP($B4271,Insumos!$C:$G,5,FALSE))</f>
        <v>1</v>
      </c>
      <c r="F4271" s="55" t="str">
        <f>+IF(ISERROR(VLOOKUP($B4271,Insumos!$C:$G,4,FALSE)),"",VLOOKUP($B4271,Insumos!$C:$G,4,FALSE))</f>
        <v>CAJA</v>
      </c>
      <c r="G4271" s="141">
        <v>1.0</v>
      </c>
      <c r="H4271" s="56">
        <f t="shared" si="150"/>
        <v>110</v>
      </c>
    </row>
    <row r="4272" ht="15.75" customHeight="1">
      <c r="A4272" s="53">
        <v>9.0</v>
      </c>
      <c r="B4272" s="55" t="s">
        <v>314</v>
      </c>
      <c r="C4272" s="55" t="str">
        <f>+IF(ISERROR(VLOOKUP($B4272,Insumos!$C:$G,3,FALSE)),"",VLOOKUP($B4272,Insumos!$C:$G,3,FALSE))</f>
        <v>UNIDAD</v>
      </c>
      <c r="D4272" s="56">
        <f>+IF(ISERROR(VLOOKUP($B4272,Insumos!$C:$G,2,FALSE)),"",VLOOKUP($B4272,Insumos!$C:$G,2,FALSE))</f>
        <v>10.5</v>
      </c>
      <c r="E4272" s="57">
        <f>+IF(ISERROR(VLOOKUP($B4272,Insumos!$C:$G,5,FALSE)),"",VLOOKUP($B4272,Insumos!$C:$G,5,FALSE))</f>
        <v>1</v>
      </c>
      <c r="F4272" s="55" t="str">
        <f>+IF(ISERROR(VLOOKUP($B4272,Insumos!$C:$G,4,FALSE)),"",VLOOKUP($B4272,Insumos!$C:$G,4,FALSE))</f>
        <v>UNIDAD</v>
      </c>
      <c r="G4272" s="141">
        <v>1.0</v>
      </c>
      <c r="H4272" s="56">
        <f t="shared" si="150"/>
        <v>10.5</v>
      </c>
    </row>
    <row r="4273" ht="15.75" customHeight="1">
      <c r="A4273" s="53">
        <v>10.0</v>
      </c>
      <c r="B4273" s="55" t="s">
        <v>156</v>
      </c>
      <c r="C4273" s="55" t="str">
        <f>+IF(ISERROR(VLOOKUP($B4273,Insumos!$C:$G,3,FALSE)),"",VLOOKUP($B4273,Insumos!$C:$G,3,FALSE))</f>
        <v>GRAMOS</v>
      </c>
      <c r="D4273" s="56">
        <f>+IF(ISERROR(VLOOKUP($B4273,Insumos!$C:$G,2,FALSE)),"",VLOOKUP($B4273,Insumos!$C:$G,2,FALSE))</f>
        <v>909</v>
      </c>
      <c r="E4273" s="57">
        <f>+IF(ISERROR(VLOOKUP($B4273,Insumos!$C:$G,5,FALSE)),"",VLOOKUP($B4273,Insumos!$C:$G,5,FALSE))</f>
        <v>1000</v>
      </c>
      <c r="F4273" s="55" t="str">
        <f>+IF(ISERROR(VLOOKUP($B4273,Insumos!$C:$G,4,FALSE)),"",VLOOKUP($B4273,Insumos!$C:$G,4,FALSE))</f>
        <v>GRAMOS</v>
      </c>
      <c r="G4273" s="141">
        <v>8.0</v>
      </c>
      <c r="H4273" s="56">
        <f t="shared" si="150"/>
        <v>7.27</v>
      </c>
    </row>
    <row r="4274" ht="15.75" customHeight="1">
      <c r="A4274" s="53">
        <v>11.0</v>
      </c>
      <c r="B4274" s="55" t="s">
        <v>313</v>
      </c>
      <c r="C4274" s="55" t="str">
        <f>+IF(ISERROR(VLOOKUP($B4274,Insumos!$C:$G,3,FALSE)),"",VLOOKUP($B4274,Insumos!$C:$G,3,FALSE))</f>
        <v>GRAMOS</v>
      </c>
      <c r="D4274" s="56">
        <f>+IF(ISERROR(VLOOKUP($B4274,Insumos!$C:$G,2,FALSE)),"",VLOOKUP($B4274,Insumos!$C:$G,2,FALSE))</f>
        <v>6750</v>
      </c>
      <c r="E4274" s="57">
        <f>+IF(ISERROR(VLOOKUP($B4274,Insumos!$C:$G,5,FALSE)),"",VLOOKUP($B4274,Insumos!$C:$G,5,FALSE))</f>
        <v>1000</v>
      </c>
      <c r="F4274" s="55" t="str">
        <f>+IF(ISERROR(VLOOKUP($B4274,Insumos!$C:$G,4,FALSE)),"",VLOOKUP($B4274,Insumos!$C:$G,4,FALSE))</f>
        <v>GRAMOS</v>
      </c>
      <c r="G4274" s="141">
        <v>8.0</v>
      </c>
      <c r="H4274" s="56">
        <f t="shared" si="150"/>
        <v>54</v>
      </c>
    </row>
    <row r="4275" ht="15.75" customHeight="1">
      <c r="A4275" s="53">
        <v>12.0</v>
      </c>
      <c r="B4275" s="55" t="s">
        <v>311</v>
      </c>
      <c r="C4275" s="55" t="str">
        <f>+IF(ISERROR(VLOOKUP($B4275,Insumos!$C:$G,3,FALSE)),"",VLOOKUP($B4275,Insumos!$C:$G,3,FALSE))</f>
        <v>UNIDAD</v>
      </c>
      <c r="D4275" s="56">
        <f>+IF(ISERROR(VLOOKUP($B4275,Insumos!$C:$G,2,FALSE)),"",VLOOKUP($B4275,Insumos!$C:$G,2,FALSE))</f>
        <v>75.25</v>
      </c>
      <c r="E4275" s="57">
        <f>+IF(ISERROR(VLOOKUP($B4275,Insumos!$C:$G,5,FALSE)),"",VLOOKUP($B4275,Insumos!$C:$G,5,FALSE))</f>
        <v>1</v>
      </c>
      <c r="F4275" s="55" t="str">
        <f>+IF(ISERROR(VLOOKUP($B4275,Insumos!$C:$G,4,FALSE)),"",VLOOKUP($B4275,Insumos!$C:$G,4,FALSE))</f>
        <v>UNIDAD</v>
      </c>
      <c r="G4275" s="141">
        <v>1.0</v>
      </c>
      <c r="H4275" s="56">
        <f t="shared" si="150"/>
        <v>75.25</v>
      </c>
    </row>
    <row r="4276" ht="15.75" customHeight="1">
      <c r="A4276" s="53">
        <v>13.0</v>
      </c>
      <c r="B4276" s="55" t="s">
        <v>312</v>
      </c>
      <c r="C4276" s="55" t="str">
        <f>+IF(ISERROR(VLOOKUP($B4276,Insumos!$C:$G,3,FALSE)),"",VLOOKUP($B4276,Insumos!$C:$G,3,FALSE))</f>
        <v>UNIDAD</v>
      </c>
      <c r="D4276" s="56">
        <f>+IF(ISERROR(VLOOKUP($B4276,Insumos!$C:$G,2,FALSE)),"",VLOOKUP($B4276,Insumos!$C:$G,2,FALSE))</f>
        <v>90.25</v>
      </c>
      <c r="E4276" s="57">
        <f>+IF(ISERROR(VLOOKUP($B4276,Insumos!$C:$G,5,FALSE)),"",VLOOKUP($B4276,Insumos!$C:$G,5,FALSE))</f>
        <v>1</v>
      </c>
      <c r="F4276" s="55" t="str">
        <f>+IF(ISERROR(VLOOKUP($B4276,Insumos!$C:$G,4,FALSE)),"",VLOOKUP($B4276,Insumos!$C:$G,4,FALSE))</f>
        <v>UNIDAD</v>
      </c>
      <c r="G4276" s="141">
        <v>1.0</v>
      </c>
      <c r="H4276" s="56">
        <f t="shared" si="150"/>
        <v>90.25</v>
      </c>
    </row>
    <row r="4277" ht="15.75" customHeight="1">
      <c r="A4277" s="53">
        <v>14.0</v>
      </c>
      <c r="B4277" s="55" t="s">
        <v>303</v>
      </c>
      <c r="C4277" s="55" t="str">
        <f>+IF(ISERROR(VLOOKUP($B4277,Insumos!$C:$G,3,FALSE)),"",VLOOKUP($B4277,Insumos!$C:$G,3,FALSE))</f>
        <v>UNIDAD</v>
      </c>
      <c r="D4277" s="56">
        <f>+IF(ISERROR(VLOOKUP($B4277,Insumos!$C:$G,2,FALSE)),"",VLOOKUP($B4277,Insumos!$C:$G,2,FALSE))</f>
        <v>10</v>
      </c>
      <c r="E4277" s="57">
        <f>+IF(ISERROR(VLOOKUP($B4277,Insumos!$C:$G,5,FALSE)),"",VLOOKUP($B4277,Insumos!$C:$G,5,FALSE))</f>
        <v>1</v>
      </c>
      <c r="F4277" s="55" t="str">
        <f>+IF(ISERROR(VLOOKUP($B4277,Insumos!$C:$G,4,FALSE)),"",VLOOKUP($B4277,Insumos!$C:$G,4,FALSE))</f>
        <v>UNIDAD</v>
      </c>
      <c r="G4277" s="141">
        <v>2.0</v>
      </c>
      <c r="H4277" s="56">
        <f t="shared" si="150"/>
        <v>20</v>
      </c>
    </row>
    <row r="4278" ht="15.75" customHeight="1">
      <c r="A4278" s="53">
        <v>15.0</v>
      </c>
      <c r="B4278" s="55" t="s">
        <v>304</v>
      </c>
      <c r="C4278" s="55" t="str">
        <f>+IF(ISERROR(VLOOKUP($B4278,Insumos!$C:$G,3,FALSE)),"",VLOOKUP($B4278,Insumos!$C:$G,3,FALSE))</f>
        <v>UNIDAD</v>
      </c>
      <c r="D4278" s="56">
        <f>+IF(ISERROR(VLOOKUP($B4278,Insumos!$C:$G,2,FALSE)),"",VLOOKUP($B4278,Insumos!$C:$G,2,FALSE))</f>
        <v>9</v>
      </c>
      <c r="E4278" s="57">
        <f>+IF(ISERROR(VLOOKUP($B4278,Insumos!$C:$G,5,FALSE)),"",VLOOKUP($B4278,Insumos!$C:$G,5,FALSE))</f>
        <v>1</v>
      </c>
      <c r="F4278" s="55" t="str">
        <f>+IF(ISERROR(VLOOKUP($B4278,Insumos!$C:$G,4,FALSE)),"",VLOOKUP($B4278,Insumos!$C:$G,4,FALSE))</f>
        <v>UNIDAD</v>
      </c>
      <c r="G4278" s="141">
        <v>2.0</v>
      </c>
      <c r="H4278" s="56">
        <f t="shared" si="150"/>
        <v>18</v>
      </c>
    </row>
    <row r="4279" ht="15.75" customHeight="1">
      <c r="A4279" s="53">
        <v>16.0</v>
      </c>
      <c r="B4279" s="55" t="s">
        <v>315</v>
      </c>
      <c r="C4279" s="55" t="str">
        <f>+IF(ISERROR(VLOOKUP($B4279,Insumos!$C:$G,3,FALSE)),"",VLOOKUP($B4279,Insumos!$C:$G,3,FALSE))</f>
        <v>UNIDAD</v>
      </c>
      <c r="D4279" s="56">
        <f>+IF(ISERROR(VLOOKUP($B4279,Insumos!$C:$G,2,FALSE)),"",VLOOKUP($B4279,Insumos!$C:$G,2,FALSE))</f>
        <v>170</v>
      </c>
      <c r="E4279" s="57">
        <f>+IF(ISERROR(VLOOKUP($B4279,Insumos!$C:$G,5,FALSE)),"",VLOOKUP($B4279,Insumos!$C:$G,5,FALSE))</f>
        <v>1</v>
      </c>
      <c r="F4279" s="55" t="str">
        <f>+IF(ISERROR(VLOOKUP($B4279,Insumos!$C:$G,4,FALSE)),"",VLOOKUP($B4279,Insumos!$C:$G,4,FALSE))</f>
        <v>UNIDAD</v>
      </c>
      <c r="G4279" s="141">
        <v>1.0</v>
      </c>
      <c r="H4279" s="56">
        <f t="shared" si="150"/>
        <v>170</v>
      </c>
    </row>
    <row r="4280" ht="15.75" customHeight="1">
      <c r="A4280" s="53">
        <v>17.0</v>
      </c>
      <c r="B4280" s="55"/>
      <c r="C4280" s="55" t="str">
        <f>+IF(ISERROR(VLOOKUP($B4280,Insumos!$C:$G,3,FALSE)),"",VLOOKUP($B4280,Insumos!$C:$G,3,FALSE))</f>
        <v/>
      </c>
      <c r="D4280" s="56" t="str">
        <f>+IF(ISERROR(VLOOKUP($B4280,Insumos!$C:$G,2,FALSE)),"",VLOOKUP($B4280,Insumos!$C:$G,2,FALSE))</f>
        <v/>
      </c>
      <c r="E4280" s="57" t="str">
        <f>+IF(ISERROR(VLOOKUP($B4280,Insumos!$C:$G,5,FALSE)),"",VLOOKUP($B4280,Insumos!$C:$G,5,FALSE))</f>
        <v/>
      </c>
      <c r="F4280" s="55" t="str">
        <f>+IF(ISERROR(VLOOKUP($B4280,Insumos!$C:$G,4,FALSE)),"",VLOOKUP($B4280,Insumos!$C:$G,4,FALSE))</f>
        <v/>
      </c>
      <c r="G4280" s="141"/>
      <c r="H4280" s="56">
        <f t="shared" si="150"/>
        <v>0</v>
      </c>
    </row>
    <row r="4281" ht="15.75" customHeight="1">
      <c r="A4281" s="42"/>
      <c r="B4281" s="140"/>
      <c r="C4281" s="41"/>
      <c r="D4281" s="44"/>
      <c r="E4281" s="45"/>
      <c r="F4281" s="41"/>
      <c r="G4281" s="67" t="s">
        <v>566</v>
      </c>
      <c r="H4281" s="68">
        <f>+SUM(H4264:H4280)</f>
        <v>1676.64</v>
      </c>
    </row>
    <row r="4282" ht="15.75" customHeight="1">
      <c r="A4282" s="42"/>
      <c r="B4282" s="140"/>
      <c r="C4282" s="41"/>
      <c r="D4282" s="44"/>
      <c r="E4282" s="45"/>
      <c r="F4282" s="41"/>
      <c r="G4282" s="67" t="s">
        <v>569</v>
      </c>
      <c r="H4282" s="142">
        <f>+H4281/10</f>
        <v>167.664</v>
      </c>
    </row>
    <row r="4283" ht="15.75" customHeight="1">
      <c r="A4283" s="42"/>
      <c r="B4283" s="140"/>
      <c r="C4283" s="41"/>
      <c r="D4283" s="44"/>
      <c r="E4283" s="45"/>
      <c r="F4283" s="41"/>
      <c r="G4283" s="67" t="s">
        <v>570</v>
      </c>
      <c r="H4283" s="143">
        <f>(H4281+H4282)*1.19</f>
        <v>2194.72176</v>
      </c>
    </row>
    <row r="4284" ht="15.75" customHeight="1">
      <c r="A4284" s="42"/>
      <c r="B4284" s="140"/>
      <c r="C4284" s="41"/>
      <c r="D4284" s="44"/>
      <c r="E4284" s="45"/>
      <c r="F4284" s="41"/>
      <c r="G4284" s="67" t="s">
        <v>571</v>
      </c>
      <c r="H4284" s="144">
        <f>+H4283/H4285</f>
        <v>0.244129228</v>
      </c>
    </row>
    <row r="4285" ht="15.75" customHeight="1">
      <c r="A4285" s="42"/>
      <c r="B4285" s="140"/>
      <c r="C4285" s="41"/>
      <c r="D4285" s="44"/>
      <c r="E4285" s="45"/>
      <c r="F4285" s="41"/>
      <c r="G4285" s="67" t="s">
        <v>572</v>
      </c>
      <c r="H4285" s="154">
        <v>8990.0</v>
      </c>
    </row>
    <row r="4286" ht="15.75" customHeight="1">
      <c r="B4286" s="4"/>
      <c r="G4286" s="31"/>
    </row>
    <row r="4287" ht="15.75" customHeight="1">
      <c r="B4287" s="4"/>
      <c r="G4287" s="31"/>
    </row>
    <row r="4288" ht="15.75" customHeight="1">
      <c r="B4288" s="4"/>
      <c r="G4288" s="31"/>
    </row>
    <row r="4289" ht="15.75" customHeight="1">
      <c r="B4289" s="4"/>
      <c r="G4289" s="31"/>
    </row>
    <row r="4290" ht="15.75" customHeight="1">
      <c r="B4290" s="4"/>
      <c r="G4290" s="31"/>
    </row>
    <row r="4291" ht="15.75" customHeight="1">
      <c r="B4291" s="4"/>
      <c r="G4291" s="31"/>
    </row>
    <row r="4292" ht="15.75" customHeight="1">
      <c r="A4292" s="138" t="s">
        <v>562</v>
      </c>
      <c r="B4292" s="89" t="s">
        <v>695</v>
      </c>
      <c r="C4292" s="34" t="s">
        <v>484</v>
      </c>
      <c r="D4292" s="35"/>
      <c r="E4292" s="36"/>
      <c r="F4292" s="37"/>
      <c r="G4292" s="38"/>
      <c r="H4292" s="35"/>
    </row>
    <row r="4293" ht="15.75" customHeight="1">
      <c r="A4293" s="42"/>
      <c r="B4293" s="140"/>
      <c r="C4293" s="42"/>
      <c r="D4293" s="44"/>
      <c r="E4293" s="45"/>
      <c r="F4293" s="42"/>
      <c r="G4293" s="46"/>
      <c r="H4293" s="44"/>
    </row>
    <row r="4294" ht="15.75" customHeight="1">
      <c r="A4294" s="48" t="s">
        <v>476</v>
      </c>
      <c r="B4294" s="48" t="s">
        <v>477</v>
      </c>
      <c r="C4294" s="48" t="s">
        <v>478</v>
      </c>
      <c r="D4294" s="49" t="s">
        <v>564</v>
      </c>
      <c r="E4294" s="50" t="s">
        <v>10</v>
      </c>
      <c r="F4294" s="48" t="s">
        <v>480</v>
      </c>
      <c r="G4294" s="51" t="s">
        <v>481</v>
      </c>
      <c r="H4294" s="49" t="s">
        <v>565</v>
      </c>
    </row>
    <row r="4295" ht="15.75" customHeight="1">
      <c r="A4295" s="53">
        <v>1.0</v>
      </c>
      <c r="B4295" s="55" t="s">
        <v>69</v>
      </c>
      <c r="C4295" s="55" t="str">
        <f>+IF(ISERROR(VLOOKUP($B4295,Insumos!$C:$G,3,FALSE)),"",VLOOKUP($B4295,Insumos!$C:$G,3,FALSE))</f>
        <v>GRAMOS</v>
      </c>
      <c r="D4295" s="56">
        <f>+IF(ISERROR(VLOOKUP($B4295,Insumos!$C:$G,2,FALSE)),"",VLOOKUP($B4295,Insumos!$C:$G,2,FALSE))</f>
        <v>2777.79</v>
      </c>
      <c r="E4295" s="57">
        <f>+IF(ISERROR(VLOOKUP($B4295,Insumos!$C:$G,5,FALSE)),"",VLOOKUP($B4295,Insumos!$C:$G,5,FALSE))</f>
        <v>5700</v>
      </c>
      <c r="F4295" s="55" t="str">
        <f>+IF(ISERROR(VLOOKUP($B4295,Insumos!$C:$G,4,FALSE)),"",VLOOKUP($B4295,Insumos!$C:$G,4,FALSE))</f>
        <v>GRAMOS</v>
      </c>
      <c r="G4295" s="182">
        <v>110.0</v>
      </c>
      <c r="H4295" s="56">
        <f t="shared" ref="H4295:H4311" si="151">IF(ISERROR(ROUND(+D4295/E4295*G4295,2)),0,ROUND(+D4295/E4295*G4295,2))</f>
        <v>53.61</v>
      </c>
    </row>
    <row r="4296" ht="15.75" customHeight="1">
      <c r="A4296" s="53">
        <v>2.0</v>
      </c>
      <c r="B4296" s="55" t="s">
        <v>52</v>
      </c>
      <c r="C4296" s="55" t="str">
        <f>+IF(ISERROR(VLOOKUP($B4296,Insumos!$C:$G,3,FALSE)),"",VLOOKUP($B4296,Insumos!$C:$G,3,FALSE))</f>
        <v>UNIDAD</v>
      </c>
      <c r="D4296" s="56">
        <f>+IF(ISERROR(VLOOKUP($B4296,Insumos!$C:$G,2,FALSE)),"",VLOOKUP($B4296,Insumos!$C:$G,2,FALSE))</f>
        <v>5000</v>
      </c>
      <c r="E4296" s="57">
        <f>+IF(ISERROR(VLOOKUP($B4296,Insumos!$C:$G,5,FALSE)),"",VLOOKUP($B4296,Insumos!$C:$G,5,FALSE))</f>
        <v>100</v>
      </c>
      <c r="F4296" s="55" t="str">
        <f>+IF(ISERROR(VLOOKUP($B4296,Insumos!$C:$G,4,FALSE)),"",VLOOKUP($B4296,Insumos!$C:$G,4,FALSE))</f>
        <v>UNIDAD</v>
      </c>
      <c r="G4296" s="186">
        <v>0.5</v>
      </c>
      <c r="H4296" s="56">
        <f t="shared" si="151"/>
        <v>25</v>
      </c>
    </row>
    <row r="4297" ht="15.75" customHeight="1">
      <c r="A4297" s="53">
        <v>3.0</v>
      </c>
      <c r="B4297" s="55" t="s">
        <v>241</v>
      </c>
      <c r="C4297" s="55" t="str">
        <f>+IF(ISERROR(VLOOKUP($B4297,Insumos!$C:$G,3,FALSE)),"",VLOOKUP($B4297,Insumos!$C:$G,3,FALSE))</f>
        <v>GRAMOS</v>
      </c>
      <c r="D4297" s="56">
        <f>+IF(ISERROR(VLOOKUP($B4297,Insumos!$C:$G,2,FALSE)),"",VLOOKUP($B4297,Insumos!$C:$G,2,FALSE))</f>
        <v>14575</v>
      </c>
      <c r="E4297" s="57">
        <f>+IF(ISERROR(VLOOKUP($B4297,Insumos!$C:$G,5,FALSE)),"",VLOOKUP($B4297,Insumos!$C:$G,5,FALSE))</f>
        <v>800</v>
      </c>
      <c r="F4297" s="55" t="str">
        <f>+IF(ISERROR(VLOOKUP($B4297,Insumos!$C:$G,4,FALSE)),"",VLOOKUP($B4297,Insumos!$C:$G,4,FALSE))</f>
        <v>GRAMOS</v>
      </c>
      <c r="G4297" s="186">
        <v>30.0</v>
      </c>
      <c r="H4297" s="56">
        <f t="shared" si="151"/>
        <v>546.56</v>
      </c>
    </row>
    <row r="4298" ht="15.75" customHeight="1">
      <c r="A4298" s="53">
        <v>4.0</v>
      </c>
      <c r="B4298" s="55" t="s">
        <v>33</v>
      </c>
      <c r="C4298" s="55" t="str">
        <f>+IF(ISERROR(VLOOKUP($B4298,Insumos!$C:$G,3,FALSE)),"",VLOOKUP($B4298,Insumos!$C:$G,3,FALSE))</f>
        <v>GRAMOS</v>
      </c>
      <c r="D4298" s="56">
        <f>+IF(ISERROR(VLOOKUP($B4298,Insumos!$C:$G,2,FALSE)),"",VLOOKUP($B4298,Insumos!$C:$G,2,FALSE))</f>
        <v>6945</v>
      </c>
      <c r="E4298" s="57">
        <f>+IF(ISERROR(VLOOKUP($B4298,Insumos!$C:$G,5,FALSE)),"",VLOOKUP($B4298,Insumos!$C:$G,5,FALSE))</f>
        <v>1360</v>
      </c>
      <c r="F4298" s="55" t="str">
        <f>+IF(ISERROR(VLOOKUP($B4298,Insumos!$C:$G,4,FALSE)),"",VLOOKUP($B4298,Insumos!$C:$G,4,FALSE))</f>
        <v>GRAMOS</v>
      </c>
      <c r="G4298" s="186">
        <v>35.0</v>
      </c>
      <c r="H4298" s="56">
        <f t="shared" si="151"/>
        <v>178.73</v>
      </c>
    </row>
    <row r="4299" ht="15.75" customHeight="1">
      <c r="A4299" s="53">
        <v>5.0</v>
      </c>
      <c r="B4299" s="55" t="s">
        <v>54</v>
      </c>
      <c r="C4299" s="55" t="str">
        <f>+IF(ISERROR(VLOOKUP($B4299,Insumos!$C:$G,3,FALSE)),"",VLOOKUP($B4299,Insumos!$C:$G,3,FALSE))</f>
        <v>UNIDAD</v>
      </c>
      <c r="D4299" s="56">
        <f>+IF(ISERROR(VLOOKUP($B4299,Insumos!$C:$G,2,FALSE)),"",VLOOKUP($B4299,Insumos!$C:$G,2,FALSE))</f>
        <v>8000</v>
      </c>
      <c r="E4299" s="57">
        <f>+IF(ISERROR(VLOOKUP($B4299,Insumos!$C:$G,5,FALSE)),"",VLOOKUP($B4299,Insumos!$C:$G,5,FALSE))</f>
        <v>36</v>
      </c>
      <c r="F4299" s="55" t="str">
        <f>+IF(ISERROR(VLOOKUP($B4299,Insumos!$C:$G,4,FALSE)),"",VLOOKUP($B4299,Insumos!$C:$G,4,FALSE))</f>
        <v>UNIDAD</v>
      </c>
      <c r="G4299" s="186">
        <v>0.5</v>
      </c>
      <c r="H4299" s="56">
        <f t="shared" si="151"/>
        <v>111.11</v>
      </c>
    </row>
    <row r="4300" ht="15.75" customHeight="1">
      <c r="A4300" s="53">
        <v>6.0</v>
      </c>
      <c r="B4300" s="55" t="s">
        <v>87</v>
      </c>
      <c r="C4300" s="55" t="str">
        <f>+IF(ISERROR(VLOOKUP($B4300,Insumos!$C:$G,3,FALSE)),"",VLOOKUP($B4300,Insumos!$C:$G,3,FALSE))</f>
        <v>GRAMOS</v>
      </c>
      <c r="D4300" s="56">
        <f>+IF(ISERROR(VLOOKUP($B4300,Insumos!$C:$G,2,FALSE)),"",VLOOKUP($B4300,Insumos!$C:$G,2,FALSE))</f>
        <v>3795</v>
      </c>
      <c r="E4300" s="57">
        <f>+IF(ISERROR(VLOOKUP($B4300,Insumos!$C:$G,5,FALSE)),"",VLOOKUP($B4300,Insumos!$C:$G,5,FALSE))</f>
        <v>500</v>
      </c>
      <c r="F4300" s="55" t="str">
        <f>+IF(ISERROR(VLOOKUP($B4300,Insumos!$C:$G,4,FALSE)),"",VLOOKUP($B4300,Insumos!$C:$G,4,FALSE))</f>
        <v>GRAMOS</v>
      </c>
      <c r="G4300" s="186">
        <v>5.0</v>
      </c>
      <c r="H4300" s="56">
        <f t="shared" si="151"/>
        <v>37.95</v>
      </c>
    </row>
    <row r="4301" ht="15.75" customHeight="1">
      <c r="A4301" s="53">
        <v>7.0</v>
      </c>
      <c r="B4301" s="55" t="s">
        <v>324</v>
      </c>
      <c r="C4301" s="55" t="str">
        <f>+IF(ISERROR(VLOOKUP($B4301,Insumos!$C:$G,3,FALSE)),"",VLOOKUP($B4301,Insumos!$C:$G,3,FALSE))</f>
        <v>GRAMOS</v>
      </c>
      <c r="D4301" s="56">
        <f>+IF(ISERROR(VLOOKUP($B4301,Insumos!$C:$G,2,FALSE)),"",VLOOKUP($B4301,Insumos!$C:$G,2,FALSE))</f>
        <v>1134.5</v>
      </c>
      <c r="E4301" s="57">
        <f>+IF(ISERROR(VLOOKUP($B4301,Insumos!$C:$G,5,FALSE)),"",VLOOKUP($B4301,Insumos!$C:$G,5,FALSE))</f>
        <v>1000</v>
      </c>
      <c r="F4301" s="55" t="str">
        <f>+IF(ISERROR(VLOOKUP($B4301,Insumos!$C:$G,4,FALSE)),"",VLOOKUP($B4301,Insumos!$C:$G,4,FALSE))</f>
        <v>GRAMOS</v>
      </c>
      <c r="G4301" s="186">
        <v>5.0</v>
      </c>
      <c r="H4301" s="56">
        <f t="shared" si="151"/>
        <v>5.67</v>
      </c>
    </row>
    <row r="4302" ht="15.75" customHeight="1">
      <c r="A4302" s="53">
        <v>8.0</v>
      </c>
      <c r="B4302" s="55" t="s">
        <v>297</v>
      </c>
      <c r="C4302" s="55" t="str">
        <f>+IF(ISERROR(VLOOKUP($B4302,Insumos!$C:$G,3,FALSE)),"",VLOOKUP($B4302,Insumos!$C:$G,3,FALSE))</f>
        <v>CAJA</v>
      </c>
      <c r="D4302" s="56">
        <f>+IF(ISERROR(VLOOKUP($B4302,Insumos!$C:$G,2,FALSE)),"",VLOOKUP($B4302,Insumos!$C:$G,2,FALSE))</f>
        <v>110</v>
      </c>
      <c r="E4302" s="57">
        <f>+IF(ISERROR(VLOOKUP($B4302,Insumos!$C:$G,5,FALSE)),"",VLOOKUP($B4302,Insumos!$C:$G,5,FALSE))</f>
        <v>1</v>
      </c>
      <c r="F4302" s="55" t="str">
        <f>+IF(ISERROR(VLOOKUP($B4302,Insumos!$C:$G,4,FALSE)),"",VLOOKUP($B4302,Insumos!$C:$G,4,FALSE))</f>
        <v>CAJA</v>
      </c>
      <c r="G4302" s="141">
        <v>1.0</v>
      </c>
      <c r="H4302" s="56">
        <f t="shared" si="151"/>
        <v>110</v>
      </c>
    </row>
    <row r="4303" ht="15.75" customHeight="1">
      <c r="A4303" s="53">
        <v>9.0</v>
      </c>
      <c r="B4303" s="55" t="s">
        <v>314</v>
      </c>
      <c r="C4303" s="55" t="str">
        <f>+IF(ISERROR(VLOOKUP($B4303,Insumos!$C:$G,3,FALSE)),"",VLOOKUP($B4303,Insumos!$C:$G,3,FALSE))</f>
        <v>UNIDAD</v>
      </c>
      <c r="D4303" s="56">
        <f>+IF(ISERROR(VLOOKUP($B4303,Insumos!$C:$G,2,FALSE)),"",VLOOKUP($B4303,Insumos!$C:$G,2,FALSE))</f>
        <v>10.5</v>
      </c>
      <c r="E4303" s="57">
        <f>+IF(ISERROR(VLOOKUP($B4303,Insumos!$C:$G,5,FALSE)),"",VLOOKUP($B4303,Insumos!$C:$G,5,FALSE))</f>
        <v>1</v>
      </c>
      <c r="F4303" s="55" t="str">
        <f>+IF(ISERROR(VLOOKUP($B4303,Insumos!$C:$G,4,FALSE)),"",VLOOKUP($B4303,Insumos!$C:$G,4,FALSE))</f>
        <v>UNIDAD</v>
      </c>
      <c r="G4303" s="141">
        <v>1.0</v>
      </c>
      <c r="H4303" s="56">
        <f t="shared" si="151"/>
        <v>10.5</v>
      </c>
    </row>
    <row r="4304" ht="15.75" customHeight="1">
      <c r="A4304" s="53">
        <v>10.0</v>
      </c>
      <c r="B4304" s="55" t="s">
        <v>156</v>
      </c>
      <c r="C4304" s="55" t="str">
        <f>+IF(ISERROR(VLOOKUP($B4304,Insumos!$C:$G,3,FALSE)),"",VLOOKUP($B4304,Insumos!$C:$G,3,FALSE))</f>
        <v>GRAMOS</v>
      </c>
      <c r="D4304" s="56">
        <f>+IF(ISERROR(VLOOKUP($B4304,Insumos!$C:$G,2,FALSE)),"",VLOOKUP($B4304,Insumos!$C:$G,2,FALSE))</f>
        <v>909</v>
      </c>
      <c r="E4304" s="57">
        <f>+IF(ISERROR(VLOOKUP($B4304,Insumos!$C:$G,5,FALSE)),"",VLOOKUP($B4304,Insumos!$C:$G,5,FALSE))</f>
        <v>1000</v>
      </c>
      <c r="F4304" s="55" t="str">
        <f>+IF(ISERROR(VLOOKUP($B4304,Insumos!$C:$G,4,FALSE)),"",VLOOKUP($B4304,Insumos!$C:$G,4,FALSE))</f>
        <v>GRAMOS</v>
      </c>
      <c r="G4304" s="141">
        <v>8.0</v>
      </c>
      <c r="H4304" s="56">
        <f t="shared" si="151"/>
        <v>7.27</v>
      </c>
    </row>
    <row r="4305" ht="15.75" customHeight="1">
      <c r="A4305" s="53">
        <v>11.0</v>
      </c>
      <c r="B4305" s="55" t="s">
        <v>313</v>
      </c>
      <c r="C4305" s="55" t="str">
        <f>+IF(ISERROR(VLOOKUP($B4305,Insumos!$C:$G,3,FALSE)),"",VLOOKUP($B4305,Insumos!$C:$G,3,FALSE))</f>
        <v>GRAMOS</v>
      </c>
      <c r="D4305" s="56">
        <f>+IF(ISERROR(VLOOKUP($B4305,Insumos!$C:$G,2,FALSE)),"",VLOOKUP($B4305,Insumos!$C:$G,2,FALSE))</f>
        <v>6750</v>
      </c>
      <c r="E4305" s="57">
        <f>+IF(ISERROR(VLOOKUP($B4305,Insumos!$C:$G,5,FALSE)),"",VLOOKUP($B4305,Insumos!$C:$G,5,FALSE))</f>
        <v>1000</v>
      </c>
      <c r="F4305" s="55" t="str">
        <f>+IF(ISERROR(VLOOKUP($B4305,Insumos!$C:$G,4,FALSE)),"",VLOOKUP($B4305,Insumos!$C:$G,4,FALSE))</f>
        <v>GRAMOS</v>
      </c>
      <c r="G4305" s="141">
        <v>8.0</v>
      </c>
      <c r="H4305" s="56">
        <f t="shared" si="151"/>
        <v>54</v>
      </c>
    </row>
    <row r="4306" ht="15.75" customHeight="1">
      <c r="A4306" s="53">
        <v>12.0</v>
      </c>
      <c r="B4306" s="55" t="s">
        <v>311</v>
      </c>
      <c r="C4306" s="55" t="str">
        <f>+IF(ISERROR(VLOOKUP($B4306,Insumos!$C:$G,3,FALSE)),"",VLOOKUP($B4306,Insumos!$C:$G,3,FALSE))</f>
        <v>UNIDAD</v>
      </c>
      <c r="D4306" s="56">
        <f>+IF(ISERROR(VLOOKUP($B4306,Insumos!$C:$G,2,FALSE)),"",VLOOKUP($B4306,Insumos!$C:$G,2,FALSE))</f>
        <v>75.25</v>
      </c>
      <c r="E4306" s="57">
        <f>+IF(ISERROR(VLOOKUP($B4306,Insumos!$C:$G,5,FALSE)),"",VLOOKUP($B4306,Insumos!$C:$G,5,FALSE))</f>
        <v>1</v>
      </c>
      <c r="F4306" s="55" t="str">
        <f>+IF(ISERROR(VLOOKUP($B4306,Insumos!$C:$G,4,FALSE)),"",VLOOKUP($B4306,Insumos!$C:$G,4,FALSE))</f>
        <v>UNIDAD</v>
      </c>
      <c r="G4306" s="141">
        <v>1.0</v>
      </c>
      <c r="H4306" s="56">
        <f t="shared" si="151"/>
        <v>75.25</v>
      </c>
    </row>
    <row r="4307" ht="15.75" customHeight="1">
      <c r="A4307" s="53">
        <v>13.0</v>
      </c>
      <c r="B4307" s="55" t="s">
        <v>312</v>
      </c>
      <c r="C4307" s="55" t="str">
        <f>+IF(ISERROR(VLOOKUP($B4307,Insumos!$C:$G,3,FALSE)),"",VLOOKUP($B4307,Insumos!$C:$G,3,FALSE))</f>
        <v>UNIDAD</v>
      </c>
      <c r="D4307" s="56">
        <f>+IF(ISERROR(VLOOKUP($B4307,Insumos!$C:$G,2,FALSE)),"",VLOOKUP($B4307,Insumos!$C:$G,2,FALSE))</f>
        <v>90.25</v>
      </c>
      <c r="E4307" s="57">
        <f>+IF(ISERROR(VLOOKUP($B4307,Insumos!$C:$G,5,FALSE)),"",VLOOKUP($B4307,Insumos!$C:$G,5,FALSE))</f>
        <v>1</v>
      </c>
      <c r="F4307" s="55" t="str">
        <f>+IF(ISERROR(VLOOKUP($B4307,Insumos!$C:$G,4,FALSE)),"",VLOOKUP($B4307,Insumos!$C:$G,4,FALSE))</f>
        <v>UNIDAD</v>
      </c>
      <c r="G4307" s="141">
        <v>1.0</v>
      </c>
      <c r="H4307" s="56">
        <f t="shared" si="151"/>
        <v>90.25</v>
      </c>
    </row>
    <row r="4308" ht="15.75" customHeight="1">
      <c r="A4308" s="53">
        <v>14.0</v>
      </c>
      <c r="B4308" s="55" t="s">
        <v>303</v>
      </c>
      <c r="C4308" s="55" t="str">
        <f>+IF(ISERROR(VLOOKUP($B4308,Insumos!$C:$G,3,FALSE)),"",VLOOKUP($B4308,Insumos!$C:$G,3,FALSE))</f>
        <v>UNIDAD</v>
      </c>
      <c r="D4308" s="56">
        <f>+IF(ISERROR(VLOOKUP($B4308,Insumos!$C:$G,2,FALSE)),"",VLOOKUP($B4308,Insumos!$C:$G,2,FALSE))</f>
        <v>10</v>
      </c>
      <c r="E4308" s="57">
        <f>+IF(ISERROR(VLOOKUP($B4308,Insumos!$C:$G,5,FALSE)),"",VLOOKUP($B4308,Insumos!$C:$G,5,FALSE))</f>
        <v>1</v>
      </c>
      <c r="F4308" s="55" t="str">
        <f>+IF(ISERROR(VLOOKUP($B4308,Insumos!$C:$G,4,FALSE)),"",VLOOKUP($B4308,Insumos!$C:$G,4,FALSE))</f>
        <v>UNIDAD</v>
      </c>
      <c r="G4308" s="141">
        <v>2.0</v>
      </c>
      <c r="H4308" s="56">
        <f t="shared" si="151"/>
        <v>20</v>
      </c>
    </row>
    <row r="4309" ht="15.75" customHeight="1">
      <c r="A4309" s="53">
        <v>15.0</v>
      </c>
      <c r="B4309" s="55" t="s">
        <v>304</v>
      </c>
      <c r="C4309" s="55" t="str">
        <f>+IF(ISERROR(VLOOKUP($B4309,Insumos!$C:$G,3,FALSE)),"",VLOOKUP($B4309,Insumos!$C:$G,3,FALSE))</f>
        <v>UNIDAD</v>
      </c>
      <c r="D4309" s="56">
        <f>+IF(ISERROR(VLOOKUP($B4309,Insumos!$C:$G,2,FALSE)),"",VLOOKUP($B4309,Insumos!$C:$G,2,FALSE))</f>
        <v>9</v>
      </c>
      <c r="E4309" s="57">
        <f>+IF(ISERROR(VLOOKUP($B4309,Insumos!$C:$G,5,FALSE)),"",VLOOKUP($B4309,Insumos!$C:$G,5,FALSE))</f>
        <v>1</v>
      </c>
      <c r="F4309" s="55" t="str">
        <f>+IF(ISERROR(VLOOKUP($B4309,Insumos!$C:$G,4,FALSE)),"",VLOOKUP($B4309,Insumos!$C:$G,4,FALSE))</f>
        <v>UNIDAD</v>
      </c>
      <c r="G4309" s="141">
        <v>2.0</v>
      </c>
      <c r="H4309" s="56">
        <f t="shared" si="151"/>
        <v>18</v>
      </c>
    </row>
    <row r="4310" ht="15.75" customHeight="1">
      <c r="A4310" s="53">
        <v>16.0</v>
      </c>
      <c r="B4310" s="55" t="s">
        <v>315</v>
      </c>
      <c r="C4310" s="55" t="str">
        <f>+IF(ISERROR(VLOOKUP($B4310,Insumos!$C:$G,3,FALSE)),"",VLOOKUP($B4310,Insumos!$C:$G,3,FALSE))</f>
        <v>UNIDAD</v>
      </c>
      <c r="D4310" s="56">
        <f>+IF(ISERROR(VLOOKUP($B4310,Insumos!$C:$G,2,FALSE)),"",VLOOKUP($B4310,Insumos!$C:$G,2,FALSE))</f>
        <v>170</v>
      </c>
      <c r="E4310" s="57">
        <f>+IF(ISERROR(VLOOKUP($B4310,Insumos!$C:$G,5,FALSE)),"",VLOOKUP($B4310,Insumos!$C:$G,5,FALSE))</f>
        <v>1</v>
      </c>
      <c r="F4310" s="55" t="str">
        <f>+IF(ISERROR(VLOOKUP($B4310,Insumos!$C:$G,4,FALSE)),"",VLOOKUP($B4310,Insumos!$C:$G,4,FALSE))</f>
        <v>UNIDAD</v>
      </c>
      <c r="G4310" s="141">
        <v>1.0</v>
      </c>
      <c r="H4310" s="56">
        <f t="shared" si="151"/>
        <v>170</v>
      </c>
    </row>
    <row r="4311" ht="15.75" customHeight="1">
      <c r="A4311" s="53">
        <v>17.0</v>
      </c>
      <c r="B4311" s="55"/>
      <c r="C4311" s="55" t="str">
        <f>+IF(ISERROR(VLOOKUP($B4311,Insumos!$C:$G,3,FALSE)),"",VLOOKUP($B4311,Insumos!$C:$G,3,FALSE))</f>
        <v/>
      </c>
      <c r="D4311" s="56" t="str">
        <f>+IF(ISERROR(VLOOKUP($B4311,Insumos!$C:$G,2,FALSE)),"",VLOOKUP($B4311,Insumos!$C:$G,2,FALSE))</f>
        <v/>
      </c>
      <c r="E4311" s="57" t="str">
        <f>+IF(ISERROR(VLOOKUP($B4311,Insumos!$C:$G,5,FALSE)),"",VLOOKUP($B4311,Insumos!$C:$G,5,FALSE))</f>
        <v/>
      </c>
      <c r="F4311" s="55" t="str">
        <f>+IF(ISERROR(VLOOKUP($B4311,Insumos!$C:$G,4,FALSE)),"",VLOOKUP($B4311,Insumos!$C:$G,4,FALSE))</f>
        <v/>
      </c>
      <c r="G4311" s="141"/>
      <c r="H4311" s="56">
        <f t="shared" si="151"/>
        <v>0</v>
      </c>
    </row>
    <row r="4312" ht="15.75" customHeight="1">
      <c r="A4312" s="42"/>
      <c r="B4312" s="140"/>
      <c r="C4312" s="41"/>
      <c r="D4312" s="44"/>
      <c r="E4312" s="45"/>
      <c r="F4312" s="41"/>
      <c r="G4312" s="67" t="s">
        <v>566</v>
      </c>
      <c r="H4312" s="68">
        <f>+SUM(H4295:H4311)</f>
        <v>1513.9</v>
      </c>
    </row>
    <row r="4313" ht="15.75" customHeight="1">
      <c r="A4313" s="42"/>
      <c r="B4313" s="140"/>
      <c r="C4313" s="41"/>
      <c r="D4313" s="44"/>
      <c r="E4313" s="45"/>
      <c r="F4313" s="41"/>
      <c r="G4313" s="67" t="s">
        <v>569</v>
      </c>
      <c r="H4313" s="142">
        <f>+H4312/10</f>
        <v>151.39</v>
      </c>
    </row>
    <row r="4314" ht="15.75" customHeight="1">
      <c r="A4314" s="42"/>
      <c r="B4314" s="140"/>
      <c r="C4314" s="41"/>
      <c r="D4314" s="44"/>
      <c r="E4314" s="45"/>
      <c r="F4314" s="41"/>
      <c r="G4314" s="67" t="s">
        <v>570</v>
      </c>
      <c r="H4314" s="143">
        <f>(H4312+H4313)*1.19</f>
        <v>1981.6951</v>
      </c>
    </row>
    <row r="4315" ht="15.75" customHeight="1">
      <c r="A4315" s="42"/>
      <c r="B4315" s="140"/>
      <c r="C4315" s="41"/>
      <c r="D4315" s="44"/>
      <c r="E4315" s="45"/>
      <c r="F4315" s="41"/>
      <c r="G4315" s="67" t="s">
        <v>571</v>
      </c>
      <c r="H4315" s="144">
        <f>+H4314/H4316</f>
        <v>0.1983678779</v>
      </c>
    </row>
    <row r="4316" ht="15.75" customHeight="1">
      <c r="A4316" s="42"/>
      <c r="B4316" s="140"/>
      <c r="C4316" s="41"/>
      <c r="D4316" s="44"/>
      <c r="E4316" s="45"/>
      <c r="F4316" s="41"/>
      <c r="G4316" s="67" t="s">
        <v>572</v>
      </c>
      <c r="H4316" s="154">
        <v>9990.0</v>
      </c>
    </row>
    <row r="4317" ht="15.75" customHeight="1">
      <c r="B4317" s="4"/>
      <c r="G4317" s="31"/>
    </row>
    <row r="4318" ht="15.75" customHeight="1">
      <c r="B4318" s="4"/>
      <c r="G4318" s="31"/>
    </row>
    <row r="4319" ht="15.75" customHeight="1">
      <c r="A4319" s="138" t="s">
        <v>562</v>
      </c>
      <c r="B4319" s="89" t="s">
        <v>696</v>
      </c>
      <c r="C4319" s="34" t="s">
        <v>484</v>
      </c>
      <c r="D4319" s="35"/>
      <c r="E4319" s="36"/>
      <c r="F4319" s="37"/>
      <c r="G4319" s="38"/>
      <c r="H4319" s="35"/>
    </row>
    <row r="4320" ht="15.75" customHeight="1">
      <c r="A4320" s="42"/>
      <c r="B4320" s="140"/>
      <c r="C4320" s="42"/>
      <c r="D4320" s="44"/>
      <c r="E4320" s="45"/>
      <c r="F4320" s="42"/>
      <c r="G4320" s="46"/>
      <c r="H4320" s="44"/>
    </row>
    <row r="4321" ht="15.75" customHeight="1">
      <c r="A4321" s="48" t="s">
        <v>476</v>
      </c>
      <c r="B4321" s="48" t="s">
        <v>477</v>
      </c>
      <c r="C4321" s="48" t="s">
        <v>478</v>
      </c>
      <c r="D4321" s="49" t="s">
        <v>564</v>
      </c>
      <c r="E4321" s="50" t="s">
        <v>10</v>
      </c>
      <c r="F4321" s="48" t="s">
        <v>480</v>
      </c>
      <c r="G4321" s="51" t="s">
        <v>481</v>
      </c>
      <c r="H4321" s="49" t="s">
        <v>565</v>
      </c>
    </row>
    <row r="4322" ht="15.75" customHeight="1">
      <c r="A4322" s="53">
        <v>1.0</v>
      </c>
      <c r="B4322" s="55" t="s">
        <v>69</v>
      </c>
      <c r="C4322" s="55" t="str">
        <f>+IF(ISERROR(VLOOKUP($B4322,Insumos!$C:$G,3,FALSE)),"",VLOOKUP($B4322,Insumos!$C:$G,3,FALSE))</f>
        <v>GRAMOS</v>
      </c>
      <c r="D4322" s="56">
        <f>+IF(ISERROR(VLOOKUP($B4322,Insumos!$C:$G,2,FALSE)),"",VLOOKUP($B4322,Insumos!$C:$G,2,FALSE))</f>
        <v>2777.79</v>
      </c>
      <c r="E4322" s="57">
        <f>+IF(ISERROR(VLOOKUP($B4322,Insumos!$C:$G,5,FALSE)),"",VLOOKUP($B4322,Insumos!$C:$G,5,FALSE))</f>
        <v>5700</v>
      </c>
      <c r="F4322" s="55" t="str">
        <f>+IF(ISERROR(VLOOKUP($B4322,Insumos!$C:$G,4,FALSE)),"",VLOOKUP($B4322,Insumos!$C:$G,4,FALSE))</f>
        <v>GRAMOS</v>
      </c>
      <c r="G4322" s="182">
        <v>110.0</v>
      </c>
      <c r="H4322" s="56">
        <f t="shared" ref="H4322:H4338" si="152">IF(ISERROR(ROUND(+D4322/E4322*G4322,2)),0,ROUND(+D4322/E4322*G4322,2))</f>
        <v>53.61</v>
      </c>
    </row>
    <row r="4323" ht="15.75" customHeight="1">
      <c r="A4323" s="53">
        <v>2.0</v>
      </c>
      <c r="B4323" s="55" t="s">
        <v>52</v>
      </c>
      <c r="C4323" s="55" t="str">
        <f>+IF(ISERROR(VLOOKUP($B4323,Insumos!$C:$G,3,FALSE)),"",VLOOKUP($B4323,Insumos!$C:$G,3,FALSE))</f>
        <v>UNIDAD</v>
      </c>
      <c r="D4323" s="56">
        <f>+IF(ISERROR(VLOOKUP($B4323,Insumos!$C:$G,2,FALSE)),"",VLOOKUP($B4323,Insumos!$C:$G,2,FALSE))</f>
        <v>5000</v>
      </c>
      <c r="E4323" s="57">
        <f>+IF(ISERROR(VLOOKUP($B4323,Insumos!$C:$G,5,FALSE)),"",VLOOKUP($B4323,Insumos!$C:$G,5,FALSE))</f>
        <v>100</v>
      </c>
      <c r="F4323" s="55" t="str">
        <f>+IF(ISERROR(VLOOKUP($B4323,Insumos!$C:$G,4,FALSE)),"",VLOOKUP($B4323,Insumos!$C:$G,4,FALSE))</f>
        <v>UNIDAD</v>
      </c>
      <c r="G4323" s="186">
        <v>0.5</v>
      </c>
      <c r="H4323" s="56">
        <f t="shared" si="152"/>
        <v>25</v>
      </c>
    </row>
    <row r="4324" ht="15.75" customHeight="1">
      <c r="A4324" s="53">
        <v>3.0</v>
      </c>
      <c r="B4324" s="55" t="s">
        <v>235</v>
      </c>
      <c r="C4324" s="55" t="str">
        <f>+IF(ISERROR(VLOOKUP($B4324,Insumos!$C:$G,3,FALSE)),"",VLOOKUP($B4324,Insumos!$C:$G,3,FALSE))</f>
        <v>GRAMOS</v>
      </c>
      <c r="D4324" s="56">
        <f>+IF(ISERROR(VLOOKUP($B4324,Insumos!$C:$G,2,FALSE)),"",VLOOKUP($B4324,Insumos!$C:$G,2,FALSE))</f>
        <v>13944.82759</v>
      </c>
      <c r="E4324" s="57">
        <f>+IF(ISERROR(VLOOKUP($B4324,Insumos!$C:$G,5,FALSE)),"",VLOOKUP($B4324,Insumos!$C:$G,5,FALSE))</f>
        <v>1000</v>
      </c>
      <c r="F4324" s="55" t="str">
        <f>+IF(ISERROR(VLOOKUP($B4324,Insumos!$C:$G,4,FALSE)),"",VLOOKUP($B4324,Insumos!$C:$G,4,FALSE))</f>
        <v>GRAMOS</v>
      </c>
      <c r="G4324" s="186">
        <v>40.0</v>
      </c>
      <c r="H4324" s="56">
        <f t="shared" si="152"/>
        <v>557.79</v>
      </c>
    </row>
    <row r="4325" ht="15.75" customHeight="1">
      <c r="A4325" s="53">
        <v>4.0</v>
      </c>
      <c r="B4325" s="55" t="s">
        <v>33</v>
      </c>
      <c r="C4325" s="55" t="str">
        <f>+IF(ISERROR(VLOOKUP($B4325,Insumos!$C:$G,3,FALSE)),"",VLOOKUP($B4325,Insumos!$C:$G,3,FALSE))</f>
        <v>GRAMOS</v>
      </c>
      <c r="D4325" s="56">
        <f>+IF(ISERROR(VLOOKUP($B4325,Insumos!$C:$G,2,FALSE)),"",VLOOKUP($B4325,Insumos!$C:$G,2,FALSE))</f>
        <v>6945</v>
      </c>
      <c r="E4325" s="57">
        <f>+IF(ISERROR(VLOOKUP($B4325,Insumos!$C:$G,5,FALSE)),"",VLOOKUP($B4325,Insumos!$C:$G,5,FALSE))</f>
        <v>1360</v>
      </c>
      <c r="F4325" s="55" t="str">
        <f>+IF(ISERROR(VLOOKUP($B4325,Insumos!$C:$G,4,FALSE)),"",VLOOKUP($B4325,Insumos!$C:$G,4,FALSE))</f>
        <v>GRAMOS</v>
      </c>
      <c r="G4325" s="186">
        <v>35.0</v>
      </c>
      <c r="H4325" s="56">
        <f t="shared" si="152"/>
        <v>178.73</v>
      </c>
    </row>
    <row r="4326" ht="15.75" customHeight="1">
      <c r="A4326" s="53">
        <v>5.0</v>
      </c>
      <c r="B4326" s="55" t="s">
        <v>54</v>
      </c>
      <c r="C4326" s="55" t="str">
        <f>+IF(ISERROR(VLOOKUP($B4326,Insumos!$C:$G,3,FALSE)),"",VLOOKUP($B4326,Insumos!$C:$G,3,FALSE))</f>
        <v>UNIDAD</v>
      </c>
      <c r="D4326" s="56">
        <f>+IF(ISERROR(VLOOKUP($B4326,Insumos!$C:$G,2,FALSE)),"",VLOOKUP($B4326,Insumos!$C:$G,2,FALSE))</f>
        <v>8000</v>
      </c>
      <c r="E4326" s="57">
        <f>+IF(ISERROR(VLOOKUP($B4326,Insumos!$C:$G,5,FALSE)),"",VLOOKUP($B4326,Insumos!$C:$G,5,FALSE))</f>
        <v>36</v>
      </c>
      <c r="F4326" s="55" t="str">
        <f>+IF(ISERROR(VLOOKUP($B4326,Insumos!$C:$G,4,FALSE)),"",VLOOKUP($B4326,Insumos!$C:$G,4,FALSE))</f>
        <v>UNIDAD</v>
      </c>
      <c r="G4326" s="186">
        <v>0.5</v>
      </c>
      <c r="H4326" s="56">
        <f t="shared" si="152"/>
        <v>111.11</v>
      </c>
    </row>
    <row r="4327" ht="15.75" customHeight="1">
      <c r="A4327" s="53">
        <v>6.0</v>
      </c>
      <c r="B4327" s="55" t="s">
        <v>87</v>
      </c>
      <c r="C4327" s="55" t="str">
        <f>+IF(ISERROR(VLOOKUP($B4327,Insumos!$C:$G,3,FALSE)),"",VLOOKUP($B4327,Insumos!$C:$G,3,FALSE))</f>
        <v>GRAMOS</v>
      </c>
      <c r="D4327" s="56">
        <f>+IF(ISERROR(VLOOKUP($B4327,Insumos!$C:$G,2,FALSE)),"",VLOOKUP($B4327,Insumos!$C:$G,2,FALSE))</f>
        <v>3795</v>
      </c>
      <c r="E4327" s="57">
        <f>+IF(ISERROR(VLOOKUP($B4327,Insumos!$C:$G,5,FALSE)),"",VLOOKUP($B4327,Insumos!$C:$G,5,FALSE))</f>
        <v>500</v>
      </c>
      <c r="F4327" s="55" t="str">
        <f>+IF(ISERROR(VLOOKUP($B4327,Insumos!$C:$G,4,FALSE)),"",VLOOKUP($B4327,Insumos!$C:$G,4,FALSE))</f>
        <v>GRAMOS</v>
      </c>
      <c r="G4327" s="186">
        <v>5.0</v>
      </c>
      <c r="H4327" s="56">
        <f t="shared" si="152"/>
        <v>37.95</v>
      </c>
    </row>
    <row r="4328" ht="15.75" customHeight="1">
      <c r="A4328" s="53">
        <v>7.0</v>
      </c>
      <c r="B4328" s="55" t="s">
        <v>324</v>
      </c>
      <c r="C4328" s="55" t="str">
        <f>+IF(ISERROR(VLOOKUP($B4328,Insumos!$C:$G,3,FALSE)),"",VLOOKUP($B4328,Insumos!$C:$G,3,FALSE))</f>
        <v>GRAMOS</v>
      </c>
      <c r="D4328" s="56">
        <f>+IF(ISERROR(VLOOKUP($B4328,Insumos!$C:$G,2,FALSE)),"",VLOOKUP($B4328,Insumos!$C:$G,2,FALSE))</f>
        <v>1134.5</v>
      </c>
      <c r="E4328" s="57">
        <f>+IF(ISERROR(VLOOKUP($B4328,Insumos!$C:$G,5,FALSE)),"",VLOOKUP($B4328,Insumos!$C:$G,5,FALSE))</f>
        <v>1000</v>
      </c>
      <c r="F4328" s="55" t="str">
        <f>+IF(ISERROR(VLOOKUP($B4328,Insumos!$C:$G,4,FALSE)),"",VLOOKUP($B4328,Insumos!$C:$G,4,FALSE))</f>
        <v>GRAMOS</v>
      </c>
      <c r="G4328" s="186">
        <v>5.0</v>
      </c>
      <c r="H4328" s="56">
        <f t="shared" si="152"/>
        <v>5.67</v>
      </c>
    </row>
    <row r="4329" ht="15.75" customHeight="1">
      <c r="A4329" s="53">
        <v>8.0</v>
      </c>
      <c r="B4329" s="55" t="s">
        <v>297</v>
      </c>
      <c r="C4329" s="55" t="str">
        <f>+IF(ISERROR(VLOOKUP($B4329,Insumos!$C:$G,3,FALSE)),"",VLOOKUP($B4329,Insumos!$C:$G,3,FALSE))</f>
        <v>CAJA</v>
      </c>
      <c r="D4329" s="56">
        <f>+IF(ISERROR(VLOOKUP($B4329,Insumos!$C:$G,2,FALSE)),"",VLOOKUP($B4329,Insumos!$C:$G,2,FALSE))</f>
        <v>110</v>
      </c>
      <c r="E4329" s="57">
        <f>+IF(ISERROR(VLOOKUP($B4329,Insumos!$C:$G,5,FALSE)),"",VLOOKUP($B4329,Insumos!$C:$G,5,FALSE))</f>
        <v>1</v>
      </c>
      <c r="F4329" s="55" t="str">
        <f>+IF(ISERROR(VLOOKUP($B4329,Insumos!$C:$G,4,FALSE)),"",VLOOKUP($B4329,Insumos!$C:$G,4,FALSE))</f>
        <v>CAJA</v>
      </c>
      <c r="G4329" s="141">
        <v>1.0</v>
      </c>
      <c r="H4329" s="56">
        <f t="shared" si="152"/>
        <v>110</v>
      </c>
    </row>
    <row r="4330" ht="15.75" customHeight="1">
      <c r="A4330" s="53">
        <v>9.0</v>
      </c>
      <c r="B4330" s="55" t="s">
        <v>314</v>
      </c>
      <c r="C4330" s="55" t="str">
        <f>+IF(ISERROR(VLOOKUP($B4330,Insumos!$C:$G,3,FALSE)),"",VLOOKUP($B4330,Insumos!$C:$G,3,FALSE))</f>
        <v>UNIDAD</v>
      </c>
      <c r="D4330" s="56">
        <f>+IF(ISERROR(VLOOKUP($B4330,Insumos!$C:$G,2,FALSE)),"",VLOOKUP($B4330,Insumos!$C:$G,2,FALSE))</f>
        <v>10.5</v>
      </c>
      <c r="E4330" s="57">
        <f>+IF(ISERROR(VLOOKUP($B4330,Insumos!$C:$G,5,FALSE)),"",VLOOKUP($B4330,Insumos!$C:$G,5,FALSE))</f>
        <v>1</v>
      </c>
      <c r="F4330" s="55" t="str">
        <f>+IF(ISERROR(VLOOKUP($B4330,Insumos!$C:$G,4,FALSE)),"",VLOOKUP($B4330,Insumos!$C:$G,4,FALSE))</f>
        <v>UNIDAD</v>
      </c>
      <c r="G4330" s="141">
        <v>1.0</v>
      </c>
      <c r="H4330" s="56">
        <f t="shared" si="152"/>
        <v>10.5</v>
      </c>
    </row>
    <row r="4331" ht="15.75" customHeight="1">
      <c r="A4331" s="53">
        <v>10.0</v>
      </c>
      <c r="B4331" s="55" t="s">
        <v>156</v>
      </c>
      <c r="C4331" s="55" t="str">
        <f>+IF(ISERROR(VLOOKUP($B4331,Insumos!$C:$G,3,FALSE)),"",VLOOKUP($B4331,Insumos!$C:$G,3,FALSE))</f>
        <v>GRAMOS</v>
      </c>
      <c r="D4331" s="56">
        <f>+IF(ISERROR(VLOOKUP($B4331,Insumos!$C:$G,2,FALSE)),"",VLOOKUP($B4331,Insumos!$C:$G,2,FALSE))</f>
        <v>909</v>
      </c>
      <c r="E4331" s="57">
        <f>+IF(ISERROR(VLOOKUP($B4331,Insumos!$C:$G,5,FALSE)),"",VLOOKUP($B4331,Insumos!$C:$G,5,FALSE))</f>
        <v>1000</v>
      </c>
      <c r="F4331" s="55" t="str">
        <f>+IF(ISERROR(VLOOKUP($B4331,Insumos!$C:$G,4,FALSE)),"",VLOOKUP($B4331,Insumos!$C:$G,4,FALSE))</f>
        <v>GRAMOS</v>
      </c>
      <c r="G4331" s="141">
        <v>8.0</v>
      </c>
      <c r="H4331" s="56">
        <f t="shared" si="152"/>
        <v>7.27</v>
      </c>
    </row>
    <row r="4332" ht="15.75" customHeight="1">
      <c r="A4332" s="53">
        <v>11.0</v>
      </c>
      <c r="B4332" s="55" t="s">
        <v>313</v>
      </c>
      <c r="C4332" s="55" t="str">
        <f>+IF(ISERROR(VLOOKUP($B4332,Insumos!$C:$G,3,FALSE)),"",VLOOKUP($B4332,Insumos!$C:$G,3,FALSE))</f>
        <v>GRAMOS</v>
      </c>
      <c r="D4332" s="56">
        <f>+IF(ISERROR(VLOOKUP($B4332,Insumos!$C:$G,2,FALSE)),"",VLOOKUP($B4332,Insumos!$C:$G,2,FALSE))</f>
        <v>6750</v>
      </c>
      <c r="E4332" s="57">
        <f>+IF(ISERROR(VLOOKUP($B4332,Insumos!$C:$G,5,FALSE)),"",VLOOKUP($B4332,Insumos!$C:$G,5,FALSE))</f>
        <v>1000</v>
      </c>
      <c r="F4332" s="55" t="str">
        <f>+IF(ISERROR(VLOOKUP($B4332,Insumos!$C:$G,4,FALSE)),"",VLOOKUP($B4332,Insumos!$C:$G,4,FALSE))</f>
        <v>GRAMOS</v>
      </c>
      <c r="G4332" s="141">
        <v>8.0</v>
      </c>
      <c r="H4332" s="56">
        <f t="shared" si="152"/>
        <v>54</v>
      </c>
    </row>
    <row r="4333" ht="15.75" customHeight="1">
      <c r="A4333" s="53">
        <v>12.0</v>
      </c>
      <c r="B4333" s="55" t="s">
        <v>311</v>
      </c>
      <c r="C4333" s="55" t="str">
        <f>+IF(ISERROR(VLOOKUP($B4333,Insumos!$C:$G,3,FALSE)),"",VLOOKUP($B4333,Insumos!$C:$G,3,FALSE))</f>
        <v>UNIDAD</v>
      </c>
      <c r="D4333" s="56">
        <f>+IF(ISERROR(VLOOKUP($B4333,Insumos!$C:$G,2,FALSE)),"",VLOOKUP($B4333,Insumos!$C:$G,2,FALSE))</f>
        <v>75.25</v>
      </c>
      <c r="E4333" s="57">
        <f>+IF(ISERROR(VLOOKUP($B4333,Insumos!$C:$G,5,FALSE)),"",VLOOKUP($B4333,Insumos!$C:$G,5,FALSE))</f>
        <v>1</v>
      </c>
      <c r="F4333" s="55" t="str">
        <f>+IF(ISERROR(VLOOKUP($B4333,Insumos!$C:$G,4,FALSE)),"",VLOOKUP($B4333,Insumos!$C:$G,4,FALSE))</f>
        <v>UNIDAD</v>
      </c>
      <c r="G4333" s="141">
        <v>1.0</v>
      </c>
      <c r="H4333" s="56">
        <f t="shared" si="152"/>
        <v>75.25</v>
      </c>
    </row>
    <row r="4334" ht="15.75" customHeight="1">
      <c r="A4334" s="53">
        <v>13.0</v>
      </c>
      <c r="B4334" s="55" t="s">
        <v>312</v>
      </c>
      <c r="C4334" s="55" t="str">
        <f>+IF(ISERROR(VLOOKUP($B4334,Insumos!$C:$G,3,FALSE)),"",VLOOKUP($B4334,Insumos!$C:$G,3,FALSE))</f>
        <v>UNIDAD</v>
      </c>
      <c r="D4334" s="56">
        <f>+IF(ISERROR(VLOOKUP($B4334,Insumos!$C:$G,2,FALSE)),"",VLOOKUP($B4334,Insumos!$C:$G,2,FALSE))</f>
        <v>90.25</v>
      </c>
      <c r="E4334" s="57">
        <f>+IF(ISERROR(VLOOKUP($B4334,Insumos!$C:$G,5,FALSE)),"",VLOOKUP($B4334,Insumos!$C:$G,5,FALSE))</f>
        <v>1</v>
      </c>
      <c r="F4334" s="55" t="str">
        <f>+IF(ISERROR(VLOOKUP($B4334,Insumos!$C:$G,4,FALSE)),"",VLOOKUP($B4334,Insumos!$C:$G,4,FALSE))</f>
        <v>UNIDAD</v>
      </c>
      <c r="G4334" s="141">
        <v>1.0</v>
      </c>
      <c r="H4334" s="56">
        <f t="shared" si="152"/>
        <v>90.25</v>
      </c>
    </row>
    <row r="4335" ht="15.75" customHeight="1">
      <c r="A4335" s="53">
        <v>14.0</v>
      </c>
      <c r="B4335" s="55" t="s">
        <v>303</v>
      </c>
      <c r="C4335" s="55" t="str">
        <f>+IF(ISERROR(VLOOKUP($B4335,Insumos!$C:$G,3,FALSE)),"",VLOOKUP($B4335,Insumos!$C:$G,3,FALSE))</f>
        <v>UNIDAD</v>
      </c>
      <c r="D4335" s="56">
        <f>+IF(ISERROR(VLOOKUP($B4335,Insumos!$C:$G,2,FALSE)),"",VLOOKUP($B4335,Insumos!$C:$G,2,FALSE))</f>
        <v>10</v>
      </c>
      <c r="E4335" s="57">
        <f>+IF(ISERROR(VLOOKUP($B4335,Insumos!$C:$G,5,FALSE)),"",VLOOKUP($B4335,Insumos!$C:$G,5,FALSE))</f>
        <v>1</v>
      </c>
      <c r="F4335" s="55" t="str">
        <f>+IF(ISERROR(VLOOKUP($B4335,Insumos!$C:$G,4,FALSE)),"",VLOOKUP($B4335,Insumos!$C:$G,4,FALSE))</f>
        <v>UNIDAD</v>
      </c>
      <c r="G4335" s="141">
        <v>2.0</v>
      </c>
      <c r="H4335" s="56">
        <f t="shared" si="152"/>
        <v>20</v>
      </c>
    </row>
    <row r="4336" ht="15.75" customHeight="1">
      <c r="A4336" s="53">
        <v>15.0</v>
      </c>
      <c r="B4336" s="55" t="s">
        <v>304</v>
      </c>
      <c r="C4336" s="55" t="str">
        <f>+IF(ISERROR(VLOOKUP($B4336,Insumos!$C:$G,3,FALSE)),"",VLOOKUP($B4336,Insumos!$C:$G,3,FALSE))</f>
        <v>UNIDAD</v>
      </c>
      <c r="D4336" s="56">
        <f>+IF(ISERROR(VLOOKUP($B4336,Insumos!$C:$G,2,FALSE)),"",VLOOKUP($B4336,Insumos!$C:$G,2,FALSE))</f>
        <v>9</v>
      </c>
      <c r="E4336" s="57">
        <f>+IF(ISERROR(VLOOKUP($B4336,Insumos!$C:$G,5,FALSE)),"",VLOOKUP($B4336,Insumos!$C:$G,5,FALSE))</f>
        <v>1</v>
      </c>
      <c r="F4336" s="55" t="str">
        <f>+IF(ISERROR(VLOOKUP($B4336,Insumos!$C:$G,4,FALSE)),"",VLOOKUP($B4336,Insumos!$C:$G,4,FALSE))</f>
        <v>UNIDAD</v>
      </c>
      <c r="G4336" s="141">
        <v>2.0</v>
      </c>
      <c r="H4336" s="56">
        <f t="shared" si="152"/>
        <v>18</v>
      </c>
    </row>
    <row r="4337" ht="15.75" customHeight="1">
      <c r="A4337" s="53">
        <v>16.0</v>
      </c>
      <c r="B4337" s="55" t="s">
        <v>315</v>
      </c>
      <c r="C4337" s="55" t="str">
        <f>+IF(ISERROR(VLOOKUP($B4337,Insumos!$C:$G,3,FALSE)),"",VLOOKUP($B4337,Insumos!$C:$G,3,FALSE))</f>
        <v>UNIDAD</v>
      </c>
      <c r="D4337" s="56">
        <f>+IF(ISERROR(VLOOKUP($B4337,Insumos!$C:$G,2,FALSE)),"",VLOOKUP($B4337,Insumos!$C:$G,2,FALSE))</f>
        <v>170</v>
      </c>
      <c r="E4337" s="57">
        <f>+IF(ISERROR(VLOOKUP($B4337,Insumos!$C:$G,5,FALSE)),"",VLOOKUP($B4337,Insumos!$C:$G,5,FALSE))</f>
        <v>1</v>
      </c>
      <c r="F4337" s="55" t="str">
        <f>+IF(ISERROR(VLOOKUP($B4337,Insumos!$C:$G,4,FALSE)),"",VLOOKUP($B4337,Insumos!$C:$G,4,FALSE))</f>
        <v>UNIDAD</v>
      </c>
      <c r="G4337" s="141">
        <v>1.0</v>
      </c>
      <c r="H4337" s="56">
        <f t="shared" si="152"/>
        <v>170</v>
      </c>
    </row>
    <row r="4338" ht="15.75" customHeight="1">
      <c r="A4338" s="53">
        <v>17.0</v>
      </c>
      <c r="B4338" s="55"/>
      <c r="C4338" s="55" t="str">
        <f>+IF(ISERROR(VLOOKUP($B4338,Insumos!$C:$G,3,FALSE)),"",VLOOKUP($B4338,Insumos!$C:$G,3,FALSE))</f>
        <v/>
      </c>
      <c r="D4338" s="56" t="str">
        <f>+IF(ISERROR(VLOOKUP($B4338,Insumos!$C:$G,2,FALSE)),"",VLOOKUP($B4338,Insumos!$C:$G,2,FALSE))</f>
        <v/>
      </c>
      <c r="E4338" s="57" t="str">
        <f>+IF(ISERROR(VLOOKUP($B4338,Insumos!$C:$G,5,FALSE)),"",VLOOKUP($B4338,Insumos!$C:$G,5,FALSE))</f>
        <v/>
      </c>
      <c r="F4338" s="55" t="str">
        <f>+IF(ISERROR(VLOOKUP($B4338,Insumos!$C:$G,4,FALSE)),"",VLOOKUP($B4338,Insumos!$C:$G,4,FALSE))</f>
        <v/>
      </c>
      <c r="G4338" s="141"/>
      <c r="H4338" s="56">
        <f t="shared" si="152"/>
        <v>0</v>
      </c>
    </row>
    <row r="4339" ht="15.75" customHeight="1">
      <c r="A4339" s="42"/>
      <c r="B4339" s="140"/>
      <c r="C4339" s="41"/>
      <c r="D4339" s="44"/>
      <c r="E4339" s="45"/>
      <c r="F4339" s="41"/>
      <c r="G4339" s="67" t="s">
        <v>566</v>
      </c>
      <c r="H4339" s="68">
        <f>+SUM(H4322:H4338)</f>
        <v>1525.13</v>
      </c>
    </row>
    <row r="4340" ht="15.75" customHeight="1">
      <c r="A4340" s="42"/>
      <c r="B4340" s="140"/>
      <c r="C4340" s="41"/>
      <c r="D4340" s="44"/>
      <c r="E4340" s="45"/>
      <c r="F4340" s="41"/>
      <c r="G4340" s="67" t="s">
        <v>569</v>
      </c>
      <c r="H4340" s="142">
        <f>+H4339/10</f>
        <v>152.513</v>
      </c>
    </row>
    <row r="4341" ht="15.75" customHeight="1">
      <c r="A4341" s="42"/>
      <c r="B4341" s="140"/>
      <c r="C4341" s="41"/>
      <c r="D4341" s="44"/>
      <c r="E4341" s="45"/>
      <c r="F4341" s="41"/>
      <c r="G4341" s="67" t="s">
        <v>570</v>
      </c>
      <c r="H4341" s="143">
        <f>(H4339+H4340)*1.19</f>
        <v>1996.39517</v>
      </c>
    </row>
    <row r="4342" ht="15.75" customHeight="1">
      <c r="A4342" s="42"/>
      <c r="B4342" s="140"/>
      <c r="C4342" s="41"/>
      <c r="D4342" s="44"/>
      <c r="E4342" s="45"/>
      <c r="F4342" s="41"/>
      <c r="G4342" s="67" t="s">
        <v>571</v>
      </c>
      <c r="H4342" s="144">
        <f>+H4341/H4343</f>
        <v>0.2408196828</v>
      </c>
    </row>
    <row r="4343" ht="15.75" customHeight="1">
      <c r="A4343" s="42"/>
      <c r="B4343" s="140"/>
      <c r="C4343" s="41"/>
      <c r="D4343" s="44"/>
      <c r="E4343" s="45"/>
      <c r="F4343" s="41"/>
      <c r="G4343" s="67" t="s">
        <v>572</v>
      </c>
      <c r="H4343" s="154">
        <v>8290.0</v>
      </c>
    </row>
    <row r="4344" ht="15.75" customHeight="1">
      <c r="B4344" s="4"/>
      <c r="G4344" s="31"/>
    </row>
    <row r="4345" ht="15.75" customHeight="1">
      <c r="B4345" s="4"/>
      <c r="G4345" s="31"/>
    </row>
    <row r="4346" ht="15.75" customHeight="1">
      <c r="A4346" s="138" t="s">
        <v>562</v>
      </c>
      <c r="B4346" s="89" t="s">
        <v>697</v>
      </c>
      <c r="C4346" s="34"/>
      <c r="D4346" s="35"/>
      <c r="E4346" s="36"/>
      <c r="F4346" s="37"/>
      <c r="G4346" s="38"/>
      <c r="H4346" s="35"/>
    </row>
    <row r="4347" ht="15.75" customHeight="1">
      <c r="A4347" s="42"/>
      <c r="B4347" s="140"/>
      <c r="C4347" s="42"/>
      <c r="D4347" s="44"/>
      <c r="E4347" s="45"/>
      <c r="F4347" s="42"/>
      <c r="G4347" s="46"/>
      <c r="H4347" s="44"/>
    </row>
    <row r="4348" ht="15.75" customHeight="1">
      <c r="A4348" s="48" t="s">
        <v>476</v>
      </c>
      <c r="B4348" s="48" t="s">
        <v>477</v>
      </c>
      <c r="C4348" s="48" t="s">
        <v>478</v>
      </c>
      <c r="D4348" s="49" t="s">
        <v>564</v>
      </c>
      <c r="E4348" s="50" t="s">
        <v>10</v>
      </c>
      <c r="F4348" s="48" t="s">
        <v>480</v>
      </c>
      <c r="G4348" s="51" t="s">
        <v>481</v>
      </c>
      <c r="H4348" s="49" t="s">
        <v>565</v>
      </c>
    </row>
    <row r="4349" ht="15.75" customHeight="1">
      <c r="A4349" s="53">
        <v>1.0</v>
      </c>
      <c r="B4349" s="55" t="s">
        <v>69</v>
      </c>
      <c r="C4349" s="55" t="str">
        <f>+IF(ISERROR(VLOOKUP($B4349,Insumos!$C:$G,3,FALSE)),"",VLOOKUP($B4349,Insumos!$C:$G,3,FALSE))</f>
        <v>GRAMOS</v>
      </c>
      <c r="D4349" s="56">
        <f>+IF(ISERROR(VLOOKUP($B4349,Insumos!$C:$G,2,FALSE)),"",VLOOKUP($B4349,Insumos!$C:$G,2,FALSE))</f>
        <v>2777.79</v>
      </c>
      <c r="E4349" s="57">
        <f>+IF(ISERROR(VLOOKUP($B4349,Insumos!$C:$G,5,FALSE)),"",VLOOKUP($B4349,Insumos!$C:$G,5,FALSE))</f>
        <v>5700</v>
      </c>
      <c r="F4349" s="55" t="str">
        <f>+IF(ISERROR(VLOOKUP($B4349,Insumos!$C:$G,4,FALSE)),"",VLOOKUP($B4349,Insumos!$C:$G,4,FALSE))</f>
        <v>GRAMOS</v>
      </c>
      <c r="G4349" s="182">
        <v>110.0</v>
      </c>
      <c r="H4349" s="56">
        <f t="shared" ref="H4349:H4365" si="153">IF(ISERROR(ROUND(+D4349/E4349*G4349,2)),0,ROUND(+D4349/E4349*G4349,2))</f>
        <v>53.61</v>
      </c>
    </row>
    <row r="4350" ht="15.75" customHeight="1">
      <c r="A4350" s="53">
        <v>2.0</v>
      </c>
      <c r="B4350" s="55" t="s">
        <v>52</v>
      </c>
      <c r="C4350" s="55" t="str">
        <f>+IF(ISERROR(VLOOKUP($B4350,Insumos!$C:$G,3,FALSE)),"",VLOOKUP($B4350,Insumos!$C:$G,3,FALSE))</f>
        <v>UNIDAD</v>
      </c>
      <c r="D4350" s="56">
        <f>+IF(ISERROR(VLOOKUP($B4350,Insumos!$C:$G,2,FALSE)),"",VLOOKUP($B4350,Insumos!$C:$G,2,FALSE))</f>
        <v>5000</v>
      </c>
      <c r="E4350" s="57">
        <f>+IF(ISERROR(VLOOKUP($B4350,Insumos!$C:$G,5,FALSE)),"",VLOOKUP($B4350,Insumos!$C:$G,5,FALSE))</f>
        <v>100</v>
      </c>
      <c r="F4350" s="55" t="str">
        <f>+IF(ISERROR(VLOOKUP($B4350,Insumos!$C:$G,4,FALSE)),"",VLOOKUP($B4350,Insumos!$C:$G,4,FALSE))</f>
        <v>UNIDAD</v>
      </c>
      <c r="G4350" s="186">
        <v>0.5</v>
      </c>
      <c r="H4350" s="56">
        <f t="shared" si="153"/>
        <v>25</v>
      </c>
    </row>
    <row r="4351" ht="15.75" customHeight="1">
      <c r="A4351" s="53">
        <v>3.0</v>
      </c>
      <c r="B4351" s="55" t="s">
        <v>236</v>
      </c>
      <c r="C4351" s="55" t="str">
        <f>+IF(ISERROR(VLOOKUP($B4351,Insumos!$C:$G,3,FALSE)),"",VLOOKUP($B4351,Insumos!$C:$G,3,FALSE))</f>
        <v>GRAMOS</v>
      </c>
      <c r="D4351" s="56">
        <f>+IF(ISERROR(VLOOKUP($B4351,Insumos!$C:$G,2,FALSE)),"",VLOOKUP($B4351,Insumos!$C:$G,2,FALSE))</f>
        <v>8753.846154</v>
      </c>
      <c r="E4351" s="57">
        <f>+IF(ISERROR(VLOOKUP($B4351,Insumos!$C:$G,5,FALSE)),"",VLOOKUP($B4351,Insumos!$C:$G,5,FALSE))</f>
        <v>1000</v>
      </c>
      <c r="F4351" s="55" t="str">
        <f>+IF(ISERROR(VLOOKUP($B4351,Insumos!$C:$G,4,FALSE)),"",VLOOKUP($B4351,Insumos!$C:$G,4,FALSE))</f>
        <v>GRAMOS</v>
      </c>
      <c r="G4351" s="186">
        <v>30.0</v>
      </c>
      <c r="H4351" s="56">
        <f t="shared" si="153"/>
        <v>262.62</v>
      </c>
    </row>
    <row r="4352" ht="15.75" customHeight="1">
      <c r="A4352" s="53">
        <v>4.0</v>
      </c>
      <c r="B4352" s="55" t="s">
        <v>33</v>
      </c>
      <c r="C4352" s="55" t="str">
        <f>+IF(ISERROR(VLOOKUP($B4352,Insumos!$C:$G,3,FALSE)),"",VLOOKUP($B4352,Insumos!$C:$G,3,FALSE))</f>
        <v>GRAMOS</v>
      </c>
      <c r="D4352" s="56">
        <f>+IF(ISERROR(VLOOKUP($B4352,Insumos!$C:$G,2,FALSE)),"",VLOOKUP($B4352,Insumos!$C:$G,2,FALSE))</f>
        <v>6945</v>
      </c>
      <c r="E4352" s="57">
        <f>+IF(ISERROR(VLOOKUP($B4352,Insumos!$C:$G,5,FALSE)),"",VLOOKUP($B4352,Insumos!$C:$G,5,FALSE))</f>
        <v>1360</v>
      </c>
      <c r="F4352" s="55" t="str">
        <f>+IF(ISERROR(VLOOKUP($B4352,Insumos!$C:$G,4,FALSE)),"",VLOOKUP($B4352,Insumos!$C:$G,4,FALSE))</f>
        <v>GRAMOS</v>
      </c>
      <c r="G4352" s="186">
        <v>35.0</v>
      </c>
      <c r="H4352" s="56">
        <f t="shared" si="153"/>
        <v>178.73</v>
      </c>
    </row>
    <row r="4353" ht="15.75" customHeight="1">
      <c r="A4353" s="53">
        <v>5.0</v>
      </c>
      <c r="B4353" s="55" t="s">
        <v>54</v>
      </c>
      <c r="C4353" s="55" t="str">
        <f>+IF(ISERROR(VLOOKUP($B4353,Insumos!$C:$G,3,FALSE)),"",VLOOKUP($B4353,Insumos!$C:$G,3,FALSE))</f>
        <v>UNIDAD</v>
      </c>
      <c r="D4353" s="56">
        <f>+IF(ISERROR(VLOOKUP($B4353,Insumos!$C:$G,2,FALSE)),"",VLOOKUP($B4353,Insumos!$C:$G,2,FALSE))</f>
        <v>8000</v>
      </c>
      <c r="E4353" s="57">
        <f>+IF(ISERROR(VLOOKUP($B4353,Insumos!$C:$G,5,FALSE)),"",VLOOKUP($B4353,Insumos!$C:$G,5,FALSE))</f>
        <v>36</v>
      </c>
      <c r="F4353" s="55" t="str">
        <f>+IF(ISERROR(VLOOKUP($B4353,Insumos!$C:$G,4,FALSE)),"",VLOOKUP($B4353,Insumos!$C:$G,4,FALSE))</f>
        <v>UNIDAD</v>
      </c>
      <c r="G4353" s="186">
        <v>0.5</v>
      </c>
      <c r="H4353" s="56">
        <f t="shared" si="153"/>
        <v>111.11</v>
      </c>
    </row>
    <row r="4354" ht="15.75" customHeight="1">
      <c r="A4354" s="53">
        <v>6.0</v>
      </c>
      <c r="B4354" s="55" t="s">
        <v>129</v>
      </c>
      <c r="C4354" s="55" t="str">
        <f>+IF(ISERROR(VLOOKUP($B4354,Insumos!$C:$G,3,FALSE)),"",VLOOKUP($B4354,Insumos!$C:$G,3,FALSE))</f>
        <v>GRAMOS</v>
      </c>
      <c r="D4354" s="56">
        <f>+IF(ISERROR(VLOOKUP($B4354,Insumos!$C:$G,2,FALSE)),"",VLOOKUP($B4354,Insumos!$C:$G,2,FALSE))</f>
        <v>13944.82759</v>
      </c>
      <c r="E4354" s="57">
        <f>+IF(ISERROR(VLOOKUP($B4354,Insumos!$C:$G,5,FALSE)),"",VLOOKUP($B4354,Insumos!$C:$G,5,FALSE))</f>
        <v>1000</v>
      </c>
      <c r="F4354" s="55" t="str">
        <f>+IF(ISERROR(VLOOKUP($B4354,Insumos!$C:$G,4,FALSE)),"",VLOOKUP($B4354,Insumos!$C:$G,4,FALSE))</f>
        <v>GRAMOS</v>
      </c>
      <c r="G4354" s="186">
        <v>45.0</v>
      </c>
      <c r="H4354" s="56">
        <f t="shared" si="153"/>
        <v>627.52</v>
      </c>
    </row>
    <row r="4355" ht="15.75" customHeight="1">
      <c r="A4355" s="53">
        <v>7.0</v>
      </c>
      <c r="B4355" s="55" t="s">
        <v>87</v>
      </c>
      <c r="C4355" s="55" t="str">
        <f>+IF(ISERROR(VLOOKUP($B4355,Insumos!$C:$G,3,FALSE)),"",VLOOKUP($B4355,Insumos!$C:$G,3,FALSE))</f>
        <v>GRAMOS</v>
      </c>
      <c r="D4355" s="56">
        <f>+IF(ISERROR(VLOOKUP($B4355,Insumos!$C:$G,2,FALSE)),"",VLOOKUP($B4355,Insumos!$C:$G,2,FALSE))</f>
        <v>3795</v>
      </c>
      <c r="E4355" s="57">
        <f>+IF(ISERROR(VLOOKUP($B4355,Insumos!$C:$G,5,FALSE)),"",VLOOKUP($B4355,Insumos!$C:$G,5,FALSE))</f>
        <v>500</v>
      </c>
      <c r="F4355" s="55" t="str">
        <f>+IF(ISERROR(VLOOKUP($B4355,Insumos!$C:$G,4,FALSE)),"",VLOOKUP($B4355,Insumos!$C:$G,4,FALSE))</f>
        <v>GRAMOS</v>
      </c>
      <c r="G4355" s="186">
        <v>5.0</v>
      </c>
      <c r="H4355" s="56">
        <f t="shared" si="153"/>
        <v>37.95</v>
      </c>
    </row>
    <row r="4356" ht="15.75" customHeight="1">
      <c r="A4356" s="53">
        <v>8.0</v>
      </c>
      <c r="B4356" s="55" t="s">
        <v>324</v>
      </c>
      <c r="C4356" s="55" t="str">
        <f>+IF(ISERROR(VLOOKUP($B4356,Insumos!$C:$G,3,FALSE)),"",VLOOKUP($B4356,Insumos!$C:$G,3,FALSE))</f>
        <v>GRAMOS</v>
      </c>
      <c r="D4356" s="56">
        <f>+IF(ISERROR(VLOOKUP($B4356,Insumos!$C:$G,2,FALSE)),"",VLOOKUP($B4356,Insumos!$C:$G,2,FALSE))</f>
        <v>1134.5</v>
      </c>
      <c r="E4356" s="57">
        <f>+IF(ISERROR(VLOOKUP($B4356,Insumos!$C:$G,5,FALSE)),"",VLOOKUP($B4356,Insumos!$C:$G,5,FALSE))</f>
        <v>1000</v>
      </c>
      <c r="F4356" s="55" t="str">
        <f>+IF(ISERROR(VLOOKUP($B4356,Insumos!$C:$G,4,FALSE)),"",VLOOKUP($B4356,Insumos!$C:$G,4,FALSE))</f>
        <v>GRAMOS</v>
      </c>
      <c r="G4356" s="186">
        <v>5.0</v>
      </c>
      <c r="H4356" s="56">
        <f t="shared" si="153"/>
        <v>5.67</v>
      </c>
    </row>
    <row r="4357" ht="15.75" customHeight="1">
      <c r="A4357" s="53">
        <v>9.0</v>
      </c>
      <c r="B4357" s="55" t="s">
        <v>297</v>
      </c>
      <c r="C4357" s="55" t="str">
        <f>+IF(ISERROR(VLOOKUP($B4357,Insumos!$C:$G,3,FALSE)),"",VLOOKUP($B4357,Insumos!$C:$G,3,FALSE))</f>
        <v>CAJA</v>
      </c>
      <c r="D4357" s="56">
        <f>+IF(ISERROR(VLOOKUP($B4357,Insumos!$C:$G,2,FALSE)),"",VLOOKUP($B4357,Insumos!$C:$G,2,FALSE))</f>
        <v>110</v>
      </c>
      <c r="E4357" s="57">
        <f>+IF(ISERROR(VLOOKUP($B4357,Insumos!$C:$G,5,FALSE)),"",VLOOKUP($B4357,Insumos!$C:$G,5,FALSE))</f>
        <v>1</v>
      </c>
      <c r="F4357" s="55" t="str">
        <f>+IF(ISERROR(VLOOKUP($B4357,Insumos!$C:$G,4,FALSE)),"",VLOOKUP($B4357,Insumos!$C:$G,4,FALSE))</f>
        <v>CAJA</v>
      </c>
      <c r="G4357" s="141">
        <v>1.0</v>
      </c>
      <c r="H4357" s="56">
        <f t="shared" si="153"/>
        <v>110</v>
      </c>
    </row>
    <row r="4358" ht="15.75" customHeight="1">
      <c r="A4358" s="53">
        <v>10.0</v>
      </c>
      <c r="B4358" s="55" t="s">
        <v>314</v>
      </c>
      <c r="C4358" s="55" t="str">
        <f>+IF(ISERROR(VLOOKUP($B4358,Insumos!$C:$G,3,FALSE)),"",VLOOKUP($B4358,Insumos!$C:$G,3,FALSE))</f>
        <v>UNIDAD</v>
      </c>
      <c r="D4358" s="56">
        <f>+IF(ISERROR(VLOOKUP($B4358,Insumos!$C:$G,2,FALSE)),"",VLOOKUP($B4358,Insumos!$C:$G,2,FALSE))</f>
        <v>10.5</v>
      </c>
      <c r="E4358" s="57">
        <f>+IF(ISERROR(VLOOKUP($B4358,Insumos!$C:$G,5,FALSE)),"",VLOOKUP($B4358,Insumos!$C:$G,5,FALSE))</f>
        <v>1</v>
      </c>
      <c r="F4358" s="55" t="str">
        <f>+IF(ISERROR(VLOOKUP($B4358,Insumos!$C:$G,4,FALSE)),"",VLOOKUP($B4358,Insumos!$C:$G,4,FALSE))</f>
        <v>UNIDAD</v>
      </c>
      <c r="G4358" s="141">
        <v>1.0</v>
      </c>
      <c r="H4358" s="56">
        <f t="shared" si="153"/>
        <v>10.5</v>
      </c>
    </row>
    <row r="4359" ht="15.75" customHeight="1">
      <c r="A4359" s="53">
        <v>11.0</v>
      </c>
      <c r="B4359" s="55" t="s">
        <v>156</v>
      </c>
      <c r="C4359" s="55" t="str">
        <f>+IF(ISERROR(VLOOKUP($B4359,Insumos!$C:$G,3,FALSE)),"",VLOOKUP($B4359,Insumos!$C:$G,3,FALSE))</f>
        <v>GRAMOS</v>
      </c>
      <c r="D4359" s="56">
        <f>+IF(ISERROR(VLOOKUP($B4359,Insumos!$C:$G,2,FALSE)),"",VLOOKUP($B4359,Insumos!$C:$G,2,FALSE))</f>
        <v>909</v>
      </c>
      <c r="E4359" s="57">
        <f>+IF(ISERROR(VLOOKUP($B4359,Insumos!$C:$G,5,FALSE)),"",VLOOKUP($B4359,Insumos!$C:$G,5,FALSE))</f>
        <v>1000</v>
      </c>
      <c r="F4359" s="55" t="str">
        <f>+IF(ISERROR(VLOOKUP($B4359,Insumos!$C:$G,4,FALSE)),"",VLOOKUP($B4359,Insumos!$C:$G,4,FALSE))</f>
        <v>GRAMOS</v>
      </c>
      <c r="G4359" s="141">
        <v>8.0</v>
      </c>
      <c r="H4359" s="56">
        <f t="shared" si="153"/>
        <v>7.27</v>
      </c>
    </row>
    <row r="4360" ht="15.75" customHeight="1">
      <c r="A4360" s="53">
        <v>12.0</v>
      </c>
      <c r="B4360" s="55" t="s">
        <v>313</v>
      </c>
      <c r="C4360" s="55" t="str">
        <f>+IF(ISERROR(VLOOKUP($B4360,Insumos!$C:$G,3,FALSE)),"",VLOOKUP($B4360,Insumos!$C:$G,3,FALSE))</f>
        <v>GRAMOS</v>
      </c>
      <c r="D4360" s="56">
        <f>+IF(ISERROR(VLOOKUP($B4360,Insumos!$C:$G,2,FALSE)),"",VLOOKUP($B4360,Insumos!$C:$G,2,FALSE))</f>
        <v>6750</v>
      </c>
      <c r="E4360" s="57">
        <f>+IF(ISERROR(VLOOKUP($B4360,Insumos!$C:$G,5,FALSE)),"",VLOOKUP($B4360,Insumos!$C:$G,5,FALSE))</f>
        <v>1000</v>
      </c>
      <c r="F4360" s="55" t="str">
        <f>+IF(ISERROR(VLOOKUP($B4360,Insumos!$C:$G,4,FALSE)),"",VLOOKUP($B4360,Insumos!$C:$G,4,FALSE))</f>
        <v>GRAMOS</v>
      </c>
      <c r="G4360" s="141">
        <v>8.0</v>
      </c>
      <c r="H4360" s="56">
        <f t="shared" si="153"/>
        <v>54</v>
      </c>
    </row>
    <row r="4361" ht="15.75" customHeight="1">
      <c r="A4361" s="53">
        <v>13.0</v>
      </c>
      <c r="B4361" s="55" t="s">
        <v>311</v>
      </c>
      <c r="C4361" s="55" t="str">
        <f>+IF(ISERROR(VLOOKUP($B4361,Insumos!$C:$G,3,FALSE)),"",VLOOKUP($B4361,Insumos!$C:$G,3,FALSE))</f>
        <v>UNIDAD</v>
      </c>
      <c r="D4361" s="56">
        <f>+IF(ISERROR(VLOOKUP($B4361,Insumos!$C:$G,2,FALSE)),"",VLOOKUP($B4361,Insumos!$C:$G,2,FALSE))</f>
        <v>75.25</v>
      </c>
      <c r="E4361" s="57">
        <f>+IF(ISERROR(VLOOKUP($B4361,Insumos!$C:$G,5,FALSE)),"",VLOOKUP($B4361,Insumos!$C:$G,5,FALSE))</f>
        <v>1</v>
      </c>
      <c r="F4361" s="55" t="str">
        <f>+IF(ISERROR(VLOOKUP($B4361,Insumos!$C:$G,4,FALSE)),"",VLOOKUP($B4361,Insumos!$C:$G,4,FALSE))</f>
        <v>UNIDAD</v>
      </c>
      <c r="G4361" s="141">
        <v>1.0</v>
      </c>
      <c r="H4361" s="56">
        <f t="shared" si="153"/>
        <v>75.25</v>
      </c>
    </row>
    <row r="4362" ht="15.75" customHeight="1">
      <c r="A4362" s="53">
        <v>14.0</v>
      </c>
      <c r="B4362" s="55" t="s">
        <v>312</v>
      </c>
      <c r="C4362" s="55" t="str">
        <f>+IF(ISERROR(VLOOKUP($B4362,Insumos!$C:$G,3,FALSE)),"",VLOOKUP($B4362,Insumos!$C:$G,3,FALSE))</f>
        <v>UNIDAD</v>
      </c>
      <c r="D4362" s="56">
        <f>+IF(ISERROR(VLOOKUP($B4362,Insumos!$C:$G,2,FALSE)),"",VLOOKUP($B4362,Insumos!$C:$G,2,FALSE))</f>
        <v>90.25</v>
      </c>
      <c r="E4362" s="57">
        <f>+IF(ISERROR(VLOOKUP($B4362,Insumos!$C:$G,5,FALSE)),"",VLOOKUP($B4362,Insumos!$C:$G,5,FALSE))</f>
        <v>1</v>
      </c>
      <c r="F4362" s="55" t="str">
        <f>+IF(ISERROR(VLOOKUP($B4362,Insumos!$C:$G,4,FALSE)),"",VLOOKUP($B4362,Insumos!$C:$G,4,FALSE))</f>
        <v>UNIDAD</v>
      </c>
      <c r="G4362" s="141">
        <v>1.0</v>
      </c>
      <c r="H4362" s="56">
        <f t="shared" si="153"/>
        <v>90.25</v>
      </c>
    </row>
    <row r="4363" ht="15.75" customHeight="1">
      <c r="A4363" s="53">
        <v>15.0</v>
      </c>
      <c r="B4363" s="55" t="s">
        <v>303</v>
      </c>
      <c r="C4363" s="55" t="str">
        <f>+IF(ISERROR(VLOOKUP($B4363,Insumos!$C:$G,3,FALSE)),"",VLOOKUP($B4363,Insumos!$C:$G,3,FALSE))</f>
        <v>UNIDAD</v>
      </c>
      <c r="D4363" s="56">
        <f>+IF(ISERROR(VLOOKUP($B4363,Insumos!$C:$G,2,FALSE)),"",VLOOKUP($B4363,Insumos!$C:$G,2,FALSE))</f>
        <v>10</v>
      </c>
      <c r="E4363" s="57">
        <f>+IF(ISERROR(VLOOKUP($B4363,Insumos!$C:$G,5,FALSE)),"",VLOOKUP($B4363,Insumos!$C:$G,5,FALSE))</f>
        <v>1</v>
      </c>
      <c r="F4363" s="55" t="str">
        <f>+IF(ISERROR(VLOOKUP($B4363,Insumos!$C:$G,4,FALSE)),"",VLOOKUP($B4363,Insumos!$C:$G,4,FALSE))</f>
        <v>UNIDAD</v>
      </c>
      <c r="G4363" s="141">
        <v>2.0</v>
      </c>
      <c r="H4363" s="56">
        <f t="shared" si="153"/>
        <v>20</v>
      </c>
    </row>
    <row r="4364" ht="15.75" customHeight="1">
      <c r="A4364" s="53">
        <v>16.0</v>
      </c>
      <c r="B4364" s="55" t="s">
        <v>304</v>
      </c>
      <c r="C4364" s="55" t="str">
        <f>+IF(ISERROR(VLOOKUP($B4364,Insumos!$C:$G,3,FALSE)),"",VLOOKUP($B4364,Insumos!$C:$G,3,FALSE))</f>
        <v>UNIDAD</v>
      </c>
      <c r="D4364" s="56">
        <f>+IF(ISERROR(VLOOKUP($B4364,Insumos!$C:$G,2,FALSE)),"",VLOOKUP($B4364,Insumos!$C:$G,2,FALSE))</f>
        <v>9</v>
      </c>
      <c r="E4364" s="57">
        <f>+IF(ISERROR(VLOOKUP($B4364,Insumos!$C:$G,5,FALSE)),"",VLOOKUP($B4364,Insumos!$C:$G,5,FALSE))</f>
        <v>1</v>
      </c>
      <c r="F4364" s="55" t="str">
        <f>+IF(ISERROR(VLOOKUP($B4364,Insumos!$C:$G,4,FALSE)),"",VLOOKUP($B4364,Insumos!$C:$G,4,FALSE))</f>
        <v>UNIDAD</v>
      </c>
      <c r="G4364" s="141">
        <v>2.0</v>
      </c>
      <c r="H4364" s="56">
        <f t="shared" si="153"/>
        <v>18</v>
      </c>
    </row>
    <row r="4365" ht="15.75" customHeight="1">
      <c r="A4365" s="53">
        <v>17.0</v>
      </c>
      <c r="B4365" s="55" t="s">
        <v>315</v>
      </c>
      <c r="C4365" s="55" t="str">
        <f>+IF(ISERROR(VLOOKUP($B4365,Insumos!$C:$G,3,FALSE)),"",VLOOKUP($B4365,Insumos!$C:$G,3,FALSE))</f>
        <v>UNIDAD</v>
      </c>
      <c r="D4365" s="56">
        <f>+IF(ISERROR(VLOOKUP($B4365,Insumos!$C:$G,2,FALSE)),"",VLOOKUP($B4365,Insumos!$C:$G,2,FALSE))</f>
        <v>170</v>
      </c>
      <c r="E4365" s="57">
        <f>+IF(ISERROR(VLOOKUP($B4365,Insumos!$C:$G,5,FALSE)),"",VLOOKUP($B4365,Insumos!$C:$G,5,FALSE))</f>
        <v>1</v>
      </c>
      <c r="F4365" s="55" t="str">
        <f>+IF(ISERROR(VLOOKUP($B4365,Insumos!$C:$G,4,FALSE)),"",VLOOKUP($B4365,Insumos!$C:$G,4,FALSE))</f>
        <v>UNIDAD</v>
      </c>
      <c r="G4365" s="141">
        <v>1.0</v>
      </c>
      <c r="H4365" s="56">
        <f t="shared" si="153"/>
        <v>170</v>
      </c>
    </row>
    <row r="4366" ht="15.75" customHeight="1">
      <c r="A4366" s="42"/>
      <c r="B4366" s="140"/>
      <c r="C4366" s="41"/>
      <c r="D4366" s="44"/>
      <c r="E4366" s="45"/>
      <c r="F4366" s="41"/>
      <c r="G4366" s="67" t="s">
        <v>566</v>
      </c>
      <c r="H4366" s="68">
        <f>+SUM(H4349:H4365)</f>
        <v>1857.48</v>
      </c>
    </row>
    <row r="4367" ht="15.75" customHeight="1">
      <c r="A4367" s="42"/>
      <c r="B4367" s="140"/>
      <c r="C4367" s="41"/>
      <c r="D4367" s="44"/>
      <c r="E4367" s="45"/>
      <c r="F4367" s="41"/>
      <c r="G4367" s="67" t="s">
        <v>569</v>
      </c>
      <c r="H4367" s="142">
        <f>+H4366/10</f>
        <v>185.748</v>
      </c>
    </row>
    <row r="4368" ht="15.75" customHeight="1">
      <c r="A4368" s="42"/>
      <c r="B4368" s="140"/>
      <c r="C4368" s="41"/>
      <c r="D4368" s="44"/>
      <c r="E4368" s="45"/>
      <c r="F4368" s="41"/>
      <c r="G4368" s="67" t="s">
        <v>570</v>
      </c>
      <c r="H4368" s="143">
        <f>(H4366+H4367)*1.19</f>
        <v>2431.44132</v>
      </c>
    </row>
    <row r="4369" ht="15.75" customHeight="1">
      <c r="A4369" s="42"/>
      <c r="B4369" s="140"/>
      <c r="C4369" s="41"/>
      <c r="D4369" s="44"/>
      <c r="E4369" s="45"/>
      <c r="F4369" s="41"/>
      <c r="G4369" s="67" t="s">
        <v>571</v>
      </c>
      <c r="H4369" s="144">
        <f>+H4368/H4370</f>
        <v>0.2617267298</v>
      </c>
    </row>
    <row r="4370" ht="15.75" customHeight="1">
      <c r="A4370" s="42"/>
      <c r="B4370" s="140"/>
      <c r="C4370" s="41"/>
      <c r="D4370" s="44"/>
      <c r="E4370" s="45"/>
      <c r="F4370" s="41"/>
      <c r="G4370" s="67" t="s">
        <v>572</v>
      </c>
      <c r="H4370" s="154">
        <v>9290.0</v>
      </c>
    </row>
    <row r="4371" ht="15.75" customHeight="1">
      <c r="B4371" s="4"/>
      <c r="G4371" s="31"/>
    </row>
    <row r="4372" ht="15.75" customHeight="1">
      <c r="B4372" s="4"/>
      <c r="G4372" s="31"/>
    </row>
    <row r="4373" ht="15.75" customHeight="1">
      <c r="B4373" s="4"/>
      <c r="G4373" s="31"/>
    </row>
    <row r="4374" ht="15.75" customHeight="1">
      <c r="A4374" s="138" t="s">
        <v>562</v>
      </c>
      <c r="B4374" s="89" t="s">
        <v>441</v>
      </c>
      <c r="C4374" s="34" t="s">
        <v>484</v>
      </c>
      <c r="D4374" s="35"/>
      <c r="E4374" s="36"/>
      <c r="F4374" s="37"/>
      <c r="G4374" s="38"/>
      <c r="H4374" s="35"/>
    </row>
    <row r="4375" ht="15.75" customHeight="1">
      <c r="A4375" s="42"/>
      <c r="B4375" s="140"/>
      <c r="C4375" s="42"/>
      <c r="D4375" s="44"/>
      <c r="E4375" s="45"/>
      <c r="F4375" s="42"/>
      <c r="G4375" s="46"/>
      <c r="H4375" s="44"/>
    </row>
    <row r="4376" ht="15.75" customHeight="1">
      <c r="A4376" s="48" t="s">
        <v>476</v>
      </c>
      <c r="B4376" s="48" t="s">
        <v>477</v>
      </c>
      <c r="C4376" s="48" t="s">
        <v>478</v>
      </c>
      <c r="D4376" s="49" t="s">
        <v>564</v>
      </c>
      <c r="E4376" s="50" t="s">
        <v>10</v>
      </c>
      <c r="F4376" s="48" t="s">
        <v>480</v>
      </c>
      <c r="G4376" s="51" t="s">
        <v>481</v>
      </c>
      <c r="H4376" s="49" t="s">
        <v>565</v>
      </c>
    </row>
    <row r="4377" ht="15.75" customHeight="1">
      <c r="A4377" s="53">
        <v>1.0</v>
      </c>
      <c r="B4377" s="55" t="s">
        <v>69</v>
      </c>
      <c r="C4377" s="55" t="str">
        <f>+IF(ISERROR(VLOOKUP($B4377,Insumos!$C:$G,3,FALSE)),"",VLOOKUP($B4377,Insumos!$C:$G,3,FALSE))</f>
        <v>GRAMOS</v>
      </c>
      <c r="D4377" s="56">
        <f>+IF(ISERROR(VLOOKUP($B4377,Insumos!$C:$G,2,FALSE)),"",VLOOKUP($B4377,Insumos!$C:$G,2,FALSE))</f>
        <v>2777.79</v>
      </c>
      <c r="E4377" s="57">
        <f>+IF(ISERROR(VLOOKUP($B4377,Insumos!$C:$G,5,FALSE)),"",VLOOKUP($B4377,Insumos!$C:$G,5,FALSE))</f>
        <v>5700</v>
      </c>
      <c r="F4377" s="55" t="str">
        <f>+IF(ISERROR(VLOOKUP($B4377,Insumos!$C:$G,4,FALSE)),"",VLOOKUP($B4377,Insumos!$C:$G,4,FALSE))</f>
        <v>GRAMOS</v>
      </c>
      <c r="G4377" s="182">
        <v>110.0</v>
      </c>
      <c r="H4377" s="56">
        <f t="shared" ref="H4377:H4397" si="154">IF(ISERROR(ROUND(+D4377/E4377*G4377,2)),0,ROUND(+D4377/E4377*G4377,2))</f>
        <v>53.61</v>
      </c>
    </row>
    <row r="4378" ht="15.75" customHeight="1">
      <c r="A4378" s="53">
        <v>2.0</v>
      </c>
      <c r="B4378" s="55" t="s">
        <v>52</v>
      </c>
      <c r="C4378" s="55" t="str">
        <f>+IF(ISERROR(VLOOKUP($B4378,Insumos!$C:$G,3,FALSE)),"",VLOOKUP($B4378,Insumos!$C:$G,3,FALSE))</f>
        <v>UNIDAD</v>
      </c>
      <c r="D4378" s="56">
        <f>+IF(ISERROR(VLOOKUP($B4378,Insumos!$C:$G,2,FALSE)),"",VLOOKUP($B4378,Insumos!$C:$G,2,FALSE))</f>
        <v>5000</v>
      </c>
      <c r="E4378" s="57">
        <f>+IF(ISERROR(VLOOKUP($B4378,Insumos!$C:$G,5,FALSE)),"",VLOOKUP($B4378,Insumos!$C:$G,5,FALSE))</f>
        <v>100</v>
      </c>
      <c r="F4378" s="55" t="str">
        <f>+IF(ISERROR(VLOOKUP($B4378,Insumos!$C:$G,4,FALSE)),"",VLOOKUP($B4378,Insumos!$C:$G,4,FALSE))</f>
        <v>UNIDAD</v>
      </c>
      <c r="G4378" s="186">
        <v>0.5</v>
      </c>
      <c r="H4378" s="56">
        <f t="shared" si="154"/>
        <v>25</v>
      </c>
    </row>
    <row r="4379" ht="15.75" customHeight="1">
      <c r="A4379" s="53">
        <v>3.0</v>
      </c>
      <c r="B4379" s="55" t="s">
        <v>49</v>
      </c>
      <c r="C4379" s="55" t="str">
        <f>+IF(ISERROR(VLOOKUP($B4379,Insumos!$C:$G,3,FALSE)),"",VLOOKUP($B4379,Insumos!$C:$G,3,FALSE))</f>
        <v>GRAMOS</v>
      </c>
      <c r="D4379" s="56">
        <f>+IF(ISERROR(VLOOKUP($B4379,Insumos!$C:$G,2,FALSE)),"",VLOOKUP($B4379,Insumos!$C:$G,2,FALSE))</f>
        <v>3290</v>
      </c>
      <c r="E4379" s="57">
        <f>+IF(ISERROR(VLOOKUP($B4379,Insumos!$C:$G,5,FALSE)),"",VLOOKUP($B4379,Insumos!$C:$G,5,FALSE))</f>
        <v>1000</v>
      </c>
      <c r="F4379" s="55" t="str">
        <f>+IF(ISERROR(VLOOKUP($B4379,Insumos!$C:$G,4,FALSE)),"",VLOOKUP($B4379,Insumos!$C:$G,4,FALSE))</f>
        <v>GRAMOS</v>
      </c>
      <c r="G4379" s="186">
        <v>35.0</v>
      </c>
      <c r="H4379" s="56">
        <f t="shared" si="154"/>
        <v>115.15</v>
      </c>
    </row>
    <row r="4380" ht="15.75" customHeight="1">
      <c r="A4380" s="53">
        <v>4.0</v>
      </c>
      <c r="B4380" s="55" t="s">
        <v>33</v>
      </c>
      <c r="C4380" s="55" t="str">
        <f>+IF(ISERROR(VLOOKUP($B4380,Insumos!$C:$G,3,FALSE)),"",VLOOKUP($B4380,Insumos!$C:$G,3,FALSE))</f>
        <v>GRAMOS</v>
      </c>
      <c r="D4380" s="56">
        <f>+IF(ISERROR(VLOOKUP($B4380,Insumos!$C:$G,2,FALSE)),"",VLOOKUP($B4380,Insumos!$C:$G,2,FALSE))</f>
        <v>6945</v>
      </c>
      <c r="E4380" s="57">
        <f>+IF(ISERROR(VLOOKUP($B4380,Insumos!$C:$G,5,FALSE)),"",VLOOKUP($B4380,Insumos!$C:$G,5,FALSE))</f>
        <v>1360</v>
      </c>
      <c r="F4380" s="55" t="str">
        <f>+IF(ISERROR(VLOOKUP($B4380,Insumos!$C:$G,4,FALSE)),"",VLOOKUP($B4380,Insumos!$C:$G,4,FALSE))</f>
        <v>GRAMOS</v>
      </c>
      <c r="G4380" s="186">
        <v>35.0</v>
      </c>
      <c r="H4380" s="56">
        <f t="shared" si="154"/>
        <v>178.73</v>
      </c>
    </row>
    <row r="4381" ht="15.75" customHeight="1">
      <c r="A4381" s="53">
        <v>5.0</v>
      </c>
      <c r="B4381" s="55" t="s">
        <v>54</v>
      </c>
      <c r="C4381" s="55" t="str">
        <f>+IF(ISERROR(VLOOKUP($B4381,Insumos!$C:$G,3,FALSE)),"",VLOOKUP($B4381,Insumos!$C:$G,3,FALSE))</f>
        <v>UNIDAD</v>
      </c>
      <c r="D4381" s="56">
        <f>+IF(ISERROR(VLOOKUP($B4381,Insumos!$C:$G,2,FALSE)),"",VLOOKUP($B4381,Insumos!$C:$G,2,FALSE))</f>
        <v>8000</v>
      </c>
      <c r="E4381" s="57">
        <f>+IF(ISERROR(VLOOKUP($B4381,Insumos!$C:$G,5,FALSE)),"",VLOOKUP($B4381,Insumos!$C:$G,5,FALSE))</f>
        <v>36</v>
      </c>
      <c r="F4381" s="55" t="str">
        <f>+IF(ISERROR(VLOOKUP($B4381,Insumos!$C:$G,4,FALSE)),"",VLOOKUP($B4381,Insumos!$C:$G,4,FALSE))</f>
        <v>UNIDAD</v>
      </c>
      <c r="G4381" s="186">
        <v>0.5</v>
      </c>
      <c r="H4381" s="56">
        <f t="shared" si="154"/>
        <v>111.11</v>
      </c>
    </row>
    <row r="4382" ht="15.75" customHeight="1">
      <c r="A4382" s="53">
        <v>6.0</v>
      </c>
      <c r="B4382" s="55" t="s">
        <v>129</v>
      </c>
      <c r="C4382" s="55" t="str">
        <f>+IF(ISERROR(VLOOKUP($B4382,Insumos!$C:$G,3,FALSE)),"",VLOOKUP($B4382,Insumos!$C:$G,3,FALSE))</f>
        <v>GRAMOS</v>
      </c>
      <c r="D4382" s="56">
        <f>+IF(ISERROR(VLOOKUP($B4382,Insumos!$C:$G,2,FALSE)),"",VLOOKUP($B4382,Insumos!$C:$G,2,FALSE))</f>
        <v>13944.82759</v>
      </c>
      <c r="E4382" s="57">
        <f>+IF(ISERROR(VLOOKUP($B4382,Insumos!$C:$G,5,FALSE)),"",VLOOKUP($B4382,Insumos!$C:$G,5,FALSE))</f>
        <v>1000</v>
      </c>
      <c r="F4382" s="55" t="str">
        <f>+IF(ISERROR(VLOOKUP($B4382,Insumos!$C:$G,4,FALSE)),"",VLOOKUP($B4382,Insumos!$C:$G,4,FALSE))</f>
        <v>GRAMOS</v>
      </c>
      <c r="G4382" s="186">
        <v>45.0</v>
      </c>
      <c r="H4382" s="56">
        <f t="shared" si="154"/>
        <v>627.52</v>
      </c>
    </row>
    <row r="4383" ht="15.75" customHeight="1">
      <c r="A4383" s="53">
        <v>7.0</v>
      </c>
      <c r="B4383" s="55" t="s">
        <v>87</v>
      </c>
      <c r="C4383" s="55" t="str">
        <f>+IF(ISERROR(VLOOKUP($B4383,Insumos!$C:$G,3,FALSE)),"",VLOOKUP($B4383,Insumos!$C:$G,3,FALSE))</f>
        <v>GRAMOS</v>
      </c>
      <c r="D4383" s="56">
        <f>+IF(ISERROR(VLOOKUP($B4383,Insumos!$C:$G,2,FALSE)),"",VLOOKUP($B4383,Insumos!$C:$G,2,FALSE))</f>
        <v>3795</v>
      </c>
      <c r="E4383" s="57">
        <f>+IF(ISERROR(VLOOKUP($B4383,Insumos!$C:$G,5,FALSE)),"",VLOOKUP($B4383,Insumos!$C:$G,5,FALSE))</f>
        <v>500</v>
      </c>
      <c r="F4383" s="55" t="str">
        <f>+IF(ISERROR(VLOOKUP($B4383,Insumos!$C:$G,4,FALSE)),"",VLOOKUP($B4383,Insumos!$C:$G,4,FALSE))</f>
        <v>GRAMOS</v>
      </c>
      <c r="G4383" s="186">
        <v>5.0</v>
      </c>
      <c r="H4383" s="56">
        <f t="shared" si="154"/>
        <v>37.95</v>
      </c>
    </row>
    <row r="4384" ht="15.75" customHeight="1">
      <c r="A4384" s="53">
        <v>8.0</v>
      </c>
      <c r="B4384" s="55" t="s">
        <v>324</v>
      </c>
      <c r="C4384" s="55" t="str">
        <f>+IF(ISERROR(VLOOKUP($B4384,Insumos!$C:$G,3,FALSE)),"",VLOOKUP($B4384,Insumos!$C:$G,3,FALSE))</f>
        <v>GRAMOS</v>
      </c>
      <c r="D4384" s="56">
        <f>+IF(ISERROR(VLOOKUP($B4384,Insumos!$C:$G,2,FALSE)),"",VLOOKUP($B4384,Insumos!$C:$G,2,FALSE))</f>
        <v>1134.5</v>
      </c>
      <c r="E4384" s="57">
        <f>+IF(ISERROR(VLOOKUP($B4384,Insumos!$C:$G,5,FALSE)),"",VLOOKUP($B4384,Insumos!$C:$G,5,FALSE))</f>
        <v>1000</v>
      </c>
      <c r="F4384" s="55" t="str">
        <f>+IF(ISERROR(VLOOKUP($B4384,Insumos!$C:$G,4,FALSE)),"",VLOOKUP($B4384,Insumos!$C:$G,4,FALSE))</f>
        <v>GRAMOS</v>
      </c>
      <c r="G4384" s="186">
        <v>5.0</v>
      </c>
      <c r="H4384" s="56">
        <f t="shared" si="154"/>
        <v>5.67</v>
      </c>
    </row>
    <row r="4385" ht="15.75" customHeight="1">
      <c r="A4385" s="53">
        <v>9.0</v>
      </c>
      <c r="B4385" s="55" t="s">
        <v>56</v>
      </c>
      <c r="C4385" s="55" t="str">
        <f>+IF(ISERROR(VLOOKUP($B4385,Insumos!$C:$G,3,FALSE)),"",VLOOKUP($B4385,Insumos!$C:$G,3,FALSE))</f>
        <v>GRAMOS</v>
      </c>
      <c r="D4385" s="56">
        <f>+IF(ISERROR(VLOOKUP($B4385,Insumos!$C:$G,2,FALSE)),"",VLOOKUP($B4385,Insumos!$C:$G,2,FALSE))</f>
        <v>1690</v>
      </c>
      <c r="E4385" s="57">
        <f>+IF(ISERROR(VLOOKUP($B4385,Insumos!$C:$G,5,FALSE)),"",VLOOKUP($B4385,Insumos!$C:$G,5,FALSE))</f>
        <v>1000</v>
      </c>
      <c r="F4385" s="55" t="str">
        <f>+IF(ISERROR(VLOOKUP($B4385,Insumos!$C:$G,4,FALSE)),"",VLOOKUP($B4385,Insumos!$C:$G,4,FALSE))</f>
        <v>GRAMOS</v>
      </c>
      <c r="G4385" s="186">
        <v>5.0</v>
      </c>
      <c r="H4385" s="56">
        <f t="shared" si="154"/>
        <v>8.45</v>
      </c>
    </row>
    <row r="4386" ht="15.75" customHeight="1">
      <c r="A4386" s="53">
        <v>10.0</v>
      </c>
      <c r="B4386" s="55" t="s">
        <v>297</v>
      </c>
      <c r="C4386" s="55" t="str">
        <f>+IF(ISERROR(VLOOKUP($B4386,Insumos!$C:$G,3,FALSE)),"",VLOOKUP($B4386,Insumos!$C:$G,3,FALSE))</f>
        <v>CAJA</v>
      </c>
      <c r="D4386" s="56">
        <f>+IF(ISERROR(VLOOKUP($B4386,Insumos!$C:$G,2,FALSE)),"",VLOOKUP($B4386,Insumos!$C:$G,2,FALSE))</f>
        <v>110</v>
      </c>
      <c r="E4386" s="57">
        <f>+IF(ISERROR(VLOOKUP($B4386,Insumos!$C:$G,5,FALSE)),"",VLOOKUP($B4386,Insumos!$C:$G,5,FALSE))</f>
        <v>1</v>
      </c>
      <c r="F4386" s="55" t="str">
        <f>+IF(ISERROR(VLOOKUP($B4386,Insumos!$C:$G,4,FALSE)),"",VLOOKUP($B4386,Insumos!$C:$G,4,FALSE))</f>
        <v>CAJA</v>
      </c>
      <c r="G4386" s="141">
        <v>1.0</v>
      </c>
      <c r="H4386" s="56">
        <f t="shared" si="154"/>
        <v>110</v>
      </c>
    </row>
    <row r="4387" ht="15.75" customHeight="1">
      <c r="A4387" s="53">
        <v>11.0</v>
      </c>
      <c r="B4387" s="55" t="s">
        <v>314</v>
      </c>
      <c r="C4387" s="55" t="str">
        <f>+IF(ISERROR(VLOOKUP($B4387,Insumos!$C:$G,3,FALSE)),"",VLOOKUP($B4387,Insumos!$C:$G,3,FALSE))</f>
        <v>UNIDAD</v>
      </c>
      <c r="D4387" s="56">
        <f>+IF(ISERROR(VLOOKUP($B4387,Insumos!$C:$G,2,FALSE)),"",VLOOKUP($B4387,Insumos!$C:$G,2,FALSE))</f>
        <v>10.5</v>
      </c>
      <c r="E4387" s="57">
        <f>+IF(ISERROR(VLOOKUP($B4387,Insumos!$C:$G,5,FALSE)),"",VLOOKUP($B4387,Insumos!$C:$G,5,FALSE))</f>
        <v>1</v>
      </c>
      <c r="F4387" s="55" t="str">
        <f>+IF(ISERROR(VLOOKUP($B4387,Insumos!$C:$G,4,FALSE)),"",VLOOKUP($B4387,Insumos!$C:$G,4,FALSE))</f>
        <v>UNIDAD</v>
      </c>
      <c r="G4387" s="141">
        <v>1.0</v>
      </c>
      <c r="H4387" s="56">
        <f t="shared" si="154"/>
        <v>10.5</v>
      </c>
    </row>
    <row r="4388" ht="15.75" customHeight="1">
      <c r="A4388" s="53">
        <v>12.0</v>
      </c>
      <c r="B4388" s="55" t="s">
        <v>156</v>
      </c>
      <c r="C4388" s="55" t="str">
        <f>+IF(ISERROR(VLOOKUP($B4388,Insumos!$C:$G,3,FALSE)),"",VLOOKUP($B4388,Insumos!$C:$G,3,FALSE))</f>
        <v>GRAMOS</v>
      </c>
      <c r="D4388" s="56">
        <f>+IF(ISERROR(VLOOKUP($B4388,Insumos!$C:$G,2,FALSE)),"",VLOOKUP($B4388,Insumos!$C:$G,2,FALSE))</f>
        <v>909</v>
      </c>
      <c r="E4388" s="57">
        <f>+IF(ISERROR(VLOOKUP($B4388,Insumos!$C:$G,5,FALSE)),"",VLOOKUP($B4388,Insumos!$C:$G,5,FALSE))</f>
        <v>1000</v>
      </c>
      <c r="F4388" s="55" t="str">
        <f>+IF(ISERROR(VLOOKUP($B4388,Insumos!$C:$G,4,FALSE)),"",VLOOKUP($B4388,Insumos!$C:$G,4,FALSE))</f>
        <v>GRAMOS</v>
      </c>
      <c r="G4388" s="141">
        <v>8.0</v>
      </c>
      <c r="H4388" s="56">
        <f t="shared" si="154"/>
        <v>7.27</v>
      </c>
    </row>
    <row r="4389" ht="15.75" customHeight="1">
      <c r="A4389" s="53">
        <v>13.0</v>
      </c>
      <c r="B4389" s="55" t="s">
        <v>313</v>
      </c>
      <c r="C4389" s="55" t="str">
        <f>+IF(ISERROR(VLOOKUP($B4389,Insumos!$C:$G,3,FALSE)),"",VLOOKUP($B4389,Insumos!$C:$G,3,FALSE))</f>
        <v>GRAMOS</v>
      </c>
      <c r="D4389" s="56">
        <f>+IF(ISERROR(VLOOKUP($B4389,Insumos!$C:$G,2,FALSE)),"",VLOOKUP($B4389,Insumos!$C:$G,2,FALSE))</f>
        <v>6750</v>
      </c>
      <c r="E4389" s="57">
        <f>+IF(ISERROR(VLOOKUP($B4389,Insumos!$C:$G,5,FALSE)),"",VLOOKUP($B4389,Insumos!$C:$G,5,FALSE))</f>
        <v>1000</v>
      </c>
      <c r="F4389" s="55" t="str">
        <f>+IF(ISERROR(VLOOKUP($B4389,Insumos!$C:$G,4,FALSE)),"",VLOOKUP($B4389,Insumos!$C:$G,4,FALSE))</f>
        <v>GRAMOS</v>
      </c>
      <c r="G4389" s="141">
        <v>8.0</v>
      </c>
      <c r="H4389" s="56">
        <f t="shared" si="154"/>
        <v>54</v>
      </c>
    </row>
    <row r="4390" ht="15.75" customHeight="1">
      <c r="A4390" s="53">
        <v>14.0</v>
      </c>
      <c r="B4390" s="55" t="s">
        <v>311</v>
      </c>
      <c r="C4390" s="55" t="str">
        <f>+IF(ISERROR(VLOOKUP($B4390,Insumos!$C:$G,3,FALSE)),"",VLOOKUP($B4390,Insumos!$C:$G,3,FALSE))</f>
        <v>UNIDAD</v>
      </c>
      <c r="D4390" s="56">
        <f>+IF(ISERROR(VLOOKUP($B4390,Insumos!$C:$G,2,FALSE)),"",VLOOKUP($B4390,Insumos!$C:$G,2,FALSE))</f>
        <v>75.25</v>
      </c>
      <c r="E4390" s="57">
        <f>+IF(ISERROR(VLOOKUP($B4390,Insumos!$C:$G,5,FALSE)),"",VLOOKUP($B4390,Insumos!$C:$G,5,FALSE))</f>
        <v>1</v>
      </c>
      <c r="F4390" s="55" t="str">
        <f>+IF(ISERROR(VLOOKUP($B4390,Insumos!$C:$G,4,FALSE)),"",VLOOKUP($B4390,Insumos!$C:$G,4,FALSE))</f>
        <v>UNIDAD</v>
      </c>
      <c r="G4390" s="141">
        <v>1.0</v>
      </c>
      <c r="H4390" s="56">
        <f t="shared" si="154"/>
        <v>75.25</v>
      </c>
    </row>
    <row r="4391" ht="15.75" customHeight="1">
      <c r="A4391" s="53">
        <v>15.0</v>
      </c>
      <c r="B4391" s="55" t="s">
        <v>312</v>
      </c>
      <c r="C4391" s="55" t="str">
        <f>+IF(ISERROR(VLOOKUP($B4391,Insumos!$C:$G,3,FALSE)),"",VLOOKUP($B4391,Insumos!$C:$G,3,FALSE))</f>
        <v>UNIDAD</v>
      </c>
      <c r="D4391" s="56">
        <f>+IF(ISERROR(VLOOKUP($B4391,Insumos!$C:$G,2,FALSE)),"",VLOOKUP($B4391,Insumos!$C:$G,2,FALSE))</f>
        <v>90.25</v>
      </c>
      <c r="E4391" s="57">
        <f>+IF(ISERROR(VLOOKUP($B4391,Insumos!$C:$G,5,FALSE)),"",VLOOKUP($B4391,Insumos!$C:$G,5,FALSE))</f>
        <v>1</v>
      </c>
      <c r="F4391" s="55" t="str">
        <f>+IF(ISERROR(VLOOKUP($B4391,Insumos!$C:$G,4,FALSE)),"",VLOOKUP($B4391,Insumos!$C:$G,4,FALSE))</f>
        <v>UNIDAD</v>
      </c>
      <c r="G4391" s="141">
        <v>1.0</v>
      </c>
      <c r="H4391" s="56">
        <f t="shared" si="154"/>
        <v>90.25</v>
      </c>
    </row>
    <row r="4392" ht="15.75" customHeight="1">
      <c r="A4392" s="53">
        <v>16.0</v>
      </c>
      <c r="B4392" s="55" t="s">
        <v>303</v>
      </c>
      <c r="C4392" s="55" t="str">
        <f>+IF(ISERROR(VLOOKUP($B4392,Insumos!$C:$G,3,FALSE)),"",VLOOKUP($B4392,Insumos!$C:$G,3,FALSE))</f>
        <v>UNIDAD</v>
      </c>
      <c r="D4392" s="56">
        <f>+IF(ISERROR(VLOOKUP($B4392,Insumos!$C:$G,2,FALSE)),"",VLOOKUP($B4392,Insumos!$C:$G,2,FALSE))</f>
        <v>10</v>
      </c>
      <c r="E4392" s="57">
        <f>+IF(ISERROR(VLOOKUP($B4392,Insumos!$C:$G,5,FALSE)),"",VLOOKUP($B4392,Insumos!$C:$G,5,FALSE))</f>
        <v>1</v>
      </c>
      <c r="F4392" s="55" t="str">
        <f>+IF(ISERROR(VLOOKUP($B4392,Insumos!$C:$G,4,FALSE)),"",VLOOKUP($B4392,Insumos!$C:$G,4,FALSE))</f>
        <v>UNIDAD</v>
      </c>
      <c r="G4392" s="141">
        <v>2.0</v>
      </c>
      <c r="H4392" s="56">
        <f t="shared" si="154"/>
        <v>20</v>
      </c>
    </row>
    <row r="4393" ht="15.75" customHeight="1">
      <c r="A4393" s="53">
        <v>17.0</v>
      </c>
      <c r="B4393" s="55" t="s">
        <v>304</v>
      </c>
      <c r="C4393" s="55" t="str">
        <f>+IF(ISERROR(VLOOKUP($B4393,Insumos!$C:$G,3,FALSE)),"",VLOOKUP($B4393,Insumos!$C:$G,3,FALSE))</f>
        <v>UNIDAD</v>
      </c>
      <c r="D4393" s="56">
        <f>+IF(ISERROR(VLOOKUP($B4393,Insumos!$C:$G,2,FALSE)),"",VLOOKUP($B4393,Insumos!$C:$G,2,FALSE))</f>
        <v>9</v>
      </c>
      <c r="E4393" s="57">
        <f>+IF(ISERROR(VLOOKUP($B4393,Insumos!$C:$G,5,FALSE)),"",VLOOKUP($B4393,Insumos!$C:$G,5,FALSE))</f>
        <v>1</v>
      </c>
      <c r="F4393" s="55" t="str">
        <f>+IF(ISERROR(VLOOKUP($B4393,Insumos!$C:$G,4,FALSE)),"",VLOOKUP($B4393,Insumos!$C:$G,4,FALSE))</f>
        <v>UNIDAD</v>
      </c>
      <c r="G4393" s="141">
        <v>2.0</v>
      </c>
      <c r="H4393" s="56">
        <f t="shared" si="154"/>
        <v>18</v>
      </c>
    </row>
    <row r="4394" ht="15.75" customHeight="1">
      <c r="A4394" s="53">
        <v>18.0</v>
      </c>
      <c r="B4394" s="55" t="s">
        <v>315</v>
      </c>
      <c r="C4394" s="55" t="str">
        <f>+IF(ISERROR(VLOOKUP($B4394,Insumos!$C:$G,3,FALSE)),"",VLOOKUP($B4394,Insumos!$C:$G,3,FALSE))</f>
        <v>UNIDAD</v>
      </c>
      <c r="D4394" s="56">
        <f>+IF(ISERROR(VLOOKUP($B4394,Insumos!$C:$G,2,FALSE)),"",VLOOKUP($B4394,Insumos!$C:$G,2,FALSE))</f>
        <v>170</v>
      </c>
      <c r="E4394" s="57">
        <f>+IF(ISERROR(VLOOKUP($B4394,Insumos!$C:$G,5,FALSE)),"",VLOOKUP($B4394,Insumos!$C:$G,5,FALSE))</f>
        <v>1</v>
      </c>
      <c r="F4394" s="55" t="str">
        <f>+IF(ISERROR(VLOOKUP($B4394,Insumos!$C:$G,4,FALSE)),"",VLOOKUP($B4394,Insumos!$C:$G,4,FALSE))</f>
        <v>UNIDAD</v>
      </c>
      <c r="G4394" s="141">
        <v>1.0</v>
      </c>
      <c r="H4394" s="56">
        <f t="shared" si="154"/>
        <v>170</v>
      </c>
    </row>
    <row r="4395" ht="15.75" customHeight="1">
      <c r="A4395" s="53">
        <v>19.0</v>
      </c>
      <c r="B4395" s="55"/>
      <c r="C4395" s="55" t="str">
        <f>+IF(ISERROR(VLOOKUP($B4395,Insumos!$C:$G,3,FALSE)),"",VLOOKUP($B4395,Insumos!$C:$G,3,FALSE))</f>
        <v/>
      </c>
      <c r="D4395" s="56" t="str">
        <f>+IF(ISERROR(VLOOKUP($B4395,Insumos!$C:$G,2,FALSE)),"",VLOOKUP($B4395,Insumos!$C:$G,2,FALSE))</f>
        <v/>
      </c>
      <c r="E4395" s="57" t="str">
        <f>+IF(ISERROR(VLOOKUP($B4395,Insumos!$C:$G,5,FALSE)),"",VLOOKUP($B4395,Insumos!$C:$G,5,FALSE))</f>
        <v/>
      </c>
      <c r="F4395" s="55" t="str">
        <f>+IF(ISERROR(VLOOKUP($B4395,Insumos!$C:$G,4,FALSE)),"",VLOOKUP($B4395,Insumos!$C:$G,4,FALSE))</f>
        <v/>
      </c>
      <c r="G4395" s="141"/>
      <c r="H4395" s="56">
        <f t="shared" si="154"/>
        <v>0</v>
      </c>
    </row>
    <row r="4396" ht="15.75" customHeight="1">
      <c r="A4396" s="53">
        <v>20.0</v>
      </c>
      <c r="B4396" s="55"/>
      <c r="C4396" s="55" t="str">
        <f>+IF(ISERROR(VLOOKUP($B4396,Insumos!$C:$G,3,FALSE)),"",VLOOKUP($B4396,Insumos!$C:$G,3,FALSE))</f>
        <v/>
      </c>
      <c r="D4396" s="56" t="str">
        <f>+IF(ISERROR(VLOOKUP($B4396,Insumos!$C:$G,2,FALSE)),"",VLOOKUP($B4396,Insumos!$C:$G,2,FALSE))</f>
        <v/>
      </c>
      <c r="E4396" s="57" t="str">
        <f>+IF(ISERROR(VLOOKUP($B4396,Insumos!$C:$G,5,FALSE)),"",VLOOKUP($B4396,Insumos!$C:$G,5,FALSE))</f>
        <v/>
      </c>
      <c r="F4396" s="55" t="str">
        <f>+IF(ISERROR(VLOOKUP($B4396,Insumos!$C:$G,4,FALSE)),"",VLOOKUP($B4396,Insumos!$C:$G,4,FALSE))</f>
        <v/>
      </c>
      <c r="G4396" s="141"/>
      <c r="H4396" s="56">
        <f t="shared" si="154"/>
        <v>0</v>
      </c>
    </row>
    <row r="4397" ht="15.75" customHeight="1">
      <c r="A4397" s="53">
        <v>21.0</v>
      </c>
      <c r="B4397" s="55"/>
      <c r="C4397" s="55" t="str">
        <f>+IF(ISERROR(VLOOKUP($B4397,Insumos!$C:$G,3,FALSE)),"",VLOOKUP($B4397,Insumos!$C:$G,3,FALSE))</f>
        <v/>
      </c>
      <c r="D4397" s="56" t="str">
        <f>+IF(ISERROR(VLOOKUP($B4397,Insumos!$C:$G,2,FALSE)),"",VLOOKUP($B4397,Insumos!$C:$G,2,FALSE))</f>
        <v/>
      </c>
      <c r="E4397" s="57" t="str">
        <f>+IF(ISERROR(VLOOKUP($B4397,Insumos!$C:$G,5,FALSE)),"",VLOOKUP($B4397,Insumos!$C:$G,5,FALSE))</f>
        <v/>
      </c>
      <c r="F4397" s="55" t="str">
        <f>+IF(ISERROR(VLOOKUP($B4397,Insumos!$C:$G,4,FALSE)),"",VLOOKUP($B4397,Insumos!$C:$G,4,FALSE))</f>
        <v/>
      </c>
      <c r="G4397" s="141"/>
      <c r="H4397" s="56">
        <f t="shared" si="154"/>
        <v>0</v>
      </c>
    </row>
    <row r="4398" ht="15.75" customHeight="1">
      <c r="A4398" s="42"/>
      <c r="B4398" s="140"/>
      <c r="C4398" s="41"/>
      <c r="D4398" s="44"/>
      <c r="E4398" s="45"/>
      <c r="F4398" s="41"/>
      <c r="G4398" s="67" t="s">
        <v>566</v>
      </c>
      <c r="H4398" s="68">
        <f>+SUM(H4377:H4397)</f>
        <v>1718.46</v>
      </c>
    </row>
    <row r="4399" ht="15.75" customHeight="1">
      <c r="A4399" s="42"/>
      <c r="B4399" s="140"/>
      <c r="C4399" s="41"/>
      <c r="D4399" s="44"/>
      <c r="E4399" s="45"/>
      <c r="F4399" s="41"/>
      <c r="G4399" s="67" t="s">
        <v>569</v>
      </c>
      <c r="H4399" s="142">
        <f>+H4398/10</f>
        <v>171.846</v>
      </c>
    </row>
    <row r="4400" ht="15.75" customHeight="1">
      <c r="A4400" s="42"/>
      <c r="B4400" s="140"/>
      <c r="C4400" s="41"/>
      <c r="D4400" s="44"/>
      <c r="E4400" s="45"/>
      <c r="F4400" s="41"/>
      <c r="G4400" s="67" t="s">
        <v>570</v>
      </c>
      <c r="H4400" s="143">
        <f>(H4398+H4399)*1.19</f>
        <v>2249.46414</v>
      </c>
    </row>
    <row r="4401" ht="15.75" customHeight="1">
      <c r="A4401" s="42"/>
      <c r="B4401" s="140"/>
      <c r="C4401" s="41"/>
      <c r="D4401" s="44"/>
      <c r="E4401" s="45"/>
      <c r="F4401" s="41"/>
      <c r="G4401" s="67" t="s">
        <v>571</v>
      </c>
      <c r="H4401" s="144">
        <f>+H4400/H4402</f>
        <v>0.2502184805</v>
      </c>
    </row>
    <row r="4402" ht="15.75" customHeight="1">
      <c r="A4402" s="42"/>
      <c r="B4402" s="140"/>
      <c r="C4402" s="41"/>
      <c r="D4402" s="44"/>
      <c r="E4402" s="45"/>
      <c r="F4402" s="41"/>
      <c r="G4402" s="67" t="s">
        <v>572</v>
      </c>
      <c r="H4402" s="154">
        <v>8990.0</v>
      </c>
    </row>
    <row r="4403" ht="15.75" customHeight="1">
      <c r="B4403" s="4"/>
      <c r="G4403" s="31"/>
    </row>
    <row r="4404" ht="15.75" customHeight="1">
      <c r="B4404" s="4"/>
      <c r="G4404" s="31"/>
    </row>
    <row r="4405" ht="15.75" customHeight="1">
      <c r="B4405" s="4"/>
      <c r="G4405" s="31"/>
    </row>
    <row r="4406" ht="15.75" customHeight="1">
      <c r="A4406" s="138" t="s">
        <v>562</v>
      </c>
      <c r="B4406" s="89" t="s">
        <v>267</v>
      </c>
      <c r="C4406" s="34" t="s">
        <v>484</v>
      </c>
      <c r="D4406" s="35"/>
      <c r="E4406" s="36"/>
      <c r="F4406" s="37"/>
      <c r="G4406" s="38"/>
      <c r="H4406" s="35"/>
    </row>
    <row r="4407" ht="15.75" customHeight="1">
      <c r="A4407" s="42"/>
      <c r="B4407" s="140"/>
      <c r="C4407" s="42"/>
      <c r="D4407" s="44"/>
      <c r="E4407" s="45"/>
      <c r="F4407" s="42"/>
      <c r="G4407" s="46"/>
      <c r="H4407" s="44"/>
    </row>
    <row r="4408" ht="15.75" customHeight="1">
      <c r="A4408" s="48" t="s">
        <v>476</v>
      </c>
      <c r="B4408" s="48" t="s">
        <v>477</v>
      </c>
      <c r="C4408" s="48" t="s">
        <v>478</v>
      </c>
      <c r="D4408" s="49" t="s">
        <v>564</v>
      </c>
      <c r="E4408" s="50" t="s">
        <v>10</v>
      </c>
      <c r="F4408" s="48" t="s">
        <v>480</v>
      </c>
      <c r="G4408" s="51" t="s">
        <v>481</v>
      </c>
      <c r="H4408" s="49" t="s">
        <v>565</v>
      </c>
    </row>
    <row r="4409" ht="15.75" customHeight="1">
      <c r="A4409" s="53">
        <v>1.0</v>
      </c>
      <c r="B4409" s="55" t="s">
        <v>69</v>
      </c>
      <c r="C4409" s="55" t="str">
        <f>+IF(ISERROR(VLOOKUP($B4409,Insumos!$C:$G,3,FALSE)),"",VLOOKUP($B4409,Insumos!$C:$G,3,FALSE))</f>
        <v>GRAMOS</v>
      </c>
      <c r="D4409" s="56">
        <f>+IF(ISERROR(VLOOKUP($B4409,Insumos!$C:$G,2,FALSE)),"",VLOOKUP($B4409,Insumos!$C:$G,2,FALSE))</f>
        <v>2777.79</v>
      </c>
      <c r="E4409" s="57">
        <f>+IF(ISERROR(VLOOKUP($B4409,Insumos!$C:$G,5,FALSE)),"",VLOOKUP($B4409,Insumos!$C:$G,5,FALSE))</f>
        <v>5700</v>
      </c>
      <c r="F4409" s="55" t="str">
        <f>+IF(ISERROR(VLOOKUP($B4409,Insumos!$C:$G,4,FALSE)),"",VLOOKUP($B4409,Insumos!$C:$G,4,FALSE))</f>
        <v>GRAMOS</v>
      </c>
      <c r="G4409" s="182">
        <v>110.0</v>
      </c>
      <c r="H4409" s="56">
        <f t="shared" ref="H4409:H4426" si="155">IF(ISERROR(ROUND(+D4409/E4409*G4409,2)),0,ROUND(+D4409/E4409*G4409,2))</f>
        <v>53.61</v>
      </c>
    </row>
    <row r="4410" ht="15.75" customHeight="1">
      <c r="A4410" s="53">
        <v>2.0</v>
      </c>
      <c r="B4410" s="55" t="s">
        <v>52</v>
      </c>
      <c r="C4410" s="55" t="str">
        <f>+IF(ISERROR(VLOOKUP($B4410,Insumos!$C:$G,3,FALSE)),"",VLOOKUP($B4410,Insumos!$C:$G,3,FALSE))</f>
        <v>UNIDAD</v>
      </c>
      <c r="D4410" s="56">
        <f>+IF(ISERROR(VLOOKUP($B4410,Insumos!$C:$G,2,FALSE)),"",VLOOKUP($B4410,Insumos!$C:$G,2,FALSE))</f>
        <v>5000</v>
      </c>
      <c r="E4410" s="57">
        <f>+IF(ISERROR(VLOOKUP($B4410,Insumos!$C:$G,5,FALSE)),"",VLOOKUP($B4410,Insumos!$C:$G,5,FALSE))</f>
        <v>100</v>
      </c>
      <c r="F4410" s="55" t="str">
        <f>+IF(ISERROR(VLOOKUP($B4410,Insumos!$C:$G,4,FALSE)),"",VLOOKUP($B4410,Insumos!$C:$G,4,FALSE))</f>
        <v>UNIDAD</v>
      </c>
      <c r="G4410" s="186">
        <v>0.5</v>
      </c>
      <c r="H4410" s="56">
        <f t="shared" si="155"/>
        <v>25</v>
      </c>
    </row>
    <row r="4411" ht="15.75" customHeight="1">
      <c r="A4411" s="53">
        <v>3.0</v>
      </c>
      <c r="B4411" s="55" t="s">
        <v>236</v>
      </c>
      <c r="C4411" s="55" t="str">
        <f>+IF(ISERROR(VLOOKUP($B4411,Insumos!$C:$G,3,FALSE)),"",VLOOKUP($B4411,Insumos!$C:$G,3,FALSE))</f>
        <v>GRAMOS</v>
      </c>
      <c r="D4411" s="56">
        <f>+IF(ISERROR(VLOOKUP($B4411,Insumos!$C:$G,2,FALSE)),"",VLOOKUP($B4411,Insumos!$C:$G,2,FALSE))</f>
        <v>8753.846154</v>
      </c>
      <c r="E4411" s="57">
        <f>+IF(ISERROR(VLOOKUP($B4411,Insumos!$C:$G,5,FALSE)),"",VLOOKUP($B4411,Insumos!$C:$G,5,FALSE))</f>
        <v>1000</v>
      </c>
      <c r="F4411" s="55" t="str">
        <f>+IF(ISERROR(VLOOKUP($B4411,Insumos!$C:$G,4,FALSE)),"",VLOOKUP($B4411,Insumos!$C:$G,4,FALSE))</f>
        <v>GRAMOS</v>
      </c>
      <c r="G4411" s="186">
        <v>30.0</v>
      </c>
      <c r="H4411" s="56">
        <f t="shared" si="155"/>
        <v>262.62</v>
      </c>
    </row>
    <row r="4412" ht="15.75" customHeight="1">
      <c r="A4412" s="53">
        <v>4.0</v>
      </c>
      <c r="B4412" s="55" t="s">
        <v>54</v>
      </c>
      <c r="C4412" s="55" t="str">
        <f>+IF(ISERROR(VLOOKUP($B4412,Insumos!$C:$G,3,FALSE)),"",VLOOKUP($B4412,Insumos!$C:$G,3,FALSE))</f>
        <v>UNIDAD</v>
      </c>
      <c r="D4412" s="56">
        <f>+IF(ISERROR(VLOOKUP($B4412,Insumos!$C:$G,2,FALSE)),"",VLOOKUP($B4412,Insumos!$C:$G,2,FALSE))</f>
        <v>8000</v>
      </c>
      <c r="E4412" s="57">
        <f>+IF(ISERROR(VLOOKUP($B4412,Insumos!$C:$G,5,FALSE)),"",VLOOKUP($B4412,Insumos!$C:$G,5,FALSE))</f>
        <v>36</v>
      </c>
      <c r="F4412" s="55" t="str">
        <f>+IF(ISERROR(VLOOKUP($B4412,Insumos!$C:$G,4,FALSE)),"",VLOOKUP($B4412,Insumos!$C:$G,4,FALSE))</f>
        <v>UNIDAD</v>
      </c>
      <c r="G4412" s="186">
        <v>0.5</v>
      </c>
      <c r="H4412" s="56">
        <f t="shared" si="155"/>
        <v>111.11</v>
      </c>
    </row>
    <row r="4413" ht="15.75" customHeight="1">
      <c r="A4413" s="53">
        <v>5.0</v>
      </c>
      <c r="B4413" s="55" t="s">
        <v>180</v>
      </c>
      <c r="C4413" s="55" t="str">
        <f>+IF(ISERROR(VLOOKUP($B4413,Insumos!$C:$G,3,FALSE)),"",VLOOKUP($B4413,Insumos!$C:$G,3,FALSE))</f>
        <v>GRAMOS</v>
      </c>
      <c r="D4413" s="56">
        <f>+IF(ISERROR(VLOOKUP($B4413,Insumos!$C:$G,2,FALSE)),"",VLOOKUP($B4413,Insumos!$C:$G,2,FALSE))</f>
        <v>6945</v>
      </c>
      <c r="E4413" s="57">
        <f>+IF(ISERROR(VLOOKUP($B4413,Insumos!$C:$G,5,FALSE)),"",VLOOKUP($B4413,Insumos!$C:$G,5,FALSE))</f>
        <v>1360</v>
      </c>
      <c r="F4413" s="55" t="str">
        <f>+IF(ISERROR(VLOOKUP($B4413,Insumos!$C:$G,4,FALSE)),"",VLOOKUP($B4413,Insumos!$C:$G,4,FALSE))</f>
        <v>GRAMOS</v>
      </c>
      <c r="G4413" s="186">
        <v>45.0</v>
      </c>
      <c r="H4413" s="56">
        <f t="shared" si="155"/>
        <v>229.8</v>
      </c>
    </row>
    <row r="4414" ht="15.75" customHeight="1">
      <c r="A4414" s="53">
        <v>6.0</v>
      </c>
      <c r="B4414" s="55" t="s">
        <v>324</v>
      </c>
      <c r="C4414" s="55" t="str">
        <f>+IF(ISERROR(VLOOKUP($B4414,Insumos!$C:$G,3,FALSE)),"",VLOOKUP($B4414,Insumos!$C:$G,3,FALSE))</f>
        <v>GRAMOS</v>
      </c>
      <c r="D4414" s="56">
        <f>+IF(ISERROR(VLOOKUP($B4414,Insumos!$C:$G,2,FALSE)),"",VLOOKUP($B4414,Insumos!$C:$G,2,FALSE))</f>
        <v>1134.5</v>
      </c>
      <c r="E4414" s="57">
        <f>+IF(ISERROR(VLOOKUP($B4414,Insumos!$C:$G,5,FALSE)),"",VLOOKUP($B4414,Insumos!$C:$G,5,FALSE))</f>
        <v>1000</v>
      </c>
      <c r="F4414" s="55" t="str">
        <f>+IF(ISERROR(VLOOKUP($B4414,Insumos!$C:$G,4,FALSE)),"",VLOOKUP($B4414,Insumos!$C:$G,4,FALSE))</f>
        <v>GRAMOS</v>
      </c>
      <c r="G4414" s="186">
        <v>5.0</v>
      </c>
      <c r="H4414" s="56">
        <f t="shared" si="155"/>
        <v>5.67</v>
      </c>
    </row>
    <row r="4415" ht="15.75" customHeight="1">
      <c r="A4415" s="53">
        <v>7.0</v>
      </c>
      <c r="B4415" s="55" t="s">
        <v>87</v>
      </c>
      <c r="C4415" s="55" t="str">
        <f>+IF(ISERROR(VLOOKUP($B4415,Insumos!$C:$G,3,FALSE)),"",VLOOKUP($B4415,Insumos!$C:$G,3,FALSE))</f>
        <v>GRAMOS</v>
      </c>
      <c r="D4415" s="56">
        <f>+IF(ISERROR(VLOOKUP($B4415,Insumos!$C:$G,2,FALSE)),"",VLOOKUP($B4415,Insumos!$C:$G,2,FALSE))</f>
        <v>3795</v>
      </c>
      <c r="E4415" s="57">
        <f>+IF(ISERROR(VLOOKUP($B4415,Insumos!$C:$G,5,FALSE)),"",VLOOKUP($B4415,Insumos!$C:$G,5,FALSE))</f>
        <v>500</v>
      </c>
      <c r="F4415" s="55" t="str">
        <f>+IF(ISERROR(VLOOKUP($B4415,Insumos!$C:$G,4,FALSE)),"",VLOOKUP($B4415,Insumos!$C:$G,4,FALSE))</f>
        <v>GRAMOS</v>
      </c>
      <c r="G4415" s="186">
        <v>5.0</v>
      </c>
      <c r="H4415" s="56">
        <f t="shared" si="155"/>
        <v>37.95</v>
      </c>
    </row>
    <row r="4416" ht="15.75" customHeight="1">
      <c r="A4416" s="53">
        <v>8.0</v>
      </c>
      <c r="B4416" s="55" t="s">
        <v>297</v>
      </c>
      <c r="C4416" s="55" t="str">
        <f>+IF(ISERROR(VLOOKUP($B4416,Insumos!$C:$G,3,FALSE)),"",VLOOKUP($B4416,Insumos!$C:$G,3,FALSE))</f>
        <v>CAJA</v>
      </c>
      <c r="D4416" s="56">
        <f>+IF(ISERROR(VLOOKUP($B4416,Insumos!$C:$G,2,FALSE)),"",VLOOKUP($B4416,Insumos!$C:$G,2,FALSE))</f>
        <v>110</v>
      </c>
      <c r="E4416" s="57">
        <f>+IF(ISERROR(VLOOKUP($B4416,Insumos!$C:$G,5,FALSE)),"",VLOOKUP($B4416,Insumos!$C:$G,5,FALSE))</f>
        <v>1</v>
      </c>
      <c r="F4416" s="55" t="str">
        <f>+IF(ISERROR(VLOOKUP($B4416,Insumos!$C:$G,4,FALSE)),"",VLOOKUP($B4416,Insumos!$C:$G,4,FALSE))</f>
        <v>CAJA</v>
      </c>
      <c r="G4416" s="141">
        <v>1.0</v>
      </c>
      <c r="H4416" s="56">
        <f t="shared" si="155"/>
        <v>110</v>
      </c>
    </row>
    <row r="4417" ht="15.75" customHeight="1">
      <c r="A4417" s="53">
        <v>9.0</v>
      </c>
      <c r="B4417" s="55" t="s">
        <v>314</v>
      </c>
      <c r="C4417" s="55" t="str">
        <f>+IF(ISERROR(VLOOKUP($B4417,Insumos!$C:$G,3,FALSE)),"",VLOOKUP($B4417,Insumos!$C:$G,3,FALSE))</f>
        <v>UNIDAD</v>
      </c>
      <c r="D4417" s="56">
        <f>+IF(ISERROR(VLOOKUP($B4417,Insumos!$C:$G,2,FALSE)),"",VLOOKUP($B4417,Insumos!$C:$G,2,FALSE))</f>
        <v>10.5</v>
      </c>
      <c r="E4417" s="57">
        <f>+IF(ISERROR(VLOOKUP($B4417,Insumos!$C:$G,5,FALSE)),"",VLOOKUP($B4417,Insumos!$C:$G,5,FALSE))</f>
        <v>1</v>
      </c>
      <c r="F4417" s="55" t="str">
        <f>+IF(ISERROR(VLOOKUP($B4417,Insumos!$C:$G,4,FALSE)),"",VLOOKUP($B4417,Insumos!$C:$G,4,FALSE))</f>
        <v>UNIDAD</v>
      </c>
      <c r="G4417" s="141">
        <v>1.0</v>
      </c>
      <c r="H4417" s="56">
        <f t="shared" si="155"/>
        <v>10.5</v>
      </c>
    </row>
    <row r="4418" ht="15.75" customHeight="1">
      <c r="A4418" s="53">
        <v>10.0</v>
      </c>
      <c r="B4418" s="55" t="s">
        <v>156</v>
      </c>
      <c r="C4418" s="55" t="str">
        <f>+IF(ISERROR(VLOOKUP($B4418,Insumos!$C:$G,3,FALSE)),"",VLOOKUP($B4418,Insumos!$C:$G,3,FALSE))</f>
        <v>GRAMOS</v>
      </c>
      <c r="D4418" s="56">
        <f>+IF(ISERROR(VLOOKUP($B4418,Insumos!$C:$G,2,FALSE)),"",VLOOKUP($B4418,Insumos!$C:$G,2,FALSE))</f>
        <v>909</v>
      </c>
      <c r="E4418" s="57">
        <f>+IF(ISERROR(VLOOKUP($B4418,Insumos!$C:$G,5,FALSE)),"",VLOOKUP($B4418,Insumos!$C:$G,5,FALSE))</f>
        <v>1000</v>
      </c>
      <c r="F4418" s="55" t="str">
        <f>+IF(ISERROR(VLOOKUP($B4418,Insumos!$C:$G,4,FALSE)),"",VLOOKUP($B4418,Insumos!$C:$G,4,FALSE))</f>
        <v>GRAMOS</v>
      </c>
      <c r="G4418" s="141">
        <v>8.0</v>
      </c>
      <c r="H4418" s="56">
        <f t="shared" si="155"/>
        <v>7.27</v>
      </c>
    </row>
    <row r="4419" ht="15.75" customHeight="1">
      <c r="A4419" s="53">
        <v>11.0</v>
      </c>
      <c r="B4419" s="55" t="s">
        <v>313</v>
      </c>
      <c r="C4419" s="55" t="str">
        <f>+IF(ISERROR(VLOOKUP($B4419,Insumos!$C:$G,3,FALSE)),"",VLOOKUP($B4419,Insumos!$C:$G,3,FALSE))</f>
        <v>GRAMOS</v>
      </c>
      <c r="D4419" s="56">
        <f>+IF(ISERROR(VLOOKUP($B4419,Insumos!$C:$G,2,FALSE)),"",VLOOKUP($B4419,Insumos!$C:$G,2,FALSE))</f>
        <v>6750</v>
      </c>
      <c r="E4419" s="57">
        <f>+IF(ISERROR(VLOOKUP($B4419,Insumos!$C:$G,5,FALSE)),"",VLOOKUP($B4419,Insumos!$C:$G,5,FALSE))</f>
        <v>1000</v>
      </c>
      <c r="F4419" s="55" t="str">
        <f>+IF(ISERROR(VLOOKUP($B4419,Insumos!$C:$G,4,FALSE)),"",VLOOKUP($B4419,Insumos!$C:$G,4,FALSE))</f>
        <v>GRAMOS</v>
      </c>
      <c r="G4419" s="141">
        <v>8.0</v>
      </c>
      <c r="H4419" s="56">
        <f t="shared" si="155"/>
        <v>54</v>
      </c>
    </row>
    <row r="4420" ht="15.75" customHeight="1">
      <c r="A4420" s="53">
        <v>12.0</v>
      </c>
      <c r="B4420" s="55" t="s">
        <v>311</v>
      </c>
      <c r="C4420" s="55" t="str">
        <f>+IF(ISERROR(VLOOKUP($B4420,Insumos!$C:$G,3,FALSE)),"",VLOOKUP($B4420,Insumos!$C:$G,3,FALSE))</f>
        <v>UNIDAD</v>
      </c>
      <c r="D4420" s="56">
        <f>+IF(ISERROR(VLOOKUP($B4420,Insumos!$C:$G,2,FALSE)),"",VLOOKUP($B4420,Insumos!$C:$G,2,FALSE))</f>
        <v>75.25</v>
      </c>
      <c r="E4420" s="57">
        <f>+IF(ISERROR(VLOOKUP($B4420,Insumos!$C:$G,5,FALSE)),"",VLOOKUP($B4420,Insumos!$C:$G,5,FALSE))</f>
        <v>1</v>
      </c>
      <c r="F4420" s="55" t="str">
        <f>+IF(ISERROR(VLOOKUP($B4420,Insumos!$C:$G,4,FALSE)),"",VLOOKUP($B4420,Insumos!$C:$G,4,FALSE))</f>
        <v>UNIDAD</v>
      </c>
      <c r="G4420" s="141">
        <v>1.0</v>
      </c>
      <c r="H4420" s="56">
        <f t="shared" si="155"/>
        <v>75.25</v>
      </c>
    </row>
    <row r="4421" ht="15.75" customHeight="1">
      <c r="A4421" s="53">
        <v>13.0</v>
      </c>
      <c r="B4421" s="55" t="s">
        <v>312</v>
      </c>
      <c r="C4421" s="55" t="str">
        <f>+IF(ISERROR(VLOOKUP($B4421,Insumos!$C:$G,3,FALSE)),"",VLOOKUP($B4421,Insumos!$C:$G,3,FALSE))</f>
        <v>UNIDAD</v>
      </c>
      <c r="D4421" s="56">
        <f>+IF(ISERROR(VLOOKUP($B4421,Insumos!$C:$G,2,FALSE)),"",VLOOKUP($B4421,Insumos!$C:$G,2,FALSE))</f>
        <v>90.25</v>
      </c>
      <c r="E4421" s="57">
        <f>+IF(ISERROR(VLOOKUP($B4421,Insumos!$C:$G,5,FALSE)),"",VLOOKUP($B4421,Insumos!$C:$G,5,FALSE))</f>
        <v>1</v>
      </c>
      <c r="F4421" s="55" t="str">
        <f>+IF(ISERROR(VLOOKUP($B4421,Insumos!$C:$G,4,FALSE)),"",VLOOKUP($B4421,Insumos!$C:$G,4,FALSE))</f>
        <v>UNIDAD</v>
      </c>
      <c r="G4421" s="141">
        <v>1.0</v>
      </c>
      <c r="H4421" s="56">
        <f t="shared" si="155"/>
        <v>90.25</v>
      </c>
    </row>
    <row r="4422" ht="15.75" customHeight="1">
      <c r="A4422" s="53">
        <v>14.0</v>
      </c>
      <c r="B4422" s="55" t="s">
        <v>303</v>
      </c>
      <c r="C4422" s="55" t="str">
        <f>+IF(ISERROR(VLOOKUP($B4422,Insumos!$C:$G,3,FALSE)),"",VLOOKUP($B4422,Insumos!$C:$G,3,FALSE))</f>
        <v>UNIDAD</v>
      </c>
      <c r="D4422" s="56">
        <f>+IF(ISERROR(VLOOKUP($B4422,Insumos!$C:$G,2,FALSE)),"",VLOOKUP($B4422,Insumos!$C:$G,2,FALSE))</f>
        <v>10</v>
      </c>
      <c r="E4422" s="57">
        <f>+IF(ISERROR(VLOOKUP($B4422,Insumos!$C:$G,5,FALSE)),"",VLOOKUP($B4422,Insumos!$C:$G,5,FALSE))</f>
        <v>1</v>
      </c>
      <c r="F4422" s="55" t="str">
        <f>+IF(ISERROR(VLOOKUP($B4422,Insumos!$C:$G,4,FALSE)),"",VLOOKUP($B4422,Insumos!$C:$G,4,FALSE))</f>
        <v>UNIDAD</v>
      </c>
      <c r="G4422" s="141">
        <v>2.0</v>
      </c>
      <c r="H4422" s="56">
        <f t="shared" si="155"/>
        <v>20</v>
      </c>
    </row>
    <row r="4423" ht="15.75" customHeight="1">
      <c r="A4423" s="53">
        <v>15.0</v>
      </c>
      <c r="B4423" s="55" t="s">
        <v>304</v>
      </c>
      <c r="C4423" s="55" t="str">
        <f>+IF(ISERROR(VLOOKUP($B4423,Insumos!$C:$G,3,FALSE)),"",VLOOKUP($B4423,Insumos!$C:$G,3,FALSE))</f>
        <v>UNIDAD</v>
      </c>
      <c r="D4423" s="56">
        <f>+IF(ISERROR(VLOOKUP($B4423,Insumos!$C:$G,2,FALSE)),"",VLOOKUP($B4423,Insumos!$C:$G,2,FALSE))</f>
        <v>9</v>
      </c>
      <c r="E4423" s="57">
        <f>+IF(ISERROR(VLOOKUP($B4423,Insumos!$C:$G,5,FALSE)),"",VLOOKUP($B4423,Insumos!$C:$G,5,FALSE))</f>
        <v>1</v>
      </c>
      <c r="F4423" s="55" t="str">
        <f>+IF(ISERROR(VLOOKUP($B4423,Insumos!$C:$G,4,FALSE)),"",VLOOKUP($B4423,Insumos!$C:$G,4,FALSE))</f>
        <v>UNIDAD</v>
      </c>
      <c r="G4423" s="141">
        <v>2.0</v>
      </c>
      <c r="H4423" s="56">
        <f t="shared" si="155"/>
        <v>18</v>
      </c>
    </row>
    <row r="4424" ht="15.75" customHeight="1">
      <c r="A4424" s="53">
        <v>16.0</v>
      </c>
      <c r="B4424" s="55" t="s">
        <v>315</v>
      </c>
      <c r="C4424" s="55" t="str">
        <f>+IF(ISERROR(VLOOKUP($B4424,Insumos!$C:$G,3,FALSE)),"",VLOOKUP($B4424,Insumos!$C:$G,3,FALSE))</f>
        <v>UNIDAD</v>
      </c>
      <c r="D4424" s="56">
        <f>+IF(ISERROR(VLOOKUP($B4424,Insumos!$C:$G,2,FALSE)),"",VLOOKUP($B4424,Insumos!$C:$G,2,FALSE))</f>
        <v>170</v>
      </c>
      <c r="E4424" s="57">
        <f>+IF(ISERROR(VLOOKUP($B4424,Insumos!$C:$G,5,FALSE)),"",VLOOKUP($B4424,Insumos!$C:$G,5,FALSE))</f>
        <v>1</v>
      </c>
      <c r="F4424" s="55" t="str">
        <f>+IF(ISERROR(VLOOKUP($B4424,Insumos!$C:$G,4,FALSE)),"",VLOOKUP($B4424,Insumos!$C:$G,4,FALSE))</f>
        <v>UNIDAD</v>
      </c>
      <c r="G4424" s="141">
        <v>1.0</v>
      </c>
      <c r="H4424" s="56">
        <f t="shared" si="155"/>
        <v>170</v>
      </c>
    </row>
    <row r="4425" ht="15.75" customHeight="1">
      <c r="A4425" s="53">
        <v>17.0</v>
      </c>
      <c r="B4425" s="55"/>
      <c r="C4425" s="55" t="str">
        <f>+IF(ISERROR(VLOOKUP($B4425,Insumos!$C:$G,3,FALSE)),"",VLOOKUP($B4425,Insumos!$C:$G,3,FALSE))</f>
        <v/>
      </c>
      <c r="D4425" s="56" t="str">
        <f>+IF(ISERROR(VLOOKUP($B4425,Insumos!$C:$G,2,FALSE)),"",VLOOKUP($B4425,Insumos!$C:$G,2,FALSE))</f>
        <v/>
      </c>
      <c r="E4425" s="57" t="str">
        <f>+IF(ISERROR(VLOOKUP($B4425,Insumos!$C:$G,5,FALSE)),"",VLOOKUP($B4425,Insumos!$C:$G,5,FALSE))</f>
        <v/>
      </c>
      <c r="F4425" s="55" t="str">
        <f>+IF(ISERROR(VLOOKUP($B4425,Insumos!$C:$G,4,FALSE)),"",VLOOKUP($B4425,Insumos!$C:$G,4,FALSE))</f>
        <v/>
      </c>
      <c r="G4425" s="141"/>
      <c r="H4425" s="56">
        <f t="shared" si="155"/>
        <v>0</v>
      </c>
    </row>
    <row r="4426" ht="15.75" customHeight="1">
      <c r="A4426" s="53">
        <v>18.0</v>
      </c>
      <c r="B4426" s="55"/>
      <c r="C4426" s="55" t="str">
        <f>+IF(ISERROR(VLOOKUP($B4426,Insumos!$C:$G,3,FALSE)),"",VLOOKUP($B4426,Insumos!$C:$G,3,FALSE))</f>
        <v/>
      </c>
      <c r="D4426" s="56" t="str">
        <f>+IF(ISERROR(VLOOKUP($B4426,Insumos!$C:$G,2,FALSE)),"",VLOOKUP($B4426,Insumos!$C:$G,2,FALSE))</f>
        <v/>
      </c>
      <c r="E4426" s="57" t="str">
        <f>+IF(ISERROR(VLOOKUP($B4426,Insumos!$C:$G,5,FALSE)),"",VLOOKUP($B4426,Insumos!$C:$G,5,FALSE))</f>
        <v/>
      </c>
      <c r="F4426" s="55" t="str">
        <f>+IF(ISERROR(VLOOKUP($B4426,Insumos!$C:$G,4,FALSE)),"",VLOOKUP($B4426,Insumos!$C:$G,4,FALSE))</f>
        <v/>
      </c>
      <c r="G4426" s="141"/>
      <c r="H4426" s="56">
        <f t="shared" si="155"/>
        <v>0</v>
      </c>
    </row>
    <row r="4427" ht="15.75" customHeight="1">
      <c r="A4427" s="42"/>
      <c r="B4427" s="140"/>
      <c r="C4427" s="41"/>
      <c r="D4427" s="44"/>
      <c r="E4427" s="45"/>
      <c r="F4427" s="41"/>
      <c r="G4427" s="67" t="s">
        <v>566</v>
      </c>
      <c r="H4427" s="68">
        <f>+SUM(H4409:H4426)</f>
        <v>1281.03</v>
      </c>
    </row>
    <row r="4428" ht="15.75" customHeight="1">
      <c r="A4428" s="42"/>
      <c r="B4428" s="140"/>
      <c r="C4428" s="41"/>
      <c r="D4428" s="44"/>
      <c r="E4428" s="45"/>
      <c r="F4428" s="41"/>
      <c r="G4428" s="67" t="s">
        <v>569</v>
      </c>
      <c r="H4428" s="142">
        <f>+H4427/10</f>
        <v>128.103</v>
      </c>
    </row>
    <row r="4429" ht="15.75" customHeight="1">
      <c r="A4429" s="42"/>
      <c r="B4429" s="140"/>
      <c r="C4429" s="41"/>
      <c r="D4429" s="44"/>
      <c r="E4429" s="45"/>
      <c r="F4429" s="41"/>
      <c r="G4429" s="67" t="s">
        <v>570</v>
      </c>
      <c r="H4429" s="143">
        <f>(H4427+H4428)*1.19</f>
        <v>1676.86827</v>
      </c>
    </row>
    <row r="4430" ht="15.75" customHeight="1">
      <c r="A4430" s="42"/>
      <c r="B4430" s="140"/>
      <c r="C4430" s="41"/>
      <c r="D4430" s="44"/>
      <c r="E4430" s="45"/>
      <c r="F4430" s="41"/>
      <c r="G4430" s="67" t="s">
        <v>571</v>
      </c>
      <c r="H4430" s="144">
        <f>+H4429/H4431</f>
        <v>0.1975109859</v>
      </c>
    </row>
    <row r="4431" ht="15.75" customHeight="1">
      <c r="A4431" s="42"/>
      <c r="B4431" s="140"/>
      <c r="C4431" s="41"/>
      <c r="D4431" s="44"/>
      <c r="E4431" s="45"/>
      <c r="F4431" s="41"/>
      <c r="G4431" s="67" t="s">
        <v>572</v>
      </c>
      <c r="H4431" s="154">
        <v>8490.0</v>
      </c>
    </row>
    <row r="4432" ht="15.75" customHeight="1">
      <c r="B4432" s="4"/>
      <c r="G4432" s="31"/>
    </row>
    <row r="4433" ht="15.75" customHeight="1">
      <c r="B4433" s="4"/>
      <c r="G4433" s="31"/>
    </row>
    <row r="4434" ht="15.75" customHeight="1">
      <c r="A4434" s="138" t="s">
        <v>562</v>
      </c>
      <c r="B4434" s="89" t="s">
        <v>698</v>
      </c>
      <c r="C4434" s="34" t="s">
        <v>484</v>
      </c>
      <c r="D4434" s="35"/>
      <c r="E4434" s="36"/>
      <c r="F4434" s="37"/>
      <c r="G4434" s="38"/>
      <c r="H4434" s="35"/>
    </row>
    <row r="4435" ht="15.75" customHeight="1">
      <c r="A4435" s="42"/>
      <c r="B4435" s="140"/>
      <c r="C4435" s="42"/>
      <c r="D4435" s="44"/>
      <c r="E4435" s="45"/>
      <c r="F4435" s="42"/>
      <c r="G4435" s="46"/>
      <c r="H4435" s="44"/>
    </row>
    <row r="4436" ht="15.75" customHeight="1">
      <c r="A4436" s="48" t="s">
        <v>476</v>
      </c>
      <c r="B4436" s="48" t="s">
        <v>477</v>
      </c>
      <c r="C4436" s="48" t="s">
        <v>478</v>
      </c>
      <c r="D4436" s="49" t="s">
        <v>564</v>
      </c>
      <c r="E4436" s="50" t="s">
        <v>10</v>
      </c>
      <c r="F4436" s="48" t="s">
        <v>480</v>
      </c>
      <c r="G4436" s="51" t="s">
        <v>481</v>
      </c>
      <c r="H4436" s="49" t="s">
        <v>565</v>
      </c>
    </row>
    <row r="4437" ht="15.75" customHeight="1">
      <c r="A4437" s="53">
        <v>1.0</v>
      </c>
      <c r="B4437" s="55" t="s">
        <v>69</v>
      </c>
      <c r="C4437" s="55" t="str">
        <f>+IF(ISERROR(VLOOKUP($B4437,Insumos!$C:$G,3,FALSE)),"",VLOOKUP($B4437,Insumos!$C:$G,3,FALSE))</f>
        <v>GRAMOS</v>
      </c>
      <c r="D4437" s="56">
        <f>+IF(ISERROR(VLOOKUP($B4437,Insumos!$C:$G,2,FALSE)),"",VLOOKUP($B4437,Insumos!$C:$G,2,FALSE))</f>
        <v>2777.79</v>
      </c>
      <c r="E4437" s="57">
        <f>+IF(ISERROR(VLOOKUP($B4437,Insumos!$C:$G,5,FALSE)),"",VLOOKUP($B4437,Insumos!$C:$G,5,FALSE))</f>
        <v>5700</v>
      </c>
      <c r="F4437" s="55" t="str">
        <f>+IF(ISERROR(VLOOKUP($B4437,Insumos!$C:$G,4,FALSE)),"",VLOOKUP($B4437,Insumos!$C:$G,4,FALSE))</f>
        <v>GRAMOS</v>
      </c>
      <c r="G4437" s="182">
        <v>110.0</v>
      </c>
      <c r="H4437" s="56">
        <f t="shared" ref="H4437:H4457" si="156">IF(ISERROR(ROUND(+D4437/E4437*G4437,2)),0,ROUND(+D4437/E4437*G4437,2))</f>
        <v>53.61</v>
      </c>
    </row>
    <row r="4438" ht="15.75" customHeight="1">
      <c r="A4438" s="53">
        <v>2.0</v>
      </c>
      <c r="B4438" s="55" t="s">
        <v>52</v>
      </c>
      <c r="C4438" s="55" t="str">
        <f>+IF(ISERROR(VLOOKUP($B4438,Insumos!$C:$G,3,FALSE)),"",VLOOKUP($B4438,Insumos!$C:$G,3,FALSE))</f>
        <v>UNIDAD</v>
      </c>
      <c r="D4438" s="56">
        <f>+IF(ISERROR(VLOOKUP($B4438,Insumos!$C:$G,2,FALSE)),"",VLOOKUP($B4438,Insumos!$C:$G,2,FALSE))</f>
        <v>5000</v>
      </c>
      <c r="E4438" s="57">
        <f>+IF(ISERROR(VLOOKUP($B4438,Insumos!$C:$G,5,FALSE)),"",VLOOKUP($B4438,Insumos!$C:$G,5,FALSE))</f>
        <v>100</v>
      </c>
      <c r="F4438" s="55" t="str">
        <f>+IF(ISERROR(VLOOKUP($B4438,Insumos!$C:$G,4,FALSE)),"",VLOOKUP($B4438,Insumos!$C:$G,4,FALSE))</f>
        <v>UNIDAD</v>
      </c>
      <c r="G4438" s="186">
        <v>0.5</v>
      </c>
      <c r="H4438" s="56">
        <f t="shared" si="156"/>
        <v>25</v>
      </c>
    </row>
    <row r="4439" ht="15.75" customHeight="1">
      <c r="A4439" s="53">
        <v>3.0</v>
      </c>
      <c r="B4439" s="55" t="s">
        <v>236</v>
      </c>
      <c r="C4439" s="55" t="str">
        <f>+IF(ISERROR(VLOOKUP($B4439,Insumos!$C:$G,3,FALSE)),"",VLOOKUP($B4439,Insumos!$C:$G,3,FALSE))</f>
        <v>GRAMOS</v>
      </c>
      <c r="D4439" s="56">
        <f>+IF(ISERROR(VLOOKUP($B4439,Insumos!$C:$G,2,FALSE)),"",VLOOKUP($B4439,Insumos!$C:$G,2,FALSE))</f>
        <v>8753.846154</v>
      </c>
      <c r="E4439" s="57">
        <f>+IF(ISERROR(VLOOKUP($B4439,Insumos!$C:$G,5,FALSE)),"",VLOOKUP($B4439,Insumos!$C:$G,5,FALSE))</f>
        <v>1000</v>
      </c>
      <c r="F4439" s="55" t="str">
        <f>+IF(ISERROR(VLOOKUP($B4439,Insumos!$C:$G,4,FALSE)),"",VLOOKUP($B4439,Insumos!$C:$G,4,FALSE))</f>
        <v>GRAMOS</v>
      </c>
      <c r="G4439" s="186">
        <v>30.0</v>
      </c>
      <c r="H4439" s="56">
        <f t="shared" si="156"/>
        <v>262.62</v>
      </c>
    </row>
    <row r="4440" ht="15.75" customHeight="1">
      <c r="A4440" s="53">
        <v>4.0</v>
      </c>
      <c r="B4440" s="55" t="s">
        <v>33</v>
      </c>
      <c r="C4440" s="55" t="str">
        <f>+IF(ISERROR(VLOOKUP($B4440,Insumos!$C:$G,3,FALSE)),"",VLOOKUP($B4440,Insumos!$C:$G,3,FALSE))</f>
        <v>GRAMOS</v>
      </c>
      <c r="D4440" s="56">
        <f>+IF(ISERROR(VLOOKUP($B4440,Insumos!$C:$G,2,FALSE)),"",VLOOKUP($B4440,Insumos!$C:$G,2,FALSE))</f>
        <v>6945</v>
      </c>
      <c r="E4440" s="57">
        <f>+IF(ISERROR(VLOOKUP($B4440,Insumos!$C:$G,5,FALSE)),"",VLOOKUP($B4440,Insumos!$C:$G,5,FALSE))</f>
        <v>1360</v>
      </c>
      <c r="F4440" s="55" t="str">
        <f>+IF(ISERROR(VLOOKUP($B4440,Insumos!$C:$G,4,FALSE)),"",VLOOKUP($B4440,Insumos!$C:$G,4,FALSE))</f>
        <v>GRAMOS</v>
      </c>
      <c r="G4440" s="181">
        <v>35.0</v>
      </c>
      <c r="H4440" s="56">
        <f t="shared" si="156"/>
        <v>178.73</v>
      </c>
    </row>
    <row r="4441" ht="15.75" customHeight="1">
      <c r="A4441" s="53">
        <v>5.0</v>
      </c>
      <c r="B4441" s="55" t="s">
        <v>228</v>
      </c>
      <c r="C4441" s="55" t="str">
        <f>+IF(ISERROR(VLOOKUP($B4441,Insumos!$C:$G,3,FALSE)),"",VLOOKUP($B4441,Insumos!$C:$G,3,FALSE))</f>
        <v>GRAMOS</v>
      </c>
      <c r="D4441" s="56">
        <f>+IF(ISERROR(VLOOKUP($B4441,Insumos!$C:$G,2,FALSE)),"",VLOOKUP($B4441,Insumos!$C:$G,2,FALSE))</f>
        <v>1681</v>
      </c>
      <c r="E4441" s="57">
        <f>+IF(ISERROR(VLOOKUP($B4441,Insumos!$C:$G,5,FALSE)),"",VLOOKUP($B4441,Insumos!$C:$G,5,FALSE))</f>
        <v>500</v>
      </c>
      <c r="F4441" s="55" t="str">
        <f>+IF(ISERROR(VLOOKUP($B4441,Insumos!$C:$G,4,FALSE)),"",VLOOKUP($B4441,Insumos!$C:$G,4,FALSE))</f>
        <v>GRAMOS</v>
      </c>
      <c r="G4441" s="182">
        <v>5.0</v>
      </c>
      <c r="H4441" s="56">
        <f t="shared" si="156"/>
        <v>16.81</v>
      </c>
    </row>
    <row r="4442" ht="15.75" customHeight="1">
      <c r="A4442" s="53">
        <v>6.0</v>
      </c>
      <c r="B4442" s="55" t="s">
        <v>111</v>
      </c>
      <c r="C4442" s="55" t="str">
        <f>+IF(ISERROR(VLOOKUP($B4442,Insumos!$C:$G,3,FALSE)),"",VLOOKUP($B4442,Insumos!$C:$G,3,FALSE))</f>
        <v>MILILITROS</v>
      </c>
      <c r="D4442" s="56">
        <f>+IF(ISERROR(VLOOKUP($B4442,Insumos!$C:$G,2,FALSE)),"",VLOOKUP($B4442,Insumos!$C:$G,2,FALSE))</f>
        <v>1546.4</v>
      </c>
      <c r="E4442" s="57">
        <f>+IF(ISERROR(VLOOKUP($B4442,Insumos!$C:$G,5,FALSE)),"",VLOOKUP($B4442,Insumos!$C:$G,5,FALSE))</f>
        <v>520</v>
      </c>
      <c r="F4442" s="55" t="str">
        <f>+IF(ISERROR(VLOOKUP($B4442,Insumos!$C:$G,4,FALSE)),"",VLOOKUP($B4442,Insumos!$C:$G,4,FALSE))</f>
        <v>MILILITROS</v>
      </c>
      <c r="G4442" s="186">
        <v>10.0</v>
      </c>
      <c r="H4442" s="56">
        <f t="shared" si="156"/>
        <v>29.74</v>
      </c>
    </row>
    <row r="4443" ht="15.75" customHeight="1">
      <c r="A4443" s="53">
        <v>7.0</v>
      </c>
      <c r="B4443" s="195" t="s">
        <v>256</v>
      </c>
      <c r="C4443" s="195" t="str">
        <f>+IF(ISERROR(VLOOKUP($B4443,Insumos!$C:$G,3,FALSE)),"",VLOOKUP($B4443,Insumos!$C:$G,3,FALSE))</f>
        <v>GRAMOS</v>
      </c>
      <c r="D4443" s="196">
        <f>+IF(ISERROR(VLOOKUP($B4443,Insumos!$C:$G,2,FALSE)),"",VLOOKUP($B4443,Insumos!$C:$G,2,FALSE))</f>
        <v>3645</v>
      </c>
      <c r="E4443" s="197">
        <f>+IF(ISERROR(VLOOKUP($B4443,Insumos!$C:$G,5,FALSE)),"",VLOOKUP($B4443,Insumos!$C:$G,5,FALSE))</f>
        <v>1000</v>
      </c>
      <c r="F4443" s="195" t="str">
        <f>+IF(ISERROR(VLOOKUP($B4443,Insumos!$C:$G,4,FALSE)),"",VLOOKUP($B4443,Insumos!$C:$G,4,FALSE))</f>
        <v>GRAMOS</v>
      </c>
      <c r="G4443" s="199"/>
      <c r="H4443" s="196">
        <f t="shared" si="156"/>
        <v>0</v>
      </c>
    </row>
    <row r="4444" ht="15.75" customHeight="1">
      <c r="A4444" s="53">
        <v>8.0</v>
      </c>
      <c r="B4444" s="195" t="s">
        <v>257</v>
      </c>
      <c r="C4444" s="195" t="str">
        <f>+IF(ISERROR(VLOOKUP($B4444,Insumos!$C:$G,3,FALSE)),"",VLOOKUP($B4444,Insumos!$C:$G,3,FALSE))</f>
        <v>GRAMOS</v>
      </c>
      <c r="D4444" s="196">
        <f>+IF(ISERROR(VLOOKUP($B4444,Insumos!$C:$G,2,FALSE)),"",VLOOKUP($B4444,Insumos!$C:$G,2,FALSE))</f>
        <v>1867.777778</v>
      </c>
      <c r="E4444" s="197">
        <f>+IF(ISERROR(VLOOKUP($B4444,Insumos!$C:$G,5,FALSE)),"",VLOOKUP($B4444,Insumos!$C:$G,5,FALSE))</f>
        <v>500</v>
      </c>
      <c r="F4444" s="195" t="str">
        <f>+IF(ISERROR(VLOOKUP($B4444,Insumos!$C:$G,4,FALSE)),"",VLOOKUP($B4444,Insumos!$C:$G,4,FALSE))</f>
        <v>GRAMOS</v>
      </c>
      <c r="G4444" s="199"/>
      <c r="H4444" s="196">
        <f t="shared" si="156"/>
        <v>0</v>
      </c>
    </row>
    <row r="4445" ht="15.75" customHeight="1">
      <c r="A4445" s="53">
        <v>9.0</v>
      </c>
      <c r="B4445" s="195" t="s">
        <v>258</v>
      </c>
      <c r="C4445" s="195" t="str">
        <f>+IF(ISERROR(VLOOKUP($B4445,Insumos!$C:$G,3,FALSE)),"",VLOOKUP($B4445,Insumos!$C:$G,3,FALSE))</f>
        <v>GRAMOS</v>
      </c>
      <c r="D4445" s="196">
        <f>+IF(ISERROR(VLOOKUP($B4445,Insumos!$C:$G,2,FALSE)),"",VLOOKUP($B4445,Insumos!$C:$G,2,FALSE))</f>
        <v>22500</v>
      </c>
      <c r="E4445" s="197">
        <f>+IF(ISERROR(VLOOKUP($B4445,Insumos!$C:$G,5,FALSE)),"",VLOOKUP($B4445,Insumos!$C:$G,5,FALSE))</f>
        <v>1000</v>
      </c>
      <c r="F4445" s="195" t="str">
        <f>+IF(ISERROR(VLOOKUP($B4445,Insumos!$C:$G,4,FALSE)),"",VLOOKUP($B4445,Insumos!$C:$G,4,FALSE))</f>
        <v>GRAMOS</v>
      </c>
      <c r="G4445" s="199">
        <v>2.0</v>
      </c>
      <c r="H4445" s="196">
        <f t="shared" si="156"/>
        <v>45</v>
      </c>
    </row>
    <row r="4446" ht="15.75" customHeight="1">
      <c r="A4446" s="53">
        <v>10.0</v>
      </c>
      <c r="B4446" s="55" t="s">
        <v>297</v>
      </c>
      <c r="C4446" s="55" t="str">
        <f>+IF(ISERROR(VLOOKUP($B4446,Insumos!$C:$G,3,FALSE)),"",VLOOKUP($B4446,Insumos!$C:$G,3,FALSE))</f>
        <v>CAJA</v>
      </c>
      <c r="D4446" s="56">
        <f>+IF(ISERROR(VLOOKUP($B4446,Insumos!$C:$G,2,FALSE)),"",VLOOKUP($B4446,Insumos!$C:$G,2,FALSE))</f>
        <v>110</v>
      </c>
      <c r="E4446" s="57">
        <f>+IF(ISERROR(VLOOKUP($B4446,Insumos!$C:$G,5,FALSE)),"",VLOOKUP($B4446,Insumos!$C:$G,5,FALSE))</f>
        <v>1</v>
      </c>
      <c r="F4446" s="55" t="str">
        <f>+IF(ISERROR(VLOOKUP($B4446,Insumos!$C:$G,4,FALSE)),"",VLOOKUP($B4446,Insumos!$C:$G,4,FALSE))</f>
        <v>CAJA</v>
      </c>
      <c r="G4446" s="141">
        <v>1.0</v>
      </c>
      <c r="H4446" s="56">
        <f t="shared" si="156"/>
        <v>110</v>
      </c>
    </row>
    <row r="4447" ht="15.75" customHeight="1">
      <c r="A4447" s="53">
        <v>11.0</v>
      </c>
      <c r="B4447" s="55" t="s">
        <v>314</v>
      </c>
      <c r="C4447" s="55" t="str">
        <f>+IF(ISERROR(VLOOKUP($B4447,Insumos!$C:$G,3,FALSE)),"",VLOOKUP($B4447,Insumos!$C:$G,3,FALSE))</f>
        <v>UNIDAD</v>
      </c>
      <c r="D4447" s="56">
        <f>+IF(ISERROR(VLOOKUP($B4447,Insumos!$C:$G,2,FALSE)),"",VLOOKUP($B4447,Insumos!$C:$G,2,FALSE))</f>
        <v>10.5</v>
      </c>
      <c r="E4447" s="57">
        <f>+IF(ISERROR(VLOOKUP($B4447,Insumos!$C:$G,5,FALSE)),"",VLOOKUP($B4447,Insumos!$C:$G,5,FALSE))</f>
        <v>1</v>
      </c>
      <c r="F4447" s="55" t="str">
        <f>+IF(ISERROR(VLOOKUP($B4447,Insumos!$C:$G,4,FALSE)),"",VLOOKUP($B4447,Insumos!$C:$G,4,FALSE))</f>
        <v>UNIDAD</v>
      </c>
      <c r="G4447" s="141">
        <v>1.0</v>
      </c>
      <c r="H4447" s="56">
        <f t="shared" si="156"/>
        <v>10.5</v>
      </c>
    </row>
    <row r="4448" ht="15.75" customHeight="1">
      <c r="A4448" s="53">
        <v>12.0</v>
      </c>
      <c r="B4448" s="55" t="s">
        <v>156</v>
      </c>
      <c r="C4448" s="55" t="str">
        <f>+IF(ISERROR(VLOOKUP($B4448,Insumos!$C:$G,3,FALSE)),"",VLOOKUP($B4448,Insumos!$C:$G,3,FALSE))</f>
        <v>GRAMOS</v>
      </c>
      <c r="D4448" s="56">
        <f>+IF(ISERROR(VLOOKUP($B4448,Insumos!$C:$G,2,FALSE)),"",VLOOKUP($B4448,Insumos!$C:$G,2,FALSE))</f>
        <v>909</v>
      </c>
      <c r="E4448" s="57">
        <f>+IF(ISERROR(VLOOKUP($B4448,Insumos!$C:$G,5,FALSE)),"",VLOOKUP($B4448,Insumos!$C:$G,5,FALSE))</f>
        <v>1000</v>
      </c>
      <c r="F4448" s="55" t="str">
        <f>+IF(ISERROR(VLOOKUP($B4448,Insumos!$C:$G,4,FALSE)),"",VLOOKUP($B4448,Insumos!$C:$G,4,FALSE))</f>
        <v>GRAMOS</v>
      </c>
      <c r="G4448" s="141">
        <v>8.0</v>
      </c>
      <c r="H4448" s="56">
        <f t="shared" si="156"/>
        <v>7.27</v>
      </c>
    </row>
    <row r="4449" ht="15.75" customHeight="1">
      <c r="A4449" s="53">
        <v>13.0</v>
      </c>
      <c r="B4449" s="55" t="s">
        <v>313</v>
      </c>
      <c r="C4449" s="55" t="str">
        <f>+IF(ISERROR(VLOOKUP($B4449,Insumos!$C:$G,3,FALSE)),"",VLOOKUP($B4449,Insumos!$C:$G,3,FALSE))</f>
        <v>GRAMOS</v>
      </c>
      <c r="D4449" s="56">
        <f>+IF(ISERROR(VLOOKUP($B4449,Insumos!$C:$G,2,FALSE)),"",VLOOKUP($B4449,Insumos!$C:$G,2,FALSE))</f>
        <v>6750</v>
      </c>
      <c r="E4449" s="57">
        <f>+IF(ISERROR(VLOOKUP($B4449,Insumos!$C:$G,5,FALSE)),"",VLOOKUP($B4449,Insumos!$C:$G,5,FALSE))</f>
        <v>1000</v>
      </c>
      <c r="F4449" s="55" t="str">
        <f>+IF(ISERROR(VLOOKUP($B4449,Insumos!$C:$G,4,FALSE)),"",VLOOKUP($B4449,Insumos!$C:$G,4,FALSE))</f>
        <v>GRAMOS</v>
      </c>
      <c r="G4449" s="141">
        <v>8.0</v>
      </c>
      <c r="H4449" s="56">
        <f t="shared" si="156"/>
        <v>54</v>
      </c>
    </row>
    <row r="4450" ht="15.75" customHeight="1">
      <c r="A4450" s="53">
        <v>14.0</v>
      </c>
      <c r="B4450" s="55" t="s">
        <v>311</v>
      </c>
      <c r="C4450" s="55" t="str">
        <f>+IF(ISERROR(VLOOKUP($B4450,Insumos!$C:$G,3,FALSE)),"",VLOOKUP($B4450,Insumos!$C:$G,3,FALSE))</f>
        <v>UNIDAD</v>
      </c>
      <c r="D4450" s="56">
        <f>+IF(ISERROR(VLOOKUP($B4450,Insumos!$C:$G,2,FALSE)),"",VLOOKUP($B4450,Insumos!$C:$G,2,FALSE))</f>
        <v>75.25</v>
      </c>
      <c r="E4450" s="57">
        <f>+IF(ISERROR(VLOOKUP($B4450,Insumos!$C:$G,5,FALSE)),"",VLOOKUP($B4450,Insumos!$C:$G,5,FALSE))</f>
        <v>1</v>
      </c>
      <c r="F4450" s="55" t="str">
        <f>+IF(ISERROR(VLOOKUP($B4450,Insumos!$C:$G,4,FALSE)),"",VLOOKUP($B4450,Insumos!$C:$G,4,FALSE))</f>
        <v>UNIDAD</v>
      </c>
      <c r="G4450" s="141">
        <v>1.0</v>
      </c>
      <c r="H4450" s="56">
        <f t="shared" si="156"/>
        <v>75.25</v>
      </c>
    </row>
    <row r="4451" ht="15.75" customHeight="1">
      <c r="A4451" s="53">
        <v>15.0</v>
      </c>
      <c r="B4451" s="55" t="s">
        <v>312</v>
      </c>
      <c r="C4451" s="55" t="str">
        <f>+IF(ISERROR(VLOOKUP($B4451,Insumos!$C:$G,3,FALSE)),"",VLOOKUP($B4451,Insumos!$C:$G,3,FALSE))</f>
        <v>UNIDAD</v>
      </c>
      <c r="D4451" s="56">
        <f>+IF(ISERROR(VLOOKUP($B4451,Insumos!$C:$G,2,FALSE)),"",VLOOKUP($B4451,Insumos!$C:$G,2,FALSE))</f>
        <v>90.25</v>
      </c>
      <c r="E4451" s="57">
        <f>+IF(ISERROR(VLOOKUP($B4451,Insumos!$C:$G,5,FALSE)),"",VLOOKUP($B4451,Insumos!$C:$G,5,FALSE))</f>
        <v>1</v>
      </c>
      <c r="F4451" s="55" t="str">
        <f>+IF(ISERROR(VLOOKUP($B4451,Insumos!$C:$G,4,FALSE)),"",VLOOKUP($B4451,Insumos!$C:$G,4,FALSE))</f>
        <v>UNIDAD</v>
      </c>
      <c r="G4451" s="141">
        <v>1.0</v>
      </c>
      <c r="H4451" s="56">
        <f t="shared" si="156"/>
        <v>90.25</v>
      </c>
    </row>
    <row r="4452" ht="15.75" customHeight="1">
      <c r="A4452" s="53">
        <v>16.0</v>
      </c>
      <c r="B4452" s="55" t="s">
        <v>303</v>
      </c>
      <c r="C4452" s="55" t="str">
        <f>+IF(ISERROR(VLOOKUP($B4452,Insumos!$C:$G,3,FALSE)),"",VLOOKUP($B4452,Insumos!$C:$G,3,FALSE))</f>
        <v>UNIDAD</v>
      </c>
      <c r="D4452" s="56">
        <f>+IF(ISERROR(VLOOKUP($B4452,Insumos!$C:$G,2,FALSE)),"",VLOOKUP($B4452,Insumos!$C:$G,2,FALSE))</f>
        <v>10</v>
      </c>
      <c r="E4452" s="57">
        <f>+IF(ISERROR(VLOOKUP($B4452,Insumos!$C:$G,5,FALSE)),"",VLOOKUP($B4452,Insumos!$C:$G,5,FALSE))</f>
        <v>1</v>
      </c>
      <c r="F4452" s="55" t="str">
        <f>+IF(ISERROR(VLOOKUP($B4452,Insumos!$C:$G,4,FALSE)),"",VLOOKUP($B4452,Insumos!$C:$G,4,FALSE))</f>
        <v>UNIDAD</v>
      </c>
      <c r="G4452" s="141">
        <v>2.0</v>
      </c>
      <c r="H4452" s="56">
        <f t="shared" si="156"/>
        <v>20</v>
      </c>
    </row>
    <row r="4453" ht="15.75" customHeight="1">
      <c r="A4453" s="53">
        <v>17.0</v>
      </c>
      <c r="B4453" s="55" t="s">
        <v>304</v>
      </c>
      <c r="C4453" s="55" t="str">
        <f>+IF(ISERROR(VLOOKUP($B4453,Insumos!$C:$G,3,FALSE)),"",VLOOKUP($B4453,Insumos!$C:$G,3,FALSE))</f>
        <v>UNIDAD</v>
      </c>
      <c r="D4453" s="56">
        <f>+IF(ISERROR(VLOOKUP($B4453,Insumos!$C:$G,2,FALSE)),"",VLOOKUP($B4453,Insumos!$C:$G,2,FALSE))</f>
        <v>9</v>
      </c>
      <c r="E4453" s="57">
        <f>+IF(ISERROR(VLOOKUP($B4453,Insumos!$C:$G,5,FALSE)),"",VLOOKUP($B4453,Insumos!$C:$G,5,FALSE))</f>
        <v>1</v>
      </c>
      <c r="F4453" s="55" t="str">
        <f>+IF(ISERROR(VLOOKUP($B4453,Insumos!$C:$G,4,FALSE)),"",VLOOKUP($B4453,Insumos!$C:$G,4,FALSE))</f>
        <v>UNIDAD</v>
      </c>
      <c r="G4453" s="141">
        <v>2.0</v>
      </c>
      <c r="H4453" s="56">
        <f t="shared" si="156"/>
        <v>18</v>
      </c>
    </row>
    <row r="4454" ht="15.75" customHeight="1">
      <c r="A4454" s="53">
        <v>18.0</v>
      </c>
      <c r="B4454" s="55" t="s">
        <v>315</v>
      </c>
      <c r="C4454" s="55" t="str">
        <f>+IF(ISERROR(VLOOKUP($B4454,Insumos!$C:$G,3,FALSE)),"",VLOOKUP($B4454,Insumos!$C:$G,3,FALSE))</f>
        <v>UNIDAD</v>
      </c>
      <c r="D4454" s="56">
        <f>+IF(ISERROR(VLOOKUP($B4454,Insumos!$C:$G,2,FALSE)),"",VLOOKUP($B4454,Insumos!$C:$G,2,FALSE))</f>
        <v>170</v>
      </c>
      <c r="E4454" s="57">
        <f>+IF(ISERROR(VLOOKUP($B4454,Insumos!$C:$G,5,FALSE)),"",VLOOKUP($B4454,Insumos!$C:$G,5,FALSE))</f>
        <v>1</v>
      </c>
      <c r="F4454" s="55" t="str">
        <f>+IF(ISERROR(VLOOKUP($B4454,Insumos!$C:$G,4,FALSE)),"",VLOOKUP($B4454,Insumos!$C:$G,4,FALSE))</f>
        <v>UNIDAD</v>
      </c>
      <c r="G4454" s="141">
        <v>1.0</v>
      </c>
      <c r="H4454" s="56">
        <f t="shared" si="156"/>
        <v>170</v>
      </c>
    </row>
    <row r="4455" ht="15.75" customHeight="1">
      <c r="A4455" s="53">
        <v>19.0</v>
      </c>
      <c r="B4455" s="55"/>
      <c r="C4455" s="55"/>
      <c r="D4455" s="56"/>
      <c r="E4455" s="57"/>
      <c r="F4455" s="55"/>
      <c r="G4455" s="187"/>
      <c r="H4455" s="56">
        <f t="shared" si="156"/>
        <v>0</v>
      </c>
    </row>
    <row r="4456" ht="15.75" customHeight="1">
      <c r="A4456" s="53">
        <v>20.0</v>
      </c>
      <c r="B4456" s="55"/>
      <c r="C4456" s="55"/>
      <c r="D4456" s="56"/>
      <c r="E4456" s="57"/>
      <c r="F4456" s="55"/>
      <c r="G4456" s="187"/>
      <c r="H4456" s="56">
        <f t="shared" si="156"/>
        <v>0</v>
      </c>
    </row>
    <row r="4457" ht="15.75" customHeight="1">
      <c r="A4457" s="53">
        <v>21.0</v>
      </c>
      <c r="B4457" s="55"/>
      <c r="C4457" s="55" t="str">
        <f>+IF(ISERROR(VLOOKUP($B4457,Insumos!$C:$G,3,FALSE)),"",VLOOKUP($B4457,Insumos!$C:$G,3,FALSE))</f>
        <v/>
      </c>
      <c r="D4457" s="56" t="str">
        <f>+IF(ISERROR(VLOOKUP($B4457,Insumos!$C:$G,2,FALSE)),"",VLOOKUP($B4457,Insumos!$C:$G,2,FALSE))</f>
        <v/>
      </c>
      <c r="E4457" s="57" t="str">
        <f>+IF(ISERROR(VLOOKUP($B4457,Insumos!$C:$G,5,FALSE)),"",VLOOKUP($B4457,Insumos!$C:$G,5,FALSE))</f>
        <v/>
      </c>
      <c r="F4457" s="55" t="str">
        <f>+IF(ISERROR(VLOOKUP($B4457,Insumos!$C:$G,4,FALSE)),"",VLOOKUP($B4457,Insumos!$C:$G,4,FALSE))</f>
        <v/>
      </c>
      <c r="G4457" s="141"/>
      <c r="H4457" s="56">
        <f t="shared" si="156"/>
        <v>0</v>
      </c>
    </row>
    <row r="4458" ht="15.75" customHeight="1">
      <c r="A4458" s="42"/>
      <c r="B4458" s="140"/>
      <c r="C4458" s="41"/>
      <c r="D4458" s="44"/>
      <c r="E4458" s="45"/>
      <c r="F4458" s="41"/>
      <c r="G4458" s="67" t="s">
        <v>566</v>
      </c>
      <c r="H4458" s="68">
        <f>+SUM(H4437:H4457)</f>
        <v>1166.78</v>
      </c>
    </row>
    <row r="4459" ht="15.75" customHeight="1">
      <c r="A4459" s="42"/>
      <c r="B4459" s="140"/>
      <c r="C4459" s="41"/>
      <c r="D4459" s="44"/>
      <c r="E4459" s="45"/>
      <c r="F4459" s="41"/>
      <c r="G4459" s="67" t="s">
        <v>569</v>
      </c>
      <c r="H4459" s="142">
        <f>+H4458/10</f>
        <v>116.678</v>
      </c>
    </row>
    <row r="4460" ht="15.75" customHeight="1">
      <c r="A4460" s="42"/>
      <c r="B4460" s="140"/>
      <c r="C4460" s="41"/>
      <c r="D4460" s="44"/>
      <c r="E4460" s="45"/>
      <c r="F4460" s="41"/>
      <c r="G4460" s="67" t="s">
        <v>570</v>
      </c>
      <c r="H4460" s="143">
        <f>(H4458+H4459)*1.19</f>
        <v>1527.31502</v>
      </c>
    </row>
    <row r="4461" ht="15.75" customHeight="1">
      <c r="A4461" s="42"/>
      <c r="B4461" s="140"/>
      <c r="C4461" s="41"/>
      <c r="D4461" s="44"/>
      <c r="E4461" s="45"/>
      <c r="F4461" s="41"/>
      <c r="G4461" s="67" t="s">
        <v>571</v>
      </c>
      <c r="H4461" s="144">
        <f>+H4460/H4462</f>
        <v>0.1798957621</v>
      </c>
    </row>
    <row r="4462" ht="15.75" customHeight="1">
      <c r="A4462" s="42"/>
      <c r="B4462" s="140"/>
      <c r="C4462" s="41"/>
      <c r="D4462" s="44"/>
      <c r="E4462" s="45"/>
      <c r="F4462" s="41"/>
      <c r="G4462" s="67" t="s">
        <v>572</v>
      </c>
      <c r="H4462" s="154">
        <v>8490.0</v>
      </c>
    </row>
    <row r="4463" ht="15.75" customHeight="1">
      <c r="B4463" s="4"/>
      <c r="G4463" s="31"/>
    </row>
    <row r="4464" ht="15.75" customHeight="1">
      <c r="B4464" s="4"/>
      <c r="G4464" s="31"/>
    </row>
    <row r="4465" ht="15.75" customHeight="1">
      <c r="B4465" s="4"/>
      <c r="G4465" s="31"/>
    </row>
    <row r="4466" ht="15.75" customHeight="1">
      <c r="B4466" s="4"/>
      <c r="G4466" s="31"/>
    </row>
    <row r="4467" ht="15.75" customHeight="1">
      <c r="B4467" s="4"/>
      <c r="G4467" s="31"/>
    </row>
    <row r="4468" ht="15.75" customHeight="1">
      <c r="A4468" s="138" t="s">
        <v>562</v>
      </c>
      <c r="B4468" s="89" t="s">
        <v>699</v>
      </c>
      <c r="C4468" s="34" t="s">
        <v>484</v>
      </c>
      <c r="D4468" s="35"/>
      <c r="E4468" s="36"/>
      <c r="F4468" s="37"/>
      <c r="G4468" s="38"/>
      <c r="H4468" s="35"/>
    </row>
    <row r="4469" ht="15.75" customHeight="1">
      <c r="A4469" s="42"/>
      <c r="B4469" s="140"/>
      <c r="C4469" s="42"/>
      <c r="D4469" s="44"/>
      <c r="E4469" s="45"/>
      <c r="F4469" s="42"/>
      <c r="G4469" s="46"/>
      <c r="H4469" s="44"/>
    </row>
    <row r="4470" ht="15.75" customHeight="1">
      <c r="A4470" s="48" t="s">
        <v>476</v>
      </c>
      <c r="B4470" s="48" t="s">
        <v>477</v>
      </c>
      <c r="C4470" s="48" t="s">
        <v>478</v>
      </c>
      <c r="D4470" s="49" t="s">
        <v>564</v>
      </c>
      <c r="E4470" s="50" t="s">
        <v>10</v>
      </c>
      <c r="F4470" s="48" t="s">
        <v>480</v>
      </c>
      <c r="G4470" s="51" t="s">
        <v>481</v>
      </c>
      <c r="H4470" s="49" t="s">
        <v>565</v>
      </c>
    </row>
    <row r="4471" ht="15.75" customHeight="1">
      <c r="A4471" s="53">
        <v>1.0</v>
      </c>
      <c r="B4471" s="55" t="s">
        <v>69</v>
      </c>
      <c r="C4471" s="55" t="str">
        <f>+IF(ISERROR(VLOOKUP($B4471,Insumos!$C:$G,3,FALSE)),"",VLOOKUP($B4471,Insumos!$C:$G,3,FALSE))</f>
        <v>GRAMOS</v>
      </c>
      <c r="D4471" s="56">
        <f>+IF(ISERROR(VLOOKUP($B4471,Insumos!$C:$G,2,FALSE)),"",VLOOKUP($B4471,Insumos!$C:$G,2,FALSE))</f>
        <v>2777.79</v>
      </c>
      <c r="E4471" s="57">
        <f>+IF(ISERROR(VLOOKUP($B4471,Insumos!$C:$G,5,FALSE)),"",VLOOKUP($B4471,Insumos!$C:$G,5,FALSE))</f>
        <v>5700</v>
      </c>
      <c r="F4471" s="55" t="str">
        <f>+IF(ISERROR(VLOOKUP($B4471,Insumos!$C:$G,4,FALSE)),"",VLOOKUP($B4471,Insumos!$C:$G,4,FALSE))</f>
        <v>GRAMOS</v>
      </c>
      <c r="G4471" s="182">
        <v>110.0</v>
      </c>
      <c r="H4471" s="56">
        <f t="shared" ref="H4471:H4492" si="157">IF(ISERROR(ROUND(+D4471/E4471*G4471,2)),0,ROUND(+D4471/E4471*G4471,2))</f>
        <v>53.61</v>
      </c>
    </row>
    <row r="4472" ht="15.75" customHeight="1">
      <c r="A4472" s="53">
        <v>2.0</v>
      </c>
      <c r="B4472" s="55" t="s">
        <v>52</v>
      </c>
      <c r="C4472" s="55" t="str">
        <f>+IF(ISERROR(VLOOKUP($B4472,Insumos!$C:$G,3,FALSE)),"",VLOOKUP($B4472,Insumos!$C:$G,3,FALSE))</f>
        <v>UNIDAD</v>
      </c>
      <c r="D4472" s="56">
        <f>+IF(ISERROR(VLOOKUP($B4472,Insumos!$C:$G,2,FALSE)),"",VLOOKUP($B4472,Insumos!$C:$G,2,FALSE))</f>
        <v>5000</v>
      </c>
      <c r="E4472" s="57">
        <f>+IF(ISERROR(VLOOKUP($B4472,Insumos!$C:$G,5,FALSE)),"",VLOOKUP($B4472,Insumos!$C:$G,5,FALSE))</f>
        <v>100</v>
      </c>
      <c r="F4472" s="55" t="str">
        <f>+IF(ISERROR(VLOOKUP($B4472,Insumos!$C:$G,4,FALSE)),"",VLOOKUP($B4472,Insumos!$C:$G,4,FALSE))</f>
        <v>UNIDAD</v>
      </c>
      <c r="G4472" s="186">
        <v>0.5</v>
      </c>
      <c r="H4472" s="56">
        <f t="shared" si="157"/>
        <v>25</v>
      </c>
    </row>
    <row r="4473" ht="15.75" customHeight="1">
      <c r="A4473" s="53">
        <v>3.0</v>
      </c>
      <c r="B4473" s="55" t="s">
        <v>235</v>
      </c>
      <c r="C4473" s="55" t="str">
        <f>+IF(ISERROR(VLOOKUP($B4473,Insumos!$C:$G,3,FALSE)),"",VLOOKUP($B4473,Insumos!$C:$G,3,FALSE))</f>
        <v>GRAMOS</v>
      </c>
      <c r="D4473" s="56">
        <f>+IF(ISERROR(VLOOKUP($B4473,Insumos!$C:$G,2,FALSE)),"",VLOOKUP($B4473,Insumos!$C:$G,2,FALSE))</f>
        <v>13944.82759</v>
      </c>
      <c r="E4473" s="57">
        <f>+IF(ISERROR(VLOOKUP($B4473,Insumos!$C:$G,5,FALSE)),"",VLOOKUP($B4473,Insumos!$C:$G,5,FALSE))</f>
        <v>1000</v>
      </c>
      <c r="F4473" s="55" t="str">
        <f>+IF(ISERROR(VLOOKUP($B4473,Insumos!$C:$G,4,FALSE)),"",VLOOKUP($B4473,Insumos!$C:$G,4,FALSE))</f>
        <v>GRAMOS</v>
      </c>
      <c r="G4473" s="181">
        <v>40.0</v>
      </c>
      <c r="H4473" s="56">
        <f t="shared" si="157"/>
        <v>557.79</v>
      </c>
    </row>
    <row r="4474" ht="15.75" customHeight="1">
      <c r="A4474" s="53">
        <v>4.0</v>
      </c>
      <c r="B4474" s="55" t="s">
        <v>232</v>
      </c>
      <c r="C4474" s="55" t="str">
        <f>+IF(ISERROR(VLOOKUP($B4474,Insumos!$C:$G,3,FALSE)),"",VLOOKUP($B4474,Insumos!$C:$G,3,FALSE))</f>
        <v>GRAMOS</v>
      </c>
      <c r="D4474" s="56">
        <f>+IF(ISERROR(VLOOKUP($B4474,Insumos!$C:$G,2,FALSE)),"",VLOOKUP($B4474,Insumos!$C:$G,2,FALSE))</f>
        <v>3529.411765</v>
      </c>
      <c r="E4474" s="57">
        <f>+IF(ISERROR(VLOOKUP($B4474,Insumos!$C:$G,5,FALSE)),"",VLOOKUP($B4474,Insumos!$C:$G,5,FALSE))</f>
        <v>1000</v>
      </c>
      <c r="F4474" s="55" t="str">
        <f>+IF(ISERROR(VLOOKUP($B4474,Insumos!$C:$G,4,FALSE)),"",VLOOKUP($B4474,Insumos!$C:$G,4,FALSE))</f>
        <v>GRAMOS</v>
      </c>
      <c r="G4474" s="182">
        <v>40.0</v>
      </c>
      <c r="H4474" s="56">
        <f t="shared" si="157"/>
        <v>141.18</v>
      </c>
    </row>
    <row r="4475" ht="15.75" customHeight="1">
      <c r="A4475" s="53">
        <v>8.0</v>
      </c>
      <c r="B4475" s="195" t="s">
        <v>256</v>
      </c>
      <c r="C4475" s="195" t="str">
        <f>+IF(ISERROR(VLOOKUP($B4475,Insumos!$C:$G,3,FALSE)),"",VLOOKUP($B4475,Insumos!$C:$G,3,FALSE))</f>
        <v>GRAMOS</v>
      </c>
      <c r="D4475" s="196">
        <f>+IF(ISERROR(VLOOKUP($B4475,Insumos!$C:$G,2,FALSE)),"",VLOOKUP($B4475,Insumos!$C:$G,2,FALSE))</f>
        <v>3645</v>
      </c>
      <c r="E4475" s="197">
        <f>+IF(ISERROR(VLOOKUP($B4475,Insumos!$C:$G,5,FALSE)),"",VLOOKUP($B4475,Insumos!$C:$G,5,FALSE))</f>
        <v>1000</v>
      </c>
      <c r="F4475" s="195" t="str">
        <f>+IF(ISERROR(VLOOKUP($B4475,Insumos!$C:$G,4,FALSE)),"",VLOOKUP($B4475,Insumos!$C:$G,4,FALSE))</f>
        <v>GRAMOS</v>
      </c>
      <c r="G4475" s="199"/>
      <c r="H4475" s="196">
        <f t="shared" si="157"/>
        <v>0</v>
      </c>
    </row>
    <row r="4476" ht="15.75" customHeight="1">
      <c r="A4476" s="53">
        <v>9.0</v>
      </c>
      <c r="B4476" s="195" t="s">
        <v>257</v>
      </c>
      <c r="C4476" s="195" t="str">
        <f>+IF(ISERROR(VLOOKUP($B4476,Insumos!$C:$G,3,FALSE)),"",VLOOKUP($B4476,Insumos!$C:$G,3,FALSE))</f>
        <v>GRAMOS</v>
      </c>
      <c r="D4476" s="196">
        <f>+IF(ISERROR(VLOOKUP($B4476,Insumos!$C:$G,2,FALSE)),"",VLOOKUP($B4476,Insumos!$C:$G,2,FALSE))</f>
        <v>1867.777778</v>
      </c>
      <c r="E4476" s="197">
        <f>+IF(ISERROR(VLOOKUP($B4476,Insumos!$C:$G,5,FALSE)),"",VLOOKUP($B4476,Insumos!$C:$G,5,FALSE))</f>
        <v>500</v>
      </c>
      <c r="F4476" s="195" t="str">
        <f>+IF(ISERROR(VLOOKUP($B4476,Insumos!$C:$G,4,FALSE)),"",VLOOKUP($B4476,Insumos!$C:$G,4,FALSE))</f>
        <v>GRAMOS</v>
      </c>
      <c r="G4476" s="199"/>
      <c r="H4476" s="196">
        <f t="shared" si="157"/>
        <v>0</v>
      </c>
    </row>
    <row r="4477" ht="15.75" customHeight="1">
      <c r="A4477" s="53">
        <v>10.0</v>
      </c>
      <c r="B4477" s="195" t="s">
        <v>258</v>
      </c>
      <c r="C4477" s="195" t="str">
        <f>+IF(ISERROR(VLOOKUP($B4477,Insumos!$C:$G,3,FALSE)),"",VLOOKUP($B4477,Insumos!$C:$G,3,FALSE))</f>
        <v>GRAMOS</v>
      </c>
      <c r="D4477" s="196">
        <f>+IF(ISERROR(VLOOKUP($B4477,Insumos!$C:$G,2,FALSE)),"",VLOOKUP($B4477,Insumos!$C:$G,2,FALSE))</f>
        <v>22500</v>
      </c>
      <c r="E4477" s="197">
        <f>+IF(ISERROR(VLOOKUP($B4477,Insumos!$C:$G,5,FALSE)),"",VLOOKUP($B4477,Insumos!$C:$G,5,FALSE))</f>
        <v>1000</v>
      </c>
      <c r="F4477" s="195" t="str">
        <f>+IF(ISERROR(VLOOKUP($B4477,Insumos!$C:$G,4,FALSE)),"",VLOOKUP($B4477,Insumos!$C:$G,4,FALSE))</f>
        <v>GRAMOS</v>
      </c>
      <c r="G4477" s="199">
        <v>2.0</v>
      </c>
      <c r="H4477" s="196">
        <f t="shared" si="157"/>
        <v>45</v>
      </c>
    </row>
    <row r="4478" ht="15.75" customHeight="1">
      <c r="A4478" s="53">
        <v>11.0</v>
      </c>
      <c r="B4478" s="55" t="s">
        <v>297</v>
      </c>
      <c r="C4478" s="55" t="str">
        <f>+IF(ISERROR(VLOOKUP($B4478,Insumos!$C:$G,3,FALSE)),"",VLOOKUP($B4478,Insumos!$C:$G,3,FALSE))</f>
        <v>CAJA</v>
      </c>
      <c r="D4478" s="56">
        <f>+IF(ISERROR(VLOOKUP($B4478,Insumos!$C:$G,2,FALSE)),"",VLOOKUP($B4478,Insumos!$C:$G,2,FALSE))</f>
        <v>110</v>
      </c>
      <c r="E4478" s="57">
        <f>+IF(ISERROR(VLOOKUP($B4478,Insumos!$C:$G,5,FALSE)),"",VLOOKUP($B4478,Insumos!$C:$G,5,FALSE))</f>
        <v>1</v>
      </c>
      <c r="F4478" s="55" t="str">
        <f>+IF(ISERROR(VLOOKUP($B4478,Insumos!$C:$G,4,FALSE)),"",VLOOKUP($B4478,Insumos!$C:$G,4,FALSE))</f>
        <v>CAJA</v>
      </c>
      <c r="G4478" s="141">
        <v>1.0</v>
      </c>
      <c r="H4478" s="56">
        <f t="shared" si="157"/>
        <v>110</v>
      </c>
    </row>
    <row r="4479" ht="15.75" customHeight="1">
      <c r="A4479" s="53">
        <v>12.0</v>
      </c>
      <c r="B4479" s="55" t="s">
        <v>314</v>
      </c>
      <c r="C4479" s="55" t="str">
        <f>+IF(ISERROR(VLOOKUP($B4479,Insumos!$C:$G,3,FALSE)),"",VLOOKUP($B4479,Insumos!$C:$G,3,FALSE))</f>
        <v>UNIDAD</v>
      </c>
      <c r="D4479" s="56">
        <f>+IF(ISERROR(VLOOKUP($B4479,Insumos!$C:$G,2,FALSE)),"",VLOOKUP($B4479,Insumos!$C:$G,2,FALSE))</f>
        <v>10.5</v>
      </c>
      <c r="E4479" s="57">
        <f>+IF(ISERROR(VLOOKUP($B4479,Insumos!$C:$G,5,FALSE)),"",VLOOKUP($B4479,Insumos!$C:$G,5,FALSE))</f>
        <v>1</v>
      </c>
      <c r="F4479" s="55" t="str">
        <f>+IF(ISERROR(VLOOKUP($B4479,Insumos!$C:$G,4,FALSE)),"",VLOOKUP($B4479,Insumos!$C:$G,4,FALSE))</f>
        <v>UNIDAD</v>
      </c>
      <c r="G4479" s="141">
        <v>1.0</v>
      </c>
      <c r="H4479" s="56">
        <f t="shared" si="157"/>
        <v>10.5</v>
      </c>
    </row>
    <row r="4480" ht="15.75" customHeight="1">
      <c r="A4480" s="53">
        <v>13.0</v>
      </c>
      <c r="B4480" s="55" t="s">
        <v>156</v>
      </c>
      <c r="C4480" s="55" t="str">
        <f>+IF(ISERROR(VLOOKUP($B4480,Insumos!$C:$G,3,FALSE)),"",VLOOKUP($B4480,Insumos!$C:$G,3,FALSE))</f>
        <v>GRAMOS</v>
      </c>
      <c r="D4480" s="56">
        <f>+IF(ISERROR(VLOOKUP($B4480,Insumos!$C:$G,2,FALSE)),"",VLOOKUP($B4480,Insumos!$C:$G,2,FALSE))</f>
        <v>909</v>
      </c>
      <c r="E4480" s="57">
        <f>+IF(ISERROR(VLOOKUP($B4480,Insumos!$C:$G,5,FALSE)),"",VLOOKUP($B4480,Insumos!$C:$G,5,FALSE))</f>
        <v>1000</v>
      </c>
      <c r="F4480" s="55" t="str">
        <f>+IF(ISERROR(VLOOKUP($B4480,Insumos!$C:$G,4,FALSE)),"",VLOOKUP($B4480,Insumos!$C:$G,4,FALSE))</f>
        <v>GRAMOS</v>
      </c>
      <c r="G4480" s="141">
        <v>8.0</v>
      </c>
      <c r="H4480" s="56">
        <f t="shared" si="157"/>
        <v>7.27</v>
      </c>
    </row>
    <row r="4481" ht="15.75" customHeight="1">
      <c r="A4481" s="53">
        <v>14.0</v>
      </c>
      <c r="B4481" s="55" t="s">
        <v>313</v>
      </c>
      <c r="C4481" s="55" t="str">
        <f>+IF(ISERROR(VLOOKUP($B4481,Insumos!$C:$G,3,FALSE)),"",VLOOKUP($B4481,Insumos!$C:$G,3,FALSE))</f>
        <v>GRAMOS</v>
      </c>
      <c r="D4481" s="56">
        <f>+IF(ISERROR(VLOOKUP($B4481,Insumos!$C:$G,2,FALSE)),"",VLOOKUP($B4481,Insumos!$C:$G,2,FALSE))</f>
        <v>6750</v>
      </c>
      <c r="E4481" s="57">
        <f>+IF(ISERROR(VLOOKUP($B4481,Insumos!$C:$G,5,FALSE)),"",VLOOKUP($B4481,Insumos!$C:$G,5,FALSE))</f>
        <v>1000</v>
      </c>
      <c r="F4481" s="55" t="str">
        <f>+IF(ISERROR(VLOOKUP($B4481,Insumos!$C:$G,4,FALSE)),"",VLOOKUP($B4481,Insumos!$C:$G,4,FALSE))</f>
        <v>GRAMOS</v>
      </c>
      <c r="G4481" s="141">
        <v>8.0</v>
      </c>
      <c r="H4481" s="56">
        <f t="shared" si="157"/>
        <v>54</v>
      </c>
    </row>
    <row r="4482" ht="15.75" customHeight="1">
      <c r="A4482" s="53">
        <v>15.0</v>
      </c>
      <c r="B4482" s="55" t="s">
        <v>311</v>
      </c>
      <c r="C4482" s="55" t="str">
        <f>+IF(ISERROR(VLOOKUP($B4482,Insumos!$C:$G,3,FALSE)),"",VLOOKUP($B4482,Insumos!$C:$G,3,FALSE))</f>
        <v>UNIDAD</v>
      </c>
      <c r="D4482" s="56">
        <f>+IF(ISERROR(VLOOKUP($B4482,Insumos!$C:$G,2,FALSE)),"",VLOOKUP($B4482,Insumos!$C:$G,2,FALSE))</f>
        <v>75.25</v>
      </c>
      <c r="E4482" s="57">
        <f>+IF(ISERROR(VLOOKUP($B4482,Insumos!$C:$G,5,FALSE)),"",VLOOKUP($B4482,Insumos!$C:$G,5,FALSE))</f>
        <v>1</v>
      </c>
      <c r="F4482" s="55" t="str">
        <f>+IF(ISERROR(VLOOKUP($B4482,Insumos!$C:$G,4,FALSE)),"",VLOOKUP($B4482,Insumos!$C:$G,4,FALSE))</f>
        <v>UNIDAD</v>
      </c>
      <c r="G4482" s="141">
        <v>1.0</v>
      </c>
      <c r="H4482" s="56">
        <f t="shared" si="157"/>
        <v>75.25</v>
      </c>
    </row>
    <row r="4483" ht="15.75" customHeight="1">
      <c r="A4483" s="53">
        <v>16.0</v>
      </c>
      <c r="B4483" s="55" t="s">
        <v>312</v>
      </c>
      <c r="C4483" s="55" t="str">
        <f>+IF(ISERROR(VLOOKUP($B4483,Insumos!$C:$G,3,FALSE)),"",VLOOKUP($B4483,Insumos!$C:$G,3,FALSE))</f>
        <v>UNIDAD</v>
      </c>
      <c r="D4483" s="56">
        <f>+IF(ISERROR(VLOOKUP($B4483,Insumos!$C:$G,2,FALSE)),"",VLOOKUP($B4483,Insumos!$C:$G,2,FALSE))</f>
        <v>90.25</v>
      </c>
      <c r="E4483" s="57">
        <f>+IF(ISERROR(VLOOKUP($B4483,Insumos!$C:$G,5,FALSE)),"",VLOOKUP($B4483,Insumos!$C:$G,5,FALSE))</f>
        <v>1</v>
      </c>
      <c r="F4483" s="55" t="str">
        <f>+IF(ISERROR(VLOOKUP($B4483,Insumos!$C:$G,4,FALSE)),"",VLOOKUP($B4483,Insumos!$C:$G,4,FALSE))</f>
        <v>UNIDAD</v>
      </c>
      <c r="G4483" s="141">
        <v>1.0</v>
      </c>
      <c r="H4483" s="56">
        <f t="shared" si="157"/>
        <v>90.25</v>
      </c>
    </row>
    <row r="4484" ht="15.75" customHeight="1">
      <c r="A4484" s="53">
        <v>17.0</v>
      </c>
      <c r="B4484" s="55" t="s">
        <v>303</v>
      </c>
      <c r="C4484" s="55" t="str">
        <f>+IF(ISERROR(VLOOKUP($B4484,Insumos!$C:$G,3,FALSE)),"",VLOOKUP($B4484,Insumos!$C:$G,3,FALSE))</f>
        <v>UNIDAD</v>
      </c>
      <c r="D4484" s="56">
        <f>+IF(ISERROR(VLOOKUP($B4484,Insumos!$C:$G,2,FALSE)),"",VLOOKUP($B4484,Insumos!$C:$G,2,FALSE))</f>
        <v>10</v>
      </c>
      <c r="E4484" s="57">
        <f>+IF(ISERROR(VLOOKUP($B4484,Insumos!$C:$G,5,FALSE)),"",VLOOKUP($B4484,Insumos!$C:$G,5,FALSE))</f>
        <v>1</v>
      </c>
      <c r="F4484" s="55" t="str">
        <f>+IF(ISERROR(VLOOKUP($B4484,Insumos!$C:$G,4,FALSE)),"",VLOOKUP($B4484,Insumos!$C:$G,4,FALSE))</f>
        <v>UNIDAD</v>
      </c>
      <c r="G4484" s="141">
        <v>1.0</v>
      </c>
      <c r="H4484" s="56">
        <f t="shared" si="157"/>
        <v>10</v>
      </c>
    </row>
    <row r="4485" ht="15.75" customHeight="1">
      <c r="A4485" s="53">
        <v>18.0</v>
      </c>
      <c r="B4485" s="55" t="s">
        <v>304</v>
      </c>
      <c r="C4485" s="55" t="str">
        <f>+IF(ISERROR(VLOOKUP($B4485,Insumos!$C:$G,3,FALSE)),"",VLOOKUP($B4485,Insumos!$C:$G,3,FALSE))</f>
        <v>UNIDAD</v>
      </c>
      <c r="D4485" s="56">
        <f>+IF(ISERROR(VLOOKUP($B4485,Insumos!$C:$G,2,FALSE)),"",VLOOKUP($B4485,Insumos!$C:$G,2,FALSE))</f>
        <v>9</v>
      </c>
      <c r="E4485" s="57">
        <f>+IF(ISERROR(VLOOKUP($B4485,Insumos!$C:$G,5,FALSE)),"",VLOOKUP($B4485,Insumos!$C:$G,5,FALSE))</f>
        <v>1</v>
      </c>
      <c r="F4485" s="55" t="str">
        <f>+IF(ISERROR(VLOOKUP($B4485,Insumos!$C:$G,4,FALSE)),"",VLOOKUP($B4485,Insumos!$C:$G,4,FALSE))</f>
        <v>UNIDAD</v>
      </c>
      <c r="G4485" s="141">
        <v>1.0</v>
      </c>
      <c r="H4485" s="56">
        <f t="shared" si="157"/>
        <v>9</v>
      </c>
    </row>
    <row r="4486" ht="15.75" customHeight="1">
      <c r="A4486" s="53">
        <v>19.0</v>
      </c>
      <c r="B4486" s="55" t="s">
        <v>315</v>
      </c>
      <c r="C4486" s="55" t="str">
        <f>+IF(ISERROR(VLOOKUP($B4486,Insumos!$C:$G,3,FALSE)),"",VLOOKUP($B4486,Insumos!$C:$G,3,FALSE))</f>
        <v>UNIDAD</v>
      </c>
      <c r="D4486" s="56">
        <f>+IF(ISERROR(VLOOKUP($B4486,Insumos!$C:$G,2,FALSE)),"",VLOOKUP($B4486,Insumos!$C:$G,2,FALSE))</f>
        <v>170</v>
      </c>
      <c r="E4486" s="57">
        <f>+IF(ISERROR(VLOOKUP($B4486,Insumos!$C:$G,5,FALSE)),"",VLOOKUP($B4486,Insumos!$C:$G,5,FALSE))</f>
        <v>1</v>
      </c>
      <c r="F4486" s="55" t="str">
        <f>+IF(ISERROR(VLOOKUP($B4486,Insumos!$C:$G,4,FALSE)),"",VLOOKUP($B4486,Insumos!$C:$G,4,FALSE))</f>
        <v>UNIDAD</v>
      </c>
      <c r="G4486" s="141">
        <v>1.0</v>
      </c>
      <c r="H4486" s="56">
        <f t="shared" si="157"/>
        <v>170</v>
      </c>
    </row>
    <row r="4487" ht="15.75" customHeight="1">
      <c r="A4487" s="53">
        <v>20.0</v>
      </c>
      <c r="B4487" s="203"/>
      <c r="C4487" s="55"/>
      <c r="D4487" s="56"/>
      <c r="E4487" s="57"/>
      <c r="F4487" s="55"/>
      <c r="G4487" s="187"/>
      <c r="H4487" s="56">
        <f t="shared" si="157"/>
        <v>0</v>
      </c>
    </row>
    <row r="4488" ht="15.75" customHeight="1">
      <c r="A4488" s="53">
        <v>21.0</v>
      </c>
      <c r="B4488" s="203"/>
      <c r="C4488" s="55"/>
      <c r="D4488" s="56"/>
      <c r="E4488" s="57"/>
      <c r="F4488" s="55"/>
      <c r="G4488" s="187"/>
      <c r="H4488" s="56">
        <f t="shared" si="157"/>
        <v>0</v>
      </c>
    </row>
    <row r="4489" ht="15.75" customHeight="1">
      <c r="A4489" s="53">
        <v>22.0</v>
      </c>
      <c r="B4489" s="203"/>
      <c r="C4489" s="55"/>
      <c r="D4489" s="56"/>
      <c r="E4489" s="57"/>
      <c r="F4489" s="55"/>
      <c r="G4489" s="187"/>
      <c r="H4489" s="56">
        <f t="shared" si="157"/>
        <v>0</v>
      </c>
    </row>
    <row r="4490" ht="15.75" customHeight="1">
      <c r="A4490" s="53">
        <v>23.0</v>
      </c>
      <c r="B4490" s="153"/>
      <c r="C4490" s="55" t="str">
        <f>+IF(ISERROR(VLOOKUP($B4490,Insumos!$C:$G,3,FALSE)),"",VLOOKUP($B4490,Insumos!$C:$G,3,FALSE))</f>
        <v/>
      </c>
      <c r="D4490" s="56" t="str">
        <f>+IF(ISERROR(VLOOKUP($B4490,Insumos!$C:$G,2,FALSE)),"",VLOOKUP($B4490,Insumos!$C:$G,2,FALSE))</f>
        <v/>
      </c>
      <c r="E4490" s="57" t="str">
        <f>+IF(ISERROR(VLOOKUP($B4490,Insumos!$C:$G,5,FALSE)),"",VLOOKUP($B4490,Insumos!$C:$G,5,FALSE))</f>
        <v/>
      </c>
      <c r="F4490" s="55" t="str">
        <f>+IF(ISERROR(VLOOKUP($B4490,Insumos!$C:$G,4,FALSE)),"",VLOOKUP($B4490,Insumos!$C:$G,4,FALSE))</f>
        <v/>
      </c>
      <c r="G4490" s="141"/>
      <c r="H4490" s="56">
        <f t="shared" si="157"/>
        <v>0</v>
      </c>
    </row>
    <row r="4491" ht="15.75" customHeight="1">
      <c r="A4491" s="53">
        <v>24.0</v>
      </c>
      <c r="B4491" s="153"/>
      <c r="C4491" s="55" t="str">
        <f>+IF(ISERROR(VLOOKUP($B4491,Insumos!$C:$G,3,FALSE)),"",VLOOKUP($B4491,Insumos!$C:$G,3,FALSE))</f>
        <v/>
      </c>
      <c r="D4491" s="56" t="str">
        <f>+IF(ISERROR(VLOOKUP($B4491,Insumos!$C:$G,2,FALSE)),"",VLOOKUP($B4491,Insumos!$C:$G,2,FALSE))</f>
        <v/>
      </c>
      <c r="E4491" s="57" t="str">
        <f>+IF(ISERROR(VLOOKUP($B4491,Insumos!$C:$G,5,FALSE)),"",VLOOKUP($B4491,Insumos!$C:$G,5,FALSE))</f>
        <v/>
      </c>
      <c r="F4491" s="55" t="str">
        <f>+IF(ISERROR(VLOOKUP($B4491,Insumos!$C:$G,4,FALSE)),"",VLOOKUP($B4491,Insumos!$C:$G,4,FALSE))</f>
        <v/>
      </c>
      <c r="G4491" s="141"/>
      <c r="H4491" s="56">
        <f t="shared" si="157"/>
        <v>0</v>
      </c>
    </row>
    <row r="4492" ht="15.75" customHeight="1">
      <c r="A4492" s="53">
        <v>25.0</v>
      </c>
      <c r="B4492" s="153"/>
      <c r="C4492" s="55" t="str">
        <f>+IF(ISERROR(VLOOKUP($B4492,Insumos!$C:$G,3,FALSE)),"",VLOOKUP($B4492,Insumos!$C:$G,3,FALSE))</f>
        <v/>
      </c>
      <c r="D4492" s="56" t="str">
        <f>+IF(ISERROR(VLOOKUP($B4492,Insumos!$C:$G,2,FALSE)),"",VLOOKUP($B4492,Insumos!$C:$G,2,FALSE))</f>
        <v/>
      </c>
      <c r="E4492" s="57" t="str">
        <f>+IF(ISERROR(VLOOKUP($B4492,Insumos!$C:$G,5,FALSE)),"",VLOOKUP($B4492,Insumos!$C:$G,5,FALSE))</f>
        <v/>
      </c>
      <c r="F4492" s="55" t="str">
        <f>+IF(ISERROR(VLOOKUP($B4492,Insumos!$C:$G,4,FALSE)),"",VLOOKUP($B4492,Insumos!$C:$G,4,FALSE))</f>
        <v/>
      </c>
      <c r="G4492" s="141"/>
      <c r="H4492" s="56">
        <f t="shared" si="157"/>
        <v>0</v>
      </c>
    </row>
    <row r="4493" ht="15.75" customHeight="1">
      <c r="A4493" s="42"/>
      <c r="B4493" s="140"/>
      <c r="C4493" s="41"/>
      <c r="D4493" s="44"/>
      <c r="E4493" s="45"/>
      <c r="F4493" s="41"/>
      <c r="G4493" s="67" t="s">
        <v>566</v>
      </c>
      <c r="H4493" s="68">
        <f>+SUM(H4471:H4492)</f>
        <v>1358.85</v>
      </c>
    </row>
    <row r="4494" ht="15.75" customHeight="1">
      <c r="A4494" s="42"/>
      <c r="B4494" s="140"/>
      <c r="C4494" s="41"/>
      <c r="D4494" s="44"/>
      <c r="E4494" s="45"/>
      <c r="F4494" s="41"/>
      <c r="G4494" s="67" t="s">
        <v>569</v>
      </c>
      <c r="H4494" s="142">
        <f>+H4493/10</f>
        <v>135.885</v>
      </c>
    </row>
    <row r="4495" ht="15.75" customHeight="1">
      <c r="A4495" s="42"/>
      <c r="B4495" s="140"/>
      <c r="C4495" s="41"/>
      <c r="D4495" s="44"/>
      <c r="E4495" s="45"/>
      <c r="F4495" s="41"/>
      <c r="G4495" s="67" t="s">
        <v>570</v>
      </c>
      <c r="H4495" s="143">
        <f>(H4493+H4494)*1.19</f>
        <v>1778.73465</v>
      </c>
    </row>
    <row r="4496" ht="15.75" customHeight="1">
      <c r="A4496" s="42"/>
      <c r="B4496" s="140"/>
      <c r="C4496" s="41"/>
      <c r="D4496" s="44"/>
      <c r="E4496" s="45"/>
      <c r="F4496" s="41"/>
      <c r="G4496" s="67" t="s">
        <v>571</v>
      </c>
      <c r="H4496" s="144">
        <f>+H4495/H4497</f>
        <v>0.2023588908</v>
      </c>
    </row>
    <row r="4497" ht="15.75" customHeight="1">
      <c r="A4497" s="42"/>
      <c r="B4497" s="140"/>
      <c r="C4497" s="41"/>
      <c r="D4497" s="44"/>
      <c r="E4497" s="45"/>
      <c r="F4497" s="41"/>
      <c r="G4497" s="67" t="s">
        <v>572</v>
      </c>
      <c r="H4497" s="154">
        <v>8790.0</v>
      </c>
    </row>
    <row r="4498" ht="15.75" customHeight="1">
      <c r="B4498" s="4"/>
      <c r="G4498" s="31"/>
    </row>
    <row r="4499" ht="15.75" customHeight="1">
      <c r="B4499" s="4"/>
      <c r="G4499" s="31"/>
    </row>
    <row r="4500" ht="15.75" customHeight="1">
      <c r="B4500" s="4"/>
      <c r="G4500" s="31"/>
    </row>
    <row r="4501" ht="15.75" customHeight="1">
      <c r="B4501" s="4"/>
      <c r="G4501" s="31"/>
    </row>
    <row r="4502" ht="15.75" customHeight="1">
      <c r="A4502" s="138" t="s">
        <v>562</v>
      </c>
      <c r="B4502" s="89" t="s">
        <v>438</v>
      </c>
      <c r="C4502" s="34" t="s">
        <v>484</v>
      </c>
      <c r="D4502" s="35"/>
      <c r="E4502" s="36"/>
      <c r="F4502" s="37"/>
      <c r="G4502" s="38"/>
      <c r="H4502" s="35"/>
    </row>
    <row r="4503" ht="15.75" customHeight="1">
      <c r="A4503" s="42"/>
      <c r="B4503" s="140"/>
      <c r="C4503" s="42"/>
      <c r="D4503" s="44"/>
      <c r="E4503" s="45"/>
      <c r="F4503" s="42"/>
      <c r="G4503" s="46"/>
      <c r="H4503" s="44"/>
    </row>
    <row r="4504" ht="15.75" customHeight="1">
      <c r="A4504" s="48" t="s">
        <v>476</v>
      </c>
      <c r="B4504" s="48" t="s">
        <v>477</v>
      </c>
      <c r="C4504" s="48" t="s">
        <v>478</v>
      </c>
      <c r="D4504" s="49" t="s">
        <v>564</v>
      </c>
      <c r="E4504" s="50" t="s">
        <v>10</v>
      </c>
      <c r="F4504" s="48" t="s">
        <v>480</v>
      </c>
      <c r="G4504" s="51" t="s">
        <v>481</v>
      </c>
      <c r="H4504" s="49" t="s">
        <v>565</v>
      </c>
    </row>
    <row r="4505" ht="15.75" customHeight="1">
      <c r="A4505" s="53">
        <v>1.0</v>
      </c>
      <c r="B4505" s="55" t="s">
        <v>69</v>
      </c>
      <c r="C4505" s="55" t="str">
        <f>+IF(ISERROR(VLOOKUP($B4505,Insumos!$C:$G,3,FALSE)),"",VLOOKUP($B4505,Insumos!$C:$G,3,FALSE))</f>
        <v>GRAMOS</v>
      </c>
      <c r="D4505" s="56">
        <f>+IF(ISERROR(VLOOKUP($B4505,Insumos!$C:$G,2,FALSE)),"",VLOOKUP($B4505,Insumos!$C:$G,2,FALSE))</f>
        <v>2777.79</v>
      </c>
      <c r="E4505" s="57">
        <f>+IF(ISERROR(VLOOKUP($B4505,Insumos!$C:$G,5,FALSE)),"",VLOOKUP($B4505,Insumos!$C:$G,5,FALSE))</f>
        <v>5700</v>
      </c>
      <c r="F4505" s="55" t="str">
        <f>+IF(ISERROR(VLOOKUP($B4505,Insumos!$C:$G,4,FALSE)),"",VLOOKUP($B4505,Insumos!$C:$G,4,FALSE))</f>
        <v>GRAMOS</v>
      </c>
      <c r="G4505" s="182">
        <v>110.0</v>
      </c>
      <c r="H4505" s="56">
        <f t="shared" ref="H4505:H4521" si="158">IF(ISERROR(ROUND(+D4505/E4505*G4505,2)),0,ROUND(+D4505/E4505*G4505,2))</f>
        <v>53.61</v>
      </c>
    </row>
    <row r="4506" ht="15.75" customHeight="1">
      <c r="A4506" s="53">
        <v>2.0</v>
      </c>
      <c r="B4506" s="55" t="s">
        <v>52</v>
      </c>
      <c r="C4506" s="55" t="str">
        <f>+IF(ISERROR(VLOOKUP($B4506,Insumos!$C:$G,3,FALSE)),"",VLOOKUP($B4506,Insumos!$C:$G,3,FALSE))</f>
        <v>UNIDAD</v>
      </c>
      <c r="D4506" s="56">
        <f>+IF(ISERROR(VLOOKUP($B4506,Insumos!$C:$G,2,FALSE)),"",VLOOKUP($B4506,Insumos!$C:$G,2,FALSE))</f>
        <v>5000</v>
      </c>
      <c r="E4506" s="57">
        <f>+IF(ISERROR(VLOOKUP($B4506,Insumos!$C:$G,5,FALSE)),"",VLOOKUP($B4506,Insumos!$C:$G,5,FALSE))</f>
        <v>100</v>
      </c>
      <c r="F4506" s="55" t="str">
        <f>+IF(ISERROR(VLOOKUP($B4506,Insumos!$C:$G,4,FALSE)),"",VLOOKUP($B4506,Insumos!$C:$G,4,FALSE))</f>
        <v>UNIDAD</v>
      </c>
      <c r="G4506" s="186">
        <v>0.5</v>
      </c>
      <c r="H4506" s="56">
        <f t="shared" si="158"/>
        <v>25</v>
      </c>
    </row>
    <row r="4507" ht="15.75" customHeight="1">
      <c r="A4507" s="53">
        <v>3.0</v>
      </c>
      <c r="B4507" s="55" t="s">
        <v>235</v>
      </c>
      <c r="C4507" s="55" t="str">
        <f>+IF(ISERROR(VLOOKUP($B4507,Insumos!$C:$G,3,FALSE)),"",VLOOKUP($B4507,Insumos!$C:$G,3,FALSE))</f>
        <v>GRAMOS</v>
      </c>
      <c r="D4507" s="56">
        <f>+IF(ISERROR(VLOOKUP($B4507,Insumos!$C:$G,2,FALSE)),"",VLOOKUP($B4507,Insumos!$C:$G,2,FALSE))</f>
        <v>13944.82759</v>
      </c>
      <c r="E4507" s="57">
        <f>+IF(ISERROR(VLOOKUP($B4507,Insumos!$C:$G,5,FALSE)),"",VLOOKUP($B4507,Insumos!$C:$G,5,FALSE))</f>
        <v>1000</v>
      </c>
      <c r="F4507" s="55" t="str">
        <f>+IF(ISERROR(VLOOKUP($B4507,Insumos!$C:$G,4,FALSE)),"",VLOOKUP($B4507,Insumos!$C:$G,4,FALSE))</f>
        <v>GRAMOS</v>
      </c>
      <c r="G4507" s="186">
        <v>40.0</v>
      </c>
      <c r="H4507" s="56">
        <f t="shared" si="158"/>
        <v>557.79</v>
      </c>
    </row>
    <row r="4508" ht="15.75" customHeight="1">
      <c r="A4508" s="53">
        <v>4.0</v>
      </c>
      <c r="B4508" s="55" t="s">
        <v>33</v>
      </c>
      <c r="C4508" s="55" t="str">
        <f>+IF(ISERROR(VLOOKUP($B4508,Insumos!$C:$G,3,FALSE)),"",VLOOKUP($B4508,Insumos!$C:$G,3,FALSE))</f>
        <v>GRAMOS</v>
      </c>
      <c r="D4508" s="56">
        <f>+IF(ISERROR(VLOOKUP($B4508,Insumos!$C:$G,2,FALSE)),"",VLOOKUP($B4508,Insumos!$C:$G,2,FALSE))</f>
        <v>6945</v>
      </c>
      <c r="E4508" s="57">
        <f>+IF(ISERROR(VLOOKUP($B4508,Insumos!$C:$G,5,FALSE)),"",VLOOKUP($B4508,Insumos!$C:$G,5,FALSE))</f>
        <v>1360</v>
      </c>
      <c r="F4508" s="55" t="str">
        <f>+IF(ISERROR(VLOOKUP($B4508,Insumos!$C:$G,4,FALSE)),"",VLOOKUP($B4508,Insumos!$C:$G,4,FALSE))</f>
        <v>GRAMOS</v>
      </c>
      <c r="G4508" s="181">
        <v>35.0</v>
      </c>
      <c r="H4508" s="56">
        <f t="shared" si="158"/>
        <v>178.73</v>
      </c>
    </row>
    <row r="4509" ht="15.75" customHeight="1">
      <c r="A4509" s="53">
        <v>5.0</v>
      </c>
      <c r="B4509" s="55" t="s">
        <v>54</v>
      </c>
      <c r="C4509" s="55" t="str">
        <f>+IF(ISERROR(VLOOKUP($B4509,Insumos!$C:$G,3,FALSE)),"",VLOOKUP($B4509,Insumos!$C:$G,3,FALSE))</f>
        <v>UNIDAD</v>
      </c>
      <c r="D4509" s="56">
        <f>+IF(ISERROR(VLOOKUP($B4509,Insumos!$C:$G,2,FALSE)),"",VLOOKUP($B4509,Insumos!$C:$G,2,FALSE))</f>
        <v>8000</v>
      </c>
      <c r="E4509" s="57">
        <f>+IF(ISERROR(VLOOKUP($B4509,Insumos!$C:$G,5,FALSE)),"",VLOOKUP($B4509,Insumos!$C:$G,5,FALSE))</f>
        <v>36</v>
      </c>
      <c r="F4509" s="55" t="str">
        <f>+IF(ISERROR(VLOOKUP($B4509,Insumos!$C:$G,4,FALSE)),"",VLOOKUP($B4509,Insumos!$C:$G,4,FALSE))</f>
        <v>UNIDAD</v>
      </c>
      <c r="G4509" s="182">
        <v>0.5</v>
      </c>
      <c r="H4509" s="56">
        <f t="shared" si="158"/>
        <v>111.11</v>
      </c>
    </row>
    <row r="4510" ht="15.75" customHeight="1">
      <c r="A4510" s="53">
        <v>6.0</v>
      </c>
      <c r="B4510" s="195" t="s">
        <v>256</v>
      </c>
      <c r="C4510" s="195" t="str">
        <f>+IF(ISERROR(VLOOKUP($B4510,Insumos!$C:$G,3,FALSE)),"",VLOOKUP($B4510,Insumos!$C:$G,3,FALSE))</f>
        <v>GRAMOS</v>
      </c>
      <c r="D4510" s="196">
        <f>+IF(ISERROR(VLOOKUP($B4510,Insumos!$C:$G,2,FALSE)),"",VLOOKUP($B4510,Insumos!$C:$G,2,FALSE))</f>
        <v>3645</v>
      </c>
      <c r="E4510" s="197">
        <f>+IF(ISERROR(VLOOKUP($B4510,Insumos!$C:$G,5,FALSE)),"",VLOOKUP($B4510,Insumos!$C:$G,5,FALSE))</f>
        <v>1000</v>
      </c>
      <c r="F4510" s="195" t="str">
        <f>+IF(ISERROR(VLOOKUP($B4510,Insumos!$C:$G,4,FALSE)),"",VLOOKUP($B4510,Insumos!$C:$G,4,FALSE))</f>
        <v>GRAMOS</v>
      </c>
      <c r="G4510" s="199"/>
      <c r="H4510" s="196">
        <f t="shared" si="158"/>
        <v>0</v>
      </c>
    </row>
    <row r="4511" ht="15.75" customHeight="1">
      <c r="A4511" s="53">
        <v>7.0</v>
      </c>
      <c r="B4511" s="195" t="s">
        <v>257</v>
      </c>
      <c r="C4511" s="195" t="str">
        <f>+IF(ISERROR(VLOOKUP($B4511,Insumos!$C:$G,3,FALSE)),"",VLOOKUP($B4511,Insumos!$C:$G,3,FALSE))</f>
        <v>GRAMOS</v>
      </c>
      <c r="D4511" s="196">
        <f>+IF(ISERROR(VLOOKUP($B4511,Insumos!$C:$G,2,FALSE)),"",VLOOKUP($B4511,Insumos!$C:$G,2,FALSE))</f>
        <v>1867.777778</v>
      </c>
      <c r="E4511" s="197">
        <f>+IF(ISERROR(VLOOKUP($B4511,Insumos!$C:$G,5,FALSE)),"",VLOOKUP($B4511,Insumos!$C:$G,5,FALSE))</f>
        <v>500</v>
      </c>
      <c r="F4511" s="195" t="str">
        <f>+IF(ISERROR(VLOOKUP($B4511,Insumos!$C:$G,4,FALSE)),"",VLOOKUP($B4511,Insumos!$C:$G,4,FALSE))</f>
        <v>GRAMOS</v>
      </c>
      <c r="G4511" s="199"/>
      <c r="H4511" s="196">
        <f t="shared" si="158"/>
        <v>0</v>
      </c>
    </row>
    <row r="4512" ht="15.75" customHeight="1">
      <c r="A4512" s="53">
        <v>8.0</v>
      </c>
      <c r="B4512" s="195" t="s">
        <v>258</v>
      </c>
      <c r="C4512" s="195" t="str">
        <f>+IF(ISERROR(VLOOKUP($B4512,Insumos!$C:$G,3,FALSE)),"",VLOOKUP($B4512,Insumos!$C:$G,3,FALSE))</f>
        <v>GRAMOS</v>
      </c>
      <c r="D4512" s="196">
        <f>+IF(ISERROR(VLOOKUP($B4512,Insumos!$C:$G,2,FALSE)),"",VLOOKUP($B4512,Insumos!$C:$G,2,FALSE))</f>
        <v>22500</v>
      </c>
      <c r="E4512" s="197">
        <f>+IF(ISERROR(VLOOKUP($B4512,Insumos!$C:$G,5,FALSE)),"",VLOOKUP($B4512,Insumos!$C:$G,5,FALSE))</f>
        <v>1000</v>
      </c>
      <c r="F4512" s="195" t="str">
        <f>+IF(ISERROR(VLOOKUP($B4512,Insumos!$C:$G,4,FALSE)),"",VLOOKUP($B4512,Insumos!$C:$G,4,FALSE))</f>
        <v>GRAMOS</v>
      </c>
      <c r="G4512" s="199">
        <v>2.0</v>
      </c>
      <c r="H4512" s="196">
        <f t="shared" si="158"/>
        <v>45</v>
      </c>
    </row>
    <row r="4513" ht="15.75" customHeight="1">
      <c r="A4513" s="53">
        <v>9.0</v>
      </c>
      <c r="B4513" s="55" t="s">
        <v>297</v>
      </c>
      <c r="C4513" s="55" t="str">
        <f>+IF(ISERROR(VLOOKUP($B4513,Insumos!$C:$G,3,FALSE)),"",VLOOKUP($B4513,Insumos!$C:$G,3,FALSE))</f>
        <v>CAJA</v>
      </c>
      <c r="D4513" s="56">
        <f>+IF(ISERROR(VLOOKUP($B4513,Insumos!$C:$G,2,FALSE)),"",VLOOKUP($B4513,Insumos!$C:$G,2,FALSE))</f>
        <v>110</v>
      </c>
      <c r="E4513" s="57">
        <f>+IF(ISERROR(VLOOKUP($B4513,Insumos!$C:$G,5,FALSE)),"",VLOOKUP($B4513,Insumos!$C:$G,5,FALSE))</f>
        <v>1</v>
      </c>
      <c r="F4513" s="55" t="str">
        <f>+IF(ISERROR(VLOOKUP($B4513,Insumos!$C:$G,4,FALSE)),"",VLOOKUP($B4513,Insumos!$C:$G,4,FALSE))</f>
        <v>CAJA</v>
      </c>
      <c r="G4513" s="141">
        <v>1.0</v>
      </c>
      <c r="H4513" s="56">
        <f t="shared" si="158"/>
        <v>110</v>
      </c>
    </row>
    <row r="4514" ht="15.75" customHeight="1">
      <c r="A4514" s="53">
        <v>10.0</v>
      </c>
      <c r="B4514" s="55" t="s">
        <v>314</v>
      </c>
      <c r="C4514" s="55" t="str">
        <f>+IF(ISERROR(VLOOKUP($B4514,Insumos!$C:$G,3,FALSE)),"",VLOOKUP($B4514,Insumos!$C:$G,3,FALSE))</f>
        <v>UNIDAD</v>
      </c>
      <c r="D4514" s="56">
        <f>+IF(ISERROR(VLOOKUP($B4514,Insumos!$C:$G,2,FALSE)),"",VLOOKUP($B4514,Insumos!$C:$G,2,FALSE))</f>
        <v>10.5</v>
      </c>
      <c r="E4514" s="57">
        <f>+IF(ISERROR(VLOOKUP($B4514,Insumos!$C:$G,5,FALSE)),"",VLOOKUP($B4514,Insumos!$C:$G,5,FALSE))</f>
        <v>1</v>
      </c>
      <c r="F4514" s="55" t="str">
        <f>+IF(ISERROR(VLOOKUP($B4514,Insumos!$C:$G,4,FALSE)),"",VLOOKUP($B4514,Insumos!$C:$G,4,FALSE))</f>
        <v>UNIDAD</v>
      </c>
      <c r="G4514" s="141">
        <v>1.0</v>
      </c>
      <c r="H4514" s="56">
        <f t="shared" si="158"/>
        <v>10.5</v>
      </c>
    </row>
    <row r="4515" ht="15.75" customHeight="1">
      <c r="A4515" s="53">
        <v>11.0</v>
      </c>
      <c r="B4515" s="55" t="s">
        <v>156</v>
      </c>
      <c r="C4515" s="55" t="str">
        <f>+IF(ISERROR(VLOOKUP($B4515,Insumos!$C:$G,3,FALSE)),"",VLOOKUP($B4515,Insumos!$C:$G,3,FALSE))</f>
        <v>GRAMOS</v>
      </c>
      <c r="D4515" s="56">
        <f>+IF(ISERROR(VLOOKUP($B4515,Insumos!$C:$G,2,FALSE)),"",VLOOKUP($B4515,Insumos!$C:$G,2,FALSE))</f>
        <v>909</v>
      </c>
      <c r="E4515" s="57">
        <f>+IF(ISERROR(VLOOKUP($B4515,Insumos!$C:$G,5,FALSE)),"",VLOOKUP($B4515,Insumos!$C:$G,5,FALSE))</f>
        <v>1000</v>
      </c>
      <c r="F4515" s="55" t="str">
        <f>+IF(ISERROR(VLOOKUP($B4515,Insumos!$C:$G,4,FALSE)),"",VLOOKUP($B4515,Insumos!$C:$G,4,FALSE))</f>
        <v>GRAMOS</v>
      </c>
      <c r="G4515" s="141">
        <v>8.0</v>
      </c>
      <c r="H4515" s="56">
        <f t="shared" si="158"/>
        <v>7.27</v>
      </c>
    </row>
    <row r="4516" ht="15.75" customHeight="1">
      <c r="A4516" s="53">
        <v>12.0</v>
      </c>
      <c r="B4516" s="55" t="s">
        <v>313</v>
      </c>
      <c r="C4516" s="55" t="str">
        <f>+IF(ISERROR(VLOOKUP($B4516,Insumos!$C:$G,3,FALSE)),"",VLOOKUP($B4516,Insumos!$C:$G,3,FALSE))</f>
        <v>GRAMOS</v>
      </c>
      <c r="D4516" s="56">
        <f>+IF(ISERROR(VLOOKUP($B4516,Insumos!$C:$G,2,FALSE)),"",VLOOKUP($B4516,Insumos!$C:$G,2,FALSE))</f>
        <v>6750</v>
      </c>
      <c r="E4516" s="57">
        <f>+IF(ISERROR(VLOOKUP($B4516,Insumos!$C:$G,5,FALSE)),"",VLOOKUP($B4516,Insumos!$C:$G,5,FALSE))</f>
        <v>1000</v>
      </c>
      <c r="F4516" s="55" t="str">
        <f>+IF(ISERROR(VLOOKUP($B4516,Insumos!$C:$G,4,FALSE)),"",VLOOKUP($B4516,Insumos!$C:$G,4,FALSE))</f>
        <v>GRAMOS</v>
      </c>
      <c r="G4516" s="141">
        <v>8.0</v>
      </c>
      <c r="H4516" s="56">
        <f t="shared" si="158"/>
        <v>54</v>
      </c>
    </row>
    <row r="4517" ht="15.75" customHeight="1">
      <c r="A4517" s="53">
        <v>13.0</v>
      </c>
      <c r="B4517" s="55" t="s">
        <v>311</v>
      </c>
      <c r="C4517" s="55" t="str">
        <f>+IF(ISERROR(VLOOKUP($B4517,Insumos!$C:$G,3,FALSE)),"",VLOOKUP($B4517,Insumos!$C:$G,3,FALSE))</f>
        <v>UNIDAD</v>
      </c>
      <c r="D4517" s="56">
        <f>+IF(ISERROR(VLOOKUP($B4517,Insumos!$C:$G,2,FALSE)),"",VLOOKUP($B4517,Insumos!$C:$G,2,FALSE))</f>
        <v>75.25</v>
      </c>
      <c r="E4517" s="57">
        <f>+IF(ISERROR(VLOOKUP($B4517,Insumos!$C:$G,5,FALSE)),"",VLOOKUP($B4517,Insumos!$C:$G,5,FALSE))</f>
        <v>1</v>
      </c>
      <c r="F4517" s="55" t="str">
        <f>+IF(ISERROR(VLOOKUP($B4517,Insumos!$C:$G,4,FALSE)),"",VLOOKUP($B4517,Insumos!$C:$G,4,FALSE))</f>
        <v>UNIDAD</v>
      </c>
      <c r="G4517" s="141">
        <v>1.0</v>
      </c>
      <c r="H4517" s="56">
        <f t="shared" si="158"/>
        <v>75.25</v>
      </c>
    </row>
    <row r="4518" ht="15.75" customHeight="1">
      <c r="A4518" s="53">
        <v>14.0</v>
      </c>
      <c r="B4518" s="55" t="s">
        <v>312</v>
      </c>
      <c r="C4518" s="55" t="str">
        <f>+IF(ISERROR(VLOOKUP($B4518,Insumos!$C:$G,3,FALSE)),"",VLOOKUP($B4518,Insumos!$C:$G,3,FALSE))</f>
        <v>UNIDAD</v>
      </c>
      <c r="D4518" s="56">
        <f>+IF(ISERROR(VLOOKUP($B4518,Insumos!$C:$G,2,FALSE)),"",VLOOKUP($B4518,Insumos!$C:$G,2,FALSE))</f>
        <v>90.25</v>
      </c>
      <c r="E4518" s="57">
        <f>+IF(ISERROR(VLOOKUP($B4518,Insumos!$C:$G,5,FALSE)),"",VLOOKUP($B4518,Insumos!$C:$G,5,FALSE))</f>
        <v>1</v>
      </c>
      <c r="F4518" s="55" t="str">
        <f>+IF(ISERROR(VLOOKUP($B4518,Insumos!$C:$G,4,FALSE)),"",VLOOKUP($B4518,Insumos!$C:$G,4,FALSE))</f>
        <v>UNIDAD</v>
      </c>
      <c r="G4518" s="141">
        <v>1.0</v>
      </c>
      <c r="H4518" s="56">
        <f t="shared" si="158"/>
        <v>90.25</v>
      </c>
    </row>
    <row r="4519" ht="15.75" customHeight="1">
      <c r="A4519" s="53">
        <v>15.0</v>
      </c>
      <c r="B4519" s="55" t="s">
        <v>303</v>
      </c>
      <c r="C4519" s="55" t="str">
        <f>+IF(ISERROR(VLOOKUP($B4519,Insumos!$C:$G,3,FALSE)),"",VLOOKUP($B4519,Insumos!$C:$G,3,FALSE))</f>
        <v>UNIDAD</v>
      </c>
      <c r="D4519" s="56">
        <f>+IF(ISERROR(VLOOKUP($B4519,Insumos!$C:$G,2,FALSE)),"",VLOOKUP($B4519,Insumos!$C:$G,2,FALSE))</f>
        <v>10</v>
      </c>
      <c r="E4519" s="57">
        <f>+IF(ISERROR(VLOOKUP($B4519,Insumos!$C:$G,5,FALSE)),"",VLOOKUP($B4519,Insumos!$C:$G,5,FALSE))</f>
        <v>1</v>
      </c>
      <c r="F4519" s="55" t="str">
        <f>+IF(ISERROR(VLOOKUP($B4519,Insumos!$C:$G,4,FALSE)),"",VLOOKUP($B4519,Insumos!$C:$G,4,FALSE))</f>
        <v>UNIDAD</v>
      </c>
      <c r="G4519" s="141">
        <v>1.0</v>
      </c>
      <c r="H4519" s="56">
        <f t="shared" si="158"/>
        <v>10</v>
      </c>
    </row>
    <row r="4520" ht="15.75" customHeight="1">
      <c r="A4520" s="53">
        <v>16.0</v>
      </c>
      <c r="B4520" s="55" t="s">
        <v>304</v>
      </c>
      <c r="C4520" s="55" t="str">
        <f>+IF(ISERROR(VLOOKUP($B4520,Insumos!$C:$G,3,FALSE)),"",VLOOKUP($B4520,Insumos!$C:$G,3,FALSE))</f>
        <v>UNIDAD</v>
      </c>
      <c r="D4520" s="56">
        <f>+IF(ISERROR(VLOOKUP($B4520,Insumos!$C:$G,2,FALSE)),"",VLOOKUP($B4520,Insumos!$C:$G,2,FALSE))</f>
        <v>9</v>
      </c>
      <c r="E4520" s="57">
        <f>+IF(ISERROR(VLOOKUP($B4520,Insumos!$C:$G,5,FALSE)),"",VLOOKUP($B4520,Insumos!$C:$G,5,FALSE))</f>
        <v>1</v>
      </c>
      <c r="F4520" s="55" t="str">
        <f>+IF(ISERROR(VLOOKUP($B4520,Insumos!$C:$G,4,FALSE)),"",VLOOKUP($B4520,Insumos!$C:$G,4,FALSE))</f>
        <v>UNIDAD</v>
      </c>
      <c r="G4520" s="141">
        <v>1.0</v>
      </c>
      <c r="H4520" s="56">
        <f t="shared" si="158"/>
        <v>9</v>
      </c>
    </row>
    <row r="4521" ht="15.75" customHeight="1">
      <c r="A4521" s="53">
        <v>17.0</v>
      </c>
      <c r="B4521" s="55" t="s">
        <v>315</v>
      </c>
      <c r="C4521" s="55" t="str">
        <f>+IF(ISERROR(VLOOKUP($B4521,Insumos!$C:$G,3,FALSE)),"",VLOOKUP($B4521,Insumos!$C:$G,3,FALSE))</f>
        <v>UNIDAD</v>
      </c>
      <c r="D4521" s="56">
        <f>+IF(ISERROR(VLOOKUP($B4521,Insumos!$C:$G,2,FALSE)),"",VLOOKUP($B4521,Insumos!$C:$G,2,FALSE))</f>
        <v>170</v>
      </c>
      <c r="E4521" s="57">
        <f>+IF(ISERROR(VLOOKUP($B4521,Insumos!$C:$G,5,FALSE)),"",VLOOKUP($B4521,Insumos!$C:$G,5,FALSE))</f>
        <v>1</v>
      </c>
      <c r="F4521" s="55" t="str">
        <f>+IF(ISERROR(VLOOKUP($B4521,Insumos!$C:$G,4,FALSE)),"",VLOOKUP($B4521,Insumos!$C:$G,4,FALSE))</f>
        <v>UNIDAD</v>
      </c>
      <c r="G4521" s="141">
        <v>1.0</v>
      </c>
      <c r="H4521" s="56">
        <f t="shared" si="158"/>
        <v>170</v>
      </c>
    </row>
    <row r="4522" ht="15.75" customHeight="1">
      <c r="A4522" s="53">
        <v>18.0</v>
      </c>
      <c r="B4522" s="203"/>
      <c r="C4522" s="55"/>
      <c r="D4522" s="56"/>
      <c r="E4522" s="57"/>
      <c r="F4522" s="55"/>
      <c r="G4522" s="187"/>
      <c r="H4522" s="56"/>
    </row>
    <row r="4523" ht="15.75" customHeight="1">
      <c r="A4523" s="53">
        <v>19.0</v>
      </c>
      <c r="B4523" s="153"/>
      <c r="C4523" s="55" t="str">
        <f>+IF(ISERROR(VLOOKUP($B4523,Insumos!$C:$G,3,FALSE)),"",VLOOKUP($B4523,Insumos!$C:$G,3,FALSE))</f>
        <v/>
      </c>
      <c r="D4523" s="56" t="str">
        <f>+IF(ISERROR(VLOOKUP($B4523,Insumos!$C:$G,2,FALSE)),"",VLOOKUP($B4523,Insumos!$C:$G,2,FALSE))</f>
        <v/>
      </c>
      <c r="E4523" s="57" t="str">
        <f>+IF(ISERROR(VLOOKUP($B4523,Insumos!$C:$G,5,FALSE)),"",VLOOKUP($B4523,Insumos!$C:$G,5,FALSE))</f>
        <v/>
      </c>
      <c r="F4523" s="55" t="str">
        <f>+IF(ISERROR(VLOOKUP($B4523,Insumos!$C:$G,4,FALSE)),"",VLOOKUP($B4523,Insumos!$C:$G,4,FALSE))</f>
        <v/>
      </c>
      <c r="G4523" s="141"/>
      <c r="H4523" s="56">
        <f t="shared" ref="H4523:H4524" si="159">IF(ISERROR(ROUND(+D4523/E4523*G4523,2)),0,ROUND(+D4523/E4523*G4523,2))</f>
        <v>0</v>
      </c>
    </row>
    <row r="4524" ht="15.75" customHeight="1">
      <c r="A4524" s="53">
        <v>20.0</v>
      </c>
      <c r="B4524" s="153"/>
      <c r="C4524" s="55" t="str">
        <f>+IF(ISERROR(VLOOKUP($B4524,Insumos!$C:$G,3,FALSE)),"",VLOOKUP($B4524,Insumos!$C:$G,3,FALSE))</f>
        <v/>
      </c>
      <c r="D4524" s="56" t="str">
        <f>+IF(ISERROR(VLOOKUP($B4524,Insumos!$C:$G,2,FALSE)),"",VLOOKUP($B4524,Insumos!$C:$G,2,FALSE))</f>
        <v/>
      </c>
      <c r="E4524" s="57" t="str">
        <f>+IF(ISERROR(VLOOKUP($B4524,Insumos!$C:$G,5,FALSE)),"",VLOOKUP($B4524,Insumos!$C:$G,5,FALSE))</f>
        <v/>
      </c>
      <c r="F4524" s="55" t="str">
        <f>+IF(ISERROR(VLOOKUP($B4524,Insumos!$C:$G,4,FALSE)),"",VLOOKUP($B4524,Insumos!$C:$G,4,FALSE))</f>
        <v/>
      </c>
      <c r="G4524" s="141"/>
      <c r="H4524" s="56">
        <f t="shared" si="159"/>
        <v>0</v>
      </c>
    </row>
    <row r="4525" ht="15.75" customHeight="1">
      <c r="A4525" s="42"/>
      <c r="B4525" s="140"/>
      <c r="C4525" s="41"/>
      <c r="D4525" s="44"/>
      <c r="E4525" s="45"/>
      <c r="F4525" s="41"/>
      <c r="G4525" s="67" t="s">
        <v>566</v>
      </c>
      <c r="H4525" s="68">
        <f>+SUM(H4505:H4524)</f>
        <v>1507.51</v>
      </c>
    </row>
    <row r="4526" ht="15.75" customHeight="1">
      <c r="A4526" s="42"/>
      <c r="B4526" s="140"/>
      <c r="C4526" s="41"/>
      <c r="D4526" s="44"/>
      <c r="E4526" s="45"/>
      <c r="F4526" s="41"/>
      <c r="G4526" s="67" t="s">
        <v>569</v>
      </c>
      <c r="H4526" s="142">
        <f>+H4525/10</f>
        <v>150.751</v>
      </c>
    </row>
    <row r="4527" ht="15.75" customHeight="1">
      <c r="A4527" s="42"/>
      <c r="B4527" s="140"/>
      <c r="C4527" s="41"/>
      <c r="D4527" s="44"/>
      <c r="E4527" s="45"/>
      <c r="F4527" s="41"/>
      <c r="G4527" s="67" t="s">
        <v>570</v>
      </c>
      <c r="H4527" s="143">
        <f>(H4525+H4526)*1.19</f>
        <v>1973.33059</v>
      </c>
    </row>
    <row r="4528" ht="15.75" customHeight="1">
      <c r="A4528" s="42"/>
      <c r="B4528" s="140"/>
      <c r="C4528" s="41"/>
      <c r="D4528" s="44"/>
      <c r="E4528" s="45"/>
      <c r="F4528" s="41"/>
      <c r="G4528" s="67" t="s">
        <v>571</v>
      </c>
      <c r="H4528" s="144">
        <f>+H4527/H4529</f>
        <v>0.224497223</v>
      </c>
    </row>
    <row r="4529" ht="15.75" customHeight="1">
      <c r="A4529" s="42"/>
      <c r="B4529" s="140"/>
      <c r="C4529" s="41"/>
      <c r="D4529" s="44"/>
      <c r="E4529" s="45"/>
      <c r="F4529" s="41"/>
      <c r="G4529" s="67" t="s">
        <v>572</v>
      </c>
      <c r="H4529" s="154">
        <v>8790.0</v>
      </c>
    </row>
    <row r="4530" ht="15.75" customHeight="1">
      <c r="B4530" s="4"/>
      <c r="G4530" s="31"/>
    </row>
    <row r="4531" ht="15.75" customHeight="1">
      <c r="B4531" s="4"/>
      <c r="G4531" s="31"/>
    </row>
    <row r="4532" ht="15.75" customHeight="1">
      <c r="B4532" s="4"/>
      <c r="G4532" s="31"/>
    </row>
    <row r="4533" ht="15.75" customHeight="1">
      <c r="A4533" s="138" t="s">
        <v>562</v>
      </c>
      <c r="B4533" s="89" t="s">
        <v>462</v>
      </c>
      <c r="C4533" s="34" t="s">
        <v>484</v>
      </c>
      <c r="D4533" s="35"/>
      <c r="E4533" s="36"/>
      <c r="F4533" s="37"/>
      <c r="G4533" s="38"/>
      <c r="H4533" s="35"/>
    </row>
    <row r="4534" ht="15.75" customHeight="1">
      <c r="A4534" s="42"/>
      <c r="B4534" s="140"/>
      <c r="C4534" s="42"/>
      <c r="D4534" s="44"/>
      <c r="E4534" s="45"/>
      <c r="F4534" s="42"/>
      <c r="G4534" s="46"/>
      <c r="H4534" s="44"/>
    </row>
    <row r="4535" ht="15.75" customHeight="1">
      <c r="A4535" s="48" t="s">
        <v>476</v>
      </c>
      <c r="B4535" s="48" t="s">
        <v>477</v>
      </c>
      <c r="C4535" s="48" t="s">
        <v>478</v>
      </c>
      <c r="D4535" s="49" t="s">
        <v>564</v>
      </c>
      <c r="E4535" s="50" t="s">
        <v>10</v>
      </c>
      <c r="F4535" s="48" t="s">
        <v>480</v>
      </c>
      <c r="G4535" s="51" t="s">
        <v>481</v>
      </c>
      <c r="H4535" s="49" t="s">
        <v>565</v>
      </c>
    </row>
    <row r="4536" ht="15.75" customHeight="1">
      <c r="A4536" s="53">
        <v>1.0</v>
      </c>
      <c r="B4536" s="55" t="s">
        <v>69</v>
      </c>
      <c r="C4536" s="55" t="str">
        <f>+IF(ISERROR(VLOOKUP($B4536,Insumos!$C:$G,3,FALSE)),"",VLOOKUP($B4536,Insumos!$C:$G,3,FALSE))</f>
        <v>GRAMOS</v>
      </c>
      <c r="D4536" s="56">
        <f>+IF(ISERROR(VLOOKUP($B4536,Insumos!$C:$G,2,FALSE)),"",VLOOKUP($B4536,Insumos!$C:$G,2,FALSE))</f>
        <v>2777.79</v>
      </c>
      <c r="E4536" s="57">
        <f>+IF(ISERROR(VLOOKUP($B4536,Insumos!$C:$G,5,FALSE)),"",VLOOKUP($B4536,Insumos!$C:$G,5,FALSE))</f>
        <v>5700</v>
      </c>
      <c r="F4536" s="55" t="str">
        <f>+IF(ISERROR(VLOOKUP($B4536,Insumos!$C:$G,4,FALSE)),"",VLOOKUP($B4536,Insumos!$C:$G,4,FALSE))</f>
        <v>GRAMOS</v>
      </c>
      <c r="G4536" s="182">
        <v>110.0</v>
      </c>
      <c r="H4536" s="56">
        <f t="shared" ref="H4536:H4556" si="160">IF(ISERROR(ROUND(+D4536/E4536*G4536,2)),0,ROUND(+D4536/E4536*G4536,2))</f>
        <v>53.61</v>
      </c>
    </row>
    <row r="4537" ht="15.75" customHeight="1">
      <c r="A4537" s="53">
        <v>2.0</v>
      </c>
      <c r="B4537" s="55" t="s">
        <v>52</v>
      </c>
      <c r="C4537" s="55" t="str">
        <f>+IF(ISERROR(VLOOKUP($B4537,Insumos!$C:$G,3,FALSE)),"",VLOOKUP($B4537,Insumos!$C:$G,3,FALSE))</f>
        <v>UNIDAD</v>
      </c>
      <c r="D4537" s="56">
        <f>+IF(ISERROR(VLOOKUP($B4537,Insumos!$C:$G,2,FALSE)),"",VLOOKUP($B4537,Insumos!$C:$G,2,FALSE))</f>
        <v>5000</v>
      </c>
      <c r="E4537" s="57">
        <f>+IF(ISERROR(VLOOKUP($B4537,Insumos!$C:$G,5,FALSE)),"",VLOOKUP($B4537,Insumos!$C:$G,5,FALSE))</f>
        <v>100</v>
      </c>
      <c r="F4537" s="55" t="str">
        <f>+IF(ISERROR(VLOOKUP($B4537,Insumos!$C:$G,4,FALSE)),"",VLOOKUP($B4537,Insumos!$C:$G,4,FALSE))</f>
        <v>UNIDAD</v>
      </c>
      <c r="G4537" s="186">
        <v>0.5</v>
      </c>
      <c r="H4537" s="56">
        <f t="shared" si="160"/>
        <v>25</v>
      </c>
    </row>
    <row r="4538" ht="15.75" customHeight="1">
      <c r="A4538" s="53">
        <v>3.0</v>
      </c>
      <c r="B4538" s="55" t="s">
        <v>236</v>
      </c>
      <c r="C4538" s="55" t="str">
        <f>+IF(ISERROR(VLOOKUP($B4538,Insumos!$C:$G,3,FALSE)),"",VLOOKUP($B4538,Insumos!$C:$G,3,FALSE))</f>
        <v>GRAMOS</v>
      </c>
      <c r="D4538" s="56">
        <f>+IF(ISERROR(VLOOKUP($B4538,Insumos!$C:$G,2,FALSE)),"",VLOOKUP($B4538,Insumos!$C:$G,2,FALSE))</f>
        <v>8753.846154</v>
      </c>
      <c r="E4538" s="57">
        <f>+IF(ISERROR(VLOOKUP($B4538,Insumos!$C:$G,5,FALSE)),"",VLOOKUP($B4538,Insumos!$C:$G,5,FALSE))</f>
        <v>1000</v>
      </c>
      <c r="F4538" s="55" t="str">
        <f>+IF(ISERROR(VLOOKUP($B4538,Insumos!$C:$G,4,FALSE)),"",VLOOKUP($B4538,Insumos!$C:$G,4,FALSE))</f>
        <v>GRAMOS</v>
      </c>
      <c r="G4538" s="181">
        <v>30.0</v>
      </c>
      <c r="H4538" s="56">
        <f t="shared" si="160"/>
        <v>262.62</v>
      </c>
    </row>
    <row r="4539" ht="15.75" customHeight="1">
      <c r="A4539" s="53">
        <v>4.0</v>
      </c>
      <c r="B4539" s="55" t="s">
        <v>232</v>
      </c>
      <c r="C4539" s="55" t="str">
        <f>+IF(ISERROR(VLOOKUP($B4539,Insumos!$C:$G,3,FALSE)),"",VLOOKUP($B4539,Insumos!$C:$G,3,FALSE))</f>
        <v>GRAMOS</v>
      </c>
      <c r="D4539" s="56">
        <f>+IF(ISERROR(VLOOKUP($B4539,Insumos!$C:$G,2,FALSE)),"",VLOOKUP($B4539,Insumos!$C:$G,2,FALSE))</f>
        <v>3529.411765</v>
      </c>
      <c r="E4539" s="57">
        <f>+IF(ISERROR(VLOOKUP($B4539,Insumos!$C:$G,5,FALSE)),"",VLOOKUP($B4539,Insumos!$C:$G,5,FALSE))</f>
        <v>1000</v>
      </c>
      <c r="F4539" s="55" t="str">
        <f>+IF(ISERROR(VLOOKUP($B4539,Insumos!$C:$G,4,FALSE)),"",VLOOKUP($B4539,Insumos!$C:$G,4,FALSE))</f>
        <v>GRAMOS</v>
      </c>
      <c r="G4539" s="182">
        <v>40.0</v>
      </c>
      <c r="H4539" s="56">
        <f t="shared" si="160"/>
        <v>141.18</v>
      </c>
    </row>
    <row r="4540" ht="15.75" customHeight="1">
      <c r="A4540" s="53">
        <v>5.0</v>
      </c>
      <c r="B4540" s="55" t="s">
        <v>87</v>
      </c>
      <c r="C4540" s="55" t="str">
        <f>+IF(ISERROR(VLOOKUP($B4540,Insumos!$C:$G,3,FALSE)),"",VLOOKUP($B4540,Insumos!$C:$G,3,FALSE))</f>
        <v>GRAMOS</v>
      </c>
      <c r="D4540" s="56">
        <f>+IF(ISERROR(VLOOKUP($B4540,Insumos!$C:$G,2,FALSE)),"",VLOOKUP($B4540,Insumos!$C:$G,2,FALSE))</f>
        <v>3795</v>
      </c>
      <c r="E4540" s="57">
        <f>+IF(ISERROR(VLOOKUP($B4540,Insumos!$C:$G,5,FALSE)),"",VLOOKUP($B4540,Insumos!$C:$G,5,FALSE))</f>
        <v>500</v>
      </c>
      <c r="F4540" s="55" t="str">
        <f>+IF(ISERROR(VLOOKUP($B4540,Insumos!$C:$G,4,FALSE)),"",VLOOKUP($B4540,Insumos!$C:$G,4,FALSE))</f>
        <v>GRAMOS</v>
      </c>
      <c r="G4540" s="182">
        <v>5.0</v>
      </c>
      <c r="H4540" s="56">
        <f t="shared" si="160"/>
        <v>37.95</v>
      </c>
    </row>
    <row r="4541" ht="15.75" customHeight="1">
      <c r="A4541" s="53">
        <v>6.0</v>
      </c>
      <c r="B4541" s="55" t="s">
        <v>324</v>
      </c>
      <c r="C4541" s="55" t="str">
        <f>+IF(ISERROR(VLOOKUP($B4541,Insumos!$C:$G,3,FALSE)),"",VLOOKUP($B4541,Insumos!$C:$G,3,FALSE))</f>
        <v>GRAMOS</v>
      </c>
      <c r="D4541" s="56">
        <f>+IF(ISERROR(VLOOKUP($B4541,Insumos!$C:$G,2,FALSE)),"",VLOOKUP($B4541,Insumos!$C:$G,2,FALSE))</f>
        <v>1134.5</v>
      </c>
      <c r="E4541" s="57">
        <f>+IF(ISERROR(VLOOKUP($B4541,Insumos!$C:$G,5,FALSE)),"",VLOOKUP($B4541,Insumos!$C:$G,5,FALSE))</f>
        <v>1000</v>
      </c>
      <c r="F4541" s="55" t="str">
        <f>+IF(ISERROR(VLOOKUP($B4541,Insumos!$C:$G,4,FALSE)),"",VLOOKUP($B4541,Insumos!$C:$G,4,FALSE))</f>
        <v>GRAMOS</v>
      </c>
      <c r="G4541" s="182">
        <v>5.0</v>
      </c>
      <c r="H4541" s="56">
        <f t="shared" si="160"/>
        <v>5.67</v>
      </c>
    </row>
    <row r="4542" ht="15.75" customHeight="1">
      <c r="A4542" s="53">
        <v>7.0</v>
      </c>
      <c r="B4542" s="195" t="s">
        <v>256</v>
      </c>
      <c r="C4542" s="195" t="str">
        <f>+IF(ISERROR(VLOOKUP($B4542,Insumos!$C:$G,3,FALSE)),"",VLOOKUP($B4542,Insumos!$C:$G,3,FALSE))</f>
        <v>GRAMOS</v>
      </c>
      <c r="D4542" s="196">
        <f>+IF(ISERROR(VLOOKUP($B4542,Insumos!$C:$G,2,FALSE)),"",VLOOKUP($B4542,Insumos!$C:$G,2,FALSE))</f>
        <v>3645</v>
      </c>
      <c r="E4542" s="197">
        <f>+IF(ISERROR(VLOOKUP($B4542,Insumos!$C:$G,5,FALSE)),"",VLOOKUP($B4542,Insumos!$C:$G,5,FALSE))</f>
        <v>1000</v>
      </c>
      <c r="F4542" s="195" t="str">
        <f>+IF(ISERROR(VLOOKUP($B4542,Insumos!$C:$G,4,FALSE)),"",VLOOKUP($B4542,Insumos!$C:$G,4,FALSE))</f>
        <v>GRAMOS</v>
      </c>
      <c r="G4542" s="199"/>
      <c r="H4542" s="196">
        <f t="shared" si="160"/>
        <v>0</v>
      </c>
    </row>
    <row r="4543" ht="15.75" customHeight="1">
      <c r="A4543" s="53">
        <v>8.0</v>
      </c>
      <c r="B4543" s="195" t="s">
        <v>257</v>
      </c>
      <c r="C4543" s="195" t="str">
        <f>+IF(ISERROR(VLOOKUP($B4543,Insumos!$C:$G,3,FALSE)),"",VLOOKUP($B4543,Insumos!$C:$G,3,FALSE))</f>
        <v>GRAMOS</v>
      </c>
      <c r="D4543" s="196">
        <f>+IF(ISERROR(VLOOKUP($B4543,Insumos!$C:$G,2,FALSE)),"",VLOOKUP($B4543,Insumos!$C:$G,2,FALSE))</f>
        <v>1867.777778</v>
      </c>
      <c r="E4543" s="197">
        <f>+IF(ISERROR(VLOOKUP($B4543,Insumos!$C:$G,5,FALSE)),"",VLOOKUP($B4543,Insumos!$C:$G,5,FALSE))</f>
        <v>500</v>
      </c>
      <c r="F4543" s="195" t="str">
        <f>+IF(ISERROR(VLOOKUP($B4543,Insumos!$C:$G,4,FALSE)),"",VLOOKUP($B4543,Insumos!$C:$G,4,FALSE))</f>
        <v>GRAMOS</v>
      </c>
      <c r="G4543" s="199"/>
      <c r="H4543" s="196">
        <f t="shared" si="160"/>
        <v>0</v>
      </c>
    </row>
    <row r="4544" ht="15.75" customHeight="1">
      <c r="A4544" s="53">
        <v>9.0</v>
      </c>
      <c r="B4544" s="195" t="s">
        <v>258</v>
      </c>
      <c r="C4544" s="195" t="str">
        <f>+IF(ISERROR(VLOOKUP($B4544,Insumos!$C:$G,3,FALSE)),"",VLOOKUP($B4544,Insumos!$C:$G,3,FALSE))</f>
        <v>GRAMOS</v>
      </c>
      <c r="D4544" s="196">
        <f>+IF(ISERROR(VLOOKUP($B4544,Insumos!$C:$G,2,FALSE)),"",VLOOKUP($B4544,Insumos!$C:$G,2,FALSE))</f>
        <v>22500</v>
      </c>
      <c r="E4544" s="197">
        <f>+IF(ISERROR(VLOOKUP($B4544,Insumos!$C:$G,5,FALSE)),"",VLOOKUP($B4544,Insumos!$C:$G,5,FALSE))</f>
        <v>1000</v>
      </c>
      <c r="F4544" s="195" t="str">
        <f>+IF(ISERROR(VLOOKUP($B4544,Insumos!$C:$G,4,FALSE)),"",VLOOKUP($B4544,Insumos!$C:$G,4,FALSE))</f>
        <v>GRAMOS</v>
      </c>
      <c r="G4544" s="199">
        <v>2.0</v>
      </c>
      <c r="H4544" s="196">
        <f t="shared" si="160"/>
        <v>45</v>
      </c>
    </row>
    <row r="4545" ht="15.75" customHeight="1">
      <c r="A4545" s="53">
        <v>10.0</v>
      </c>
      <c r="B4545" s="55" t="s">
        <v>297</v>
      </c>
      <c r="C4545" s="55" t="str">
        <f>+IF(ISERROR(VLOOKUP($B4545,Insumos!$C:$G,3,FALSE)),"",VLOOKUP($B4545,Insumos!$C:$G,3,FALSE))</f>
        <v>CAJA</v>
      </c>
      <c r="D4545" s="56">
        <f>+IF(ISERROR(VLOOKUP($B4545,Insumos!$C:$G,2,FALSE)),"",VLOOKUP($B4545,Insumos!$C:$G,2,FALSE))</f>
        <v>110</v>
      </c>
      <c r="E4545" s="57">
        <f>+IF(ISERROR(VLOOKUP($B4545,Insumos!$C:$G,5,FALSE)),"",VLOOKUP($B4545,Insumos!$C:$G,5,FALSE))</f>
        <v>1</v>
      </c>
      <c r="F4545" s="55" t="str">
        <f>+IF(ISERROR(VLOOKUP($B4545,Insumos!$C:$G,4,FALSE)),"",VLOOKUP($B4545,Insumos!$C:$G,4,FALSE))</f>
        <v>CAJA</v>
      </c>
      <c r="G4545" s="141">
        <v>1.0</v>
      </c>
      <c r="H4545" s="56">
        <f t="shared" si="160"/>
        <v>110</v>
      </c>
    </row>
    <row r="4546" ht="15.75" customHeight="1">
      <c r="A4546" s="53">
        <v>11.0</v>
      </c>
      <c r="B4546" s="55" t="s">
        <v>314</v>
      </c>
      <c r="C4546" s="55" t="str">
        <f>+IF(ISERROR(VLOOKUP($B4546,Insumos!$C:$G,3,FALSE)),"",VLOOKUP($B4546,Insumos!$C:$G,3,FALSE))</f>
        <v>UNIDAD</v>
      </c>
      <c r="D4546" s="56">
        <f>+IF(ISERROR(VLOOKUP($B4546,Insumos!$C:$G,2,FALSE)),"",VLOOKUP($B4546,Insumos!$C:$G,2,FALSE))</f>
        <v>10.5</v>
      </c>
      <c r="E4546" s="57">
        <f>+IF(ISERROR(VLOOKUP($B4546,Insumos!$C:$G,5,FALSE)),"",VLOOKUP($B4546,Insumos!$C:$G,5,FALSE))</f>
        <v>1</v>
      </c>
      <c r="F4546" s="55" t="str">
        <f>+IF(ISERROR(VLOOKUP($B4546,Insumos!$C:$G,4,FALSE)),"",VLOOKUP($B4546,Insumos!$C:$G,4,FALSE))</f>
        <v>UNIDAD</v>
      </c>
      <c r="G4546" s="141">
        <v>1.0</v>
      </c>
      <c r="H4546" s="56">
        <f t="shared" si="160"/>
        <v>10.5</v>
      </c>
    </row>
    <row r="4547" ht="15.75" customHeight="1">
      <c r="A4547" s="53">
        <v>12.0</v>
      </c>
      <c r="B4547" s="55" t="s">
        <v>156</v>
      </c>
      <c r="C4547" s="55" t="str">
        <f>+IF(ISERROR(VLOOKUP($B4547,Insumos!$C:$G,3,FALSE)),"",VLOOKUP($B4547,Insumos!$C:$G,3,FALSE))</f>
        <v>GRAMOS</v>
      </c>
      <c r="D4547" s="56">
        <f>+IF(ISERROR(VLOOKUP($B4547,Insumos!$C:$G,2,FALSE)),"",VLOOKUP($B4547,Insumos!$C:$G,2,FALSE))</f>
        <v>909</v>
      </c>
      <c r="E4547" s="57">
        <f>+IF(ISERROR(VLOOKUP($B4547,Insumos!$C:$G,5,FALSE)),"",VLOOKUP($B4547,Insumos!$C:$G,5,FALSE))</f>
        <v>1000</v>
      </c>
      <c r="F4547" s="55" t="str">
        <f>+IF(ISERROR(VLOOKUP($B4547,Insumos!$C:$G,4,FALSE)),"",VLOOKUP($B4547,Insumos!$C:$G,4,FALSE))</f>
        <v>GRAMOS</v>
      </c>
      <c r="G4547" s="141">
        <v>8.0</v>
      </c>
      <c r="H4547" s="56">
        <f t="shared" si="160"/>
        <v>7.27</v>
      </c>
    </row>
    <row r="4548" ht="15.75" customHeight="1">
      <c r="A4548" s="53">
        <v>13.0</v>
      </c>
      <c r="B4548" s="55" t="s">
        <v>313</v>
      </c>
      <c r="C4548" s="55" t="str">
        <f>+IF(ISERROR(VLOOKUP($B4548,Insumos!$C:$G,3,FALSE)),"",VLOOKUP($B4548,Insumos!$C:$G,3,FALSE))</f>
        <v>GRAMOS</v>
      </c>
      <c r="D4548" s="56">
        <f>+IF(ISERROR(VLOOKUP($B4548,Insumos!$C:$G,2,FALSE)),"",VLOOKUP($B4548,Insumos!$C:$G,2,FALSE))</f>
        <v>6750</v>
      </c>
      <c r="E4548" s="57">
        <f>+IF(ISERROR(VLOOKUP($B4548,Insumos!$C:$G,5,FALSE)),"",VLOOKUP($B4548,Insumos!$C:$G,5,FALSE))</f>
        <v>1000</v>
      </c>
      <c r="F4548" s="55" t="str">
        <f>+IF(ISERROR(VLOOKUP($B4548,Insumos!$C:$G,4,FALSE)),"",VLOOKUP($B4548,Insumos!$C:$G,4,FALSE))</f>
        <v>GRAMOS</v>
      </c>
      <c r="G4548" s="141">
        <v>8.0</v>
      </c>
      <c r="H4548" s="56">
        <f t="shared" si="160"/>
        <v>54</v>
      </c>
    </row>
    <row r="4549" ht="15.75" customHeight="1">
      <c r="A4549" s="53">
        <v>14.0</v>
      </c>
      <c r="B4549" s="55" t="s">
        <v>311</v>
      </c>
      <c r="C4549" s="55" t="str">
        <f>+IF(ISERROR(VLOOKUP($B4549,Insumos!$C:$G,3,FALSE)),"",VLOOKUP($B4549,Insumos!$C:$G,3,FALSE))</f>
        <v>UNIDAD</v>
      </c>
      <c r="D4549" s="56">
        <f>+IF(ISERROR(VLOOKUP($B4549,Insumos!$C:$G,2,FALSE)),"",VLOOKUP($B4549,Insumos!$C:$G,2,FALSE))</f>
        <v>75.25</v>
      </c>
      <c r="E4549" s="57">
        <f>+IF(ISERROR(VLOOKUP($B4549,Insumos!$C:$G,5,FALSE)),"",VLOOKUP($B4549,Insumos!$C:$G,5,FALSE))</f>
        <v>1</v>
      </c>
      <c r="F4549" s="55" t="str">
        <f>+IF(ISERROR(VLOOKUP($B4549,Insumos!$C:$G,4,FALSE)),"",VLOOKUP($B4549,Insumos!$C:$G,4,FALSE))</f>
        <v>UNIDAD</v>
      </c>
      <c r="G4549" s="141">
        <v>1.0</v>
      </c>
      <c r="H4549" s="56">
        <f t="shared" si="160"/>
        <v>75.25</v>
      </c>
    </row>
    <row r="4550" ht="15.75" customHeight="1">
      <c r="A4550" s="53">
        <v>15.0</v>
      </c>
      <c r="B4550" s="55" t="s">
        <v>312</v>
      </c>
      <c r="C4550" s="55" t="str">
        <f>+IF(ISERROR(VLOOKUP($B4550,Insumos!$C:$G,3,FALSE)),"",VLOOKUP($B4550,Insumos!$C:$G,3,FALSE))</f>
        <v>UNIDAD</v>
      </c>
      <c r="D4550" s="56">
        <f>+IF(ISERROR(VLOOKUP($B4550,Insumos!$C:$G,2,FALSE)),"",VLOOKUP($B4550,Insumos!$C:$G,2,FALSE))</f>
        <v>90.25</v>
      </c>
      <c r="E4550" s="57">
        <f>+IF(ISERROR(VLOOKUP($B4550,Insumos!$C:$G,5,FALSE)),"",VLOOKUP($B4550,Insumos!$C:$G,5,FALSE))</f>
        <v>1</v>
      </c>
      <c r="F4550" s="55" t="str">
        <f>+IF(ISERROR(VLOOKUP($B4550,Insumos!$C:$G,4,FALSE)),"",VLOOKUP($B4550,Insumos!$C:$G,4,FALSE))</f>
        <v>UNIDAD</v>
      </c>
      <c r="G4550" s="141">
        <v>1.0</v>
      </c>
      <c r="H4550" s="56">
        <f t="shared" si="160"/>
        <v>90.25</v>
      </c>
    </row>
    <row r="4551" ht="15.75" customHeight="1">
      <c r="A4551" s="53">
        <v>16.0</v>
      </c>
      <c r="B4551" s="55" t="s">
        <v>303</v>
      </c>
      <c r="C4551" s="55" t="str">
        <f>+IF(ISERROR(VLOOKUP($B4551,Insumos!$C:$G,3,FALSE)),"",VLOOKUP($B4551,Insumos!$C:$G,3,FALSE))</f>
        <v>UNIDAD</v>
      </c>
      <c r="D4551" s="56">
        <f>+IF(ISERROR(VLOOKUP($B4551,Insumos!$C:$G,2,FALSE)),"",VLOOKUP($B4551,Insumos!$C:$G,2,FALSE))</f>
        <v>10</v>
      </c>
      <c r="E4551" s="57">
        <f>+IF(ISERROR(VLOOKUP($B4551,Insumos!$C:$G,5,FALSE)),"",VLOOKUP($B4551,Insumos!$C:$G,5,FALSE))</f>
        <v>1</v>
      </c>
      <c r="F4551" s="55" t="str">
        <f>+IF(ISERROR(VLOOKUP($B4551,Insumos!$C:$G,4,FALSE)),"",VLOOKUP($B4551,Insumos!$C:$G,4,FALSE))</f>
        <v>UNIDAD</v>
      </c>
      <c r="G4551" s="141">
        <v>1.0</v>
      </c>
      <c r="H4551" s="56">
        <f t="shared" si="160"/>
        <v>10</v>
      </c>
    </row>
    <row r="4552" ht="15.75" customHeight="1">
      <c r="A4552" s="53">
        <v>17.0</v>
      </c>
      <c r="B4552" s="55" t="s">
        <v>304</v>
      </c>
      <c r="C4552" s="55" t="str">
        <f>+IF(ISERROR(VLOOKUP($B4552,Insumos!$C:$G,3,FALSE)),"",VLOOKUP($B4552,Insumos!$C:$G,3,FALSE))</f>
        <v>UNIDAD</v>
      </c>
      <c r="D4552" s="56">
        <f>+IF(ISERROR(VLOOKUP($B4552,Insumos!$C:$G,2,FALSE)),"",VLOOKUP($B4552,Insumos!$C:$G,2,FALSE))</f>
        <v>9</v>
      </c>
      <c r="E4552" s="57">
        <f>+IF(ISERROR(VLOOKUP($B4552,Insumos!$C:$G,5,FALSE)),"",VLOOKUP($B4552,Insumos!$C:$G,5,FALSE))</f>
        <v>1</v>
      </c>
      <c r="F4552" s="55" t="str">
        <f>+IF(ISERROR(VLOOKUP($B4552,Insumos!$C:$G,4,FALSE)),"",VLOOKUP($B4552,Insumos!$C:$G,4,FALSE))</f>
        <v>UNIDAD</v>
      </c>
      <c r="G4552" s="141">
        <v>1.0</v>
      </c>
      <c r="H4552" s="56">
        <f t="shared" si="160"/>
        <v>9</v>
      </c>
    </row>
    <row r="4553" ht="15.75" customHeight="1">
      <c r="A4553" s="53">
        <v>18.0</v>
      </c>
      <c r="B4553" s="55" t="s">
        <v>315</v>
      </c>
      <c r="C4553" s="55" t="str">
        <f>+IF(ISERROR(VLOOKUP($B4553,Insumos!$C:$G,3,FALSE)),"",VLOOKUP($B4553,Insumos!$C:$G,3,FALSE))</f>
        <v>UNIDAD</v>
      </c>
      <c r="D4553" s="56">
        <f>+IF(ISERROR(VLOOKUP($B4553,Insumos!$C:$G,2,FALSE)),"",VLOOKUP($B4553,Insumos!$C:$G,2,FALSE))</f>
        <v>170</v>
      </c>
      <c r="E4553" s="57">
        <f>+IF(ISERROR(VLOOKUP($B4553,Insumos!$C:$G,5,FALSE)),"",VLOOKUP($B4553,Insumos!$C:$G,5,FALSE))</f>
        <v>1</v>
      </c>
      <c r="F4553" s="55" t="str">
        <f>+IF(ISERROR(VLOOKUP($B4553,Insumos!$C:$G,4,FALSE)),"",VLOOKUP($B4553,Insumos!$C:$G,4,FALSE))</f>
        <v>UNIDAD</v>
      </c>
      <c r="G4553" s="141">
        <v>1.0</v>
      </c>
      <c r="H4553" s="56">
        <f t="shared" si="160"/>
        <v>170</v>
      </c>
    </row>
    <row r="4554" ht="15.75" customHeight="1">
      <c r="A4554" s="53">
        <v>19.0</v>
      </c>
      <c r="B4554" s="55"/>
      <c r="C4554" s="55" t="str">
        <f>+IF(ISERROR(VLOOKUP($B4554,Insumos!$C:$G,3,FALSE)),"",VLOOKUP($B4554,Insumos!$C:$G,3,FALSE))</f>
        <v/>
      </c>
      <c r="D4554" s="56" t="str">
        <f>+IF(ISERROR(VLOOKUP($B4554,Insumos!$C:$G,2,FALSE)),"",VLOOKUP($B4554,Insumos!$C:$G,2,FALSE))</f>
        <v/>
      </c>
      <c r="E4554" s="57" t="str">
        <f>+IF(ISERROR(VLOOKUP($B4554,Insumos!$C:$G,5,FALSE)),"",VLOOKUP($B4554,Insumos!$C:$G,5,FALSE))</f>
        <v/>
      </c>
      <c r="F4554" s="55" t="str">
        <f>+IF(ISERROR(VLOOKUP($B4554,Insumos!$C:$G,4,FALSE)),"",VLOOKUP($B4554,Insumos!$C:$G,4,FALSE))</f>
        <v/>
      </c>
      <c r="G4554" s="141"/>
      <c r="H4554" s="56">
        <f t="shared" si="160"/>
        <v>0</v>
      </c>
    </row>
    <row r="4555" ht="15.75" customHeight="1">
      <c r="A4555" s="53">
        <v>20.0</v>
      </c>
      <c r="B4555" s="55"/>
      <c r="C4555" s="55" t="str">
        <f>+IF(ISERROR(VLOOKUP($B4555,Insumos!$C:$G,3,FALSE)),"",VLOOKUP($B4555,Insumos!$C:$G,3,FALSE))</f>
        <v/>
      </c>
      <c r="D4555" s="56" t="str">
        <f>+IF(ISERROR(VLOOKUP($B4555,Insumos!$C:$G,2,FALSE)),"",VLOOKUP($B4555,Insumos!$C:$G,2,FALSE))</f>
        <v/>
      </c>
      <c r="E4555" s="57" t="str">
        <f>+IF(ISERROR(VLOOKUP($B4555,Insumos!$C:$G,5,FALSE)),"",VLOOKUP($B4555,Insumos!$C:$G,5,FALSE))</f>
        <v/>
      </c>
      <c r="F4555" s="55" t="str">
        <f>+IF(ISERROR(VLOOKUP($B4555,Insumos!$C:$G,4,FALSE)),"",VLOOKUP($B4555,Insumos!$C:$G,4,FALSE))</f>
        <v/>
      </c>
      <c r="G4555" s="141"/>
      <c r="H4555" s="56">
        <f t="shared" si="160"/>
        <v>0</v>
      </c>
    </row>
    <row r="4556" ht="15.75" customHeight="1">
      <c r="A4556" s="53">
        <v>21.0</v>
      </c>
      <c r="B4556" s="55"/>
      <c r="C4556" s="55" t="str">
        <f>+IF(ISERROR(VLOOKUP($B4556,Insumos!$C:$G,3,FALSE)),"",VLOOKUP($B4556,Insumos!$C:$G,3,FALSE))</f>
        <v/>
      </c>
      <c r="D4556" s="56" t="str">
        <f>+IF(ISERROR(VLOOKUP($B4556,Insumos!$C:$G,2,FALSE)),"",VLOOKUP($B4556,Insumos!$C:$G,2,FALSE))</f>
        <v/>
      </c>
      <c r="E4556" s="57" t="str">
        <f>+IF(ISERROR(VLOOKUP($B4556,Insumos!$C:$G,5,FALSE)),"",VLOOKUP($B4556,Insumos!$C:$G,5,FALSE))</f>
        <v/>
      </c>
      <c r="F4556" s="55" t="str">
        <f>+IF(ISERROR(VLOOKUP($B4556,Insumos!$C:$G,4,FALSE)),"",VLOOKUP($B4556,Insumos!$C:$G,4,FALSE))</f>
        <v/>
      </c>
      <c r="G4556" s="141"/>
      <c r="H4556" s="56">
        <f t="shared" si="160"/>
        <v>0</v>
      </c>
    </row>
    <row r="4557" ht="15.75" customHeight="1">
      <c r="A4557" s="42"/>
      <c r="B4557" s="140"/>
      <c r="C4557" s="41"/>
      <c r="D4557" s="44"/>
      <c r="E4557" s="45"/>
      <c r="F4557" s="41"/>
      <c r="G4557" s="67" t="s">
        <v>566</v>
      </c>
      <c r="H4557" s="68">
        <f>+SUM(H4536:H4556)</f>
        <v>1107.3</v>
      </c>
    </row>
    <row r="4558" ht="15.75" customHeight="1">
      <c r="A4558" s="42"/>
      <c r="B4558" s="140"/>
      <c r="C4558" s="41"/>
      <c r="D4558" s="44"/>
      <c r="E4558" s="45"/>
      <c r="F4558" s="41"/>
      <c r="G4558" s="67" t="s">
        <v>569</v>
      </c>
      <c r="H4558" s="142">
        <f>+H4557/10</f>
        <v>110.73</v>
      </c>
    </row>
    <row r="4559" ht="15.75" customHeight="1">
      <c r="A4559" s="42"/>
      <c r="B4559" s="140"/>
      <c r="C4559" s="41"/>
      <c r="D4559" s="44"/>
      <c r="E4559" s="45"/>
      <c r="F4559" s="41"/>
      <c r="G4559" s="67" t="s">
        <v>570</v>
      </c>
      <c r="H4559" s="143">
        <f>(H4557+H4558)*1.19</f>
        <v>1449.4557</v>
      </c>
    </row>
    <row r="4560" ht="15.75" customHeight="1">
      <c r="A4560" s="42"/>
      <c r="B4560" s="140"/>
      <c r="C4560" s="41"/>
      <c r="D4560" s="44"/>
      <c r="E4560" s="45"/>
      <c r="F4560" s="41"/>
      <c r="G4560" s="67" t="s">
        <v>571</v>
      </c>
      <c r="H4560" s="144">
        <f>+H4559/H4561</f>
        <v>0.170725053</v>
      </c>
    </row>
    <row r="4561" ht="15.75" customHeight="1">
      <c r="A4561" s="42"/>
      <c r="B4561" s="140"/>
      <c r="C4561" s="41"/>
      <c r="D4561" s="44"/>
      <c r="E4561" s="45"/>
      <c r="F4561" s="41"/>
      <c r="G4561" s="67" t="s">
        <v>572</v>
      </c>
      <c r="H4561" s="154">
        <v>8490.0</v>
      </c>
    </row>
    <row r="4562" ht="15.75" customHeight="1">
      <c r="B4562" s="4"/>
      <c r="G4562" s="31"/>
    </row>
    <row r="4563" ht="15.75" customHeight="1">
      <c r="B4563" s="4"/>
      <c r="G4563" s="31"/>
    </row>
    <row r="4564" ht="15.75" customHeight="1">
      <c r="B4564" s="4"/>
      <c r="G4564" s="31"/>
    </row>
    <row r="4565" ht="15.75" customHeight="1">
      <c r="A4565" s="138" t="s">
        <v>562</v>
      </c>
      <c r="B4565" s="89" t="s">
        <v>700</v>
      </c>
      <c r="C4565" s="34" t="s">
        <v>484</v>
      </c>
      <c r="D4565" s="35"/>
      <c r="E4565" s="36"/>
      <c r="F4565" s="37"/>
      <c r="G4565" s="38"/>
      <c r="H4565" s="35"/>
    </row>
    <row r="4566" ht="15.75" customHeight="1">
      <c r="A4566" s="42"/>
      <c r="B4566" s="140"/>
      <c r="C4566" s="42"/>
      <c r="D4566" s="44"/>
      <c r="E4566" s="45"/>
      <c r="F4566" s="42"/>
      <c r="G4566" s="46"/>
      <c r="H4566" s="44"/>
    </row>
    <row r="4567" ht="15.75" customHeight="1">
      <c r="A4567" s="48" t="s">
        <v>476</v>
      </c>
      <c r="B4567" s="48" t="s">
        <v>477</v>
      </c>
      <c r="C4567" s="48" t="s">
        <v>478</v>
      </c>
      <c r="D4567" s="49" t="s">
        <v>564</v>
      </c>
      <c r="E4567" s="50" t="s">
        <v>10</v>
      </c>
      <c r="F4567" s="48" t="s">
        <v>480</v>
      </c>
      <c r="G4567" s="51" t="s">
        <v>481</v>
      </c>
      <c r="H4567" s="49" t="s">
        <v>565</v>
      </c>
    </row>
    <row r="4568" ht="15.75" customHeight="1">
      <c r="A4568" s="53">
        <v>1.0</v>
      </c>
      <c r="B4568" s="55" t="s">
        <v>235</v>
      </c>
      <c r="C4568" s="55" t="str">
        <f>+IF(ISERROR(VLOOKUP($B4568,Insumos!$C:$G,3,FALSE)),"",VLOOKUP($B4568,Insumos!$C:$G,3,FALSE))</f>
        <v>GRAMOS</v>
      </c>
      <c r="D4568" s="56">
        <f>+IF(ISERROR(VLOOKUP($B4568,Insumos!$C:$G,2,FALSE)),"",VLOOKUP($B4568,Insumos!$C:$G,2,FALSE))</f>
        <v>13944.82759</v>
      </c>
      <c r="E4568" s="57">
        <f>+IF(ISERROR(VLOOKUP($B4568,Insumos!$C:$G,5,FALSE)),"",VLOOKUP($B4568,Insumos!$C:$G,5,FALSE))</f>
        <v>1000</v>
      </c>
      <c r="F4568" s="55" t="str">
        <f>+IF(ISERROR(VLOOKUP($B4568,Insumos!$C:$G,4,FALSE)),"",VLOOKUP($B4568,Insumos!$C:$G,4,FALSE))</f>
        <v>GRAMOS</v>
      </c>
      <c r="G4568" s="141">
        <v>105.0</v>
      </c>
      <c r="H4568" s="56">
        <f t="shared" ref="H4568:H4577" si="161">IF(ISERROR(ROUND(+D4568/E4568*G4568,2)),0,ROUND(+D4568/E4568*G4568,2))</f>
        <v>1464.21</v>
      </c>
    </row>
    <row r="4569" ht="15.75" customHeight="1">
      <c r="A4569" s="53">
        <v>2.0</v>
      </c>
      <c r="B4569" s="55" t="s">
        <v>297</v>
      </c>
      <c r="C4569" s="55" t="str">
        <f>+IF(ISERROR(VLOOKUP($B4569,Insumos!$C:$G,3,FALSE)),"",VLOOKUP($B4569,Insumos!$C:$G,3,FALSE))</f>
        <v>CAJA</v>
      </c>
      <c r="D4569" s="56">
        <f>+IF(ISERROR(VLOOKUP($B4569,Insumos!$C:$G,2,FALSE)),"",VLOOKUP($B4569,Insumos!$C:$G,2,FALSE))</f>
        <v>110</v>
      </c>
      <c r="E4569" s="57">
        <f>+IF(ISERROR(VLOOKUP($B4569,Insumos!$C:$G,5,FALSE)),"",VLOOKUP($B4569,Insumos!$C:$G,5,FALSE))</f>
        <v>1</v>
      </c>
      <c r="F4569" s="55" t="str">
        <f>+IF(ISERROR(VLOOKUP($B4569,Insumos!$C:$G,4,FALSE)),"",VLOOKUP($B4569,Insumos!$C:$G,4,FALSE))</f>
        <v>CAJA</v>
      </c>
      <c r="G4569" s="141">
        <v>1.0</v>
      </c>
      <c r="H4569" s="56">
        <f t="shared" si="161"/>
        <v>110</v>
      </c>
    </row>
    <row r="4570" ht="15.75" customHeight="1">
      <c r="A4570" s="53">
        <v>3.0</v>
      </c>
      <c r="B4570" s="55" t="s">
        <v>314</v>
      </c>
      <c r="C4570" s="55" t="str">
        <f>+IF(ISERROR(VLOOKUP($B4570,Insumos!$C:$G,3,FALSE)),"",VLOOKUP($B4570,Insumos!$C:$G,3,FALSE))</f>
        <v>UNIDAD</v>
      </c>
      <c r="D4570" s="56">
        <f>+IF(ISERROR(VLOOKUP($B4570,Insumos!$C:$G,2,FALSE)),"",VLOOKUP($B4570,Insumos!$C:$G,2,FALSE))</f>
        <v>10.5</v>
      </c>
      <c r="E4570" s="57">
        <f>+IF(ISERROR(VLOOKUP($B4570,Insumos!$C:$G,5,FALSE)),"",VLOOKUP($B4570,Insumos!$C:$G,5,FALSE))</f>
        <v>1</v>
      </c>
      <c r="F4570" s="55" t="str">
        <f>+IF(ISERROR(VLOOKUP($B4570,Insumos!$C:$G,4,FALSE)),"",VLOOKUP($B4570,Insumos!$C:$G,4,FALSE))</f>
        <v>UNIDAD</v>
      </c>
      <c r="G4570" s="141">
        <v>1.0</v>
      </c>
      <c r="H4570" s="56">
        <f t="shared" si="161"/>
        <v>10.5</v>
      </c>
    </row>
    <row r="4571" ht="15.75" customHeight="1">
      <c r="A4571" s="53">
        <v>4.0</v>
      </c>
      <c r="B4571" s="55" t="s">
        <v>156</v>
      </c>
      <c r="C4571" s="55" t="str">
        <f>+IF(ISERROR(VLOOKUP($B4571,Insumos!$C:$G,3,FALSE)),"",VLOOKUP($B4571,Insumos!$C:$G,3,FALSE))</f>
        <v>GRAMOS</v>
      </c>
      <c r="D4571" s="56">
        <f>+IF(ISERROR(VLOOKUP($B4571,Insumos!$C:$G,2,FALSE)),"",VLOOKUP($B4571,Insumos!$C:$G,2,FALSE))</f>
        <v>909</v>
      </c>
      <c r="E4571" s="57">
        <f>+IF(ISERROR(VLOOKUP($B4571,Insumos!$C:$G,5,FALSE)),"",VLOOKUP($B4571,Insumos!$C:$G,5,FALSE))</f>
        <v>1000</v>
      </c>
      <c r="F4571" s="55" t="str">
        <f>+IF(ISERROR(VLOOKUP($B4571,Insumos!$C:$G,4,FALSE)),"",VLOOKUP($B4571,Insumos!$C:$G,4,FALSE))</f>
        <v>GRAMOS</v>
      </c>
      <c r="G4571" s="141">
        <v>8.0</v>
      </c>
      <c r="H4571" s="56">
        <f t="shared" si="161"/>
        <v>7.27</v>
      </c>
    </row>
    <row r="4572" ht="15.75" customHeight="1">
      <c r="A4572" s="53">
        <v>5.0</v>
      </c>
      <c r="B4572" s="55" t="s">
        <v>313</v>
      </c>
      <c r="C4572" s="55" t="str">
        <f>+IF(ISERROR(VLOOKUP($B4572,Insumos!$C:$G,3,FALSE)),"",VLOOKUP($B4572,Insumos!$C:$G,3,FALSE))</f>
        <v>GRAMOS</v>
      </c>
      <c r="D4572" s="56">
        <f>+IF(ISERROR(VLOOKUP($B4572,Insumos!$C:$G,2,FALSE)),"",VLOOKUP($B4572,Insumos!$C:$G,2,FALSE))</f>
        <v>6750</v>
      </c>
      <c r="E4572" s="57">
        <f>+IF(ISERROR(VLOOKUP($B4572,Insumos!$C:$G,5,FALSE)),"",VLOOKUP($B4572,Insumos!$C:$G,5,FALSE))</f>
        <v>1000</v>
      </c>
      <c r="F4572" s="55" t="str">
        <f>+IF(ISERROR(VLOOKUP($B4572,Insumos!$C:$G,4,FALSE)),"",VLOOKUP($B4572,Insumos!$C:$G,4,FALSE))</f>
        <v>GRAMOS</v>
      </c>
      <c r="G4572" s="141">
        <v>8.0</v>
      </c>
      <c r="H4572" s="56">
        <f t="shared" si="161"/>
        <v>54</v>
      </c>
    </row>
    <row r="4573" ht="15.75" customHeight="1">
      <c r="A4573" s="53">
        <v>6.0</v>
      </c>
      <c r="B4573" s="55" t="s">
        <v>311</v>
      </c>
      <c r="C4573" s="55" t="str">
        <f>+IF(ISERROR(VLOOKUP($B4573,Insumos!$C:$G,3,FALSE)),"",VLOOKUP($B4573,Insumos!$C:$G,3,FALSE))</f>
        <v>UNIDAD</v>
      </c>
      <c r="D4573" s="56">
        <f>+IF(ISERROR(VLOOKUP($B4573,Insumos!$C:$G,2,FALSE)),"",VLOOKUP($B4573,Insumos!$C:$G,2,FALSE))</f>
        <v>75.25</v>
      </c>
      <c r="E4573" s="57">
        <f>+IF(ISERROR(VLOOKUP($B4573,Insumos!$C:$G,5,FALSE)),"",VLOOKUP($B4573,Insumos!$C:$G,5,FALSE))</f>
        <v>1</v>
      </c>
      <c r="F4573" s="55" t="str">
        <f>+IF(ISERROR(VLOOKUP($B4573,Insumos!$C:$G,4,FALSE)),"",VLOOKUP($B4573,Insumos!$C:$G,4,FALSE))</f>
        <v>UNIDAD</v>
      </c>
      <c r="G4573" s="141">
        <v>1.0</v>
      </c>
      <c r="H4573" s="56">
        <f t="shared" si="161"/>
        <v>75.25</v>
      </c>
    </row>
    <row r="4574" ht="15.75" customHeight="1">
      <c r="A4574" s="53">
        <v>7.0</v>
      </c>
      <c r="B4574" s="55" t="s">
        <v>312</v>
      </c>
      <c r="C4574" s="55" t="str">
        <f>+IF(ISERROR(VLOOKUP($B4574,Insumos!$C:$G,3,FALSE)),"",VLOOKUP($B4574,Insumos!$C:$G,3,FALSE))</f>
        <v>UNIDAD</v>
      </c>
      <c r="D4574" s="56">
        <f>+IF(ISERROR(VLOOKUP($B4574,Insumos!$C:$G,2,FALSE)),"",VLOOKUP($B4574,Insumos!$C:$G,2,FALSE))</f>
        <v>90.25</v>
      </c>
      <c r="E4574" s="57">
        <f>+IF(ISERROR(VLOOKUP($B4574,Insumos!$C:$G,5,FALSE)),"",VLOOKUP($B4574,Insumos!$C:$G,5,FALSE))</f>
        <v>1</v>
      </c>
      <c r="F4574" s="55" t="str">
        <f>+IF(ISERROR(VLOOKUP($B4574,Insumos!$C:$G,4,FALSE)),"",VLOOKUP($B4574,Insumos!$C:$G,4,FALSE))</f>
        <v>UNIDAD</v>
      </c>
      <c r="G4574" s="141">
        <v>1.0</v>
      </c>
      <c r="H4574" s="56">
        <f t="shared" si="161"/>
        <v>90.25</v>
      </c>
    </row>
    <row r="4575" ht="15.75" customHeight="1">
      <c r="A4575" s="53">
        <v>8.0</v>
      </c>
      <c r="B4575" s="55" t="s">
        <v>303</v>
      </c>
      <c r="C4575" s="55" t="str">
        <f>+IF(ISERROR(VLOOKUP($B4575,Insumos!$C:$G,3,FALSE)),"",VLOOKUP($B4575,Insumos!$C:$G,3,FALSE))</f>
        <v>UNIDAD</v>
      </c>
      <c r="D4575" s="56">
        <f>+IF(ISERROR(VLOOKUP($B4575,Insumos!$C:$G,2,FALSE)),"",VLOOKUP($B4575,Insumos!$C:$G,2,FALSE))</f>
        <v>10</v>
      </c>
      <c r="E4575" s="57">
        <f>+IF(ISERROR(VLOOKUP($B4575,Insumos!$C:$G,5,FALSE)),"",VLOOKUP($B4575,Insumos!$C:$G,5,FALSE))</f>
        <v>1</v>
      </c>
      <c r="F4575" s="55" t="str">
        <f>+IF(ISERROR(VLOOKUP($B4575,Insumos!$C:$G,4,FALSE)),"",VLOOKUP($B4575,Insumos!$C:$G,4,FALSE))</f>
        <v>UNIDAD</v>
      </c>
      <c r="G4575" s="141">
        <v>1.0</v>
      </c>
      <c r="H4575" s="56">
        <f t="shared" si="161"/>
        <v>10</v>
      </c>
    </row>
    <row r="4576" ht="15.75" customHeight="1">
      <c r="A4576" s="53">
        <v>11.0</v>
      </c>
      <c r="B4576" s="55" t="s">
        <v>304</v>
      </c>
      <c r="C4576" s="55" t="str">
        <f>+IF(ISERROR(VLOOKUP($B4576,Insumos!$C:$G,3,FALSE)),"",VLOOKUP($B4576,Insumos!$C:$G,3,FALSE))</f>
        <v>UNIDAD</v>
      </c>
      <c r="D4576" s="56">
        <f>+IF(ISERROR(VLOOKUP($B4576,Insumos!$C:$G,2,FALSE)),"",VLOOKUP($B4576,Insumos!$C:$G,2,FALSE))</f>
        <v>9</v>
      </c>
      <c r="E4576" s="57">
        <f>+IF(ISERROR(VLOOKUP($B4576,Insumos!$C:$G,5,FALSE)),"",VLOOKUP($B4576,Insumos!$C:$G,5,FALSE))</f>
        <v>1</v>
      </c>
      <c r="F4576" s="55" t="str">
        <f>+IF(ISERROR(VLOOKUP($B4576,Insumos!$C:$G,4,FALSE)),"",VLOOKUP($B4576,Insumos!$C:$G,4,FALSE))</f>
        <v>UNIDAD</v>
      </c>
      <c r="G4576" s="141">
        <v>1.0</v>
      </c>
      <c r="H4576" s="56">
        <f t="shared" si="161"/>
        <v>9</v>
      </c>
    </row>
    <row r="4577" ht="15.75" customHeight="1">
      <c r="A4577" s="53">
        <v>12.0</v>
      </c>
      <c r="B4577" s="55" t="s">
        <v>315</v>
      </c>
      <c r="C4577" s="55" t="str">
        <f>+IF(ISERROR(VLOOKUP($B4577,Insumos!$C:$G,3,FALSE)),"",VLOOKUP($B4577,Insumos!$C:$G,3,FALSE))</f>
        <v>UNIDAD</v>
      </c>
      <c r="D4577" s="56">
        <f>+IF(ISERROR(VLOOKUP($B4577,Insumos!$C:$G,2,FALSE)),"",VLOOKUP($B4577,Insumos!$C:$G,2,FALSE))</f>
        <v>170</v>
      </c>
      <c r="E4577" s="57">
        <f>+IF(ISERROR(VLOOKUP($B4577,Insumos!$C:$G,5,FALSE)),"",VLOOKUP($B4577,Insumos!$C:$G,5,FALSE))</f>
        <v>1</v>
      </c>
      <c r="F4577" s="55" t="str">
        <f>+IF(ISERROR(VLOOKUP($B4577,Insumos!$C:$G,4,FALSE)),"",VLOOKUP($B4577,Insumos!$C:$G,4,FALSE))</f>
        <v>UNIDAD</v>
      </c>
      <c r="G4577" s="141">
        <v>1.0</v>
      </c>
      <c r="H4577" s="56">
        <f t="shared" si="161"/>
        <v>170</v>
      </c>
    </row>
    <row r="4578" ht="15.75" customHeight="1">
      <c r="A4578" s="42"/>
      <c r="B4578" s="140"/>
      <c r="C4578" s="41"/>
      <c r="D4578" s="44"/>
      <c r="E4578" s="45"/>
      <c r="F4578" s="41"/>
      <c r="G4578" s="67" t="s">
        <v>566</v>
      </c>
      <c r="H4578" s="68">
        <f>+SUM(H4568:H4577)</f>
        <v>2000.48</v>
      </c>
    </row>
    <row r="4579" ht="15.75" customHeight="1">
      <c r="A4579" s="42"/>
      <c r="B4579" s="140"/>
      <c r="C4579" s="41"/>
      <c r="D4579" s="44"/>
      <c r="E4579" s="45"/>
      <c r="F4579" s="41"/>
      <c r="G4579" s="67" t="s">
        <v>569</v>
      </c>
      <c r="H4579" s="142">
        <f>+H4578/10</f>
        <v>200.048</v>
      </c>
    </row>
    <row r="4580" ht="15.75" customHeight="1">
      <c r="A4580" s="42"/>
      <c r="B4580" s="140"/>
      <c r="C4580" s="41"/>
      <c r="D4580" s="44"/>
      <c r="E4580" s="45"/>
      <c r="F4580" s="41"/>
      <c r="G4580" s="67" t="s">
        <v>570</v>
      </c>
      <c r="H4580" s="143">
        <f>(H4578+H4579)*1.19</f>
        <v>2618.62832</v>
      </c>
    </row>
    <row r="4581" ht="15.75" customHeight="1">
      <c r="A4581" s="42"/>
      <c r="B4581" s="140"/>
      <c r="C4581" s="41"/>
      <c r="D4581" s="44"/>
      <c r="E4581" s="45"/>
      <c r="F4581" s="41"/>
      <c r="G4581" s="67" t="s">
        <v>571</v>
      </c>
      <c r="H4581" s="144">
        <f>+H4580/H4582</f>
        <v>0.262124957</v>
      </c>
    </row>
    <row r="4582" ht="15.75" customHeight="1">
      <c r="A4582" s="42"/>
      <c r="B4582" s="140"/>
      <c r="C4582" s="41"/>
      <c r="D4582" s="44"/>
      <c r="E4582" s="204"/>
      <c r="F4582" s="41"/>
      <c r="G4582" s="67" t="s">
        <v>572</v>
      </c>
      <c r="H4582" s="154">
        <v>9990.0</v>
      </c>
    </row>
    <row r="4583" ht="15.75" customHeight="1">
      <c r="B4583" s="4"/>
      <c r="G4583" s="31"/>
    </row>
    <row r="4584" ht="15.75" customHeight="1">
      <c r="B4584" s="4"/>
      <c r="G4584" s="31"/>
    </row>
    <row r="4585" ht="15.75" customHeight="1">
      <c r="B4585" s="4"/>
      <c r="G4585" s="31"/>
    </row>
    <row r="4586" ht="15.75" customHeight="1">
      <c r="A4586" s="138" t="s">
        <v>562</v>
      </c>
      <c r="B4586" s="89" t="s">
        <v>701</v>
      </c>
      <c r="C4586" s="34" t="s">
        <v>484</v>
      </c>
      <c r="D4586" s="35"/>
      <c r="E4586" s="36"/>
      <c r="F4586" s="37"/>
      <c r="G4586" s="38"/>
      <c r="H4586" s="35"/>
    </row>
    <row r="4587" ht="15.75" customHeight="1">
      <c r="A4587" s="42"/>
      <c r="B4587" s="140"/>
      <c r="C4587" s="42"/>
      <c r="D4587" s="44"/>
      <c r="E4587" s="45"/>
      <c r="F4587" s="42"/>
      <c r="G4587" s="46"/>
      <c r="H4587" s="44"/>
    </row>
    <row r="4588" ht="15.75" customHeight="1">
      <c r="A4588" s="48" t="s">
        <v>476</v>
      </c>
      <c r="B4588" s="48" t="s">
        <v>477</v>
      </c>
      <c r="C4588" s="48" t="s">
        <v>478</v>
      </c>
      <c r="D4588" s="49" t="s">
        <v>564</v>
      </c>
      <c r="E4588" s="50" t="s">
        <v>10</v>
      </c>
      <c r="F4588" s="48" t="s">
        <v>480</v>
      </c>
      <c r="G4588" s="51" t="s">
        <v>481</v>
      </c>
      <c r="H4588" s="49" t="s">
        <v>565</v>
      </c>
    </row>
    <row r="4589" ht="15.75" customHeight="1">
      <c r="A4589" s="53">
        <v>1.0</v>
      </c>
      <c r="B4589" s="55" t="s">
        <v>235</v>
      </c>
      <c r="C4589" s="55" t="str">
        <f>+IF(ISERROR(VLOOKUP($B4589,Insumos!$C:$G,3,FALSE)),"",VLOOKUP($B4589,Insumos!$C:$G,3,FALSE))</f>
        <v>GRAMOS</v>
      </c>
      <c r="D4589" s="56">
        <f>+IF(ISERROR(VLOOKUP($B4589,Insumos!$C:$G,2,FALSE)),"",VLOOKUP($B4589,Insumos!$C:$G,2,FALSE))</f>
        <v>13944.82759</v>
      </c>
      <c r="E4589" s="57">
        <f>+IF(ISERROR(VLOOKUP($B4589,Insumos!$C:$G,5,FALSE)),"",VLOOKUP($B4589,Insumos!$C:$G,5,FALSE))</f>
        <v>1000</v>
      </c>
      <c r="F4589" s="55" t="str">
        <f>+IF(ISERROR(VLOOKUP($B4589,Insumos!$C:$G,4,FALSE)),"",VLOOKUP($B4589,Insumos!$C:$G,4,FALSE))</f>
        <v>GRAMOS</v>
      </c>
      <c r="G4589" s="141">
        <v>225.0</v>
      </c>
      <c r="H4589" s="56">
        <f t="shared" ref="H4589:H4598" si="162">IF(ISERROR(ROUND(+D4589/E4589*G4589,2)),0,ROUND(+D4589/E4589*G4589,2))</f>
        <v>3137.59</v>
      </c>
    </row>
    <row r="4590" ht="15.75" customHeight="1">
      <c r="A4590" s="53">
        <v>2.0</v>
      </c>
      <c r="B4590" s="55" t="s">
        <v>297</v>
      </c>
      <c r="C4590" s="55" t="str">
        <f>+IF(ISERROR(VLOOKUP($B4590,Insumos!$C:$G,3,FALSE)),"",VLOOKUP($B4590,Insumos!$C:$G,3,FALSE))</f>
        <v>CAJA</v>
      </c>
      <c r="D4590" s="56">
        <f>+IF(ISERROR(VLOOKUP($B4590,Insumos!$C:$G,2,FALSE)),"",VLOOKUP($B4590,Insumos!$C:$G,2,FALSE))</f>
        <v>110</v>
      </c>
      <c r="E4590" s="57">
        <f>+IF(ISERROR(VLOOKUP($B4590,Insumos!$C:$G,5,FALSE)),"",VLOOKUP($B4590,Insumos!$C:$G,5,FALSE))</f>
        <v>1</v>
      </c>
      <c r="F4590" s="55" t="str">
        <f>+IF(ISERROR(VLOOKUP($B4590,Insumos!$C:$G,4,FALSE)),"",VLOOKUP($B4590,Insumos!$C:$G,4,FALSE))</f>
        <v>CAJA</v>
      </c>
      <c r="G4590" s="141">
        <v>1.0</v>
      </c>
      <c r="H4590" s="56">
        <f t="shared" si="162"/>
        <v>110</v>
      </c>
    </row>
    <row r="4591" ht="15.75" customHeight="1">
      <c r="A4591" s="53">
        <v>3.0</v>
      </c>
      <c r="B4591" s="55" t="s">
        <v>314</v>
      </c>
      <c r="C4591" s="55" t="str">
        <f>+IF(ISERROR(VLOOKUP($B4591,Insumos!$C:$G,3,FALSE)),"",VLOOKUP($B4591,Insumos!$C:$G,3,FALSE))</f>
        <v>UNIDAD</v>
      </c>
      <c r="D4591" s="56">
        <f>+IF(ISERROR(VLOOKUP($B4591,Insumos!$C:$G,2,FALSE)),"",VLOOKUP($B4591,Insumos!$C:$G,2,FALSE))</f>
        <v>10.5</v>
      </c>
      <c r="E4591" s="57">
        <f>+IF(ISERROR(VLOOKUP($B4591,Insumos!$C:$G,5,FALSE)),"",VLOOKUP($B4591,Insumos!$C:$G,5,FALSE))</f>
        <v>1</v>
      </c>
      <c r="F4591" s="55" t="str">
        <f>+IF(ISERROR(VLOOKUP($B4591,Insumos!$C:$G,4,FALSE)),"",VLOOKUP($B4591,Insumos!$C:$G,4,FALSE))</f>
        <v>UNIDAD</v>
      </c>
      <c r="G4591" s="141">
        <v>1.0</v>
      </c>
      <c r="H4591" s="56">
        <f t="shared" si="162"/>
        <v>10.5</v>
      </c>
    </row>
    <row r="4592" ht="15.75" customHeight="1">
      <c r="A4592" s="53">
        <v>4.0</v>
      </c>
      <c r="B4592" s="55" t="s">
        <v>156</v>
      </c>
      <c r="C4592" s="55" t="str">
        <f>+IF(ISERROR(VLOOKUP($B4592,Insumos!$C:$G,3,FALSE)),"",VLOOKUP($B4592,Insumos!$C:$G,3,FALSE))</f>
        <v>GRAMOS</v>
      </c>
      <c r="D4592" s="56">
        <f>+IF(ISERROR(VLOOKUP($B4592,Insumos!$C:$G,2,FALSE)),"",VLOOKUP($B4592,Insumos!$C:$G,2,FALSE))</f>
        <v>909</v>
      </c>
      <c r="E4592" s="57">
        <f>+IF(ISERROR(VLOOKUP($B4592,Insumos!$C:$G,5,FALSE)),"",VLOOKUP($B4592,Insumos!$C:$G,5,FALSE))</f>
        <v>1000</v>
      </c>
      <c r="F4592" s="55" t="str">
        <f>+IF(ISERROR(VLOOKUP($B4592,Insumos!$C:$G,4,FALSE)),"",VLOOKUP($B4592,Insumos!$C:$G,4,FALSE))</f>
        <v>GRAMOS</v>
      </c>
      <c r="G4592" s="141">
        <v>8.0</v>
      </c>
      <c r="H4592" s="56">
        <f t="shared" si="162"/>
        <v>7.27</v>
      </c>
    </row>
    <row r="4593" ht="15.75" customHeight="1">
      <c r="A4593" s="53">
        <v>5.0</v>
      </c>
      <c r="B4593" s="55" t="s">
        <v>313</v>
      </c>
      <c r="C4593" s="55" t="str">
        <f>+IF(ISERROR(VLOOKUP($B4593,Insumos!$C:$G,3,FALSE)),"",VLOOKUP($B4593,Insumos!$C:$G,3,FALSE))</f>
        <v>GRAMOS</v>
      </c>
      <c r="D4593" s="56">
        <f>+IF(ISERROR(VLOOKUP($B4593,Insumos!$C:$G,2,FALSE)),"",VLOOKUP($B4593,Insumos!$C:$G,2,FALSE))</f>
        <v>6750</v>
      </c>
      <c r="E4593" s="57">
        <f>+IF(ISERROR(VLOOKUP($B4593,Insumos!$C:$G,5,FALSE)),"",VLOOKUP($B4593,Insumos!$C:$G,5,FALSE))</f>
        <v>1000</v>
      </c>
      <c r="F4593" s="55" t="str">
        <f>+IF(ISERROR(VLOOKUP($B4593,Insumos!$C:$G,4,FALSE)),"",VLOOKUP($B4593,Insumos!$C:$G,4,FALSE))</f>
        <v>GRAMOS</v>
      </c>
      <c r="G4593" s="141">
        <v>8.0</v>
      </c>
      <c r="H4593" s="56">
        <f t="shared" si="162"/>
        <v>54</v>
      </c>
    </row>
    <row r="4594" ht="15.75" customHeight="1">
      <c r="A4594" s="53">
        <v>6.0</v>
      </c>
      <c r="B4594" s="55" t="s">
        <v>311</v>
      </c>
      <c r="C4594" s="55" t="str">
        <f>+IF(ISERROR(VLOOKUP($B4594,Insumos!$C:$G,3,FALSE)),"",VLOOKUP($B4594,Insumos!$C:$G,3,FALSE))</f>
        <v>UNIDAD</v>
      </c>
      <c r="D4594" s="56">
        <f>+IF(ISERROR(VLOOKUP($B4594,Insumos!$C:$G,2,FALSE)),"",VLOOKUP($B4594,Insumos!$C:$G,2,FALSE))</f>
        <v>75.25</v>
      </c>
      <c r="E4594" s="57">
        <f>+IF(ISERROR(VLOOKUP($B4594,Insumos!$C:$G,5,FALSE)),"",VLOOKUP($B4594,Insumos!$C:$G,5,FALSE))</f>
        <v>1</v>
      </c>
      <c r="F4594" s="55" t="str">
        <f>+IF(ISERROR(VLOOKUP($B4594,Insumos!$C:$G,4,FALSE)),"",VLOOKUP($B4594,Insumos!$C:$G,4,FALSE))</f>
        <v>UNIDAD</v>
      </c>
      <c r="G4594" s="141">
        <v>1.0</v>
      </c>
      <c r="H4594" s="56">
        <f t="shared" si="162"/>
        <v>75.25</v>
      </c>
    </row>
    <row r="4595" ht="15.75" customHeight="1">
      <c r="A4595" s="53">
        <v>7.0</v>
      </c>
      <c r="B4595" s="55" t="s">
        <v>312</v>
      </c>
      <c r="C4595" s="55" t="str">
        <f>+IF(ISERROR(VLOOKUP($B4595,Insumos!$C:$G,3,FALSE)),"",VLOOKUP($B4595,Insumos!$C:$G,3,FALSE))</f>
        <v>UNIDAD</v>
      </c>
      <c r="D4595" s="56">
        <f>+IF(ISERROR(VLOOKUP($B4595,Insumos!$C:$G,2,FALSE)),"",VLOOKUP($B4595,Insumos!$C:$G,2,FALSE))</f>
        <v>90.25</v>
      </c>
      <c r="E4595" s="57">
        <f>+IF(ISERROR(VLOOKUP($B4595,Insumos!$C:$G,5,FALSE)),"",VLOOKUP($B4595,Insumos!$C:$G,5,FALSE))</f>
        <v>1</v>
      </c>
      <c r="F4595" s="55" t="str">
        <f>+IF(ISERROR(VLOOKUP($B4595,Insumos!$C:$G,4,FALSE)),"",VLOOKUP($B4595,Insumos!$C:$G,4,FALSE))</f>
        <v>UNIDAD</v>
      </c>
      <c r="G4595" s="141">
        <v>1.0</v>
      </c>
      <c r="H4595" s="56">
        <f t="shared" si="162"/>
        <v>90.25</v>
      </c>
    </row>
    <row r="4596" ht="15.75" customHeight="1">
      <c r="A4596" s="53">
        <v>8.0</v>
      </c>
      <c r="B4596" s="55" t="s">
        <v>303</v>
      </c>
      <c r="C4596" s="55" t="str">
        <f>+IF(ISERROR(VLOOKUP($B4596,Insumos!$C:$G,3,FALSE)),"",VLOOKUP($B4596,Insumos!$C:$G,3,FALSE))</f>
        <v>UNIDAD</v>
      </c>
      <c r="D4596" s="56">
        <f>+IF(ISERROR(VLOOKUP($B4596,Insumos!$C:$G,2,FALSE)),"",VLOOKUP($B4596,Insumos!$C:$G,2,FALSE))</f>
        <v>10</v>
      </c>
      <c r="E4596" s="57">
        <f>+IF(ISERROR(VLOOKUP($B4596,Insumos!$C:$G,5,FALSE)),"",VLOOKUP($B4596,Insumos!$C:$G,5,FALSE))</f>
        <v>1</v>
      </c>
      <c r="F4596" s="55" t="str">
        <f>+IF(ISERROR(VLOOKUP($B4596,Insumos!$C:$G,4,FALSE)),"",VLOOKUP($B4596,Insumos!$C:$G,4,FALSE))</f>
        <v>UNIDAD</v>
      </c>
      <c r="G4596" s="141">
        <v>1.0</v>
      </c>
      <c r="H4596" s="56">
        <f t="shared" si="162"/>
        <v>10</v>
      </c>
    </row>
    <row r="4597" ht="15.75" customHeight="1">
      <c r="A4597" s="53">
        <v>11.0</v>
      </c>
      <c r="B4597" s="55" t="s">
        <v>304</v>
      </c>
      <c r="C4597" s="55" t="str">
        <f>+IF(ISERROR(VLOOKUP($B4597,Insumos!$C:$G,3,FALSE)),"",VLOOKUP($B4597,Insumos!$C:$G,3,FALSE))</f>
        <v>UNIDAD</v>
      </c>
      <c r="D4597" s="56">
        <f>+IF(ISERROR(VLOOKUP($B4597,Insumos!$C:$G,2,FALSE)),"",VLOOKUP($B4597,Insumos!$C:$G,2,FALSE))</f>
        <v>9</v>
      </c>
      <c r="E4597" s="57">
        <f>+IF(ISERROR(VLOOKUP($B4597,Insumos!$C:$G,5,FALSE)),"",VLOOKUP($B4597,Insumos!$C:$G,5,FALSE))</f>
        <v>1</v>
      </c>
      <c r="F4597" s="55" t="str">
        <f>+IF(ISERROR(VLOOKUP($B4597,Insumos!$C:$G,4,FALSE)),"",VLOOKUP($B4597,Insumos!$C:$G,4,FALSE))</f>
        <v>UNIDAD</v>
      </c>
      <c r="G4597" s="141">
        <v>1.0</v>
      </c>
      <c r="H4597" s="56">
        <f t="shared" si="162"/>
        <v>9</v>
      </c>
    </row>
    <row r="4598" ht="15.75" customHeight="1">
      <c r="A4598" s="53">
        <v>12.0</v>
      </c>
      <c r="B4598" s="55" t="s">
        <v>315</v>
      </c>
      <c r="C4598" s="55" t="str">
        <f>+IF(ISERROR(VLOOKUP($B4598,Insumos!$C:$G,3,FALSE)),"",VLOOKUP($B4598,Insumos!$C:$G,3,FALSE))</f>
        <v>UNIDAD</v>
      </c>
      <c r="D4598" s="56">
        <f>+IF(ISERROR(VLOOKUP($B4598,Insumos!$C:$G,2,FALSE)),"",VLOOKUP($B4598,Insumos!$C:$G,2,FALSE))</f>
        <v>170</v>
      </c>
      <c r="E4598" s="57">
        <f>+IF(ISERROR(VLOOKUP($B4598,Insumos!$C:$G,5,FALSE)),"",VLOOKUP($B4598,Insumos!$C:$G,5,FALSE))</f>
        <v>1</v>
      </c>
      <c r="F4598" s="55" t="str">
        <f>+IF(ISERROR(VLOOKUP($B4598,Insumos!$C:$G,4,FALSE)),"",VLOOKUP($B4598,Insumos!$C:$G,4,FALSE))</f>
        <v>UNIDAD</v>
      </c>
      <c r="G4598" s="141">
        <v>1.0</v>
      </c>
      <c r="H4598" s="56">
        <f t="shared" si="162"/>
        <v>170</v>
      </c>
    </row>
    <row r="4599" ht="15.75" customHeight="1">
      <c r="A4599" s="42"/>
      <c r="B4599" s="140"/>
      <c r="C4599" s="41"/>
      <c r="D4599" s="44"/>
      <c r="E4599" s="45"/>
      <c r="F4599" s="41"/>
      <c r="G4599" s="67" t="s">
        <v>566</v>
      </c>
      <c r="H4599" s="68">
        <f>+SUM(H4589:H4598)</f>
        <v>3673.86</v>
      </c>
    </row>
    <row r="4600" ht="15.75" customHeight="1">
      <c r="A4600" s="42"/>
      <c r="B4600" s="140"/>
      <c r="C4600" s="41"/>
      <c r="D4600" s="44"/>
      <c r="E4600" s="45"/>
      <c r="F4600" s="41"/>
      <c r="G4600" s="67" t="s">
        <v>569</v>
      </c>
      <c r="H4600" s="142">
        <f>+H4599/10</f>
        <v>367.386</v>
      </c>
    </row>
    <row r="4601" ht="15.75" customHeight="1">
      <c r="A4601" s="42"/>
      <c r="B4601" s="140"/>
      <c r="C4601" s="41"/>
      <c r="D4601" s="44"/>
      <c r="E4601" s="45"/>
      <c r="F4601" s="41"/>
      <c r="G4601" s="67" t="s">
        <v>570</v>
      </c>
      <c r="H4601" s="143">
        <f>(H4599+H4600)*1.19</f>
        <v>4809.08274</v>
      </c>
    </row>
    <row r="4602" ht="15.75" customHeight="1">
      <c r="A4602" s="42"/>
      <c r="B4602" s="140"/>
      <c r="C4602" s="41"/>
      <c r="D4602" s="44"/>
      <c r="E4602" s="45"/>
      <c r="F4602" s="41"/>
      <c r="G4602" s="67" t="s">
        <v>571</v>
      </c>
      <c r="H4602" s="144">
        <f>+H4601/H4603</f>
        <v>0.2532429036</v>
      </c>
    </row>
    <row r="4603" ht="15.75" customHeight="1">
      <c r="A4603" s="42"/>
      <c r="B4603" s="140"/>
      <c r="C4603" s="41"/>
      <c r="D4603" s="44"/>
      <c r="E4603" s="45"/>
      <c r="F4603" s="41"/>
      <c r="G4603" s="67" t="s">
        <v>572</v>
      </c>
      <c r="H4603" s="154">
        <v>18990.0</v>
      </c>
    </row>
    <row r="4604" ht="15.75" customHeight="1">
      <c r="B4604" s="4"/>
      <c r="G4604" s="31"/>
    </row>
    <row r="4605" ht="15.75" customHeight="1">
      <c r="B4605" s="4"/>
      <c r="G4605" s="31"/>
    </row>
    <row r="4606" ht="15.75" customHeight="1">
      <c r="B4606" s="4"/>
      <c r="G4606" s="31"/>
    </row>
    <row r="4607" ht="15.75" customHeight="1">
      <c r="B4607" s="4"/>
      <c r="G4607" s="31"/>
    </row>
    <row r="4608" ht="15.75" customHeight="1">
      <c r="B4608" s="4"/>
      <c r="G4608" s="31"/>
    </row>
    <row r="4609" ht="15.75" customHeight="1">
      <c r="B4609" s="4"/>
      <c r="G4609" s="31"/>
    </row>
    <row r="4610" ht="15.75" customHeight="1">
      <c r="A4610" s="138" t="s">
        <v>562</v>
      </c>
      <c r="B4610" s="89" t="s">
        <v>702</v>
      </c>
      <c r="C4610" s="34" t="s">
        <v>484</v>
      </c>
      <c r="D4610" s="35"/>
      <c r="E4610" s="36"/>
      <c r="F4610" s="37"/>
      <c r="G4610" s="38"/>
      <c r="H4610" s="35"/>
    </row>
    <row r="4611" ht="15.75" customHeight="1">
      <c r="A4611" s="42"/>
      <c r="B4611" s="140"/>
      <c r="C4611" s="42"/>
      <c r="D4611" s="44"/>
      <c r="E4611" s="45"/>
      <c r="F4611" s="42"/>
      <c r="G4611" s="46"/>
      <c r="H4611" s="44"/>
    </row>
    <row r="4612" ht="15.75" customHeight="1">
      <c r="A4612" s="48" t="s">
        <v>476</v>
      </c>
      <c r="B4612" s="48" t="s">
        <v>477</v>
      </c>
      <c r="C4612" s="48" t="s">
        <v>478</v>
      </c>
      <c r="D4612" s="49" t="s">
        <v>564</v>
      </c>
      <c r="E4612" s="50" t="s">
        <v>10</v>
      </c>
      <c r="F4612" s="48" t="s">
        <v>480</v>
      </c>
      <c r="G4612" s="51" t="s">
        <v>481</v>
      </c>
      <c r="H4612" s="49" t="s">
        <v>565</v>
      </c>
    </row>
    <row r="4613" ht="15.75" customHeight="1">
      <c r="A4613" s="53">
        <v>1.0</v>
      </c>
      <c r="B4613" s="55" t="s">
        <v>206</v>
      </c>
      <c r="C4613" s="55" t="str">
        <f>+IF(ISERROR(VLOOKUP($B4613,Insumos!$C:$G,3,FALSE)),"",VLOOKUP($B4613,Insumos!$C:$G,3,FALSE))</f>
        <v>GRAMOS</v>
      </c>
      <c r="D4613" s="56">
        <f>+IF(ISERROR(VLOOKUP($B4613,Insumos!$C:$G,2,FALSE)),"",VLOOKUP($B4613,Insumos!$C:$G,2,FALSE))</f>
        <v>20580</v>
      </c>
      <c r="E4613" s="57">
        <f>+IF(ISERROR(VLOOKUP($B4613,Insumos!$C:$G,5,FALSE)),"",VLOOKUP($B4613,Insumos!$C:$G,5,FALSE))</f>
        <v>1000</v>
      </c>
      <c r="F4613" s="55" t="str">
        <f>+IF(ISERROR(VLOOKUP($B4613,Insumos!$C:$G,4,FALSE)),"",VLOOKUP($B4613,Insumos!$C:$G,4,FALSE))</f>
        <v>GRAMOS</v>
      </c>
      <c r="G4613" s="141">
        <v>45.0</v>
      </c>
      <c r="H4613" s="56">
        <f t="shared" ref="H4613:H4625" si="163">IF(ISERROR(ROUND(+D4613/E4613*G4613,2)),0,ROUND(+D4613/E4613*G4613,2))</f>
        <v>926.1</v>
      </c>
    </row>
    <row r="4614" ht="15.75" customHeight="1">
      <c r="A4614" s="53">
        <v>2.0</v>
      </c>
      <c r="B4614" s="55" t="s">
        <v>235</v>
      </c>
      <c r="C4614" s="55" t="str">
        <f>+IF(ISERROR(VLOOKUP($B4614,Insumos!$C:$G,3,FALSE)),"",VLOOKUP($B4614,Insumos!$C:$G,3,FALSE))</f>
        <v>GRAMOS</v>
      </c>
      <c r="D4614" s="56">
        <f>+IF(ISERROR(VLOOKUP($B4614,Insumos!$C:$G,2,FALSE)),"",VLOOKUP($B4614,Insumos!$C:$G,2,FALSE))</f>
        <v>13944.82759</v>
      </c>
      <c r="E4614" s="57">
        <f>+IF(ISERROR(VLOOKUP($B4614,Insumos!$C:$G,5,FALSE)),"",VLOOKUP($B4614,Insumos!$C:$G,5,FALSE))</f>
        <v>1000</v>
      </c>
      <c r="F4614" s="55" t="str">
        <f>+IF(ISERROR(VLOOKUP($B4614,Insumos!$C:$G,4,FALSE)),"",VLOOKUP($B4614,Insumos!$C:$G,4,FALSE))</f>
        <v>GRAMOS</v>
      </c>
      <c r="G4614" s="141">
        <v>60.0</v>
      </c>
      <c r="H4614" s="56">
        <f t="shared" si="163"/>
        <v>836.69</v>
      </c>
    </row>
    <row r="4615" ht="15.75" customHeight="1">
      <c r="A4615" s="53">
        <v>3.0</v>
      </c>
      <c r="B4615" s="55" t="s">
        <v>297</v>
      </c>
      <c r="C4615" s="55" t="str">
        <f>+IF(ISERROR(VLOOKUP($B4615,Insumos!$C:$G,3,FALSE)),"",VLOOKUP($B4615,Insumos!$C:$G,3,FALSE))</f>
        <v>CAJA</v>
      </c>
      <c r="D4615" s="56">
        <f>+IF(ISERROR(VLOOKUP($B4615,Insumos!$C:$G,2,FALSE)),"",VLOOKUP($B4615,Insumos!$C:$G,2,FALSE))</f>
        <v>110</v>
      </c>
      <c r="E4615" s="57">
        <f>+IF(ISERROR(VLOOKUP($B4615,Insumos!$C:$G,5,FALSE)),"",VLOOKUP($B4615,Insumos!$C:$G,5,FALSE))</f>
        <v>1</v>
      </c>
      <c r="F4615" s="55" t="str">
        <f>+IF(ISERROR(VLOOKUP($B4615,Insumos!$C:$G,4,FALSE)),"",VLOOKUP($B4615,Insumos!$C:$G,4,FALSE))</f>
        <v>CAJA</v>
      </c>
      <c r="G4615" s="141">
        <v>1.0</v>
      </c>
      <c r="H4615" s="56">
        <f t="shared" si="163"/>
        <v>110</v>
      </c>
    </row>
    <row r="4616" ht="15.75" customHeight="1">
      <c r="A4616" s="53">
        <v>4.0</v>
      </c>
      <c r="B4616" s="55" t="s">
        <v>314</v>
      </c>
      <c r="C4616" s="55" t="str">
        <f>+IF(ISERROR(VLOOKUP($B4616,Insumos!$C:$G,3,FALSE)),"",VLOOKUP($B4616,Insumos!$C:$G,3,FALSE))</f>
        <v>UNIDAD</v>
      </c>
      <c r="D4616" s="56">
        <f>+IF(ISERROR(VLOOKUP($B4616,Insumos!$C:$G,2,FALSE)),"",VLOOKUP($B4616,Insumos!$C:$G,2,FALSE))</f>
        <v>10.5</v>
      </c>
      <c r="E4616" s="57">
        <f>+IF(ISERROR(VLOOKUP($B4616,Insumos!$C:$G,5,FALSE)),"",VLOOKUP($B4616,Insumos!$C:$G,5,FALSE))</f>
        <v>1</v>
      </c>
      <c r="F4616" s="55" t="str">
        <f>+IF(ISERROR(VLOOKUP($B4616,Insumos!$C:$G,4,FALSE)),"",VLOOKUP($B4616,Insumos!$C:$G,4,FALSE))</f>
        <v>UNIDAD</v>
      </c>
      <c r="G4616" s="141">
        <v>1.0</v>
      </c>
      <c r="H4616" s="56">
        <f t="shared" si="163"/>
        <v>10.5</v>
      </c>
    </row>
    <row r="4617" ht="15.75" customHeight="1">
      <c r="A4617" s="53">
        <v>5.0</v>
      </c>
      <c r="B4617" s="55" t="s">
        <v>156</v>
      </c>
      <c r="C4617" s="55" t="str">
        <f>+IF(ISERROR(VLOOKUP($B4617,Insumos!$C:$G,3,FALSE)),"",VLOOKUP($B4617,Insumos!$C:$G,3,FALSE))</f>
        <v>GRAMOS</v>
      </c>
      <c r="D4617" s="56">
        <f>+IF(ISERROR(VLOOKUP($B4617,Insumos!$C:$G,2,FALSE)),"",VLOOKUP($B4617,Insumos!$C:$G,2,FALSE))</f>
        <v>909</v>
      </c>
      <c r="E4617" s="57">
        <f>+IF(ISERROR(VLOOKUP($B4617,Insumos!$C:$G,5,FALSE)),"",VLOOKUP($B4617,Insumos!$C:$G,5,FALSE))</f>
        <v>1000</v>
      </c>
      <c r="F4617" s="55" t="str">
        <f>+IF(ISERROR(VLOOKUP($B4617,Insumos!$C:$G,4,FALSE)),"",VLOOKUP($B4617,Insumos!$C:$G,4,FALSE))</f>
        <v>GRAMOS</v>
      </c>
      <c r="G4617" s="141">
        <v>8.0</v>
      </c>
      <c r="H4617" s="56">
        <f t="shared" si="163"/>
        <v>7.27</v>
      </c>
    </row>
    <row r="4618" ht="15.75" customHeight="1">
      <c r="A4618" s="53">
        <v>6.0</v>
      </c>
      <c r="B4618" s="55" t="s">
        <v>313</v>
      </c>
      <c r="C4618" s="55" t="str">
        <f>+IF(ISERROR(VLOOKUP($B4618,Insumos!$C:$G,3,FALSE)),"",VLOOKUP($B4618,Insumos!$C:$G,3,FALSE))</f>
        <v>GRAMOS</v>
      </c>
      <c r="D4618" s="56">
        <f>+IF(ISERROR(VLOOKUP($B4618,Insumos!$C:$G,2,FALSE)),"",VLOOKUP($B4618,Insumos!$C:$G,2,FALSE))</f>
        <v>6750</v>
      </c>
      <c r="E4618" s="57">
        <f>+IF(ISERROR(VLOOKUP($B4618,Insumos!$C:$G,5,FALSE)),"",VLOOKUP($B4618,Insumos!$C:$G,5,FALSE))</f>
        <v>1000</v>
      </c>
      <c r="F4618" s="55" t="str">
        <f>+IF(ISERROR(VLOOKUP($B4618,Insumos!$C:$G,4,FALSE)),"",VLOOKUP($B4618,Insumos!$C:$G,4,FALSE))</f>
        <v>GRAMOS</v>
      </c>
      <c r="G4618" s="141">
        <v>8.0</v>
      </c>
      <c r="H4618" s="56">
        <f t="shared" si="163"/>
        <v>54</v>
      </c>
    </row>
    <row r="4619" ht="15.75" customHeight="1">
      <c r="A4619" s="53">
        <v>7.0</v>
      </c>
      <c r="B4619" s="55" t="s">
        <v>311</v>
      </c>
      <c r="C4619" s="55" t="str">
        <f>+IF(ISERROR(VLOOKUP($B4619,Insumos!$C:$G,3,FALSE)),"",VLOOKUP($B4619,Insumos!$C:$G,3,FALSE))</f>
        <v>UNIDAD</v>
      </c>
      <c r="D4619" s="56">
        <f>+IF(ISERROR(VLOOKUP($B4619,Insumos!$C:$G,2,FALSE)),"",VLOOKUP($B4619,Insumos!$C:$G,2,FALSE))</f>
        <v>75.25</v>
      </c>
      <c r="E4619" s="57">
        <f>+IF(ISERROR(VLOOKUP($B4619,Insumos!$C:$G,5,FALSE)),"",VLOOKUP($B4619,Insumos!$C:$G,5,FALSE))</f>
        <v>1</v>
      </c>
      <c r="F4619" s="55" t="str">
        <f>+IF(ISERROR(VLOOKUP($B4619,Insumos!$C:$G,4,FALSE)),"",VLOOKUP($B4619,Insumos!$C:$G,4,FALSE))</f>
        <v>UNIDAD</v>
      </c>
      <c r="G4619" s="141">
        <v>1.0</v>
      </c>
      <c r="H4619" s="56">
        <f t="shared" si="163"/>
        <v>75.25</v>
      </c>
    </row>
    <row r="4620" ht="15.75" customHeight="1">
      <c r="A4620" s="53">
        <v>8.0</v>
      </c>
      <c r="B4620" s="55" t="s">
        <v>312</v>
      </c>
      <c r="C4620" s="55" t="str">
        <f>+IF(ISERROR(VLOOKUP($B4620,Insumos!$C:$G,3,FALSE)),"",VLOOKUP($B4620,Insumos!$C:$G,3,FALSE))</f>
        <v>UNIDAD</v>
      </c>
      <c r="D4620" s="56">
        <f>+IF(ISERROR(VLOOKUP($B4620,Insumos!$C:$G,2,FALSE)),"",VLOOKUP($B4620,Insumos!$C:$G,2,FALSE))</f>
        <v>90.25</v>
      </c>
      <c r="E4620" s="57">
        <f>+IF(ISERROR(VLOOKUP($B4620,Insumos!$C:$G,5,FALSE)),"",VLOOKUP($B4620,Insumos!$C:$G,5,FALSE))</f>
        <v>1</v>
      </c>
      <c r="F4620" s="55" t="str">
        <f>+IF(ISERROR(VLOOKUP($B4620,Insumos!$C:$G,4,FALSE)),"",VLOOKUP($B4620,Insumos!$C:$G,4,FALSE))</f>
        <v>UNIDAD</v>
      </c>
      <c r="G4620" s="141">
        <v>1.0</v>
      </c>
      <c r="H4620" s="56">
        <f t="shared" si="163"/>
        <v>90.25</v>
      </c>
    </row>
    <row r="4621" ht="15.75" customHeight="1">
      <c r="A4621" s="53">
        <v>9.0</v>
      </c>
      <c r="B4621" s="55" t="s">
        <v>303</v>
      </c>
      <c r="C4621" s="55" t="str">
        <f>+IF(ISERROR(VLOOKUP($B4621,Insumos!$C:$G,3,FALSE)),"",VLOOKUP($B4621,Insumos!$C:$G,3,FALSE))</f>
        <v>UNIDAD</v>
      </c>
      <c r="D4621" s="56">
        <f>+IF(ISERROR(VLOOKUP($B4621,Insumos!$C:$G,2,FALSE)),"",VLOOKUP($B4621,Insumos!$C:$G,2,FALSE))</f>
        <v>10</v>
      </c>
      <c r="E4621" s="57">
        <f>+IF(ISERROR(VLOOKUP($B4621,Insumos!$C:$G,5,FALSE)),"",VLOOKUP($B4621,Insumos!$C:$G,5,FALSE))</f>
        <v>1</v>
      </c>
      <c r="F4621" s="55" t="str">
        <f>+IF(ISERROR(VLOOKUP($B4621,Insumos!$C:$G,4,FALSE)),"",VLOOKUP($B4621,Insumos!$C:$G,4,FALSE))</f>
        <v>UNIDAD</v>
      </c>
      <c r="G4621" s="141">
        <v>1.0</v>
      </c>
      <c r="H4621" s="56">
        <f t="shared" si="163"/>
        <v>10</v>
      </c>
    </row>
    <row r="4622" ht="15.75" customHeight="1">
      <c r="A4622" s="53">
        <v>10.0</v>
      </c>
      <c r="B4622" s="55" t="s">
        <v>304</v>
      </c>
      <c r="C4622" s="55" t="str">
        <f>+IF(ISERROR(VLOOKUP($B4622,Insumos!$C:$G,3,FALSE)),"",VLOOKUP($B4622,Insumos!$C:$G,3,FALSE))</f>
        <v>UNIDAD</v>
      </c>
      <c r="D4622" s="56">
        <f>+IF(ISERROR(VLOOKUP($B4622,Insumos!$C:$G,2,FALSE)),"",VLOOKUP($B4622,Insumos!$C:$G,2,FALSE))</f>
        <v>9</v>
      </c>
      <c r="E4622" s="57">
        <f>+IF(ISERROR(VLOOKUP($B4622,Insumos!$C:$G,5,FALSE)),"",VLOOKUP($B4622,Insumos!$C:$G,5,FALSE))</f>
        <v>1</v>
      </c>
      <c r="F4622" s="55" t="str">
        <f>+IF(ISERROR(VLOOKUP($B4622,Insumos!$C:$G,4,FALSE)),"",VLOOKUP($B4622,Insumos!$C:$G,4,FALSE))</f>
        <v>UNIDAD</v>
      </c>
      <c r="G4622" s="141">
        <v>1.0</v>
      </c>
      <c r="H4622" s="56">
        <f t="shared" si="163"/>
        <v>9</v>
      </c>
    </row>
    <row r="4623" ht="15.75" customHeight="1">
      <c r="A4623" s="53">
        <v>11.0</v>
      </c>
      <c r="B4623" s="55" t="s">
        <v>315</v>
      </c>
      <c r="C4623" s="55" t="str">
        <f>+IF(ISERROR(VLOOKUP($B4623,Insumos!$C:$G,3,FALSE)),"",VLOOKUP($B4623,Insumos!$C:$G,3,FALSE))</f>
        <v>UNIDAD</v>
      </c>
      <c r="D4623" s="56">
        <f>+IF(ISERROR(VLOOKUP($B4623,Insumos!$C:$G,2,FALSE)),"",VLOOKUP($B4623,Insumos!$C:$G,2,FALSE))</f>
        <v>170</v>
      </c>
      <c r="E4623" s="57">
        <f>+IF(ISERROR(VLOOKUP($B4623,Insumos!$C:$G,5,FALSE)),"",VLOOKUP($B4623,Insumos!$C:$G,5,FALSE))</f>
        <v>1</v>
      </c>
      <c r="F4623" s="55" t="str">
        <f>+IF(ISERROR(VLOOKUP($B4623,Insumos!$C:$G,4,FALSE)),"",VLOOKUP($B4623,Insumos!$C:$G,4,FALSE))</f>
        <v>UNIDAD</v>
      </c>
      <c r="G4623" s="141">
        <v>1.0</v>
      </c>
      <c r="H4623" s="56">
        <f t="shared" si="163"/>
        <v>170</v>
      </c>
    </row>
    <row r="4624" ht="15.75" customHeight="1">
      <c r="A4624" s="53">
        <v>12.0</v>
      </c>
      <c r="B4624" s="55"/>
      <c r="C4624" s="55" t="str">
        <f>+IF(ISERROR(VLOOKUP($B4624,Insumos!$C:$G,3,FALSE)),"",VLOOKUP($B4624,Insumos!$C:$G,3,FALSE))</f>
        <v/>
      </c>
      <c r="D4624" s="56" t="str">
        <f>+IF(ISERROR(VLOOKUP($B4624,Insumos!$C:$G,2,FALSE)),"",VLOOKUP($B4624,Insumos!$C:$G,2,FALSE))</f>
        <v/>
      </c>
      <c r="E4624" s="57" t="str">
        <f>+IF(ISERROR(VLOOKUP($B4624,Insumos!$C:$G,5,FALSE)),"",VLOOKUP($B4624,Insumos!$C:$G,5,FALSE))</f>
        <v/>
      </c>
      <c r="F4624" s="55" t="str">
        <f>+IF(ISERROR(VLOOKUP($B4624,Insumos!$C:$G,4,FALSE)),"",VLOOKUP($B4624,Insumos!$C:$G,4,FALSE))</f>
        <v/>
      </c>
      <c r="G4624" s="141"/>
      <c r="H4624" s="56">
        <f t="shared" si="163"/>
        <v>0</v>
      </c>
    </row>
    <row r="4625" ht="15.75" customHeight="1">
      <c r="A4625" s="53">
        <v>13.0</v>
      </c>
      <c r="B4625" s="55"/>
      <c r="C4625" s="55" t="str">
        <f>+IF(ISERROR(VLOOKUP($B4625,Insumos!$C:$G,3,FALSE)),"",VLOOKUP($B4625,Insumos!$C:$G,3,FALSE))</f>
        <v/>
      </c>
      <c r="D4625" s="56" t="str">
        <f>+IF(ISERROR(VLOOKUP($B4625,Insumos!$C:$G,2,FALSE)),"",VLOOKUP($B4625,Insumos!$C:$G,2,FALSE))</f>
        <v/>
      </c>
      <c r="E4625" s="57" t="str">
        <f>+IF(ISERROR(VLOOKUP($B4625,Insumos!$C:$G,5,FALSE)),"",VLOOKUP($B4625,Insumos!$C:$G,5,FALSE))</f>
        <v/>
      </c>
      <c r="F4625" s="55" t="str">
        <f>+IF(ISERROR(VLOOKUP($B4625,Insumos!$C:$G,4,FALSE)),"",VLOOKUP($B4625,Insumos!$C:$G,4,FALSE))</f>
        <v/>
      </c>
      <c r="G4625" s="141"/>
      <c r="H4625" s="56">
        <f t="shared" si="163"/>
        <v>0</v>
      </c>
    </row>
    <row r="4626" ht="15.75" customHeight="1">
      <c r="A4626" s="42"/>
      <c r="B4626" s="140"/>
      <c r="C4626" s="41"/>
      <c r="D4626" s="44"/>
      <c r="E4626" s="45"/>
      <c r="F4626" s="41"/>
      <c r="G4626" s="67" t="s">
        <v>566</v>
      </c>
      <c r="H4626" s="68">
        <f>+SUM(H4613:H4625)</f>
        <v>2299.06</v>
      </c>
    </row>
    <row r="4627" ht="15.75" customHeight="1">
      <c r="A4627" s="42"/>
      <c r="B4627" s="140"/>
      <c r="C4627" s="41"/>
      <c r="D4627" s="44"/>
      <c r="E4627" s="45"/>
      <c r="F4627" s="41"/>
      <c r="G4627" s="67" t="s">
        <v>569</v>
      </c>
      <c r="H4627" s="142">
        <f>+H4626/10</f>
        <v>229.906</v>
      </c>
    </row>
    <row r="4628" ht="15.75" customHeight="1">
      <c r="A4628" s="42"/>
      <c r="B4628" s="140"/>
      <c r="C4628" s="41"/>
      <c r="D4628" s="44"/>
      <c r="E4628" s="45"/>
      <c r="F4628" s="41"/>
      <c r="G4628" s="67" t="s">
        <v>570</v>
      </c>
      <c r="H4628" s="143">
        <f>(H4626+H4627)*1.19</f>
        <v>3009.46954</v>
      </c>
    </row>
    <row r="4629" ht="15.75" customHeight="1">
      <c r="A4629" s="42"/>
      <c r="B4629" s="140"/>
      <c r="C4629" s="41"/>
      <c r="D4629" s="44"/>
      <c r="E4629" s="45"/>
      <c r="F4629" s="41"/>
      <c r="G4629" s="67" t="s">
        <v>571</v>
      </c>
      <c r="H4629" s="144">
        <f>+H4628/H4630</f>
        <v>0.2509982936</v>
      </c>
    </row>
    <row r="4630" ht="15.75" customHeight="1">
      <c r="A4630" s="42"/>
      <c r="B4630" s="140"/>
      <c r="C4630" s="41"/>
      <c r="D4630" s="44"/>
      <c r="E4630" s="45"/>
      <c r="F4630" s="41"/>
      <c r="G4630" s="67" t="s">
        <v>572</v>
      </c>
      <c r="H4630" s="154">
        <v>11990.0</v>
      </c>
    </row>
    <row r="4631" ht="15.75" customHeight="1">
      <c r="A4631" s="42"/>
      <c r="B4631" s="140"/>
      <c r="C4631" s="41"/>
      <c r="D4631" s="44"/>
      <c r="E4631" s="45"/>
      <c r="F4631" s="41"/>
      <c r="G4631" s="67"/>
      <c r="H4631" s="205"/>
    </row>
    <row r="4632" ht="15.75" customHeight="1">
      <c r="A4632" s="42"/>
      <c r="B4632" s="140"/>
      <c r="C4632" s="41"/>
      <c r="D4632" s="44"/>
      <c r="E4632" s="45"/>
      <c r="F4632" s="41"/>
      <c r="G4632" s="67"/>
      <c r="H4632" s="205"/>
    </row>
    <row r="4633" ht="15.75" customHeight="1">
      <c r="A4633" s="42"/>
      <c r="B4633" s="140"/>
      <c r="C4633" s="41"/>
      <c r="D4633" s="44"/>
      <c r="E4633" s="45"/>
      <c r="F4633" s="41"/>
      <c r="G4633" s="67"/>
      <c r="H4633" s="205"/>
    </row>
    <row r="4634" ht="15.75" customHeight="1">
      <c r="A4634" s="138" t="s">
        <v>562</v>
      </c>
      <c r="B4634" s="89" t="s">
        <v>703</v>
      </c>
      <c r="C4634" s="34" t="s">
        <v>484</v>
      </c>
      <c r="D4634" s="35"/>
      <c r="E4634" s="36"/>
      <c r="F4634" s="37"/>
      <c r="G4634" s="38"/>
      <c r="H4634" s="35"/>
    </row>
    <row r="4635" ht="15.75" customHeight="1">
      <c r="A4635" s="42"/>
      <c r="B4635" s="140"/>
      <c r="C4635" s="42"/>
      <c r="D4635" s="44"/>
      <c r="E4635" s="45"/>
      <c r="F4635" s="42"/>
      <c r="G4635" s="46"/>
      <c r="H4635" s="44"/>
    </row>
    <row r="4636" ht="15.75" customHeight="1">
      <c r="A4636" s="48" t="s">
        <v>476</v>
      </c>
      <c r="B4636" s="48" t="s">
        <v>477</v>
      </c>
      <c r="C4636" s="48" t="s">
        <v>478</v>
      </c>
      <c r="D4636" s="49" t="s">
        <v>564</v>
      </c>
      <c r="E4636" s="50" t="s">
        <v>10</v>
      </c>
      <c r="F4636" s="48" t="s">
        <v>480</v>
      </c>
      <c r="G4636" s="51" t="s">
        <v>481</v>
      </c>
      <c r="H4636" s="49" t="s">
        <v>565</v>
      </c>
    </row>
    <row r="4637" ht="15.75" customHeight="1">
      <c r="A4637" s="53">
        <v>1.0</v>
      </c>
      <c r="B4637" s="55" t="s">
        <v>206</v>
      </c>
      <c r="C4637" s="55" t="str">
        <f>+IF(ISERROR(VLOOKUP($B4637,Insumos!$C:$G,3,FALSE)),"",VLOOKUP($B4637,Insumos!$C:$G,3,FALSE))</f>
        <v>GRAMOS</v>
      </c>
      <c r="D4637" s="56">
        <f>+IF(ISERROR(VLOOKUP($B4637,Insumos!$C:$G,2,FALSE)),"",VLOOKUP($B4637,Insumos!$C:$G,2,FALSE))</f>
        <v>20580</v>
      </c>
      <c r="E4637" s="57">
        <f>+IF(ISERROR(VLOOKUP($B4637,Insumos!$C:$G,5,FALSE)),"",VLOOKUP($B4637,Insumos!$C:$G,5,FALSE))</f>
        <v>1000</v>
      </c>
      <c r="F4637" s="55" t="str">
        <f>+IF(ISERROR(VLOOKUP($B4637,Insumos!$C:$G,4,FALSE)),"",VLOOKUP($B4637,Insumos!$C:$G,4,FALSE))</f>
        <v>GRAMOS</v>
      </c>
      <c r="G4637" s="141">
        <v>90.0</v>
      </c>
      <c r="H4637" s="56">
        <f t="shared" ref="H4637:H4650" si="164">IF(ISERROR(ROUND(+D4637/E4637*G4637,2)),0,ROUND(+D4637/E4637*G4637,2))</f>
        <v>1852.2</v>
      </c>
    </row>
    <row r="4638" ht="15.75" customHeight="1">
      <c r="A4638" s="53">
        <v>2.0</v>
      </c>
      <c r="B4638" s="55" t="s">
        <v>235</v>
      </c>
      <c r="C4638" s="55" t="str">
        <f>+IF(ISERROR(VLOOKUP($B4638,Insumos!$C:$G,3,FALSE)),"",VLOOKUP($B4638,Insumos!$C:$G,3,FALSE))</f>
        <v>GRAMOS</v>
      </c>
      <c r="D4638" s="56">
        <f>+IF(ISERROR(VLOOKUP($B4638,Insumos!$C:$G,2,FALSE)),"",VLOOKUP($B4638,Insumos!$C:$G,2,FALSE))</f>
        <v>13944.82759</v>
      </c>
      <c r="E4638" s="57">
        <f>+IF(ISERROR(VLOOKUP($B4638,Insumos!$C:$G,5,FALSE)),"",VLOOKUP($B4638,Insumos!$C:$G,5,FALSE))</f>
        <v>1000</v>
      </c>
      <c r="F4638" s="55" t="str">
        <f>+IF(ISERROR(VLOOKUP($B4638,Insumos!$C:$G,4,FALSE)),"",VLOOKUP($B4638,Insumos!$C:$G,4,FALSE))</f>
        <v>GRAMOS</v>
      </c>
      <c r="G4638" s="141">
        <v>135.0</v>
      </c>
      <c r="H4638" s="56">
        <f t="shared" si="164"/>
        <v>1882.55</v>
      </c>
    </row>
    <row r="4639" ht="15.75" customHeight="1">
      <c r="A4639" s="53">
        <v>3.0</v>
      </c>
      <c r="B4639" s="55" t="s">
        <v>297</v>
      </c>
      <c r="C4639" s="55" t="str">
        <f>+IF(ISERROR(VLOOKUP($B4639,Insumos!$C:$G,3,FALSE)),"",VLOOKUP($B4639,Insumos!$C:$G,3,FALSE))</f>
        <v>CAJA</v>
      </c>
      <c r="D4639" s="56">
        <f>+IF(ISERROR(VLOOKUP($B4639,Insumos!$C:$G,2,FALSE)),"",VLOOKUP($B4639,Insumos!$C:$G,2,FALSE))</f>
        <v>110</v>
      </c>
      <c r="E4639" s="57">
        <f>+IF(ISERROR(VLOOKUP($B4639,Insumos!$C:$G,5,FALSE)),"",VLOOKUP($B4639,Insumos!$C:$G,5,FALSE))</f>
        <v>1</v>
      </c>
      <c r="F4639" s="55" t="str">
        <f>+IF(ISERROR(VLOOKUP($B4639,Insumos!$C:$G,4,FALSE)),"",VLOOKUP($B4639,Insumos!$C:$G,4,FALSE))</f>
        <v>CAJA</v>
      </c>
      <c r="G4639" s="141">
        <v>1.0</v>
      </c>
      <c r="H4639" s="56">
        <f t="shared" si="164"/>
        <v>110</v>
      </c>
    </row>
    <row r="4640" ht="15.75" customHeight="1">
      <c r="A4640" s="53">
        <v>4.0</v>
      </c>
      <c r="B4640" s="55" t="s">
        <v>314</v>
      </c>
      <c r="C4640" s="55" t="str">
        <f>+IF(ISERROR(VLOOKUP($B4640,Insumos!$C:$G,3,FALSE)),"",VLOOKUP($B4640,Insumos!$C:$G,3,FALSE))</f>
        <v>UNIDAD</v>
      </c>
      <c r="D4640" s="56">
        <f>+IF(ISERROR(VLOOKUP($B4640,Insumos!$C:$G,2,FALSE)),"",VLOOKUP($B4640,Insumos!$C:$G,2,FALSE))</f>
        <v>10.5</v>
      </c>
      <c r="E4640" s="57">
        <f>+IF(ISERROR(VLOOKUP($B4640,Insumos!$C:$G,5,FALSE)),"",VLOOKUP($B4640,Insumos!$C:$G,5,FALSE))</f>
        <v>1</v>
      </c>
      <c r="F4640" s="55" t="str">
        <f>+IF(ISERROR(VLOOKUP($B4640,Insumos!$C:$G,4,FALSE)),"",VLOOKUP($B4640,Insumos!$C:$G,4,FALSE))</f>
        <v>UNIDAD</v>
      </c>
      <c r="G4640" s="141">
        <v>1.0</v>
      </c>
      <c r="H4640" s="56">
        <f t="shared" si="164"/>
        <v>10.5</v>
      </c>
    </row>
    <row r="4641" ht="15.75" customHeight="1">
      <c r="A4641" s="53">
        <v>5.0</v>
      </c>
      <c r="B4641" s="55" t="s">
        <v>156</v>
      </c>
      <c r="C4641" s="55" t="str">
        <f>+IF(ISERROR(VLOOKUP($B4641,Insumos!$C:$G,3,FALSE)),"",VLOOKUP($B4641,Insumos!$C:$G,3,FALSE))</f>
        <v>GRAMOS</v>
      </c>
      <c r="D4641" s="56">
        <f>+IF(ISERROR(VLOOKUP($B4641,Insumos!$C:$G,2,FALSE)),"",VLOOKUP($B4641,Insumos!$C:$G,2,FALSE))</f>
        <v>909</v>
      </c>
      <c r="E4641" s="57">
        <f>+IF(ISERROR(VLOOKUP($B4641,Insumos!$C:$G,5,FALSE)),"",VLOOKUP($B4641,Insumos!$C:$G,5,FALSE))</f>
        <v>1000</v>
      </c>
      <c r="F4641" s="55" t="str">
        <f>+IF(ISERROR(VLOOKUP($B4641,Insumos!$C:$G,4,FALSE)),"",VLOOKUP($B4641,Insumos!$C:$G,4,FALSE))</f>
        <v>GRAMOS</v>
      </c>
      <c r="G4641" s="141">
        <v>8.0</v>
      </c>
      <c r="H4641" s="56">
        <f t="shared" si="164"/>
        <v>7.27</v>
      </c>
    </row>
    <row r="4642" ht="15.75" customHeight="1">
      <c r="A4642" s="53">
        <v>6.0</v>
      </c>
      <c r="B4642" s="55" t="s">
        <v>313</v>
      </c>
      <c r="C4642" s="55" t="str">
        <f>+IF(ISERROR(VLOOKUP($B4642,Insumos!$C:$G,3,FALSE)),"",VLOOKUP($B4642,Insumos!$C:$G,3,FALSE))</f>
        <v>GRAMOS</v>
      </c>
      <c r="D4642" s="56">
        <f>+IF(ISERROR(VLOOKUP($B4642,Insumos!$C:$G,2,FALSE)),"",VLOOKUP($B4642,Insumos!$C:$G,2,FALSE))</f>
        <v>6750</v>
      </c>
      <c r="E4642" s="57">
        <f>+IF(ISERROR(VLOOKUP($B4642,Insumos!$C:$G,5,FALSE)),"",VLOOKUP($B4642,Insumos!$C:$G,5,FALSE))</f>
        <v>1000</v>
      </c>
      <c r="F4642" s="55" t="str">
        <f>+IF(ISERROR(VLOOKUP($B4642,Insumos!$C:$G,4,FALSE)),"",VLOOKUP($B4642,Insumos!$C:$G,4,FALSE))</f>
        <v>GRAMOS</v>
      </c>
      <c r="G4642" s="141">
        <v>8.0</v>
      </c>
      <c r="H4642" s="56">
        <f t="shared" si="164"/>
        <v>54</v>
      </c>
    </row>
    <row r="4643" ht="15.75" customHeight="1">
      <c r="A4643" s="53">
        <v>7.0</v>
      </c>
      <c r="B4643" s="55" t="s">
        <v>311</v>
      </c>
      <c r="C4643" s="55" t="str">
        <f>+IF(ISERROR(VLOOKUP($B4643,Insumos!$C:$G,3,FALSE)),"",VLOOKUP($B4643,Insumos!$C:$G,3,FALSE))</f>
        <v>UNIDAD</v>
      </c>
      <c r="D4643" s="56">
        <f>+IF(ISERROR(VLOOKUP($B4643,Insumos!$C:$G,2,FALSE)),"",VLOOKUP($B4643,Insumos!$C:$G,2,FALSE))</f>
        <v>75.25</v>
      </c>
      <c r="E4643" s="57">
        <f>+IF(ISERROR(VLOOKUP($B4643,Insumos!$C:$G,5,FALSE)),"",VLOOKUP($B4643,Insumos!$C:$G,5,FALSE))</f>
        <v>1</v>
      </c>
      <c r="F4643" s="55" t="str">
        <f>+IF(ISERROR(VLOOKUP($B4643,Insumos!$C:$G,4,FALSE)),"",VLOOKUP($B4643,Insumos!$C:$G,4,FALSE))</f>
        <v>UNIDAD</v>
      </c>
      <c r="G4643" s="141">
        <v>1.0</v>
      </c>
      <c r="H4643" s="56">
        <f t="shared" si="164"/>
        <v>75.25</v>
      </c>
    </row>
    <row r="4644" ht="15.75" customHeight="1">
      <c r="A4644" s="53">
        <v>8.0</v>
      </c>
      <c r="B4644" s="55" t="s">
        <v>312</v>
      </c>
      <c r="C4644" s="55" t="str">
        <f>+IF(ISERROR(VLOOKUP($B4644,Insumos!$C:$G,3,FALSE)),"",VLOOKUP($B4644,Insumos!$C:$G,3,FALSE))</f>
        <v>UNIDAD</v>
      </c>
      <c r="D4644" s="56">
        <f>+IF(ISERROR(VLOOKUP($B4644,Insumos!$C:$G,2,FALSE)),"",VLOOKUP($B4644,Insumos!$C:$G,2,FALSE))</f>
        <v>90.25</v>
      </c>
      <c r="E4644" s="57">
        <f>+IF(ISERROR(VLOOKUP($B4644,Insumos!$C:$G,5,FALSE)),"",VLOOKUP($B4644,Insumos!$C:$G,5,FALSE))</f>
        <v>1</v>
      </c>
      <c r="F4644" s="55" t="str">
        <f>+IF(ISERROR(VLOOKUP($B4644,Insumos!$C:$G,4,FALSE)),"",VLOOKUP($B4644,Insumos!$C:$G,4,FALSE))</f>
        <v>UNIDAD</v>
      </c>
      <c r="G4644" s="141">
        <v>1.0</v>
      </c>
      <c r="H4644" s="56">
        <f t="shared" si="164"/>
        <v>90.25</v>
      </c>
    </row>
    <row r="4645" ht="15.75" customHeight="1">
      <c r="A4645" s="53">
        <v>9.0</v>
      </c>
      <c r="B4645" s="55" t="s">
        <v>303</v>
      </c>
      <c r="C4645" s="55" t="str">
        <f>+IF(ISERROR(VLOOKUP($B4645,Insumos!$C:$G,3,FALSE)),"",VLOOKUP($B4645,Insumos!$C:$G,3,FALSE))</f>
        <v>UNIDAD</v>
      </c>
      <c r="D4645" s="56">
        <f>+IF(ISERROR(VLOOKUP($B4645,Insumos!$C:$G,2,FALSE)),"",VLOOKUP($B4645,Insumos!$C:$G,2,FALSE))</f>
        <v>10</v>
      </c>
      <c r="E4645" s="57">
        <f>+IF(ISERROR(VLOOKUP($B4645,Insumos!$C:$G,5,FALSE)),"",VLOOKUP($B4645,Insumos!$C:$G,5,FALSE))</f>
        <v>1</v>
      </c>
      <c r="F4645" s="55" t="str">
        <f>+IF(ISERROR(VLOOKUP($B4645,Insumos!$C:$G,4,FALSE)),"",VLOOKUP($B4645,Insumos!$C:$G,4,FALSE))</f>
        <v>UNIDAD</v>
      </c>
      <c r="G4645" s="141">
        <v>1.0</v>
      </c>
      <c r="H4645" s="56">
        <f t="shared" si="164"/>
        <v>10</v>
      </c>
    </row>
    <row r="4646" ht="15.75" customHeight="1">
      <c r="A4646" s="53">
        <v>10.0</v>
      </c>
      <c r="B4646" s="55" t="s">
        <v>304</v>
      </c>
      <c r="C4646" s="55" t="str">
        <f>+IF(ISERROR(VLOOKUP($B4646,Insumos!$C:$G,3,FALSE)),"",VLOOKUP($B4646,Insumos!$C:$G,3,FALSE))</f>
        <v>UNIDAD</v>
      </c>
      <c r="D4646" s="56">
        <f>+IF(ISERROR(VLOOKUP($B4646,Insumos!$C:$G,2,FALSE)),"",VLOOKUP($B4646,Insumos!$C:$G,2,FALSE))</f>
        <v>9</v>
      </c>
      <c r="E4646" s="57">
        <f>+IF(ISERROR(VLOOKUP($B4646,Insumos!$C:$G,5,FALSE)),"",VLOOKUP($B4646,Insumos!$C:$G,5,FALSE))</f>
        <v>1</v>
      </c>
      <c r="F4646" s="55" t="str">
        <f>+IF(ISERROR(VLOOKUP($B4646,Insumos!$C:$G,4,FALSE)),"",VLOOKUP($B4646,Insumos!$C:$G,4,FALSE))</f>
        <v>UNIDAD</v>
      </c>
      <c r="G4646" s="141">
        <v>1.0</v>
      </c>
      <c r="H4646" s="56">
        <f t="shared" si="164"/>
        <v>9</v>
      </c>
    </row>
    <row r="4647" ht="15.75" customHeight="1">
      <c r="A4647" s="53">
        <v>11.0</v>
      </c>
      <c r="B4647" s="55" t="s">
        <v>315</v>
      </c>
      <c r="C4647" s="55" t="str">
        <f>+IF(ISERROR(VLOOKUP($B4647,Insumos!$C:$G,3,FALSE)),"",VLOOKUP($B4647,Insumos!$C:$G,3,FALSE))</f>
        <v>UNIDAD</v>
      </c>
      <c r="D4647" s="56">
        <f>+IF(ISERROR(VLOOKUP($B4647,Insumos!$C:$G,2,FALSE)),"",VLOOKUP($B4647,Insumos!$C:$G,2,FALSE))</f>
        <v>170</v>
      </c>
      <c r="E4647" s="57">
        <f>+IF(ISERROR(VLOOKUP($B4647,Insumos!$C:$G,5,FALSE)),"",VLOOKUP($B4647,Insumos!$C:$G,5,FALSE))</f>
        <v>1</v>
      </c>
      <c r="F4647" s="55" t="str">
        <f>+IF(ISERROR(VLOOKUP($B4647,Insumos!$C:$G,4,FALSE)),"",VLOOKUP($B4647,Insumos!$C:$G,4,FALSE))</f>
        <v>UNIDAD</v>
      </c>
      <c r="G4647" s="141">
        <v>1.0</v>
      </c>
      <c r="H4647" s="56">
        <f t="shared" si="164"/>
        <v>170</v>
      </c>
    </row>
    <row r="4648" ht="15.75" customHeight="1">
      <c r="A4648" s="53">
        <v>12.0</v>
      </c>
      <c r="B4648" s="55"/>
      <c r="C4648" s="55" t="str">
        <f>+IF(ISERROR(VLOOKUP($B4648,Insumos!$C:$G,3,FALSE)),"",VLOOKUP($B4648,Insumos!$C:$G,3,FALSE))</f>
        <v/>
      </c>
      <c r="D4648" s="56" t="str">
        <f>+IF(ISERROR(VLOOKUP($B4648,Insumos!$C:$G,2,FALSE)),"",VLOOKUP($B4648,Insumos!$C:$G,2,FALSE))</f>
        <v/>
      </c>
      <c r="E4648" s="57" t="str">
        <f>+IF(ISERROR(VLOOKUP($B4648,Insumos!$C:$G,5,FALSE)),"",VLOOKUP($B4648,Insumos!$C:$G,5,FALSE))</f>
        <v/>
      </c>
      <c r="F4648" s="55" t="str">
        <f>+IF(ISERROR(VLOOKUP($B4648,Insumos!$C:$G,4,FALSE)),"",VLOOKUP($B4648,Insumos!$C:$G,4,FALSE))</f>
        <v/>
      </c>
      <c r="G4648" s="141"/>
      <c r="H4648" s="56">
        <f t="shared" si="164"/>
        <v>0</v>
      </c>
    </row>
    <row r="4649" ht="15.75" customHeight="1">
      <c r="A4649" s="53">
        <v>13.0</v>
      </c>
      <c r="B4649" s="55"/>
      <c r="C4649" s="55" t="str">
        <f>+IF(ISERROR(VLOOKUP($B4649,Insumos!$C:$G,3,FALSE)),"",VLOOKUP($B4649,Insumos!$C:$G,3,FALSE))</f>
        <v/>
      </c>
      <c r="D4649" s="56" t="str">
        <f>+IF(ISERROR(VLOOKUP($B4649,Insumos!$C:$G,2,FALSE)),"",VLOOKUP($B4649,Insumos!$C:$G,2,FALSE))</f>
        <v/>
      </c>
      <c r="E4649" s="57" t="str">
        <f>+IF(ISERROR(VLOOKUP($B4649,Insumos!$C:$G,5,FALSE)),"",VLOOKUP($B4649,Insumos!$C:$G,5,FALSE))</f>
        <v/>
      </c>
      <c r="F4649" s="55" t="str">
        <f>+IF(ISERROR(VLOOKUP($B4649,Insumos!$C:$G,4,FALSE)),"",VLOOKUP($B4649,Insumos!$C:$G,4,FALSE))</f>
        <v/>
      </c>
      <c r="G4649" s="141"/>
      <c r="H4649" s="56">
        <f t="shared" si="164"/>
        <v>0</v>
      </c>
    </row>
    <row r="4650" ht="15.75" customHeight="1">
      <c r="A4650" s="53">
        <v>14.0</v>
      </c>
      <c r="B4650" s="55"/>
      <c r="C4650" s="55" t="str">
        <f>+IF(ISERROR(VLOOKUP($B4650,Insumos!$C:$G,3,FALSE)),"",VLOOKUP($B4650,Insumos!$C:$G,3,FALSE))</f>
        <v/>
      </c>
      <c r="D4650" s="56" t="str">
        <f>+IF(ISERROR(VLOOKUP($B4650,Insumos!$C:$G,2,FALSE)),"",VLOOKUP($B4650,Insumos!$C:$G,2,FALSE))</f>
        <v/>
      </c>
      <c r="E4650" s="57" t="str">
        <f>+IF(ISERROR(VLOOKUP($B4650,Insumos!$C:$G,5,FALSE)),"",VLOOKUP($B4650,Insumos!$C:$G,5,FALSE))</f>
        <v/>
      </c>
      <c r="F4650" s="55" t="str">
        <f>+IF(ISERROR(VLOOKUP($B4650,Insumos!$C:$G,4,FALSE)),"",VLOOKUP($B4650,Insumos!$C:$G,4,FALSE))</f>
        <v/>
      </c>
      <c r="G4650" s="141"/>
      <c r="H4650" s="56">
        <f t="shared" si="164"/>
        <v>0</v>
      </c>
    </row>
    <row r="4651" ht="15.75" customHeight="1">
      <c r="A4651" s="42"/>
      <c r="B4651" s="140"/>
      <c r="C4651" s="41"/>
      <c r="D4651" s="44"/>
      <c r="E4651" s="45"/>
      <c r="F4651" s="41"/>
      <c r="G4651" s="67" t="s">
        <v>566</v>
      </c>
      <c r="H4651" s="68">
        <f>+SUM(H4637:H4650)</f>
        <v>4271.02</v>
      </c>
    </row>
    <row r="4652" ht="15.75" customHeight="1">
      <c r="A4652" s="42"/>
      <c r="B4652" s="140"/>
      <c r="C4652" s="41"/>
      <c r="D4652" s="44"/>
      <c r="E4652" s="45"/>
      <c r="F4652" s="41"/>
      <c r="G4652" s="67" t="s">
        <v>569</v>
      </c>
      <c r="H4652" s="142">
        <f>+H4651/10</f>
        <v>427.102</v>
      </c>
    </row>
    <row r="4653" ht="15.75" customHeight="1">
      <c r="A4653" s="42"/>
      <c r="B4653" s="140"/>
      <c r="C4653" s="41"/>
      <c r="D4653" s="44"/>
      <c r="E4653" s="45"/>
      <c r="F4653" s="41"/>
      <c r="G4653" s="67" t="s">
        <v>570</v>
      </c>
      <c r="H4653" s="143">
        <f>(H4651+H4652)*1.19</f>
        <v>5590.76518</v>
      </c>
    </row>
    <row r="4654" ht="15.75" customHeight="1">
      <c r="A4654" s="42"/>
      <c r="B4654" s="140"/>
      <c r="C4654" s="41"/>
      <c r="D4654" s="44"/>
      <c r="E4654" s="45"/>
      <c r="F4654" s="41"/>
      <c r="G4654" s="67" t="s">
        <v>571</v>
      </c>
      <c r="H4654" s="144">
        <f>+H4653/H4655</f>
        <v>0.2542412542</v>
      </c>
    </row>
    <row r="4655" ht="15.75" customHeight="1">
      <c r="A4655" s="42"/>
      <c r="B4655" s="140"/>
      <c r="C4655" s="41"/>
      <c r="D4655" s="44"/>
      <c r="E4655" s="45"/>
      <c r="F4655" s="41"/>
      <c r="G4655" s="67" t="s">
        <v>572</v>
      </c>
      <c r="H4655" s="154">
        <v>21990.0</v>
      </c>
    </row>
    <row r="4656" ht="15.75" customHeight="1">
      <c r="A4656" s="42"/>
      <c r="B4656" s="140"/>
      <c r="C4656" s="41"/>
      <c r="D4656" s="44"/>
      <c r="E4656" s="45"/>
      <c r="F4656" s="41"/>
      <c r="G4656" s="67"/>
      <c r="H4656" s="169"/>
    </row>
    <row r="4657" ht="15.75" customHeight="1">
      <c r="A4657" s="42"/>
      <c r="B4657" s="140"/>
      <c r="C4657" s="41"/>
      <c r="D4657" s="44"/>
      <c r="E4657" s="45"/>
      <c r="F4657" s="41"/>
      <c r="G4657" s="67"/>
      <c r="H4657" s="169"/>
    </row>
    <row r="4658" ht="15.75" customHeight="1">
      <c r="A4658" s="42"/>
      <c r="B4658" s="140"/>
      <c r="C4658" s="41"/>
      <c r="D4658" s="44"/>
      <c r="E4658" s="45"/>
      <c r="F4658" s="41"/>
      <c r="G4658" s="67"/>
      <c r="H4658" s="169"/>
    </row>
    <row r="4659" ht="15.75" customHeight="1">
      <c r="A4659" s="138" t="s">
        <v>562</v>
      </c>
      <c r="B4659" s="89" t="s">
        <v>704</v>
      </c>
      <c r="C4659" s="34" t="s">
        <v>484</v>
      </c>
      <c r="D4659" s="35"/>
      <c r="E4659" s="36"/>
      <c r="F4659" s="37"/>
      <c r="G4659" s="38"/>
      <c r="H4659" s="35"/>
    </row>
    <row r="4660" ht="15.75" customHeight="1">
      <c r="A4660" s="42"/>
      <c r="B4660" s="140"/>
      <c r="C4660" s="42"/>
      <c r="D4660" s="44"/>
      <c r="E4660" s="45"/>
      <c r="F4660" s="42"/>
      <c r="G4660" s="46"/>
      <c r="H4660" s="44"/>
    </row>
    <row r="4661" ht="15.75" customHeight="1">
      <c r="A4661" s="48" t="s">
        <v>476</v>
      </c>
      <c r="B4661" s="48" t="s">
        <v>477</v>
      </c>
      <c r="C4661" s="48" t="s">
        <v>478</v>
      </c>
      <c r="D4661" s="49" t="s">
        <v>564</v>
      </c>
      <c r="E4661" s="50" t="s">
        <v>10</v>
      </c>
      <c r="F4661" s="48" t="s">
        <v>480</v>
      </c>
      <c r="G4661" s="51" t="s">
        <v>481</v>
      </c>
      <c r="H4661" s="49" t="s">
        <v>565</v>
      </c>
    </row>
    <row r="4662" ht="15.75" customHeight="1">
      <c r="A4662" s="53">
        <v>1.0</v>
      </c>
      <c r="B4662" s="153" t="s">
        <v>206</v>
      </c>
      <c r="C4662" s="55" t="str">
        <f>+IF(ISERROR(VLOOKUP($B4662,Insumos!$C:$G,3,FALSE)),"",VLOOKUP($B4662,Insumos!$C:$G,3,FALSE))</f>
        <v>GRAMOS</v>
      </c>
      <c r="D4662" s="56">
        <f>+IF(ISERROR(VLOOKUP($B4662,Insumos!$C:$G,2,FALSE)),"",VLOOKUP($B4662,Insumos!$C:$G,2,FALSE))</f>
        <v>20580</v>
      </c>
      <c r="E4662" s="57">
        <f>+IF(ISERROR(VLOOKUP($B4662,Insumos!$C:$G,5,FALSE)),"",VLOOKUP($B4662,Insumos!$C:$G,5,FALSE))</f>
        <v>1000</v>
      </c>
      <c r="F4662" s="55" t="str">
        <f>+IF(ISERROR(VLOOKUP($B4662,Insumos!$C:$G,4,FALSE)),"",VLOOKUP($B4662,Insumos!$C:$G,4,FALSE))</f>
        <v>GRAMOS</v>
      </c>
      <c r="G4662" s="141">
        <v>105.0</v>
      </c>
      <c r="H4662" s="56">
        <f t="shared" ref="H4662:H4671" si="165">IF(ISERROR(ROUND(+D4662/E4662*G4662,2)),0,ROUND(+D4662/E4662*G4662,2))</f>
        <v>2160.9</v>
      </c>
    </row>
    <row r="4663" ht="15.75" customHeight="1">
      <c r="A4663" s="53">
        <v>2.0</v>
      </c>
      <c r="B4663" s="206" t="s">
        <v>297</v>
      </c>
      <c r="C4663" s="55" t="str">
        <f>+IF(ISERROR(VLOOKUP($B4663,Insumos!$C:$G,3,FALSE)),"",VLOOKUP($B4663,Insumos!$C:$G,3,FALSE))</f>
        <v>CAJA</v>
      </c>
      <c r="D4663" s="56">
        <f>+IF(ISERROR(VLOOKUP($B4663,Insumos!$C:$G,2,FALSE)),"",VLOOKUP($B4663,Insumos!$C:$G,2,FALSE))</f>
        <v>110</v>
      </c>
      <c r="E4663" s="57">
        <f>+IF(ISERROR(VLOOKUP($B4663,Insumos!$C:$G,5,FALSE)),"",VLOOKUP($B4663,Insumos!$C:$G,5,FALSE))</f>
        <v>1</v>
      </c>
      <c r="F4663" s="55" t="str">
        <f>+IF(ISERROR(VLOOKUP($B4663,Insumos!$C:$G,4,FALSE)),"",VLOOKUP($B4663,Insumos!$C:$G,4,FALSE))</f>
        <v>CAJA</v>
      </c>
      <c r="G4663" s="141">
        <v>1.0</v>
      </c>
      <c r="H4663" s="56">
        <f t="shared" si="165"/>
        <v>110</v>
      </c>
    </row>
    <row r="4664" ht="15.75" customHeight="1">
      <c r="A4664" s="53">
        <v>3.0</v>
      </c>
      <c r="B4664" s="206" t="s">
        <v>314</v>
      </c>
      <c r="C4664" s="55" t="str">
        <f>+IF(ISERROR(VLOOKUP($B4664,Insumos!$C:$G,3,FALSE)),"",VLOOKUP($B4664,Insumos!$C:$G,3,FALSE))</f>
        <v>UNIDAD</v>
      </c>
      <c r="D4664" s="56">
        <f>+IF(ISERROR(VLOOKUP($B4664,Insumos!$C:$G,2,FALSE)),"",VLOOKUP($B4664,Insumos!$C:$G,2,FALSE))</f>
        <v>10.5</v>
      </c>
      <c r="E4664" s="57">
        <f>+IF(ISERROR(VLOOKUP($B4664,Insumos!$C:$G,5,FALSE)),"",VLOOKUP($B4664,Insumos!$C:$G,5,FALSE))</f>
        <v>1</v>
      </c>
      <c r="F4664" s="55" t="str">
        <f>+IF(ISERROR(VLOOKUP($B4664,Insumos!$C:$G,4,FALSE)),"",VLOOKUP($B4664,Insumos!$C:$G,4,FALSE))</f>
        <v>UNIDAD</v>
      </c>
      <c r="G4664" s="141">
        <v>1.0</v>
      </c>
      <c r="H4664" s="56">
        <f t="shared" si="165"/>
        <v>10.5</v>
      </c>
    </row>
    <row r="4665" ht="15.75" customHeight="1">
      <c r="A4665" s="53">
        <v>4.0</v>
      </c>
      <c r="B4665" s="206" t="s">
        <v>156</v>
      </c>
      <c r="C4665" s="55" t="str">
        <f>+IF(ISERROR(VLOOKUP($B4665,Insumos!$C:$G,3,FALSE)),"",VLOOKUP($B4665,Insumos!$C:$G,3,FALSE))</f>
        <v>GRAMOS</v>
      </c>
      <c r="D4665" s="56">
        <f>+IF(ISERROR(VLOOKUP($B4665,Insumos!$C:$G,2,FALSE)),"",VLOOKUP($B4665,Insumos!$C:$G,2,FALSE))</f>
        <v>909</v>
      </c>
      <c r="E4665" s="57">
        <f>+IF(ISERROR(VLOOKUP($B4665,Insumos!$C:$G,5,FALSE)),"",VLOOKUP($B4665,Insumos!$C:$G,5,FALSE))</f>
        <v>1000</v>
      </c>
      <c r="F4665" s="55" t="str">
        <f>+IF(ISERROR(VLOOKUP($B4665,Insumos!$C:$G,4,FALSE)),"",VLOOKUP($B4665,Insumos!$C:$G,4,FALSE))</f>
        <v>GRAMOS</v>
      </c>
      <c r="G4665" s="141">
        <v>8.0</v>
      </c>
      <c r="H4665" s="56">
        <f t="shared" si="165"/>
        <v>7.27</v>
      </c>
    </row>
    <row r="4666" ht="15.75" customHeight="1">
      <c r="A4666" s="53">
        <v>5.0</v>
      </c>
      <c r="B4666" s="206" t="s">
        <v>313</v>
      </c>
      <c r="C4666" s="55" t="str">
        <f>+IF(ISERROR(VLOOKUP($B4666,Insumos!$C:$G,3,FALSE)),"",VLOOKUP($B4666,Insumos!$C:$G,3,FALSE))</f>
        <v>GRAMOS</v>
      </c>
      <c r="D4666" s="56">
        <f>+IF(ISERROR(VLOOKUP($B4666,Insumos!$C:$G,2,FALSE)),"",VLOOKUP($B4666,Insumos!$C:$G,2,FALSE))</f>
        <v>6750</v>
      </c>
      <c r="E4666" s="57">
        <f>+IF(ISERROR(VLOOKUP($B4666,Insumos!$C:$G,5,FALSE)),"",VLOOKUP($B4666,Insumos!$C:$G,5,FALSE))</f>
        <v>1000</v>
      </c>
      <c r="F4666" s="55" t="str">
        <f>+IF(ISERROR(VLOOKUP($B4666,Insumos!$C:$G,4,FALSE)),"",VLOOKUP($B4666,Insumos!$C:$G,4,FALSE))</f>
        <v>GRAMOS</v>
      </c>
      <c r="G4666" s="141">
        <v>8.0</v>
      </c>
      <c r="H4666" s="56">
        <f t="shared" si="165"/>
        <v>54</v>
      </c>
    </row>
    <row r="4667" ht="15.75" customHeight="1">
      <c r="A4667" s="53">
        <v>6.0</v>
      </c>
      <c r="B4667" s="206" t="s">
        <v>311</v>
      </c>
      <c r="C4667" s="55" t="str">
        <f>+IF(ISERROR(VLOOKUP($B4667,Insumos!$C:$G,3,FALSE)),"",VLOOKUP($B4667,Insumos!$C:$G,3,FALSE))</f>
        <v>UNIDAD</v>
      </c>
      <c r="D4667" s="56">
        <f>+IF(ISERROR(VLOOKUP($B4667,Insumos!$C:$G,2,FALSE)),"",VLOOKUP($B4667,Insumos!$C:$G,2,FALSE))</f>
        <v>75.25</v>
      </c>
      <c r="E4667" s="57">
        <f>+IF(ISERROR(VLOOKUP($B4667,Insumos!$C:$G,5,FALSE)),"",VLOOKUP($B4667,Insumos!$C:$G,5,FALSE))</f>
        <v>1</v>
      </c>
      <c r="F4667" s="55" t="str">
        <f>+IF(ISERROR(VLOOKUP($B4667,Insumos!$C:$G,4,FALSE)),"",VLOOKUP($B4667,Insumos!$C:$G,4,FALSE))</f>
        <v>UNIDAD</v>
      </c>
      <c r="G4667" s="141">
        <v>1.0</v>
      </c>
      <c r="H4667" s="56">
        <f t="shared" si="165"/>
        <v>75.25</v>
      </c>
    </row>
    <row r="4668" ht="15.75" customHeight="1">
      <c r="A4668" s="53">
        <v>7.0</v>
      </c>
      <c r="B4668" s="206" t="s">
        <v>312</v>
      </c>
      <c r="C4668" s="55" t="str">
        <f>+IF(ISERROR(VLOOKUP($B4668,Insumos!$C:$G,3,FALSE)),"",VLOOKUP($B4668,Insumos!$C:$G,3,FALSE))</f>
        <v>UNIDAD</v>
      </c>
      <c r="D4668" s="56">
        <f>+IF(ISERROR(VLOOKUP($B4668,Insumos!$C:$G,2,FALSE)),"",VLOOKUP($B4668,Insumos!$C:$G,2,FALSE))</f>
        <v>90.25</v>
      </c>
      <c r="E4668" s="57">
        <f>+IF(ISERROR(VLOOKUP($B4668,Insumos!$C:$G,5,FALSE)),"",VLOOKUP($B4668,Insumos!$C:$G,5,FALSE))</f>
        <v>1</v>
      </c>
      <c r="F4668" s="55" t="str">
        <f>+IF(ISERROR(VLOOKUP($B4668,Insumos!$C:$G,4,FALSE)),"",VLOOKUP($B4668,Insumos!$C:$G,4,FALSE))</f>
        <v>UNIDAD</v>
      </c>
      <c r="G4668" s="141">
        <v>1.0</v>
      </c>
      <c r="H4668" s="56">
        <f t="shared" si="165"/>
        <v>90.25</v>
      </c>
    </row>
    <row r="4669" ht="15.75" customHeight="1">
      <c r="A4669" s="53">
        <v>8.0</v>
      </c>
      <c r="B4669" s="153" t="s">
        <v>303</v>
      </c>
      <c r="C4669" s="55" t="str">
        <f>+IF(ISERROR(VLOOKUP($B4669,Insumos!$C:$G,3,FALSE)),"",VLOOKUP($B4669,Insumos!$C:$G,3,FALSE))</f>
        <v>UNIDAD</v>
      </c>
      <c r="D4669" s="56">
        <f>+IF(ISERROR(VLOOKUP($B4669,Insumos!$C:$G,2,FALSE)),"",VLOOKUP($B4669,Insumos!$C:$G,2,FALSE))</f>
        <v>10</v>
      </c>
      <c r="E4669" s="57">
        <f>+IF(ISERROR(VLOOKUP($B4669,Insumos!$C:$G,5,FALSE)),"",VLOOKUP($B4669,Insumos!$C:$G,5,FALSE))</f>
        <v>1</v>
      </c>
      <c r="F4669" s="55" t="str">
        <f>+IF(ISERROR(VLOOKUP($B4669,Insumos!$C:$G,4,FALSE)),"",VLOOKUP($B4669,Insumos!$C:$G,4,FALSE))</f>
        <v>UNIDAD</v>
      </c>
      <c r="G4669" s="141">
        <v>1.0</v>
      </c>
      <c r="H4669" s="56">
        <f t="shared" si="165"/>
        <v>10</v>
      </c>
    </row>
    <row r="4670" ht="15.75" customHeight="1">
      <c r="A4670" s="53">
        <v>11.0</v>
      </c>
      <c r="B4670" s="153" t="s">
        <v>304</v>
      </c>
      <c r="C4670" s="55" t="str">
        <f>+IF(ISERROR(VLOOKUP($B4670,Insumos!$C:$G,3,FALSE)),"",VLOOKUP($B4670,Insumos!$C:$G,3,FALSE))</f>
        <v>UNIDAD</v>
      </c>
      <c r="D4670" s="56">
        <f>+IF(ISERROR(VLOOKUP($B4670,Insumos!$C:$G,2,FALSE)),"",VLOOKUP($B4670,Insumos!$C:$G,2,FALSE))</f>
        <v>9</v>
      </c>
      <c r="E4670" s="57">
        <f>+IF(ISERROR(VLOOKUP($B4670,Insumos!$C:$G,5,FALSE)),"",VLOOKUP($B4670,Insumos!$C:$G,5,FALSE))</f>
        <v>1</v>
      </c>
      <c r="F4670" s="55" t="str">
        <f>+IF(ISERROR(VLOOKUP($B4670,Insumos!$C:$G,4,FALSE)),"",VLOOKUP($B4670,Insumos!$C:$G,4,FALSE))</f>
        <v>UNIDAD</v>
      </c>
      <c r="G4670" s="141">
        <v>1.0</v>
      </c>
      <c r="H4670" s="56">
        <f t="shared" si="165"/>
        <v>9</v>
      </c>
    </row>
    <row r="4671" ht="15.75" customHeight="1">
      <c r="A4671" s="53">
        <v>12.0</v>
      </c>
      <c r="B4671" s="153" t="s">
        <v>315</v>
      </c>
      <c r="C4671" s="55" t="str">
        <f>+IF(ISERROR(VLOOKUP($B4671,Insumos!$C:$G,3,FALSE)),"",VLOOKUP($B4671,Insumos!$C:$G,3,FALSE))</f>
        <v>UNIDAD</v>
      </c>
      <c r="D4671" s="56">
        <f>+IF(ISERROR(VLOOKUP($B4671,Insumos!$C:$G,2,FALSE)),"",VLOOKUP($B4671,Insumos!$C:$G,2,FALSE))</f>
        <v>170</v>
      </c>
      <c r="E4671" s="57">
        <f>+IF(ISERROR(VLOOKUP($B4671,Insumos!$C:$G,5,FALSE)),"",VLOOKUP($B4671,Insumos!$C:$G,5,FALSE))</f>
        <v>1</v>
      </c>
      <c r="F4671" s="55" t="str">
        <f>+IF(ISERROR(VLOOKUP($B4671,Insumos!$C:$G,4,FALSE)),"",VLOOKUP($B4671,Insumos!$C:$G,4,FALSE))</f>
        <v>UNIDAD</v>
      </c>
      <c r="G4671" s="141">
        <v>1.0</v>
      </c>
      <c r="H4671" s="56">
        <f t="shared" si="165"/>
        <v>170</v>
      </c>
    </row>
    <row r="4672" ht="15.75" customHeight="1">
      <c r="A4672" s="42"/>
      <c r="B4672" s="140"/>
      <c r="C4672" s="41"/>
      <c r="D4672" s="44"/>
      <c r="E4672" s="45"/>
      <c r="F4672" s="41"/>
      <c r="G4672" s="67" t="s">
        <v>566</v>
      </c>
      <c r="H4672" s="68">
        <f>+SUM(H4662:H4671)</f>
        <v>2697.17</v>
      </c>
    </row>
    <row r="4673" ht="15.75" customHeight="1">
      <c r="A4673" s="42"/>
      <c r="B4673" s="140"/>
      <c r="C4673" s="41"/>
      <c r="D4673" s="44"/>
      <c r="E4673" s="45"/>
      <c r="F4673" s="41"/>
      <c r="G4673" s="67" t="s">
        <v>569</v>
      </c>
      <c r="H4673" s="142">
        <f>+H4672/10</f>
        <v>269.717</v>
      </c>
    </row>
    <row r="4674" ht="15.75" customHeight="1">
      <c r="A4674" s="42"/>
      <c r="B4674" s="140"/>
      <c r="C4674" s="41"/>
      <c r="D4674" s="44"/>
      <c r="E4674" s="45"/>
      <c r="F4674" s="41"/>
      <c r="G4674" s="67" t="s">
        <v>570</v>
      </c>
      <c r="H4674" s="143">
        <f>(H4672+H4673)*1.19</f>
        <v>3530.59553</v>
      </c>
    </row>
    <row r="4675" ht="15.75" customHeight="1">
      <c r="A4675" s="42"/>
      <c r="B4675" s="140"/>
      <c r="C4675" s="41"/>
      <c r="D4675" s="44"/>
      <c r="E4675" s="45"/>
      <c r="F4675" s="41"/>
      <c r="G4675" s="67" t="s">
        <v>571</v>
      </c>
      <c r="H4675" s="144">
        <f>+H4674/H4676</f>
        <v>0.2717933433</v>
      </c>
    </row>
    <row r="4676" ht="15.75" customHeight="1">
      <c r="A4676" s="42"/>
      <c r="B4676" s="140"/>
      <c r="C4676" s="41"/>
      <c r="D4676" s="44"/>
      <c r="E4676" s="45"/>
      <c r="F4676" s="41"/>
      <c r="G4676" s="67" t="s">
        <v>572</v>
      </c>
      <c r="H4676" s="154">
        <v>12990.0</v>
      </c>
    </row>
    <row r="4677" ht="15.75" customHeight="1">
      <c r="B4677" s="4"/>
      <c r="G4677" s="31"/>
    </row>
    <row r="4678" ht="15.75" customHeight="1">
      <c r="B4678" s="4"/>
      <c r="G4678" s="31"/>
    </row>
    <row r="4679" ht="15.75" customHeight="1">
      <c r="B4679" s="4"/>
      <c r="G4679" s="31"/>
    </row>
    <row r="4680" ht="15.75" customHeight="1">
      <c r="A4680" s="138" t="s">
        <v>562</v>
      </c>
      <c r="B4680" s="89" t="s">
        <v>705</v>
      </c>
      <c r="C4680" s="34" t="s">
        <v>484</v>
      </c>
      <c r="D4680" s="35"/>
      <c r="E4680" s="36"/>
      <c r="F4680" s="37"/>
      <c r="G4680" s="38"/>
      <c r="H4680" s="35"/>
    </row>
    <row r="4681" ht="15.75" customHeight="1">
      <c r="A4681" s="42"/>
      <c r="B4681" s="140"/>
      <c r="C4681" s="42"/>
      <c r="D4681" s="44"/>
      <c r="E4681" s="45"/>
      <c r="F4681" s="42"/>
      <c r="G4681" s="46"/>
      <c r="H4681" s="44"/>
    </row>
    <row r="4682" ht="15.75" customHeight="1">
      <c r="A4682" s="48" t="s">
        <v>476</v>
      </c>
      <c r="B4682" s="48" t="s">
        <v>477</v>
      </c>
      <c r="C4682" s="48" t="s">
        <v>478</v>
      </c>
      <c r="D4682" s="49" t="s">
        <v>564</v>
      </c>
      <c r="E4682" s="50" t="s">
        <v>10</v>
      </c>
      <c r="F4682" s="48" t="s">
        <v>480</v>
      </c>
      <c r="G4682" s="51" t="s">
        <v>481</v>
      </c>
      <c r="H4682" s="49" t="s">
        <v>565</v>
      </c>
    </row>
    <row r="4683" ht="15.75" customHeight="1">
      <c r="A4683" s="53">
        <v>1.0</v>
      </c>
      <c r="B4683" s="55" t="s">
        <v>206</v>
      </c>
      <c r="C4683" s="55" t="str">
        <f>+IF(ISERROR(VLOOKUP($B4683,Insumos!$C:$G,3,FALSE)),"",VLOOKUP($B4683,Insumos!$C:$G,3,FALSE))</f>
        <v>GRAMOS</v>
      </c>
      <c r="D4683" s="56">
        <f>+IF(ISERROR(VLOOKUP($B4683,Insumos!$C:$G,2,FALSE)),"",VLOOKUP($B4683,Insumos!$C:$G,2,FALSE))</f>
        <v>20580</v>
      </c>
      <c r="E4683" s="57">
        <f>+IF(ISERROR(VLOOKUP($B4683,Insumos!$C:$G,5,FALSE)),"",VLOOKUP($B4683,Insumos!$C:$G,5,FALSE))</f>
        <v>1000</v>
      </c>
      <c r="F4683" s="55" t="str">
        <f>+IF(ISERROR(VLOOKUP($B4683,Insumos!$C:$G,4,FALSE)),"",VLOOKUP($B4683,Insumos!$C:$G,4,FALSE))</f>
        <v>GRAMOS</v>
      </c>
      <c r="G4683" s="141">
        <v>225.0</v>
      </c>
      <c r="H4683" s="56">
        <f t="shared" ref="H4683:H4692" si="166">IF(ISERROR(ROUND(+D4683/E4683*G4683,2)),0,ROUND(+D4683/E4683*G4683,2))</f>
        <v>4630.5</v>
      </c>
    </row>
    <row r="4684" ht="15.75" customHeight="1">
      <c r="A4684" s="53">
        <v>2.0</v>
      </c>
      <c r="B4684" s="55" t="s">
        <v>297</v>
      </c>
      <c r="C4684" s="55" t="str">
        <f>+IF(ISERROR(VLOOKUP($B4684,Insumos!$C:$G,3,FALSE)),"",VLOOKUP($B4684,Insumos!$C:$G,3,FALSE))</f>
        <v>CAJA</v>
      </c>
      <c r="D4684" s="56">
        <f>+IF(ISERROR(VLOOKUP($B4684,Insumos!$C:$G,2,FALSE)),"",VLOOKUP($B4684,Insumos!$C:$G,2,FALSE))</f>
        <v>110</v>
      </c>
      <c r="E4684" s="57">
        <f>+IF(ISERROR(VLOOKUP($B4684,Insumos!$C:$G,5,FALSE)),"",VLOOKUP($B4684,Insumos!$C:$G,5,FALSE))</f>
        <v>1</v>
      </c>
      <c r="F4684" s="55" t="str">
        <f>+IF(ISERROR(VLOOKUP($B4684,Insumos!$C:$G,4,FALSE)),"",VLOOKUP($B4684,Insumos!$C:$G,4,FALSE))</f>
        <v>CAJA</v>
      </c>
      <c r="G4684" s="141">
        <v>1.0</v>
      </c>
      <c r="H4684" s="56">
        <f t="shared" si="166"/>
        <v>110</v>
      </c>
    </row>
    <row r="4685" ht="15.75" customHeight="1">
      <c r="A4685" s="53">
        <v>3.0</v>
      </c>
      <c r="B4685" s="55" t="s">
        <v>314</v>
      </c>
      <c r="C4685" s="55" t="str">
        <f>+IF(ISERROR(VLOOKUP($B4685,Insumos!$C:$G,3,FALSE)),"",VLOOKUP($B4685,Insumos!$C:$G,3,FALSE))</f>
        <v>UNIDAD</v>
      </c>
      <c r="D4685" s="56">
        <f>+IF(ISERROR(VLOOKUP($B4685,Insumos!$C:$G,2,FALSE)),"",VLOOKUP($B4685,Insumos!$C:$G,2,FALSE))</f>
        <v>10.5</v>
      </c>
      <c r="E4685" s="57">
        <f>+IF(ISERROR(VLOOKUP($B4685,Insumos!$C:$G,5,FALSE)),"",VLOOKUP($B4685,Insumos!$C:$G,5,FALSE))</f>
        <v>1</v>
      </c>
      <c r="F4685" s="55" t="str">
        <f>+IF(ISERROR(VLOOKUP($B4685,Insumos!$C:$G,4,FALSE)),"",VLOOKUP($B4685,Insumos!$C:$G,4,FALSE))</f>
        <v>UNIDAD</v>
      </c>
      <c r="G4685" s="141">
        <v>1.0</v>
      </c>
      <c r="H4685" s="56">
        <f t="shared" si="166"/>
        <v>10.5</v>
      </c>
    </row>
    <row r="4686" ht="15.75" customHeight="1">
      <c r="A4686" s="53">
        <v>4.0</v>
      </c>
      <c r="B4686" s="55" t="s">
        <v>156</v>
      </c>
      <c r="C4686" s="55" t="str">
        <f>+IF(ISERROR(VLOOKUP($B4686,Insumos!$C:$G,3,FALSE)),"",VLOOKUP($B4686,Insumos!$C:$G,3,FALSE))</f>
        <v>GRAMOS</v>
      </c>
      <c r="D4686" s="56">
        <f>+IF(ISERROR(VLOOKUP($B4686,Insumos!$C:$G,2,FALSE)),"",VLOOKUP($B4686,Insumos!$C:$G,2,FALSE))</f>
        <v>909</v>
      </c>
      <c r="E4686" s="57">
        <f>+IF(ISERROR(VLOOKUP($B4686,Insumos!$C:$G,5,FALSE)),"",VLOOKUP($B4686,Insumos!$C:$G,5,FALSE))</f>
        <v>1000</v>
      </c>
      <c r="F4686" s="55" t="str">
        <f>+IF(ISERROR(VLOOKUP($B4686,Insumos!$C:$G,4,FALSE)),"",VLOOKUP($B4686,Insumos!$C:$G,4,FALSE))</f>
        <v>GRAMOS</v>
      </c>
      <c r="G4686" s="141">
        <v>8.0</v>
      </c>
      <c r="H4686" s="56">
        <f t="shared" si="166"/>
        <v>7.27</v>
      </c>
    </row>
    <row r="4687" ht="15.75" customHeight="1">
      <c r="A4687" s="53">
        <v>5.0</v>
      </c>
      <c r="B4687" s="55" t="s">
        <v>313</v>
      </c>
      <c r="C4687" s="55" t="str">
        <f>+IF(ISERROR(VLOOKUP($B4687,Insumos!$C:$G,3,FALSE)),"",VLOOKUP($B4687,Insumos!$C:$G,3,FALSE))</f>
        <v>GRAMOS</v>
      </c>
      <c r="D4687" s="56">
        <f>+IF(ISERROR(VLOOKUP($B4687,Insumos!$C:$G,2,FALSE)),"",VLOOKUP($B4687,Insumos!$C:$G,2,FALSE))</f>
        <v>6750</v>
      </c>
      <c r="E4687" s="57">
        <f>+IF(ISERROR(VLOOKUP($B4687,Insumos!$C:$G,5,FALSE)),"",VLOOKUP($B4687,Insumos!$C:$G,5,FALSE))</f>
        <v>1000</v>
      </c>
      <c r="F4687" s="55" t="str">
        <f>+IF(ISERROR(VLOOKUP($B4687,Insumos!$C:$G,4,FALSE)),"",VLOOKUP($B4687,Insumos!$C:$G,4,FALSE))</f>
        <v>GRAMOS</v>
      </c>
      <c r="G4687" s="141">
        <v>8.0</v>
      </c>
      <c r="H4687" s="56">
        <f t="shared" si="166"/>
        <v>54</v>
      </c>
    </row>
    <row r="4688" ht="15.75" customHeight="1">
      <c r="A4688" s="53">
        <v>6.0</v>
      </c>
      <c r="B4688" s="55" t="s">
        <v>311</v>
      </c>
      <c r="C4688" s="55" t="str">
        <f>+IF(ISERROR(VLOOKUP($B4688,Insumos!$C:$G,3,FALSE)),"",VLOOKUP($B4688,Insumos!$C:$G,3,FALSE))</f>
        <v>UNIDAD</v>
      </c>
      <c r="D4688" s="56">
        <f>+IF(ISERROR(VLOOKUP($B4688,Insumos!$C:$G,2,FALSE)),"",VLOOKUP($B4688,Insumos!$C:$G,2,FALSE))</f>
        <v>75.25</v>
      </c>
      <c r="E4688" s="57">
        <f>+IF(ISERROR(VLOOKUP($B4688,Insumos!$C:$G,5,FALSE)),"",VLOOKUP($B4688,Insumos!$C:$G,5,FALSE))</f>
        <v>1</v>
      </c>
      <c r="F4688" s="55" t="str">
        <f>+IF(ISERROR(VLOOKUP($B4688,Insumos!$C:$G,4,FALSE)),"",VLOOKUP($B4688,Insumos!$C:$G,4,FALSE))</f>
        <v>UNIDAD</v>
      </c>
      <c r="G4688" s="141">
        <v>1.0</v>
      </c>
      <c r="H4688" s="56">
        <f t="shared" si="166"/>
        <v>75.25</v>
      </c>
    </row>
    <row r="4689" ht="15.75" customHeight="1">
      <c r="A4689" s="53">
        <v>7.0</v>
      </c>
      <c r="B4689" s="55" t="s">
        <v>312</v>
      </c>
      <c r="C4689" s="55" t="str">
        <f>+IF(ISERROR(VLOOKUP($B4689,Insumos!$C:$G,3,FALSE)),"",VLOOKUP($B4689,Insumos!$C:$G,3,FALSE))</f>
        <v>UNIDAD</v>
      </c>
      <c r="D4689" s="56">
        <f>+IF(ISERROR(VLOOKUP($B4689,Insumos!$C:$G,2,FALSE)),"",VLOOKUP($B4689,Insumos!$C:$G,2,FALSE))</f>
        <v>90.25</v>
      </c>
      <c r="E4689" s="57">
        <f>+IF(ISERROR(VLOOKUP($B4689,Insumos!$C:$G,5,FALSE)),"",VLOOKUP($B4689,Insumos!$C:$G,5,FALSE))</f>
        <v>1</v>
      </c>
      <c r="F4689" s="55" t="str">
        <f>+IF(ISERROR(VLOOKUP($B4689,Insumos!$C:$G,4,FALSE)),"",VLOOKUP($B4689,Insumos!$C:$G,4,FALSE))</f>
        <v>UNIDAD</v>
      </c>
      <c r="G4689" s="141">
        <v>1.0</v>
      </c>
      <c r="H4689" s="56">
        <f t="shared" si="166"/>
        <v>90.25</v>
      </c>
    </row>
    <row r="4690" ht="15.75" customHeight="1">
      <c r="A4690" s="53">
        <v>8.0</v>
      </c>
      <c r="B4690" s="55" t="s">
        <v>303</v>
      </c>
      <c r="C4690" s="55" t="str">
        <f>+IF(ISERROR(VLOOKUP($B4690,Insumos!$C:$G,3,FALSE)),"",VLOOKUP($B4690,Insumos!$C:$G,3,FALSE))</f>
        <v>UNIDAD</v>
      </c>
      <c r="D4690" s="56">
        <f>+IF(ISERROR(VLOOKUP($B4690,Insumos!$C:$G,2,FALSE)),"",VLOOKUP($B4690,Insumos!$C:$G,2,FALSE))</f>
        <v>10</v>
      </c>
      <c r="E4690" s="57">
        <f>+IF(ISERROR(VLOOKUP($B4690,Insumos!$C:$G,5,FALSE)),"",VLOOKUP($B4690,Insumos!$C:$G,5,FALSE))</f>
        <v>1</v>
      </c>
      <c r="F4690" s="55" t="str">
        <f>+IF(ISERROR(VLOOKUP($B4690,Insumos!$C:$G,4,FALSE)),"",VLOOKUP($B4690,Insumos!$C:$G,4,FALSE))</f>
        <v>UNIDAD</v>
      </c>
      <c r="G4690" s="141">
        <v>1.0</v>
      </c>
      <c r="H4690" s="56">
        <f t="shared" si="166"/>
        <v>10</v>
      </c>
    </row>
    <row r="4691" ht="15.75" customHeight="1">
      <c r="A4691" s="53">
        <v>11.0</v>
      </c>
      <c r="B4691" s="55" t="s">
        <v>304</v>
      </c>
      <c r="C4691" s="55" t="str">
        <f>+IF(ISERROR(VLOOKUP($B4691,Insumos!$C:$G,3,FALSE)),"",VLOOKUP($B4691,Insumos!$C:$G,3,FALSE))</f>
        <v>UNIDAD</v>
      </c>
      <c r="D4691" s="56">
        <f>+IF(ISERROR(VLOOKUP($B4691,Insumos!$C:$G,2,FALSE)),"",VLOOKUP($B4691,Insumos!$C:$G,2,FALSE))</f>
        <v>9</v>
      </c>
      <c r="E4691" s="57">
        <f>+IF(ISERROR(VLOOKUP($B4691,Insumos!$C:$G,5,FALSE)),"",VLOOKUP($B4691,Insumos!$C:$G,5,FALSE))</f>
        <v>1</v>
      </c>
      <c r="F4691" s="55" t="str">
        <f>+IF(ISERROR(VLOOKUP($B4691,Insumos!$C:$G,4,FALSE)),"",VLOOKUP($B4691,Insumos!$C:$G,4,FALSE))</f>
        <v>UNIDAD</v>
      </c>
      <c r="G4691" s="141">
        <v>1.0</v>
      </c>
      <c r="H4691" s="56">
        <f t="shared" si="166"/>
        <v>9</v>
      </c>
    </row>
    <row r="4692" ht="15.75" customHeight="1">
      <c r="A4692" s="53">
        <v>12.0</v>
      </c>
      <c r="B4692" s="55" t="s">
        <v>315</v>
      </c>
      <c r="C4692" s="55" t="str">
        <f>+IF(ISERROR(VLOOKUP($B4692,Insumos!$C:$G,3,FALSE)),"",VLOOKUP($B4692,Insumos!$C:$G,3,FALSE))</f>
        <v>UNIDAD</v>
      </c>
      <c r="D4692" s="56">
        <f>+IF(ISERROR(VLOOKUP($B4692,Insumos!$C:$G,2,FALSE)),"",VLOOKUP($B4692,Insumos!$C:$G,2,FALSE))</f>
        <v>170</v>
      </c>
      <c r="E4692" s="57">
        <f>+IF(ISERROR(VLOOKUP($B4692,Insumos!$C:$G,5,FALSE)),"",VLOOKUP($B4692,Insumos!$C:$G,5,FALSE))</f>
        <v>1</v>
      </c>
      <c r="F4692" s="55" t="str">
        <f>+IF(ISERROR(VLOOKUP($B4692,Insumos!$C:$G,4,FALSE)),"",VLOOKUP($B4692,Insumos!$C:$G,4,FALSE))</f>
        <v>UNIDAD</v>
      </c>
      <c r="G4692" s="141">
        <v>1.0</v>
      </c>
      <c r="H4692" s="56">
        <f t="shared" si="166"/>
        <v>170</v>
      </c>
    </row>
    <row r="4693" ht="15.75" customHeight="1">
      <c r="A4693" s="42"/>
      <c r="B4693" s="140"/>
      <c r="C4693" s="41"/>
      <c r="D4693" s="44"/>
      <c r="E4693" s="45"/>
      <c r="F4693" s="41"/>
      <c r="G4693" s="67" t="s">
        <v>566</v>
      </c>
      <c r="H4693" s="68">
        <f>+SUM(H4683:H4692)</f>
        <v>5166.77</v>
      </c>
    </row>
    <row r="4694" ht="15.75" customHeight="1">
      <c r="A4694" s="42"/>
      <c r="B4694" s="140"/>
      <c r="C4694" s="41"/>
      <c r="D4694" s="44"/>
      <c r="E4694" s="45"/>
      <c r="F4694" s="41"/>
      <c r="G4694" s="67" t="s">
        <v>569</v>
      </c>
      <c r="H4694" s="142">
        <f>+H4693/10</f>
        <v>516.677</v>
      </c>
    </row>
    <row r="4695" ht="15.75" customHeight="1">
      <c r="A4695" s="42"/>
      <c r="B4695" s="140"/>
      <c r="C4695" s="41"/>
      <c r="D4695" s="44"/>
      <c r="E4695" s="45"/>
      <c r="F4695" s="41"/>
      <c r="G4695" s="67" t="s">
        <v>570</v>
      </c>
      <c r="H4695" s="143">
        <f>(H4693+H4694)*1.19</f>
        <v>6763.30193</v>
      </c>
    </row>
    <row r="4696" ht="15.75" customHeight="1">
      <c r="A4696" s="42"/>
      <c r="B4696" s="140"/>
      <c r="C4696" s="41"/>
      <c r="D4696" s="44"/>
      <c r="E4696" s="45"/>
      <c r="F4696" s="41"/>
      <c r="G4696" s="67" t="s">
        <v>571</v>
      </c>
      <c r="H4696" s="144">
        <f>+H4695/H4697</f>
        <v>0.294184512</v>
      </c>
    </row>
    <row r="4697" ht="15.75" customHeight="1">
      <c r="A4697" s="42"/>
      <c r="B4697" s="140"/>
      <c r="C4697" s="41"/>
      <c r="D4697" s="44"/>
      <c r="E4697" s="45"/>
      <c r="F4697" s="41"/>
      <c r="G4697" s="67" t="s">
        <v>572</v>
      </c>
      <c r="H4697" s="154">
        <v>22990.0</v>
      </c>
    </row>
    <row r="4698" ht="15.75" customHeight="1">
      <c r="B4698" s="4"/>
      <c r="G4698" s="31"/>
    </row>
    <row r="4699" ht="15.75" customHeight="1">
      <c r="B4699" s="4"/>
      <c r="G4699" s="31"/>
    </row>
    <row r="4700" ht="15.75" customHeight="1">
      <c r="B4700" s="4"/>
      <c r="G4700" s="31"/>
    </row>
    <row r="4701" ht="15.75" customHeight="1">
      <c r="B4701" s="4"/>
      <c r="G4701" s="31"/>
    </row>
    <row r="4702" ht="15.75" customHeight="1">
      <c r="B4702" s="4"/>
      <c r="G4702" s="31"/>
    </row>
    <row r="4703" ht="15.75" customHeight="1">
      <c r="B4703" s="4"/>
      <c r="G4703" s="31"/>
    </row>
    <row r="4704" ht="15.75" customHeight="1">
      <c r="A4704" s="138" t="s">
        <v>562</v>
      </c>
      <c r="B4704" s="89" t="s">
        <v>706</v>
      </c>
      <c r="C4704" s="34" t="s">
        <v>484</v>
      </c>
      <c r="D4704" s="35"/>
      <c r="E4704" s="36"/>
      <c r="F4704" s="37"/>
      <c r="G4704" s="38"/>
      <c r="H4704" s="35"/>
    </row>
    <row r="4705" ht="15.75" customHeight="1">
      <c r="A4705" s="42"/>
      <c r="B4705" s="140"/>
      <c r="C4705" s="42"/>
      <c r="D4705" s="44"/>
      <c r="E4705" s="45"/>
      <c r="F4705" s="42"/>
      <c r="G4705" s="46"/>
      <c r="H4705" s="44"/>
    </row>
    <row r="4706" ht="15.75" customHeight="1">
      <c r="A4706" s="48" t="s">
        <v>476</v>
      </c>
      <c r="B4706" s="48" t="s">
        <v>477</v>
      </c>
      <c r="C4706" s="48" t="s">
        <v>478</v>
      </c>
      <c r="D4706" s="49" t="s">
        <v>564</v>
      </c>
      <c r="E4706" s="50" t="s">
        <v>10</v>
      </c>
      <c r="F4706" s="48" t="s">
        <v>480</v>
      </c>
      <c r="G4706" s="51" t="s">
        <v>481</v>
      </c>
      <c r="H4706" s="49" t="s">
        <v>565</v>
      </c>
    </row>
    <row r="4707" ht="15.75" customHeight="1">
      <c r="A4707" s="53">
        <v>1.0</v>
      </c>
      <c r="B4707" s="55" t="s">
        <v>235</v>
      </c>
      <c r="C4707" s="55" t="str">
        <f>+IF(ISERROR(VLOOKUP($B4707,Insumos!$C:$G,3,FALSE)),"",VLOOKUP($B4707,Insumos!$C:$G,3,FALSE))</f>
        <v>GRAMOS</v>
      </c>
      <c r="D4707" s="56">
        <f>+IF(ISERROR(VLOOKUP($B4707,Insumos!$C:$G,2,FALSE)),"",VLOOKUP($B4707,Insumos!$C:$G,2,FALSE))</f>
        <v>13944.82759</v>
      </c>
      <c r="E4707" s="57">
        <f>+IF(ISERROR(VLOOKUP($B4707,Insumos!$C:$G,5,FALSE)),"",VLOOKUP($B4707,Insumos!$C:$G,5,FALSE))</f>
        <v>1000</v>
      </c>
      <c r="F4707" s="55" t="str">
        <f>+IF(ISERROR(VLOOKUP($B4707,Insumos!$C:$G,4,FALSE)),"",VLOOKUP($B4707,Insumos!$C:$G,4,FALSE))</f>
        <v>GRAMOS</v>
      </c>
      <c r="G4707" s="182">
        <v>150.0</v>
      </c>
      <c r="H4707" s="56">
        <f t="shared" ref="H4707:H4724" si="167">IF(ISERROR(ROUND(+D4707/E4707*G4707,2)),0,ROUND(+D4707/E4707*G4707,2))</f>
        <v>2091.72</v>
      </c>
    </row>
    <row r="4708" ht="15.75" customHeight="1">
      <c r="A4708" s="53">
        <v>2.0</v>
      </c>
      <c r="B4708" s="55" t="s">
        <v>236</v>
      </c>
      <c r="C4708" s="55" t="str">
        <f>+IF(ISERROR(VLOOKUP($B4708,Insumos!$C:$G,3,FALSE)),"",VLOOKUP($B4708,Insumos!$C:$G,3,FALSE))</f>
        <v>GRAMOS</v>
      </c>
      <c r="D4708" s="56">
        <f>+IF(ISERROR(VLOOKUP($B4708,Insumos!$C:$G,2,FALSE)),"",VLOOKUP($B4708,Insumos!$C:$G,2,FALSE))</f>
        <v>8753.846154</v>
      </c>
      <c r="E4708" s="57">
        <f>+IF(ISERROR(VLOOKUP($B4708,Insumos!$C:$G,5,FALSE)),"",VLOOKUP($B4708,Insumos!$C:$G,5,FALSE))</f>
        <v>1000</v>
      </c>
      <c r="F4708" s="55" t="str">
        <f>+IF(ISERROR(VLOOKUP($B4708,Insumos!$C:$G,4,FALSE)),"",VLOOKUP($B4708,Insumos!$C:$G,4,FALSE))</f>
        <v>GRAMOS</v>
      </c>
      <c r="G4708" s="186">
        <v>40.0</v>
      </c>
      <c r="H4708" s="56">
        <f t="shared" si="167"/>
        <v>350.15</v>
      </c>
    </row>
    <row r="4709" ht="15.75" customHeight="1">
      <c r="A4709" s="53">
        <v>3.0</v>
      </c>
      <c r="B4709" s="55" t="s">
        <v>260</v>
      </c>
      <c r="C4709" s="55" t="str">
        <f>+IF(ISERROR(VLOOKUP($B4709,Insumos!$C:$G,3,FALSE)),"",VLOOKUP($B4709,Insumos!$C:$G,3,FALSE))</f>
        <v>GRAMOS</v>
      </c>
      <c r="D4709" s="56">
        <f>+IF(ISERROR(VLOOKUP($B4709,Insumos!$C:$G,2,FALSE)),"",VLOOKUP($B4709,Insumos!$C:$G,2,FALSE))</f>
        <v>6571.428571</v>
      </c>
      <c r="E4709" s="57">
        <f>+IF(ISERROR(VLOOKUP($B4709,Insumos!$C:$G,5,FALSE)),"",VLOOKUP($B4709,Insumos!$C:$G,5,FALSE))</f>
        <v>1000</v>
      </c>
      <c r="F4709" s="55" t="str">
        <f>+IF(ISERROR(VLOOKUP($B4709,Insumos!$C:$G,4,FALSE)),"",VLOOKUP($B4709,Insumos!$C:$G,4,FALSE))</f>
        <v>GRAMOS</v>
      </c>
      <c r="G4709" s="186">
        <v>20.0</v>
      </c>
      <c r="H4709" s="56">
        <f t="shared" si="167"/>
        <v>131.43</v>
      </c>
    </row>
    <row r="4710" ht="15.75" customHeight="1">
      <c r="A4710" s="53">
        <v>4.0</v>
      </c>
      <c r="B4710" s="55" t="s">
        <v>234</v>
      </c>
      <c r="C4710" s="55" t="str">
        <f>+IF(ISERROR(VLOOKUP($B4710,Insumos!$C:$G,3,FALSE)),"",VLOOKUP($B4710,Insumos!$C:$G,3,FALSE))</f>
        <v>GRAMOS</v>
      </c>
      <c r="D4710" s="56">
        <f>+IF(ISERROR(VLOOKUP($B4710,Insumos!$C:$G,2,FALSE)),"",VLOOKUP($B4710,Insumos!$C:$G,2,FALSE))</f>
        <v>878.8888889</v>
      </c>
      <c r="E4710" s="57">
        <f>+IF(ISERROR(VLOOKUP($B4710,Insumos!$C:$G,5,FALSE)),"",VLOOKUP($B4710,Insumos!$C:$G,5,FALSE))</f>
        <v>1000</v>
      </c>
      <c r="F4710" s="55" t="str">
        <f>+IF(ISERROR(VLOOKUP($B4710,Insumos!$C:$G,4,FALSE)),"",VLOOKUP($B4710,Insumos!$C:$G,4,FALSE))</f>
        <v>GRAMOS</v>
      </c>
      <c r="G4710" s="186">
        <v>55.0</v>
      </c>
      <c r="H4710" s="56">
        <f t="shared" si="167"/>
        <v>48.34</v>
      </c>
    </row>
    <row r="4711" ht="15.75" customHeight="1">
      <c r="A4711" s="53">
        <v>5.0</v>
      </c>
      <c r="B4711" s="55" t="s">
        <v>179</v>
      </c>
      <c r="C4711" s="55" t="str">
        <f>+IF(ISERROR(VLOOKUP($B4711,Insumos!$C:$G,3,FALSE)),"",VLOOKUP($B4711,Insumos!$C:$G,3,FALSE))</f>
        <v>GRAMOS</v>
      </c>
      <c r="D4711" s="56">
        <f>+IF(ISERROR(VLOOKUP($B4711,Insumos!$C:$G,2,FALSE)),"",VLOOKUP($B4711,Insumos!$C:$G,2,FALSE))</f>
        <v>840</v>
      </c>
      <c r="E4711" s="57">
        <f>+IF(ISERROR(VLOOKUP($B4711,Insumos!$C:$G,5,FALSE)),"",VLOOKUP($B4711,Insumos!$C:$G,5,FALSE))</f>
        <v>800</v>
      </c>
      <c r="F4711" s="55" t="str">
        <f>+IF(ISERROR(VLOOKUP($B4711,Insumos!$C:$G,4,FALSE)),"",VLOOKUP($B4711,Insumos!$C:$G,4,FALSE))</f>
        <v>GRAMOS</v>
      </c>
      <c r="G4711" s="186">
        <v>10.0</v>
      </c>
      <c r="H4711" s="56">
        <f t="shared" si="167"/>
        <v>10.5</v>
      </c>
    </row>
    <row r="4712" ht="15.75" customHeight="1">
      <c r="A4712" s="53">
        <v>6.0</v>
      </c>
      <c r="B4712" s="55" t="s">
        <v>141</v>
      </c>
      <c r="C4712" s="55" t="str">
        <f>+IF(ISERROR(VLOOKUP($B4712,Insumos!$C:$G,3,FALSE)),"",VLOOKUP($B4712,Insumos!$C:$G,3,FALSE))</f>
        <v>MILILITROS</v>
      </c>
      <c r="D4712" s="56">
        <f>+IF(ISERROR(VLOOKUP($B4712,Insumos!$C:$G,2,FALSE)),"",VLOOKUP($B4712,Insumos!$C:$G,2,FALSE))</f>
        <v>12024.33</v>
      </c>
      <c r="E4712" s="57">
        <f>+IF(ISERROR(VLOOKUP($B4712,Insumos!$C:$G,5,FALSE)),"",VLOOKUP($B4712,Insumos!$C:$G,5,FALSE))</f>
        <v>2895</v>
      </c>
      <c r="F4712" s="55" t="str">
        <f>+IF(ISERROR(VLOOKUP($B4712,Insumos!$C:$G,4,FALSE)),"",VLOOKUP($B4712,Insumos!$C:$G,4,FALSE))</f>
        <v>MILILITROS</v>
      </c>
      <c r="G4712" s="186">
        <v>200.0</v>
      </c>
      <c r="H4712" s="56">
        <f t="shared" si="167"/>
        <v>830.7</v>
      </c>
    </row>
    <row r="4713" ht="15.75" customHeight="1">
      <c r="A4713" s="53">
        <v>7.0</v>
      </c>
      <c r="B4713" s="55" t="s">
        <v>300</v>
      </c>
      <c r="C4713" s="55" t="str">
        <f>+IF(ISERROR(VLOOKUP($B4713,Insumos!$C:$G,3,FALSE)),"",VLOOKUP($B4713,Insumos!$C:$G,3,FALSE))</f>
        <v>UNIDAD</v>
      </c>
      <c r="D4713" s="56">
        <f>+IF(ISERROR(VLOOKUP($B4713,Insumos!$C:$G,2,FALSE)),"",VLOOKUP($B4713,Insumos!$C:$G,2,FALSE))</f>
        <v>98.32</v>
      </c>
      <c r="E4713" s="57">
        <f>+IF(ISERROR(VLOOKUP($B4713,Insumos!$C:$G,5,FALSE)),"",VLOOKUP($B4713,Insumos!$C:$G,5,FALSE))</f>
        <v>1</v>
      </c>
      <c r="F4713" s="55" t="str">
        <f>+IF(ISERROR(VLOOKUP($B4713,Insumos!$C:$G,4,FALSE)),"",VLOOKUP($B4713,Insumos!$C:$G,4,FALSE))</f>
        <v>UNIDAD</v>
      </c>
      <c r="G4713" s="186">
        <v>1.0</v>
      </c>
      <c r="H4713" s="56">
        <f t="shared" si="167"/>
        <v>98.32</v>
      </c>
    </row>
    <row r="4714" ht="15.75" customHeight="1">
      <c r="A4714" s="53">
        <v>8.0</v>
      </c>
      <c r="B4714" s="55" t="s">
        <v>301</v>
      </c>
      <c r="C4714" s="55" t="str">
        <f>+IF(ISERROR(VLOOKUP($B4714,Insumos!$C:$G,3,FALSE)),"",VLOOKUP($B4714,Insumos!$C:$G,3,FALSE))</f>
        <v>UNIDAD</v>
      </c>
      <c r="D4714" s="56">
        <f>+IF(ISERROR(VLOOKUP($B4714,Insumos!$C:$G,2,FALSE)),"",VLOOKUP($B4714,Insumos!$C:$G,2,FALSE))</f>
        <v>43.7</v>
      </c>
      <c r="E4714" s="57">
        <f>+IF(ISERROR(VLOOKUP($B4714,Insumos!$C:$G,5,FALSE)),"",VLOOKUP($B4714,Insumos!$C:$G,5,FALSE))</f>
        <v>1</v>
      </c>
      <c r="F4714" s="55" t="str">
        <f>+IF(ISERROR(VLOOKUP($B4714,Insumos!$C:$G,4,FALSE)),"",VLOOKUP($B4714,Insumos!$C:$G,4,FALSE))</f>
        <v>UNIDAD</v>
      </c>
      <c r="G4714" s="186">
        <v>1.0</v>
      </c>
      <c r="H4714" s="56">
        <f t="shared" si="167"/>
        <v>43.7</v>
      </c>
    </row>
    <row r="4715" ht="15.75" customHeight="1">
      <c r="A4715" s="53">
        <v>9.0</v>
      </c>
      <c r="B4715" s="55" t="s">
        <v>315</v>
      </c>
      <c r="C4715" s="55" t="str">
        <f>+IF(ISERROR(VLOOKUP($B4715,Insumos!$C:$G,3,FALSE)),"",VLOOKUP($B4715,Insumos!$C:$G,3,FALSE))</f>
        <v>UNIDAD</v>
      </c>
      <c r="D4715" s="56">
        <f>+IF(ISERROR(VLOOKUP($B4715,Insumos!$C:$G,2,FALSE)),"",VLOOKUP($B4715,Insumos!$C:$G,2,FALSE))</f>
        <v>170</v>
      </c>
      <c r="E4715" s="57">
        <f>+IF(ISERROR(VLOOKUP($B4715,Insumos!$C:$G,5,FALSE)),"",VLOOKUP($B4715,Insumos!$C:$G,5,FALSE))</f>
        <v>1</v>
      </c>
      <c r="F4715" s="55" t="str">
        <f>+IF(ISERROR(VLOOKUP($B4715,Insumos!$C:$G,4,FALSE)),"",VLOOKUP($B4715,Insumos!$C:$G,4,FALSE))</f>
        <v>UNIDAD</v>
      </c>
      <c r="G4715" s="186">
        <v>1.0</v>
      </c>
      <c r="H4715" s="56">
        <f t="shared" si="167"/>
        <v>170</v>
      </c>
    </row>
    <row r="4716" ht="15.75" customHeight="1">
      <c r="A4716" s="53">
        <v>10.0</v>
      </c>
      <c r="B4716" s="55"/>
      <c r="C4716" s="55"/>
      <c r="D4716" s="56"/>
      <c r="E4716" s="57"/>
      <c r="F4716" s="55"/>
      <c r="G4716" s="187"/>
      <c r="H4716" s="56">
        <f t="shared" si="167"/>
        <v>0</v>
      </c>
    </row>
    <row r="4717" ht="15.75" customHeight="1">
      <c r="A4717" s="53">
        <v>11.0</v>
      </c>
      <c r="B4717" s="55"/>
      <c r="C4717" s="55"/>
      <c r="D4717" s="56"/>
      <c r="E4717" s="57"/>
      <c r="F4717" s="55"/>
      <c r="G4717" s="187"/>
      <c r="H4717" s="56">
        <f t="shared" si="167"/>
        <v>0</v>
      </c>
    </row>
    <row r="4718" ht="15.75" customHeight="1">
      <c r="A4718" s="53">
        <v>12.0</v>
      </c>
      <c r="B4718" s="55"/>
      <c r="C4718" s="55"/>
      <c r="D4718" s="56"/>
      <c r="E4718" s="57"/>
      <c r="F4718" s="55"/>
      <c r="G4718" s="187"/>
      <c r="H4718" s="56">
        <f t="shared" si="167"/>
        <v>0</v>
      </c>
    </row>
    <row r="4719" ht="15.75" customHeight="1">
      <c r="A4719" s="53">
        <v>13.0</v>
      </c>
      <c r="B4719" s="55"/>
      <c r="C4719" s="55"/>
      <c r="D4719" s="56"/>
      <c r="E4719" s="57"/>
      <c r="F4719" s="55"/>
      <c r="G4719" s="187"/>
      <c r="H4719" s="56">
        <f t="shared" si="167"/>
        <v>0</v>
      </c>
    </row>
    <row r="4720" ht="15.75" customHeight="1">
      <c r="A4720" s="53">
        <v>14.0</v>
      </c>
      <c r="B4720" s="55"/>
      <c r="C4720" s="55"/>
      <c r="D4720" s="56"/>
      <c r="E4720" s="57"/>
      <c r="F4720" s="55"/>
      <c r="G4720" s="187"/>
      <c r="H4720" s="56">
        <f t="shared" si="167"/>
        <v>0</v>
      </c>
    </row>
    <row r="4721" ht="15.75" customHeight="1">
      <c r="A4721" s="53">
        <v>15.0</v>
      </c>
      <c r="B4721" s="55"/>
      <c r="C4721" s="55" t="str">
        <f>+IF(ISERROR(VLOOKUP($B4721,Insumos!$C:$G,3,FALSE)),"",VLOOKUP($B4721,Insumos!$C:$G,3,FALSE))</f>
        <v/>
      </c>
      <c r="D4721" s="56" t="str">
        <f>+IF(ISERROR(VLOOKUP($B4721,Insumos!$C:$G,2,FALSE)),"",VLOOKUP($B4721,Insumos!$C:$G,2,FALSE))</f>
        <v/>
      </c>
      <c r="E4721" s="57" t="str">
        <f>+IF(ISERROR(VLOOKUP($B4721,Insumos!$C:$G,5,FALSE)),"",VLOOKUP($B4721,Insumos!$C:$G,5,FALSE))</f>
        <v/>
      </c>
      <c r="F4721" s="55" t="str">
        <f>+IF(ISERROR(VLOOKUP($B4721,Insumos!$C:$G,4,FALSE)),"",VLOOKUP($B4721,Insumos!$C:$G,4,FALSE))</f>
        <v/>
      </c>
      <c r="G4721" s="141"/>
      <c r="H4721" s="56">
        <f t="shared" si="167"/>
        <v>0</v>
      </c>
    </row>
    <row r="4722" ht="15.75" customHeight="1">
      <c r="A4722" s="53">
        <v>16.0</v>
      </c>
      <c r="B4722" s="55"/>
      <c r="C4722" s="55" t="str">
        <f>+IF(ISERROR(VLOOKUP($B4722,Insumos!$C:$G,3,FALSE)),"",VLOOKUP($B4722,Insumos!$C:$G,3,FALSE))</f>
        <v/>
      </c>
      <c r="D4722" s="56" t="str">
        <f>+IF(ISERROR(VLOOKUP($B4722,Insumos!$C:$G,2,FALSE)),"",VLOOKUP($B4722,Insumos!$C:$G,2,FALSE))</f>
        <v/>
      </c>
      <c r="E4722" s="57" t="str">
        <f>+IF(ISERROR(VLOOKUP($B4722,Insumos!$C:$G,5,FALSE)),"",VLOOKUP($B4722,Insumos!$C:$G,5,FALSE))</f>
        <v/>
      </c>
      <c r="F4722" s="55" t="str">
        <f>+IF(ISERROR(VLOOKUP($B4722,Insumos!$C:$G,4,FALSE)),"",VLOOKUP($B4722,Insumos!$C:$G,4,FALSE))</f>
        <v/>
      </c>
      <c r="G4722" s="141"/>
      <c r="H4722" s="56">
        <f t="shared" si="167"/>
        <v>0</v>
      </c>
    </row>
    <row r="4723" ht="15.75" customHeight="1">
      <c r="A4723" s="53">
        <v>17.0</v>
      </c>
      <c r="B4723" s="55"/>
      <c r="C4723" s="55" t="str">
        <f>+IF(ISERROR(VLOOKUP($B4723,Insumos!$C:$G,3,FALSE)),"",VLOOKUP($B4723,Insumos!$C:$G,3,FALSE))</f>
        <v/>
      </c>
      <c r="D4723" s="56" t="str">
        <f>+IF(ISERROR(VLOOKUP($B4723,Insumos!$C:$G,2,FALSE)),"",VLOOKUP($B4723,Insumos!$C:$G,2,FALSE))</f>
        <v/>
      </c>
      <c r="E4723" s="57" t="str">
        <f>+IF(ISERROR(VLOOKUP($B4723,Insumos!$C:$G,5,FALSE)),"",VLOOKUP($B4723,Insumos!$C:$G,5,FALSE))</f>
        <v/>
      </c>
      <c r="F4723" s="55" t="str">
        <f>+IF(ISERROR(VLOOKUP($B4723,Insumos!$C:$G,4,FALSE)),"",VLOOKUP($B4723,Insumos!$C:$G,4,FALSE))</f>
        <v/>
      </c>
      <c r="G4723" s="141"/>
      <c r="H4723" s="56">
        <f t="shared" si="167"/>
        <v>0</v>
      </c>
    </row>
    <row r="4724" ht="15.75" customHeight="1">
      <c r="A4724" s="53">
        <v>18.0</v>
      </c>
      <c r="B4724" s="55"/>
      <c r="C4724" s="55" t="str">
        <f>+IF(ISERROR(VLOOKUP($B4724,Insumos!$C:$G,3,FALSE)),"",VLOOKUP($B4724,Insumos!$C:$G,3,FALSE))</f>
        <v/>
      </c>
      <c r="D4724" s="56" t="str">
        <f>+IF(ISERROR(VLOOKUP($B4724,Insumos!$C:$G,2,FALSE)),"",VLOOKUP($B4724,Insumos!$C:$G,2,FALSE))</f>
        <v/>
      </c>
      <c r="E4724" s="57" t="str">
        <f>+IF(ISERROR(VLOOKUP($B4724,Insumos!$C:$G,5,FALSE)),"",VLOOKUP($B4724,Insumos!$C:$G,5,FALSE))</f>
        <v/>
      </c>
      <c r="F4724" s="55" t="str">
        <f>+IF(ISERROR(VLOOKUP($B4724,Insumos!$C:$G,4,FALSE)),"",VLOOKUP($B4724,Insumos!$C:$G,4,FALSE))</f>
        <v/>
      </c>
      <c r="G4724" s="141"/>
      <c r="H4724" s="56">
        <f t="shared" si="167"/>
        <v>0</v>
      </c>
    </row>
    <row r="4725" ht="15.75" customHeight="1">
      <c r="A4725" s="42"/>
      <c r="B4725" s="140"/>
      <c r="C4725" s="41"/>
      <c r="D4725" s="44"/>
      <c r="E4725" s="45"/>
      <c r="F4725" s="41"/>
      <c r="G4725" s="67" t="s">
        <v>566</v>
      </c>
      <c r="H4725" s="68">
        <f>+SUM(H4707:H4724)</f>
        <v>3774.86</v>
      </c>
    </row>
    <row r="4726" ht="15.75" customHeight="1">
      <c r="A4726" s="42"/>
      <c r="B4726" s="140"/>
      <c r="C4726" s="41"/>
      <c r="D4726" s="44"/>
      <c r="E4726" s="45"/>
      <c r="F4726" s="41"/>
      <c r="G4726" s="67" t="s">
        <v>569</v>
      </c>
      <c r="H4726" s="142">
        <f>+H4725/10</f>
        <v>377.486</v>
      </c>
    </row>
    <row r="4727" ht="15.75" customHeight="1">
      <c r="A4727" s="42"/>
      <c r="B4727" s="140"/>
      <c r="C4727" s="41"/>
      <c r="D4727" s="44"/>
      <c r="E4727" s="45"/>
      <c r="F4727" s="41"/>
      <c r="G4727" s="67" t="s">
        <v>570</v>
      </c>
      <c r="H4727" s="143">
        <f>(H4725+H4726)*1.19</f>
        <v>4941.29174</v>
      </c>
    </row>
    <row r="4728" ht="15.75" customHeight="1">
      <c r="A4728" s="42"/>
      <c r="B4728" s="140"/>
      <c r="C4728" s="41"/>
      <c r="D4728" s="44"/>
      <c r="E4728" s="45"/>
      <c r="F4728" s="41"/>
      <c r="G4728" s="67" t="s">
        <v>571</v>
      </c>
      <c r="H4728" s="144">
        <f>+H4727/H4729</f>
        <v>0.3803919738</v>
      </c>
    </row>
    <row r="4729" ht="15.75" customHeight="1">
      <c r="A4729" s="42"/>
      <c r="B4729" s="140"/>
      <c r="C4729" s="41"/>
      <c r="D4729" s="44"/>
      <c r="E4729" s="45"/>
      <c r="F4729" s="41"/>
      <c r="G4729" s="67" t="s">
        <v>572</v>
      </c>
      <c r="H4729" s="154">
        <v>12990.0</v>
      </c>
    </row>
    <row r="4730" ht="15.75" customHeight="1">
      <c r="A4730" s="42"/>
      <c r="B4730" s="140"/>
      <c r="C4730" s="41"/>
      <c r="D4730" s="44"/>
      <c r="E4730" s="45"/>
      <c r="F4730" s="41"/>
      <c r="G4730" s="67"/>
      <c r="H4730" s="205"/>
    </row>
    <row r="4731" ht="15.75" customHeight="1">
      <c r="A4731" s="42"/>
      <c r="B4731" s="140"/>
      <c r="C4731" s="41"/>
      <c r="D4731" s="44"/>
      <c r="E4731" s="45"/>
      <c r="F4731" s="41"/>
      <c r="G4731" s="67"/>
      <c r="H4731" s="205"/>
    </row>
    <row r="4732" ht="15.75" customHeight="1">
      <c r="A4732" s="42"/>
      <c r="B4732" s="140"/>
      <c r="C4732" s="41"/>
      <c r="D4732" s="44"/>
      <c r="E4732" s="45"/>
      <c r="F4732" s="41"/>
      <c r="G4732" s="67"/>
      <c r="H4732" s="205"/>
    </row>
    <row r="4733" ht="15.75" customHeight="1">
      <c r="A4733" s="138" t="s">
        <v>562</v>
      </c>
      <c r="B4733" s="89" t="s">
        <v>707</v>
      </c>
      <c r="C4733" s="34" t="s">
        <v>484</v>
      </c>
      <c r="D4733" s="35"/>
      <c r="E4733" s="36"/>
      <c r="F4733" s="37"/>
      <c r="G4733" s="38"/>
      <c r="H4733" s="35"/>
    </row>
    <row r="4734" ht="15.75" customHeight="1">
      <c r="A4734" s="42"/>
      <c r="B4734" s="140"/>
      <c r="C4734" s="42"/>
      <c r="D4734" s="44"/>
      <c r="E4734" s="45"/>
      <c r="F4734" s="42"/>
      <c r="G4734" s="46"/>
      <c r="H4734" s="44"/>
    </row>
    <row r="4735" ht="15.75" customHeight="1">
      <c r="A4735" s="48" t="s">
        <v>476</v>
      </c>
      <c r="B4735" s="48" t="s">
        <v>477</v>
      </c>
      <c r="C4735" s="48" t="s">
        <v>478</v>
      </c>
      <c r="D4735" s="49" t="s">
        <v>564</v>
      </c>
      <c r="E4735" s="50" t="s">
        <v>10</v>
      </c>
      <c r="F4735" s="48" t="s">
        <v>480</v>
      </c>
      <c r="G4735" s="51" t="s">
        <v>481</v>
      </c>
      <c r="H4735" s="49" t="s">
        <v>565</v>
      </c>
    </row>
    <row r="4736" ht="15.75" customHeight="1">
      <c r="A4736" s="53">
        <v>1.0</v>
      </c>
      <c r="B4736" s="55" t="s">
        <v>235</v>
      </c>
      <c r="C4736" s="55" t="str">
        <f>+IF(ISERROR(VLOOKUP($B4736,Insumos!$C:$G,3,FALSE)),"",VLOOKUP($B4736,Insumos!$C:$G,3,FALSE))</f>
        <v>GRAMOS</v>
      </c>
      <c r="D4736" s="56">
        <f>+IF(ISERROR(VLOOKUP($B4736,Insumos!$C:$G,2,FALSE)),"",VLOOKUP($B4736,Insumos!$C:$G,2,FALSE))</f>
        <v>13944.82759</v>
      </c>
      <c r="E4736" s="57">
        <f>+IF(ISERROR(VLOOKUP($B4736,Insumos!$C:$G,5,FALSE)),"",VLOOKUP($B4736,Insumos!$C:$G,5,FALSE))</f>
        <v>1000</v>
      </c>
      <c r="F4736" s="55" t="str">
        <f>+IF(ISERROR(VLOOKUP($B4736,Insumos!$C:$G,4,FALSE)),"",VLOOKUP($B4736,Insumos!$C:$G,4,FALSE))</f>
        <v>GRAMOS</v>
      </c>
      <c r="G4736" s="182">
        <v>150.0</v>
      </c>
      <c r="H4736" s="56">
        <f t="shared" ref="H4736:H4751" si="168">IF(ISERROR(ROUND(+D4736/E4736*G4736,2)),0,ROUND(+D4736/E4736*G4736,2))</f>
        <v>2091.72</v>
      </c>
    </row>
    <row r="4737" ht="15.75" customHeight="1">
      <c r="A4737" s="53">
        <v>2.0</v>
      </c>
      <c r="B4737" s="55" t="s">
        <v>236</v>
      </c>
      <c r="C4737" s="55" t="str">
        <f>+IF(ISERROR(VLOOKUP($B4737,Insumos!$C:$G,3,FALSE)),"",VLOOKUP($B4737,Insumos!$C:$G,3,FALSE))</f>
        <v>GRAMOS</v>
      </c>
      <c r="D4737" s="56">
        <f>+IF(ISERROR(VLOOKUP($B4737,Insumos!$C:$G,2,FALSE)),"",VLOOKUP($B4737,Insumos!$C:$G,2,FALSE))</f>
        <v>8753.846154</v>
      </c>
      <c r="E4737" s="57">
        <f>+IF(ISERROR(VLOOKUP($B4737,Insumos!$C:$G,5,FALSE)),"",VLOOKUP($B4737,Insumos!$C:$G,5,FALSE))</f>
        <v>1000</v>
      </c>
      <c r="F4737" s="55" t="str">
        <f>+IF(ISERROR(VLOOKUP($B4737,Insumos!$C:$G,4,FALSE)),"",VLOOKUP($B4737,Insumos!$C:$G,4,FALSE))</f>
        <v>GRAMOS</v>
      </c>
      <c r="G4737" s="186">
        <v>40.0</v>
      </c>
      <c r="H4737" s="56">
        <f t="shared" si="168"/>
        <v>350.15</v>
      </c>
    </row>
    <row r="4738" ht="15.75" customHeight="1">
      <c r="A4738" s="53">
        <v>3.0</v>
      </c>
      <c r="B4738" s="55" t="s">
        <v>217</v>
      </c>
      <c r="C4738" s="55" t="str">
        <f>+IF(ISERROR(VLOOKUP($B4738,Insumos!$C:$G,3,FALSE)),"",VLOOKUP($B4738,Insumos!$C:$G,3,FALSE))</f>
        <v>GRAMOS</v>
      </c>
      <c r="D4738" s="56">
        <f>+IF(ISERROR(VLOOKUP($B4738,Insumos!$C:$G,2,FALSE)),"",VLOOKUP($B4738,Insumos!$C:$G,2,FALSE))</f>
        <v>3600</v>
      </c>
      <c r="E4738" s="57">
        <f>+IF(ISERROR(VLOOKUP($B4738,Insumos!$C:$G,5,FALSE)),"",VLOOKUP($B4738,Insumos!$C:$G,5,FALSE))</f>
        <v>700</v>
      </c>
      <c r="F4738" s="55" t="str">
        <f>+IF(ISERROR(VLOOKUP($B4738,Insumos!$C:$G,4,FALSE)),"",VLOOKUP($B4738,Insumos!$C:$G,4,FALSE))</f>
        <v>GRAMOS</v>
      </c>
      <c r="G4738" s="186">
        <v>100.0</v>
      </c>
      <c r="H4738" s="56">
        <f t="shared" si="168"/>
        <v>514.29</v>
      </c>
    </row>
    <row r="4739" ht="15.75" customHeight="1">
      <c r="A4739" s="53">
        <v>4.0</v>
      </c>
      <c r="B4739" s="55" t="s">
        <v>234</v>
      </c>
      <c r="C4739" s="55" t="str">
        <f>+IF(ISERROR(VLOOKUP($B4739,Insumos!$C:$G,3,FALSE)),"",VLOOKUP($B4739,Insumos!$C:$G,3,FALSE))</f>
        <v>GRAMOS</v>
      </c>
      <c r="D4739" s="56">
        <f>+IF(ISERROR(VLOOKUP($B4739,Insumos!$C:$G,2,FALSE)),"",VLOOKUP($B4739,Insumos!$C:$G,2,FALSE))</f>
        <v>878.8888889</v>
      </c>
      <c r="E4739" s="57">
        <f>+IF(ISERROR(VLOOKUP($B4739,Insumos!$C:$G,5,FALSE)),"",VLOOKUP($B4739,Insumos!$C:$G,5,FALSE))</f>
        <v>1000</v>
      </c>
      <c r="F4739" s="55" t="str">
        <f>+IF(ISERROR(VLOOKUP($B4739,Insumos!$C:$G,4,FALSE)),"",VLOOKUP($B4739,Insumos!$C:$G,4,FALSE))</f>
        <v>GRAMOS</v>
      </c>
      <c r="G4739" s="186">
        <v>55.0</v>
      </c>
      <c r="H4739" s="56">
        <f t="shared" si="168"/>
        <v>48.34</v>
      </c>
    </row>
    <row r="4740" ht="15.75" customHeight="1">
      <c r="A4740" s="53">
        <v>5.0</v>
      </c>
      <c r="B4740" s="55" t="s">
        <v>179</v>
      </c>
      <c r="C4740" s="55" t="str">
        <f>+IF(ISERROR(VLOOKUP($B4740,Insumos!$C:$G,3,FALSE)),"",VLOOKUP($B4740,Insumos!$C:$G,3,FALSE))</f>
        <v>GRAMOS</v>
      </c>
      <c r="D4740" s="56">
        <f>+IF(ISERROR(VLOOKUP($B4740,Insumos!$C:$G,2,FALSE)),"",VLOOKUP($B4740,Insumos!$C:$G,2,FALSE))</f>
        <v>840</v>
      </c>
      <c r="E4740" s="57">
        <f>+IF(ISERROR(VLOOKUP($B4740,Insumos!$C:$G,5,FALSE)),"",VLOOKUP($B4740,Insumos!$C:$G,5,FALSE))</f>
        <v>800</v>
      </c>
      <c r="F4740" s="55" t="str">
        <f>+IF(ISERROR(VLOOKUP($B4740,Insumos!$C:$G,4,FALSE)),"",VLOOKUP($B4740,Insumos!$C:$G,4,FALSE))</f>
        <v>GRAMOS</v>
      </c>
      <c r="G4740" s="186">
        <v>10.0</v>
      </c>
      <c r="H4740" s="56">
        <f t="shared" si="168"/>
        <v>10.5</v>
      </c>
    </row>
    <row r="4741" ht="15.75" customHeight="1">
      <c r="A4741" s="53">
        <v>6.0</v>
      </c>
      <c r="B4741" s="55" t="s">
        <v>186</v>
      </c>
      <c r="C4741" s="55" t="str">
        <f>+IF(ISERROR(VLOOKUP($B4741,Insumos!$C:$G,3,FALSE)),"",VLOOKUP($B4741,Insumos!$C:$G,3,FALSE))</f>
        <v>GRAMOS</v>
      </c>
      <c r="D4741" s="56">
        <f>+IF(ISERROR(VLOOKUP($B4741,Insumos!$C:$G,2,FALSE)),"",VLOOKUP($B4741,Insumos!$C:$G,2,FALSE))</f>
        <v>22500</v>
      </c>
      <c r="E4741" s="57">
        <f>+IF(ISERROR(VLOOKUP($B4741,Insumos!$C:$G,5,FALSE)),"",VLOOKUP($B4741,Insumos!$C:$G,5,FALSE))</f>
        <v>1000</v>
      </c>
      <c r="F4741" s="55" t="str">
        <f>+IF(ISERROR(VLOOKUP($B4741,Insumos!$C:$G,4,FALSE)),"",VLOOKUP($B4741,Insumos!$C:$G,4,FALSE))</f>
        <v>GRAMOS</v>
      </c>
      <c r="G4741" s="186">
        <v>10.0</v>
      </c>
      <c r="H4741" s="56">
        <f t="shared" si="168"/>
        <v>225</v>
      </c>
    </row>
    <row r="4742" ht="15.75" customHeight="1">
      <c r="A4742" s="53">
        <v>7.0</v>
      </c>
      <c r="B4742" s="55" t="s">
        <v>122</v>
      </c>
      <c r="C4742" s="55" t="str">
        <f>+IF(ISERROR(VLOOKUP($B4742,Insumos!$C:$G,3,FALSE)),"",VLOOKUP($B4742,Insumos!$C:$G,3,FALSE))</f>
        <v>MILILITROS</v>
      </c>
      <c r="D4742" s="56">
        <f>+IF(ISERROR(VLOOKUP($B4742,Insumos!$C:$G,2,FALSE)),"",VLOOKUP($B4742,Insumos!$C:$G,2,FALSE))</f>
        <v>5974.48</v>
      </c>
      <c r="E4742" s="57">
        <f>+IF(ISERROR(VLOOKUP($B4742,Insumos!$C:$G,5,FALSE)),"",VLOOKUP($B4742,Insumos!$C:$G,5,FALSE))</f>
        <v>880</v>
      </c>
      <c r="F4742" s="55" t="str">
        <f>+IF(ISERROR(VLOOKUP($B4742,Insumos!$C:$G,4,FALSE)),"",VLOOKUP($B4742,Insumos!$C:$G,4,FALSE))</f>
        <v>MILILITROS</v>
      </c>
      <c r="G4742" s="181">
        <v>60.0</v>
      </c>
      <c r="H4742" s="56">
        <f t="shared" si="168"/>
        <v>407.35</v>
      </c>
    </row>
    <row r="4743" ht="15.75" customHeight="1">
      <c r="A4743" s="53">
        <v>8.0</v>
      </c>
      <c r="B4743" s="55" t="s">
        <v>141</v>
      </c>
      <c r="C4743" s="55" t="str">
        <f>+IF(ISERROR(VLOOKUP($B4743,Insumos!$C:$G,3,FALSE)),"",VLOOKUP($B4743,Insumos!$C:$G,3,FALSE))</f>
        <v>MILILITROS</v>
      </c>
      <c r="D4743" s="56">
        <f>+IF(ISERROR(VLOOKUP($B4743,Insumos!$C:$G,2,FALSE)),"",VLOOKUP($B4743,Insumos!$C:$G,2,FALSE))</f>
        <v>12024.33</v>
      </c>
      <c r="E4743" s="57">
        <f>+IF(ISERROR(VLOOKUP($B4743,Insumos!$C:$G,5,FALSE)),"",VLOOKUP($B4743,Insumos!$C:$G,5,FALSE))</f>
        <v>2895</v>
      </c>
      <c r="F4743" s="55" t="str">
        <f>+IF(ISERROR(VLOOKUP($B4743,Insumos!$C:$G,4,FALSE)),"",VLOOKUP($B4743,Insumos!$C:$G,4,FALSE))</f>
        <v>MILILITROS</v>
      </c>
      <c r="G4743" s="182">
        <v>100.0</v>
      </c>
      <c r="H4743" s="56">
        <f t="shared" si="168"/>
        <v>415.35</v>
      </c>
    </row>
    <row r="4744" ht="15.75" customHeight="1">
      <c r="A4744" s="53">
        <v>9.0</v>
      </c>
      <c r="B4744" s="55" t="s">
        <v>300</v>
      </c>
      <c r="C4744" s="55" t="str">
        <f>+IF(ISERROR(VLOOKUP($B4744,Insumos!$C:$G,3,FALSE)),"",VLOOKUP($B4744,Insumos!$C:$G,3,FALSE))</f>
        <v>UNIDAD</v>
      </c>
      <c r="D4744" s="56">
        <f>+IF(ISERROR(VLOOKUP($B4744,Insumos!$C:$G,2,FALSE)),"",VLOOKUP($B4744,Insumos!$C:$G,2,FALSE))</f>
        <v>98.32</v>
      </c>
      <c r="E4744" s="57">
        <f>+IF(ISERROR(VLOOKUP($B4744,Insumos!$C:$G,5,FALSE)),"",VLOOKUP($B4744,Insumos!$C:$G,5,FALSE))</f>
        <v>1</v>
      </c>
      <c r="F4744" s="55" t="str">
        <f>+IF(ISERROR(VLOOKUP($B4744,Insumos!$C:$G,4,FALSE)),"",VLOOKUP($B4744,Insumos!$C:$G,4,FALSE))</f>
        <v>UNIDAD</v>
      </c>
      <c r="G4744" s="186">
        <v>1.0</v>
      </c>
      <c r="H4744" s="56">
        <f t="shared" si="168"/>
        <v>98.32</v>
      </c>
    </row>
    <row r="4745" ht="15.75" customHeight="1">
      <c r="A4745" s="53">
        <v>10.0</v>
      </c>
      <c r="B4745" s="55" t="s">
        <v>301</v>
      </c>
      <c r="C4745" s="55" t="str">
        <f>+IF(ISERROR(VLOOKUP($B4745,Insumos!$C:$G,3,FALSE)),"",VLOOKUP($B4745,Insumos!$C:$G,3,FALSE))</f>
        <v>UNIDAD</v>
      </c>
      <c r="D4745" s="56">
        <f>+IF(ISERROR(VLOOKUP($B4745,Insumos!$C:$G,2,FALSE)),"",VLOOKUP($B4745,Insumos!$C:$G,2,FALSE))</f>
        <v>43.7</v>
      </c>
      <c r="E4745" s="57">
        <f>+IF(ISERROR(VLOOKUP($B4745,Insumos!$C:$G,5,FALSE)),"",VLOOKUP($B4745,Insumos!$C:$G,5,FALSE))</f>
        <v>1</v>
      </c>
      <c r="F4745" s="55" t="str">
        <f>+IF(ISERROR(VLOOKUP($B4745,Insumos!$C:$G,4,FALSE)),"",VLOOKUP($B4745,Insumos!$C:$G,4,FALSE))</f>
        <v>UNIDAD</v>
      </c>
      <c r="G4745" s="186">
        <v>1.0</v>
      </c>
      <c r="H4745" s="56">
        <f t="shared" si="168"/>
        <v>43.7</v>
      </c>
    </row>
    <row r="4746" ht="15.75" customHeight="1">
      <c r="A4746" s="53">
        <v>11.0</v>
      </c>
      <c r="B4746" s="55" t="s">
        <v>315</v>
      </c>
      <c r="C4746" s="55" t="str">
        <f>+IF(ISERROR(VLOOKUP($B4746,Insumos!$C:$G,3,FALSE)),"",VLOOKUP($B4746,Insumos!$C:$G,3,FALSE))</f>
        <v>UNIDAD</v>
      </c>
      <c r="D4746" s="56">
        <f>+IF(ISERROR(VLOOKUP($B4746,Insumos!$C:$G,2,FALSE)),"",VLOOKUP($B4746,Insumos!$C:$G,2,FALSE))</f>
        <v>170</v>
      </c>
      <c r="E4746" s="57">
        <f>+IF(ISERROR(VLOOKUP($B4746,Insumos!$C:$G,5,FALSE)),"",VLOOKUP($B4746,Insumos!$C:$G,5,FALSE))</f>
        <v>1</v>
      </c>
      <c r="F4746" s="55" t="str">
        <f>+IF(ISERROR(VLOOKUP($B4746,Insumos!$C:$G,4,FALSE)),"",VLOOKUP($B4746,Insumos!$C:$G,4,FALSE))</f>
        <v>UNIDAD</v>
      </c>
      <c r="G4746" s="141">
        <v>1.0</v>
      </c>
      <c r="H4746" s="56">
        <f t="shared" si="168"/>
        <v>170</v>
      </c>
    </row>
    <row r="4747" ht="15.75" customHeight="1">
      <c r="A4747" s="53">
        <v>12.0</v>
      </c>
      <c r="B4747" s="55"/>
      <c r="C4747" s="55"/>
      <c r="D4747" s="56"/>
      <c r="E4747" s="57"/>
      <c r="F4747" s="55"/>
      <c r="G4747" s="141"/>
      <c r="H4747" s="56">
        <f t="shared" si="168"/>
        <v>0</v>
      </c>
    </row>
    <row r="4748" ht="15.75" customHeight="1">
      <c r="A4748" s="53">
        <v>13.0</v>
      </c>
      <c r="B4748" s="55"/>
      <c r="C4748" s="55"/>
      <c r="D4748" s="56"/>
      <c r="E4748" s="57"/>
      <c r="F4748" s="55"/>
      <c r="G4748" s="141"/>
      <c r="H4748" s="56">
        <f t="shared" si="168"/>
        <v>0</v>
      </c>
    </row>
    <row r="4749" ht="15.75" customHeight="1">
      <c r="A4749" s="53">
        <v>14.0</v>
      </c>
      <c r="B4749" s="55"/>
      <c r="C4749" s="55"/>
      <c r="D4749" s="56"/>
      <c r="E4749" s="57"/>
      <c r="F4749" s="55"/>
      <c r="G4749" s="141"/>
      <c r="H4749" s="56">
        <f t="shared" si="168"/>
        <v>0</v>
      </c>
    </row>
    <row r="4750" ht="15.75" customHeight="1">
      <c r="A4750" s="53">
        <v>15.0</v>
      </c>
      <c r="B4750" s="55"/>
      <c r="C4750" s="55" t="str">
        <f>+IF(ISERROR(VLOOKUP($B4750,Insumos!$C:$G,3,FALSE)),"",VLOOKUP($B4750,Insumos!$C:$G,3,FALSE))</f>
        <v/>
      </c>
      <c r="D4750" s="56" t="str">
        <f>+IF(ISERROR(VLOOKUP($B4750,Insumos!$C:$G,2,FALSE)),"",VLOOKUP($B4750,Insumos!$C:$G,2,FALSE))</f>
        <v/>
      </c>
      <c r="E4750" s="57" t="str">
        <f>+IF(ISERROR(VLOOKUP($B4750,Insumos!$C:$G,5,FALSE)),"",VLOOKUP($B4750,Insumos!$C:$G,5,FALSE))</f>
        <v/>
      </c>
      <c r="F4750" s="55" t="str">
        <f>+IF(ISERROR(VLOOKUP($B4750,Insumos!$C:$G,4,FALSE)),"",VLOOKUP($B4750,Insumos!$C:$G,4,FALSE))</f>
        <v/>
      </c>
      <c r="G4750" s="141"/>
      <c r="H4750" s="56">
        <f t="shared" si="168"/>
        <v>0</v>
      </c>
    </row>
    <row r="4751" ht="15.75" customHeight="1">
      <c r="A4751" s="53">
        <v>16.0</v>
      </c>
      <c r="B4751" s="153"/>
      <c r="C4751" s="55" t="str">
        <f>+IF(ISERROR(VLOOKUP($B4751,Insumos!$C:$G,3,FALSE)),"",VLOOKUP($B4751,Insumos!$C:$G,3,FALSE))</f>
        <v/>
      </c>
      <c r="D4751" s="56" t="str">
        <f>+IF(ISERROR(VLOOKUP($B4751,Insumos!$C:$G,2,FALSE)),"",VLOOKUP($B4751,Insumos!$C:$G,2,FALSE))</f>
        <v/>
      </c>
      <c r="E4751" s="57" t="str">
        <f>+IF(ISERROR(VLOOKUP($B4751,Insumos!$C:$G,5,FALSE)),"",VLOOKUP($B4751,Insumos!$C:$G,5,FALSE))</f>
        <v/>
      </c>
      <c r="F4751" s="55" t="str">
        <f>+IF(ISERROR(VLOOKUP($B4751,Insumos!$C:$G,4,FALSE)),"",VLOOKUP($B4751,Insumos!$C:$G,4,FALSE))</f>
        <v/>
      </c>
      <c r="G4751" s="141"/>
      <c r="H4751" s="56">
        <f t="shared" si="168"/>
        <v>0</v>
      </c>
    </row>
    <row r="4752" ht="15.75" customHeight="1">
      <c r="A4752" s="42"/>
      <c r="B4752" s="140"/>
      <c r="C4752" s="41"/>
      <c r="D4752" s="44"/>
      <c r="E4752" s="45"/>
      <c r="F4752" s="41"/>
      <c r="G4752" s="67" t="s">
        <v>566</v>
      </c>
      <c r="H4752" s="68">
        <f>+SUM(H4736:H4751)</f>
        <v>4374.72</v>
      </c>
    </row>
    <row r="4753" ht="15.75" customHeight="1">
      <c r="A4753" s="42"/>
      <c r="B4753" s="140"/>
      <c r="C4753" s="41"/>
      <c r="D4753" s="44"/>
      <c r="E4753" s="45"/>
      <c r="F4753" s="41"/>
      <c r="G4753" s="67" t="s">
        <v>569</v>
      </c>
      <c r="H4753" s="142">
        <f>+H4752/10</f>
        <v>437.472</v>
      </c>
    </row>
    <row r="4754" ht="15.75" customHeight="1">
      <c r="A4754" s="42"/>
      <c r="B4754" s="140"/>
      <c r="C4754" s="41"/>
      <c r="D4754" s="44"/>
      <c r="E4754" s="45"/>
      <c r="F4754" s="41"/>
      <c r="G4754" s="67" t="s">
        <v>570</v>
      </c>
      <c r="H4754" s="143">
        <f>(H4752+H4753)*1.19</f>
        <v>5726.50848</v>
      </c>
    </row>
    <row r="4755" ht="15.75" customHeight="1">
      <c r="A4755" s="42"/>
      <c r="B4755" s="140"/>
      <c r="C4755" s="41"/>
      <c r="D4755" s="44"/>
      <c r="E4755" s="45"/>
      <c r="F4755" s="41"/>
      <c r="G4755" s="67" t="s">
        <v>571</v>
      </c>
      <c r="H4755" s="144">
        <f>+H4754/H4756</f>
        <v>0.3820219133</v>
      </c>
    </row>
    <row r="4756" ht="15.75" customHeight="1">
      <c r="A4756" s="42"/>
      <c r="B4756" s="140"/>
      <c r="C4756" s="41"/>
      <c r="D4756" s="44"/>
      <c r="E4756" s="45"/>
      <c r="F4756" s="41"/>
      <c r="G4756" s="67" t="s">
        <v>572</v>
      </c>
      <c r="H4756" s="154">
        <v>14990.0</v>
      </c>
    </row>
    <row r="4757" ht="15.75" customHeight="1">
      <c r="A4757" s="42"/>
      <c r="B4757" s="140"/>
      <c r="C4757" s="41"/>
      <c r="D4757" s="44"/>
      <c r="E4757" s="45"/>
      <c r="F4757" s="41"/>
      <c r="G4757" s="67"/>
      <c r="H4757" s="169"/>
    </row>
    <row r="4758" ht="15.75" customHeight="1">
      <c r="A4758" s="42"/>
      <c r="B4758" s="140"/>
      <c r="C4758" s="41"/>
      <c r="D4758" s="44"/>
      <c r="E4758" s="45"/>
      <c r="F4758" s="41"/>
      <c r="G4758" s="67"/>
      <c r="H4758" s="205"/>
    </row>
    <row r="4759" ht="15.75" customHeight="1">
      <c r="A4759" s="42"/>
      <c r="B4759" s="140"/>
      <c r="C4759" s="41"/>
      <c r="D4759" s="44"/>
      <c r="E4759" s="45"/>
      <c r="F4759" s="41"/>
      <c r="G4759" s="67"/>
      <c r="H4759" s="205"/>
    </row>
    <row r="4760" ht="15.75" customHeight="1">
      <c r="A4760" s="138" t="s">
        <v>562</v>
      </c>
      <c r="B4760" s="89" t="s">
        <v>708</v>
      </c>
      <c r="C4760" s="34" t="s">
        <v>484</v>
      </c>
      <c r="D4760" s="35"/>
      <c r="E4760" s="36"/>
      <c r="F4760" s="37"/>
      <c r="G4760" s="38"/>
      <c r="H4760" s="35"/>
    </row>
    <row r="4761" ht="15.75" customHeight="1">
      <c r="A4761" s="42"/>
      <c r="B4761" s="140"/>
      <c r="C4761" s="42"/>
      <c r="D4761" s="44"/>
      <c r="E4761" s="45"/>
      <c r="F4761" s="42"/>
      <c r="G4761" s="46"/>
      <c r="H4761" s="44"/>
    </row>
    <row r="4762" ht="15.75" customHeight="1">
      <c r="A4762" s="48" t="s">
        <v>476</v>
      </c>
      <c r="B4762" s="48" t="s">
        <v>477</v>
      </c>
      <c r="C4762" s="48" t="s">
        <v>478</v>
      </c>
      <c r="D4762" s="49" t="s">
        <v>564</v>
      </c>
      <c r="E4762" s="50" t="s">
        <v>10</v>
      </c>
      <c r="F4762" s="48" t="s">
        <v>480</v>
      </c>
      <c r="G4762" s="51" t="s">
        <v>481</v>
      </c>
      <c r="H4762" s="49" t="s">
        <v>565</v>
      </c>
    </row>
    <row r="4763" ht="15.75" customHeight="1">
      <c r="A4763" s="53">
        <v>1.0</v>
      </c>
      <c r="B4763" s="55" t="s">
        <v>235</v>
      </c>
      <c r="C4763" s="55" t="str">
        <f>+IF(ISERROR(VLOOKUP($B4763,Insumos!$C:$G,3,FALSE)),"",VLOOKUP($B4763,Insumos!$C:$G,3,FALSE))</f>
        <v>GRAMOS</v>
      </c>
      <c r="D4763" s="56">
        <f>+IF(ISERROR(VLOOKUP($B4763,Insumos!$C:$G,2,FALSE)),"",VLOOKUP($B4763,Insumos!$C:$G,2,FALSE))</f>
        <v>13944.82759</v>
      </c>
      <c r="E4763" s="57">
        <f>+IF(ISERROR(VLOOKUP($B4763,Insumos!$C:$G,5,FALSE)),"",VLOOKUP($B4763,Insumos!$C:$G,5,FALSE))</f>
        <v>1000</v>
      </c>
      <c r="F4763" s="55" t="str">
        <f>+IF(ISERROR(VLOOKUP($B4763,Insumos!$C:$G,4,FALSE)),"",VLOOKUP($B4763,Insumos!$C:$G,4,FALSE))</f>
        <v>GRAMOS</v>
      </c>
      <c r="G4763" s="182">
        <v>200.0</v>
      </c>
      <c r="H4763" s="56">
        <f t="shared" ref="H4763:H4772" si="169">IF(ISERROR(ROUND(+D4763/E4763*G4763,2)),0,ROUND(+D4763/E4763*G4763,2))</f>
        <v>2788.97</v>
      </c>
    </row>
    <row r="4764" ht="15.75" customHeight="1">
      <c r="A4764" s="53">
        <v>2.0</v>
      </c>
      <c r="B4764" s="55" t="s">
        <v>234</v>
      </c>
      <c r="C4764" s="55" t="str">
        <f>+IF(ISERROR(VLOOKUP($B4764,Insumos!$C:$G,3,FALSE)),"",VLOOKUP($B4764,Insumos!$C:$G,3,FALSE))</f>
        <v>GRAMOS</v>
      </c>
      <c r="D4764" s="56">
        <f>+IF(ISERROR(VLOOKUP($B4764,Insumos!$C:$G,2,FALSE)),"",VLOOKUP($B4764,Insumos!$C:$G,2,FALSE))</f>
        <v>878.8888889</v>
      </c>
      <c r="E4764" s="57">
        <f>+IF(ISERROR(VLOOKUP($B4764,Insumos!$C:$G,5,FALSE)),"",VLOOKUP($B4764,Insumos!$C:$G,5,FALSE))</f>
        <v>1000</v>
      </c>
      <c r="F4764" s="55" t="str">
        <f>+IF(ISERROR(VLOOKUP($B4764,Insumos!$C:$G,4,FALSE)),"",VLOOKUP($B4764,Insumos!$C:$G,4,FALSE))</f>
        <v>GRAMOS</v>
      </c>
      <c r="G4764" s="186">
        <v>55.0</v>
      </c>
      <c r="H4764" s="56">
        <f t="shared" si="169"/>
        <v>48.34</v>
      </c>
    </row>
    <row r="4765" ht="15.75" customHeight="1">
      <c r="A4765" s="53">
        <v>3.0</v>
      </c>
      <c r="B4765" s="55" t="s">
        <v>179</v>
      </c>
      <c r="C4765" s="55" t="str">
        <f>+IF(ISERROR(VLOOKUP($B4765,Insumos!$C:$G,3,FALSE)),"",VLOOKUP($B4765,Insumos!$C:$G,3,FALSE))</f>
        <v>GRAMOS</v>
      </c>
      <c r="D4765" s="56">
        <f>+IF(ISERROR(VLOOKUP($B4765,Insumos!$C:$G,2,FALSE)),"",VLOOKUP($B4765,Insumos!$C:$G,2,FALSE))</f>
        <v>840</v>
      </c>
      <c r="E4765" s="57">
        <f>+IF(ISERROR(VLOOKUP($B4765,Insumos!$C:$G,5,FALSE)),"",VLOOKUP($B4765,Insumos!$C:$G,5,FALSE))</f>
        <v>800</v>
      </c>
      <c r="F4765" s="55" t="str">
        <f>+IF(ISERROR(VLOOKUP($B4765,Insumos!$C:$G,4,FALSE)),"",VLOOKUP($B4765,Insumos!$C:$G,4,FALSE))</f>
        <v>GRAMOS</v>
      </c>
      <c r="G4765" s="186">
        <v>10.0</v>
      </c>
      <c r="H4765" s="56">
        <f t="shared" si="169"/>
        <v>10.5</v>
      </c>
    </row>
    <row r="4766" ht="15.75" customHeight="1">
      <c r="A4766" s="53">
        <v>4.0</v>
      </c>
      <c r="B4766" s="55" t="s">
        <v>141</v>
      </c>
      <c r="C4766" s="55" t="str">
        <f>+IF(ISERROR(VLOOKUP($B4766,Insumos!$C:$G,3,FALSE)),"",VLOOKUP($B4766,Insumos!$C:$G,3,FALSE))</f>
        <v>MILILITROS</v>
      </c>
      <c r="D4766" s="56">
        <f>+IF(ISERROR(VLOOKUP($B4766,Insumos!$C:$G,2,FALSE)),"",VLOOKUP($B4766,Insumos!$C:$G,2,FALSE))</f>
        <v>12024.33</v>
      </c>
      <c r="E4766" s="57">
        <f>+IF(ISERROR(VLOOKUP($B4766,Insumos!$C:$G,5,FALSE)),"",VLOOKUP($B4766,Insumos!$C:$G,5,FALSE))</f>
        <v>2895</v>
      </c>
      <c r="F4766" s="55" t="str">
        <f>+IF(ISERROR(VLOOKUP($B4766,Insumos!$C:$G,4,FALSE)),"",VLOOKUP($B4766,Insumos!$C:$G,4,FALSE))</f>
        <v>MILILITROS</v>
      </c>
      <c r="G4766" s="186">
        <v>200.0</v>
      </c>
      <c r="H4766" s="56">
        <f t="shared" si="169"/>
        <v>830.7</v>
      </c>
    </row>
    <row r="4767" ht="15.75" customHeight="1">
      <c r="A4767" s="53">
        <v>5.0</v>
      </c>
      <c r="B4767" s="55" t="s">
        <v>300</v>
      </c>
      <c r="C4767" s="55" t="str">
        <f>+IF(ISERROR(VLOOKUP($B4767,Insumos!$C:$G,3,FALSE)),"",VLOOKUP($B4767,Insumos!$C:$G,3,FALSE))</f>
        <v>UNIDAD</v>
      </c>
      <c r="D4767" s="56">
        <f>+IF(ISERROR(VLOOKUP($B4767,Insumos!$C:$G,2,FALSE)),"",VLOOKUP($B4767,Insumos!$C:$G,2,FALSE))</f>
        <v>98.32</v>
      </c>
      <c r="E4767" s="57">
        <f>+IF(ISERROR(VLOOKUP($B4767,Insumos!$C:$G,5,FALSE)),"",VLOOKUP($B4767,Insumos!$C:$G,5,FALSE))</f>
        <v>1</v>
      </c>
      <c r="F4767" s="55" t="str">
        <f>+IF(ISERROR(VLOOKUP($B4767,Insumos!$C:$G,4,FALSE)),"",VLOOKUP($B4767,Insumos!$C:$G,4,FALSE))</f>
        <v>UNIDAD</v>
      </c>
      <c r="G4767" s="186">
        <v>1.0</v>
      </c>
      <c r="H4767" s="56">
        <f t="shared" si="169"/>
        <v>98.32</v>
      </c>
    </row>
    <row r="4768" ht="15.75" customHeight="1">
      <c r="A4768" s="53">
        <v>6.0</v>
      </c>
      <c r="B4768" s="55" t="s">
        <v>301</v>
      </c>
      <c r="C4768" s="55" t="str">
        <f>+IF(ISERROR(VLOOKUP($B4768,Insumos!$C:$G,3,FALSE)),"",VLOOKUP($B4768,Insumos!$C:$G,3,FALSE))</f>
        <v>UNIDAD</v>
      </c>
      <c r="D4768" s="56">
        <f>+IF(ISERROR(VLOOKUP($B4768,Insumos!$C:$G,2,FALSE)),"",VLOOKUP($B4768,Insumos!$C:$G,2,FALSE))</f>
        <v>43.7</v>
      </c>
      <c r="E4768" s="57">
        <f>+IF(ISERROR(VLOOKUP($B4768,Insumos!$C:$G,5,FALSE)),"",VLOOKUP($B4768,Insumos!$C:$G,5,FALSE))</f>
        <v>1</v>
      </c>
      <c r="F4768" s="55" t="str">
        <f>+IF(ISERROR(VLOOKUP($B4768,Insumos!$C:$G,4,FALSE)),"",VLOOKUP($B4768,Insumos!$C:$G,4,FALSE))</f>
        <v>UNIDAD</v>
      </c>
      <c r="G4768" s="186">
        <v>1.0</v>
      </c>
      <c r="H4768" s="56">
        <f t="shared" si="169"/>
        <v>43.7</v>
      </c>
    </row>
    <row r="4769" ht="15.75" customHeight="1">
      <c r="A4769" s="53">
        <v>7.0</v>
      </c>
      <c r="B4769" s="55" t="s">
        <v>315</v>
      </c>
      <c r="C4769" s="55" t="str">
        <f>+IF(ISERROR(VLOOKUP($B4769,Insumos!$C:$G,3,FALSE)),"",VLOOKUP($B4769,Insumos!$C:$G,3,FALSE))</f>
        <v>UNIDAD</v>
      </c>
      <c r="D4769" s="56">
        <f>+IF(ISERROR(VLOOKUP($B4769,Insumos!$C:$G,2,FALSE)),"",VLOOKUP($B4769,Insumos!$C:$G,2,FALSE))</f>
        <v>170</v>
      </c>
      <c r="E4769" s="57">
        <f>+IF(ISERROR(VLOOKUP($B4769,Insumos!$C:$G,5,FALSE)),"",VLOOKUP($B4769,Insumos!$C:$G,5,FALSE))</f>
        <v>1</v>
      </c>
      <c r="F4769" s="55" t="str">
        <f>+IF(ISERROR(VLOOKUP($B4769,Insumos!$C:$G,4,FALSE)),"",VLOOKUP($B4769,Insumos!$C:$G,4,FALSE))</f>
        <v>UNIDAD</v>
      </c>
      <c r="G4769" s="141">
        <v>1.0</v>
      </c>
      <c r="H4769" s="56">
        <f t="shared" si="169"/>
        <v>170</v>
      </c>
    </row>
    <row r="4770" ht="15.75" customHeight="1">
      <c r="A4770" s="53">
        <v>8.0</v>
      </c>
      <c r="B4770" s="55"/>
      <c r="C4770" s="55" t="str">
        <f>+IF(ISERROR(VLOOKUP($B4770,Insumos!$C:$G,3,FALSE)),"",VLOOKUP($B4770,Insumos!$C:$G,3,FALSE))</f>
        <v/>
      </c>
      <c r="D4770" s="56" t="str">
        <f>+IF(ISERROR(VLOOKUP($B4770,Insumos!$C:$G,2,FALSE)),"",VLOOKUP($B4770,Insumos!$C:$G,2,FALSE))</f>
        <v/>
      </c>
      <c r="E4770" s="57" t="str">
        <f>+IF(ISERROR(VLOOKUP($B4770,Insumos!$C:$G,5,FALSE)),"",VLOOKUP($B4770,Insumos!$C:$G,5,FALSE))</f>
        <v/>
      </c>
      <c r="F4770" s="55" t="str">
        <f>+IF(ISERROR(VLOOKUP($B4770,Insumos!$C:$G,4,FALSE)),"",VLOOKUP($B4770,Insumos!$C:$G,4,FALSE))</f>
        <v/>
      </c>
      <c r="G4770" s="141"/>
      <c r="H4770" s="56">
        <f t="shared" si="169"/>
        <v>0</v>
      </c>
    </row>
    <row r="4771" ht="15.75" customHeight="1">
      <c r="A4771" s="53">
        <v>11.0</v>
      </c>
      <c r="B4771" s="55"/>
      <c r="C4771" s="55" t="str">
        <f>+IF(ISERROR(VLOOKUP($B4771,Insumos!$C:$G,3,FALSE)),"",VLOOKUP($B4771,Insumos!$C:$G,3,FALSE))</f>
        <v/>
      </c>
      <c r="D4771" s="56" t="str">
        <f>+IF(ISERROR(VLOOKUP($B4771,Insumos!$C:$G,2,FALSE)),"",VLOOKUP($B4771,Insumos!$C:$G,2,FALSE))</f>
        <v/>
      </c>
      <c r="E4771" s="57" t="str">
        <f>+IF(ISERROR(VLOOKUP($B4771,Insumos!$C:$G,5,FALSE)),"",VLOOKUP($B4771,Insumos!$C:$G,5,FALSE))</f>
        <v/>
      </c>
      <c r="F4771" s="55" t="str">
        <f>+IF(ISERROR(VLOOKUP($B4771,Insumos!$C:$G,4,FALSE)),"",VLOOKUP($B4771,Insumos!$C:$G,4,FALSE))</f>
        <v/>
      </c>
      <c r="G4771" s="141"/>
      <c r="H4771" s="56">
        <f t="shared" si="169"/>
        <v>0</v>
      </c>
    </row>
    <row r="4772" ht="15.75" customHeight="1">
      <c r="A4772" s="53">
        <v>12.0</v>
      </c>
      <c r="B4772" s="55"/>
      <c r="C4772" s="55" t="str">
        <f>+IF(ISERROR(VLOOKUP($B4772,Insumos!$C:$G,3,FALSE)),"",VLOOKUP($B4772,Insumos!$C:$G,3,FALSE))</f>
        <v/>
      </c>
      <c r="D4772" s="56" t="str">
        <f>+IF(ISERROR(VLOOKUP($B4772,Insumos!$C:$G,2,FALSE)),"",VLOOKUP($B4772,Insumos!$C:$G,2,FALSE))</f>
        <v/>
      </c>
      <c r="E4772" s="57" t="str">
        <f>+IF(ISERROR(VLOOKUP($B4772,Insumos!$C:$G,5,FALSE)),"",VLOOKUP($B4772,Insumos!$C:$G,5,FALSE))</f>
        <v/>
      </c>
      <c r="F4772" s="55" t="str">
        <f>+IF(ISERROR(VLOOKUP($B4772,Insumos!$C:$G,4,FALSE)),"",VLOOKUP($B4772,Insumos!$C:$G,4,FALSE))</f>
        <v/>
      </c>
      <c r="G4772" s="141"/>
      <c r="H4772" s="56">
        <f t="shared" si="169"/>
        <v>0</v>
      </c>
    </row>
    <row r="4773" ht="15.75" customHeight="1">
      <c r="A4773" s="42"/>
      <c r="B4773" s="140"/>
      <c r="C4773" s="41"/>
      <c r="D4773" s="44"/>
      <c r="E4773" s="45"/>
      <c r="F4773" s="41"/>
      <c r="G4773" s="67" t="s">
        <v>566</v>
      </c>
      <c r="H4773" s="68">
        <f>+SUM(H4763:H4772)</f>
        <v>3990.53</v>
      </c>
    </row>
    <row r="4774" ht="15.75" customHeight="1">
      <c r="A4774" s="42"/>
      <c r="B4774" s="140"/>
      <c r="C4774" s="41"/>
      <c r="D4774" s="44"/>
      <c r="E4774" s="45"/>
      <c r="F4774" s="41"/>
      <c r="G4774" s="67" t="s">
        <v>569</v>
      </c>
      <c r="H4774" s="142">
        <f>+H4773/10</f>
        <v>399.053</v>
      </c>
    </row>
    <row r="4775" ht="15.75" customHeight="1">
      <c r="A4775" s="42"/>
      <c r="B4775" s="140"/>
      <c r="C4775" s="41"/>
      <c r="D4775" s="44"/>
      <c r="E4775" s="45"/>
      <c r="F4775" s="41"/>
      <c r="G4775" s="67" t="s">
        <v>570</v>
      </c>
      <c r="H4775" s="143">
        <f>(H4773+H4774)*1.19</f>
        <v>5223.60377</v>
      </c>
    </row>
    <row r="4776" ht="15.75" customHeight="1">
      <c r="A4776" s="42"/>
      <c r="B4776" s="140"/>
      <c r="C4776" s="41"/>
      <c r="D4776" s="44"/>
      <c r="E4776" s="45"/>
      <c r="F4776" s="41"/>
      <c r="G4776" s="67" t="s">
        <v>571</v>
      </c>
      <c r="H4776" s="144">
        <f>+H4775/H4777</f>
        <v>0.3733812559</v>
      </c>
    </row>
    <row r="4777" ht="15.75" customHeight="1">
      <c r="A4777" s="42"/>
      <c r="B4777" s="140"/>
      <c r="C4777" s="41"/>
      <c r="D4777" s="44"/>
      <c r="E4777" s="45"/>
      <c r="F4777" s="41"/>
      <c r="G4777" s="67" t="s">
        <v>572</v>
      </c>
      <c r="H4777" s="154">
        <v>13990.0</v>
      </c>
    </row>
    <row r="4778" ht="15.75" customHeight="1">
      <c r="B4778" s="4"/>
      <c r="G4778" s="31"/>
    </row>
    <row r="4779" ht="15.75" customHeight="1">
      <c r="B4779" s="4"/>
      <c r="G4779" s="31"/>
    </row>
    <row r="4780" ht="15.75" customHeight="1">
      <c r="B4780" s="4"/>
      <c r="G4780" s="31"/>
    </row>
    <row r="4781" ht="15.75" customHeight="1">
      <c r="A4781" s="138" t="s">
        <v>562</v>
      </c>
      <c r="B4781" s="89" t="s">
        <v>709</v>
      </c>
      <c r="C4781" s="34" t="s">
        <v>484</v>
      </c>
      <c r="D4781" s="35"/>
      <c r="E4781" s="36"/>
      <c r="F4781" s="37"/>
      <c r="G4781" s="38"/>
      <c r="H4781" s="35"/>
    </row>
    <row r="4782" ht="15.75" customHeight="1">
      <c r="A4782" s="42"/>
      <c r="B4782" s="140"/>
      <c r="C4782" s="42"/>
      <c r="D4782" s="44"/>
      <c r="E4782" s="45"/>
      <c r="F4782" s="42"/>
      <c r="G4782" s="46"/>
      <c r="H4782" s="44"/>
    </row>
    <row r="4783" ht="15.75" customHeight="1">
      <c r="A4783" s="48" t="s">
        <v>476</v>
      </c>
      <c r="B4783" s="48" t="s">
        <v>477</v>
      </c>
      <c r="C4783" s="48" t="s">
        <v>478</v>
      </c>
      <c r="D4783" s="49" t="s">
        <v>564</v>
      </c>
      <c r="E4783" s="50" t="s">
        <v>10</v>
      </c>
      <c r="F4783" s="48" t="s">
        <v>480</v>
      </c>
      <c r="G4783" s="51" t="s">
        <v>481</v>
      </c>
      <c r="H4783" s="49" t="s">
        <v>565</v>
      </c>
    </row>
    <row r="4784" ht="15.75" customHeight="1">
      <c r="A4784" s="53">
        <v>1.0</v>
      </c>
      <c r="B4784" s="55" t="s">
        <v>44</v>
      </c>
      <c r="C4784" s="55" t="str">
        <f>+IF(ISERROR(VLOOKUP($B4784,Insumos!$C:$G,3,FALSE)),"",VLOOKUP($B4784,Insumos!$C:$G,3,FALSE))</f>
        <v>GRAMOS</v>
      </c>
      <c r="D4784" s="56">
        <f>+IF(ISERROR(VLOOKUP($B4784,Insumos!$C:$G,2,FALSE)),"",VLOOKUP($B4784,Insumos!$C:$G,2,FALSE))</f>
        <v>5780</v>
      </c>
      <c r="E4784" s="57">
        <f>+IF(ISERROR(VLOOKUP($B4784,Insumos!$C:$G,5,FALSE)),"",VLOOKUP($B4784,Insumos!$C:$G,5,FALSE))</f>
        <v>1000</v>
      </c>
      <c r="F4784" s="55" t="str">
        <f>+IF(ISERROR(VLOOKUP($B4784,Insumos!$C:$G,4,FALSE)),"",VLOOKUP($B4784,Insumos!$C:$G,4,FALSE))</f>
        <v>GRAMOS</v>
      </c>
      <c r="G4784" s="182">
        <v>200.0</v>
      </c>
      <c r="H4784" s="56">
        <f t="shared" ref="H4784:H4793" si="170">IF(ISERROR(ROUND(+D4784/E4784*G4784,2)),0,ROUND(+D4784/E4784*G4784,2))</f>
        <v>1156</v>
      </c>
    </row>
    <row r="4785" ht="15.75" customHeight="1">
      <c r="A4785" s="53">
        <v>2.0</v>
      </c>
      <c r="B4785" s="55" t="s">
        <v>234</v>
      </c>
      <c r="C4785" s="55" t="str">
        <f>+IF(ISERROR(VLOOKUP($B4785,Insumos!$C:$G,3,FALSE)),"",VLOOKUP($B4785,Insumos!$C:$G,3,FALSE))</f>
        <v>GRAMOS</v>
      </c>
      <c r="D4785" s="56">
        <f>+IF(ISERROR(VLOOKUP($B4785,Insumos!$C:$G,2,FALSE)),"",VLOOKUP($B4785,Insumos!$C:$G,2,FALSE))</f>
        <v>878.8888889</v>
      </c>
      <c r="E4785" s="57">
        <f>+IF(ISERROR(VLOOKUP($B4785,Insumos!$C:$G,5,FALSE)),"",VLOOKUP($B4785,Insumos!$C:$G,5,FALSE))</f>
        <v>1000</v>
      </c>
      <c r="F4785" s="55" t="str">
        <f>+IF(ISERROR(VLOOKUP($B4785,Insumos!$C:$G,4,FALSE)),"",VLOOKUP($B4785,Insumos!$C:$G,4,FALSE))</f>
        <v>GRAMOS</v>
      </c>
      <c r="G4785" s="186">
        <v>55.0</v>
      </c>
      <c r="H4785" s="56">
        <f t="shared" si="170"/>
        <v>48.34</v>
      </c>
    </row>
    <row r="4786" ht="15.75" customHeight="1">
      <c r="A4786" s="53">
        <v>3.0</v>
      </c>
      <c r="B4786" s="55" t="s">
        <v>179</v>
      </c>
      <c r="C4786" s="55" t="str">
        <f>+IF(ISERROR(VLOOKUP($B4786,Insumos!$C:$G,3,FALSE)),"",VLOOKUP($B4786,Insumos!$C:$G,3,FALSE))</f>
        <v>GRAMOS</v>
      </c>
      <c r="D4786" s="56">
        <f>+IF(ISERROR(VLOOKUP($B4786,Insumos!$C:$G,2,FALSE)),"",VLOOKUP($B4786,Insumos!$C:$G,2,FALSE))</f>
        <v>840</v>
      </c>
      <c r="E4786" s="57">
        <f>+IF(ISERROR(VLOOKUP($B4786,Insumos!$C:$G,5,FALSE)),"",VLOOKUP($B4786,Insumos!$C:$G,5,FALSE))</f>
        <v>800</v>
      </c>
      <c r="F4786" s="55" t="str">
        <f>+IF(ISERROR(VLOOKUP($B4786,Insumos!$C:$G,4,FALSE)),"",VLOOKUP($B4786,Insumos!$C:$G,4,FALSE))</f>
        <v>GRAMOS</v>
      </c>
      <c r="G4786" s="186">
        <v>10.0</v>
      </c>
      <c r="H4786" s="56">
        <f t="shared" si="170"/>
        <v>10.5</v>
      </c>
    </row>
    <row r="4787" ht="15.75" customHeight="1">
      <c r="A4787" s="53">
        <v>4.0</v>
      </c>
      <c r="B4787" s="55" t="s">
        <v>141</v>
      </c>
      <c r="C4787" s="55" t="str">
        <f>+IF(ISERROR(VLOOKUP($B4787,Insumos!$C:$G,3,FALSE)),"",VLOOKUP($B4787,Insumos!$C:$G,3,FALSE))</f>
        <v>MILILITROS</v>
      </c>
      <c r="D4787" s="56">
        <f>+IF(ISERROR(VLOOKUP($B4787,Insumos!$C:$G,2,FALSE)),"",VLOOKUP($B4787,Insumos!$C:$G,2,FALSE))</f>
        <v>12024.33</v>
      </c>
      <c r="E4787" s="57">
        <f>+IF(ISERROR(VLOOKUP($B4787,Insumos!$C:$G,5,FALSE)),"",VLOOKUP($B4787,Insumos!$C:$G,5,FALSE))</f>
        <v>2895</v>
      </c>
      <c r="F4787" s="55" t="str">
        <f>+IF(ISERROR(VLOOKUP($B4787,Insumos!$C:$G,4,FALSE)),"",VLOOKUP($B4787,Insumos!$C:$G,4,FALSE))</f>
        <v>MILILITROS</v>
      </c>
      <c r="G4787" s="186">
        <v>200.0</v>
      </c>
      <c r="H4787" s="56">
        <f t="shared" si="170"/>
        <v>830.7</v>
      </c>
    </row>
    <row r="4788" ht="15.75" customHeight="1">
      <c r="A4788" s="53">
        <v>5.0</v>
      </c>
      <c r="B4788" s="55" t="s">
        <v>300</v>
      </c>
      <c r="C4788" s="55" t="str">
        <f>+IF(ISERROR(VLOOKUP($B4788,Insumos!$C:$G,3,FALSE)),"",VLOOKUP($B4788,Insumos!$C:$G,3,FALSE))</f>
        <v>UNIDAD</v>
      </c>
      <c r="D4788" s="56">
        <f>+IF(ISERROR(VLOOKUP($B4788,Insumos!$C:$G,2,FALSE)),"",VLOOKUP($B4788,Insumos!$C:$G,2,FALSE))</f>
        <v>98.32</v>
      </c>
      <c r="E4788" s="57">
        <f>+IF(ISERROR(VLOOKUP($B4788,Insumos!$C:$G,5,FALSE)),"",VLOOKUP($B4788,Insumos!$C:$G,5,FALSE))</f>
        <v>1</v>
      </c>
      <c r="F4788" s="55" t="str">
        <f>+IF(ISERROR(VLOOKUP($B4788,Insumos!$C:$G,4,FALSE)),"",VLOOKUP($B4788,Insumos!$C:$G,4,FALSE))</f>
        <v>UNIDAD</v>
      </c>
      <c r="G4788" s="186">
        <v>1.0</v>
      </c>
      <c r="H4788" s="56">
        <f t="shared" si="170"/>
        <v>98.32</v>
      </c>
    </row>
    <row r="4789" ht="15.75" customHeight="1">
      <c r="A4789" s="53">
        <v>6.0</v>
      </c>
      <c r="B4789" s="55" t="s">
        <v>301</v>
      </c>
      <c r="C4789" s="55" t="str">
        <f>+IF(ISERROR(VLOOKUP($B4789,Insumos!$C:$G,3,FALSE)),"",VLOOKUP($B4789,Insumos!$C:$G,3,FALSE))</f>
        <v>UNIDAD</v>
      </c>
      <c r="D4789" s="56">
        <f>+IF(ISERROR(VLOOKUP($B4789,Insumos!$C:$G,2,FALSE)),"",VLOOKUP($B4789,Insumos!$C:$G,2,FALSE))</f>
        <v>43.7</v>
      </c>
      <c r="E4789" s="57">
        <f>+IF(ISERROR(VLOOKUP($B4789,Insumos!$C:$G,5,FALSE)),"",VLOOKUP($B4789,Insumos!$C:$G,5,FALSE))</f>
        <v>1</v>
      </c>
      <c r="F4789" s="55" t="str">
        <f>+IF(ISERROR(VLOOKUP($B4789,Insumos!$C:$G,4,FALSE)),"",VLOOKUP($B4789,Insumos!$C:$G,4,FALSE))</f>
        <v>UNIDAD</v>
      </c>
      <c r="G4789" s="186">
        <v>1.0</v>
      </c>
      <c r="H4789" s="56">
        <f t="shared" si="170"/>
        <v>43.7</v>
      </c>
    </row>
    <row r="4790" ht="15.75" customHeight="1">
      <c r="A4790" s="53">
        <v>7.0</v>
      </c>
      <c r="B4790" s="55" t="s">
        <v>315</v>
      </c>
      <c r="C4790" s="55" t="str">
        <f>+IF(ISERROR(VLOOKUP($B4790,Insumos!$C:$G,3,FALSE)),"",VLOOKUP($B4790,Insumos!$C:$G,3,FALSE))</f>
        <v>UNIDAD</v>
      </c>
      <c r="D4790" s="56">
        <f>+IF(ISERROR(VLOOKUP($B4790,Insumos!$C:$G,2,FALSE)),"",VLOOKUP($B4790,Insumos!$C:$G,2,FALSE))</f>
        <v>170</v>
      </c>
      <c r="E4790" s="57">
        <f>+IF(ISERROR(VLOOKUP($B4790,Insumos!$C:$G,5,FALSE)),"",VLOOKUP($B4790,Insumos!$C:$G,5,FALSE))</f>
        <v>1</v>
      </c>
      <c r="F4790" s="55" t="str">
        <f>+IF(ISERROR(VLOOKUP($B4790,Insumos!$C:$G,4,FALSE)),"",VLOOKUP($B4790,Insumos!$C:$G,4,FALSE))</f>
        <v>UNIDAD</v>
      </c>
      <c r="G4790" s="141">
        <v>1.0</v>
      </c>
      <c r="H4790" s="56">
        <f t="shared" si="170"/>
        <v>170</v>
      </c>
    </row>
    <row r="4791" ht="15.75" customHeight="1">
      <c r="A4791" s="53">
        <v>8.0</v>
      </c>
      <c r="B4791" s="55"/>
      <c r="C4791" s="55" t="str">
        <f>+IF(ISERROR(VLOOKUP($B4791,Insumos!$C:$G,3,FALSE)),"",VLOOKUP($B4791,Insumos!$C:$G,3,FALSE))</f>
        <v/>
      </c>
      <c r="D4791" s="56" t="str">
        <f>+IF(ISERROR(VLOOKUP($B4791,Insumos!$C:$G,2,FALSE)),"",VLOOKUP($B4791,Insumos!$C:$G,2,FALSE))</f>
        <v/>
      </c>
      <c r="E4791" s="57" t="str">
        <f>+IF(ISERROR(VLOOKUP($B4791,Insumos!$C:$G,5,FALSE)),"",VLOOKUP($B4791,Insumos!$C:$G,5,FALSE))</f>
        <v/>
      </c>
      <c r="F4791" s="55" t="str">
        <f>+IF(ISERROR(VLOOKUP($B4791,Insumos!$C:$G,4,FALSE)),"",VLOOKUP($B4791,Insumos!$C:$G,4,FALSE))</f>
        <v/>
      </c>
      <c r="G4791" s="141"/>
      <c r="H4791" s="56">
        <f t="shared" si="170"/>
        <v>0</v>
      </c>
    </row>
    <row r="4792" ht="15.75" customHeight="1">
      <c r="A4792" s="53">
        <v>11.0</v>
      </c>
      <c r="B4792" s="55"/>
      <c r="C4792" s="55" t="str">
        <f>+IF(ISERROR(VLOOKUP($B4792,Insumos!$C:$G,3,FALSE)),"",VLOOKUP($B4792,Insumos!$C:$G,3,FALSE))</f>
        <v/>
      </c>
      <c r="D4792" s="56" t="str">
        <f>+IF(ISERROR(VLOOKUP($B4792,Insumos!$C:$G,2,FALSE)),"",VLOOKUP($B4792,Insumos!$C:$G,2,FALSE))</f>
        <v/>
      </c>
      <c r="E4792" s="57" t="str">
        <f>+IF(ISERROR(VLOOKUP($B4792,Insumos!$C:$G,5,FALSE)),"",VLOOKUP($B4792,Insumos!$C:$G,5,FALSE))</f>
        <v/>
      </c>
      <c r="F4792" s="55" t="str">
        <f>+IF(ISERROR(VLOOKUP($B4792,Insumos!$C:$G,4,FALSE)),"",VLOOKUP($B4792,Insumos!$C:$G,4,FALSE))</f>
        <v/>
      </c>
      <c r="G4792" s="141"/>
      <c r="H4792" s="56">
        <f t="shared" si="170"/>
        <v>0</v>
      </c>
    </row>
    <row r="4793" ht="15.75" customHeight="1">
      <c r="A4793" s="53">
        <v>12.0</v>
      </c>
      <c r="B4793" s="55"/>
      <c r="C4793" s="55" t="str">
        <f>+IF(ISERROR(VLOOKUP($B4793,Insumos!$C:$G,3,FALSE)),"",VLOOKUP($B4793,Insumos!$C:$G,3,FALSE))</f>
        <v/>
      </c>
      <c r="D4793" s="56" t="str">
        <f>+IF(ISERROR(VLOOKUP($B4793,Insumos!$C:$G,2,FALSE)),"",VLOOKUP($B4793,Insumos!$C:$G,2,FALSE))</f>
        <v/>
      </c>
      <c r="E4793" s="57" t="str">
        <f>+IF(ISERROR(VLOOKUP($B4793,Insumos!$C:$G,5,FALSE)),"",VLOOKUP($B4793,Insumos!$C:$G,5,FALSE))</f>
        <v/>
      </c>
      <c r="F4793" s="55" t="str">
        <f>+IF(ISERROR(VLOOKUP($B4793,Insumos!$C:$G,4,FALSE)),"",VLOOKUP($B4793,Insumos!$C:$G,4,FALSE))</f>
        <v/>
      </c>
      <c r="G4793" s="141"/>
      <c r="H4793" s="56">
        <f t="shared" si="170"/>
        <v>0</v>
      </c>
    </row>
    <row r="4794" ht="15.75" customHeight="1">
      <c r="A4794" s="42"/>
      <c r="B4794" s="140"/>
      <c r="C4794" s="41"/>
      <c r="D4794" s="44"/>
      <c r="E4794" s="45"/>
      <c r="F4794" s="41"/>
      <c r="G4794" s="67" t="s">
        <v>566</v>
      </c>
      <c r="H4794" s="68">
        <f>+SUM(H4784:H4793)</f>
        <v>2357.56</v>
      </c>
    </row>
    <row r="4795" ht="15.75" customHeight="1">
      <c r="A4795" s="42"/>
      <c r="B4795" s="140"/>
      <c r="C4795" s="41"/>
      <c r="D4795" s="44"/>
      <c r="E4795" s="45"/>
      <c r="F4795" s="41"/>
      <c r="G4795" s="67" t="s">
        <v>569</v>
      </c>
      <c r="H4795" s="142">
        <f>+H4794/10</f>
        <v>235.756</v>
      </c>
    </row>
    <row r="4796" ht="15.75" customHeight="1">
      <c r="A4796" s="42"/>
      <c r="B4796" s="140"/>
      <c r="C4796" s="41"/>
      <c r="D4796" s="44"/>
      <c r="E4796" s="45"/>
      <c r="F4796" s="41"/>
      <c r="G4796" s="67" t="s">
        <v>570</v>
      </c>
      <c r="H4796" s="143">
        <f>(H4794+H4795)*1.19</f>
        <v>3086.04604</v>
      </c>
    </row>
    <row r="4797" ht="15.75" customHeight="1">
      <c r="A4797" s="42"/>
      <c r="B4797" s="140"/>
      <c r="C4797" s="41"/>
      <c r="D4797" s="44"/>
      <c r="E4797" s="45"/>
      <c r="F4797" s="41"/>
      <c r="G4797" s="67" t="s">
        <v>571</v>
      </c>
      <c r="H4797" s="144">
        <f>+H4796/H4798</f>
        <v>0.2573849908</v>
      </c>
    </row>
    <row r="4798" ht="15.75" customHeight="1">
      <c r="A4798" s="42"/>
      <c r="B4798" s="140"/>
      <c r="C4798" s="41"/>
      <c r="D4798" s="44"/>
      <c r="E4798" s="45"/>
      <c r="F4798" s="41"/>
      <c r="G4798" s="67" t="s">
        <v>572</v>
      </c>
      <c r="H4798" s="154">
        <v>11990.0</v>
      </c>
    </row>
    <row r="4799" ht="15.75" customHeight="1">
      <c r="B4799" s="4"/>
      <c r="G4799" s="31"/>
    </row>
    <row r="4800" ht="15.75" customHeight="1">
      <c r="B4800" s="4"/>
      <c r="G4800" s="31"/>
    </row>
    <row r="4801" ht="15.75" customHeight="1">
      <c r="B4801" s="4"/>
      <c r="G4801" s="31"/>
    </row>
    <row r="4802" ht="15.75" customHeight="1">
      <c r="B4802" s="4"/>
      <c r="G4802" s="31"/>
    </row>
    <row r="4803" ht="15.75" customHeight="1">
      <c r="B4803" s="4"/>
      <c r="G4803" s="31"/>
    </row>
    <row r="4804" ht="15.75" customHeight="1">
      <c r="B4804" s="4"/>
      <c r="G4804" s="31"/>
    </row>
    <row r="4805" ht="15.75" customHeight="1">
      <c r="A4805" s="138" t="s">
        <v>562</v>
      </c>
      <c r="B4805" s="89" t="s">
        <v>710</v>
      </c>
      <c r="C4805" s="34" t="s">
        <v>484</v>
      </c>
      <c r="D4805" s="35"/>
      <c r="E4805" s="36"/>
      <c r="F4805" s="37"/>
      <c r="G4805" s="38"/>
      <c r="H4805" s="35"/>
    </row>
    <row r="4806" ht="15.75" customHeight="1">
      <c r="A4806" s="42"/>
      <c r="B4806" s="140"/>
      <c r="C4806" s="42"/>
      <c r="D4806" s="44"/>
      <c r="E4806" s="45"/>
      <c r="F4806" s="42"/>
      <c r="G4806" s="46"/>
      <c r="H4806" s="44"/>
    </row>
    <row r="4807" ht="15.75" customHeight="1">
      <c r="A4807" s="48" t="s">
        <v>476</v>
      </c>
      <c r="B4807" s="48" t="s">
        <v>477</v>
      </c>
      <c r="C4807" s="48" t="s">
        <v>478</v>
      </c>
      <c r="D4807" s="49" t="s">
        <v>564</v>
      </c>
      <c r="E4807" s="50" t="s">
        <v>10</v>
      </c>
      <c r="F4807" s="48" t="s">
        <v>480</v>
      </c>
      <c r="G4807" s="51" t="s">
        <v>481</v>
      </c>
      <c r="H4807" s="49" t="s">
        <v>565</v>
      </c>
    </row>
    <row r="4808" ht="15.75" customHeight="1">
      <c r="A4808" s="53">
        <v>1.0</v>
      </c>
      <c r="B4808" s="55" t="s">
        <v>235</v>
      </c>
      <c r="C4808" s="55" t="str">
        <f>+IF(ISERROR(VLOOKUP($B4808,Insumos!$C:$G,3,FALSE)),"",VLOOKUP($B4808,Insumos!$C:$G,3,FALSE))</f>
        <v>GRAMOS</v>
      </c>
      <c r="D4808" s="56">
        <f>+IF(ISERROR(VLOOKUP($B4808,Insumos!$C:$G,2,FALSE)),"",VLOOKUP($B4808,Insumos!$C:$G,2,FALSE))</f>
        <v>13944.82759</v>
      </c>
      <c r="E4808" s="57">
        <f>+IF(ISERROR(VLOOKUP($B4808,Insumos!$C:$G,5,FALSE)),"",VLOOKUP($B4808,Insumos!$C:$G,5,FALSE))</f>
        <v>1000</v>
      </c>
      <c r="F4808" s="55" t="str">
        <f>+IF(ISERROR(VLOOKUP($B4808,Insumos!$C:$G,4,FALSE)),"",VLOOKUP($B4808,Insumos!$C:$G,4,FALSE))</f>
        <v>GRAMOS</v>
      </c>
      <c r="G4808" s="182">
        <v>150.0</v>
      </c>
      <c r="H4808" s="56">
        <f t="shared" ref="H4808:H4822" si="171">IF(ISERROR(ROUND(+D4808/E4808*G4808,2)),0,ROUND(+D4808/E4808*G4808,2))</f>
        <v>2091.72</v>
      </c>
    </row>
    <row r="4809" ht="15.75" customHeight="1">
      <c r="A4809" s="53">
        <v>2.0</v>
      </c>
      <c r="B4809" s="55" t="s">
        <v>179</v>
      </c>
      <c r="C4809" s="55" t="str">
        <f>+IF(ISERROR(VLOOKUP($B4809,Insumos!$C:$G,3,FALSE)),"",VLOOKUP($B4809,Insumos!$C:$G,3,FALSE))</f>
        <v>GRAMOS</v>
      </c>
      <c r="D4809" s="56">
        <f>+IF(ISERROR(VLOOKUP($B4809,Insumos!$C:$G,2,FALSE)),"",VLOOKUP($B4809,Insumos!$C:$G,2,FALSE))</f>
        <v>840</v>
      </c>
      <c r="E4809" s="57">
        <f>+IF(ISERROR(VLOOKUP($B4809,Insumos!$C:$G,5,FALSE)),"",VLOOKUP($B4809,Insumos!$C:$G,5,FALSE))</f>
        <v>800</v>
      </c>
      <c r="F4809" s="55" t="str">
        <f>+IF(ISERROR(VLOOKUP($B4809,Insumos!$C:$G,4,FALSE)),"",VLOOKUP($B4809,Insumos!$C:$G,4,FALSE))</f>
        <v>GRAMOS</v>
      </c>
      <c r="G4809" s="186">
        <v>30.0</v>
      </c>
      <c r="H4809" s="56">
        <f t="shared" si="171"/>
        <v>31.5</v>
      </c>
    </row>
    <row r="4810" ht="15.75" customHeight="1">
      <c r="A4810" s="53">
        <v>3.0</v>
      </c>
      <c r="B4810" s="55" t="s">
        <v>232</v>
      </c>
      <c r="C4810" s="55" t="str">
        <f>+IF(ISERROR(VLOOKUP($B4810,Insumos!$C:$G,3,FALSE)),"",VLOOKUP($B4810,Insumos!$C:$G,3,FALSE))</f>
        <v>GRAMOS</v>
      </c>
      <c r="D4810" s="56">
        <f>+IF(ISERROR(VLOOKUP($B4810,Insumos!$C:$G,2,FALSE)),"",VLOOKUP($B4810,Insumos!$C:$G,2,FALSE))</f>
        <v>3529.411765</v>
      </c>
      <c r="E4810" s="57">
        <f>+IF(ISERROR(VLOOKUP($B4810,Insumos!$C:$G,5,FALSE)),"",VLOOKUP($B4810,Insumos!$C:$G,5,FALSE))</f>
        <v>1000</v>
      </c>
      <c r="F4810" s="55" t="str">
        <f>+IF(ISERROR(VLOOKUP($B4810,Insumos!$C:$G,4,FALSE)),"",VLOOKUP($B4810,Insumos!$C:$G,4,FALSE))</f>
        <v>GRAMOS</v>
      </c>
      <c r="G4810" s="186">
        <v>70.0</v>
      </c>
      <c r="H4810" s="56">
        <f t="shared" si="171"/>
        <v>247.06</v>
      </c>
    </row>
    <row r="4811" ht="15.75" customHeight="1">
      <c r="A4811" s="53">
        <v>4.0</v>
      </c>
      <c r="B4811" s="55" t="s">
        <v>76</v>
      </c>
      <c r="C4811" s="55" t="str">
        <f>+IF(ISERROR(VLOOKUP($B4811,Insumos!$C:$G,3,FALSE)),"",VLOOKUP($B4811,Insumos!$C:$G,3,FALSE))</f>
        <v>GRAMOS</v>
      </c>
      <c r="D4811" s="56">
        <f>+IF(ISERROR(VLOOKUP($B4811,Insumos!$C:$G,2,FALSE)),"",VLOOKUP($B4811,Insumos!$C:$G,2,FALSE))</f>
        <v>840</v>
      </c>
      <c r="E4811" s="57">
        <f>+IF(ISERROR(VLOOKUP($B4811,Insumos!$C:$G,5,FALSE)),"",VLOOKUP($B4811,Insumos!$C:$G,5,FALSE))</f>
        <v>1000</v>
      </c>
      <c r="F4811" s="55" t="str">
        <f>+IF(ISERROR(VLOOKUP($B4811,Insumos!$C:$G,4,FALSE)),"",VLOOKUP($B4811,Insumos!$C:$G,4,FALSE))</f>
        <v>GRAMOS</v>
      </c>
      <c r="G4811" s="186">
        <v>5.0</v>
      </c>
      <c r="H4811" s="56">
        <f t="shared" si="171"/>
        <v>4.2</v>
      </c>
    </row>
    <row r="4812" ht="15.75" customHeight="1">
      <c r="A4812" s="53">
        <v>5.0</v>
      </c>
      <c r="B4812" s="55" t="s">
        <v>300</v>
      </c>
      <c r="C4812" s="55" t="str">
        <f>+IF(ISERROR(VLOOKUP($B4812,Insumos!$C:$G,3,FALSE)),"",VLOOKUP($B4812,Insumos!$C:$G,3,FALSE))</f>
        <v>UNIDAD</v>
      </c>
      <c r="D4812" s="56">
        <f>+IF(ISERROR(VLOOKUP($B4812,Insumos!$C:$G,2,FALSE)),"",VLOOKUP($B4812,Insumos!$C:$G,2,FALSE))</f>
        <v>98.32</v>
      </c>
      <c r="E4812" s="57">
        <f>+IF(ISERROR(VLOOKUP($B4812,Insumos!$C:$G,5,FALSE)),"",VLOOKUP($B4812,Insumos!$C:$G,5,FALSE))</f>
        <v>1</v>
      </c>
      <c r="F4812" s="55" t="str">
        <f>+IF(ISERROR(VLOOKUP($B4812,Insumos!$C:$G,4,FALSE)),"",VLOOKUP($B4812,Insumos!$C:$G,4,FALSE))</f>
        <v>UNIDAD</v>
      </c>
      <c r="G4812" s="186">
        <v>1.0</v>
      </c>
      <c r="H4812" s="56">
        <f t="shared" si="171"/>
        <v>98.32</v>
      </c>
    </row>
    <row r="4813" ht="15.75" customHeight="1">
      <c r="A4813" s="53">
        <v>6.0</v>
      </c>
      <c r="B4813" s="55" t="s">
        <v>301</v>
      </c>
      <c r="C4813" s="55" t="str">
        <f>+IF(ISERROR(VLOOKUP($B4813,Insumos!$C:$G,3,FALSE)),"",VLOOKUP($B4813,Insumos!$C:$G,3,FALSE))</f>
        <v>UNIDAD</v>
      </c>
      <c r="D4813" s="56">
        <f>+IF(ISERROR(VLOOKUP($B4813,Insumos!$C:$G,2,FALSE)),"",VLOOKUP($B4813,Insumos!$C:$G,2,FALSE))</f>
        <v>43.7</v>
      </c>
      <c r="E4813" s="57">
        <f>+IF(ISERROR(VLOOKUP($B4813,Insumos!$C:$G,5,FALSE)),"",VLOOKUP($B4813,Insumos!$C:$G,5,FALSE))</f>
        <v>1</v>
      </c>
      <c r="F4813" s="55" t="str">
        <f>+IF(ISERROR(VLOOKUP($B4813,Insumos!$C:$G,4,FALSE)),"",VLOOKUP($B4813,Insumos!$C:$G,4,FALSE))</f>
        <v>UNIDAD</v>
      </c>
      <c r="G4813" s="186">
        <v>1.0</v>
      </c>
      <c r="H4813" s="56">
        <f t="shared" si="171"/>
        <v>43.7</v>
      </c>
    </row>
    <row r="4814" ht="15.75" customHeight="1">
      <c r="A4814" s="53">
        <v>7.0</v>
      </c>
      <c r="B4814" s="55" t="s">
        <v>315</v>
      </c>
      <c r="C4814" s="55" t="str">
        <f>+IF(ISERROR(VLOOKUP($B4814,Insumos!$C:$G,3,FALSE)),"",VLOOKUP($B4814,Insumos!$C:$G,3,FALSE))</f>
        <v>UNIDAD</v>
      </c>
      <c r="D4814" s="56">
        <f>+IF(ISERROR(VLOOKUP($B4814,Insumos!$C:$G,2,FALSE)),"",VLOOKUP($B4814,Insumos!$C:$G,2,FALSE))</f>
        <v>170</v>
      </c>
      <c r="E4814" s="57">
        <f>+IF(ISERROR(VLOOKUP($B4814,Insumos!$C:$G,5,FALSE)),"",VLOOKUP($B4814,Insumos!$C:$G,5,FALSE))</f>
        <v>1</v>
      </c>
      <c r="F4814" s="55" t="str">
        <f>+IF(ISERROR(VLOOKUP($B4814,Insumos!$C:$G,4,FALSE)),"",VLOOKUP($B4814,Insumos!$C:$G,4,FALSE))</f>
        <v>UNIDAD</v>
      </c>
      <c r="G4814" s="186">
        <v>1.0</v>
      </c>
      <c r="H4814" s="56">
        <f t="shared" si="171"/>
        <v>170</v>
      </c>
    </row>
    <row r="4815" ht="15.75" customHeight="1">
      <c r="A4815" s="53">
        <v>8.0</v>
      </c>
      <c r="B4815" s="55"/>
      <c r="C4815" s="55"/>
      <c r="D4815" s="56"/>
      <c r="E4815" s="57"/>
      <c r="F4815" s="55"/>
      <c r="G4815" s="187"/>
      <c r="H4815" s="56">
        <f t="shared" si="171"/>
        <v>0</v>
      </c>
    </row>
    <row r="4816" ht="15.75" customHeight="1">
      <c r="A4816" s="53">
        <v>9.0</v>
      </c>
      <c r="B4816" s="55"/>
      <c r="C4816" s="55" t="str">
        <f>+IF(ISERROR(VLOOKUP($B4816,Insumos!$C:$G,3,FALSE)),"",VLOOKUP($B4816,Insumos!$C:$G,3,FALSE))</f>
        <v/>
      </c>
      <c r="D4816" s="56" t="str">
        <f>+IF(ISERROR(VLOOKUP($B4816,Insumos!$C:$G,2,FALSE)),"",VLOOKUP($B4816,Insumos!$C:$G,2,FALSE))</f>
        <v/>
      </c>
      <c r="E4816" s="57" t="str">
        <f>+IF(ISERROR(VLOOKUP($B4816,Insumos!$C:$G,5,FALSE)),"",VLOOKUP($B4816,Insumos!$C:$G,5,FALSE))</f>
        <v/>
      </c>
      <c r="F4816" s="55" t="str">
        <f>+IF(ISERROR(VLOOKUP($B4816,Insumos!$C:$G,4,FALSE)),"",VLOOKUP($B4816,Insumos!$C:$G,4,FALSE))</f>
        <v/>
      </c>
      <c r="G4816" s="141"/>
      <c r="H4816" s="56">
        <f t="shared" si="171"/>
        <v>0</v>
      </c>
    </row>
    <row r="4817" ht="15.75" customHeight="1">
      <c r="A4817" s="53">
        <v>10.0</v>
      </c>
      <c r="B4817" s="55"/>
      <c r="C4817" s="55" t="str">
        <f>+IF(ISERROR(VLOOKUP($B4817,Insumos!$C:$G,3,FALSE)),"",VLOOKUP($B4817,Insumos!$C:$G,3,FALSE))</f>
        <v/>
      </c>
      <c r="D4817" s="56" t="str">
        <f>+IF(ISERROR(VLOOKUP($B4817,Insumos!$C:$G,2,FALSE)),"",VLOOKUP($B4817,Insumos!$C:$G,2,FALSE))</f>
        <v/>
      </c>
      <c r="E4817" s="57" t="str">
        <f>+IF(ISERROR(VLOOKUP($B4817,Insumos!$C:$G,5,FALSE)),"",VLOOKUP($B4817,Insumos!$C:$G,5,FALSE))</f>
        <v/>
      </c>
      <c r="F4817" s="55" t="str">
        <f>+IF(ISERROR(VLOOKUP($B4817,Insumos!$C:$G,4,FALSE)),"",VLOOKUP($B4817,Insumos!$C:$G,4,FALSE))</f>
        <v/>
      </c>
      <c r="G4817" s="141"/>
      <c r="H4817" s="56">
        <f t="shared" si="171"/>
        <v>0</v>
      </c>
    </row>
    <row r="4818" ht="15.75" customHeight="1">
      <c r="A4818" s="53">
        <v>11.0</v>
      </c>
      <c r="B4818" s="55"/>
      <c r="C4818" s="55" t="str">
        <f>+IF(ISERROR(VLOOKUP($B4818,Insumos!$C:$G,3,FALSE)),"",VLOOKUP($B4818,Insumos!$C:$G,3,FALSE))</f>
        <v/>
      </c>
      <c r="D4818" s="56" t="str">
        <f>+IF(ISERROR(VLOOKUP($B4818,Insumos!$C:$G,2,FALSE)),"",VLOOKUP($B4818,Insumos!$C:$G,2,FALSE))</f>
        <v/>
      </c>
      <c r="E4818" s="57" t="str">
        <f>+IF(ISERROR(VLOOKUP($B4818,Insumos!$C:$G,5,FALSE)),"",VLOOKUP($B4818,Insumos!$C:$G,5,FALSE))</f>
        <v/>
      </c>
      <c r="F4818" s="55" t="str">
        <f>+IF(ISERROR(VLOOKUP($B4818,Insumos!$C:$G,4,FALSE)),"",VLOOKUP($B4818,Insumos!$C:$G,4,FALSE))</f>
        <v/>
      </c>
      <c r="G4818" s="141"/>
      <c r="H4818" s="56">
        <f t="shared" si="171"/>
        <v>0</v>
      </c>
    </row>
    <row r="4819" ht="15.75" customHeight="1">
      <c r="A4819" s="53">
        <v>12.0</v>
      </c>
      <c r="B4819" s="55"/>
      <c r="C4819" s="55" t="str">
        <f>+IF(ISERROR(VLOOKUP($B4819,Insumos!$C:$G,3,FALSE)),"",VLOOKUP($B4819,Insumos!$C:$G,3,FALSE))</f>
        <v/>
      </c>
      <c r="D4819" s="56" t="str">
        <f>+IF(ISERROR(VLOOKUP($B4819,Insumos!$C:$G,2,FALSE)),"",VLOOKUP($B4819,Insumos!$C:$G,2,FALSE))</f>
        <v/>
      </c>
      <c r="E4819" s="57" t="str">
        <f>+IF(ISERROR(VLOOKUP($B4819,Insumos!$C:$G,5,FALSE)),"",VLOOKUP($B4819,Insumos!$C:$G,5,FALSE))</f>
        <v/>
      </c>
      <c r="F4819" s="55" t="str">
        <f>+IF(ISERROR(VLOOKUP($B4819,Insumos!$C:$G,4,FALSE)),"",VLOOKUP($B4819,Insumos!$C:$G,4,FALSE))</f>
        <v/>
      </c>
      <c r="G4819" s="141"/>
      <c r="H4819" s="56">
        <f t="shared" si="171"/>
        <v>0</v>
      </c>
    </row>
    <row r="4820" ht="15.75" customHeight="1">
      <c r="A4820" s="53">
        <v>13.0</v>
      </c>
      <c r="B4820" s="55"/>
      <c r="C4820" s="55" t="str">
        <f>+IF(ISERROR(VLOOKUP($B4820,Insumos!$C:$G,3,FALSE)),"",VLOOKUP($B4820,Insumos!$C:$G,3,FALSE))</f>
        <v/>
      </c>
      <c r="D4820" s="56" t="str">
        <f>+IF(ISERROR(VLOOKUP($B4820,Insumos!$C:$G,2,FALSE)),"",VLOOKUP($B4820,Insumos!$C:$G,2,FALSE))</f>
        <v/>
      </c>
      <c r="E4820" s="57" t="str">
        <f>+IF(ISERROR(VLOOKUP($B4820,Insumos!$C:$G,5,FALSE)),"",VLOOKUP($B4820,Insumos!$C:$G,5,FALSE))</f>
        <v/>
      </c>
      <c r="F4820" s="55" t="str">
        <f>+IF(ISERROR(VLOOKUP($B4820,Insumos!$C:$G,4,FALSE)),"",VLOOKUP($B4820,Insumos!$C:$G,4,FALSE))</f>
        <v/>
      </c>
      <c r="G4820" s="141"/>
      <c r="H4820" s="56">
        <f t="shared" si="171"/>
        <v>0</v>
      </c>
    </row>
    <row r="4821" ht="15.75" customHeight="1">
      <c r="A4821" s="53">
        <v>14.0</v>
      </c>
      <c r="B4821" s="55"/>
      <c r="C4821" s="55" t="str">
        <f>+IF(ISERROR(VLOOKUP($B4821,Insumos!$C:$G,3,FALSE)),"",VLOOKUP($B4821,Insumos!$C:$G,3,FALSE))</f>
        <v/>
      </c>
      <c r="D4821" s="56" t="str">
        <f>+IF(ISERROR(VLOOKUP($B4821,Insumos!$C:$G,2,FALSE)),"",VLOOKUP($B4821,Insumos!$C:$G,2,FALSE))</f>
        <v/>
      </c>
      <c r="E4821" s="57" t="str">
        <f>+IF(ISERROR(VLOOKUP($B4821,Insumos!$C:$G,5,FALSE)),"",VLOOKUP($B4821,Insumos!$C:$G,5,FALSE))</f>
        <v/>
      </c>
      <c r="F4821" s="55" t="str">
        <f>+IF(ISERROR(VLOOKUP($B4821,Insumos!$C:$G,4,FALSE)),"",VLOOKUP($B4821,Insumos!$C:$G,4,FALSE))</f>
        <v/>
      </c>
      <c r="G4821" s="141"/>
      <c r="H4821" s="56">
        <f t="shared" si="171"/>
        <v>0</v>
      </c>
    </row>
    <row r="4822" ht="15.75" customHeight="1">
      <c r="A4822" s="53">
        <v>15.0</v>
      </c>
      <c r="B4822" s="55"/>
      <c r="C4822" s="55" t="str">
        <f>+IF(ISERROR(VLOOKUP($B4822,Insumos!$C:$G,3,FALSE)),"",VLOOKUP($B4822,Insumos!$C:$G,3,FALSE))</f>
        <v/>
      </c>
      <c r="D4822" s="56" t="str">
        <f>+IF(ISERROR(VLOOKUP($B4822,Insumos!$C:$G,2,FALSE)),"",VLOOKUP($B4822,Insumos!$C:$G,2,FALSE))</f>
        <v/>
      </c>
      <c r="E4822" s="57" t="str">
        <f>+IF(ISERROR(VLOOKUP($B4822,Insumos!$C:$G,5,FALSE)),"",VLOOKUP($B4822,Insumos!$C:$G,5,FALSE))</f>
        <v/>
      </c>
      <c r="F4822" s="55" t="str">
        <f>+IF(ISERROR(VLOOKUP($B4822,Insumos!$C:$G,4,FALSE)),"",VLOOKUP($B4822,Insumos!$C:$G,4,FALSE))</f>
        <v/>
      </c>
      <c r="G4822" s="141"/>
      <c r="H4822" s="56">
        <f t="shared" si="171"/>
        <v>0</v>
      </c>
    </row>
    <row r="4823" ht="15.75" customHeight="1">
      <c r="A4823" s="42"/>
      <c r="B4823" s="140"/>
      <c r="C4823" s="41"/>
      <c r="D4823" s="44"/>
      <c r="E4823" s="45"/>
      <c r="F4823" s="41"/>
      <c r="G4823" s="67" t="s">
        <v>566</v>
      </c>
      <c r="H4823" s="68">
        <f>+SUM(H4808:H4822)</f>
        <v>2686.5</v>
      </c>
    </row>
    <row r="4824" ht="15.75" customHeight="1">
      <c r="A4824" s="42"/>
      <c r="B4824" s="140"/>
      <c r="C4824" s="41"/>
      <c r="D4824" s="44"/>
      <c r="E4824" s="45"/>
      <c r="F4824" s="41"/>
      <c r="G4824" s="67" t="s">
        <v>569</v>
      </c>
      <c r="H4824" s="142">
        <f>+H4823/10</f>
        <v>268.65</v>
      </c>
    </row>
    <row r="4825" ht="15.75" customHeight="1">
      <c r="A4825" s="42"/>
      <c r="B4825" s="140"/>
      <c r="C4825" s="41"/>
      <c r="D4825" s="44"/>
      <c r="E4825" s="45"/>
      <c r="F4825" s="41"/>
      <c r="G4825" s="67" t="s">
        <v>570</v>
      </c>
      <c r="H4825" s="143">
        <f>(H4823+H4824)*1.19</f>
        <v>3516.6285</v>
      </c>
    </row>
    <row r="4826" ht="15.75" customHeight="1">
      <c r="A4826" s="42"/>
      <c r="B4826" s="140"/>
      <c r="C4826" s="41"/>
      <c r="D4826" s="44"/>
      <c r="E4826" s="45"/>
      <c r="F4826" s="41"/>
      <c r="G4826" s="67" t="s">
        <v>571</v>
      </c>
      <c r="H4826" s="144">
        <f>+H4825/H4827</f>
        <v>0.3520148649</v>
      </c>
    </row>
    <row r="4827" ht="15.75" customHeight="1">
      <c r="A4827" s="42"/>
      <c r="B4827" s="140"/>
      <c r="C4827" s="41"/>
      <c r="D4827" s="44"/>
      <c r="E4827" s="45"/>
      <c r="F4827" s="41"/>
      <c r="G4827" s="67" t="s">
        <v>572</v>
      </c>
      <c r="H4827" s="154">
        <v>9990.0</v>
      </c>
    </row>
    <row r="4828" ht="15.75" customHeight="1">
      <c r="A4828" s="42"/>
      <c r="B4828" s="140"/>
      <c r="C4828" s="41"/>
      <c r="D4828" s="44"/>
      <c r="E4828" s="45"/>
      <c r="F4828" s="41"/>
      <c r="G4828" s="67"/>
      <c r="H4828" s="205"/>
    </row>
    <row r="4829" ht="15.75" customHeight="1">
      <c r="A4829" s="42"/>
      <c r="B4829" s="140"/>
      <c r="C4829" s="41"/>
      <c r="D4829" s="44"/>
      <c r="E4829" s="45"/>
      <c r="F4829" s="41"/>
      <c r="G4829" s="67"/>
      <c r="H4829" s="205"/>
    </row>
    <row r="4830" ht="15.75" customHeight="1">
      <c r="A4830" s="42"/>
      <c r="B4830" s="140"/>
      <c r="C4830" s="41"/>
      <c r="D4830" s="44"/>
      <c r="E4830" s="45"/>
      <c r="F4830" s="41"/>
      <c r="G4830" s="67"/>
      <c r="H4830" s="205"/>
    </row>
    <row r="4831" ht="15.75" customHeight="1">
      <c r="A4831" s="138" t="s">
        <v>562</v>
      </c>
      <c r="B4831" s="89" t="s">
        <v>263</v>
      </c>
      <c r="C4831" s="34" t="s">
        <v>484</v>
      </c>
      <c r="D4831" s="35"/>
      <c r="E4831" s="36"/>
      <c r="F4831" s="37"/>
      <c r="G4831" s="38"/>
      <c r="H4831" s="35"/>
    </row>
    <row r="4832" ht="15.75" customHeight="1">
      <c r="A4832" s="42"/>
      <c r="B4832" s="140"/>
      <c r="C4832" s="42"/>
      <c r="D4832" s="44"/>
      <c r="E4832" s="45"/>
      <c r="F4832" s="42"/>
      <c r="G4832" s="46"/>
      <c r="H4832" s="44"/>
    </row>
    <row r="4833" ht="15.75" customHeight="1">
      <c r="A4833" s="48" t="s">
        <v>476</v>
      </c>
      <c r="B4833" s="48" t="s">
        <v>477</v>
      </c>
      <c r="C4833" s="48" t="s">
        <v>478</v>
      </c>
      <c r="D4833" s="49" t="s">
        <v>564</v>
      </c>
      <c r="E4833" s="50" t="s">
        <v>10</v>
      </c>
      <c r="F4833" s="48" t="s">
        <v>480</v>
      </c>
      <c r="G4833" s="51" t="s">
        <v>481</v>
      </c>
      <c r="H4833" s="49" t="s">
        <v>565</v>
      </c>
    </row>
    <row r="4834" ht="15.75" customHeight="1">
      <c r="A4834" s="53">
        <v>1.0</v>
      </c>
      <c r="B4834" s="55" t="s">
        <v>69</v>
      </c>
      <c r="C4834" s="55" t="str">
        <f>+IF(ISERROR(VLOOKUP($B4834,Insumos!$C:$G,3,FALSE)),"",VLOOKUP($B4834,Insumos!$C:$G,3,FALSE))</f>
        <v>GRAMOS</v>
      </c>
      <c r="D4834" s="56">
        <f>+IF(ISERROR(VLOOKUP($B4834,Insumos!$C:$G,2,FALSE)),"",VLOOKUP($B4834,Insumos!$C:$G,2,FALSE))</f>
        <v>2777.79</v>
      </c>
      <c r="E4834" s="57">
        <f>+IF(ISERROR(VLOOKUP($B4834,Insumos!$C:$G,5,FALSE)),"",VLOOKUP($B4834,Insumos!$C:$G,5,FALSE))</f>
        <v>5700</v>
      </c>
      <c r="F4834" s="55" t="str">
        <f>+IF(ISERROR(VLOOKUP($B4834,Insumos!$C:$G,4,FALSE)),"",VLOOKUP($B4834,Insumos!$C:$G,4,FALSE))</f>
        <v>GRAMOS</v>
      </c>
      <c r="G4834" s="182">
        <v>110.0</v>
      </c>
      <c r="H4834" s="56">
        <f t="shared" ref="H4834:H4853" si="172">IF(ISERROR(ROUND(+D4834/E4834*G4834,2)),0,ROUND(+D4834/E4834*G4834,2))</f>
        <v>53.61</v>
      </c>
    </row>
    <row r="4835" ht="15.75" customHeight="1">
      <c r="A4835" s="53">
        <v>2.0</v>
      </c>
      <c r="B4835" s="55" t="s">
        <v>52</v>
      </c>
      <c r="C4835" s="55" t="str">
        <f>+IF(ISERROR(VLOOKUP($B4835,Insumos!$C:$G,3,FALSE)),"",VLOOKUP($B4835,Insumos!$C:$G,3,FALSE))</f>
        <v>UNIDAD</v>
      </c>
      <c r="D4835" s="56">
        <f>+IF(ISERROR(VLOOKUP($B4835,Insumos!$C:$G,2,FALSE)),"",VLOOKUP($B4835,Insumos!$C:$G,2,FALSE))</f>
        <v>5000</v>
      </c>
      <c r="E4835" s="57">
        <f>+IF(ISERROR(VLOOKUP($B4835,Insumos!$C:$G,5,FALSE)),"",VLOOKUP($B4835,Insumos!$C:$G,5,FALSE))</f>
        <v>100</v>
      </c>
      <c r="F4835" s="55" t="str">
        <f>+IF(ISERROR(VLOOKUP($B4835,Insumos!$C:$G,4,FALSE)),"",VLOOKUP($B4835,Insumos!$C:$G,4,FALSE))</f>
        <v>UNIDAD</v>
      </c>
      <c r="G4835" s="186">
        <v>0.5</v>
      </c>
      <c r="H4835" s="56">
        <f t="shared" si="172"/>
        <v>25</v>
      </c>
    </row>
    <row r="4836" ht="15.75" customHeight="1">
      <c r="A4836" s="53">
        <v>3.0</v>
      </c>
      <c r="B4836" s="55" t="s">
        <v>44</v>
      </c>
      <c r="C4836" s="55" t="str">
        <f>+IF(ISERROR(VLOOKUP($B4836,Insumos!$C:$G,3,FALSE)),"",VLOOKUP($B4836,Insumos!$C:$G,3,FALSE))</f>
        <v>GRAMOS</v>
      </c>
      <c r="D4836" s="56">
        <f>+IF(ISERROR(VLOOKUP($B4836,Insumos!$C:$G,2,FALSE)),"",VLOOKUP($B4836,Insumos!$C:$G,2,FALSE))</f>
        <v>5780</v>
      </c>
      <c r="E4836" s="57">
        <f>+IF(ISERROR(VLOOKUP($B4836,Insumos!$C:$G,5,FALSE)),"",VLOOKUP($B4836,Insumos!$C:$G,5,FALSE))</f>
        <v>1000</v>
      </c>
      <c r="F4836" s="55" t="str">
        <f>+IF(ISERROR(VLOOKUP($B4836,Insumos!$C:$G,4,FALSE)),"",VLOOKUP($B4836,Insumos!$C:$G,4,FALSE))</f>
        <v>GRAMOS</v>
      </c>
      <c r="G4836" s="186">
        <v>40.0</v>
      </c>
      <c r="H4836" s="56">
        <f t="shared" si="172"/>
        <v>231.2</v>
      </c>
    </row>
    <row r="4837" ht="15.75" customHeight="1">
      <c r="A4837" s="53">
        <v>4.0</v>
      </c>
      <c r="B4837" s="55" t="s">
        <v>33</v>
      </c>
      <c r="C4837" s="55" t="str">
        <f>+IF(ISERROR(VLOOKUP($B4837,Insumos!$C:$G,3,FALSE)),"",VLOOKUP($B4837,Insumos!$C:$G,3,FALSE))</f>
        <v>GRAMOS</v>
      </c>
      <c r="D4837" s="56">
        <f>+IF(ISERROR(VLOOKUP($B4837,Insumos!$C:$G,2,FALSE)),"",VLOOKUP($B4837,Insumos!$C:$G,2,FALSE))</f>
        <v>6945</v>
      </c>
      <c r="E4837" s="57">
        <f>+IF(ISERROR(VLOOKUP($B4837,Insumos!$C:$G,5,FALSE)),"",VLOOKUP($B4837,Insumos!$C:$G,5,FALSE))</f>
        <v>1360</v>
      </c>
      <c r="F4837" s="55" t="str">
        <f>+IF(ISERROR(VLOOKUP($B4837,Insumos!$C:$G,4,FALSE)),"",VLOOKUP($B4837,Insumos!$C:$G,4,FALSE))</f>
        <v>GRAMOS</v>
      </c>
      <c r="G4837" s="186">
        <v>35.0</v>
      </c>
      <c r="H4837" s="56">
        <f t="shared" si="172"/>
        <v>178.73</v>
      </c>
    </row>
    <row r="4838" ht="15.75" customHeight="1">
      <c r="A4838" s="53">
        <v>5.0</v>
      </c>
      <c r="B4838" s="55" t="s">
        <v>54</v>
      </c>
      <c r="C4838" s="55" t="str">
        <f>+IF(ISERROR(VLOOKUP($B4838,Insumos!$C:$G,3,FALSE)),"",VLOOKUP($B4838,Insumos!$C:$G,3,FALSE))</f>
        <v>UNIDAD</v>
      </c>
      <c r="D4838" s="56">
        <f>+IF(ISERROR(VLOOKUP($B4838,Insumos!$C:$G,2,FALSE)),"",VLOOKUP($B4838,Insumos!$C:$G,2,FALSE))</f>
        <v>8000</v>
      </c>
      <c r="E4838" s="57">
        <f>+IF(ISERROR(VLOOKUP($B4838,Insumos!$C:$G,5,FALSE)),"",VLOOKUP($B4838,Insumos!$C:$G,5,FALSE))</f>
        <v>36</v>
      </c>
      <c r="F4838" s="55" t="str">
        <f>+IF(ISERROR(VLOOKUP($B4838,Insumos!$C:$G,4,FALSE)),"",VLOOKUP($B4838,Insumos!$C:$G,4,FALSE))</f>
        <v>UNIDAD</v>
      </c>
      <c r="G4838" s="181">
        <v>0.5</v>
      </c>
      <c r="H4838" s="56">
        <f t="shared" si="172"/>
        <v>111.11</v>
      </c>
    </row>
    <row r="4839" ht="15.75" customHeight="1">
      <c r="A4839" s="53">
        <v>6.0</v>
      </c>
      <c r="B4839" s="55" t="s">
        <v>56</v>
      </c>
      <c r="C4839" s="55" t="str">
        <f>+IF(ISERROR(VLOOKUP($B4839,Insumos!$C:$G,3,FALSE)),"",VLOOKUP($B4839,Insumos!$C:$G,3,FALSE))</f>
        <v>GRAMOS</v>
      </c>
      <c r="D4839" s="56">
        <f>+IF(ISERROR(VLOOKUP($B4839,Insumos!$C:$G,2,FALSE)),"",VLOOKUP($B4839,Insumos!$C:$G,2,FALSE))</f>
        <v>1690</v>
      </c>
      <c r="E4839" s="57">
        <f>+IF(ISERROR(VLOOKUP($B4839,Insumos!$C:$G,5,FALSE)),"",VLOOKUP($B4839,Insumos!$C:$G,5,FALSE))</f>
        <v>1000</v>
      </c>
      <c r="F4839" s="55" t="str">
        <f>+IF(ISERROR(VLOOKUP($B4839,Insumos!$C:$G,4,FALSE)),"",VLOOKUP($B4839,Insumos!$C:$G,4,FALSE))</f>
        <v>GRAMOS</v>
      </c>
      <c r="G4839" s="182">
        <v>10.0</v>
      </c>
      <c r="H4839" s="56">
        <f t="shared" si="172"/>
        <v>16.9</v>
      </c>
    </row>
    <row r="4840" ht="15.75" customHeight="1">
      <c r="A4840" s="53">
        <v>7.0</v>
      </c>
      <c r="B4840" s="55" t="s">
        <v>87</v>
      </c>
      <c r="C4840" s="55" t="str">
        <f>+IF(ISERROR(VLOOKUP($B4840,Insumos!$C:$G,3,FALSE)),"",VLOOKUP($B4840,Insumos!$C:$G,3,FALSE))</f>
        <v>GRAMOS</v>
      </c>
      <c r="D4840" s="56">
        <f>+IF(ISERROR(VLOOKUP($B4840,Insumos!$C:$G,2,FALSE)),"",VLOOKUP($B4840,Insumos!$C:$G,2,FALSE))</f>
        <v>3795</v>
      </c>
      <c r="E4840" s="57">
        <f>+IF(ISERROR(VLOOKUP($B4840,Insumos!$C:$G,5,FALSE)),"",VLOOKUP($B4840,Insumos!$C:$G,5,FALSE))</f>
        <v>500</v>
      </c>
      <c r="F4840" s="55" t="str">
        <f>+IF(ISERROR(VLOOKUP($B4840,Insumos!$C:$G,4,FALSE)),"",VLOOKUP($B4840,Insumos!$C:$G,4,FALSE))</f>
        <v>GRAMOS</v>
      </c>
      <c r="G4840" s="182">
        <v>5.0</v>
      </c>
      <c r="H4840" s="56">
        <f t="shared" si="172"/>
        <v>37.95</v>
      </c>
    </row>
    <row r="4841" ht="15.75" customHeight="1">
      <c r="A4841" s="53">
        <v>8.0</v>
      </c>
      <c r="B4841" s="55" t="s">
        <v>324</v>
      </c>
      <c r="C4841" s="55" t="str">
        <f>+IF(ISERROR(VLOOKUP($B4841,Insumos!$C:$G,3,FALSE)),"",VLOOKUP($B4841,Insumos!$C:$G,3,FALSE))</f>
        <v>GRAMOS</v>
      </c>
      <c r="D4841" s="56">
        <f>+IF(ISERROR(VLOOKUP($B4841,Insumos!$C:$G,2,FALSE)),"",VLOOKUP($B4841,Insumos!$C:$G,2,FALSE))</f>
        <v>1134.5</v>
      </c>
      <c r="E4841" s="57">
        <f>+IF(ISERROR(VLOOKUP($B4841,Insumos!$C:$G,5,FALSE)),"",VLOOKUP($B4841,Insumos!$C:$G,5,FALSE))</f>
        <v>1000</v>
      </c>
      <c r="F4841" s="55" t="str">
        <f>+IF(ISERROR(VLOOKUP($B4841,Insumos!$C:$G,4,FALSE)),"",VLOOKUP($B4841,Insumos!$C:$G,4,FALSE))</f>
        <v>GRAMOS</v>
      </c>
      <c r="G4841" s="182">
        <v>5.0</v>
      </c>
      <c r="H4841" s="56">
        <f t="shared" si="172"/>
        <v>5.67</v>
      </c>
    </row>
    <row r="4842" ht="15.75" customHeight="1">
      <c r="A4842" s="53">
        <v>9.0</v>
      </c>
      <c r="B4842" s="55" t="s">
        <v>297</v>
      </c>
      <c r="C4842" s="55" t="str">
        <f>+IF(ISERROR(VLOOKUP($B4842,Insumos!$C:$G,3,FALSE)),"",VLOOKUP($B4842,Insumos!$C:$G,3,FALSE))</f>
        <v>CAJA</v>
      </c>
      <c r="D4842" s="56">
        <f>+IF(ISERROR(VLOOKUP($B4842,Insumos!$C:$G,2,FALSE)),"",VLOOKUP($B4842,Insumos!$C:$G,2,FALSE))</f>
        <v>110</v>
      </c>
      <c r="E4842" s="57">
        <f>+IF(ISERROR(VLOOKUP($B4842,Insumos!$C:$G,5,FALSE)),"",VLOOKUP($B4842,Insumos!$C:$G,5,FALSE))</f>
        <v>1</v>
      </c>
      <c r="F4842" s="55" t="str">
        <f>+IF(ISERROR(VLOOKUP($B4842,Insumos!$C:$G,4,FALSE)),"",VLOOKUP($B4842,Insumos!$C:$G,4,FALSE))</f>
        <v>CAJA</v>
      </c>
      <c r="G4842" s="141">
        <v>1.0</v>
      </c>
      <c r="H4842" s="56">
        <f t="shared" si="172"/>
        <v>110</v>
      </c>
    </row>
    <row r="4843" ht="15.75" customHeight="1">
      <c r="A4843" s="53">
        <v>10.0</v>
      </c>
      <c r="B4843" s="55" t="s">
        <v>314</v>
      </c>
      <c r="C4843" s="55" t="str">
        <f>+IF(ISERROR(VLOOKUP($B4843,Insumos!$C:$G,3,FALSE)),"",VLOOKUP($B4843,Insumos!$C:$G,3,FALSE))</f>
        <v>UNIDAD</v>
      </c>
      <c r="D4843" s="56">
        <f>+IF(ISERROR(VLOOKUP($B4843,Insumos!$C:$G,2,FALSE)),"",VLOOKUP($B4843,Insumos!$C:$G,2,FALSE))</f>
        <v>10.5</v>
      </c>
      <c r="E4843" s="57">
        <f>+IF(ISERROR(VLOOKUP($B4843,Insumos!$C:$G,5,FALSE)),"",VLOOKUP($B4843,Insumos!$C:$G,5,FALSE))</f>
        <v>1</v>
      </c>
      <c r="F4843" s="55" t="str">
        <f>+IF(ISERROR(VLOOKUP($B4843,Insumos!$C:$G,4,FALSE)),"",VLOOKUP($B4843,Insumos!$C:$G,4,FALSE))</f>
        <v>UNIDAD</v>
      </c>
      <c r="G4843" s="141">
        <v>1.0</v>
      </c>
      <c r="H4843" s="56">
        <f t="shared" si="172"/>
        <v>10.5</v>
      </c>
    </row>
    <row r="4844" ht="15.75" customHeight="1">
      <c r="A4844" s="53">
        <v>11.0</v>
      </c>
      <c r="B4844" s="55" t="s">
        <v>156</v>
      </c>
      <c r="C4844" s="55" t="str">
        <f>+IF(ISERROR(VLOOKUP($B4844,Insumos!$C:$G,3,FALSE)),"",VLOOKUP($B4844,Insumos!$C:$G,3,FALSE))</f>
        <v>GRAMOS</v>
      </c>
      <c r="D4844" s="56">
        <f>+IF(ISERROR(VLOOKUP($B4844,Insumos!$C:$G,2,FALSE)),"",VLOOKUP($B4844,Insumos!$C:$G,2,FALSE))</f>
        <v>909</v>
      </c>
      <c r="E4844" s="57">
        <f>+IF(ISERROR(VLOOKUP($B4844,Insumos!$C:$G,5,FALSE)),"",VLOOKUP($B4844,Insumos!$C:$G,5,FALSE))</f>
        <v>1000</v>
      </c>
      <c r="F4844" s="55" t="str">
        <f>+IF(ISERROR(VLOOKUP($B4844,Insumos!$C:$G,4,FALSE)),"",VLOOKUP($B4844,Insumos!$C:$G,4,FALSE))</f>
        <v>GRAMOS</v>
      </c>
      <c r="G4844" s="141">
        <v>8.0</v>
      </c>
      <c r="H4844" s="56">
        <f t="shared" si="172"/>
        <v>7.27</v>
      </c>
    </row>
    <row r="4845" ht="15.75" customHeight="1">
      <c r="A4845" s="53">
        <v>12.0</v>
      </c>
      <c r="B4845" s="55" t="s">
        <v>313</v>
      </c>
      <c r="C4845" s="55" t="str">
        <f>+IF(ISERROR(VLOOKUP($B4845,Insumos!$C:$G,3,FALSE)),"",VLOOKUP($B4845,Insumos!$C:$G,3,FALSE))</f>
        <v>GRAMOS</v>
      </c>
      <c r="D4845" s="56">
        <f>+IF(ISERROR(VLOOKUP($B4845,Insumos!$C:$G,2,FALSE)),"",VLOOKUP($B4845,Insumos!$C:$G,2,FALSE))</f>
        <v>6750</v>
      </c>
      <c r="E4845" s="57">
        <f>+IF(ISERROR(VLOOKUP($B4845,Insumos!$C:$G,5,FALSE)),"",VLOOKUP($B4845,Insumos!$C:$G,5,FALSE))</f>
        <v>1000</v>
      </c>
      <c r="F4845" s="55" t="str">
        <f>+IF(ISERROR(VLOOKUP($B4845,Insumos!$C:$G,4,FALSE)),"",VLOOKUP($B4845,Insumos!$C:$G,4,FALSE))</f>
        <v>GRAMOS</v>
      </c>
      <c r="G4845" s="141">
        <v>8.0</v>
      </c>
      <c r="H4845" s="56">
        <f t="shared" si="172"/>
        <v>54</v>
      </c>
    </row>
    <row r="4846" ht="15.75" customHeight="1">
      <c r="A4846" s="53">
        <v>13.0</v>
      </c>
      <c r="B4846" s="55" t="s">
        <v>311</v>
      </c>
      <c r="C4846" s="55" t="str">
        <f>+IF(ISERROR(VLOOKUP($B4846,Insumos!$C:$G,3,FALSE)),"",VLOOKUP($B4846,Insumos!$C:$G,3,FALSE))</f>
        <v>UNIDAD</v>
      </c>
      <c r="D4846" s="56">
        <f>+IF(ISERROR(VLOOKUP($B4846,Insumos!$C:$G,2,FALSE)),"",VLOOKUP($B4846,Insumos!$C:$G,2,FALSE))</f>
        <v>75.25</v>
      </c>
      <c r="E4846" s="57">
        <f>+IF(ISERROR(VLOOKUP($B4846,Insumos!$C:$G,5,FALSE)),"",VLOOKUP($B4846,Insumos!$C:$G,5,FALSE))</f>
        <v>1</v>
      </c>
      <c r="F4846" s="55" t="str">
        <f>+IF(ISERROR(VLOOKUP($B4846,Insumos!$C:$G,4,FALSE)),"",VLOOKUP($B4846,Insumos!$C:$G,4,FALSE))</f>
        <v>UNIDAD</v>
      </c>
      <c r="G4846" s="141">
        <v>1.0</v>
      </c>
      <c r="H4846" s="56">
        <f t="shared" si="172"/>
        <v>75.25</v>
      </c>
    </row>
    <row r="4847" ht="15.75" customHeight="1">
      <c r="A4847" s="53">
        <v>14.0</v>
      </c>
      <c r="B4847" s="55" t="s">
        <v>312</v>
      </c>
      <c r="C4847" s="55" t="str">
        <f>+IF(ISERROR(VLOOKUP($B4847,Insumos!$C:$G,3,FALSE)),"",VLOOKUP($B4847,Insumos!$C:$G,3,FALSE))</f>
        <v>UNIDAD</v>
      </c>
      <c r="D4847" s="56">
        <f>+IF(ISERROR(VLOOKUP($B4847,Insumos!$C:$G,2,FALSE)),"",VLOOKUP($B4847,Insumos!$C:$G,2,FALSE))</f>
        <v>90.25</v>
      </c>
      <c r="E4847" s="57">
        <f>+IF(ISERROR(VLOOKUP($B4847,Insumos!$C:$G,5,FALSE)),"",VLOOKUP($B4847,Insumos!$C:$G,5,FALSE))</f>
        <v>1</v>
      </c>
      <c r="F4847" s="55" t="str">
        <f>+IF(ISERROR(VLOOKUP($B4847,Insumos!$C:$G,4,FALSE)),"",VLOOKUP($B4847,Insumos!$C:$G,4,FALSE))</f>
        <v>UNIDAD</v>
      </c>
      <c r="G4847" s="141">
        <v>1.0</v>
      </c>
      <c r="H4847" s="56">
        <f t="shared" si="172"/>
        <v>90.25</v>
      </c>
    </row>
    <row r="4848" ht="15.75" customHeight="1">
      <c r="A4848" s="53">
        <v>15.0</v>
      </c>
      <c r="B4848" s="55" t="s">
        <v>303</v>
      </c>
      <c r="C4848" s="55" t="str">
        <f>+IF(ISERROR(VLOOKUP($B4848,Insumos!$C:$G,3,FALSE)),"",VLOOKUP($B4848,Insumos!$C:$G,3,FALSE))</f>
        <v>UNIDAD</v>
      </c>
      <c r="D4848" s="56">
        <f>+IF(ISERROR(VLOOKUP($B4848,Insumos!$C:$G,2,FALSE)),"",VLOOKUP($B4848,Insumos!$C:$G,2,FALSE))</f>
        <v>10</v>
      </c>
      <c r="E4848" s="57">
        <f>+IF(ISERROR(VLOOKUP($B4848,Insumos!$C:$G,5,FALSE)),"",VLOOKUP($B4848,Insumos!$C:$G,5,FALSE))</f>
        <v>1</v>
      </c>
      <c r="F4848" s="55" t="str">
        <f>+IF(ISERROR(VLOOKUP($B4848,Insumos!$C:$G,4,FALSE)),"",VLOOKUP($B4848,Insumos!$C:$G,4,FALSE))</f>
        <v>UNIDAD</v>
      </c>
      <c r="G4848" s="141">
        <v>2.0</v>
      </c>
      <c r="H4848" s="56">
        <f t="shared" si="172"/>
        <v>20</v>
      </c>
    </row>
    <row r="4849" ht="15.75" customHeight="1">
      <c r="A4849" s="53">
        <v>16.0</v>
      </c>
      <c r="B4849" s="55" t="s">
        <v>304</v>
      </c>
      <c r="C4849" s="55" t="str">
        <f>+IF(ISERROR(VLOOKUP($B4849,Insumos!$C:$G,3,FALSE)),"",VLOOKUP($B4849,Insumos!$C:$G,3,FALSE))</f>
        <v>UNIDAD</v>
      </c>
      <c r="D4849" s="56">
        <f>+IF(ISERROR(VLOOKUP($B4849,Insumos!$C:$G,2,FALSE)),"",VLOOKUP($B4849,Insumos!$C:$G,2,FALSE))</f>
        <v>9</v>
      </c>
      <c r="E4849" s="57">
        <f>+IF(ISERROR(VLOOKUP($B4849,Insumos!$C:$G,5,FALSE)),"",VLOOKUP($B4849,Insumos!$C:$G,5,FALSE))</f>
        <v>1</v>
      </c>
      <c r="F4849" s="55" t="str">
        <f>+IF(ISERROR(VLOOKUP($B4849,Insumos!$C:$G,4,FALSE)),"",VLOOKUP($B4849,Insumos!$C:$G,4,FALSE))</f>
        <v>UNIDAD</v>
      </c>
      <c r="G4849" s="141">
        <v>2.0</v>
      </c>
      <c r="H4849" s="56">
        <f t="shared" si="172"/>
        <v>18</v>
      </c>
    </row>
    <row r="4850" ht="15.75" customHeight="1">
      <c r="A4850" s="53">
        <v>17.0</v>
      </c>
      <c r="B4850" s="55" t="s">
        <v>315</v>
      </c>
      <c r="C4850" s="55" t="str">
        <f>+IF(ISERROR(VLOOKUP($B4850,Insumos!$C:$G,3,FALSE)),"",VLOOKUP($B4850,Insumos!$C:$G,3,FALSE))</f>
        <v>UNIDAD</v>
      </c>
      <c r="D4850" s="56">
        <f>+IF(ISERROR(VLOOKUP($B4850,Insumos!$C:$G,2,FALSE)),"",VLOOKUP($B4850,Insumos!$C:$G,2,FALSE))</f>
        <v>170</v>
      </c>
      <c r="E4850" s="57">
        <f>+IF(ISERROR(VLOOKUP($B4850,Insumos!$C:$G,5,FALSE)),"",VLOOKUP($B4850,Insumos!$C:$G,5,FALSE))</f>
        <v>1</v>
      </c>
      <c r="F4850" s="55" t="str">
        <f>+IF(ISERROR(VLOOKUP($B4850,Insumos!$C:$G,4,FALSE)),"",VLOOKUP($B4850,Insumos!$C:$G,4,FALSE))</f>
        <v>UNIDAD</v>
      </c>
      <c r="G4850" s="141">
        <v>1.0</v>
      </c>
      <c r="H4850" s="56">
        <f t="shared" si="172"/>
        <v>170</v>
      </c>
    </row>
    <row r="4851" ht="15.75" customHeight="1">
      <c r="A4851" s="53">
        <v>18.0</v>
      </c>
      <c r="B4851" s="153"/>
      <c r="C4851" s="55" t="str">
        <f>+IF(ISERROR(VLOOKUP($B4851,Insumos!$C:$G,3,FALSE)),"",VLOOKUP($B4851,Insumos!$C:$G,3,FALSE))</f>
        <v/>
      </c>
      <c r="D4851" s="56" t="str">
        <f>+IF(ISERROR(VLOOKUP($B4851,Insumos!$C:$G,2,FALSE)),"",VLOOKUP($B4851,Insumos!$C:$G,2,FALSE))</f>
        <v/>
      </c>
      <c r="E4851" s="57" t="str">
        <f>+IF(ISERROR(VLOOKUP($B4851,Insumos!$C:$G,5,FALSE)),"",VLOOKUP($B4851,Insumos!$C:$G,5,FALSE))</f>
        <v/>
      </c>
      <c r="F4851" s="55" t="str">
        <f>+IF(ISERROR(VLOOKUP($B4851,Insumos!$C:$G,4,FALSE)),"",VLOOKUP($B4851,Insumos!$C:$G,4,FALSE))</f>
        <v/>
      </c>
      <c r="G4851" s="141"/>
      <c r="H4851" s="56">
        <f t="shared" si="172"/>
        <v>0</v>
      </c>
    </row>
    <row r="4852" ht="15.75" customHeight="1">
      <c r="A4852" s="53">
        <v>19.0</v>
      </c>
      <c r="B4852" s="153"/>
      <c r="C4852" s="55" t="str">
        <f>+IF(ISERROR(VLOOKUP($B4852,Insumos!$C:$G,3,FALSE)),"",VLOOKUP($B4852,Insumos!$C:$G,3,FALSE))</f>
        <v/>
      </c>
      <c r="D4852" s="56" t="str">
        <f>+IF(ISERROR(VLOOKUP($B4852,Insumos!$C:$G,2,FALSE)),"",VLOOKUP($B4852,Insumos!$C:$G,2,FALSE))</f>
        <v/>
      </c>
      <c r="E4852" s="57" t="str">
        <f>+IF(ISERROR(VLOOKUP($B4852,Insumos!$C:$G,5,FALSE)),"",VLOOKUP($B4852,Insumos!$C:$G,5,FALSE))</f>
        <v/>
      </c>
      <c r="F4852" s="55" t="str">
        <f>+IF(ISERROR(VLOOKUP($B4852,Insumos!$C:$G,4,FALSE)),"",VLOOKUP($B4852,Insumos!$C:$G,4,FALSE))</f>
        <v/>
      </c>
      <c r="G4852" s="141"/>
      <c r="H4852" s="56">
        <f t="shared" si="172"/>
        <v>0</v>
      </c>
    </row>
    <row r="4853" ht="15.75" customHeight="1">
      <c r="A4853" s="53">
        <v>20.0</v>
      </c>
      <c r="B4853" s="153"/>
      <c r="C4853" s="55" t="str">
        <f>+IF(ISERROR(VLOOKUP($B4853,Insumos!$C:$G,3,FALSE)),"",VLOOKUP($B4853,Insumos!$C:$G,3,FALSE))</f>
        <v/>
      </c>
      <c r="D4853" s="56" t="str">
        <f>+IF(ISERROR(VLOOKUP($B4853,Insumos!$C:$G,2,FALSE)),"",VLOOKUP($B4853,Insumos!$C:$G,2,FALSE))</f>
        <v/>
      </c>
      <c r="E4853" s="57" t="str">
        <f>+IF(ISERROR(VLOOKUP($B4853,Insumos!$C:$G,5,FALSE)),"",VLOOKUP($B4853,Insumos!$C:$G,5,FALSE))</f>
        <v/>
      </c>
      <c r="F4853" s="55" t="str">
        <f>+IF(ISERROR(VLOOKUP($B4853,Insumos!$C:$G,4,FALSE)),"",VLOOKUP($B4853,Insumos!$C:$G,4,FALSE))</f>
        <v/>
      </c>
      <c r="G4853" s="141"/>
      <c r="H4853" s="56">
        <f t="shared" si="172"/>
        <v>0</v>
      </c>
    </row>
    <row r="4854" ht="15.75" customHeight="1">
      <c r="A4854" s="42"/>
      <c r="B4854" s="140"/>
      <c r="C4854" s="41"/>
      <c r="D4854" s="44"/>
      <c r="E4854" s="45"/>
      <c r="F4854" s="41"/>
      <c r="G4854" s="67" t="s">
        <v>566</v>
      </c>
      <c r="H4854" s="68">
        <f>+SUM(H4834:H4853)</f>
        <v>1215.44</v>
      </c>
    </row>
    <row r="4855" ht="15.75" customHeight="1">
      <c r="A4855" s="42"/>
      <c r="B4855" s="140"/>
      <c r="C4855" s="41"/>
      <c r="D4855" s="44"/>
      <c r="E4855" s="45"/>
      <c r="F4855" s="41"/>
      <c r="G4855" s="67" t="s">
        <v>569</v>
      </c>
      <c r="H4855" s="142">
        <f>+H4854/10</f>
        <v>121.544</v>
      </c>
    </row>
    <row r="4856" ht="15.75" customHeight="1">
      <c r="A4856" s="42"/>
      <c r="B4856" s="140"/>
      <c r="C4856" s="41"/>
      <c r="D4856" s="44"/>
      <c r="E4856" s="45"/>
      <c r="F4856" s="41"/>
      <c r="G4856" s="67" t="s">
        <v>570</v>
      </c>
      <c r="H4856" s="143">
        <f>(H4854+H4855)*1.19</f>
        <v>1591.01096</v>
      </c>
    </row>
    <row r="4857" ht="15.75" customHeight="1">
      <c r="A4857" s="42"/>
      <c r="B4857" s="140"/>
      <c r="C4857" s="41"/>
      <c r="D4857" s="44"/>
      <c r="E4857" s="45"/>
      <c r="F4857" s="41"/>
      <c r="G4857" s="67" t="s">
        <v>571</v>
      </c>
      <c r="H4857" s="144" t="str">
        <f>+H4856/H4858</f>
        <v>#DIV/0!</v>
      </c>
    </row>
    <row r="4858" ht="15.75" customHeight="1">
      <c r="A4858" s="42"/>
      <c r="B4858" s="140"/>
      <c r="C4858" s="41"/>
      <c r="D4858" s="44"/>
      <c r="E4858" s="45"/>
      <c r="F4858" s="41"/>
      <c r="G4858" s="67" t="s">
        <v>572</v>
      </c>
      <c r="H4858" s="145"/>
    </row>
    <row r="4859" ht="15.75" customHeight="1">
      <c r="A4859" s="42"/>
      <c r="B4859" s="140"/>
      <c r="C4859" s="41"/>
      <c r="D4859" s="44"/>
      <c r="E4859" s="45"/>
      <c r="F4859" s="41"/>
      <c r="G4859" s="67"/>
      <c r="H4859" s="169"/>
    </row>
    <row r="4860" ht="15.75" customHeight="1">
      <c r="A4860" s="42"/>
      <c r="B4860" s="140"/>
      <c r="C4860" s="41"/>
      <c r="D4860" s="44"/>
      <c r="E4860" s="45"/>
      <c r="F4860" s="41"/>
      <c r="G4860" s="67"/>
      <c r="H4860" s="205"/>
    </row>
    <row r="4861" ht="15.75" customHeight="1">
      <c r="A4861" s="42"/>
      <c r="B4861" s="140"/>
      <c r="C4861" s="41"/>
      <c r="D4861" s="44"/>
      <c r="E4861" s="45"/>
      <c r="F4861" s="41"/>
      <c r="G4861" s="67"/>
      <c r="H4861" s="205"/>
    </row>
    <row r="4862" ht="15.75" customHeight="1">
      <c r="A4862" s="42"/>
      <c r="B4862" s="140"/>
      <c r="C4862" s="41"/>
      <c r="D4862" s="44"/>
      <c r="E4862" s="45"/>
      <c r="F4862" s="41"/>
      <c r="G4862" s="67"/>
      <c r="H4862" s="205"/>
    </row>
    <row r="4863" ht="15.75" customHeight="1">
      <c r="A4863" s="138" t="s">
        <v>562</v>
      </c>
      <c r="B4863" s="89" t="s">
        <v>266</v>
      </c>
      <c r="C4863" s="34" t="s">
        <v>484</v>
      </c>
      <c r="D4863" s="35"/>
      <c r="E4863" s="36"/>
      <c r="F4863" s="37"/>
      <c r="G4863" s="38"/>
      <c r="H4863" s="35"/>
    </row>
    <row r="4864" ht="15.75" customHeight="1">
      <c r="A4864" s="42"/>
      <c r="B4864" s="140"/>
      <c r="C4864" s="42"/>
      <c r="D4864" s="44"/>
      <c r="E4864" s="45"/>
      <c r="F4864" s="42"/>
      <c r="G4864" s="46"/>
      <c r="H4864" s="44"/>
    </row>
    <row r="4865" ht="15.75" customHeight="1">
      <c r="A4865" s="48" t="s">
        <v>476</v>
      </c>
      <c r="B4865" s="48" t="s">
        <v>477</v>
      </c>
      <c r="C4865" s="48" t="s">
        <v>478</v>
      </c>
      <c r="D4865" s="49" t="s">
        <v>564</v>
      </c>
      <c r="E4865" s="50" t="s">
        <v>10</v>
      </c>
      <c r="F4865" s="48" t="s">
        <v>480</v>
      </c>
      <c r="G4865" s="51" t="s">
        <v>481</v>
      </c>
      <c r="H4865" s="49" t="s">
        <v>565</v>
      </c>
    </row>
    <row r="4866" ht="15.75" customHeight="1">
      <c r="A4866" s="53">
        <v>1.0</v>
      </c>
      <c r="B4866" s="55" t="s">
        <v>69</v>
      </c>
      <c r="C4866" s="55" t="str">
        <f>+IF(ISERROR(VLOOKUP($B4866,Insumos!$C:$G,3,FALSE)),"",VLOOKUP($B4866,Insumos!$C:$G,3,FALSE))</f>
        <v>GRAMOS</v>
      </c>
      <c r="D4866" s="56">
        <f>+IF(ISERROR(VLOOKUP($B4866,Insumos!$C:$G,2,FALSE)),"",VLOOKUP($B4866,Insumos!$C:$G,2,FALSE))</f>
        <v>2777.79</v>
      </c>
      <c r="E4866" s="57">
        <f>+IF(ISERROR(VLOOKUP($B4866,Insumos!$C:$G,5,FALSE)),"",VLOOKUP($B4866,Insumos!$C:$G,5,FALSE))</f>
        <v>5700</v>
      </c>
      <c r="F4866" s="55" t="str">
        <f>+IF(ISERROR(VLOOKUP($B4866,Insumos!$C:$G,4,FALSE)),"",VLOOKUP($B4866,Insumos!$C:$G,4,FALSE))</f>
        <v>GRAMOS</v>
      </c>
      <c r="G4866" s="186">
        <v>110.0</v>
      </c>
      <c r="H4866" s="56">
        <f t="shared" ref="H4866:H4885" si="173">IF(ISERROR(ROUND(+D4866/E4866*G4866,2)),0,ROUND(+D4866/E4866*G4866,2))</f>
        <v>53.61</v>
      </c>
    </row>
    <row r="4867" ht="15.75" customHeight="1">
      <c r="A4867" s="53">
        <v>2.0</v>
      </c>
      <c r="B4867" s="55" t="s">
        <v>49</v>
      </c>
      <c r="C4867" s="55" t="str">
        <f>+IF(ISERROR(VLOOKUP($B4867,Insumos!$C:$G,3,FALSE)),"",VLOOKUP($B4867,Insumos!$C:$G,3,FALSE))</f>
        <v>GRAMOS</v>
      </c>
      <c r="D4867" s="56">
        <f>+IF(ISERROR(VLOOKUP($B4867,Insumos!$C:$G,2,FALSE)),"",VLOOKUP($B4867,Insumos!$C:$G,2,FALSE))</f>
        <v>3290</v>
      </c>
      <c r="E4867" s="57">
        <f>+IF(ISERROR(VLOOKUP($B4867,Insumos!$C:$G,5,FALSE)),"",VLOOKUP($B4867,Insumos!$C:$G,5,FALSE))</f>
        <v>1000</v>
      </c>
      <c r="F4867" s="55" t="str">
        <f>+IF(ISERROR(VLOOKUP($B4867,Insumos!$C:$G,4,FALSE)),"",VLOOKUP($B4867,Insumos!$C:$G,4,FALSE))</f>
        <v>GRAMOS</v>
      </c>
      <c r="G4867" s="186">
        <v>40.0</v>
      </c>
      <c r="H4867" s="56">
        <f t="shared" si="173"/>
        <v>131.6</v>
      </c>
    </row>
    <row r="4868" ht="15.75" customHeight="1">
      <c r="A4868" s="53">
        <v>3.0</v>
      </c>
      <c r="B4868" s="55" t="s">
        <v>33</v>
      </c>
      <c r="C4868" s="55" t="str">
        <f>+IF(ISERROR(VLOOKUP($B4868,Insumos!$C:$G,3,FALSE)),"",VLOOKUP($B4868,Insumos!$C:$G,3,FALSE))</f>
        <v>GRAMOS</v>
      </c>
      <c r="D4868" s="56">
        <f>+IF(ISERROR(VLOOKUP($B4868,Insumos!$C:$G,2,FALSE)),"",VLOOKUP($B4868,Insumos!$C:$G,2,FALSE))</f>
        <v>6945</v>
      </c>
      <c r="E4868" s="57">
        <f>+IF(ISERROR(VLOOKUP($B4868,Insumos!$C:$G,5,FALSE)),"",VLOOKUP($B4868,Insumos!$C:$G,5,FALSE))</f>
        <v>1360</v>
      </c>
      <c r="F4868" s="55" t="str">
        <f>+IF(ISERROR(VLOOKUP($B4868,Insumos!$C:$G,4,FALSE)),"",VLOOKUP($B4868,Insumos!$C:$G,4,FALSE))</f>
        <v>GRAMOS</v>
      </c>
      <c r="G4868" s="186">
        <v>35.0</v>
      </c>
      <c r="H4868" s="56">
        <f t="shared" si="173"/>
        <v>178.73</v>
      </c>
    </row>
    <row r="4869" ht="15.75" customHeight="1">
      <c r="A4869" s="53">
        <v>4.0</v>
      </c>
      <c r="B4869" s="55" t="s">
        <v>265</v>
      </c>
      <c r="C4869" s="55" t="str">
        <f>+IF(ISERROR(VLOOKUP($B4869,Insumos!$C:$G,3,FALSE)),"",VLOOKUP($B4869,Insumos!$C:$G,3,FALSE))</f>
        <v>GRAMOS</v>
      </c>
      <c r="D4869" s="56">
        <f>+IF(ISERROR(VLOOKUP($B4869,Insumos!$C:$G,2,FALSE)),"",VLOOKUP($B4869,Insumos!$C:$G,2,FALSE))</f>
        <v>5866</v>
      </c>
      <c r="E4869" s="57">
        <f>+IF(ISERROR(VLOOKUP($B4869,Insumos!$C:$G,5,FALSE)),"",VLOOKUP($B4869,Insumos!$C:$G,5,FALSE))</f>
        <v>1000</v>
      </c>
      <c r="F4869" s="55" t="str">
        <f>+IF(ISERROR(VLOOKUP($B4869,Insumos!$C:$G,4,FALSE)),"",VLOOKUP($B4869,Insumos!$C:$G,4,FALSE))</f>
        <v>GRAMOS</v>
      </c>
      <c r="G4869" s="186">
        <v>35.0</v>
      </c>
      <c r="H4869" s="56">
        <f t="shared" si="173"/>
        <v>205.31</v>
      </c>
    </row>
    <row r="4870" ht="15.75" customHeight="1">
      <c r="A4870" s="53">
        <v>5.0</v>
      </c>
      <c r="B4870" s="55" t="s">
        <v>115</v>
      </c>
      <c r="C4870" s="55" t="str">
        <f>+IF(ISERROR(VLOOKUP($B4870,Insumos!$C:$G,3,FALSE)),"",VLOOKUP($B4870,Insumos!$C:$G,3,FALSE))</f>
        <v>GRAMOS</v>
      </c>
      <c r="D4870" s="56">
        <f>+IF(ISERROR(VLOOKUP($B4870,Insumos!$C:$G,2,FALSE)),"",VLOOKUP($B4870,Insumos!$C:$G,2,FALSE))</f>
        <v>2941.176471</v>
      </c>
      <c r="E4870" s="57">
        <f>+IF(ISERROR(VLOOKUP($B4870,Insumos!$C:$G,5,FALSE)),"",VLOOKUP($B4870,Insumos!$C:$G,5,FALSE))</f>
        <v>500</v>
      </c>
      <c r="F4870" s="55" t="str">
        <f>+IF(ISERROR(VLOOKUP($B4870,Insumos!$C:$G,4,FALSE)),"",VLOOKUP($B4870,Insumos!$C:$G,4,FALSE))</f>
        <v>GRAMOS</v>
      </c>
      <c r="G4870" s="186">
        <v>5.0</v>
      </c>
      <c r="H4870" s="56">
        <f t="shared" si="173"/>
        <v>29.41</v>
      </c>
    </row>
    <row r="4871" ht="15.75" customHeight="1">
      <c r="A4871" s="53">
        <v>6.0</v>
      </c>
      <c r="B4871" s="55" t="s">
        <v>56</v>
      </c>
      <c r="C4871" s="55" t="str">
        <f>+IF(ISERROR(VLOOKUP($B4871,Insumos!$C:$G,3,FALSE)),"",VLOOKUP($B4871,Insumos!$C:$G,3,FALSE))</f>
        <v>GRAMOS</v>
      </c>
      <c r="D4871" s="56">
        <f>+IF(ISERROR(VLOOKUP($B4871,Insumos!$C:$G,2,FALSE)),"",VLOOKUP($B4871,Insumos!$C:$G,2,FALSE))</f>
        <v>1690</v>
      </c>
      <c r="E4871" s="57">
        <f>+IF(ISERROR(VLOOKUP($B4871,Insumos!$C:$G,5,FALSE)),"",VLOOKUP($B4871,Insumos!$C:$G,5,FALSE))</f>
        <v>1000</v>
      </c>
      <c r="F4871" s="55" t="str">
        <f>+IF(ISERROR(VLOOKUP($B4871,Insumos!$C:$G,4,FALSE)),"",VLOOKUP($B4871,Insumos!$C:$G,4,FALSE))</f>
        <v>GRAMOS</v>
      </c>
      <c r="G4871" s="181">
        <v>10.0</v>
      </c>
      <c r="H4871" s="56">
        <f t="shared" si="173"/>
        <v>16.9</v>
      </c>
    </row>
    <row r="4872" ht="15.75" customHeight="1">
      <c r="A4872" s="53">
        <v>7.0</v>
      </c>
      <c r="B4872" s="55" t="s">
        <v>238</v>
      </c>
      <c r="C4872" s="55" t="str">
        <f>+IF(ISERROR(VLOOKUP($B4872,Insumos!$C:$G,3,FALSE)),"",VLOOKUP($B4872,Insumos!$C:$G,3,FALSE))</f>
        <v>UNIDAD</v>
      </c>
      <c r="D4872" s="56">
        <f>+IF(ISERROR(VLOOKUP($B4872,Insumos!$C:$G,2,FALSE)),"",VLOOKUP($B4872,Insumos!$C:$G,2,FALSE))</f>
        <v>2092</v>
      </c>
      <c r="E4872" s="57">
        <f>+IF(ISERROR(VLOOKUP($B4872,Insumos!$C:$G,5,FALSE)),"",VLOOKUP($B4872,Insumos!$C:$G,5,FALSE))</f>
        <v>45</v>
      </c>
      <c r="F4872" s="55" t="str">
        <f>+IF(ISERROR(VLOOKUP($B4872,Insumos!$C:$G,4,FALSE)),"",VLOOKUP($B4872,Insumos!$C:$G,4,FALSE))</f>
        <v>UNIDAD</v>
      </c>
      <c r="G4872" s="182">
        <v>1.0</v>
      </c>
      <c r="H4872" s="56">
        <f t="shared" si="173"/>
        <v>46.49</v>
      </c>
    </row>
    <row r="4873" ht="15.75" customHeight="1">
      <c r="A4873" s="53">
        <v>8.0</v>
      </c>
      <c r="B4873" s="55" t="s">
        <v>87</v>
      </c>
      <c r="C4873" s="55" t="str">
        <f>+IF(ISERROR(VLOOKUP($B4873,Insumos!$C:$G,3,FALSE)),"",VLOOKUP($B4873,Insumos!$C:$G,3,FALSE))</f>
        <v>GRAMOS</v>
      </c>
      <c r="D4873" s="56">
        <f>+IF(ISERROR(VLOOKUP($B4873,Insumos!$C:$G,2,FALSE)),"",VLOOKUP($B4873,Insumos!$C:$G,2,FALSE))</f>
        <v>3795</v>
      </c>
      <c r="E4873" s="57">
        <f>+IF(ISERROR(VLOOKUP($B4873,Insumos!$C:$G,5,FALSE)),"",VLOOKUP($B4873,Insumos!$C:$G,5,FALSE))</f>
        <v>500</v>
      </c>
      <c r="F4873" s="55" t="str">
        <f>+IF(ISERROR(VLOOKUP($B4873,Insumos!$C:$G,4,FALSE)),"",VLOOKUP($B4873,Insumos!$C:$G,4,FALSE))</f>
        <v>GRAMOS</v>
      </c>
      <c r="G4873" s="182">
        <v>5.0</v>
      </c>
      <c r="H4873" s="56">
        <f t="shared" si="173"/>
        <v>37.95</v>
      </c>
    </row>
    <row r="4874" ht="15.75" customHeight="1">
      <c r="A4874" s="53">
        <v>9.0</v>
      </c>
      <c r="B4874" s="55" t="s">
        <v>324</v>
      </c>
      <c r="C4874" s="55" t="str">
        <f>+IF(ISERROR(VLOOKUP($B4874,Insumos!$C:$G,3,FALSE)),"",VLOOKUP($B4874,Insumos!$C:$G,3,FALSE))</f>
        <v>GRAMOS</v>
      </c>
      <c r="D4874" s="56">
        <f>+IF(ISERROR(VLOOKUP($B4874,Insumos!$C:$G,2,FALSE)),"",VLOOKUP($B4874,Insumos!$C:$G,2,FALSE))</f>
        <v>1134.5</v>
      </c>
      <c r="E4874" s="57">
        <f>+IF(ISERROR(VLOOKUP($B4874,Insumos!$C:$G,5,FALSE)),"",VLOOKUP($B4874,Insumos!$C:$G,5,FALSE))</f>
        <v>1000</v>
      </c>
      <c r="F4874" s="55" t="str">
        <f>+IF(ISERROR(VLOOKUP($B4874,Insumos!$C:$G,4,FALSE)),"",VLOOKUP($B4874,Insumos!$C:$G,4,FALSE))</f>
        <v>GRAMOS</v>
      </c>
      <c r="G4874" s="182">
        <v>5.0</v>
      </c>
      <c r="H4874" s="56">
        <f t="shared" si="173"/>
        <v>5.67</v>
      </c>
    </row>
    <row r="4875" ht="15.75" customHeight="1">
      <c r="A4875" s="53">
        <v>10.0</v>
      </c>
      <c r="B4875" s="55" t="s">
        <v>297</v>
      </c>
      <c r="C4875" s="55" t="str">
        <f>+IF(ISERROR(VLOOKUP($B4875,Insumos!$C:$G,3,FALSE)),"",VLOOKUP($B4875,Insumos!$C:$G,3,FALSE))</f>
        <v>CAJA</v>
      </c>
      <c r="D4875" s="56">
        <f>+IF(ISERROR(VLOOKUP($B4875,Insumos!$C:$G,2,FALSE)),"",VLOOKUP($B4875,Insumos!$C:$G,2,FALSE))</f>
        <v>110</v>
      </c>
      <c r="E4875" s="57">
        <f>+IF(ISERROR(VLOOKUP($B4875,Insumos!$C:$G,5,FALSE)),"",VLOOKUP($B4875,Insumos!$C:$G,5,FALSE))</f>
        <v>1</v>
      </c>
      <c r="F4875" s="55" t="str">
        <f>+IF(ISERROR(VLOOKUP($B4875,Insumos!$C:$G,4,FALSE)),"",VLOOKUP($B4875,Insumos!$C:$G,4,FALSE))</f>
        <v>CAJA</v>
      </c>
      <c r="G4875" s="141">
        <v>1.0</v>
      </c>
      <c r="H4875" s="56">
        <f t="shared" si="173"/>
        <v>110</v>
      </c>
    </row>
    <row r="4876" ht="15.75" customHeight="1">
      <c r="A4876" s="53">
        <v>11.0</v>
      </c>
      <c r="B4876" s="55" t="s">
        <v>314</v>
      </c>
      <c r="C4876" s="55" t="str">
        <f>+IF(ISERROR(VLOOKUP($B4876,Insumos!$C:$G,3,FALSE)),"",VLOOKUP($B4876,Insumos!$C:$G,3,FALSE))</f>
        <v>UNIDAD</v>
      </c>
      <c r="D4876" s="56">
        <f>+IF(ISERROR(VLOOKUP($B4876,Insumos!$C:$G,2,FALSE)),"",VLOOKUP($B4876,Insumos!$C:$G,2,FALSE))</f>
        <v>10.5</v>
      </c>
      <c r="E4876" s="57">
        <f>+IF(ISERROR(VLOOKUP($B4876,Insumos!$C:$G,5,FALSE)),"",VLOOKUP($B4876,Insumos!$C:$G,5,FALSE))</f>
        <v>1</v>
      </c>
      <c r="F4876" s="55" t="str">
        <f>+IF(ISERROR(VLOOKUP($B4876,Insumos!$C:$G,4,FALSE)),"",VLOOKUP($B4876,Insumos!$C:$G,4,FALSE))</f>
        <v>UNIDAD</v>
      </c>
      <c r="G4876" s="141">
        <v>1.0</v>
      </c>
      <c r="H4876" s="56">
        <f t="shared" si="173"/>
        <v>10.5</v>
      </c>
    </row>
    <row r="4877" ht="15.75" customHeight="1">
      <c r="A4877" s="53">
        <v>12.0</v>
      </c>
      <c r="B4877" s="55" t="s">
        <v>156</v>
      </c>
      <c r="C4877" s="55" t="str">
        <f>+IF(ISERROR(VLOOKUP($B4877,Insumos!$C:$G,3,FALSE)),"",VLOOKUP($B4877,Insumos!$C:$G,3,FALSE))</f>
        <v>GRAMOS</v>
      </c>
      <c r="D4877" s="56">
        <f>+IF(ISERROR(VLOOKUP($B4877,Insumos!$C:$G,2,FALSE)),"",VLOOKUP($B4877,Insumos!$C:$G,2,FALSE))</f>
        <v>909</v>
      </c>
      <c r="E4877" s="57">
        <f>+IF(ISERROR(VLOOKUP($B4877,Insumos!$C:$G,5,FALSE)),"",VLOOKUP($B4877,Insumos!$C:$G,5,FALSE))</f>
        <v>1000</v>
      </c>
      <c r="F4877" s="55" t="str">
        <f>+IF(ISERROR(VLOOKUP($B4877,Insumos!$C:$G,4,FALSE)),"",VLOOKUP($B4877,Insumos!$C:$G,4,FALSE))</f>
        <v>GRAMOS</v>
      </c>
      <c r="G4877" s="141">
        <v>8.0</v>
      </c>
      <c r="H4877" s="56">
        <f t="shared" si="173"/>
        <v>7.27</v>
      </c>
    </row>
    <row r="4878" ht="15.75" customHeight="1">
      <c r="A4878" s="53">
        <v>13.0</v>
      </c>
      <c r="B4878" s="55" t="s">
        <v>313</v>
      </c>
      <c r="C4878" s="55" t="str">
        <f>+IF(ISERROR(VLOOKUP($B4878,Insumos!$C:$G,3,FALSE)),"",VLOOKUP($B4878,Insumos!$C:$G,3,FALSE))</f>
        <v>GRAMOS</v>
      </c>
      <c r="D4878" s="56">
        <f>+IF(ISERROR(VLOOKUP($B4878,Insumos!$C:$G,2,FALSE)),"",VLOOKUP($B4878,Insumos!$C:$G,2,FALSE))</f>
        <v>6750</v>
      </c>
      <c r="E4878" s="57">
        <f>+IF(ISERROR(VLOOKUP($B4878,Insumos!$C:$G,5,FALSE)),"",VLOOKUP($B4878,Insumos!$C:$G,5,FALSE))</f>
        <v>1000</v>
      </c>
      <c r="F4878" s="55" t="str">
        <f>+IF(ISERROR(VLOOKUP($B4878,Insumos!$C:$G,4,FALSE)),"",VLOOKUP($B4878,Insumos!$C:$G,4,FALSE))</f>
        <v>GRAMOS</v>
      </c>
      <c r="G4878" s="141">
        <v>8.0</v>
      </c>
      <c r="H4878" s="56">
        <f t="shared" si="173"/>
        <v>54</v>
      </c>
    </row>
    <row r="4879" ht="15.75" customHeight="1">
      <c r="A4879" s="53">
        <v>14.0</v>
      </c>
      <c r="B4879" s="55" t="s">
        <v>311</v>
      </c>
      <c r="C4879" s="55" t="str">
        <f>+IF(ISERROR(VLOOKUP($B4879,Insumos!$C:$G,3,FALSE)),"",VLOOKUP($B4879,Insumos!$C:$G,3,FALSE))</f>
        <v>UNIDAD</v>
      </c>
      <c r="D4879" s="56">
        <f>+IF(ISERROR(VLOOKUP($B4879,Insumos!$C:$G,2,FALSE)),"",VLOOKUP($B4879,Insumos!$C:$G,2,FALSE))</f>
        <v>75.25</v>
      </c>
      <c r="E4879" s="57">
        <f>+IF(ISERROR(VLOOKUP($B4879,Insumos!$C:$G,5,FALSE)),"",VLOOKUP($B4879,Insumos!$C:$G,5,FALSE))</f>
        <v>1</v>
      </c>
      <c r="F4879" s="55" t="str">
        <f>+IF(ISERROR(VLOOKUP($B4879,Insumos!$C:$G,4,FALSE)),"",VLOOKUP($B4879,Insumos!$C:$G,4,FALSE))</f>
        <v>UNIDAD</v>
      </c>
      <c r="G4879" s="141">
        <v>1.0</v>
      </c>
      <c r="H4879" s="56">
        <f t="shared" si="173"/>
        <v>75.25</v>
      </c>
    </row>
    <row r="4880" ht="15.75" customHeight="1">
      <c r="A4880" s="53">
        <v>15.0</v>
      </c>
      <c r="B4880" s="55" t="s">
        <v>312</v>
      </c>
      <c r="C4880" s="55" t="str">
        <f>+IF(ISERROR(VLOOKUP($B4880,Insumos!$C:$G,3,FALSE)),"",VLOOKUP($B4880,Insumos!$C:$G,3,FALSE))</f>
        <v>UNIDAD</v>
      </c>
      <c r="D4880" s="56">
        <f>+IF(ISERROR(VLOOKUP($B4880,Insumos!$C:$G,2,FALSE)),"",VLOOKUP($B4880,Insumos!$C:$G,2,FALSE))</f>
        <v>90.25</v>
      </c>
      <c r="E4880" s="57">
        <f>+IF(ISERROR(VLOOKUP($B4880,Insumos!$C:$G,5,FALSE)),"",VLOOKUP($B4880,Insumos!$C:$G,5,FALSE))</f>
        <v>1</v>
      </c>
      <c r="F4880" s="55" t="str">
        <f>+IF(ISERROR(VLOOKUP($B4880,Insumos!$C:$G,4,FALSE)),"",VLOOKUP($B4880,Insumos!$C:$G,4,FALSE))</f>
        <v>UNIDAD</v>
      </c>
      <c r="G4880" s="141">
        <v>1.0</v>
      </c>
      <c r="H4880" s="56">
        <f t="shared" si="173"/>
        <v>90.25</v>
      </c>
    </row>
    <row r="4881" ht="15.75" customHeight="1">
      <c r="A4881" s="53">
        <v>16.0</v>
      </c>
      <c r="B4881" s="55" t="s">
        <v>303</v>
      </c>
      <c r="C4881" s="55" t="str">
        <f>+IF(ISERROR(VLOOKUP($B4881,Insumos!$C:$G,3,FALSE)),"",VLOOKUP($B4881,Insumos!$C:$G,3,FALSE))</f>
        <v>UNIDAD</v>
      </c>
      <c r="D4881" s="56">
        <f>+IF(ISERROR(VLOOKUP($B4881,Insumos!$C:$G,2,FALSE)),"",VLOOKUP($B4881,Insumos!$C:$G,2,FALSE))</f>
        <v>10</v>
      </c>
      <c r="E4881" s="57">
        <f>+IF(ISERROR(VLOOKUP($B4881,Insumos!$C:$G,5,FALSE)),"",VLOOKUP($B4881,Insumos!$C:$G,5,FALSE))</f>
        <v>1</v>
      </c>
      <c r="F4881" s="55" t="str">
        <f>+IF(ISERROR(VLOOKUP($B4881,Insumos!$C:$G,4,FALSE)),"",VLOOKUP($B4881,Insumos!$C:$G,4,FALSE))</f>
        <v>UNIDAD</v>
      </c>
      <c r="G4881" s="141">
        <v>2.0</v>
      </c>
      <c r="H4881" s="56">
        <f t="shared" si="173"/>
        <v>20</v>
      </c>
    </row>
    <row r="4882" ht="15.75" customHeight="1">
      <c r="A4882" s="53">
        <v>17.0</v>
      </c>
      <c r="B4882" s="55" t="s">
        <v>304</v>
      </c>
      <c r="C4882" s="55" t="str">
        <f>+IF(ISERROR(VLOOKUP($B4882,Insumos!$C:$G,3,FALSE)),"",VLOOKUP($B4882,Insumos!$C:$G,3,FALSE))</f>
        <v>UNIDAD</v>
      </c>
      <c r="D4882" s="56">
        <f>+IF(ISERROR(VLOOKUP($B4882,Insumos!$C:$G,2,FALSE)),"",VLOOKUP($B4882,Insumos!$C:$G,2,FALSE))</f>
        <v>9</v>
      </c>
      <c r="E4882" s="57">
        <f>+IF(ISERROR(VLOOKUP($B4882,Insumos!$C:$G,5,FALSE)),"",VLOOKUP($B4882,Insumos!$C:$G,5,FALSE))</f>
        <v>1</v>
      </c>
      <c r="F4882" s="55" t="str">
        <f>+IF(ISERROR(VLOOKUP($B4882,Insumos!$C:$G,4,FALSE)),"",VLOOKUP($B4882,Insumos!$C:$G,4,FALSE))</f>
        <v>UNIDAD</v>
      </c>
      <c r="G4882" s="141">
        <v>2.0</v>
      </c>
      <c r="H4882" s="56">
        <f t="shared" si="173"/>
        <v>18</v>
      </c>
    </row>
    <row r="4883" ht="15.75" customHeight="1">
      <c r="A4883" s="53">
        <v>18.0</v>
      </c>
      <c r="B4883" s="55" t="s">
        <v>315</v>
      </c>
      <c r="C4883" s="55" t="str">
        <f>+IF(ISERROR(VLOOKUP($B4883,Insumos!$C:$G,3,FALSE)),"",VLOOKUP($B4883,Insumos!$C:$G,3,FALSE))</f>
        <v>UNIDAD</v>
      </c>
      <c r="D4883" s="56">
        <f>+IF(ISERROR(VLOOKUP($B4883,Insumos!$C:$G,2,FALSE)),"",VLOOKUP($B4883,Insumos!$C:$G,2,FALSE))</f>
        <v>170</v>
      </c>
      <c r="E4883" s="57">
        <f>+IF(ISERROR(VLOOKUP($B4883,Insumos!$C:$G,5,FALSE)),"",VLOOKUP($B4883,Insumos!$C:$G,5,FALSE))</f>
        <v>1</v>
      </c>
      <c r="F4883" s="55" t="str">
        <f>+IF(ISERROR(VLOOKUP($B4883,Insumos!$C:$G,4,FALSE)),"",VLOOKUP($B4883,Insumos!$C:$G,4,FALSE))</f>
        <v>UNIDAD</v>
      </c>
      <c r="G4883" s="141">
        <v>1.0</v>
      </c>
      <c r="H4883" s="56">
        <f t="shared" si="173"/>
        <v>170</v>
      </c>
    </row>
    <row r="4884" ht="15.75" customHeight="1">
      <c r="A4884" s="53">
        <v>19.0</v>
      </c>
      <c r="B4884" s="55"/>
      <c r="C4884" s="55" t="str">
        <f>+IF(ISERROR(VLOOKUP($B4884,Insumos!$C:$G,3,FALSE)),"",VLOOKUP($B4884,Insumos!$C:$G,3,FALSE))</f>
        <v/>
      </c>
      <c r="D4884" s="56" t="str">
        <f>+IF(ISERROR(VLOOKUP($B4884,Insumos!$C:$G,2,FALSE)),"",VLOOKUP($B4884,Insumos!$C:$G,2,FALSE))</f>
        <v/>
      </c>
      <c r="E4884" s="57" t="str">
        <f>+IF(ISERROR(VLOOKUP($B4884,Insumos!$C:$G,5,FALSE)),"",VLOOKUP($B4884,Insumos!$C:$G,5,FALSE))</f>
        <v/>
      </c>
      <c r="F4884" s="55" t="str">
        <f>+IF(ISERROR(VLOOKUP($B4884,Insumos!$C:$G,4,FALSE)),"",VLOOKUP($B4884,Insumos!$C:$G,4,FALSE))</f>
        <v/>
      </c>
      <c r="G4884" s="141"/>
      <c r="H4884" s="56">
        <f t="shared" si="173"/>
        <v>0</v>
      </c>
    </row>
    <row r="4885" ht="15.75" customHeight="1">
      <c r="A4885" s="53">
        <v>20.0</v>
      </c>
      <c r="B4885" s="55"/>
      <c r="C4885" s="55" t="str">
        <f>+IF(ISERROR(VLOOKUP($B4885,Insumos!$C:$G,3,FALSE)),"",VLOOKUP($B4885,Insumos!$C:$G,3,FALSE))</f>
        <v/>
      </c>
      <c r="D4885" s="56" t="str">
        <f>+IF(ISERROR(VLOOKUP($B4885,Insumos!$C:$G,2,FALSE)),"",VLOOKUP($B4885,Insumos!$C:$G,2,FALSE))</f>
        <v/>
      </c>
      <c r="E4885" s="57" t="str">
        <f>+IF(ISERROR(VLOOKUP($B4885,Insumos!$C:$G,5,FALSE)),"",VLOOKUP($B4885,Insumos!$C:$G,5,FALSE))</f>
        <v/>
      </c>
      <c r="F4885" s="55" t="str">
        <f>+IF(ISERROR(VLOOKUP($B4885,Insumos!$C:$G,4,FALSE)),"",VLOOKUP($B4885,Insumos!$C:$G,4,FALSE))</f>
        <v/>
      </c>
      <c r="G4885" s="141"/>
      <c r="H4885" s="56">
        <f t="shared" si="173"/>
        <v>0</v>
      </c>
    </row>
    <row r="4886" ht="15.75" customHeight="1">
      <c r="A4886" s="42"/>
      <c r="B4886" s="140"/>
      <c r="C4886" s="41"/>
      <c r="D4886" s="44"/>
      <c r="E4886" s="45"/>
      <c r="F4886" s="41"/>
      <c r="G4886" s="67" t="s">
        <v>566</v>
      </c>
      <c r="H4886" s="68">
        <f>+SUM(H4866:H4885)</f>
        <v>1260.94</v>
      </c>
    </row>
    <row r="4887" ht="15.75" customHeight="1">
      <c r="A4887" s="42"/>
      <c r="B4887" s="140"/>
      <c r="C4887" s="41"/>
      <c r="D4887" s="44"/>
      <c r="E4887" s="45"/>
      <c r="F4887" s="41"/>
      <c r="G4887" s="67" t="s">
        <v>569</v>
      </c>
      <c r="H4887" s="142">
        <f>+H4886/10</f>
        <v>126.094</v>
      </c>
    </row>
    <row r="4888" ht="15.75" customHeight="1">
      <c r="A4888" s="42"/>
      <c r="B4888" s="140"/>
      <c r="C4888" s="41"/>
      <c r="D4888" s="44"/>
      <c r="E4888" s="45"/>
      <c r="F4888" s="41"/>
      <c r="G4888" s="67" t="s">
        <v>570</v>
      </c>
      <c r="H4888" s="143">
        <f>(H4886+H4887)*1.19</f>
        <v>1650.57046</v>
      </c>
    </row>
    <row r="4889" ht="15.75" customHeight="1">
      <c r="A4889" s="42"/>
      <c r="B4889" s="140"/>
      <c r="C4889" s="41"/>
      <c r="D4889" s="44"/>
      <c r="E4889" s="45"/>
      <c r="F4889" s="41"/>
      <c r="G4889" s="67" t="s">
        <v>571</v>
      </c>
      <c r="H4889" s="144" t="str">
        <f>+H4888/H4890</f>
        <v>#DIV/0!</v>
      </c>
    </row>
    <row r="4890" ht="15.75" customHeight="1">
      <c r="A4890" s="42"/>
      <c r="B4890" s="140"/>
      <c r="C4890" s="41"/>
      <c r="D4890" s="44"/>
      <c r="E4890" s="45"/>
      <c r="F4890" s="41"/>
      <c r="G4890" s="67" t="s">
        <v>572</v>
      </c>
      <c r="H4890" s="145"/>
    </row>
    <row r="4891" ht="15.75" customHeight="1">
      <c r="A4891" s="42"/>
      <c r="B4891" s="140"/>
      <c r="C4891" s="41"/>
      <c r="D4891" s="44"/>
      <c r="E4891" s="45"/>
      <c r="F4891" s="41"/>
      <c r="G4891" s="67"/>
      <c r="H4891" s="205"/>
    </row>
    <row r="4892" ht="15.75" customHeight="1">
      <c r="A4892" s="138" t="s">
        <v>562</v>
      </c>
      <c r="B4892" s="139" t="s">
        <v>711</v>
      </c>
      <c r="C4892" s="34" t="s">
        <v>484</v>
      </c>
      <c r="D4892" s="35"/>
      <c r="E4892" s="36"/>
      <c r="F4892" s="37"/>
      <c r="G4892" s="38"/>
      <c r="H4892" s="35"/>
    </row>
    <row r="4893" ht="15.75" customHeight="1">
      <c r="A4893" s="42"/>
      <c r="B4893" s="140"/>
      <c r="C4893" s="42"/>
      <c r="D4893" s="44"/>
      <c r="E4893" s="45"/>
      <c r="F4893" s="42"/>
      <c r="G4893" s="46"/>
      <c r="H4893" s="44"/>
    </row>
    <row r="4894" ht="15.75" customHeight="1">
      <c r="A4894" s="48" t="s">
        <v>476</v>
      </c>
      <c r="B4894" s="48" t="s">
        <v>477</v>
      </c>
      <c r="C4894" s="48" t="s">
        <v>478</v>
      </c>
      <c r="D4894" s="49" t="s">
        <v>564</v>
      </c>
      <c r="E4894" s="50" t="s">
        <v>10</v>
      </c>
      <c r="F4894" s="48" t="s">
        <v>480</v>
      </c>
      <c r="G4894" s="51" t="s">
        <v>481</v>
      </c>
      <c r="H4894" s="49" t="s">
        <v>565</v>
      </c>
    </row>
    <row r="4895" ht="15.75" customHeight="1">
      <c r="A4895" s="53">
        <v>1.0</v>
      </c>
      <c r="B4895" s="55" t="s">
        <v>261</v>
      </c>
      <c r="C4895" s="55" t="str">
        <f>+IF(ISERROR(VLOOKUP($B4895,Insumos!$C:$G,3,FALSE)),"",VLOOKUP($B4895,Insumos!$C:$G,3,FALSE))</f>
        <v>ROLLS</v>
      </c>
      <c r="D4895" s="56">
        <f>+IF(ISERROR(VLOOKUP($B4895,Insumos!$C:$G,2,FALSE)),"",VLOOKUP($B4895,Insumos!$C:$G,2,FALSE))</f>
        <v>1915</v>
      </c>
      <c r="E4895" s="57">
        <f>+IF(ISERROR(VLOOKUP($B4895,Insumos!$C:$G,5,FALSE)),"",VLOOKUP($B4895,Insumos!$C:$G,5,FALSE))</f>
        <v>1</v>
      </c>
      <c r="F4895" s="55" t="str">
        <f>+IF(ISERROR(VLOOKUP($B4895,Insumos!$C:$G,4,FALSE)),"",VLOOKUP($B4895,Insumos!$C:$G,4,FALSE))</f>
        <v>ROLLS</v>
      </c>
      <c r="G4895" s="141">
        <v>1.0</v>
      </c>
      <c r="H4895" s="56">
        <f t="shared" ref="H4895:H4913" si="174">IF(ISERROR(ROUND(+D4895/E4895*G4895,2)),0,ROUND(+D4895/E4895*G4895,2))</f>
        <v>1915</v>
      </c>
    </row>
    <row r="4896" ht="15.75" customHeight="1">
      <c r="A4896" s="53">
        <v>2.0</v>
      </c>
      <c r="B4896" s="55" t="s">
        <v>262</v>
      </c>
      <c r="C4896" s="55" t="str">
        <f>+IF(ISERROR(VLOOKUP($B4896,Insumos!$C:$G,3,FALSE)),"",VLOOKUP($B4896,Insumos!$C:$G,3,FALSE))</f>
        <v>ROLLS</v>
      </c>
      <c r="D4896" s="56">
        <f>+IF(ISERROR(VLOOKUP($B4896,Insumos!$C:$G,2,FALSE)),"",VLOOKUP($B4896,Insumos!$C:$G,2,FALSE))</f>
        <v>1823.91</v>
      </c>
      <c r="E4896" s="57">
        <f>+IF(ISERROR(VLOOKUP($B4896,Insumos!$C:$G,5,FALSE)),"",VLOOKUP($B4896,Insumos!$C:$G,5,FALSE))</f>
        <v>1</v>
      </c>
      <c r="F4896" s="55" t="str">
        <f>+IF(ISERROR(VLOOKUP($B4896,Insumos!$C:$G,4,FALSE)),"",VLOOKUP($B4896,Insumos!$C:$G,4,FALSE))</f>
        <v>ROLLS</v>
      </c>
      <c r="G4896" s="141">
        <v>1.0</v>
      </c>
      <c r="H4896" s="56">
        <f t="shared" si="174"/>
        <v>1823.91</v>
      </c>
    </row>
    <row r="4897" ht="15.75" customHeight="1">
      <c r="A4897" s="53">
        <v>3.0</v>
      </c>
      <c r="B4897" s="55" t="s">
        <v>263</v>
      </c>
      <c r="C4897" s="55" t="str">
        <f>+IF(ISERROR(VLOOKUP($B4897,Insumos!$C:$G,3,FALSE)),"",VLOOKUP($B4897,Insumos!$C:$G,3,FALSE))</f>
        <v>ROLLS</v>
      </c>
      <c r="D4897" s="56">
        <f>+IF(ISERROR(VLOOKUP($B4897,Insumos!$C:$G,2,FALSE)),"",VLOOKUP($B4897,Insumos!$C:$G,2,FALSE))</f>
        <v>660.17</v>
      </c>
      <c r="E4897" s="57">
        <f>+IF(ISERROR(VLOOKUP($B4897,Insumos!$C:$G,5,FALSE)),"",VLOOKUP($B4897,Insumos!$C:$G,5,FALSE))</f>
        <v>1</v>
      </c>
      <c r="F4897" s="55" t="str">
        <f>+IF(ISERROR(VLOOKUP($B4897,Insumos!$C:$G,4,FALSE)),"",VLOOKUP($B4897,Insumos!$C:$G,4,FALSE))</f>
        <v>ROLLS</v>
      </c>
      <c r="G4897" s="141">
        <v>1.0</v>
      </c>
      <c r="H4897" s="56">
        <f t="shared" si="174"/>
        <v>660.17</v>
      </c>
    </row>
    <row r="4898" ht="15.75" customHeight="1">
      <c r="A4898" s="53">
        <v>4.0</v>
      </c>
      <c r="B4898" s="55" t="s">
        <v>266</v>
      </c>
      <c r="C4898" s="55" t="str">
        <f>+IF(ISERROR(VLOOKUP($B4898,Insumos!$C:$G,3,FALSE)),"",VLOOKUP($B4898,Insumos!$C:$G,3,FALSE))</f>
        <v>ROLLS</v>
      </c>
      <c r="D4898" s="56">
        <f>+IF(ISERROR(VLOOKUP($B4898,Insumos!$C:$G,2,FALSE)),"",VLOOKUP($B4898,Insumos!$C:$G,2,FALSE))</f>
        <v>705.67</v>
      </c>
      <c r="E4898" s="57">
        <f>+IF(ISERROR(VLOOKUP($B4898,Insumos!$C:$G,5,FALSE)),"",VLOOKUP($B4898,Insumos!$C:$G,5,FALSE))</f>
        <v>1</v>
      </c>
      <c r="F4898" s="55" t="str">
        <f>+IF(ISERROR(VLOOKUP($B4898,Insumos!$C:$G,4,FALSE)),"",VLOOKUP($B4898,Insumos!$C:$G,4,FALSE))</f>
        <v>ROLLS</v>
      </c>
      <c r="G4898" s="141">
        <v>1.0</v>
      </c>
      <c r="H4898" s="56">
        <f t="shared" si="174"/>
        <v>705.67</v>
      </c>
    </row>
    <row r="4899" ht="15.75" customHeight="1">
      <c r="A4899" s="53">
        <v>5.0</v>
      </c>
      <c r="B4899" s="55" t="s">
        <v>267</v>
      </c>
      <c r="C4899" s="55" t="str">
        <f>+IF(ISERROR(VLOOKUP($B4899,Insumos!$C:$G,3,FALSE)),"",VLOOKUP($B4899,Insumos!$C:$G,3,FALSE))</f>
        <v>ROLLS</v>
      </c>
      <c r="D4899" s="56">
        <f>+IF(ISERROR(VLOOKUP($B4899,Insumos!$C:$G,2,FALSE)),"",VLOOKUP($B4899,Insumos!$C:$G,2,FALSE))</f>
        <v>725.76</v>
      </c>
      <c r="E4899" s="57">
        <f>+IF(ISERROR(VLOOKUP($B4899,Insumos!$C:$G,5,FALSE)),"",VLOOKUP($B4899,Insumos!$C:$G,5,FALSE))</f>
        <v>1</v>
      </c>
      <c r="F4899" s="55" t="str">
        <f>+IF(ISERROR(VLOOKUP($B4899,Insumos!$C:$G,4,FALSE)),"",VLOOKUP($B4899,Insumos!$C:$G,4,FALSE))</f>
        <v>ROLLS</v>
      </c>
      <c r="G4899" s="141">
        <v>1.0</v>
      </c>
      <c r="H4899" s="56">
        <f t="shared" si="174"/>
        <v>725.76</v>
      </c>
    </row>
    <row r="4900" ht="15.75" customHeight="1">
      <c r="A4900" s="53">
        <v>6.0</v>
      </c>
      <c r="B4900" s="55" t="s">
        <v>268</v>
      </c>
      <c r="C4900" s="55" t="str">
        <f>+IF(ISERROR(VLOOKUP($B4900,Insumos!$C:$G,3,FALSE)),"",VLOOKUP($B4900,Insumos!$C:$G,3,FALSE))</f>
        <v>ROLLS</v>
      </c>
      <c r="D4900" s="56">
        <f>+IF(ISERROR(VLOOKUP($B4900,Insumos!$C:$G,2,FALSE)),"",VLOOKUP($B4900,Insumos!$C:$G,2,FALSE))</f>
        <v>761.07</v>
      </c>
      <c r="E4900" s="57">
        <f>+IF(ISERROR(VLOOKUP($B4900,Insumos!$C:$G,5,FALSE)),"",VLOOKUP($B4900,Insumos!$C:$G,5,FALSE))</f>
        <v>1</v>
      </c>
      <c r="F4900" s="55" t="str">
        <f>+IF(ISERROR(VLOOKUP($B4900,Insumos!$C:$G,4,FALSE)),"",VLOOKUP($B4900,Insumos!$C:$G,4,FALSE))</f>
        <v>ROLLS</v>
      </c>
      <c r="G4900" s="141">
        <v>1.0</v>
      </c>
      <c r="H4900" s="56">
        <f t="shared" si="174"/>
        <v>761.07</v>
      </c>
    </row>
    <row r="4901" ht="15.75" customHeight="1">
      <c r="A4901" s="53">
        <v>7.0</v>
      </c>
      <c r="B4901" s="55" t="s">
        <v>311</v>
      </c>
      <c r="C4901" s="55" t="str">
        <f>+IF(ISERROR(VLOOKUP($B4901,Insumos!$C:$G,3,FALSE)),"",VLOOKUP($B4901,Insumos!$C:$G,3,FALSE))</f>
        <v>UNIDAD</v>
      </c>
      <c r="D4901" s="56">
        <f>+IF(ISERROR(VLOOKUP($B4901,Insumos!$C:$G,2,FALSE)),"",VLOOKUP($B4901,Insumos!$C:$G,2,FALSE))</f>
        <v>75.25</v>
      </c>
      <c r="E4901" s="57">
        <f>+IF(ISERROR(VLOOKUP($B4901,Insumos!$C:$G,5,FALSE)),"",VLOOKUP($B4901,Insumos!$C:$G,5,FALSE))</f>
        <v>1</v>
      </c>
      <c r="F4901" s="55" t="str">
        <f>+IF(ISERROR(VLOOKUP($B4901,Insumos!$C:$G,4,FALSE)),"",VLOOKUP($B4901,Insumos!$C:$G,4,FALSE))</f>
        <v>UNIDAD</v>
      </c>
      <c r="G4901" s="141">
        <v>3.0</v>
      </c>
      <c r="H4901" s="56">
        <f t="shared" si="174"/>
        <v>225.75</v>
      </c>
    </row>
    <row r="4902" ht="15.75" customHeight="1">
      <c r="A4902" s="53">
        <v>8.0</v>
      </c>
      <c r="B4902" s="55" t="s">
        <v>312</v>
      </c>
      <c r="C4902" s="55" t="str">
        <f>+IF(ISERROR(VLOOKUP($B4902,Insumos!$C:$G,3,FALSE)),"",VLOOKUP($B4902,Insumos!$C:$G,3,FALSE))</f>
        <v>UNIDAD</v>
      </c>
      <c r="D4902" s="56">
        <f>+IF(ISERROR(VLOOKUP($B4902,Insumos!$C:$G,2,FALSE)),"",VLOOKUP($B4902,Insumos!$C:$G,2,FALSE))</f>
        <v>90.25</v>
      </c>
      <c r="E4902" s="57">
        <f>+IF(ISERROR(VLOOKUP($B4902,Insumos!$C:$G,5,FALSE)),"",VLOOKUP($B4902,Insumos!$C:$G,5,FALSE))</f>
        <v>1</v>
      </c>
      <c r="F4902" s="55" t="str">
        <f>+IF(ISERROR(VLOOKUP($B4902,Insumos!$C:$G,4,FALSE)),"",VLOOKUP($B4902,Insumos!$C:$G,4,FALSE))</f>
        <v>UNIDAD</v>
      </c>
      <c r="G4902" s="141">
        <v>2.0</v>
      </c>
      <c r="H4902" s="56">
        <f t="shared" si="174"/>
        <v>180.5</v>
      </c>
    </row>
    <row r="4903" ht="15.75" customHeight="1">
      <c r="A4903" s="53">
        <v>9.0</v>
      </c>
      <c r="B4903" s="55" t="s">
        <v>313</v>
      </c>
      <c r="C4903" s="55" t="str">
        <f>+IF(ISERROR(VLOOKUP($B4903,Insumos!$C:$G,3,FALSE)),"",VLOOKUP($B4903,Insumos!$C:$G,3,FALSE))</f>
        <v>GRAMOS</v>
      </c>
      <c r="D4903" s="56">
        <f>+IF(ISERROR(VLOOKUP($B4903,Insumos!$C:$G,2,FALSE)),"",VLOOKUP($B4903,Insumos!$C:$G,2,FALSE))</f>
        <v>6750</v>
      </c>
      <c r="E4903" s="57">
        <f>+IF(ISERROR(VLOOKUP($B4903,Insumos!$C:$G,5,FALSE)),"",VLOOKUP($B4903,Insumos!$C:$G,5,FALSE))</f>
        <v>1000</v>
      </c>
      <c r="F4903" s="55" t="str">
        <f>+IF(ISERROR(VLOOKUP($B4903,Insumos!$C:$G,4,FALSE)),"",VLOOKUP($B4903,Insumos!$C:$G,4,FALSE))</f>
        <v>GRAMOS</v>
      </c>
      <c r="G4903" s="141">
        <v>16.0</v>
      </c>
      <c r="H4903" s="56">
        <f t="shared" si="174"/>
        <v>108</v>
      </c>
    </row>
    <row r="4904" ht="15.75" customHeight="1">
      <c r="A4904" s="53">
        <v>10.0</v>
      </c>
      <c r="B4904" s="55" t="s">
        <v>156</v>
      </c>
      <c r="C4904" s="55" t="str">
        <f>+IF(ISERROR(VLOOKUP($B4904,Insumos!$C:$G,3,FALSE)),"",VLOOKUP($B4904,Insumos!$C:$G,3,FALSE))</f>
        <v>GRAMOS</v>
      </c>
      <c r="D4904" s="56">
        <f>+IF(ISERROR(VLOOKUP($B4904,Insumos!$C:$G,2,FALSE)),"",VLOOKUP($B4904,Insumos!$C:$G,2,FALSE))</f>
        <v>909</v>
      </c>
      <c r="E4904" s="57">
        <f>+IF(ISERROR(VLOOKUP($B4904,Insumos!$C:$G,5,FALSE)),"",VLOOKUP($B4904,Insumos!$C:$G,5,FALSE))</f>
        <v>1000</v>
      </c>
      <c r="F4904" s="55" t="str">
        <f>+IF(ISERROR(VLOOKUP($B4904,Insumos!$C:$G,4,FALSE)),"",VLOOKUP($B4904,Insumos!$C:$G,4,FALSE))</f>
        <v>GRAMOS</v>
      </c>
      <c r="G4904" s="141">
        <v>16.0</v>
      </c>
      <c r="H4904" s="56">
        <f t="shared" si="174"/>
        <v>14.54</v>
      </c>
    </row>
    <row r="4905" ht="15.75" customHeight="1">
      <c r="A4905" s="53">
        <v>11.0</v>
      </c>
      <c r="B4905" s="55" t="s">
        <v>303</v>
      </c>
      <c r="C4905" s="55" t="str">
        <f>+IF(ISERROR(VLOOKUP($B4905,Insumos!$C:$G,3,FALSE)),"",VLOOKUP($B4905,Insumos!$C:$G,3,FALSE))</f>
        <v>UNIDAD</v>
      </c>
      <c r="D4905" s="56">
        <f>+IF(ISERROR(VLOOKUP($B4905,Insumos!$C:$G,2,FALSE)),"",VLOOKUP($B4905,Insumos!$C:$G,2,FALSE))</f>
        <v>10</v>
      </c>
      <c r="E4905" s="57">
        <f>+IF(ISERROR(VLOOKUP($B4905,Insumos!$C:$G,5,FALSE)),"",VLOOKUP($B4905,Insumos!$C:$G,5,FALSE))</f>
        <v>1</v>
      </c>
      <c r="F4905" s="55" t="str">
        <f>+IF(ISERROR(VLOOKUP($B4905,Insumos!$C:$G,4,FALSE)),"",VLOOKUP($B4905,Insumos!$C:$G,4,FALSE))</f>
        <v>UNIDAD</v>
      </c>
      <c r="G4905" s="141">
        <v>4.0</v>
      </c>
      <c r="H4905" s="56">
        <f t="shared" si="174"/>
        <v>40</v>
      </c>
    </row>
    <row r="4906" ht="15.75" customHeight="1">
      <c r="A4906" s="53">
        <v>12.0</v>
      </c>
      <c r="B4906" s="55" t="s">
        <v>304</v>
      </c>
      <c r="C4906" s="55" t="str">
        <f>+IF(ISERROR(VLOOKUP($B4906,Insumos!$C:$G,3,FALSE)),"",VLOOKUP($B4906,Insumos!$C:$G,3,FALSE))</f>
        <v>UNIDAD</v>
      </c>
      <c r="D4906" s="56">
        <f>+IF(ISERROR(VLOOKUP($B4906,Insumos!$C:$G,2,FALSE)),"",VLOOKUP($B4906,Insumos!$C:$G,2,FALSE))</f>
        <v>9</v>
      </c>
      <c r="E4906" s="57">
        <f>+IF(ISERROR(VLOOKUP($B4906,Insumos!$C:$G,5,FALSE)),"",VLOOKUP($B4906,Insumos!$C:$G,5,FALSE))</f>
        <v>1</v>
      </c>
      <c r="F4906" s="55" t="str">
        <f>+IF(ISERROR(VLOOKUP($B4906,Insumos!$C:$G,4,FALSE)),"",VLOOKUP($B4906,Insumos!$C:$G,4,FALSE))</f>
        <v>UNIDAD</v>
      </c>
      <c r="G4906" s="141">
        <v>4.0</v>
      </c>
      <c r="H4906" s="56">
        <f t="shared" si="174"/>
        <v>36</v>
      </c>
    </row>
    <row r="4907" ht="15.75" customHeight="1">
      <c r="A4907" s="53">
        <v>13.0</v>
      </c>
      <c r="B4907" s="55" t="s">
        <v>294</v>
      </c>
      <c r="C4907" s="55" t="str">
        <f>+IF(ISERROR(VLOOKUP($B4907,Insumos!$C:$G,3,FALSE)),"",VLOOKUP($B4907,Insumos!$C:$G,3,FALSE))</f>
        <v>CAJA</v>
      </c>
      <c r="D4907" s="56">
        <f>+IF(ISERROR(VLOOKUP($B4907,Insumos!$C:$G,2,FALSE)),"",VLOOKUP($B4907,Insumos!$C:$G,2,FALSE))</f>
        <v>180</v>
      </c>
      <c r="E4907" s="57">
        <f>+IF(ISERROR(VLOOKUP($B4907,Insumos!$C:$G,5,FALSE)),"",VLOOKUP($B4907,Insumos!$C:$G,5,FALSE))</f>
        <v>1</v>
      </c>
      <c r="F4907" s="55" t="str">
        <f>+IF(ISERROR(VLOOKUP($B4907,Insumos!$C:$G,4,FALSE)),"",VLOOKUP($B4907,Insumos!$C:$G,4,FALSE))</f>
        <v>CAJA</v>
      </c>
      <c r="G4907" s="141">
        <v>3.0</v>
      </c>
      <c r="H4907" s="56">
        <f t="shared" si="174"/>
        <v>540</v>
      </c>
    </row>
    <row r="4908" ht="15.75" customHeight="1">
      <c r="A4908" s="53">
        <v>14.0</v>
      </c>
      <c r="B4908" s="55" t="s">
        <v>314</v>
      </c>
      <c r="C4908" s="55" t="str">
        <f>+IF(ISERROR(VLOOKUP($B4908,Insumos!$C:$G,3,FALSE)),"",VLOOKUP($B4908,Insumos!$C:$G,3,FALSE))</f>
        <v>UNIDAD</v>
      </c>
      <c r="D4908" s="56">
        <f>+IF(ISERROR(VLOOKUP($B4908,Insumos!$C:$G,2,FALSE)),"",VLOOKUP($B4908,Insumos!$C:$G,2,FALSE))</f>
        <v>10.5</v>
      </c>
      <c r="E4908" s="57">
        <f>+IF(ISERROR(VLOOKUP($B4908,Insumos!$C:$G,5,FALSE)),"",VLOOKUP($B4908,Insumos!$C:$G,5,FALSE))</f>
        <v>1</v>
      </c>
      <c r="F4908" s="55" t="str">
        <f>+IF(ISERROR(VLOOKUP($B4908,Insumos!$C:$G,4,FALSE)),"",VLOOKUP($B4908,Insumos!$C:$G,4,FALSE))</f>
        <v>UNIDAD</v>
      </c>
      <c r="G4908" s="141">
        <v>5.0</v>
      </c>
      <c r="H4908" s="56">
        <f t="shared" si="174"/>
        <v>52.5</v>
      </c>
    </row>
    <row r="4909" ht="15.75" customHeight="1">
      <c r="A4909" s="53">
        <v>15.0</v>
      </c>
      <c r="B4909" s="55" t="s">
        <v>315</v>
      </c>
      <c r="C4909" s="55" t="str">
        <f>+IF(ISERROR(VLOOKUP($B4909,Insumos!$C:$G,3,FALSE)),"",VLOOKUP($B4909,Insumos!$C:$G,3,FALSE))</f>
        <v>UNIDAD</v>
      </c>
      <c r="D4909" s="56">
        <f>+IF(ISERROR(VLOOKUP($B4909,Insumos!$C:$G,2,FALSE)),"",VLOOKUP($B4909,Insumos!$C:$G,2,FALSE))</f>
        <v>170</v>
      </c>
      <c r="E4909" s="57">
        <f>+IF(ISERROR(VLOOKUP($B4909,Insumos!$C:$G,5,FALSE)),"",VLOOKUP($B4909,Insumos!$C:$G,5,FALSE))</f>
        <v>1</v>
      </c>
      <c r="F4909" s="55" t="str">
        <f>+IF(ISERROR(VLOOKUP($B4909,Insumos!$C:$G,4,FALSE)),"",VLOOKUP($B4909,Insumos!$C:$G,4,FALSE))</f>
        <v>UNIDAD</v>
      </c>
      <c r="G4909" s="141">
        <v>1.0</v>
      </c>
      <c r="H4909" s="56">
        <f t="shared" si="174"/>
        <v>170</v>
      </c>
    </row>
    <row r="4910" ht="15.75" customHeight="1">
      <c r="A4910" s="53">
        <v>16.0</v>
      </c>
      <c r="B4910" s="55"/>
      <c r="C4910" s="55" t="str">
        <f>+IF(ISERROR(VLOOKUP($B4910,Insumos!$C:$G,3,FALSE)),"",VLOOKUP($B4910,Insumos!$C:$G,3,FALSE))</f>
        <v/>
      </c>
      <c r="D4910" s="56" t="str">
        <f>+IF(ISERROR(VLOOKUP($B4910,Insumos!$C:$G,2,FALSE)),"",VLOOKUP($B4910,Insumos!$C:$G,2,FALSE))</f>
        <v/>
      </c>
      <c r="E4910" s="57" t="str">
        <f>+IF(ISERROR(VLOOKUP($B4910,Insumos!$C:$G,5,FALSE)),"",VLOOKUP($B4910,Insumos!$C:$G,5,FALSE))</f>
        <v/>
      </c>
      <c r="F4910" s="55" t="str">
        <f>+IF(ISERROR(VLOOKUP($B4910,Insumos!$C:$G,4,FALSE)),"",VLOOKUP($B4910,Insumos!$C:$G,4,FALSE))</f>
        <v/>
      </c>
      <c r="G4910" s="141"/>
      <c r="H4910" s="56">
        <f t="shared" si="174"/>
        <v>0</v>
      </c>
    </row>
    <row r="4911" ht="15.75" customHeight="1">
      <c r="A4911" s="53">
        <v>17.0</v>
      </c>
      <c r="B4911" s="55"/>
      <c r="C4911" s="55" t="str">
        <f>+IF(ISERROR(VLOOKUP($B4911,Insumos!$C:$G,3,FALSE)),"",VLOOKUP($B4911,Insumos!$C:$G,3,FALSE))</f>
        <v/>
      </c>
      <c r="D4911" s="56" t="str">
        <f>+IF(ISERROR(VLOOKUP($B4911,Insumos!$C:$G,2,FALSE)),"",VLOOKUP($B4911,Insumos!$C:$G,2,FALSE))</f>
        <v/>
      </c>
      <c r="E4911" s="57" t="str">
        <f>+IF(ISERROR(VLOOKUP($B4911,Insumos!$C:$G,5,FALSE)),"",VLOOKUP($B4911,Insumos!$C:$G,5,FALSE))</f>
        <v/>
      </c>
      <c r="F4911" s="55" t="str">
        <f>+IF(ISERROR(VLOOKUP($B4911,Insumos!$C:$G,4,FALSE)),"",VLOOKUP($B4911,Insumos!$C:$G,4,FALSE))</f>
        <v/>
      </c>
      <c r="G4911" s="141"/>
      <c r="H4911" s="56">
        <f t="shared" si="174"/>
        <v>0</v>
      </c>
    </row>
    <row r="4912" ht="15.75" customHeight="1">
      <c r="A4912" s="53">
        <v>18.0</v>
      </c>
      <c r="B4912" s="55"/>
      <c r="C4912" s="55" t="str">
        <f>+IF(ISERROR(VLOOKUP($B4912,Insumos!$C:$G,3,FALSE)),"",VLOOKUP($B4912,Insumos!$C:$G,3,FALSE))</f>
        <v/>
      </c>
      <c r="D4912" s="56" t="str">
        <f>+IF(ISERROR(VLOOKUP($B4912,Insumos!$C:$G,2,FALSE)),"",VLOOKUP($B4912,Insumos!$C:$G,2,FALSE))</f>
        <v/>
      </c>
      <c r="E4912" s="57" t="str">
        <f>+IF(ISERROR(VLOOKUP($B4912,Insumos!$C:$G,5,FALSE)),"",VLOOKUP($B4912,Insumos!$C:$G,5,FALSE))</f>
        <v/>
      </c>
      <c r="F4912" s="55" t="str">
        <f>+IF(ISERROR(VLOOKUP($B4912,Insumos!$C:$G,4,FALSE)),"",VLOOKUP($B4912,Insumos!$C:$G,4,FALSE))</f>
        <v/>
      </c>
      <c r="G4912" s="141"/>
      <c r="H4912" s="56">
        <f t="shared" si="174"/>
        <v>0</v>
      </c>
    </row>
    <row r="4913" ht="15.75" customHeight="1">
      <c r="A4913" s="53">
        <v>19.0</v>
      </c>
      <c r="B4913" s="55"/>
      <c r="C4913" s="55" t="str">
        <f>+IF(ISERROR(VLOOKUP($B4913,Insumos!$C:$G,3,FALSE)),"",VLOOKUP($B4913,Insumos!$C:$G,3,FALSE))</f>
        <v/>
      </c>
      <c r="D4913" s="56" t="str">
        <f>+IF(ISERROR(VLOOKUP($B4913,Insumos!$C:$G,2,FALSE)),"",VLOOKUP($B4913,Insumos!$C:$G,2,FALSE))</f>
        <v/>
      </c>
      <c r="E4913" s="57" t="str">
        <f>+IF(ISERROR(VLOOKUP($B4913,Insumos!$C:$G,5,FALSE)),"",VLOOKUP($B4913,Insumos!$C:$G,5,FALSE))</f>
        <v/>
      </c>
      <c r="F4913" s="55" t="str">
        <f>+IF(ISERROR(VLOOKUP($B4913,Insumos!$C:$G,4,FALSE)),"",VLOOKUP($B4913,Insumos!$C:$G,4,FALSE))</f>
        <v/>
      </c>
      <c r="G4913" s="141"/>
      <c r="H4913" s="56">
        <f t="shared" si="174"/>
        <v>0</v>
      </c>
    </row>
    <row r="4914" ht="15.75" customHeight="1">
      <c r="A4914" s="42"/>
      <c r="B4914" s="140"/>
      <c r="C4914" s="41"/>
      <c r="D4914" s="44"/>
      <c r="E4914" s="45"/>
      <c r="F4914" s="41"/>
      <c r="G4914" s="67" t="s">
        <v>566</v>
      </c>
      <c r="H4914" s="68">
        <f>+SUM(H4895:H4913)</f>
        <v>7958.87</v>
      </c>
    </row>
    <row r="4915" ht="15.75" customHeight="1">
      <c r="A4915" s="42"/>
      <c r="B4915" s="140"/>
      <c r="C4915" s="41"/>
      <c r="D4915" s="44"/>
      <c r="E4915" s="45"/>
      <c r="F4915" s="41"/>
      <c r="G4915" s="67" t="s">
        <v>569</v>
      </c>
      <c r="H4915" s="142">
        <f>+H4914/10</f>
        <v>795.887</v>
      </c>
    </row>
    <row r="4916" ht="15.75" customHeight="1">
      <c r="A4916" s="42"/>
      <c r="B4916" s="140"/>
      <c r="C4916" s="41"/>
      <c r="D4916" s="44"/>
      <c r="E4916" s="45"/>
      <c r="F4916" s="41"/>
      <c r="G4916" s="67" t="s">
        <v>570</v>
      </c>
      <c r="H4916" s="143">
        <f>(H4914+H4915)*1.19</f>
        <v>10418.16083</v>
      </c>
    </row>
    <row r="4917" ht="15.75" customHeight="1">
      <c r="A4917" s="42"/>
      <c r="B4917" s="140"/>
      <c r="C4917" s="41"/>
      <c r="D4917" s="44"/>
      <c r="E4917" s="45"/>
      <c r="F4917" s="41"/>
      <c r="G4917" s="67" t="s">
        <v>571</v>
      </c>
      <c r="H4917" s="144">
        <f>+H4916/H4918</f>
        <v>0.3439472047</v>
      </c>
    </row>
    <row r="4918" ht="15.75" customHeight="1">
      <c r="A4918" s="42"/>
      <c r="B4918" s="140"/>
      <c r="C4918" s="41"/>
      <c r="D4918" s="44"/>
      <c r="E4918" s="45"/>
      <c r="F4918" s="41"/>
      <c r="G4918" s="67" t="s">
        <v>572</v>
      </c>
      <c r="H4918" s="154">
        <v>30290.0</v>
      </c>
    </row>
    <row r="4919" ht="15.75" customHeight="1">
      <c r="A4919" s="42"/>
      <c r="B4919" s="140"/>
      <c r="C4919" s="41"/>
      <c r="D4919" s="44"/>
      <c r="E4919" s="45"/>
      <c r="F4919" s="41"/>
      <c r="G4919" s="67"/>
      <c r="H4919" s="169"/>
    </row>
    <row r="4920" ht="15.75" customHeight="1">
      <c r="A4920" s="42"/>
      <c r="B4920" s="140"/>
      <c r="C4920" s="41"/>
      <c r="D4920" s="44"/>
      <c r="E4920" s="45"/>
      <c r="F4920" s="41"/>
      <c r="G4920" s="67"/>
      <c r="H4920" s="205"/>
    </row>
    <row r="4921" ht="15.75" customHeight="1">
      <c r="A4921" s="42"/>
      <c r="B4921" s="140"/>
      <c r="C4921" s="41"/>
      <c r="D4921" s="44"/>
      <c r="E4921" s="45"/>
      <c r="F4921" s="41"/>
      <c r="G4921" s="67"/>
      <c r="H4921" s="205"/>
    </row>
    <row r="4922" ht="15.75" customHeight="1">
      <c r="A4922" s="42"/>
      <c r="B4922" s="140"/>
      <c r="C4922" s="41"/>
      <c r="D4922" s="44"/>
      <c r="E4922" s="45"/>
      <c r="F4922" s="41"/>
      <c r="G4922" s="67"/>
      <c r="H4922" s="205"/>
    </row>
    <row r="4923" ht="15.75" customHeight="1">
      <c r="A4923" s="138" t="s">
        <v>562</v>
      </c>
      <c r="B4923" s="139" t="s">
        <v>712</v>
      </c>
      <c r="C4923" s="34" t="s">
        <v>484</v>
      </c>
      <c r="D4923" s="35"/>
      <c r="E4923" s="36"/>
      <c r="F4923" s="37"/>
      <c r="G4923" s="38"/>
      <c r="H4923" s="35"/>
    </row>
    <row r="4924" ht="15.75" customHeight="1">
      <c r="A4924" s="42"/>
      <c r="B4924" s="140"/>
      <c r="C4924" s="42"/>
      <c r="D4924" s="44"/>
      <c r="E4924" s="45"/>
      <c r="F4924" s="42"/>
      <c r="G4924" s="46"/>
      <c r="H4924" s="44"/>
    </row>
    <row r="4925" ht="15.75" customHeight="1">
      <c r="A4925" s="48" t="s">
        <v>476</v>
      </c>
      <c r="B4925" s="48" t="s">
        <v>477</v>
      </c>
      <c r="C4925" s="48" t="s">
        <v>478</v>
      </c>
      <c r="D4925" s="49" t="s">
        <v>564</v>
      </c>
      <c r="E4925" s="50" t="s">
        <v>10</v>
      </c>
      <c r="F4925" s="48" t="s">
        <v>480</v>
      </c>
      <c r="G4925" s="51" t="s">
        <v>481</v>
      </c>
      <c r="H4925" s="49" t="s">
        <v>565</v>
      </c>
    </row>
    <row r="4926" ht="15.75" customHeight="1">
      <c r="A4926" s="53">
        <v>1.0</v>
      </c>
      <c r="B4926" s="55" t="s">
        <v>173</v>
      </c>
      <c r="C4926" s="55" t="str">
        <f>+IF(ISERROR(VLOOKUP($B4926,Insumos!$C:$G,3,FALSE)),"",VLOOKUP($B4926,Insumos!$C:$G,3,FALSE))</f>
        <v>ROLLS</v>
      </c>
      <c r="D4926" s="56">
        <f>+IF(ISERROR(VLOOKUP($B4926,Insumos!$C:$G,2,FALSE)),"",VLOOKUP($B4926,Insumos!$C:$G,2,FALSE))</f>
        <v>1350.95</v>
      </c>
      <c r="E4926" s="57">
        <f>+IF(ISERROR(VLOOKUP($B4926,Insumos!$C:$G,5,FALSE)),"",VLOOKUP($B4926,Insumos!$C:$G,5,FALSE))</f>
        <v>1</v>
      </c>
      <c r="F4926" s="55" t="str">
        <f>+IF(ISERROR(VLOOKUP($B4926,Insumos!$C:$G,4,FALSE)),"",VLOOKUP($B4926,Insumos!$C:$G,4,FALSE))</f>
        <v>ROLLS</v>
      </c>
      <c r="G4926" s="141">
        <v>1.0</v>
      </c>
      <c r="H4926" s="56">
        <f t="shared" ref="H4926:H4938" si="175">IF(ISERROR(ROUND(+D4926/E4926*G4926,2)),0,ROUND(+D4926/E4926*G4926,2))</f>
        <v>1350.95</v>
      </c>
    </row>
    <row r="4927" ht="15.75" customHeight="1">
      <c r="A4927" s="53">
        <v>2.0</v>
      </c>
      <c r="B4927" s="55" t="s">
        <v>214</v>
      </c>
      <c r="C4927" s="55" t="str">
        <f>+IF(ISERROR(VLOOKUP($B4927,Insumos!$C:$G,3,FALSE)),"",VLOOKUP($B4927,Insumos!$C:$G,3,FALSE))</f>
        <v>ROLLS</v>
      </c>
      <c r="D4927" s="56">
        <f>+IF(ISERROR(VLOOKUP($B4927,Insumos!$C:$G,2,FALSE)),"",VLOOKUP($B4927,Insumos!$C:$G,2,FALSE))</f>
        <v>1051.57</v>
      </c>
      <c r="E4927" s="57">
        <f>+IF(ISERROR(VLOOKUP($B4927,Insumos!$C:$G,5,FALSE)),"",VLOOKUP($B4927,Insumos!$C:$G,5,FALSE))</f>
        <v>1</v>
      </c>
      <c r="F4927" s="55" t="str">
        <f>+IF(ISERROR(VLOOKUP($B4927,Insumos!$C:$G,4,FALSE)),"",VLOOKUP($B4927,Insumos!$C:$G,4,FALSE))</f>
        <v>ROLLS</v>
      </c>
      <c r="G4927" s="141">
        <v>1.0</v>
      </c>
      <c r="H4927" s="56">
        <f t="shared" si="175"/>
        <v>1051.57</v>
      </c>
    </row>
    <row r="4928" ht="15.75" customHeight="1">
      <c r="A4928" s="53">
        <v>3.0</v>
      </c>
      <c r="B4928" s="55" t="s">
        <v>176</v>
      </c>
      <c r="C4928" s="55" t="str">
        <f>+IF(ISERROR(VLOOKUP($B4928,Insumos!$C:$G,3,FALSE)),"",VLOOKUP($B4928,Insumos!$C:$G,3,FALSE))</f>
        <v>ROLLS</v>
      </c>
      <c r="D4928" s="56">
        <f>+IF(ISERROR(VLOOKUP($B4928,Insumos!$C:$G,2,FALSE)),"",VLOOKUP($B4928,Insumos!$C:$G,2,FALSE))</f>
        <v>779.12</v>
      </c>
      <c r="E4928" s="57">
        <f>+IF(ISERROR(VLOOKUP($B4928,Insumos!$C:$G,5,FALSE)),"",VLOOKUP($B4928,Insumos!$C:$G,5,FALSE))</f>
        <v>1</v>
      </c>
      <c r="F4928" s="55" t="str">
        <f>+IF(ISERROR(VLOOKUP($B4928,Insumos!$C:$G,4,FALSE)),"",VLOOKUP($B4928,Insumos!$C:$G,4,FALSE))</f>
        <v>ROLLS</v>
      </c>
      <c r="G4928" s="141">
        <v>1.0</v>
      </c>
      <c r="H4928" s="56">
        <f t="shared" si="175"/>
        <v>779.12</v>
      </c>
    </row>
    <row r="4929" ht="15.75" customHeight="1">
      <c r="A4929" s="53">
        <v>4.0</v>
      </c>
      <c r="B4929" s="55" t="s">
        <v>269</v>
      </c>
      <c r="C4929" s="55" t="str">
        <f>+IF(ISERROR(VLOOKUP($B4929,Insumos!$C:$G,3,FALSE)),"",VLOOKUP($B4929,Insumos!$C:$G,3,FALSE))</f>
        <v>ROLLS</v>
      </c>
      <c r="D4929" s="56">
        <f>+IF(ISERROR(VLOOKUP($B4929,Insumos!$C:$G,2,FALSE)),"",VLOOKUP($B4929,Insumos!$C:$G,2,FALSE))</f>
        <v>1154.74</v>
      </c>
      <c r="E4929" s="57">
        <f>+IF(ISERROR(VLOOKUP($B4929,Insumos!$C:$G,5,FALSE)),"",VLOOKUP($B4929,Insumos!$C:$G,5,FALSE))</f>
        <v>1</v>
      </c>
      <c r="F4929" s="55" t="str">
        <f>+IF(ISERROR(VLOOKUP($B4929,Insumos!$C:$G,4,FALSE)),"",VLOOKUP($B4929,Insumos!$C:$G,4,FALSE))</f>
        <v>ROLLS</v>
      </c>
      <c r="G4929" s="141">
        <v>1.0</v>
      </c>
      <c r="H4929" s="56">
        <f t="shared" si="175"/>
        <v>1154.74</v>
      </c>
    </row>
    <row r="4930" ht="15.75" customHeight="1">
      <c r="A4930" s="53">
        <v>5.0</v>
      </c>
      <c r="B4930" s="55" t="s">
        <v>132</v>
      </c>
      <c r="C4930" s="55" t="str">
        <f>+IF(ISERROR(VLOOKUP($B4930,Insumos!$C:$G,3,FALSE)),"",VLOOKUP($B4930,Insumos!$C:$G,3,FALSE))</f>
        <v>UNIDAD</v>
      </c>
      <c r="D4930" s="56">
        <f>+IF(ISERROR(VLOOKUP($B4930,Insumos!$C:$G,2,FALSE)),"",VLOOKUP($B4930,Insumos!$C:$G,2,FALSE))</f>
        <v>180</v>
      </c>
      <c r="E4930" s="57">
        <f>+IF(ISERROR(VLOOKUP($B4930,Insumos!$C:$G,5,FALSE)),"",VLOOKUP($B4930,Insumos!$C:$G,5,FALSE))</f>
        <v>1</v>
      </c>
      <c r="F4930" s="55" t="str">
        <f>+IF(ISERROR(VLOOKUP($B4930,Insumos!$C:$G,4,FALSE)),"",VLOOKUP($B4930,Insumos!$C:$G,4,FALSE))</f>
        <v>UNIDAD</v>
      </c>
      <c r="G4930" s="141">
        <v>2.0</v>
      </c>
      <c r="H4930" s="56">
        <f t="shared" si="175"/>
        <v>360</v>
      </c>
    </row>
    <row r="4931" ht="15.75" customHeight="1">
      <c r="A4931" s="53">
        <v>6.0</v>
      </c>
      <c r="B4931" s="55" t="s">
        <v>314</v>
      </c>
      <c r="C4931" s="55" t="str">
        <f>+IF(ISERROR(VLOOKUP($B4931,Insumos!$C:$G,3,FALSE)),"",VLOOKUP($B4931,Insumos!$C:$G,3,FALSE))</f>
        <v>UNIDAD</v>
      </c>
      <c r="D4931" s="56">
        <f>+IF(ISERROR(VLOOKUP($B4931,Insumos!$C:$G,2,FALSE)),"",VLOOKUP($B4931,Insumos!$C:$G,2,FALSE))</f>
        <v>10.5</v>
      </c>
      <c r="E4931" s="57">
        <f>+IF(ISERROR(VLOOKUP($B4931,Insumos!$C:$G,5,FALSE)),"",VLOOKUP($B4931,Insumos!$C:$G,5,FALSE))</f>
        <v>1</v>
      </c>
      <c r="F4931" s="55" t="str">
        <f>+IF(ISERROR(VLOOKUP($B4931,Insumos!$C:$G,4,FALSE)),"",VLOOKUP($B4931,Insumos!$C:$G,4,FALSE))</f>
        <v>UNIDAD</v>
      </c>
      <c r="G4931" s="141">
        <v>3.0</v>
      </c>
      <c r="H4931" s="56">
        <f t="shared" si="175"/>
        <v>31.5</v>
      </c>
    </row>
    <row r="4932" ht="15.75" customHeight="1">
      <c r="A4932" s="53">
        <v>7.0</v>
      </c>
      <c r="B4932" s="55" t="s">
        <v>311</v>
      </c>
      <c r="C4932" s="55" t="str">
        <f>+IF(ISERROR(VLOOKUP($B4932,Insumos!$C:$G,3,FALSE)),"",VLOOKUP($B4932,Insumos!$C:$G,3,FALSE))</f>
        <v>UNIDAD</v>
      </c>
      <c r="D4932" s="56">
        <f>+IF(ISERROR(VLOOKUP($B4932,Insumos!$C:$G,2,FALSE)),"",VLOOKUP($B4932,Insumos!$C:$G,2,FALSE))</f>
        <v>75.25</v>
      </c>
      <c r="E4932" s="57">
        <f>+IF(ISERROR(VLOOKUP($B4932,Insumos!$C:$G,5,FALSE)),"",VLOOKUP($B4932,Insumos!$C:$G,5,FALSE))</f>
        <v>1</v>
      </c>
      <c r="F4932" s="55" t="str">
        <f>+IF(ISERROR(VLOOKUP($B4932,Insumos!$C:$G,4,FALSE)),"",VLOOKUP($B4932,Insumos!$C:$G,4,FALSE))</f>
        <v>UNIDAD</v>
      </c>
      <c r="G4932" s="141">
        <v>2.0</v>
      </c>
      <c r="H4932" s="56">
        <f t="shared" si="175"/>
        <v>150.5</v>
      </c>
    </row>
    <row r="4933" ht="15.75" customHeight="1">
      <c r="A4933" s="53">
        <v>8.0</v>
      </c>
      <c r="B4933" s="55" t="s">
        <v>312</v>
      </c>
      <c r="C4933" s="55" t="str">
        <f>+IF(ISERROR(VLOOKUP($B4933,Insumos!$C:$G,3,FALSE)),"",VLOOKUP($B4933,Insumos!$C:$G,3,FALSE))</f>
        <v>UNIDAD</v>
      </c>
      <c r="D4933" s="56">
        <f>+IF(ISERROR(VLOOKUP($B4933,Insumos!$C:$G,2,FALSE)),"",VLOOKUP($B4933,Insumos!$C:$G,2,FALSE))</f>
        <v>90.25</v>
      </c>
      <c r="E4933" s="57">
        <f>+IF(ISERROR(VLOOKUP($B4933,Insumos!$C:$G,5,FALSE)),"",VLOOKUP($B4933,Insumos!$C:$G,5,FALSE))</f>
        <v>1</v>
      </c>
      <c r="F4933" s="55" t="str">
        <f>+IF(ISERROR(VLOOKUP($B4933,Insumos!$C:$G,4,FALSE)),"",VLOOKUP($B4933,Insumos!$C:$G,4,FALSE))</f>
        <v>UNIDAD</v>
      </c>
      <c r="G4933" s="141">
        <v>1.0</v>
      </c>
      <c r="H4933" s="56">
        <f t="shared" si="175"/>
        <v>90.25</v>
      </c>
    </row>
    <row r="4934" ht="15.75" customHeight="1">
      <c r="A4934" s="53">
        <v>9.0</v>
      </c>
      <c r="B4934" s="55" t="s">
        <v>313</v>
      </c>
      <c r="C4934" s="55" t="str">
        <f>+IF(ISERROR(VLOOKUP($B4934,Insumos!$C:$G,3,FALSE)),"",VLOOKUP($B4934,Insumos!$C:$G,3,FALSE))</f>
        <v>GRAMOS</v>
      </c>
      <c r="D4934" s="56">
        <f>+IF(ISERROR(VLOOKUP($B4934,Insumos!$C:$G,2,FALSE)),"",VLOOKUP($B4934,Insumos!$C:$G,2,FALSE))</f>
        <v>6750</v>
      </c>
      <c r="E4934" s="57">
        <f>+IF(ISERROR(VLOOKUP($B4934,Insumos!$C:$G,5,FALSE)),"",VLOOKUP($B4934,Insumos!$C:$G,5,FALSE))</f>
        <v>1000</v>
      </c>
      <c r="F4934" s="55" t="str">
        <f>+IF(ISERROR(VLOOKUP($B4934,Insumos!$C:$G,4,FALSE)),"",VLOOKUP($B4934,Insumos!$C:$G,4,FALSE))</f>
        <v>GRAMOS</v>
      </c>
      <c r="G4934" s="141">
        <v>1.0</v>
      </c>
      <c r="H4934" s="56">
        <f t="shared" si="175"/>
        <v>6.75</v>
      </c>
    </row>
    <row r="4935" ht="15.75" customHeight="1">
      <c r="A4935" s="53">
        <v>10.0</v>
      </c>
      <c r="B4935" s="55" t="s">
        <v>156</v>
      </c>
      <c r="C4935" s="55" t="str">
        <f>+IF(ISERROR(VLOOKUP($B4935,Insumos!$C:$G,3,FALSE)),"",VLOOKUP($B4935,Insumos!$C:$G,3,FALSE))</f>
        <v>GRAMOS</v>
      </c>
      <c r="D4935" s="56">
        <f>+IF(ISERROR(VLOOKUP($B4935,Insumos!$C:$G,2,FALSE)),"",VLOOKUP($B4935,Insumos!$C:$G,2,FALSE))</f>
        <v>909</v>
      </c>
      <c r="E4935" s="57">
        <f>+IF(ISERROR(VLOOKUP($B4935,Insumos!$C:$G,5,FALSE)),"",VLOOKUP($B4935,Insumos!$C:$G,5,FALSE))</f>
        <v>1000</v>
      </c>
      <c r="F4935" s="55" t="str">
        <f>+IF(ISERROR(VLOOKUP($B4935,Insumos!$C:$G,4,FALSE)),"",VLOOKUP($B4935,Insumos!$C:$G,4,FALSE))</f>
        <v>GRAMOS</v>
      </c>
      <c r="G4935" s="141">
        <v>1.0</v>
      </c>
      <c r="H4935" s="56">
        <f t="shared" si="175"/>
        <v>0.91</v>
      </c>
    </row>
    <row r="4936" ht="15.75" customHeight="1">
      <c r="A4936" s="53">
        <v>11.0</v>
      </c>
      <c r="B4936" s="55" t="s">
        <v>303</v>
      </c>
      <c r="C4936" s="55" t="str">
        <f>+IF(ISERROR(VLOOKUP($B4936,Insumos!$C:$G,3,FALSE)),"",VLOOKUP($B4936,Insumos!$C:$G,3,FALSE))</f>
        <v>UNIDAD</v>
      </c>
      <c r="D4936" s="56">
        <f>+IF(ISERROR(VLOOKUP($B4936,Insumos!$C:$G,2,FALSE)),"",VLOOKUP($B4936,Insumos!$C:$G,2,FALSE))</f>
        <v>10</v>
      </c>
      <c r="E4936" s="57">
        <f>+IF(ISERROR(VLOOKUP($B4936,Insumos!$C:$G,5,FALSE)),"",VLOOKUP($B4936,Insumos!$C:$G,5,FALSE))</f>
        <v>1</v>
      </c>
      <c r="F4936" s="55" t="str">
        <f>+IF(ISERROR(VLOOKUP($B4936,Insumos!$C:$G,4,FALSE)),"",VLOOKUP($B4936,Insumos!$C:$G,4,FALSE))</f>
        <v>UNIDAD</v>
      </c>
      <c r="G4936" s="141">
        <v>2.0</v>
      </c>
      <c r="H4936" s="56">
        <f t="shared" si="175"/>
        <v>20</v>
      </c>
    </row>
    <row r="4937" ht="15.75" customHeight="1">
      <c r="A4937" s="53">
        <v>12.0</v>
      </c>
      <c r="B4937" s="55" t="s">
        <v>304</v>
      </c>
      <c r="C4937" s="55" t="str">
        <f>+IF(ISERROR(VLOOKUP($B4937,Insumos!$C:$G,3,FALSE)),"",VLOOKUP($B4937,Insumos!$C:$G,3,FALSE))</f>
        <v>UNIDAD</v>
      </c>
      <c r="D4937" s="56">
        <f>+IF(ISERROR(VLOOKUP($B4937,Insumos!$C:$G,2,FALSE)),"",VLOOKUP($B4937,Insumos!$C:$G,2,FALSE))</f>
        <v>9</v>
      </c>
      <c r="E4937" s="57">
        <f>+IF(ISERROR(VLOOKUP($B4937,Insumos!$C:$G,5,FALSE)),"",VLOOKUP($B4937,Insumos!$C:$G,5,FALSE))</f>
        <v>1</v>
      </c>
      <c r="F4937" s="55" t="str">
        <f>+IF(ISERROR(VLOOKUP($B4937,Insumos!$C:$G,4,FALSE)),"",VLOOKUP($B4937,Insumos!$C:$G,4,FALSE))</f>
        <v>UNIDAD</v>
      </c>
      <c r="G4937" s="141">
        <v>2.0</v>
      </c>
      <c r="H4937" s="56">
        <f t="shared" si="175"/>
        <v>18</v>
      </c>
    </row>
    <row r="4938" ht="15.75" customHeight="1">
      <c r="A4938" s="53">
        <v>13.0</v>
      </c>
      <c r="B4938" s="55" t="s">
        <v>315</v>
      </c>
      <c r="C4938" s="55" t="str">
        <f>+IF(ISERROR(VLOOKUP($B4938,Insumos!$C:$G,3,FALSE)),"",VLOOKUP($B4938,Insumos!$C:$G,3,FALSE))</f>
        <v>UNIDAD</v>
      </c>
      <c r="D4938" s="56">
        <f>+IF(ISERROR(VLOOKUP($B4938,Insumos!$C:$G,2,FALSE)),"",VLOOKUP($B4938,Insumos!$C:$G,2,FALSE))</f>
        <v>170</v>
      </c>
      <c r="E4938" s="57">
        <f>+IF(ISERROR(VLOOKUP($B4938,Insumos!$C:$G,5,FALSE)),"",VLOOKUP($B4938,Insumos!$C:$G,5,FALSE))</f>
        <v>1</v>
      </c>
      <c r="F4938" s="55" t="str">
        <f>+IF(ISERROR(VLOOKUP($B4938,Insumos!$C:$G,4,FALSE)),"",VLOOKUP($B4938,Insumos!$C:$G,4,FALSE))</f>
        <v>UNIDAD</v>
      </c>
      <c r="G4938" s="141">
        <v>1.0</v>
      </c>
      <c r="H4938" s="56">
        <f t="shared" si="175"/>
        <v>170</v>
      </c>
    </row>
    <row r="4939" ht="15.75" customHeight="1">
      <c r="A4939" s="42"/>
      <c r="B4939" s="140"/>
      <c r="C4939" s="41"/>
      <c r="D4939" s="44"/>
      <c r="E4939" s="45"/>
      <c r="F4939" s="41"/>
      <c r="G4939" s="67" t="s">
        <v>566</v>
      </c>
      <c r="H4939" s="68">
        <f>+SUM(H4926:H4938)</f>
        <v>5184.29</v>
      </c>
    </row>
    <row r="4940" ht="15.75" customHeight="1">
      <c r="A4940" s="42"/>
      <c r="B4940" s="140"/>
      <c r="C4940" s="41"/>
      <c r="D4940" s="44"/>
      <c r="E4940" s="45"/>
      <c r="F4940" s="41"/>
      <c r="G4940" s="67" t="s">
        <v>569</v>
      </c>
      <c r="H4940" s="142">
        <f>+H4939/10</f>
        <v>518.429</v>
      </c>
    </row>
    <row r="4941" ht="15.75" customHeight="1">
      <c r="A4941" s="42"/>
      <c r="B4941" s="140"/>
      <c r="C4941" s="41"/>
      <c r="D4941" s="44"/>
      <c r="E4941" s="45"/>
      <c r="F4941" s="41"/>
      <c r="G4941" s="67" t="s">
        <v>570</v>
      </c>
      <c r="H4941" s="143">
        <f>(H4939+H4940)*1.19</f>
        <v>6786.23561</v>
      </c>
    </row>
    <row r="4942" ht="15.75" customHeight="1">
      <c r="A4942" s="42"/>
      <c r="B4942" s="140"/>
      <c r="C4942" s="41"/>
      <c r="D4942" s="44"/>
      <c r="E4942" s="45"/>
      <c r="F4942" s="41"/>
      <c r="G4942" s="67" t="s">
        <v>571</v>
      </c>
      <c r="H4942" s="144">
        <f>+H4941/H4943</f>
        <v>0.279383928</v>
      </c>
    </row>
    <row r="4943" ht="15.75" customHeight="1">
      <c r="A4943" s="42"/>
      <c r="B4943" s="140"/>
      <c r="C4943" s="41"/>
      <c r="D4943" s="44"/>
      <c r="E4943" s="45"/>
      <c r="F4943" s="41"/>
      <c r="G4943" s="67" t="s">
        <v>572</v>
      </c>
      <c r="H4943" s="154">
        <v>24290.0</v>
      </c>
    </row>
    <row r="4944" ht="15.75" customHeight="1">
      <c r="A4944" s="42"/>
      <c r="B4944" s="140"/>
      <c r="C4944" s="41"/>
      <c r="D4944" s="44"/>
      <c r="E4944" s="45"/>
      <c r="F4944" s="41"/>
      <c r="G4944" s="67"/>
      <c r="H4944" s="205"/>
    </row>
    <row r="4945" ht="15.75" customHeight="1">
      <c r="A4945" s="42"/>
      <c r="B4945" s="140"/>
      <c r="C4945" s="41"/>
      <c r="D4945" s="44"/>
      <c r="E4945" s="45"/>
      <c r="F4945" s="41"/>
      <c r="G4945" s="67"/>
      <c r="H4945" s="205"/>
    </row>
    <row r="4946" ht="15.75" customHeight="1">
      <c r="A4946" s="42"/>
      <c r="B4946" s="140"/>
      <c r="C4946" s="41"/>
      <c r="D4946" s="44"/>
      <c r="E4946" s="45"/>
      <c r="F4946" s="41"/>
      <c r="G4946" s="67"/>
      <c r="H4946" s="205"/>
    </row>
    <row r="4947" ht="15.75" customHeight="1">
      <c r="A4947" s="138" t="s">
        <v>562</v>
      </c>
      <c r="B4947" s="139" t="s">
        <v>713</v>
      </c>
      <c r="C4947" s="34" t="s">
        <v>484</v>
      </c>
      <c r="D4947" s="35"/>
      <c r="E4947" s="36"/>
      <c r="F4947" s="37"/>
      <c r="G4947" s="38"/>
      <c r="H4947" s="35"/>
    </row>
    <row r="4948" ht="15.75" customHeight="1">
      <c r="A4948" s="42"/>
      <c r="B4948" s="140"/>
      <c r="C4948" s="42"/>
      <c r="D4948" s="44"/>
      <c r="E4948" s="45"/>
      <c r="F4948" s="42"/>
      <c r="G4948" s="46"/>
      <c r="H4948" s="44"/>
    </row>
    <row r="4949" ht="15.75" customHeight="1">
      <c r="A4949" s="48" t="s">
        <v>476</v>
      </c>
      <c r="B4949" s="48" t="s">
        <v>477</v>
      </c>
      <c r="C4949" s="48" t="s">
        <v>478</v>
      </c>
      <c r="D4949" s="49" t="s">
        <v>564</v>
      </c>
      <c r="E4949" s="50" t="s">
        <v>10</v>
      </c>
      <c r="F4949" s="48" t="s">
        <v>480</v>
      </c>
      <c r="G4949" s="51" t="s">
        <v>481</v>
      </c>
      <c r="H4949" s="49" t="s">
        <v>565</v>
      </c>
    </row>
    <row r="4950" ht="15.75" customHeight="1">
      <c r="A4950" s="53">
        <v>1.0</v>
      </c>
      <c r="B4950" s="55" t="s">
        <v>214</v>
      </c>
      <c r="C4950" s="55" t="str">
        <f>+IF(ISERROR(VLOOKUP($B4950,Insumos!$C:$G,3,FALSE)),"",VLOOKUP($B4950,Insumos!$C:$G,3,FALSE))</f>
        <v>ROLLS</v>
      </c>
      <c r="D4950" s="56">
        <f>+IF(ISERROR(VLOOKUP($B4950,Insumos!$C:$G,2,FALSE)),"",VLOOKUP($B4950,Insumos!$C:$G,2,FALSE))</f>
        <v>1051.57</v>
      </c>
      <c r="E4950" s="57">
        <f>+IF(ISERROR(VLOOKUP($B4950,Insumos!$C:$G,5,FALSE)),"",VLOOKUP($B4950,Insumos!$C:$G,5,FALSE))</f>
        <v>1</v>
      </c>
      <c r="F4950" s="55" t="str">
        <f>+IF(ISERROR(VLOOKUP($B4950,Insumos!$C:$G,4,FALSE)),"",VLOOKUP($B4950,Insumos!$C:$G,4,FALSE))</f>
        <v>ROLLS</v>
      </c>
      <c r="G4950" s="141">
        <v>1.0</v>
      </c>
      <c r="H4950" s="56">
        <f t="shared" ref="H4950:H4976" si="176">IF(ISERROR(ROUND(+D4950/E4950*G4950,2)),0,ROUND(+D4950/E4950*G4950,2))</f>
        <v>1051.57</v>
      </c>
    </row>
    <row r="4951" ht="15.75" customHeight="1">
      <c r="A4951" s="53">
        <v>2.0</v>
      </c>
      <c r="B4951" s="55" t="s">
        <v>270</v>
      </c>
      <c r="C4951" s="55" t="str">
        <f>+IF(ISERROR(VLOOKUP($B4951,Insumos!$C:$G,3,FALSE)),"",VLOOKUP($B4951,Insumos!$C:$G,3,FALSE))</f>
        <v>ROLLS</v>
      </c>
      <c r="D4951" s="56">
        <f>+IF(ISERROR(VLOOKUP($B4951,Insumos!$C:$G,2,FALSE)),"",VLOOKUP($B4951,Insumos!$C:$G,2,FALSE))</f>
        <v>1288.66</v>
      </c>
      <c r="E4951" s="57">
        <f>+IF(ISERROR(VLOOKUP($B4951,Insumos!$C:$G,5,FALSE)),"",VLOOKUP($B4951,Insumos!$C:$G,5,FALSE))</f>
        <v>1</v>
      </c>
      <c r="F4951" s="55" t="str">
        <f>+IF(ISERROR(VLOOKUP($B4951,Insumos!$C:$G,4,FALSE)),"",VLOOKUP($B4951,Insumos!$C:$G,4,FALSE))</f>
        <v>ROLLS</v>
      </c>
      <c r="G4951" s="141">
        <v>1.0</v>
      </c>
      <c r="H4951" s="56">
        <f t="shared" si="176"/>
        <v>1288.66</v>
      </c>
    </row>
    <row r="4952" ht="15.75" customHeight="1">
      <c r="A4952" s="53">
        <v>3.0</v>
      </c>
      <c r="B4952" s="55" t="s">
        <v>245</v>
      </c>
      <c r="C4952" s="55" t="str">
        <f>+IF(ISERROR(VLOOKUP($B4952,Insumos!$C:$G,3,FALSE)),"",VLOOKUP($B4952,Insumos!$C:$G,3,FALSE))</f>
        <v>ROLLS</v>
      </c>
      <c r="D4952" s="56">
        <f>+IF(ISERROR(VLOOKUP($B4952,Insumos!$C:$G,2,FALSE)),"",VLOOKUP($B4952,Insumos!$C:$G,2,FALSE))</f>
        <v>518.86</v>
      </c>
      <c r="E4952" s="57">
        <f>+IF(ISERROR(VLOOKUP($B4952,Insumos!$C:$G,5,FALSE)),"",VLOOKUP($B4952,Insumos!$C:$G,5,FALSE))</f>
        <v>1</v>
      </c>
      <c r="F4952" s="55" t="str">
        <f>+IF(ISERROR(VLOOKUP($B4952,Insumos!$C:$G,4,FALSE)),"",VLOOKUP($B4952,Insumos!$C:$G,4,FALSE))</f>
        <v>ROLLS</v>
      </c>
      <c r="G4952" s="141">
        <v>1.0</v>
      </c>
      <c r="H4952" s="56">
        <f t="shared" si="176"/>
        <v>518.86</v>
      </c>
    </row>
    <row r="4953" ht="15.75" customHeight="1">
      <c r="A4953" s="53">
        <v>4.0</v>
      </c>
      <c r="B4953" s="55" t="s">
        <v>271</v>
      </c>
      <c r="C4953" s="55" t="str">
        <f>+IF(ISERROR(VLOOKUP($B4953,Insumos!$C:$G,3,FALSE)),"",VLOOKUP($B4953,Insumos!$C:$G,3,FALSE))</f>
        <v>ROLLS</v>
      </c>
      <c r="D4953" s="56">
        <f>+IF(ISERROR(VLOOKUP($B4953,Insumos!$C:$G,2,FALSE)),"",VLOOKUP($B4953,Insumos!$C:$G,2,FALSE))</f>
        <v>430.51</v>
      </c>
      <c r="E4953" s="57">
        <f>+IF(ISERROR(VLOOKUP($B4953,Insumos!$C:$G,5,FALSE)),"",VLOOKUP($B4953,Insumos!$C:$G,5,FALSE))</f>
        <v>1</v>
      </c>
      <c r="F4953" s="55" t="str">
        <f>+IF(ISERROR(VLOOKUP($B4953,Insumos!$C:$G,4,FALSE)),"",VLOOKUP($B4953,Insumos!$C:$G,4,FALSE))</f>
        <v>ROLLS</v>
      </c>
      <c r="G4953" s="141">
        <v>1.0</v>
      </c>
      <c r="H4953" s="56">
        <f t="shared" si="176"/>
        <v>430.51</v>
      </c>
    </row>
    <row r="4954" ht="15.75" customHeight="1">
      <c r="A4954" s="53">
        <v>5.0</v>
      </c>
      <c r="B4954" s="55" t="s">
        <v>211</v>
      </c>
      <c r="C4954" s="55" t="str">
        <f>+IF(ISERROR(VLOOKUP($B4954,Insumos!$C:$G,3,FALSE)),"",VLOOKUP($B4954,Insumos!$C:$G,3,FALSE))</f>
        <v>ROLLS</v>
      </c>
      <c r="D4954" s="56">
        <f>+IF(ISERROR(VLOOKUP($B4954,Insumos!$C:$G,2,FALSE)),"",VLOOKUP($B4954,Insumos!$C:$G,2,FALSE))</f>
        <v>933.75</v>
      </c>
      <c r="E4954" s="57">
        <f>+IF(ISERROR(VLOOKUP($B4954,Insumos!$C:$G,5,FALSE)),"",VLOOKUP($B4954,Insumos!$C:$G,5,FALSE))</f>
        <v>1</v>
      </c>
      <c r="F4954" s="55" t="str">
        <f>+IF(ISERROR(VLOOKUP($B4954,Insumos!$C:$G,4,FALSE)),"",VLOOKUP($B4954,Insumos!$C:$G,4,FALSE))</f>
        <v>ROLLS</v>
      </c>
      <c r="G4954" s="141">
        <v>1.0</v>
      </c>
      <c r="H4954" s="56">
        <f t="shared" si="176"/>
        <v>933.75</v>
      </c>
    </row>
    <row r="4955" ht="15.75" customHeight="1">
      <c r="A4955" s="53">
        <v>6.0</v>
      </c>
      <c r="B4955" s="55" t="s">
        <v>272</v>
      </c>
      <c r="C4955" s="55" t="str">
        <f>+IF(ISERROR(VLOOKUP($B4955,Insumos!$C:$G,3,FALSE)),"",VLOOKUP($B4955,Insumos!$C:$G,3,FALSE))</f>
        <v>ROLLS</v>
      </c>
      <c r="D4955" s="56">
        <f>+IF(ISERROR(VLOOKUP($B4955,Insumos!$C:$G,2,FALSE)),"",VLOOKUP($B4955,Insumos!$C:$G,2,FALSE))</f>
        <v>428.35</v>
      </c>
      <c r="E4955" s="57">
        <f>+IF(ISERROR(VLOOKUP($B4955,Insumos!$C:$G,5,FALSE)),"",VLOOKUP($B4955,Insumos!$C:$G,5,FALSE))</f>
        <v>1</v>
      </c>
      <c r="F4955" s="55" t="str">
        <f>+IF(ISERROR(VLOOKUP($B4955,Insumos!$C:$G,4,FALSE)),"",VLOOKUP($B4955,Insumos!$C:$G,4,FALSE))</f>
        <v>ROLLS</v>
      </c>
      <c r="G4955" s="141">
        <v>1.0</v>
      </c>
      <c r="H4955" s="56">
        <f t="shared" si="176"/>
        <v>428.35</v>
      </c>
    </row>
    <row r="4956" ht="15.75" customHeight="1">
      <c r="A4956" s="53">
        <v>7.0</v>
      </c>
      <c r="B4956" s="55" t="s">
        <v>274</v>
      </c>
      <c r="C4956" s="55" t="str">
        <f>+IF(ISERROR(VLOOKUP($B4956,Insumos!$C:$G,3,FALSE)),"",VLOOKUP($B4956,Insumos!$C:$G,3,FALSE))</f>
        <v>ROLLS</v>
      </c>
      <c r="D4956" s="56">
        <f>+IF(ISERROR(VLOOKUP($B4956,Insumos!$C:$G,2,FALSE)),"",VLOOKUP($B4956,Insumos!$C:$G,2,FALSE))</f>
        <v>431.46</v>
      </c>
      <c r="E4956" s="57">
        <f>+IF(ISERROR(VLOOKUP($B4956,Insumos!$C:$G,5,FALSE)),"",VLOOKUP($B4956,Insumos!$C:$G,5,FALSE))</f>
        <v>1</v>
      </c>
      <c r="F4956" s="55" t="str">
        <f>+IF(ISERROR(VLOOKUP($B4956,Insumos!$C:$G,4,FALSE)),"",VLOOKUP($B4956,Insumos!$C:$G,4,FALSE))</f>
        <v>ROLLS</v>
      </c>
      <c r="G4956" s="141">
        <v>1.0</v>
      </c>
      <c r="H4956" s="56">
        <f t="shared" si="176"/>
        <v>431.46</v>
      </c>
    </row>
    <row r="4957" ht="15.75" customHeight="1">
      <c r="A4957" s="53">
        <v>8.0</v>
      </c>
      <c r="B4957" s="55" t="s">
        <v>275</v>
      </c>
      <c r="C4957" s="55" t="str">
        <f>+IF(ISERROR(VLOOKUP($B4957,Insumos!$C:$G,3,FALSE)),"",VLOOKUP($B4957,Insumos!$C:$G,3,FALSE))</f>
        <v>ROLLS</v>
      </c>
      <c r="D4957" s="56">
        <f>+IF(ISERROR(VLOOKUP($B4957,Insumos!$C:$G,2,FALSE)),"",VLOOKUP($B4957,Insumos!$C:$G,2,FALSE))</f>
        <v>1128.27</v>
      </c>
      <c r="E4957" s="57">
        <f>+IF(ISERROR(VLOOKUP($B4957,Insumos!$C:$G,5,FALSE)),"",VLOOKUP($B4957,Insumos!$C:$G,5,FALSE))</f>
        <v>1</v>
      </c>
      <c r="F4957" s="55" t="str">
        <f>+IF(ISERROR(VLOOKUP($B4957,Insumos!$C:$G,4,FALSE)),"",VLOOKUP($B4957,Insumos!$C:$G,4,FALSE))</f>
        <v>ROLLS</v>
      </c>
      <c r="G4957" s="141">
        <v>1.0</v>
      </c>
      <c r="H4957" s="56">
        <f t="shared" si="176"/>
        <v>1128.27</v>
      </c>
    </row>
    <row r="4958" ht="15.75" customHeight="1">
      <c r="A4958" s="53">
        <v>9.0</v>
      </c>
      <c r="B4958" s="55" t="s">
        <v>276</v>
      </c>
      <c r="C4958" s="55" t="str">
        <f>+IF(ISERROR(VLOOKUP($B4958,Insumos!$C:$G,3,FALSE)),"",VLOOKUP($B4958,Insumos!$C:$G,3,FALSE))</f>
        <v>ROLLS</v>
      </c>
      <c r="D4958" s="56">
        <f>+IF(ISERROR(VLOOKUP($B4958,Insumos!$C:$G,2,FALSE)),"",VLOOKUP($B4958,Insumos!$C:$G,2,FALSE))</f>
        <v>858.75</v>
      </c>
      <c r="E4958" s="57">
        <f>+IF(ISERROR(VLOOKUP($B4958,Insumos!$C:$G,5,FALSE)),"",VLOOKUP($B4958,Insumos!$C:$G,5,FALSE))</f>
        <v>1</v>
      </c>
      <c r="F4958" s="55" t="str">
        <f>+IF(ISERROR(VLOOKUP($B4958,Insumos!$C:$G,4,FALSE)),"",VLOOKUP($B4958,Insumos!$C:$G,4,FALSE))</f>
        <v>ROLLS</v>
      </c>
      <c r="G4958" s="141">
        <v>1.0</v>
      </c>
      <c r="H4958" s="56">
        <f t="shared" si="176"/>
        <v>858.75</v>
      </c>
    </row>
    <row r="4959" ht="15.75" customHeight="1">
      <c r="A4959" s="53">
        <v>10.0</v>
      </c>
      <c r="B4959" s="55" t="s">
        <v>277</v>
      </c>
      <c r="C4959" s="55" t="str">
        <f>+IF(ISERROR(VLOOKUP($B4959,Insumos!$C:$G,3,FALSE)),"",VLOOKUP($B4959,Insumos!$C:$G,3,FALSE))</f>
        <v>ROLLS</v>
      </c>
      <c r="D4959" s="56">
        <f>+IF(ISERROR(VLOOKUP($B4959,Insumos!$C:$G,2,FALSE)),"",VLOOKUP($B4959,Insumos!$C:$G,2,FALSE))</f>
        <v>433.26</v>
      </c>
      <c r="E4959" s="57">
        <f>+IF(ISERROR(VLOOKUP($B4959,Insumos!$C:$G,5,FALSE)),"",VLOOKUP($B4959,Insumos!$C:$G,5,FALSE))</f>
        <v>1</v>
      </c>
      <c r="F4959" s="55" t="str">
        <f>+IF(ISERROR(VLOOKUP($B4959,Insumos!$C:$G,4,FALSE)),"",VLOOKUP($B4959,Insumos!$C:$G,4,FALSE))</f>
        <v>ROLLS</v>
      </c>
      <c r="G4959" s="141">
        <v>1.0</v>
      </c>
      <c r="H4959" s="56">
        <f t="shared" si="176"/>
        <v>433.26</v>
      </c>
    </row>
    <row r="4960" ht="15.75" customHeight="1">
      <c r="A4960" s="53">
        <v>11.0</v>
      </c>
      <c r="B4960" s="55" t="s">
        <v>278</v>
      </c>
      <c r="C4960" s="55" t="str">
        <f>+IF(ISERROR(VLOOKUP($B4960,Insumos!$C:$G,3,FALSE)),"",VLOOKUP($B4960,Insumos!$C:$G,3,FALSE))</f>
        <v>ROLLS</v>
      </c>
      <c r="D4960" s="56">
        <f>+IF(ISERROR(VLOOKUP($B4960,Insumos!$C:$G,2,FALSE)),"",VLOOKUP($B4960,Insumos!$C:$G,2,FALSE))</f>
        <v>258.27</v>
      </c>
      <c r="E4960" s="57">
        <f>+IF(ISERROR(VLOOKUP($B4960,Insumos!$C:$G,5,FALSE)),"",VLOOKUP($B4960,Insumos!$C:$G,5,FALSE))</f>
        <v>1</v>
      </c>
      <c r="F4960" s="55" t="str">
        <f>+IF(ISERROR(VLOOKUP($B4960,Insumos!$C:$G,4,FALSE)),"",VLOOKUP($B4960,Insumos!$C:$G,4,FALSE))</f>
        <v>ROLLS</v>
      </c>
      <c r="G4960" s="141">
        <v>1.0</v>
      </c>
      <c r="H4960" s="56">
        <f t="shared" si="176"/>
        <v>258.27</v>
      </c>
    </row>
    <row r="4961" ht="15.75" customHeight="1">
      <c r="A4961" s="53">
        <v>12.0</v>
      </c>
      <c r="B4961" s="55" t="s">
        <v>279</v>
      </c>
      <c r="C4961" s="55" t="str">
        <f>+IF(ISERROR(VLOOKUP($B4961,Insumos!$C:$G,3,FALSE)),"",VLOOKUP($B4961,Insumos!$C:$G,3,FALSE))</f>
        <v>ROLLS</v>
      </c>
      <c r="D4961" s="56">
        <f>+IF(ISERROR(VLOOKUP($B4961,Insumos!$C:$G,2,FALSE)),"",VLOOKUP($B4961,Insumos!$C:$G,2,FALSE))</f>
        <v>194.37</v>
      </c>
      <c r="E4961" s="57">
        <f>+IF(ISERROR(VLOOKUP($B4961,Insumos!$C:$G,5,FALSE)),"",VLOOKUP($B4961,Insumos!$C:$G,5,FALSE))</f>
        <v>1</v>
      </c>
      <c r="F4961" s="55" t="str">
        <f>+IF(ISERROR(VLOOKUP($B4961,Insumos!$C:$G,4,FALSE)),"",VLOOKUP($B4961,Insumos!$C:$G,4,FALSE))</f>
        <v>ROLLS</v>
      </c>
      <c r="G4961" s="141">
        <v>1.0</v>
      </c>
      <c r="H4961" s="56">
        <f t="shared" si="176"/>
        <v>194.37</v>
      </c>
    </row>
    <row r="4962" ht="15.75" customHeight="1">
      <c r="A4962" s="53">
        <v>13.0</v>
      </c>
      <c r="B4962" s="55" t="s">
        <v>311</v>
      </c>
      <c r="C4962" s="55" t="str">
        <f>+IF(ISERROR(VLOOKUP($B4962,Insumos!$C:$G,3,FALSE)),"",VLOOKUP($B4962,Insumos!$C:$G,3,FALSE))</f>
        <v>UNIDAD</v>
      </c>
      <c r="D4962" s="56">
        <f>+IF(ISERROR(VLOOKUP($B4962,Insumos!$C:$G,2,FALSE)),"",VLOOKUP($B4962,Insumos!$C:$G,2,FALSE))</f>
        <v>75.25</v>
      </c>
      <c r="E4962" s="57">
        <f>+IF(ISERROR(VLOOKUP($B4962,Insumos!$C:$G,5,FALSE)),"",VLOOKUP($B4962,Insumos!$C:$G,5,FALSE))</f>
        <v>1</v>
      </c>
      <c r="F4962" s="55" t="str">
        <f>+IF(ISERROR(VLOOKUP($B4962,Insumos!$C:$G,4,FALSE)),"",VLOOKUP($B4962,Insumos!$C:$G,4,FALSE))</f>
        <v>UNIDAD</v>
      </c>
      <c r="G4962" s="141">
        <v>6.0</v>
      </c>
      <c r="H4962" s="56">
        <f t="shared" si="176"/>
        <v>451.5</v>
      </c>
    </row>
    <row r="4963" ht="15.75" customHeight="1">
      <c r="A4963" s="53">
        <v>14.0</v>
      </c>
      <c r="B4963" s="55" t="s">
        <v>312</v>
      </c>
      <c r="C4963" s="55" t="str">
        <f>+IF(ISERROR(VLOOKUP($B4963,Insumos!$C:$G,3,FALSE)),"",VLOOKUP($B4963,Insumos!$C:$G,3,FALSE))</f>
        <v>UNIDAD</v>
      </c>
      <c r="D4963" s="56">
        <f>+IF(ISERROR(VLOOKUP($B4963,Insumos!$C:$G,2,FALSE)),"",VLOOKUP($B4963,Insumos!$C:$G,2,FALSE))</f>
        <v>90.25</v>
      </c>
      <c r="E4963" s="57">
        <f>+IF(ISERROR(VLOOKUP($B4963,Insumos!$C:$G,5,FALSE)),"",VLOOKUP($B4963,Insumos!$C:$G,5,FALSE))</f>
        <v>1</v>
      </c>
      <c r="F4963" s="55" t="str">
        <f>+IF(ISERROR(VLOOKUP($B4963,Insumos!$C:$G,4,FALSE)),"",VLOOKUP($B4963,Insumos!$C:$G,4,FALSE))</f>
        <v>UNIDAD</v>
      </c>
      <c r="G4963" s="141">
        <v>5.0</v>
      </c>
      <c r="H4963" s="56">
        <f t="shared" si="176"/>
        <v>451.25</v>
      </c>
    </row>
    <row r="4964" ht="15.75" customHeight="1">
      <c r="A4964" s="53">
        <v>15.0</v>
      </c>
      <c r="B4964" s="55" t="s">
        <v>313</v>
      </c>
      <c r="C4964" s="55" t="str">
        <f>+IF(ISERROR(VLOOKUP($B4964,Insumos!$C:$G,3,FALSE)),"",VLOOKUP($B4964,Insumos!$C:$G,3,FALSE))</f>
        <v>GRAMOS</v>
      </c>
      <c r="D4964" s="56">
        <f>+IF(ISERROR(VLOOKUP($B4964,Insumos!$C:$G,2,FALSE)),"",VLOOKUP($B4964,Insumos!$C:$G,2,FALSE))</f>
        <v>6750</v>
      </c>
      <c r="E4964" s="57">
        <f>+IF(ISERROR(VLOOKUP($B4964,Insumos!$C:$G,5,FALSE)),"",VLOOKUP($B4964,Insumos!$C:$G,5,FALSE))</f>
        <v>1000</v>
      </c>
      <c r="F4964" s="55" t="str">
        <f>+IF(ISERROR(VLOOKUP($B4964,Insumos!$C:$G,4,FALSE)),"",VLOOKUP($B4964,Insumos!$C:$G,4,FALSE))</f>
        <v>GRAMOS</v>
      </c>
      <c r="G4964" s="141">
        <v>32.0</v>
      </c>
      <c r="H4964" s="56">
        <f t="shared" si="176"/>
        <v>216</v>
      </c>
    </row>
    <row r="4965" ht="15.75" customHeight="1">
      <c r="A4965" s="53">
        <v>16.0</v>
      </c>
      <c r="B4965" s="55" t="s">
        <v>156</v>
      </c>
      <c r="C4965" s="55" t="str">
        <f>+IF(ISERROR(VLOOKUP($B4965,Insumos!$C:$G,3,FALSE)),"",VLOOKUP($B4965,Insumos!$C:$G,3,FALSE))</f>
        <v>GRAMOS</v>
      </c>
      <c r="D4965" s="56">
        <f>+IF(ISERROR(VLOOKUP($B4965,Insumos!$C:$G,2,FALSE)),"",VLOOKUP($B4965,Insumos!$C:$G,2,FALSE))</f>
        <v>909</v>
      </c>
      <c r="E4965" s="57">
        <f>+IF(ISERROR(VLOOKUP($B4965,Insumos!$C:$G,5,FALSE)),"",VLOOKUP($B4965,Insumos!$C:$G,5,FALSE))</f>
        <v>1000</v>
      </c>
      <c r="F4965" s="55" t="str">
        <f>+IF(ISERROR(VLOOKUP($B4965,Insumos!$C:$G,4,FALSE)),"",VLOOKUP($B4965,Insumos!$C:$G,4,FALSE))</f>
        <v>GRAMOS</v>
      </c>
      <c r="G4965" s="141">
        <v>32.0</v>
      </c>
      <c r="H4965" s="56">
        <f t="shared" si="176"/>
        <v>29.09</v>
      </c>
    </row>
    <row r="4966" ht="15.75" customHeight="1">
      <c r="A4966" s="53">
        <v>17.0</v>
      </c>
      <c r="B4966" s="55" t="s">
        <v>303</v>
      </c>
      <c r="C4966" s="55" t="str">
        <f>+IF(ISERROR(VLOOKUP($B4966,Insumos!$C:$G,3,FALSE)),"",VLOOKUP($B4966,Insumos!$C:$G,3,FALSE))</f>
        <v>UNIDAD</v>
      </c>
      <c r="D4966" s="56">
        <f>+IF(ISERROR(VLOOKUP($B4966,Insumos!$C:$G,2,FALSE)),"",VLOOKUP($B4966,Insumos!$C:$G,2,FALSE))</f>
        <v>10</v>
      </c>
      <c r="E4966" s="57">
        <f>+IF(ISERROR(VLOOKUP($B4966,Insumos!$C:$G,5,FALSE)),"",VLOOKUP($B4966,Insumos!$C:$G,5,FALSE))</f>
        <v>1</v>
      </c>
      <c r="F4966" s="55" t="str">
        <f>+IF(ISERROR(VLOOKUP($B4966,Insumos!$C:$G,4,FALSE)),"",VLOOKUP($B4966,Insumos!$C:$G,4,FALSE))</f>
        <v>UNIDAD</v>
      </c>
      <c r="G4966" s="141">
        <v>8.0</v>
      </c>
      <c r="H4966" s="56">
        <f t="shared" si="176"/>
        <v>80</v>
      </c>
    </row>
    <row r="4967" ht="15.75" customHeight="1">
      <c r="A4967" s="53">
        <v>18.0</v>
      </c>
      <c r="B4967" s="55" t="s">
        <v>304</v>
      </c>
      <c r="C4967" s="55" t="str">
        <f>+IF(ISERROR(VLOOKUP($B4967,Insumos!$C:$G,3,FALSE)),"",VLOOKUP($B4967,Insumos!$C:$G,3,FALSE))</f>
        <v>UNIDAD</v>
      </c>
      <c r="D4967" s="56">
        <f>+IF(ISERROR(VLOOKUP($B4967,Insumos!$C:$G,2,FALSE)),"",VLOOKUP($B4967,Insumos!$C:$G,2,FALSE))</f>
        <v>9</v>
      </c>
      <c r="E4967" s="57">
        <f>+IF(ISERROR(VLOOKUP($B4967,Insumos!$C:$G,5,FALSE)),"",VLOOKUP($B4967,Insumos!$C:$G,5,FALSE))</f>
        <v>1</v>
      </c>
      <c r="F4967" s="55" t="str">
        <f>+IF(ISERROR(VLOOKUP($B4967,Insumos!$C:$G,4,FALSE)),"",VLOOKUP($B4967,Insumos!$C:$G,4,FALSE))</f>
        <v>UNIDAD</v>
      </c>
      <c r="G4967" s="141">
        <v>8.0</v>
      </c>
      <c r="H4967" s="56">
        <f t="shared" si="176"/>
        <v>72</v>
      </c>
    </row>
    <row r="4968" ht="15.75" customHeight="1">
      <c r="A4968" s="53">
        <v>19.0</v>
      </c>
      <c r="B4968" s="55" t="s">
        <v>294</v>
      </c>
      <c r="C4968" s="55" t="str">
        <f>+IF(ISERROR(VLOOKUP($B4968,Insumos!$C:$G,3,FALSE)),"",VLOOKUP($B4968,Insumos!$C:$G,3,FALSE))</f>
        <v>CAJA</v>
      </c>
      <c r="D4968" s="56">
        <f>+IF(ISERROR(VLOOKUP($B4968,Insumos!$C:$G,2,FALSE)),"",VLOOKUP($B4968,Insumos!$C:$G,2,FALSE))</f>
        <v>180</v>
      </c>
      <c r="E4968" s="57">
        <f>+IF(ISERROR(VLOOKUP($B4968,Insumos!$C:$G,5,FALSE)),"",VLOOKUP($B4968,Insumos!$C:$G,5,FALSE))</f>
        <v>1</v>
      </c>
      <c r="F4968" s="55" t="str">
        <f>+IF(ISERROR(VLOOKUP($B4968,Insumos!$C:$G,4,FALSE)),"",VLOOKUP($B4968,Insumos!$C:$G,4,FALSE))</f>
        <v>CAJA</v>
      </c>
      <c r="G4968" s="141">
        <v>6.0</v>
      </c>
      <c r="H4968" s="56">
        <f t="shared" si="176"/>
        <v>1080</v>
      </c>
    </row>
    <row r="4969" ht="15.75" customHeight="1">
      <c r="A4969" s="53">
        <v>20.0</v>
      </c>
      <c r="B4969" s="55" t="s">
        <v>314</v>
      </c>
      <c r="C4969" s="55" t="str">
        <f>+IF(ISERROR(VLOOKUP($B4969,Insumos!$C:$G,3,FALSE)),"",VLOOKUP($B4969,Insumos!$C:$G,3,FALSE))</f>
        <v>UNIDAD</v>
      </c>
      <c r="D4969" s="56">
        <f>+IF(ISERROR(VLOOKUP($B4969,Insumos!$C:$G,2,FALSE)),"",VLOOKUP($B4969,Insumos!$C:$G,2,FALSE))</f>
        <v>10.5</v>
      </c>
      <c r="E4969" s="57">
        <f>+IF(ISERROR(VLOOKUP($B4969,Insumos!$C:$G,5,FALSE)),"",VLOOKUP($B4969,Insumos!$C:$G,5,FALSE))</f>
        <v>1</v>
      </c>
      <c r="F4969" s="55" t="str">
        <f>+IF(ISERROR(VLOOKUP($B4969,Insumos!$C:$G,4,FALSE)),"",VLOOKUP($B4969,Insumos!$C:$G,4,FALSE))</f>
        <v>UNIDAD</v>
      </c>
      <c r="G4969" s="141">
        <v>8.0</v>
      </c>
      <c r="H4969" s="56">
        <f t="shared" si="176"/>
        <v>84</v>
      </c>
    </row>
    <row r="4970" ht="15.75" customHeight="1">
      <c r="A4970" s="53">
        <v>21.0</v>
      </c>
      <c r="B4970" s="55" t="s">
        <v>315</v>
      </c>
      <c r="C4970" s="55" t="str">
        <f>+IF(ISERROR(VLOOKUP($B4970,Insumos!$C:$G,3,FALSE)),"",VLOOKUP($B4970,Insumos!$C:$G,3,FALSE))</f>
        <v>UNIDAD</v>
      </c>
      <c r="D4970" s="56">
        <f>+IF(ISERROR(VLOOKUP($B4970,Insumos!$C:$G,2,FALSE)),"",VLOOKUP($B4970,Insumos!$C:$G,2,FALSE))</f>
        <v>170</v>
      </c>
      <c r="E4970" s="57">
        <f>+IF(ISERROR(VLOOKUP($B4970,Insumos!$C:$G,5,FALSE)),"",VLOOKUP($B4970,Insumos!$C:$G,5,FALSE))</f>
        <v>1</v>
      </c>
      <c r="F4970" s="55" t="str">
        <f>+IF(ISERROR(VLOOKUP($B4970,Insumos!$C:$G,4,FALSE)),"",VLOOKUP($B4970,Insumos!$C:$G,4,FALSE))</f>
        <v>UNIDAD</v>
      </c>
      <c r="G4970" s="141">
        <v>2.0</v>
      </c>
      <c r="H4970" s="56">
        <f t="shared" si="176"/>
        <v>340</v>
      </c>
    </row>
    <row r="4971" ht="15.75" customHeight="1">
      <c r="A4971" s="53">
        <v>22.0</v>
      </c>
      <c r="B4971" s="55"/>
      <c r="C4971" s="55" t="str">
        <f>+IF(ISERROR(VLOOKUP($B4971,Insumos!$C:$G,3,FALSE)),"",VLOOKUP($B4971,Insumos!$C:$G,3,FALSE))</f>
        <v/>
      </c>
      <c r="D4971" s="56" t="str">
        <f>+IF(ISERROR(VLOOKUP($B4971,Insumos!$C:$G,2,FALSE)),"",VLOOKUP($B4971,Insumos!$C:$G,2,FALSE))</f>
        <v/>
      </c>
      <c r="E4971" s="57" t="str">
        <f>+IF(ISERROR(VLOOKUP($B4971,Insumos!$C:$G,5,FALSE)),"",VLOOKUP($B4971,Insumos!$C:$G,5,FALSE))</f>
        <v/>
      </c>
      <c r="F4971" s="55" t="str">
        <f>+IF(ISERROR(VLOOKUP($B4971,Insumos!$C:$G,4,FALSE)),"",VLOOKUP($B4971,Insumos!$C:$G,4,FALSE))</f>
        <v/>
      </c>
      <c r="G4971" s="141"/>
      <c r="H4971" s="56">
        <f t="shared" si="176"/>
        <v>0</v>
      </c>
    </row>
    <row r="4972" ht="15.75" customHeight="1">
      <c r="A4972" s="53">
        <v>23.0</v>
      </c>
      <c r="B4972" s="55"/>
      <c r="C4972" s="55" t="str">
        <f>+IF(ISERROR(VLOOKUP($B4972,Insumos!$C:$G,3,FALSE)),"",VLOOKUP($B4972,Insumos!$C:$G,3,FALSE))</f>
        <v/>
      </c>
      <c r="D4972" s="56" t="str">
        <f>+IF(ISERROR(VLOOKUP($B4972,Insumos!$C:$G,2,FALSE)),"",VLOOKUP($B4972,Insumos!$C:$G,2,FALSE))</f>
        <v/>
      </c>
      <c r="E4972" s="57" t="str">
        <f>+IF(ISERROR(VLOOKUP($B4972,Insumos!$C:$G,5,FALSE)),"",VLOOKUP($B4972,Insumos!$C:$G,5,FALSE))</f>
        <v/>
      </c>
      <c r="F4972" s="55" t="str">
        <f>+IF(ISERROR(VLOOKUP($B4972,Insumos!$C:$G,4,FALSE)),"",VLOOKUP($B4972,Insumos!$C:$G,4,FALSE))</f>
        <v/>
      </c>
      <c r="G4972" s="141"/>
      <c r="H4972" s="56">
        <f t="shared" si="176"/>
        <v>0</v>
      </c>
    </row>
    <row r="4973" ht="15.75" customHeight="1">
      <c r="A4973" s="53">
        <v>24.0</v>
      </c>
      <c r="B4973" s="55"/>
      <c r="C4973" s="55" t="str">
        <f>+IF(ISERROR(VLOOKUP($B4973,Insumos!$C:$G,3,FALSE)),"",VLOOKUP($B4973,Insumos!$C:$G,3,FALSE))</f>
        <v/>
      </c>
      <c r="D4973" s="56" t="str">
        <f>+IF(ISERROR(VLOOKUP($B4973,Insumos!$C:$G,2,FALSE)),"",VLOOKUP($B4973,Insumos!$C:$G,2,FALSE))</f>
        <v/>
      </c>
      <c r="E4973" s="57" t="str">
        <f>+IF(ISERROR(VLOOKUP($B4973,Insumos!$C:$G,5,FALSE)),"",VLOOKUP($B4973,Insumos!$C:$G,5,FALSE))</f>
        <v/>
      </c>
      <c r="F4973" s="55" t="str">
        <f>+IF(ISERROR(VLOOKUP($B4973,Insumos!$C:$G,4,FALSE)),"",VLOOKUP($B4973,Insumos!$C:$G,4,FALSE))</f>
        <v/>
      </c>
      <c r="G4973" s="141"/>
      <c r="H4973" s="56">
        <f t="shared" si="176"/>
        <v>0</v>
      </c>
    </row>
    <row r="4974" ht="15.75" customHeight="1">
      <c r="A4974" s="53">
        <v>25.0</v>
      </c>
      <c r="B4974" s="55"/>
      <c r="C4974" s="55" t="str">
        <f>+IF(ISERROR(VLOOKUP($B4974,Insumos!$C:$G,3,FALSE)),"",VLOOKUP($B4974,Insumos!$C:$G,3,FALSE))</f>
        <v/>
      </c>
      <c r="D4974" s="56" t="str">
        <f>+IF(ISERROR(VLOOKUP($B4974,Insumos!$C:$G,2,FALSE)),"",VLOOKUP($B4974,Insumos!$C:$G,2,FALSE))</f>
        <v/>
      </c>
      <c r="E4974" s="57" t="str">
        <f>+IF(ISERROR(VLOOKUP($B4974,Insumos!$C:$G,5,FALSE)),"",VLOOKUP($B4974,Insumos!$C:$G,5,FALSE))</f>
        <v/>
      </c>
      <c r="F4974" s="55" t="str">
        <f>+IF(ISERROR(VLOOKUP($B4974,Insumos!$C:$G,4,FALSE)),"",VLOOKUP($B4974,Insumos!$C:$G,4,FALSE))</f>
        <v/>
      </c>
      <c r="G4974" s="141"/>
      <c r="H4974" s="56">
        <f t="shared" si="176"/>
        <v>0</v>
      </c>
    </row>
    <row r="4975" ht="15.75" customHeight="1">
      <c r="A4975" s="53">
        <v>26.0</v>
      </c>
      <c r="B4975" s="55"/>
      <c r="C4975" s="55" t="str">
        <f>+IF(ISERROR(VLOOKUP($B4975,Insumos!$C:$G,3,FALSE)),"",VLOOKUP($B4975,Insumos!$C:$G,3,FALSE))</f>
        <v/>
      </c>
      <c r="D4975" s="56" t="str">
        <f>+IF(ISERROR(VLOOKUP($B4975,Insumos!$C:$G,2,FALSE)),"",VLOOKUP($B4975,Insumos!$C:$G,2,FALSE))</f>
        <v/>
      </c>
      <c r="E4975" s="57" t="str">
        <f>+IF(ISERROR(VLOOKUP($B4975,Insumos!$C:$G,5,FALSE)),"",VLOOKUP($B4975,Insumos!$C:$G,5,FALSE))</f>
        <v/>
      </c>
      <c r="F4975" s="55" t="str">
        <f>+IF(ISERROR(VLOOKUP($B4975,Insumos!$C:$G,4,FALSE)),"",VLOOKUP($B4975,Insumos!$C:$G,4,FALSE))</f>
        <v/>
      </c>
      <c r="G4975" s="141"/>
      <c r="H4975" s="56">
        <f t="shared" si="176"/>
        <v>0</v>
      </c>
    </row>
    <row r="4976" ht="15.75" customHeight="1">
      <c r="A4976" s="53">
        <v>27.0</v>
      </c>
      <c r="B4976" s="55"/>
      <c r="C4976" s="55" t="str">
        <f>+IF(ISERROR(VLOOKUP($B4976,Insumos!$C:$G,3,FALSE)),"",VLOOKUP($B4976,Insumos!$C:$G,3,FALSE))</f>
        <v/>
      </c>
      <c r="D4976" s="56" t="str">
        <f>+IF(ISERROR(VLOOKUP($B4976,Insumos!$C:$G,2,FALSE)),"",VLOOKUP($B4976,Insumos!$C:$G,2,FALSE))</f>
        <v/>
      </c>
      <c r="E4976" s="57" t="str">
        <f>+IF(ISERROR(VLOOKUP($B4976,Insumos!$C:$G,5,FALSE)),"",VLOOKUP($B4976,Insumos!$C:$G,5,FALSE))</f>
        <v/>
      </c>
      <c r="F4976" s="55" t="str">
        <f>+IF(ISERROR(VLOOKUP($B4976,Insumos!$C:$G,4,FALSE)),"",VLOOKUP($B4976,Insumos!$C:$G,4,FALSE))</f>
        <v/>
      </c>
      <c r="G4976" s="141"/>
      <c r="H4976" s="56">
        <f t="shared" si="176"/>
        <v>0</v>
      </c>
    </row>
    <row r="4977" ht="15.75" customHeight="1">
      <c r="A4977" s="42"/>
      <c r="B4977" s="140"/>
      <c r="C4977" s="41"/>
      <c r="D4977" s="44"/>
      <c r="E4977" s="45"/>
      <c r="F4977" s="41"/>
      <c r="G4977" s="67" t="s">
        <v>566</v>
      </c>
      <c r="H4977" s="68">
        <f>+SUM(H4950:H4976)</f>
        <v>10759.92</v>
      </c>
    </row>
    <row r="4978" ht="15.75" customHeight="1">
      <c r="A4978" s="42"/>
      <c r="B4978" s="140"/>
      <c r="C4978" s="41"/>
      <c r="D4978" s="44"/>
      <c r="E4978" s="45"/>
      <c r="F4978" s="41"/>
      <c r="G4978" s="67" t="s">
        <v>569</v>
      </c>
      <c r="H4978" s="142">
        <f>+H4977/10</f>
        <v>1075.992</v>
      </c>
    </row>
    <row r="4979" ht="15.75" customHeight="1">
      <c r="A4979" s="42"/>
      <c r="B4979" s="140"/>
      <c r="C4979" s="41"/>
      <c r="D4979" s="44"/>
      <c r="E4979" s="45"/>
      <c r="F4979" s="41"/>
      <c r="G4979" s="67" t="s">
        <v>570</v>
      </c>
      <c r="H4979" s="143">
        <f>(H4977+H4978)*1.19</f>
        <v>14084.73528</v>
      </c>
    </row>
    <row r="4980" ht="15.75" customHeight="1">
      <c r="A4980" s="42"/>
      <c r="B4980" s="140"/>
      <c r="C4980" s="41"/>
      <c r="D4980" s="44"/>
      <c r="E4980" s="45"/>
      <c r="F4980" s="41"/>
      <c r="G4980" s="67" t="s">
        <v>571</v>
      </c>
      <c r="H4980" s="144">
        <f>+H4979/H4981</f>
        <v>0.2800702979</v>
      </c>
    </row>
    <row r="4981" ht="15.75" customHeight="1">
      <c r="A4981" s="42"/>
      <c r="B4981" s="140"/>
      <c r="C4981" s="41"/>
      <c r="D4981" s="44"/>
      <c r="E4981" s="45"/>
      <c r="F4981" s="41"/>
      <c r="G4981" s="67" t="s">
        <v>572</v>
      </c>
      <c r="H4981" s="154">
        <v>50290.0</v>
      </c>
    </row>
    <row r="4982" ht="15.75" customHeight="1">
      <c r="A4982" s="42"/>
      <c r="B4982" s="140"/>
      <c r="C4982" s="41"/>
      <c r="D4982" s="44"/>
      <c r="E4982" s="45"/>
      <c r="F4982" s="41"/>
      <c r="G4982" s="67"/>
      <c r="H4982" s="169"/>
    </row>
    <row r="4983" ht="15.75" customHeight="1">
      <c r="A4983" s="42"/>
      <c r="B4983" s="140"/>
      <c r="C4983" s="41"/>
      <c r="D4983" s="44"/>
      <c r="E4983" s="45"/>
      <c r="F4983" s="41"/>
      <c r="G4983" s="67"/>
      <c r="H4983" s="205"/>
    </row>
    <row r="4984" ht="15.75" customHeight="1">
      <c r="A4984" s="42"/>
      <c r="B4984" s="140"/>
      <c r="C4984" s="41"/>
      <c r="D4984" s="44"/>
      <c r="E4984" s="45"/>
      <c r="F4984" s="41"/>
      <c r="G4984" s="67"/>
      <c r="H4984" s="205"/>
    </row>
    <row r="4985" ht="15.75" customHeight="1">
      <c r="A4985" s="42"/>
      <c r="B4985" s="140"/>
      <c r="C4985" s="41"/>
      <c r="D4985" s="44"/>
      <c r="E4985" s="45"/>
      <c r="F4985" s="41"/>
      <c r="G4985" s="67"/>
      <c r="H4985" s="205"/>
    </row>
    <row r="4986" ht="15.75" customHeight="1">
      <c r="A4986" s="138" t="s">
        <v>562</v>
      </c>
      <c r="B4986" s="89" t="s">
        <v>271</v>
      </c>
      <c r="C4986" s="34" t="s">
        <v>484</v>
      </c>
      <c r="D4986" s="35"/>
      <c r="E4986" s="36"/>
      <c r="F4986" s="37"/>
      <c r="G4986" s="38"/>
      <c r="H4986" s="35"/>
    </row>
    <row r="4987" ht="15.75" customHeight="1">
      <c r="A4987" s="42"/>
      <c r="B4987" s="140"/>
      <c r="C4987" s="42"/>
      <c r="D4987" s="44"/>
      <c r="E4987" s="45"/>
      <c r="F4987" s="42"/>
      <c r="G4987" s="46"/>
      <c r="H4987" s="44"/>
    </row>
    <row r="4988" ht="15.75" customHeight="1">
      <c r="A4988" s="48" t="s">
        <v>476</v>
      </c>
      <c r="B4988" s="48" t="s">
        <v>477</v>
      </c>
      <c r="C4988" s="48" t="s">
        <v>478</v>
      </c>
      <c r="D4988" s="49" t="s">
        <v>564</v>
      </c>
      <c r="E4988" s="50" t="s">
        <v>10</v>
      </c>
      <c r="F4988" s="48" t="s">
        <v>480</v>
      </c>
      <c r="G4988" s="51" t="s">
        <v>481</v>
      </c>
      <c r="H4988" s="49" t="s">
        <v>565</v>
      </c>
    </row>
    <row r="4989" ht="15.75" customHeight="1">
      <c r="A4989" s="53">
        <v>1.0</v>
      </c>
      <c r="B4989" s="55" t="s">
        <v>69</v>
      </c>
      <c r="C4989" s="55" t="str">
        <f>+IF(ISERROR(VLOOKUP($B4989,Insumos!$C:$G,3,FALSE)),"",VLOOKUP($B4989,Insumos!$C:$G,3,FALSE))</f>
        <v>GRAMOS</v>
      </c>
      <c r="D4989" s="56">
        <f>+IF(ISERROR(VLOOKUP($B4989,Insumos!$C:$G,2,FALSE)),"",VLOOKUP($B4989,Insumos!$C:$G,2,FALSE))</f>
        <v>2777.79</v>
      </c>
      <c r="E4989" s="57">
        <f>+IF(ISERROR(VLOOKUP($B4989,Insumos!$C:$G,5,FALSE)),"",VLOOKUP($B4989,Insumos!$C:$G,5,FALSE))</f>
        <v>5700</v>
      </c>
      <c r="F4989" s="55" t="str">
        <f>+IF(ISERROR(VLOOKUP($B4989,Insumos!$C:$G,4,FALSE)),"",VLOOKUP($B4989,Insumos!$C:$G,4,FALSE))</f>
        <v>GRAMOS</v>
      </c>
      <c r="G4989" s="182">
        <v>110.0</v>
      </c>
      <c r="H4989" s="56">
        <f t="shared" ref="H4989:H5003" si="177">IF(ISERROR(ROUND(+D4989/E4989*G4989,2)),0,ROUND(+D4989/E4989*G4989,2))</f>
        <v>53.61</v>
      </c>
    </row>
    <row r="4990" ht="15.75" customHeight="1">
      <c r="A4990" s="53">
        <v>2.0</v>
      </c>
      <c r="B4990" s="55" t="s">
        <v>232</v>
      </c>
      <c r="C4990" s="55" t="str">
        <f>+IF(ISERROR(VLOOKUP($B4990,Insumos!$C:$G,3,FALSE)),"",VLOOKUP($B4990,Insumos!$C:$G,3,FALSE))</f>
        <v>GRAMOS</v>
      </c>
      <c r="D4990" s="56">
        <f>+IF(ISERROR(VLOOKUP($B4990,Insumos!$C:$G,2,FALSE)),"",VLOOKUP($B4990,Insumos!$C:$G,2,FALSE))</f>
        <v>3529.411765</v>
      </c>
      <c r="E4990" s="57">
        <f>+IF(ISERROR(VLOOKUP($B4990,Insumos!$C:$G,5,FALSE)),"",VLOOKUP($B4990,Insumos!$C:$G,5,FALSE))</f>
        <v>1000</v>
      </c>
      <c r="F4990" s="55" t="str">
        <f>+IF(ISERROR(VLOOKUP($B4990,Insumos!$C:$G,4,FALSE)),"",VLOOKUP($B4990,Insumos!$C:$G,4,FALSE))</f>
        <v>GRAMOS</v>
      </c>
      <c r="G4990" s="186">
        <v>40.0</v>
      </c>
      <c r="H4990" s="56">
        <f t="shared" si="177"/>
        <v>141.18</v>
      </c>
    </row>
    <row r="4991" ht="15.75" customHeight="1">
      <c r="A4991" s="53">
        <v>3.0</v>
      </c>
      <c r="B4991" s="55" t="s">
        <v>33</v>
      </c>
      <c r="C4991" s="55" t="str">
        <f>+IF(ISERROR(VLOOKUP($B4991,Insumos!$C:$G,3,FALSE)),"",VLOOKUP($B4991,Insumos!$C:$G,3,FALSE))</f>
        <v>GRAMOS</v>
      </c>
      <c r="D4991" s="56">
        <f>+IF(ISERROR(VLOOKUP($B4991,Insumos!$C:$G,2,FALSE)),"",VLOOKUP($B4991,Insumos!$C:$G,2,FALSE))</f>
        <v>6945</v>
      </c>
      <c r="E4991" s="57">
        <f>+IF(ISERROR(VLOOKUP($B4991,Insumos!$C:$G,5,FALSE)),"",VLOOKUP($B4991,Insumos!$C:$G,5,FALSE))</f>
        <v>1360</v>
      </c>
      <c r="F4991" s="55" t="str">
        <f>+IF(ISERROR(VLOOKUP($B4991,Insumos!$C:$G,4,FALSE)),"",VLOOKUP($B4991,Insumos!$C:$G,4,FALSE))</f>
        <v>GRAMOS</v>
      </c>
      <c r="G4991" s="186">
        <v>35.0</v>
      </c>
      <c r="H4991" s="56">
        <f t="shared" si="177"/>
        <v>178.73</v>
      </c>
    </row>
    <row r="4992" ht="15.75" customHeight="1">
      <c r="A4992" s="53">
        <v>4.0</v>
      </c>
      <c r="B4992" s="55" t="s">
        <v>179</v>
      </c>
      <c r="C4992" s="55" t="str">
        <f>+IF(ISERROR(VLOOKUP($B4992,Insumos!$C:$G,3,FALSE)),"",VLOOKUP($B4992,Insumos!$C:$G,3,FALSE))</f>
        <v>GRAMOS</v>
      </c>
      <c r="D4992" s="56">
        <f>+IF(ISERROR(VLOOKUP($B4992,Insumos!$C:$G,2,FALSE)),"",VLOOKUP($B4992,Insumos!$C:$G,2,FALSE))</f>
        <v>840</v>
      </c>
      <c r="E4992" s="57">
        <f>+IF(ISERROR(VLOOKUP($B4992,Insumos!$C:$G,5,FALSE)),"",VLOOKUP($B4992,Insumos!$C:$G,5,FALSE))</f>
        <v>800</v>
      </c>
      <c r="F4992" s="55" t="str">
        <f>+IF(ISERROR(VLOOKUP($B4992,Insumos!$C:$G,4,FALSE)),"",VLOOKUP($B4992,Insumos!$C:$G,4,FALSE))</f>
        <v>GRAMOS</v>
      </c>
      <c r="G4992" s="186">
        <v>10.0</v>
      </c>
      <c r="H4992" s="56">
        <f t="shared" si="177"/>
        <v>10.5</v>
      </c>
    </row>
    <row r="4993" ht="15.75" customHeight="1">
      <c r="A4993" s="53">
        <v>5.0</v>
      </c>
      <c r="B4993" s="55" t="s">
        <v>238</v>
      </c>
      <c r="C4993" s="55" t="str">
        <f>+IF(ISERROR(VLOOKUP($B4993,Insumos!$C:$G,3,FALSE)),"",VLOOKUP($B4993,Insumos!$C:$G,3,FALSE))</f>
        <v>UNIDAD</v>
      </c>
      <c r="D4993" s="56">
        <f>+IF(ISERROR(VLOOKUP($B4993,Insumos!$C:$G,2,FALSE)),"",VLOOKUP($B4993,Insumos!$C:$G,2,FALSE))</f>
        <v>2092</v>
      </c>
      <c r="E4993" s="57">
        <f>+IF(ISERROR(VLOOKUP($B4993,Insumos!$C:$G,5,FALSE)),"",VLOOKUP($B4993,Insumos!$C:$G,5,FALSE))</f>
        <v>45</v>
      </c>
      <c r="F4993" s="55" t="str">
        <f>+IF(ISERROR(VLOOKUP($B4993,Insumos!$C:$G,4,FALSE)),"",VLOOKUP($B4993,Insumos!$C:$G,4,FALSE))</f>
        <v>UNIDAD</v>
      </c>
      <c r="G4993" s="186">
        <v>1.0</v>
      </c>
      <c r="H4993" s="56">
        <f t="shared" si="177"/>
        <v>46.49</v>
      </c>
    </row>
    <row r="4994" ht="15.75" customHeight="1">
      <c r="A4994" s="53">
        <v>6.0</v>
      </c>
      <c r="B4994" s="55" t="s">
        <v>297</v>
      </c>
      <c r="C4994" s="55" t="str">
        <f>+IF(ISERROR(VLOOKUP($B4994,Insumos!$C:$G,3,FALSE)),"",VLOOKUP($B4994,Insumos!$C:$G,3,FALSE))</f>
        <v>CAJA</v>
      </c>
      <c r="D4994" s="56">
        <f>+IF(ISERROR(VLOOKUP($B4994,Insumos!$C:$G,2,FALSE)),"",VLOOKUP($B4994,Insumos!$C:$G,2,FALSE))</f>
        <v>110</v>
      </c>
      <c r="E4994" s="57">
        <f>+IF(ISERROR(VLOOKUP($B4994,Insumos!$C:$G,5,FALSE)),"",VLOOKUP($B4994,Insumos!$C:$G,5,FALSE))</f>
        <v>1</v>
      </c>
      <c r="F4994" s="55" t="str">
        <f>+IF(ISERROR(VLOOKUP($B4994,Insumos!$C:$G,4,FALSE)),"",VLOOKUP($B4994,Insumos!$C:$G,4,FALSE))</f>
        <v>CAJA</v>
      </c>
      <c r="G4994" s="141">
        <v>1.0</v>
      </c>
      <c r="H4994" s="56">
        <f t="shared" si="177"/>
        <v>110</v>
      </c>
    </row>
    <row r="4995" ht="15.75" customHeight="1">
      <c r="A4995" s="53">
        <v>7.0</v>
      </c>
      <c r="B4995" s="55" t="s">
        <v>314</v>
      </c>
      <c r="C4995" s="55" t="str">
        <f>+IF(ISERROR(VLOOKUP($B4995,Insumos!$C:$G,3,FALSE)),"",VLOOKUP($B4995,Insumos!$C:$G,3,FALSE))</f>
        <v>UNIDAD</v>
      </c>
      <c r="D4995" s="56">
        <f>+IF(ISERROR(VLOOKUP($B4995,Insumos!$C:$G,2,FALSE)),"",VLOOKUP($B4995,Insumos!$C:$G,2,FALSE))</f>
        <v>10.5</v>
      </c>
      <c r="E4995" s="57">
        <f>+IF(ISERROR(VLOOKUP($B4995,Insumos!$C:$G,5,FALSE)),"",VLOOKUP($B4995,Insumos!$C:$G,5,FALSE))</f>
        <v>1</v>
      </c>
      <c r="F4995" s="55" t="str">
        <f>+IF(ISERROR(VLOOKUP($B4995,Insumos!$C:$G,4,FALSE)),"",VLOOKUP($B4995,Insumos!$C:$G,4,FALSE))</f>
        <v>UNIDAD</v>
      </c>
      <c r="G4995" s="141">
        <v>1.0</v>
      </c>
      <c r="H4995" s="56">
        <f t="shared" si="177"/>
        <v>10.5</v>
      </c>
    </row>
    <row r="4996" ht="15.75" customHeight="1">
      <c r="A4996" s="53">
        <v>8.0</v>
      </c>
      <c r="B4996" s="55" t="s">
        <v>156</v>
      </c>
      <c r="C4996" s="55" t="str">
        <f>+IF(ISERROR(VLOOKUP($B4996,Insumos!$C:$G,3,FALSE)),"",VLOOKUP($B4996,Insumos!$C:$G,3,FALSE))</f>
        <v>GRAMOS</v>
      </c>
      <c r="D4996" s="56">
        <f>+IF(ISERROR(VLOOKUP($B4996,Insumos!$C:$G,2,FALSE)),"",VLOOKUP($B4996,Insumos!$C:$G,2,FALSE))</f>
        <v>909</v>
      </c>
      <c r="E4996" s="57">
        <f>+IF(ISERROR(VLOOKUP($B4996,Insumos!$C:$G,5,FALSE)),"",VLOOKUP($B4996,Insumos!$C:$G,5,FALSE))</f>
        <v>1000</v>
      </c>
      <c r="F4996" s="55" t="str">
        <f>+IF(ISERROR(VLOOKUP($B4996,Insumos!$C:$G,4,FALSE)),"",VLOOKUP($B4996,Insumos!$C:$G,4,FALSE))</f>
        <v>GRAMOS</v>
      </c>
      <c r="G4996" s="141">
        <v>8.0</v>
      </c>
      <c r="H4996" s="56">
        <f t="shared" si="177"/>
        <v>7.27</v>
      </c>
    </row>
    <row r="4997" ht="15.75" customHeight="1">
      <c r="A4997" s="53">
        <v>9.0</v>
      </c>
      <c r="B4997" s="55" t="s">
        <v>313</v>
      </c>
      <c r="C4997" s="55" t="str">
        <f>+IF(ISERROR(VLOOKUP($B4997,Insumos!$C:$G,3,FALSE)),"",VLOOKUP($B4997,Insumos!$C:$G,3,FALSE))</f>
        <v>GRAMOS</v>
      </c>
      <c r="D4997" s="56">
        <f>+IF(ISERROR(VLOOKUP($B4997,Insumos!$C:$G,2,FALSE)),"",VLOOKUP($B4997,Insumos!$C:$G,2,FALSE))</f>
        <v>6750</v>
      </c>
      <c r="E4997" s="57">
        <f>+IF(ISERROR(VLOOKUP($B4997,Insumos!$C:$G,5,FALSE)),"",VLOOKUP($B4997,Insumos!$C:$G,5,FALSE))</f>
        <v>1000</v>
      </c>
      <c r="F4997" s="55" t="str">
        <f>+IF(ISERROR(VLOOKUP($B4997,Insumos!$C:$G,4,FALSE)),"",VLOOKUP($B4997,Insumos!$C:$G,4,FALSE))</f>
        <v>GRAMOS</v>
      </c>
      <c r="G4997" s="141">
        <v>8.0</v>
      </c>
      <c r="H4997" s="56">
        <f t="shared" si="177"/>
        <v>54</v>
      </c>
    </row>
    <row r="4998" ht="15.75" customHeight="1">
      <c r="A4998" s="53">
        <v>10.0</v>
      </c>
      <c r="B4998" s="55" t="s">
        <v>311</v>
      </c>
      <c r="C4998" s="55" t="str">
        <f>+IF(ISERROR(VLOOKUP($B4998,Insumos!$C:$G,3,FALSE)),"",VLOOKUP($B4998,Insumos!$C:$G,3,FALSE))</f>
        <v>UNIDAD</v>
      </c>
      <c r="D4998" s="56">
        <f>+IF(ISERROR(VLOOKUP($B4998,Insumos!$C:$G,2,FALSE)),"",VLOOKUP($B4998,Insumos!$C:$G,2,FALSE))</f>
        <v>75.25</v>
      </c>
      <c r="E4998" s="57">
        <f>+IF(ISERROR(VLOOKUP($B4998,Insumos!$C:$G,5,FALSE)),"",VLOOKUP($B4998,Insumos!$C:$G,5,FALSE))</f>
        <v>1</v>
      </c>
      <c r="F4998" s="55" t="str">
        <f>+IF(ISERROR(VLOOKUP($B4998,Insumos!$C:$G,4,FALSE)),"",VLOOKUP($B4998,Insumos!$C:$G,4,FALSE))</f>
        <v>UNIDAD</v>
      </c>
      <c r="G4998" s="141">
        <v>1.0</v>
      </c>
      <c r="H4998" s="56">
        <f t="shared" si="177"/>
        <v>75.25</v>
      </c>
    </row>
    <row r="4999" ht="15.75" customHeight="1">
      <c r="A4999" s="53">
        <v>11.0</v>
      </c>
      <c r="B4999" s="55" t="s">
        <v>312</v>
      </c>
      <c r="C4999" s="55" t="str">
        <f>+IF(ISERROR(VLOOKUP($B4999,Insumos!$C:$G,3,FALSE)),"",VLOOKUP($B4999,Insumos!$C:$G,3,FALSE))</f>
        <v>UNIDAD</v>
      </c>
      <c r="D4999" s="56">
        <f>+IF(ISERROR(VLOOKUP($B4999,Insumos!$C:$G,2,FALSE)),"",VLOOKUP($B4999,Insumos!$C:$G,2,FALSE))</f>
        <v>90.25</v>
      </c>
      <c r="E4999" s="57">
        <f>+IF(ISERROR(VLOOKUP($B4999,Insumos!$C:$G,5,FALSE)),"",VLOOKUP($B4999,Insumos!$C:$G,5,FALSE))</f>
        <v>1</v>
      </c>
      <c r="F4999" s="55" t="str">
        <f>+IF(ISERROR(VLOOKUP($B4999,Insumos!$C:$G,4,FALSE)),"",VLOOKUP($B4999,Insumos!$C:$G,4,FALSE))</f>
        <v>UNIDAD</v>
      </c>
      <c r="G4999" s="141">
        <v>1.0</v>
      </c>
      <c r="H4999" s="56">
        <f t="shared" si="177"/>
        <v>90.25</v>
      </c>
    </row>
    <row r="5000" ht="15.75" customHeight="1">
      <c r="A5000" s="53">
        <v>12.0</v>
      </c>
      <c r="B5000" s="55" t="s">
        <v>303</v>
      </c>
      <c r="C5000" s="55" t="str">
        <f>+IF(ISERROR(VLOOKUP($B5000,Insumos!$C:$G,3,FALSE)),"",VLOOKUP($B5000,Insumos!$C:$G,3,FALSE))</f>
        <v>UNIDAD</v>
      </c>
      <c r="D5000" s="56">
        <f>+IF(ISERROR(VLOOKUP($B5000,Insumos!$C:$G,2,FALSE)),"",VLOOKUP($B5000,Insumos!$C:$G,2,FALSE))</f>
        <v>10</v>
      </c>
      <c r="E5000" s="57">
        <f>+IF(ISERROR(VLOOKUP($B5000,Insumos!$C:$G,5,FALSE)),"",VLOOKUP($B5000,Insumos!$C:$G,5,FALSE))</f>
        <v>1</v>
      </c>
      <c r="F5000" s="55" t="str">
        <f>+IF(ISERROR(VLOOKUP($B5000,Insumos!$C:$G,4,FALSE)),"",VLOOKUP($B5000,Insumos!$C:$G,4,FALSE))</f>
        <v>UNIDAD</v>
      </c>
      <c r="G5000" s="141">
        <v>2.0</v>
      </c>
      <c r="H5000" s="56">
        <f t="shared" si="177"/>
        <v>20</v>
      </c>
    </row>
    <row r="5001" ht="15.75" customHeight="1">
      <c r="A5001" s="53">
        <v>13.0</v>
      </c>
      <c r="B5001" s="55" t="s">
        <v>304</v>
      </c>
      <c r="C5001" s="55" t="str">
        <f>+IF(ISERROR(VLOOKUP($B5001,Insumos!$C:$G,3,FALSE)),"",VLOOKUP($B5001,Insumos!$C:$G,3,FALSE))</f>
        <v>UNIDAD</v>
      </c>
      <c r="D5001" s="56">
        <f>+IF(ISERROR(VLOOKUP($B5001,Insumos!$C:$G,2,FALSE)),"",VLOOKUP($B5001,Insumos!$C:$G,2,FALSE))</f>
        <v>9</v>
      </c>
      <c r="E5001" s="57">
        <f>+IF(ISERROR(VLOOKUP($B5001,Insumos!$C:$G,5,FALSE)),"",VLOOKUP($B5001,Insumos!$C:$G,5,FALSE))</f>
        <v>1</v>
      </c>
      <c r="F5001" s="55" t="str">
        <f>+IF(ISERROR(VLOOKUP($B5001,Insumos!$C:$G,4,FALSE)),"",VLOOKUP($B5001,Insumos!$C:$G,4,FALSE))</f>
        <v>UNIDAD</v>
      </c>
      <c r="G5001" s="141">
        <v>2.0</v>
      </c>
      <c r="H5001" s="56">
        <f t="shared" si="177"/>
        <v>18</v>
      </c>
    </row>
    <row r="5002" ht="15.75" customHeight="1">
      <c r="A5002" s="53">
        <v>14.0</v>
      </c>
      <c r="B5002" s="55" t="s">
        <v>315</v>
      </c>
      <c r="C5002" s="55" t="str">
        <f>+IF(ISERROR(VLOOKUP($B5002,Insumos!$C:$G,3,FALSE)),"",VLOOKUP($B5002,Insumos!$C:$G,3,FALSE))</f>
        <v>UNIDAD</v>
      </c>
      <c r="D5002" s="56">
        <f>+IF(ISERROR(VLOOKUP($B5002,Insumos!$C:$G,2,FALSE)),"",VLOOKUP($B5002,Insumos!$C:$G,2,FALSE))</f>
        <v>170</v>
      </c>
      <c r="E5002" s="57">
        <f>+IF(ISERROR(VLOOKUP($B5002,Insumos!$C:$G,5,FALSE)),"",VLOOKUP($B5002,Insumos!$C:$G,5,FALSE))</f>
        <v>1</v>
      </c>
      <c r="F5002" s="55" t="str">
        <f>+IF(ISERROR(VLOOKUP($B5002,Insumos!$C:$G,4,FALSE)),"",VLOOKUP($B5002,Insumos!$C:$G,4,FALSE))</f>
        <v>UNIDAD</v>
      </c>
      <c r="G5002" s="141">
        <v>1.0</v>
      </c>
      <c r="H5002" s="56">
        <f t="shared" si="177"/>
        <v>170</v>
      </c>
    </row>
    <row r="5003" ht="15.75" customHeight="1">
      <c r="A5003" s="53">
        <v>15.0</v>
      </c>
      <c r="B5003" s="55"/>
      <c r="C5003" s="55" t="str">
        <f>+IF(ISERROR(VLOOKUP($B5003,Insumos!$C:$G,3,FALSE)),"",VLOOKUP($B5003,Insumos!$C:$G,3,FALSE))</f>
        <v/>
      </c>
      <c r="D5003" s="56" t="str">
        <f>+IF(ISERROR(VLOOKUP($B5003,Insumos!$C:$G,2,FALSE)),"",VLOOKUP($B5003,Insumos!$C:$G,2,FALSE))</f>
        <v/>
      </c>
      <c r="E5003" s="57" t="str">
        <f>+IF(ISERROR(VLOOKUP($B5003,Insumos!$C:$G,5,FALSE)),"",VLOOKUP($B5003,Insumos!$C:$G,5,FALSE))</f>
        <v/>
      </c>
      <c r="F5003" s="55" t="str">
        <f>+IF(ISERROR(VLOOKUP($B5003,Insumos!$C:$G,4,FALSE)),"",VLOOKUP($B5003,Insumos!$C:$G,4,FALSE))</f>
        <v/>
      </c>
      <c r="G5003" s="141"/>
      <c r="H5003" s="56">
        <f t="shared" si="177"/>
        <v>0</v>
      </c>
    </row>
    <row r="5004" ht="15.75" customHeight="1">
      <c r="A5004" s="42"/>
      <c r="B5004" s="140"/>
      <c r="C5004" s="41"/>
      <c r="D5004" s="44"/>
      <c r="E5004" s="45"/>
      <c r="F5004" s="41"/>
      <c r="G5004" s="67" t="s">
        <v>566</v>
      </c>
      <c r="H5004" s="68">
        <f>+SUM(H4989:H5003)</f>
        <v>985.78</v>
      </c>
    </row>
    <row r="5005" ht="15.75" customHeight="1">
      <c r="A5005" s="42"/>
      <c r="B5005" s="140"/>
      <c r="C5005" s="41"/>
      <c r="D5005" s="44"/>
      <c r="E5005" s="45"/>
      <c r="F5005" s="41"/>
      <c r="G5005" s="67" t="s">
        <v>569</v>
      </c>
      <c r="H5005" s="142">
        <f>+H5004/10</f>
        <v>98.578</v>
      </c>
    </row>
    <row r="5006" ht="15.75" customHeight="1">
      <c r="A5006" s="42"/>
      <c r="B5006" s="140"/>
      <c r="C5006" s="41"/>
      <c r="D5006" s="44"/>
      <c r="E5006" s="45"/>
      <c r="F5006" s="41"/>
      <c r="G5006" s="67" t="s">
        <v>570</v>
      </c>
      <c r="H5006" s="143">
        <f>(H5004+H5005)*1.19</f>
        <v>1290.38602</v>
      </c>
    </row>
    <row r="5007" ht="15.75" customHeight="1">
      <c r="A5007" s="42"/>
      <c r="B5007" s="140"/>
      <c r="C5007" s="41"/>
      <c r="D5007" s="44"/>
      <c r="E5007" s="45"/>
      <c r="F5007" s="41"/>
      <c r="G5007" s="67" t="s">
        <v>571</v>
      </c>
      <c r="H5007" s="144" t="str">
        <f>+H5006/H5008</f>
        <v>#DIV/0!</v>
      </c>
    </row>
    <row r="5008" ht="15.75" customHeight="1">
      <c r="A5008" s="42"/>
      <c r="B5008" s="140"/>
      <c r="C5008" s="41"/>
      <c r="D5008" s="44"/>
      <c r="E5008" s="45"/>
      <c r="F5008" s="41"/>
      <c r="G5008" s="67" t="s">
        <v>572</v>
      </c>
      <c r="H5008" s="145"/>
    </row>
    <row r="5009" ht="15.75" customHeight="1">
      <c r="A5009" s="42"/>
      <c r="B5009" s="140"/>
      <c r="C5009" s="41"/>
      <c r="D5009" s="44"/>
      <c r="E5009" s="45"/>
      <c r="F5009" s="41"/>
      <c r="G5009" s="67"/>
      <c r="H5009" s="205"/>
    </row>
    <row r="5010" ht="15.75" customHeight="1">
      <c r="A5010" s="138" t="s">
        <v>562</v>
      </c>
      <c r="B5010" s="89" t="s">
        <v>274</v>
      </c>
      <c r="C5010" s="34" t="s">
        <v>484</v>
      </c>
      <c r="D5010" s="35"/>
      <c r="E5010" s="36"/>
      <c r="F5010" s="37"/>
      <c r="G5010" s="38"/>
      <c r="H5010" s="35"/>
    </row>
    <row r="5011" ht="15.75" customHeight="1">
      <c r="A5011" s="42"/>
      <c r="B5011" s="140"/>
      <c r="C5011" s="42"/>
      <c r="D5011" s="44"/>
      <c r="E5011" s="45"/>
      <c r="F5011" s="42"/>
      <c r="G5011" s="46"/>
      <c r="H5011" s="44"/>
    </row>
    <row r="5012" ht="15.75" customHeight="1">
      <c r="A5012" s="48" t="s">
        <v>476</v>
      </c>
      <c r="B5012" s="48" t="s">
        <v>477</v>
      </c>
      <c r="C5012" s="48" t="s">
        <v>478</v>
      </c>
      <c r="D5012" s="49" t="s">
        <v>564</v>
      </c>
      <c r="E5012" s="50" t="s">
        <v>10</v>
      </c>
      <c r="F5012" s="48" t="s">
        <v>480</v>
      </c>
      <c r="G5012" s="51" t="s">
        <v>481</v>
      </c>
      <c r="H5012" s="49" t="s">
        <v>565</v>
      </c>
    </row>
    <row r="5013" ht="15.75" customHeight="1">
      <c r="A5013" s="53">
        <v>1.0</v>
      </c>
      <c r="B5013" s="55" t="s">
        <v>69</v>
      </c>
      <c r="C5013" s="55" t="str">
        <f>+IF(ISERROR(VLOOKUP($B5013,Insumos!$C:$G,3,FALSE)),"",VLOOKUP($B5013,Insumos!$C:$G,3,FALSE))</f>
        <v>GRAMOS</v>
      </c>
      <c r="D5013" s="56">
        <f>+IF(ISERROR(VLOOKUP($B5013,Insumos!$C:$G,2,FALSE)),"",VLOOKUP($B5013,Insumos!$C:$G,2,FALSE))</f>
        <v>2777.79</v>
      </c>
      <c r="E5013" s="57">
        <f>+IF(ISERROR(VLOOKUP($B5013,Insumos!$C:$G,5,FALSE)),"",VLOOKUP($B5013,Insumos!$C:$G,5,FALSE))</f>
        <v>5700</v>
      </c>
      <c r="F5013" s="55" t="str">
        <f>+IF(ISERROR(VLOOKUP($B5013,Insumos!$C:$G,4,FALSE)),"",VLOOKUP($B5013,Insumos!$C:$G,4,FALSE))</f>
        <v>GRAMOS</v>
      </c>
      <c r="G5013" s="182">
        <v>110.0</v>
      </c>
      <c r="H5013" s="56">
        <f t="shared" ref="H5013:H5029" si="178">IF(ISERROR(ROUND(+D5013/E5013*G5013,2)),0,ROUND(+D5013/E5013*G5013,2))</f>
        <v>53.61</v>
      </c>
    </row>
    <row r="5014" ht="15.75" customHeight="1">
      <c r="A5014" s="53">
        <v>2.0</v>
      </c>
      <c r="B5014" s="55" t="s">
        <v>52</v>
      </c>
      <c r="C5014" s="55" t="str">
        <f>+IF(ISERROR(VLOOKUP($B5014,Insumos!$C:$G,3,FALSE)),"",VLOOKUP($B5014,Insumos!$C:$G,3,FALSE))</f>
        <v>UNIDAD</v>
      </c>
      <c r="D5014" s="56">
        <f>+IF(ISERROR(VLOOKUP($B5014,Insumos!$C:$G,2,FALSE)),"",VLOOKUP($B5014,Insumos!$C:$G,2,FALSE))</f>
        <v>5000</v>
      </c>
      <c r="E5014" s="57">
        <f>+IF(ISERROR(VLOOKUP($B5014,Insumos!$C:$G,5,FALSE)),"",VLOOKUP($B5014,Insumos!$C:$G,5,FALSE))</f>
        <v>100</v>
      </c>
      <c r="F5014" s="55" t="str">
        <f>+IF(ISERROR(VLOOKUP($B5014,Insumos!$C:$G,4,FALSE)),"",VLOOKUP($B5014,Insumos!$C:$G,4,FALSE))</f>
        <v>UNIDAD</v>
      </c>
      <c r="G5014" s="181">
        <v>0.5</v>
      </c>
      <c r="H5014" s="56">
        <f t="shared" si="178"/>
        <v>25</v>
      </c>
    </row>
    <row r="5015" ht="15.75" customHeight="1">
      <c r="A5015" s="53">
        <v>3.0</v>
      </c>
      <c r="B5015" s="55" t="s">
        <v>49</v>
      </c>
      <c r="C5015" s="55" t="str">
        <f>+IF(ISERROR(VLOOKUP($B5015,Insumos!$C:$G,3,FALSE)),"",VLOOKUP($B5015,Insumos!$C:$G,3,FALSE))</f>
        <v>GRAMOS</v>
      </c>
      <c r="D5015" s="56">
        <f>+IF(ISERROR(VLOOKUP($B5015,Insumos!$C:$G,2,FALSE)),"",VLOOKUP($B5015,Insumos!$C:$G,2,FALSE))</f>
        <v>3290</v>
      </c>
      <c r="E5015" s="57">
        <f>+IF(ISERROR(VLOOKUP($B5015,Insumos!$C:$G,5,FALSE)),"",VLOOKUP($B5015,Insumos!$C:$G,5,FALSE))</f>
        <v>1000</v>
      </c>
      <c r="F5015" s="55" t="str">
        <f>+IF(ISERROR(VLOOKUP($B5015,Insumos!$C:$G,4,FALSE)),"",VLOOKUP($B5015,Insumos!$C:$G,4,FALSE))</f>
        <v>GRAMOS</v>
      </c>
      <c r="G5015" s="182">
        <v>40.0</v>
      </c>
      <c r="H5015" s="56">
        <f t="shared" si="178"/>
        <v>131.6</v>
      </c>
    </row>
    <row r="5016" ht="15.75" customHeight="1">
      <c r="A5016" s="53">
        <v>4.0</v>
      </c>
      <c r="B5016" s="55" t="s">
        <v>232</v>
      </c>
      <c r="C5016" s="55" t="str">
        <f>+IF(ISERROR(VLOOKUP($B5016,Insumos!$C:$G,3,FALSE)),"",VLOOKUP($B5016,Insumos!$C:$G,3,FALSE))</f>
        <v>GRAMOS</v>
      </c>
      <c r="D5016" s="56">
        <f>+IF(ISERROR(VLOOKUP($B5016,Insumos!$C:$G,2,FALSE)),"",VLOOKUP($B5016,Insumos!$C:$G,2,FALSE))</f>
        <v>3529.411765</v>
      </c>
      <c r="E5016" s="57">
        <f>+IF(ISERROR(VLOOKUP($B5016,Insumos!$C:$G,5,FALSE)),"",VLOOKUP($B5016,Insumos!$C:$G,5,FALSE))</f>
        <v>1000</v>
      </c>
      <c r="F5016" s="55" t="str">
        <f>+IF(ISERROR(VLOOKUP($B5016,Insumos!$C:$G,4,FALSE)),"",VLOOKUP($B5016,Insumos!$C:$G,4,FALSE))</f>
        <v>GRAMOS</v>
      </c>
      <c r="G5016" s="186">
        <v>40.0</v>
      </c>
      <c r="H5016" s="56">
        <f t="shared" si="178"/>
        <v>141.18</v>
      </c>
    </row>
    <row r="5017" ht="15.75" customHeight="1">
      <c r="A5017" s="53">
        <v>5.0</v>
      </c>
      <c r="B5017" s="55" t="s">
        <v>187</v>
      </c>
      <c r="C5017" s="55" t="str">
        <f>+IF(ISERROR(VLOOKUP($B5017,Insumos!$C:$G,3,FALSE)),"",VLOOKUP($B5017,Insumos!$C:$G,3,FALSE))</f>
        <v>GRAMOS</v>
      </c>
      <c r="D5017" s="56">
        <f>+IF(ISERROR(VLOOKUP($B5017,Insumos!$C:$G,2,FALSE)),"",VLOOKUP($B5017,Insumos!$C:$G,2,FALSE))</f>
        <v>3645</v>
      </c>
      <c r="E5017" s="57">
        <f>+IF(ISERROR(VLOOKUP($B5017,Insumos!$C:$G,5,FALSE)),"",VLOOKUP($B5017,Insumos!$C:$G,5,FALSE))</f>
        <v>1000</v>
      </c>
      <c r="F5017" s="55" t="str">
        <f>+IF(ISERROR(VLOOKUP($B5017,Insumos!$C:$G,4,FALSE)),"",VLOOKUP($B5017,Insumos!$C:$G,4,FALSE))</f>
        <v>GRAMOS</v>
      </c>
      <c r="G5017" s="186">
        <v>10.0</v>
      </c>
      <c r="H5017" s="56">
        <f t="shared" si="178"/>
        <v>36.45</v>
      </c>
    </row>
    <row r="5018" ht="15.75" customHeight="1">
      <c r="A5018" s="53">
        <v>6.0</v>
      </c>
      <c r="B5018" s="55" t="s">
        <v>87</v>
      </c>
      <c r="C5018" s="55" t="str">
        <f>+IF(ISERROR(VLOOKUP($B5018,Insumos!$C:$G,3,FALSE)),"",VLOOKUP($B5018,Insumos!$C:$G,3,FALSE))</f>
        <v>GRAMOS</v>
      </c>
      <c r="D5018" s="56">
        <f>+IF(ISERROR(VLOOKUP($B5018,Insumos!$C:$G,2,FALSE)),"",VLOOKUP($B5018,Insumos!$C:$G,2,FALSE))</f>
        <v>3795</v>
      </c>
      <c r="E5018" s="57">
        <f>+IF(ISERROR(VLOOKUP($B5018,Insumos!$C:$G,5,FALSE)),"",VLOOKUP($B5018,Insumos!$C:$G,5,FALSE))</f>
        <v>500</v>
      </c>
      <c r="F5018" s="55" t="str">
        <f>+IF(ISERROR(VLOOKUP($B5018,Insumos!$C:$G,4,FALSE)),"",VLOOKUP($B5018,Insumos!$C:$G,4,FALSE))</f>
        <v>GRAMOS</v>
      </c>
      <c r="G5018" s="186">
        <v>5.0</v>
      </c>
      <c r="H5018" s="56">
        <f t="shared" si="178"/>
        <v>37.95</v>
      </c>
    </row>
    <row r="5019" ht="15.75" customHeight="1">
      <c r="A5019" s="53">
        <v>7.0</v>
      </c>
      <c r="B5019" s="55" t="s">
        <v>324</v>
      </c>
      <c r="C5019" s="55" t="str">
        <f>+IF(ISERROR(VLOOKUP($B5019,Insumos!$C:$G,3,FALSE)),"",VLOOKUP($B5019,Insumos!$C:$G,3,FALSE))</f>
        <v>GRAMOS</v>
      </c>
      <c r="D5019" s="56">
        <f>+IF(ISERROR(VLOOKUP($B5019,Insumos!$C:$G,2,FALSE)),"",VLOOKUP($B5019,Insumos!$C:$G,2,FALSE))</f>
        <v>1134.5</v>
      </c>
      <c r="E5019" s="57">
        <f>+IF(ISERROR(VLOOKUP($B5019,Insumos!$C:$G,5,FALSE)),"",VLOOKUP($B5019,Insumos!$C:$G,5,FALSE))</f>
        <v>1000</v>
      </c>
      <c r="F5019" s="55" t="str">
        <f>+IF(ISERROR(VLOOKUP($B5019,Insumos!$C:$G,4,FALSE)),"",VLOOKUP($B5019,Insumos!$C:$G,4,FALSE))</f>
        <v>GRAMOS</v>
      </c>
      <c r="G5019" s="186">
        <v>5.0</v>
      </c>
      <c r="H5019" s="56">
        <f t="shared" si="178"/>
        <v>5.67</v>
      </c>
    </row>
    <row r="5020" ht="15.75" customHeight="1">
      <c r="A5020" s="53">
        <v>8.0</v>
      </c>
      <c r="B5020" s="55" t="s">
        <v>297</v>
      </c>
      <c r="C5020" s="55" t="str">
        <f>+IF(ISERROR(VLOOKUP($B5020,Insumos!$C:$G,3,FALSE)),"",VLOOKUP($B5020,Insumos!$C:$G,3,FALSE))</f>
        <v>CAJA</v>
      </c>
      <c r="D5020" s="56">
        <f>+IF(ISERROR(VLOOKUP($B5020,Insumos!$C:$G,2,FALSE)),"",VLOOKUP($B5020,Insumos!$C:$G,2,FALSE))</f>
        <v>110</v>
      </c>
      <c r="E5020" s="57">
        <f>+IF(ISERROR(VLOOKUP($B5020,Insumos!$C:$G,5,FALSE)),"",VLOOKUP($B5020,Insumos!$C:$G,5,FALSE))</f>
        <v>1</v>
      </c>
      <c r="F5020" s="55" t="str">
        <f>+IF(ISERROR(VLOOKUP($B5020,Insumos!$C:$G,4,FALSE)),"",VLOOKUP($B5020,Insumos!$C:$G,4,FALSE))</f>
        <v>CAJA</v>
      </c>
      <c r="G5020" s="141">
        <v>1.0</v>
      </c>
      <c r="H5020" s="56">
        <f t="shared" si="178"/>
        <v>110</v>
      </c>
    </row>
    <row r="5021" ht="15.75" customHeight="1">
      <c r="A5021" s="53">
        <v>9.0</v>
      </c>
      <c r="B5021" s="55" t="s">
        <v>314</v>
      </c>
      <c r="C5021" s="55" t="str">
        <f>+IF(ISERROR(VLOOKUP($B5021,Insumos!$C:$G,3,FALSE)),"",VLOOKUP($B5021,Insumos!$C:$G,3,FALSE))</f>
        <v>UNIDAD</v>
      </c>
      <c r="D5021" s="56">
        <f>+IF(ISERROR(VLOOKUP($B5021,Insumos!$C:$G,2,FALSE)),"",VLOOKUP($B5021,Insumos!$C:$G,2,FALSE))</f>
        <v>10.5</v>
      </c>
      <c r="E5021" s="57">
        <f>+IF(ISERROR(VLOOKUP($B5021,Insumos!$C:$G,5,FALSE)),"",VLOOKUP($B5021,Insumos!$C:$G,5,FALSE))</f>
        <v>1</v>
      </c>
      <c r="F5021" s="55" t="str">
        <f>+IF(ISERROR(VLOOKUP($B5021,Insumos!$C:$G,4,FALSE)),"",VLOOKUP($B5021,Insumos!$C:$G,4,FALSE))</f>
        <v>UNIDAD</v>
      </c>
      <c r="G5021" s="141">
        <v>1.0</v>
      </c>
      <c r="H5021" s="56">
        <f t="shared" si="178"/>
        <v>10.5</v>
      </c>
    </row>
    <row r="5022" ht="15.75" customHeight="1">
      <c r="A5022" s="53">
        <v>10.0</v>
      </c>
      <c r="B5022" s="55" t="s">
        <v>156</v>
      </c>
      <c r="C5022" s="55" t="str">
        <f>+IF(ISERROR(VLOOKUP($B5022,Insumos!$C:$G,3,FALSE)),"",VLOOKUP($B5022,Insumos!$C:$G,3,FALSE))</f>
        <v>GRAMOS</v>
      </c>
      <c r="D5022" s="56">
        <f>+IF(ISERROR(VLOOKUP($B5022,Insumos!$C:$G,2,FALSE)),"",VLOOKUP($B5022,Insumos!$C:$G,2,FALSE))</f>
        <v>909</v>
      </c>
      <c r="E5022" s="57">
        <f>+IF(ISERROR(VLOOKUP($B5022,Insumos!$C:$G,5,FALSE)),"",VLOOKUP($B5022,Insumos!$C:$G,5,FALSE))</f>
        <v>1000</v>
      </c>
      <c r="F5022" s="55" t="str">
        <f>+IF(ISERROR(VLOOKUP($B5022,Insumos!$C:$G,4,FALSE)),"",VLOOKUP($B5022,Insumos!$C:$G,4,FALSE))</f>
        <v>GRAMOS</v>
      </c>
      <c r="G5022" s="141">
        <v>8.0</v>
      </c>
      <c r="H5022" s="56">
        <f t="shared" si="178"/>
        <v>7.27</v>
      </c>
    </row>
    <row r="5023" ht="15.75" customHeight="1">
      <c r="A5023" s="53">
        <v>11.0</v>
      </c>
      <c r="B5023" s="55" t="s">
        <v>313</v>
      </c>
      <c r="C5023" s="55" t="str">
        <f>+IF(ISERROR(VLOOKUP($B5023,Insumos!$C:$G,3,FALSE)),"",VLOOKUP($B5023,Insumos!$C:$G,3,FALSE))</f>
        <v>GRAMOS</v>
      </c>
      <c r="D5023" s="56">
        <f>+IF(ISERROR(VLOOKUP($B5023,Insumos!$C:$G,2,FALSE)),"",VLOOKUP($B5023,Insumos!$C:$G,2,FALSE))</f>
        <v>6750</v>
      </c>
      <c r="E5023" s="57">
        <f>+IF(ISERROR(VLOOKUP($B5023,Insumos!$C:$G,5,FALSE)),"",VLOOKUP($B5023,Insumos!$C:$G,5,FALSE))</f>
        <v>1000</v>
      </c>
      <c r="F5023" s="55" t="str">
        <f>+IF(ISERROR(VLOOKUP($B5023,Insumos!$C:$G,4,FALSE)),"",VLOOKUP($B5023,Insumos!$C:$G,4,FALSE))</f>
        <v>GRAMOS</v>
      </c>
      <c r="G5023" s="141">
        <v>8.0</v>
      </c>
      <c r="H5023" s="56">
        <f t="shared" si="178"/>
        <v>54</v>
      </c>
    </row>
    <row r="5024" ht="15.75" customHeight="1">
      <c r="A5024" s="53">
        <v>12.0</v>
      </c>
      <c r="B5024" s="55" t="s">
        <v>311</v>
      </c>
      <c r="C5024" s="55" t="str">
        <f>+IF(ISERROR(VLOOKUP($B5024,Insumos!$C:$G,3,FALSE)),"",VLOOKUP($B5024,Insumos!$C:$G,3,FALSE))</f>
        <v>UNIDAD</v>
      </c>
      <c r="D5024" s="56">
        <f>+IF(ISERROR(VLOOKUP($B5024,Insumos!$C:$G,2,FALSE)),"",VLOOKUP($B5024,Insumos!$C:$G,2,FALSE))</f>
        <v>75.25</v>
      </c>
      <c r="E5024" s="57">
        <f>+IF(ISERROR(VLOOKUP($B5024,Insumos!$C:$G,5,FALSE)),"",VLOOKUP($B5024,Insumos!$C:$G,5,FALSE))</f>
        <v>1</v>
      </c>
      <c r="F5024" s="55" t="str">
        <f>+IF(ISERROR(VLOOKUP($B5024,Insumos!$C:$G,4,FALSE)),"",VLOOKUP($B5024,Insumos!$C:$G,4,FALSE))</f>
        <v>UNIDAD</v>
      </c>
      <c r="G5024" s="141">
        <v>1.0</v>
      </c>
      <c r="H5024" s="56">
        <f t="shared" si="178"/>
        <v>75.25</v>
      </c>
    </row>
    <row r="5025" ht="15.75" customHeight="1">
      <c r="A5025" s="53">
        <v>13.0</v>
      </c>
      <c r="B5025" s="55" t="s">
        <v>312</v>
      </c>
      <c r="C5025" s="55" t="str">
        <f>+IF(ISERROR(VLOOKUP($B5025,Insumos!$C:$G,3,FALSE)),"",VLOOKUP($B5025,Insumos!$C:$G,3,FALSE))</f>
        <v>UNIDAD</v>
      </c>
      <c r="D5025" s="56">
        <f>+IF(ISERROR(VLOOKUP($B5025,Insumos!$C:$G,2,FALSE)),"",VLOOKUP($B5025,Insumos!$C:$G,2,FALSE))</f>
        <v>90.25</v>
      </c>
      <c r="E5025" s="57">
        <f>+IF(ISERROR(VLOOKUP($B5025,Insumos!$C:$G,5,FALSE)),"",VLOOKUP($B5025,Insumos!$C:$G,5,FALSE))</f>
        <v>1</v>
      </c>
      <c r="F5025" s="55" t="str">
        <f>+IF(ISERROR(VLOOKUP($B5025,Insumos!$C:$G,4,FALSE)),"",VLOOKUP($B5025,Insumos!$C:$G,4,FALSE))</f>
        <v>UNIDAD</v>
      </c>
      <c r="G5025" s="141">
        <v>1.0</v>
      </c>
      <c r="H5025" s="56">
        <f t="shared" si="178"/>
        <v>90.25</v>
      </c>
    </row>
    <row r="5026" ht="15.75" customHeight="1">
      <c r="A5026" s="53">
        <v>14.0</v>
      </c>
      <c r="B5026" s="55" t="s">
        <v>303</v>
      </c>
      <c r="C5026" s="55" t="str">
        <f>+IF(ISERROR(VLOOKUP($B5026,Insumos!$C:$G,3,FALSE)),"",VLOOKUP($B5026,Insumos!$C:$G,3,FALSE))</f>
        <v>UNIDAD</v>
      </c>
      <c r="D5026" s="56">
        <f>+IF(ISERROR(VLOOKUP($B5026,Insumos!$C:$G,2,FALSE)),"",VLOOKUP($B5026,Insumos!$C:$G,2,FALSE))</f>
        <v>10</v>
      </c>
      <c r="E5026" s="57">
        <f>+IF(ISERROR(VLOOKUP($B5026,Insumos!$C:$G,5,FALSE)),"",VLOOKUP($B5026,Insumos!$C:$G,5,FALSE))</f>
        <v>1</v>
      </c>
      <c r="F5026" s="55" t="str">
        <f>+IF(ISERROR(VLOOKUP($B5026,Insumos!$C:$G,4,FALSE)),"",VLOOKUP($B5026,Insumos!$C:$G,4,FALSE))</f>
        <v>UNIDAD</v>
      </c>
      <c r="G5026" s="141">
        <v>2.0</v>
      </c>
      <c r="H5026" s="56">
        <f t="shared" si="178"/>
        <v>20</v>
      </c>
    </row>
    <row r="5027" ht="15.75" customHeight="1">
      <c r="A5027" s="53">
        <v>15.0</v>
      </c>
      <c r="B5027" s="55" t="s">
        <v>304</v>
      </c>
      <c r="C5027" s="55" t="str">
        <f>+IF(ISERROR(VLOOKUP($B5027,Insumos!$C:$G,3,FALSE)),"",VLOOKUP($B5027,Insumos!$C:$G,3,FALSE))</f>
        <v>UNIDAD</v>
      </c>
      <c r="D5027" s="56">
        <f>+IF(ISERROR(VLOOKUP($B5027,Insumos!$C:$G,2,FALSE)),"",VLOOKUP($B5027,Insumos!$C:$G,2,FALSE))</f>
        <v>9</v>
      </c>
      <c r="E5027" s="57">
        <f>+IF(ISERROR(VLOOKUP($B5027,Insumos!$C:$G,5,FALSE)),"",VLOOKUP($B5027,Insumos!$C:$G,5,FALSE))</f>
        <v>1</v>
      </c>
      <c r="F5027" s="55" t="str">
        <f>+IF(ISERROR(VLOOKUP($B5027,Insumos!$C:$G,4,FALSE)),"",VLOOKUP($B5027,Insumos!$C:$G,4,FALSE))</f>
        <v>UNIDAD</v>
      </c>
      <c r="G5027" s="141">
        <v>2.0</v>
      </c>
      <c r="H5027" s="56">
        <f t="shared" si="178"/>
        <v>18</v>
      </c>
    </row>
    <row r="5028" ht="15.75" customHeight="1">
      <c r="A5028" s="53">
        <v>16.0</v>
      </c>
      <c r="B5028" s="55" t="s">
        <v>315</v>
      </c>
      <c r="C5028" s="55" t="str">
        <f>+IF(ISERROR(VLOOKUP($B5028,Insumos!$C:$G,3,FALSE)),"",VLOOKUP($B5028,Insumos!$C:$G,3,FALSE))</f>
        <v>UNIDAD</v>
      </c>
      <c r="D5028" s="56">
        <f>+IF(ISERROR(VLOOKUP($B5028,Insumos!$C:$G,2,FALSE)),"",VLOOKUP($B5028,Insumos!$C:$G,2,FALSE))</f>
        <v>170</v>
      </c>
      <c r="E5028" s="57">
        <f>+IF(ISERROR(VLOOKUP($B5028,Insumos!$C:$G,5,FALSE)),"",VLOOKUP($B5028,Insumos!$C:$G,5,FALSE))</f>
        <v>1</v>
      </c>
      <c r="F5028" s="55" t="str">
        <f>+IF(ISERROR(VLOOKUP($B5028,Insumos!$C:$G,4,FALSE)),"",VLOOKUP($B5028,Insumos!$C:$G,4,FALSE))</f>
        <v>UNIDAD</v>
      </c>
      <c r="G5028" s="141">
        <v>1.0</v>
      </c>
      <c r="H5028" s="56">
        <f t="shared" si="178"/>
        <v>170</v>
      </c>
    </row>
    <row r="5029" ht="15.75" customHeight="1">
      <c r="A5029" s="53">
        <v>17.0</v>
      </c>
      <c r="B5029" s="55"/>
      <c r="C5029" s="55" t="str">
        <f>+IF(ISERROR(VLOOKUP($B5029,Insumos!$C:$G,3,FALSE)),"",VLOOKUP($B5029,Insumos!$C:$G,3,FALSE))</f>
        <v/>
      </c>
      <c r="D5029" s="56" t="str">
        <f>+IF(ISERROR(VLOOKUP($B5029,Insumos!$C:$G,2,FALSE)),"",VLOOKUP($B5029,Insumos!$C:$G,2,FALSE))</f>
        <v/>
      </c>
      <c r="E5029" s="57" t="str">
        <f>+IF(ISERROR(VLOOKUP($B5029,Insumos!$C:$G,5,FALSE)),"",VLOOKUP($B5029,Insumos!$C:$G,5,FALSE))</f>
        <v/>
      </c>
      <c r="F5029" s="55" t="str">
        <f>+IF(ISERROR(VLOOKUP($B5029,Insumos!$C:$G,4,FALSE)),"",VLOOKUP($B5029,Insumos!$C:$G,4,FALSE))</f>
        <v/>
      </c>
      <c r="G5029" s="141"/>
      <c r="H5029" s="56">
        <f t="shared" si="178"/>
        <v>0</v>
      </c>
    </row>
    <row r="5030" ht="15.75" customHeight="1">
      <c r="A5030" s="42"/>
      <c r="B5030" s="140"/>
      <c r="C5030" s="41"/>
      <c r="D5030" s="44"/>
      <c r="E5030" s="45"/>
      <c r="F5030" s="41"/>
      <c r="G5030" s="67" t="s">
        <v>566</v>
      </c>
      <c r="H5030" s="68">
        <f>+SUM(H5013:H5029)</f>
        <v>986.73</v>
      </c>
    </row>
    <row r="5031" ht="15.75" customHeight="1">
      <c r="A5031" s="42"/>
      <c r="B5031" s="140"/>
      <c r="C5031" s="41"/>
      <c r="D5031" s="44"/>
      <c r="E5031" s="45"/>
      <c r="F5031" s="41"/>
      <c r="G5031" s="67" t="s">
        <v>569</v>
      </c>
      <c r="H5031" s="142">
        <f>+H5030/10</f>
        <v>98.673</v>
      </c>
    </row>
    <row r="5032" ht="15.75" customHeight="1">
      <c r="A5032" s="42"/>
      <c r="B5032" s="140"/>
      <c r="C5032" s="41"/>
      <c r="D5032" s="44"/>
      <c r="E5032" s="45"/>
      <c r="F5032" s="41"/>
      <c r="G5032" s="67" t="s">
        <v>570</v>
      </c>
      <c r="H5032" s="143">
        <f>(H5030+H5031)*1.19</f>
        <v>1291.62957</v>
      </c>
    </row>
    <row r="5033" ht="15.75" customHeight="1">
      <c r="A5033" s="42"/>
      <c r="B5033" s="140"/>
      <c r="C5033" s="41"/>
      <c r="D5033" s="44"/>
      <c r="E5033" s="45"/>
      <c r="F5033" s="41"/>
      <c r="G5033" s="67" t="s">
        <v>571</v>
      </c>
      <c r="H5033" s="144" t="str">
        <f>+H5032/H5034</f>
        <v>#DIV/0!</v>
      </c>
    </row>
    <row r="5034" ht="15.75" customHeight="1">
      <c r="A5034" s="42"/>
      <c r="B5034" s="140"/>
      <c r="C5034" s="41"/>
      <c r="D5034" s="44"/>
      <c r="E5034" s="45"/>
      <c r="F5034" s="41"/>
      <c r="G5034" s="67" t="s">
        <v>572</v>
      </c>
      <c r="H5034" s="145"/>
    </row>
    <row r="5035" ht="15.75" customHeight="1">
      <c r="A5035" s="42"/>
      <c r="B5035" s="140"/>
      <c r="C5035" s="41"/>
      <c r="D5035" s="44"/>
      <c r="E5035" s="45"/>
      <c r="F5035" s="41"/>
      <c r="G5035" s="67"/>
      <c r="H5035" s="169"/>
    </row>
    <row r="5036" ht="15.75" customHeight="1">
      <c r="A5036" s="42"/>
      <c r="B5036" s="140"/>
      <c r="C5036" s="41"/>
      <c r="D5036" s="44"/>
      <c r="E5036" s="45"/>
      <c r="F5036" s="41"/>
      <c r="G5036" s="67"/>
      <c r="H5036" s="205"/>
    </row>
    <row r="5037" ht="15.75" customHeight="1">
      <c r="A5037" s="42"/>
      <c r="B5037" s="140"/>
      <c r="C5037" s="41"/>
      <c r="D5037" s="44"/>
      <c r="E5037" s="45"/>
      <c r="F5037" s="41"/>
      <c r="G5037" s="67"/>
      <c r="H5037" s="205"/>
    </row>
    <row r="5038" ht="15.75" customHeight="1">
      <c r="A5038" s="42"/>
      <c r="B5038" s="140"/>
      <c r="C5038" s="41"/>
      <c r="D5038" s="44"/>
      <c r="E5038" s="45"/>
      <c r="F5038" s="41"/>
      <c r="G5038" s="67"/>
      <c r="H5038" s="205"/>
    </row>
    <row r="5039" ht="15.75" customHeight="1">
      <c r="A5039" s="138" t="s">
        <v>562</v>
      </c>
      <c r="B5039" s="89" t="s">
        <v>275</v>
      </c>
      <c r="C5039" s="34" t="s">
        <v>484</v>
      </c>
      <c r="D5039" s="35"/>
      <c r="E5039" s="36"/>
      <c r="F5039" s="37"/>
      <c r="G5039" s="38"/>
      <c r="H5039" s="35"/>
    </row>
    <row r="5040" ht="15.75" customHeight="1">
      <c r="A5040" s="42"/>
      <c r="B5040" s="140"/>
      <c r="C5040" s="42"/>
      <c r="D5040" s="44"/>
      <c r="E5040" s="45"/>
      <c r="F5040" s="42"/>
      <c r="G5040" s="46"/>
      <c r="H5040" s="44"/>
    </row>
    <row r="5041" ht="15.75" customHeight="1">
      <c r="A5041" s="48" t="s">
        <v>476</v>
      </c>
      <c r="B5041" s="48" t="s">
        <v>477</v>
      </c>
      <c r="C5041" s="48" t="s">
        <v>478</v>
      </c>
      <c r="D5041" s="49" t="s">
        <v>564</v>
      </c>
      <c r="E5041" s="50" t="s">
        <v>10</v>
      </c>
      <c r="F5041" s="48" t="s">
        <v>480</v>
      </c>
      <c r="G5041" s="51" t="s">
        <v>481</v>
      </c>
      <c r="H5041" s="49" t="s">
        <v>565</v>
      </c>
    </row>
    <row r="5042" ht="15.75" customHeight="1">
      <c r="A5042" s="53">
        <v>1.0</v>
      </c>
      <c r="B5042" s="55" t="s">
        <v>69</v>
      </c>
      <c r="C5042" s="55" t="str">
        <f>+IF(ISERROR(VLOOKUP($B5042,Insumos!$C:$G,3,FALSE)),"",VLOOKUP($B5042,Insumos!$C:$G,3,FALSE))</f>
        <v>GRAMOS</v>
      </c>
      <c r="D5042" s="56">
        <f>+IF(ISERROR(VLOOKUP($B5042,Insumos!$C:$G,2,FALSE)),"",VLOOKUP($B5042,Insumos!$C:$G,2,FALSE))</f>
        <v>2777.79</v>
      </c>
      <c r="E5042" s="57">
        <f>+IF(ISERROR(VLOOKUP($B5042,Insumos!$C:$G,5,FALSE)),"",VLOOKUP($B5042,Insumos!$C:$G,5,FALSE))</f>
        <v>5700</v>
      </c>
      <c r="F5042" s="55" t="str">
        <f>+IF(ISERROR(VLOOKUP($B5042,Insumos!$C:$G,4,FALSE)),"",VLOOKUP($B5042,Insumos!$C:$G,4,FALSE))</f>
        <v>GRAMOS</v>
      </c>
      <c r="G5042" s="182">
        <v>110.0</v>
      </c>
      <c r="H5042" s="56">
        <f t="shared" ref="H5042:H5059" si="179">IF(ISERROR(ROUND(+D5042/E5042*G5042,2)),0,ROUND(+D5042/E5042*G5042,2))</f>
        <v>53.61</v>
      </c>
    </row>
    <row r="5043" ht="15.75" customHeight="1">
      <c r="A5043" s="53">
        <v>2.0</v>
      </c>
      <c r="B5043" s="55" t="s">
        <v>52</v>
      </c>
      <c r="C5043" s="55" t="str">
        <f>+IF(ISERROR(VLOOKUP($B5043,Insumos!$C:$G,3,FALSE)),"",VLOOKUP($B5043,Insumos!$C:$G,3,FALSE))</f>
        <v>UNIDAD</v>
      </c>
      <c r="D5043" s="56">
        <f>+IF(ISERROR(VLOOKUP($B5043,Insumos!$C:$G,2,FALSE)),"",VLOOKUP($B5043,Insumos!$C:$G,2,FALSE))</f>
        <v>5000</v>
      </c>
      <c r="E5043" s="57">
        <f>+IF(ISERROR(VLOOKUP($B5043,Insumos!$C:$G,5,FALSE)),"",VLOOKUP($B5043,Insumos!$C:$G,5,FALSE))</f>
        <v>100</v>
      </c>
      <c r="F5043" s="55" t="str">
        <f>+IF(ISERROR(VLOOKUP($B5043,Insumos!$C:$G,4,FALSE)),"",VLOOKUP($B5043,Insumos!$C:$G,4,FALSE))</f>
        <v>UNIDAD</v>
      </c>
      <c r="G5043" s="186">
        <v>0.5</v>
      </c>
      <c r="H5043" s="56">
        <f t="shared" si="179"/>
        <v>25</v>
      </c>
    </row>
    <row r="5044" ht="15.75" customHeight="1">
      <c r="A5044" s="53">
        <v>3.0</v>
      </c>
      <c r="B5044" s="55" t="s">
        <v>32</v>
      </c>
      <c r="C5044" s="55" t="str">
        <f>+IF(ISERROR(VLOOKUP($B5044,Insumos!$C:$G,3,FALSE)),"",VLOOKUP($B5044,Insumos!$C:$G,3,FALSE))</f>
        <v>GRAMOS</v>
      </c>
      <c r="D5044" s="56">
        <f>+IF(ISERROR(VLOOKUP($B5044,Insumos!$C:$G,2,FALSE)),"",VLOOKUP($B5044,Insumos!$C:$G,2,FALSE))</f>
        <v>1890</v>
      </c>
      <c r="E5044" s="57">
        <f>+IF(ISERROR(VLOOKUP($B5044,Insumos!$C:$G,5,FALSE)),"",VLOOKUP($B5044,Insumos!$C:$G,5,FALSE))</f>
        <v>500</v>
      </c>
      <c r="F5044" s="55" t="str">
        <f>+IF(ISERROR(VLOOKUP($B5044,Insumos!$C:$G,4,FALSE)),"",VLOOKUP($B5044,Insumos!$C:$G,4,FALSE))</f>
        <v>GRAMOS</v>
      </c>
      <c r="G5044" s="186">
        <v>35.0</v>
      </c>
      <c r="H5044" s="56">
        <f t="shared" si="179"/>
        <v>132.3</v>
      </c>
    </row>
    <row r="5045" ht="15.75" customHeight="1">
      <c r="A5045" s="53">
        <v>4.0</v>
      </c>
      <c r="B5045" s="55" t="s">
        <v>33</v>
      </c>
      <c r="C5045" s="55" t="str">
        <f>+IF(ISERROR(VLOOKUP($B5045,Insumos!$C:$G,3,FALSE)),"",VLOOKUP($B5045,Insumos!$C:$G,3,FALSE))</f>
        <v>GRAMOS</v>
      </c>
      <c r="D5045" s="56">
        <f>+IF(ISERROR(VLOOKUP($B5045,Insumos!$C:$G,2,FALSE)),"",VLOOKUP($B5045,Insumos!$C:$G,2,FALSE))</f>
        <v>6945</v>
      </c>
      <c r="E5045" s="57">
        <f>+IF(ISERROR(VLOOKUP($B5045,Insumos!$C:$G,5,FALSE)),"",VLOOKUP($B5045,Insumos!$C:$G,5,FALSE))</f>
        <v>1360</v>
      </c>
      <c r="F5045" s="55" t="str">
        <f>+IF(ISERROR(VLOOKUP($B5045,Insumos!$C:$G,4,FALSE)),"",VLOOKUP($B5045,Insumos!$C:$G,4,FALSE))</f>
        <v>GRAMOS</v>
      </c>
      <c r="G5045" s="186">
        <v>35.0</v>
      </c>
      <c r="H5045" s="56">
        <f t="shared" si="179"/>
        <v>178.73</v>
      </c>
    </row>
    <row r="5046" ht="15.75" customHeight="1">
      <c r="A5046" s="53">
        <v>5.0</v>
      </c>
      <c r="B5046" s="55" t="s">
        <v>54</v>
      </c>
      <c r="C5046" s="55" t="str">
        <f>+IF(ISERROR(VLOOKUP($B5046,Insumos!$C:$G,3,FALSE)),"",VLOOKUP($B5046,Insumos!$C:$G,3,FALSE))</f>
        <v>UNIDAD</v>
      </c>
      <c r="D5046" s="56">
        <f>+IF(ISERROR(VLOOKUP($B5046,Insumos!$C:$G,2,FALSE)),"",VLOOKUP($B5046,Insumos!$C:$G,2,FALSE))</f>
        <v>8000</v>
      </c>
      <c r="E5046" s="57">
        <f>+IF(ISERROR(VLOOKUP($B5046,Insumos!$C:$G,5,FALSE)),"",VLOOKUP($B5046,Insumos!$C:$G,5,FALSE))</f>
        <v>36</v>
      </c>
      <c r="F5046" s="55" t="str">
        <f>+IF(ISERROR(VLOOKUP($B5046,Insumos!$C:$G,4,FALSE)),"",VLOOKUP($B5046,Insumos!$C:$G,4,FALSE))</f>
        <v>UNIDAD</v>
      </c>
      <c r="G5046" s="186">
        <v>0.5</v>
      </c>
      <c r="H5046" s="56">
        <f t="shared" si="179"/>
        <v>111.11</v>
      </c>
    </row>
    <row r="5047" ht="15.75" customHeight="1">
      <c r="A5047" s="53">
        <v>6.0</v>
      </c>
      <c r="B5047" s="55" t="s">
        <v>129</v>
      </c>
      <c r="C5047" s="55" t="str">
        <f>+IF(ISERROR(VLOOKUP($B5047,Insumos!$C:$G,3,FALSE)),"",VLOOKUP($B5047,Insumos!$C:$G,3,FALSE))</f>
        <v>GRAMOS</v>
      </c>
      <c r="D5047" s="56">
        <f>+IF(ISERROR(VLOOKUP($B5047,Insumos!$C:$G,2,FALSE)),"",VLOOKUP($B5047,Insumos!$C:$G,2,FALSE))</f>
        <v>13944.82759</v>
      </c>
      <c r="E5047" s="57">
        <f>+IF(ISERROR(VLOOKUP($B5047,Insumos!$C:$G,5,FALSE)),"",VLOOKUP($B5047,Insumos!$C:$G,5,FALSE))</f>
        <v>1000</v>
      </c>
      <c r="F5047" s="55" t="str">
        <f>+IF(ISERROR(VLOOKUP($B5047,Insumos!$C:$G,4,FALSE)),"",VLOOKUP($B5047,Insumos!$C:$G,4,FALSE))</f>
        <v>GRAMOS</v>
      </c>
      <c r="G5047" s="186">
        <v>45.0</v>
      </c>
      <c r="H5047" s="56">
        <f t="shared" si="179"/>
        <v>627.52</v>
      </c>
    </row>
    <row r="5048" ht="15.75" customHeight="1">
      <c r="A5048" s="53">
        <v>7.0</v>
      </c>
      <c r="B5048" s="55" t="s">
        <v>297</v>
      </c>
      <c r="C5048" s="55" t="str">
        <f>+IF(ISERROR(VLOOKUP($B5048,Insumos!$C:$G,3,FALSE)),"",VLOOKUP($B5048,Insumos!$C:$G,3,FALSE))</f>
        <v>CAJA</v>
      </c>
      <c r="D5048" s="56">
        <f>+IF(ISERROR(VLOOKUP($B5048,Insumos!$C:$G,2,FALSE)),"",VLOOKUP($B5048,Insumos!$C:$G,2,FALSE))</f>
        <v>110</v>
      </c>
      <c r="E5048" s="57">
        <f>+IF(ISERROR(VLOOKUP($B5048,Insumos!$C:$G,5,FALSE)),"",VLOOKUP($B5048,Insumos!$C:$G,5,FALSE))</f>
        <v>1</v>
      </c>
      <c r="F5048" s="55" t="str">
        <f>+IF(ISERROR(VLOOKUP($B5048,Insumos!$C:$G,4,FALSE)),"",VLOOKUP($B5048,Insumos!$C:$G,4,FALSE))</f>
        <v>CAJA</v>
      </c>
      <c r="G5048" s="141">
        <v>1.0</v>
      </c>
      <c r="H5048" s="56">
        <f t="shared" si="179"/>
        <v>110</v>
      </c>
    </row>
    <row r="5049" ht="15.75" customHeight="1">
      <c r="A5049" s="53">
        <v>8.0</v>
      </c>
      <c r="B5049" s="55" t="s">
        <v>314</v>
      </c>
      <c r="C5049" s="55" t="str">
        <f>+IF(ISERROR(VLOOKUP($B5049,Insumos!$C:$G,3,FALSE)),"",VLOOKUP($B5049,Insumos!$C:$G,3,FALSE))</f>
        <v>UNIDAD</v>
      </c>
      <c r="D5049" s="56">
        <f>+IF(ISERROR(VLOOKUP($B5049,Insumos!$C:$G,2,FALSE)),"",VLOOKUP($B5049,Insumos!$C:$G,2,FALSE))</f>
        <v>10.5</v>
      </c>
      <c r="E5049" s="57">
        <f>+IF(ISERROR(VLOOKUP($B5049,Insumos!$C:$G,5,FALSE)),"",VLOOKUP($B5049,Insumos!$C:$G,5,FALSE))</f>
        <v>1</v>
      </c>
      <c r="F5049" s="55" t="str">
        <f>+IF(ISERROR(VLOOKUP($B5049,Insumos!$C:$G,4,FALSE)),"",VLOOKUP($B5049,Insumos!$C:$G,4,FALSE))</f>
        <v>UNIDAD</v>
      </c>
      <c r="G5049" s="141">
        <v>1.0</v>
      </c>
      <c r="H5049" s="56">
        <f t="shared" si="179"/>
        <v>10.5</v>
      </c>
    </row>
    <row r="5050" ht="15.75" customHeight="1">
      <c r="A5050" s="53">
        <v>9.0</v>
      </c>
      <c r="B5050" s="55" t="s">
        <v>156</v>
      </c>
      <c r="C5050" s="55" t="str">
        <f>+IF(ISERROR(VLOOKUP($B5050,Insumos!$C:$G,3,FALSE)),"",VLOOKUP($B5050,Insumos!$C:$G,3,FALSE))</f>
        <v>GRAMOS</v>
      </c>
      <c r="D5050" s="56">
        <f>+IF(ISERROR(VLOOKUP($B5050,Insumos!$C:$G,2,FALSE)),"",VLOOKUP($B5050,Insumos!$C:$G,2,FALSE))</f>
        <v>909</v>
      </c>
      <c r="E5050" s="57">
        <f>+IF(ISERROR(VLOOKUP($B5050,Insumos!$C:$G,5,FALSE)),"",VLOOKUP($B5050,Insumos!$C:$G,5,FALSE))</f>
        <v>1000</v>
      </c>
      <c r="F5050" s="55" t="str">
        <f>+IF(ISERROR(VLOOKUP($B5050,Insumos!$C:$G,4,FALSE)),"",VLOOKUP($B5050,Insumos!$C:$G,4,FALSE))</f>
        <v>GRAMOS</v>
      </c>
      <c r="G5050" s="141">
        <v>8.0</v>
      </c>
      <c r="H5050" s="56">
        <f t="shared" si="179"/>
        <v>7.27</v>
      </c>
    </row>
    <row r="5051" ht="15.75" customHeight="1">
      <c r="A5051" s="53">
        <v>10.0</v>
      </c>
      <c r="B5051" s="55" t="s">
        <v>313</v>
      </c>
      <c r="C5051" s="55" t="str">
        <f>+IF(ISERROR(VLOOKUP($B5051,Insumos!$C:$G,3,FALSE)),"",VLOOKUP($B5051,Insumos!$C:$G,3,FALSE))</f>
        <v>GRAMOS</v>
      </c>
      <c r="D5051" s="56">
        <f>+IF(ISERROR(VLOOKUP($B5051,Insumos!$C:$G,2,FALSE)),"",VLOOKUP($B5051,Insumos!$C:$G,2,FALSE))</f>
        <v>6750</v>
      </c>
      <c r="E5051" s="57">
        <f>+IF(ISERROR(VLOOKUP($B5051,Insumos!$C:$G,5,FALSE)),"",VLOOKUP($B5051,Insumos!$C:$G,5,FALSE))</f>
        <v>1000</v>
      </c>
      <c r="F5051" s="55" t="str">
        <f>+IF(ISERROR(VLOOKUP($B5051,Insumos!$C:$G,4,FALSE)),"",VLOOKUP($B5051,Insumos!$C:$G,4,FALSE))</f>
        <v>GRAMOS</v>
      </c>
      <c r="G5051" s="141">
        <v>8.0</v>
      </c>
      <c r="H5051" s="56">
        <f t="shared" si="179"/>
        <v>54</v>
      </c>
    </row>
    <row r="5052" ht="15.75" customHeight="1">
      <c r="A5052" s="53">
        <v>11.0</v>
      </c>
      <c r="B5052" s="55" t="s">
        <v>311</v>
      </c>
      <c r="C5052" s="55" t="str">
        <f>+IF(ISERROR(VLOOKUP($B5052,Insumos!$C:$G,3,FALSE)),"",VLOOKUP($B5052,Insumos!$C:$G,3,FALSE))</f>
        <v>UNIDAD</v>
      </c>
      <c r="D5052" s="56">
        <f>+IF(ISERROR(VLOOKUP($B5052,Insumos!$C:$G,2,FALSE)),"",VLOOKUP($B5052,Insumos!$C:$G,2,FALSE))</f>
        <v>75.25</v>
      </c>
      <c r="E5052" s="57">
        <f>+IF(ISERROR(VLOOKUP($B5052,Insumos!$C:$G,5,FALSE)),"",VLOOKUP($B5052,Insumos!$C:$G,5,FALSE))</f>
        <v>1</v>
      </c>
      <c r="F5052" s="55" t="str">
        <f>+IF(ISERROR(VLOOKUP($B5052,Insumos!$C:$G,4,FALSE)),"",VLOOKUP($B5052,Insumos!$C:$G,4,FALSE))</f>
        <v>UNIDAD</v>
      </c>
      <c r="G5052" s="141">
        <v>1.0</v>
      </c>
      <c r="H5052" s="56">
        <f t="shared" si="179"/>
        <v>75.25</v>
      </c>
    </row>
    <row r="5053" ht="15.75" customHeight="1">
      <c r="A5053" s="53">
        <v>12.0</v>
      </c>
      <c r="B5053" s="55" t="s">
        <v>312</v>
      </c>
      <c r="C5053" s="55" t="str">
        <f>+IF(ISERROR(VLOOKUP($B5053,Insumos!$C:$G,3,FALSE)),"",VLOOKUP($B5053,Insumos!$C:$G,3,FALSE))</f>
        <v>UNIDAD</v>
      </c>
      <c r="D5053" s="56">
        <f>+IF(ISERROR(VLOOKUP($B5053,Insumos!$C:$G,2,FALSE)),"",VLOOKUP($B5053,Insumos!$C:$G,2,FALSE))</f>
        <v>90.25</v>
      </c>
      <c r="E5053" s="57">
        <f>+IF(ISERROR(VLOOKUP($B5053,Insumos!$C:$G,5,FALSE)),"",VLOOKUP($B5053,Insumos!$C:$G,5,FALSE))</f>
        <v>1</v>
      </c>
      <c r="F5053" s="55" t="str">
        <f>+IF(ISERROR(VLOOKUP($B5053,Insumos!$C:$G,4,FALSE)),"",VLOOKUP($B5053,Insumos!$C:$G,4,FALSE))</f>
        <v>UNIDAD</v>
      </c>
      <c r="G5053" s="141">
        <v>1.0</v>
      </c>
      <c r="H5053" s="56">
        <f t="shared" si="179"/>
        <v>90.25</v>
      </c>
    </row>
    <row r="5054" ht="15.75" customHeight="1">
      <c r="A5054" s="53">
        <v>13.0</v>
      </c>
      <c r="B5054" s="55" t="s">
        <v>303</v>
      </c>
      <c r="C5054" s="55" t="str">
        <f>+IF(ISERROR(VLOOKUP($B5054,Insumos!$C:$G,3,FALSE)),"",VLOOKUP($B5054,Insumos!$C:$G,3,FALSE))</f>
        <v>UNIDAD</v>
      </c>
      <c r="D5054" s="56">
        <f>+IF(ISERROR(VLOOKUP($B5054,Insumos!$C:$G,2,FALSE)),"",VLOOKUP($B5054,Insumos!$C:$G,2,FALSE))</f>
        <v>10</v>
      </c>
      <c r="E5054" s="57">
        <f>+IF(ISERROR(VLOOKUP($B5054,Insumos!$C:$G,5,FALSE)),"",VLOOKUP($B5054,Insumos!$C:$G,5,FALSE))</f>
        <v>1</v>
      </c>
      <c r="F5054" s="55" t="str">
        <f>+IF(ISERROR(VLOOKUP($B5054,Insumos!$C:$G,4,FALSE)),"",VLOOKUP($B5054,Insumos!$C:$G,4,FALSE))</f>
        <v>UNIDAD</v>
      </c>
      <c r="G5054" s="141">
        <v>2.0</v>
      </c>
      <c r="H5054" s="56">
        <f t="shared" si="179"/>
        <v>20</v>
      </c>
    </row>
    <row r="5055" ht="15.75" customHeight="1">
      <c r="A5055" s="53">
        <v>14.0</v>
      </c>
      <c r="B5055" s="55" t="s">
        <v>304</v>
      </c>
      <c r="C5055" s="55" t="str">
        <f>+IF(ISERROR(VLOOKUP($B5055,Insumos!$C:$G,3,FALSE)),"",VLOOKUP($B5055,Insumos!$C:$G,3,FALSE))</f>
        <v>UNIDAD</v>
      </c>
      <c r="D5055" s="56">
        <f>+IF(ISERROR(VLOOKUP($B5055,Insumos!$C:$G,2,FALSE)),"",VLOOKUP($B5055,Insumos!$C:$G,2,FALSE))</f>
        <v>9</v>
      </c>
      <c r="E5055" s="57">
        <f>+IF(ISERROR(VLOOKUP($B5055,Insumos!$C:$G,5,FALSE)),"",VLOOKUP($B5055,Insumos!$C:$G,5,FALSE))</f>
        <v>1</v>
      </c>
      <c r="F5055" s="55" t="str">
        <f>+IF(ISERROR(VLOOKUP($B5055,Insumos!$C:$G,4,FALSE)),"",VLOOKUP($B5055,Insumos!$C:$G,4,FALSE))</f>
        <v>UNIDAD</v>
      </c>
      <c r="G5055" s="141">
        <v>2.0</v>
      </c>
      <c r="H5055" s="56">
        <f t="shared" si="179"/>
        <v>18</v>
      </c>
    </row>
    <row r="5056" ht="15.75" customHeight="1">
      <c r="A5056" s="53">
        <v>15.0</v>
      </c>
      <c r="B5056" s="55" t="s">
        <v>315</v>
      </c>
      <c r="C5056" s="55" t="str">
        <f>+IF(ISERROR(VLOOKUP($B5056,Insumos!$C:$G,3,FALSE)),"",VLOOKUP($B5056,Insumos!$C:$G,3,FALSE))</f>
        <v>UNIDAD</v>
      </c>
      <c r="D5056" s="56">
        <f>+IF(ISERROR(VLOOKUP($B5056,Insumos!$C:$G,2,FALSE)),"",VLOOKUP($B5056,Insumos!$C:$G,2,FALSE))</f>
        <v>170</v>
      </c>
      <c r="E5056" s="57">
        <f>+IF(ISERROR(VLOOKUP($B5056,Insumos!$C:$G,5,FALSE)),"",VLOOKUP($B5056,Insumos!$C:$G,5,FALSE))</f>
        <v>1</v>
      </c>
      <c r="F5056" s="55" t="str">
        <f>+IF(ISERROR(VLOOKUP($B5056,Insumos!$C:$G,4,FALSE)),"",VLOOKUP($B5056,Insumos!$C:$G,4,FALSE))</f>
        <v>UNIDAD</v>
      </c>
      <c r="G5056" s="141">
        <v>1.0</v>
      </c>
      <c r="H5056" s="56">
        <f t="shared" si="179"/>
        <v>170</v>
      </c>
    </row>
    <row r="5057" ht="15.75" customHeight="1">
      <c r="A5057" s="53">
        <v>16.0</v>
      </c>
      <c r="B5057" s="55"/>
      <c r="C5057" s="55" t="str">
        <f>+IF(ISERROR(VLOOKUP($B5057,Insumos!$C:$G,3,FALSE)),"",VLOOKUP($B5057,Insumos!$C:$G,3,FALSE))</f>
        <v/>
      </c>
      <c r="D5057" s="56" t="str">
        <f>+IF(ISERROR(VLOOKUP($B5057,Insumos!$C:$G,2,FALSE)),"",VLOOKUP($B5057,Insumos!$C:$G,2,FALSE))</f>
        <v/>
      </c>
      <c r="E5057" s="57" t="str">
        <f>+IF(ISERROR(VLOOKUP($B5057,Insumos!$C:$G,5,FALSE)),"",VLOOKUP($B5057,Insumos!$C:$G,5,FALSE))</f>
        <v/>
      </c>
      <c r="F5057" s="55" t="str">
        <f>+IF(ISERROR(VLOOKUP($B5057,Insumos!$C:$G,4,FALSE)),"",VLOOKUP($B5057,Insumos!$C:$G,4,FALSE))</f>
        <v/>
      </c>
      <c r="G5057" s="141"/>
      <c r="H5057" s="56">
        <f t="shared" si="179"/>
        <v>0</v>
      </c>
    </row>
    <row r="5058" ht="15.75" customHeight="1">
      <c r="A5058" s="53">
        <v>17.0</v>
      </c>
      <c r="B5058" s="55"/>
      <c r="C5058" s="55" t="str">
        <f>+IF(ISERROR(VLOOKUP($B5058,Insumos!$C:$G,3,FALSE)),"",VLOOKUP($B5058,Insumos!$C:$G,3,FALSE))</f>
        <v/>
      </c>
      <c r="D5058" s="56" t="str">
        <f>+IF(ISERROR(VLOOKUP($B5058,Insumos!$C:$G,2,FALSE)),"",VLOOKUP($B5058,Insumos!$C:$G,2,FALSE))</f>
        <v/>
      </c>
      <c r="E5058" s="57" t="str">
        <f>+IF(ISERROR(VLOOKUP($B5058,Insumos!$C:$G,5,FALSE)),"",VLOOKUP($B5058,Insumos!$C:$G,5,FALSE))</f>
        <v/>
      </c>
      <c r="F5058" s="55" t="str">
        <f>+IF(ISERROR(VLOOKUP($B5058,Insumos!$C:$G,4,FALSE)),"",VLOOKUP($B5058,Insumos!$C:$G,4,FALSE))</f>
        <v/>
      </c>
      <c r="G5058" s="141"/>
      <c r="H5058" s="56">
        <f t="shared" si="179"/>
        <v>0</v>
      </c>
    </row>
    <row r="5059" ht="15.75" customHeight="1">
      <c r="A5059" s="53">
        <v>18.0</v>
      </c>
      <c r="B5059" s="55"/>
      <c r="C5059" s="55" t="str">
        <f>+IF(ISERROR(VLOOKUP($B5059,Insumos!$C:$G,3,FALSE)),"",VLOOKUP($B5059,Insumos!$C:$G,3,FALSE))</f>
        <v/>
      </c>
      <c r="D5059" s="56" t="str">
        <f>+IF(ISERROR(VLOOKUP($B5059,Insumos!$C:$G,2,FALSE)),"",VLOOKUP($B5059,Insumos!$C:$G,2,FALSE))</f>
        <v/>
      </c>
      <c r="E5059" s="57" t="str">
        <f>+IF(ISERROR(VLOOKUP($B5059,Insumos!$C:$G,5,FALSE)),"",VLOOKUP($B5059,Insumos!$C:$G,5,FALSE))</f>
        <v/>
      </c>
      <c r="F5059" s="55" t="str">
        <f>+IF(ISERROR(VLOOKUP($B5059,Insumos!$C:$G,4,FALSE)),"",VLOOKUP($B5059,Insumos!$C:$G,4,FALSE))</f>
        <v/>
      </c>
      <c r="G5059" s="141"/>
      <c r="H5059" s="56">
        <f t="shared" si="179"/>
        <v>0</v>
      </c>
    </row>
    <row r="5060" ht="15.75" customHeight="1">
      <c r="A5060" s="42"/>
      <c r="B5060" s="140"/>
      <c r="C5060" s="41"/>
      <c r="D5060" s="44"/>
      <c r="E5060" s="45"/>
      <c r="F5060" s="41"/>
      <c r="G5060" s="67" t="s">
        <v>566</v>
      </c>
      <c r="H5060" s="68">
        <f>+SUM(H5042:H5059)</f>
        <v>1683.54</v>
      </c>
    </row>
    <row r="5061" ht="15.75" customHeight="1">
      <c r="A5061" s="42"/>
      <c r="B5061" s="140"/>
      <c r="C5061" s="41"/>
      <c r="D5061" s="44"/>
      <c r="E5061" s="45"/>
      <c r="F5061" s="41"/>
      <c r="G5061" s="67" t="s">
        <v>569</v>
      </c>
      <c r="H5061" s="142">
        <f>+H5060/10</f>
        <v>168.354</v>
      </c>
    </row>
    <row r="5062" ht="15.75" customHeight="1">
      <c r="A5062" s="42"/>
      <c r="B5062" s="140"/>
      <c r="C5062" s="41"/>
      <c r="D5062" s="44"/>
      <c r="E5062" s="45"/>
      <c r="F5062" s="41"/>
      <c r="G5062" s="67" t="s">
        <v>570</v>
      </c>
      <c r="H5062" s="143">
        <f>(H5060+H5061)*1.19</f>
        <v>2203.75386</v>
      </c>
    </row>
    <row r="5063" ht="15.75" customHeight="1">
      <c r="A5063" s="42"/>
      <c r="B5063" s="140"/>
      <c r="C5063" s="41"/>
      <c r="D5063" s="44"/>
      <c r="E5063" s="45"/>
      <c r="F5063" s="41"/>
      <c r="G5063" s="67" t="s">
        <v>571</v>
      </c>
      <c r="H5063" s="144" t="str">
        <f>+H5062/H5064</f>
        <v>#DIV/0!</v>
      </c>
    </row>
    <row r="5064" ht="15.75" customHeight="1">
      <c r="A5064" s="42"/>
      <c r="B5064" s="140"/>
      <c r="C5064" s="41"/>
      <c r="D5064" s="44"/>
      <c r="E5064" s="45"/>
      <c r="F5064" s="41"/>
      <c r="G5064" s="67" t="s">
        <v>572</v>
      </c>
      <c r="H5064" s="145"/>
    </row>
    <row r="5065" ht="15.75" customHeight="1">
      <c r="A5065" s="42"/>
      <c r="B5065" s="140"/>
      <c r="C5065" s="41"/>
      <c r="D5065" s="44"/>
      <c r="E5065" s="45"/>
      <c r="F5065" s="41"/>
      <c r="G5065" s="67"/>
      <c r="H5065" s="205"/>
    </row>
    <row r="5066" ht="15.75" customHeight="1">
      <c r="A5066" s="42"/>
      <c r="B5066" s="140"/>
      <c r="C5066" s="41"/>
      <c r="D5066" s="44"/>
      <c r="E5066" s="45"/>
      <c r="F5066" s="41"/>
      <c r="G5066" s="67"/>
      <c r="H5066" s="205"/>
    </row>
    <row r="5067" ht="15.75" customHeight="1">
      <c r="A5067" s="138" t="s">
        <v>562</v>
      </c>
      <c r="B5067" s="89" t="s">
        <v>276</v>
      </c>
      <c r="C5067" s="34" t="s">
        <v>484</v>
      </c>
      <c r="D5067" s="35"/>
      <c r="E5067" s="36"/>
      <c r="F5067" s="37"/>
      <c r="G5067" s="38"/>
      <c r="H5067" s="35"/>
    </row>
    <row r="5068" ht="15.75" customHeight="1">
      <c r="A5068" s="42"/>
      <c r="B5068" s="140"/>
      <c r="C5068" s="42"/>
      <c r="D5068" s="44"/>
      <c r="E5068" s="45"/>
      <c r="F5068" s="42"/>
      <c r="G5068" s="46"/>
      <c r="H5068" s="44"/>
    </row>
    <row r="5069" ht="15.75" customHeight="1">
      <c r="A5069" s="48" t="s">
        <v>476</v>
      </c>
      <c r="B5069" s="48" t="s">
        <v>477</v>
      </c>
      <c r="C5069" s="48" t="s">
        <v>478</v>
      </c>
      <c r="D5069" s="49" t="s">
        <v>564</v>
      </c>
      <c r="E5069" s="50" t="s">
        <v>10</v>
      </c>
      <c r="F5069" s="48" t="s">
        <v>480</v>
      </c>
      <c r="G5069" s="51" t="s">
        <v>481</v>
      </c>
      <c r="H5069" s="49" t="s">
        <v>565</v>
      </c>
    </row>
    <row r="5070" ht="15.75" customHeight="1">
      <c r="A5070" s="53">
        <v>1.0</v>
      </c>
      <c r="B5070" s="55" t="s">
        <v>69</v>
      </c>
      <c r="C5070" s="55" t="str">
        <f>+IF(ISERROR(VLOOKUP($B5070,Insumos!$C:$G,3,FALSE)),"",VLOOKUP($B5070,Insumos!$C:$G,3,FALSE))</f>
        <v>GRAMOS</v>
      </c>
      <c r="D5070" s="56">
        <f>+IF(ISERROR(VLOOKUP($B5070,Insumos!$C:$G,2,FALSE)),"",VLOOKUP($B5070,Insumos!$C:$G,2,FALSE))</f>
        <v>2777.79</v>
      </c>
      <c r="E5070" s="57">
        <f>+IF(ISERROR(VLOOKUP($B5070,Insumos!$C:$G,5,FALSE)),"",VLOOKUP($B5070,Insumos!$C:$G,5,FALSE))</f>
        <v>5700</v>
      </c>
      <c r="F5070" s="55" t="str">
        <f>+IF(ISERROR(VLOOKUP($B5070,Insumos!$C:$G,4,FALSE)),"",VLOOKUP($B5070,Insumos!$C:$G,4,FALSE))</f>
        <v>GRAMOS</v>
      </c>
      <c r="G5070" s="182">
        <v>110.0</v>
      </c>
      <c r="H5070" s="56">
        <f t="shared" ref="H5070:H5085" si="180">IF(ISERROR(ROUND(+D5070/E5070*G5070,2)),0,ROUND(+D5070/E5070*G5070,2))</f>
        <v>53.61</v>
      </c>
    </row>
    <row r="5071" ht="15.75" customHeight="1">
      <c r="A5071" s="53">
        <v>2.0</v>
      </c>
      <c r="B5071" s="55" t="s">
        <v>52</v>
      </c>
      <c r="C5071" s="55" t="str">
        <f>+IF(ISERROR(VLOOKUP($B5071,Insumos!$C:$G,3,FALSE)),"",VLOOKUP($B5071,Insumos!$C:$G,3,FALSE))</f>
        <v>UNIDAD</v>
      </c>
      <c r="D5071" s="56">
        <f>+IF(ISERROR(VLOOKUP($B5071,Insumos!$C:$G,2,FALSE)),"",VLOOKUP($B5071,Insumos!$C:$G,2,FALSE))</f>
        <v>5000</v>
      </c>
      <c r="E5071" s="57">
        <f>+IF(ISERROR(VLOOKUP($B5071,Insumos!$C:$G,5,FALSE)),"",VLOOKUP($B5071,Insumos!$C:$G,5,FALSE))</f>
        <v>100</v>
      </c>
      <c r="F5071" s="55" t="str">
        <f>+IF(ISERROR(VLOOKUP($B5071,Insumos!$C:$G,4,FALSE)),"",VLOOKUP($B5071,Insumos!$C:$G,4,FALSE))</f>
        <v>UNIDAD</v>
      </c>
      <c r="G5071" s="186">
        <v>0.5</v>
      </c>
      <c r="H5071" s="56">
        <f t="shared" si="180"/>
        <v>25</v>
      </c>
    </row>
    <row r="5072" ht="15.75" customHeight="1">
      <c r="A5072" s="53">
        <v>3.0</v>
      </c>
      <c r="B5072" s="55" t="s">
        <v>235</v>
      </c>
      <c r="C5072" s="55" t="str">
        <f>+IF(ISERROR(VLOOKUP($B5072,Insumos!$C:$G,3,FALSE)),"",VLOOKUP($B5072,Insumos!$C:$G,3,FALSE))</f>
        <v>GRAMOS</v>
      </c>
      <c r="D5072" s="56">
        <f>+IF(ISERROR(VLOOKUP($B5072,Insumos!$C:$G,2,FALSE)),"",VLOOKUP($B5072,Insumos!$C:$G,2,FALSE))</f>
        <v>13944.82759</v>
      </c>
      <c r="E5072" s="57">
        <f>+IF(ISERROR(VLOOKUP($B5072,Insumos!$C:$G,5,FALSE)),"",VLOOKUP($B5072,Insumos!$C:$G,5,FALSE))</f>
        <v>1000</v>
      </c>
      <c r="F5072" s="55" t="str">
        <f>+IF(ISERROR(VLOOKUP($B5072,Insumos!$C:$G,4,FALSE)),"",VLOOKUP($B5072,Insumos!$C:$G,4,FALSE))</f>
        <v>GRAMOS</v>
      </c>
      <c r="G5072" s="186">
        <v>40.0</v>
      </c>
      <c r="H5072" s="56">
        <f t="shared" si="180"/>
        <v>557.79</v>
      </c>
    </row>
    <row r="5073" ht="15.75" customHeight="1">
      <c r="A5073" s="53">
        <v>4.0</v>
      </c>
      <c r="B5073" s="55" t="s">
        <v>33</v>
      </c>
      <c r="C5073" s="55" t="str">
        <f>+IF(ISERROR(VLOOKUP($B5073,Insumos!$C:$G,3,FALSE)),"",VLOOKUP($B5073,Insumos!$C:$G,3,FALSE))</f>
        <v>GRAMOS</v>
      </c>
      <c r="D5073" s="56">
        <f>+IF(ISERROR(VLOOKUP($B5073,Insumos!$C:$G,2,FALSE)),"",VLOOKUP($B5073,Insumos!$C:$G,2,FALSE))</f>
        <v>6945</v>
      </c>
      <c r="E5073" s="57">
        <f>+IF(ISERROR(VLOOKUP($B5073,Insumos!$C:$G,5,FALSE)),"",VLOOKUP($B5073,Insumos!$C:$G,5,FALSE))</f>
        <v>1360</v>
      </c>
      <c r="F5073" s="55" t="str">
        <f>+IF(ISERROR(VLOOKUP($B5073,Insumos!$C:$G,4,FALSE)),"",VLOOKUP($B5073,Insumos!$C:$G,4,FALSE))</f>
        <v>GRAMOS</v>
      </c>
      <c r="G5073" s="181">
        <v>35.0</v>
      </c>
      <c r="H5073" s="56">
        <f t="shared" si="180"/>
        <v>178.73</v>
      </c>
    </row>
    <row r="5074" ht="15.75" customHeight="1">
      <c r="A5074" s="53">
        <v>5.0</v>
      </c>
      <c r="B5074" s="55" t="s">
        <v>324</v>
      </c>
      <c r="C5074" s="55" t="str">
        <f>+IF(ISERROR(VLOOKUP($B5074,Insumos!$C:$G,3,FALSE)),"",VLOOKUP($B5074,Insumos!$C:$G,3,FALSE))</f>
        <v>GRAMOS</v>
      </c>
      <c r="D5074" s="56">
        <f>+IF(ISERROR(VLOOKUP($B5074,Insumos!$C:$G,2,FALSE)),"",VLOOKUP($B5074,Insumos!$C:$G,2,FALSE))</f>
        <v>1134.5</v>
      </c>
      <c r="E5074" s="57">
        <f>+IF(ISERROR(VLOOKUP($B5074,Insumos!$C:$G,5,FALSE)),"",VLOOKUP($B5074,Insumos!$C:$G,5,FALSE))</f>
        <v>1000</v>
      </c>
      <c r="F5074" s="55" t="str">
        <f>+IF(ISERROR(VLOOKUP($B5074,Insumos!$C:$G,4,FALSE)),"",VLOOKUP($B5074,Insumos!$C:$G,4,FALSE))</f>
        <v>GRAMOS</v>
      </c>
      <c r="G5074" s="189">
        <v>5.0</v>
      </c>
      <c r="H5074" s="56">
        <f t="shared" si="180"/>
        <v>5.67</v>
      </c>
    </row>
    <row r="5075" ht="15.75" customHeight="1">
      <c r="A5075" s="53">
        <v>6.0</v>
      </c>
      <c r="B5075" s="55" t="s">
        <v>87</v>
      </c>
      <c r="C5075" s="55" t="str">
        <f>+IF(ISERROR(VLOOKUP($B5075,Insumos!$C:$G,3,FALSE)),"",VLOOKUP($B5075,Insumos!$C:$G,3,FALSE))</f>
        <v>GRAMOS</v>
      </c>
      <c r="D5075" s="56">
        <f>+IF(ISERROR(VLOOKUP($B5075,Insumos!$C:$G,2,FALSE)),"",VLOOKUP($B5075,Insumos!$C:$G,2,FALSE))</f>
        <v>3795</v>
      </c>
      <c r="E5075" s="57">
        <f>+IF(ISERROR(VLOOKUP($B5075,Insumos!$C:$G,5,FALSE)),"",VLOOKUP($B5075,Insumos!$C:$G,5,FALSE))</f>
        <v>500</v>
      </c>
      <c r="F5075" s="55" t="str">
        <f>+IF(ISERROR(VLOOKUP($B5075,Insumos!$C:$G,4,FALSE)),"",VLOOKUP($B5075,Insumos!$C:$G,4,FALSE))</f>
        <v>GRAMOS</v>
      </c>
      <c r="G5075" s="189">
        <v>5.0</v>
      </c>
      <c r="H5075" s="56">
        <f t="shared" si="180"/>
        <v>37.95</v>
      </c>
    </row>
    <row r="5076" ht="15.75" customHeight="1">
      <c r="A5076" s="53">
        <v>7.0</v>
      </c>
      <c r="B5076" s="55" t="s">
        <v>297</v>
      </c>
      <c r="C5076" s="55" t="str">
        <f>+IF(ISERROR(VLOOKUP($B5076,Insumos!$C:$G,3,FALSE)),"",VLOOKUP($B5076,Insumos!$C:$G,3,FALSE))</f>
        <v>CAJA</v>
      </c>
      <c r="D5076" s="56">
        <f>+IF(ISERROR(VLOOKUP($B5076,Insumos!$C:$G,2,FALSE)),"",VLOOKUP($B5076,Insumos!$C:$G,2,FALSE))</f>
        <v>110</v>
      </c>
      <c r="E5076" s="57">
        <f>+IF(ISERROR(VLOOKUP($B5076,Insumos!$C:$G,5,FALSE)),"",VLOOKUP($B5076,Insumos!$C:$G,5,FALSE))</f>
        <v>1</v>
      </c>
      <c r="F5076" s="55" t="str">
        <f>+IF(ISERROR(VLOOKUP($B5076,Insumos!$C:$G,4,FALSE)),"",VLOOKUP($B5076,Insumos!$C:$G,4,FALSE))</f>
        <v>CAJA</v>
      </c>
      <c r="G5076" s="141">
        <v>1.0</v>
      </c>
      <c r="H5076" s="56">
        <f t="shared" si="180"/>
        <v>110</v>
      </c>
    </row>
    <row r="5077" ht="15.75" customHeight="1">
      <c r="A5077" s="53">
        <v>8.0</v>
      </c>
      <c r="B5077" s="55" t="s">
        <v>314</v>
      </c>
      <c r="C5077" s="55" t="str">
        <f>+IF(ISERROR(VLOOKUP($B5077,Insumos!$C:$G,3,FALSE)),"",VLOOKUP($B5077,Insumos!$C:$G,3,FALSE))</f>
        <v>UNIDAD</v>
      </c>
      <c r="D5077" s="56">
        <f>+IF(ISERROR(VLOOKUP($B5077,Insumos!$C:$G,2,FALSE)),"",VLOOKUP($B5077,Insumos!$C:$G,2,FALSE))</f>
        <v>10.5</v>
      </c>
      <c r="E5077" s="57">
        <f>+IF(ISERROR(VLOOKUP($B5077,Insumos!$C:$G,5,FALSE)),"",VLOOKUP($B5077,Insumos!$C:$G,5,FALSE))</f>
        <v>1</v>
      </c>
      <c r="F5077" s="55" t="str">
        <f>+IF(ISERROR(VLOOKUP($B5077,Insumos!$C:$G,4,FALSE)),"",VLOOKUP($B5077,Insumos!$C:$G,4,FALSE))</f>
        <v>UNIDAD</v>
      </c>
      <c r="G5077" s="141">
        <v>1.0</v>
      </c>
      <c r="H5077" s="56">
        <f t="shared" si="180"/>
        <v>10.5</v>
      </c>
    </row>
    <row r="5078" ht="15.75" customHeight="1">
      <c r="A5078" s="53">
        <v>9.0</v>
      </c>
      <c r="B5078" s="55" t="s">
        <v>156</v>
      </c>
      <c r="C5078" s="55" t="str">
        <f>+IF(ISERROR(VLOOKUP($B5078,Insumos!$C:$G,3,FALSE)),"",VLOOKUP($B5078,Insumos!$C:$G,3,FALSE))</f>
        <v>GRAMOS</v>
      </c>
      <c r="D5078" s="56">
        <f>+IF(ISERROR(VLOOKUP($B5078,Insumos!$C:$G,2,FALSE)),"",VLOOKUP($B5078,Insumos!$C:$G,2,FALSE))</f>
        <v>909</v>
      </c>
      <c r="E5078" s="57">
        <f>+IF(ISERROR(VLOOKUP($B5078,Insumos!$C:$G,5,FALSE)),"",VLOOKUP($B5078,Insumos!$C:$G,5,FALSE))</f>
        <v>1000</v>
      </c>
      <c r="F5078" s="55" t="str">
        <f>+IF(ISERROR(VLOOKUP($B5078,Insumos!$C:$G,4,FALSE)),"",VLOOKUP($B5078,Insumos!$C:$G,4,FALSE))</f>
        <v>GRAMOS</v>
      </c>
      <c r="G5078" s="141">
        <v>8.0</v>
      </c>
      <c r="H5078" s="56">
        <f t="shared" si="180"/>
        <v>7.27</v>
      </c>
    </row>
    <row r="5079" ht="15.75" customHeight="1">
      <c r="A5079" s="53">
        <v>10.0</v>
      </c>
      <c r="B5079" s="55" t="s">
        <v>313</v>
      </c>
      <c r="C5079" s="55" t="str">
        <f>+IF(ISERROR(VLOOKUP($B5079,Insumos!$C:$G,3,FALSE)),"",VLOOKUP($B5079,Insumos!$C:$G,3,FALSE))</f>
        <v>GRAMOS</v>
      </c>
      <c r="D5079" s="56">
        <f>+IF(ISERROR(VLOOKUP($B5079,Insumos!$C:$G,2,FALSE)),"",VLOOKUP($B5079,Insumos!$C:$G,2,FALSE))</f>
        <v>6750</v>
      </c>
      <c r="E5079" s="57">
        <f>+IF(ISERROR(VLOOKUP($B5079,Insumos!$C:$G,5,FALSE)),"",VLOOKUP($B5079,Insumos!$C:$G,5,FALSE))</f>
        <v>1000</v>
      </c>
      <c r="F5079" s="55" t="str">
        <f>+IF(ISERROR(VLOOKUP($B5079,Insumos!$C:$G,4,FALSE)),"",VLOOKUP($B5079,Insumos!$C:$G,4,FALSE))</f>
        <v>GRAMOS</v>
      </c>
      <c r="G5079" s="141">
        <v>8.0</v>
      </c>
      <c r="H5079" s="56">
        <f t="shared" si="180"/>
        <v>54</v>
      </c>
    </row>
    <row r="5080" ht="15.75" customHeight="1">
      <c r="A5080" s="53">
        <v>11.0</v>
      </c>
      <c r="B5080" s="55" t="s">
        <v>311</v>
      </c>
      <c r="C5080" s="55" t="str">
        <f>+IF(ISERROR(VLOOKUP($B5080,Insumos!$C:$G,3,FALSE)),"",VLOOKUP($B5080,Insumos!$C:$G,3,FALSE))</f>
        <v>UNIDAD</v>
      </c>
      <c r="D5080" s="56">
        <f>+IF(ISERROR(VLOOKUP($B5080,Insumos!$C:$G,2,FALSE)),"",VLOOKUP($B5080,Insumos!$C:$G,2,FALSE))</f>
        <v>75.25</v>
      </c>
      <c r="E5080" s="57">
        <f>+IF(ISERROR(VLOOKUP($B5080,Insumos!$C:$G,5,FALSE)),"",VLOOKUP($B5080,Insumos!$C:$G,5,FALSE))</f>
        <v>1</v>
      </c>
      <c r="F5080" s="55" t="str">
        <f>+IF(ISERROR(VLOOKUP($B5080,Insumos!$C:$G,4,FALSE)),"",VLOOKUP($B5080,Insumos!$C:$G,4,FALSE))</f>
        <v>UNIDAD</v>
      </c>
      <c r="G5080" s="141">
        <v>1.0</v>
      </c>
      <c r="H5080" s="56">
        <f t="shared" si="180"/>
        <v>75.25</v>
      </c>
    </row>
    <row r="5081" ht="15.75" customHeight="1">
      <c r="A5081" s="53">
        <v>12.0</v>
      </c>
      <c r="B5081" s="55" t="s">
        <v>312</v>
      </c>
      <c r="C5081" s="55" t="str">
        <f>+IF(ISERROR(VLOOKUP($B5081,Insumos!$C:$G,3,FALSE)),"",VLOOKUP($B5081,Insumos!$C:$G,3,FALSE))</f>
        <v>UNIDAD</v>
      </c>
      <c r="D5081" s="56">
        <f>+IF(ISERROR(VLOOKUP($B5081,Insumos!$C:$G,2,FALSE)),"",VLOOKUP($B5081,Insumos!$C:$G,2,FALSE))</f>
        <v>90.25</v>
      </c>
      <c r="E5081" s="57">
        <f>+IF(ISERROR(VLOOKUP($B5081,Insumos!$C:$G,5,FALSE)),"",VLOOKUP($B5081,Insumos!$C:$G,5,FALSE))</f>
        <v>1</v>
      </c>
      <c r="F5081" s="55" t="str">
        <f>+IF(ISERROR(VLOOKUP($B5081,Insumos!$C:$G,4,FALSE)),"",VLOOKUP($B5081,Insumos!$C:$G,4,FALSE))</f>
        <v>UNIDAD</v>
      </c>
      <c r="G5081" s="141">
        <v>1.0</v>
      </c>
      <c r="H5081" s="56">
        <f t="shared" si="180"/>
        <v>90.25</v>
      </c>
    </row>
    <row r="5082" ht="15.75" customHeight="1">
      <c r="A5082" s="53">
        <v>13.0</v>
      </c>
      <c r="B5082" s="55" t="s">
        <v>303</v>
      </c>
      <c r="C5082" s="55" t="str">
        <f>+IF(ISERROR(VLOOKUP($B5082,Insumos!$C:$G,3,FALSE)),"",VLOOKUP($B5082,Insumos!$C:$G,3,FALSE))</f>
        <v>UNIDAD</v>
      </c>
      <c r="D5082" s="56">
        <f>+IF(ISERROR(VLOOKUP($B5082,Insumos!$C:$G,2,FALSE)),"",VLOOKUP($B5082,Insumos!$C:$G,2,FALSE))</f>
        <v>10</v>
      </c>
      <c r="E5082" s="57">
        <f>+IF(ISERROR(VLOOKUP($B5082,Insumos!$C:$G,5,FALSE)),"",VLOOKUP($B5082,Insumos!$C:$G,5,FALSE))</f>
        <v>1</v>
      </c>
      <c r="F5082" s="55" t="str">
        <f>+IF(ISERROR(VLOOKUP($B5082,Insumos!$C:$G,4,FALSE)),"",VLOOKUP($B5082,Insumos!$C:$G,4,FALSE))</f>
        <v>UNIDAD</v>
      </c>
      <c r="G5082" s="141">
        <v>2.0</v>
      </c>
      <c r="H5082" s="56">
        <f t="shared" si="180"/>
        <v>20</v>
      </c>
    </row>
    <row r="5083" ht="15.75" customHeight="1">
      <c r="A5083" s="53">
        <v>14.0</v>
      </c>
      <c r="B5083" s="55" t="s">
        <v>304</v>
      </c>
      <c r="C5083" s="55" t="str">
        <f>+IF(ISERROR(VLOOKUP($B5083,Insumos!$C:$G,3,FALSE)),"",VLOOKUP($B5083,Insumos!$C:$G,3,FALSE))</f>
        <v>UNIDAD</v>
      </c>
      <c r="D5083" s="56">
        <f>+IF(ISERROR(VLOOKUP($B5083,Insumos!$C:$G,2,FALSE)),"",VLOOKUP($B5083,Insumos!$C:$G,2,FALSE))</f>
        <v>9</v>
      </c>
      <c r="E5083" s="57">
        <f>+IF(ISERROR(VLOOKUP($B5083,Insumos!$C:$G,5,FALSE)),"",VLOOKUP($B5083,Insumos!$C:$G,5,FALSE))</f>
        <v>1</v>
      </c>
      <c r="F5083" s="55" t="str">
        <f>+IF(ISERROR(VLOOKUP($B5083,Insumos!$C:$G,4,FALSE)),"",VLOOKUP($B5083,Insumos!$C:$G,4,FALSE))</f>
        <v>UNIDAD</v>
      </c>
      <c r="G5083" s="141">
        <v>2.0</v>
      </c>
      <c r="H5083" s="56">
        <f t="shared" si="180"/>
        <v>18</v>
      </c>
    </row>
    <row r="5084" ht="15.75" customHeight="1">
      <c r="A5084" s="53">
        <v>15.0</v>
      </c>
      <c r="B5084" s="55" t="s">
        <v>315</v>
      </c>
      <c r="C5084" s="55" t="str">
        <f>+IF(ISERROR(VLOOKUP($B5084,Insumos!$C:$G,3,FALSE)),"",VLOOKUP($B5084,Insumos!$C:$G,3,FALSE))</f>
        <v>UNIDAD</v>
      </c>
      <c r="D5084" s="56">
        <f>+IF(ISERROR(VLOOKUP($B5084,Insumos!$C:$G,2,FALSE)),"",VLOOKUP($B5084,Insumos!$C:$G,2,FALSE))</f>
        <v>170</v>
      </c>
      <c r="E5084" s="57">
        <f>+IF(ISERROR(VLOOKUP($B5084,Insumos!$C:$G,5,FALSE)),"",VLOOKUP($B5084,Insumos!$C:$G,5,FALSE))</f>
        <v>1</v>
      </c>
      <c r="F5084" s="55" t="str">
        <f>+IF(ISERROR(VLOOKUP($B5084,Insumos!$C:$G,4,FALSE)),"",VLOOKUP($B5084,Insumos!$C:$G,4,FALSE))</f>
        <v>UNIDAD</v>
      </c>
      <c r="G5084" s="141">
        <v>1.0</v>
      </c>
      <c r="H5084" s="56">
        <f t="shared" si="180"/>
        <v>170</v>
      </c>
    </row>
    <row r="5085" ht="15.75" customHeight="1">
      <c r="A5085" s="53">
        <v>16.0</v>
      </c>
      <c r="B5085" s="55"/>
      <c r="C5085" s="55" t="str">
        <f>+IF(ISERROR(VLOOKUP($B5085,Insumos!$C:$G,3,FALSE)),"",VLOOKUP($B5085,Insumos!$C:$G,3,FALSE))</f>
        <v/>
      </c>
      <c r="D5085" s="56" t="str">
        <f>+IF(ISERROR(VLOOKUP($B5085,Insumos!$C:$G,2,FALSE)),"",VLOOKUP($B5085,Insumos!$C:$G,2,FALSE))</f>
        <v/>
      </c>
      <c r="E5085" s="57" t="str">
        <f>+IF(ISERROR(VLOOKUP($B5085,Insumos!$C:$G,5,FALSE)),"",VLOOKUP($B5085,Insumos!$C:$G,5,FALSE))</f>
        <v/>
      </c>
      <c r="F5085" s="55" t="str">
        <f>+IF(ISERROR(VLOOKUP($B5085,Insumos!$C:$G,4,FALSE)),"",VLOOKUP($B5085,Insumos!$C:$G,4,FALSE))</f>
        <v/>
      </c>
      <c r="G5085" s="141"/>
      <c r="H5085" s="56">
        <f t="shared" si="180"/>
        <v>0</v>
      </c>
    </row>
    <row r="5086" ht="15.75" customHeight="1">
      <c r="A5086" s="42"/>
      <c r="B5086" s="140"/>
      <c r="C5086" s="41"/>
      <c r="D5086" s="44"/>
      <c r="E5086" s="45"/>
      <c r="F5086" s="41"/>
      <c r="G5086" s="67" t="s">
        <v>566</v>
      </c>
      <c r="H5086" s="68">
        <f>+SUM(H5070:H5085)</f>
        <v>1414.02</v>
      </c>
    </row>
    <row r="5087" ht="15.75" customHeight="1">
      <c r="A5087" s="42"/>
      <c r="B5087" s="140"/>
      <c r="C5087" s="41"/>
      <c r="D5087" s="44"/>
      <c r="E5087" s="45"/>
      <c r="F5087" s="41"/>
      <c r="G5087" s="67" t="s">
        <v>569</v>
      </c>
      <c r="H5087" s="142">
        <f>+H5086/10</f>
        <v>141.402</v>
      </c>
    </row>
    <row r="5088" ht="15.75" customHeight="1">
      <c r="A5088" s="42"/>
      <c r="B5088" s="140"/>
      <c r="C5088" s="41"/>
      <c r="D5088" s="44"/>
      <c r="E5088" s="45"/>
      <c r="F5088" s="41"/>
      <c r="G5088" s="67" t="s">
        <v>570</v>
      </c>
      <c r="H5088" s="143">
        <f>(H5086+H5087)*1.19</f>
        <v>1850.95218</v>
      </c>
    </row>
    <row r="5089" ht="15.75" customHeight="1">
      <c r="A5089" s="42"/>
      <c r="B5089" s="140"/>
      <c r="C5089" s="41"/>
      <c r="D5089" s="44"/>
      <c r="E5089" s="45"/>
      <c r="F5089" s="41"/>
      <c r="G5089" s="67" t="s">
        <v>571</v>
      </c>
      <c r="H5089" s="144" t="str">
        <f>+H5088/H5090</f>
        <v>#DIV/0!</v>
      </c>
    </row>
    <row r="5090" ht="15.75" customHeight="1">
      <c r="A5090" s="42"/>
      <c r="B5090" s="140"/>
      <c r="C5090" s="41"/>
      <c r="D5090" s="44"/>
      <c r="E5090" s="45"/>
      <c r="F5090" s="41"/>
      <c r="G5090" s="67" t="s">
        <v>572</v>
      </c>
      <c r="H5090" s="145"/>
    </row>
    <row r="5091" ht="15.75" customHeight="1">
      <c r="A5091" s="42"/>
      <c r="B5091" s="140"/>
      <c r="C5091" s="41"/>
      <c r="D5091" s="44"/>
      <c r="E5091" s="45"/>
      <c r="F5091" s="41"/>
      <c r="G5091" s="67"/>
      <c r="H5091" s="169"/>
    </row>
    <row r="5092" ht="15.75" customHeight="1">
      <c r="A5092" s="42"/>
      <c r="B5092" s="140"/>
      <c r="C5092" s="41"/>
      <c r="D5092" s="44"/>
      <c r="E5092" s="45"/>
      <c r="F5092" s="41"/>
      <c r="G5092" s="67"/>
      <c r="H5092" s="205"/>
    </row>
    <row r="5093" ht="15.75" customHeight="1">
      <c r="A5093" s="42"/>
      <c r="B5093" s="140"/>
      <c r="C5093" s="41"/>
      <c r="D5093" s="44"/>
      <c r="E5093" s="45"/>
      <c r="F5093" s="41"/>
      <c r="G5093" s="67"/>
      <c r="H5093" s="205"/>
    </row>
    <row r="5094" ht="15.75" customHeight="1">
      <c r="A5094" s="42"/>
      <c r="B5094" s="140"/>
      <c r="C5094" s="41"/>
      <c r="D5094" s="44"/>
      <c r="E5094" s="45"/>
      <c r="F5094" s="41"/>
      <c r="G5094" s="67"/>
      <c r="H5094" s="205"/>
    </row>
    <row r="5095" ht="15.75" customHeight="1">
      <c r="A5095" s="138" t="s">
        <v>562</v>
      </c>
      <c r="B5095" s="89" t="s">
        <v>277</v>
      </c>
      <c r="C5095" s="34" t="s">
        <v>484</v>
      </c>
      <c r="D5095" s="35"/>
      <c r="E5095" s="36"/>
      <c r="F5095" s="37"/>
      <c r="G5095" s="38"/>
      <c r="H5095" s="35"/>
    </row>
    <row r="5096" ht="15.75" customHeight="1">
      <c r="A5096" s="42"/>
      <c r="B5096" s="140"/>
      <c r="C5096" s="42"/>
      <c r="D5096" s="44"/>
      <c r="E5096" s="45"/>
      <c r="F5096" s="42"/>
      <c r="G5096" s="46"/>
      <c r="H5096" s="44"/>
    </row>
    <row r="5097" ht="15.75" customHeight="1">
      <c r="A5097" s="48" t="s">
        <v>476</v>
      </c>
      <c r="B5097" s="48" t="s">
        <v>477</v>
      </c>
      <c r="C5097" s="48" t="s">
        <v>478</v>
      </c>
      <c r="D5097" s="49" t="s">
        <v>564</v>
      </c>
      <c r="E5097" s="50" t="s">
        <v>10</v>
      </c>
      <c r="F5097" s="48" t="s">
        <v>480</v>
      </c>
      <c r="G5097" s="51" t="s">
        <v>481</v>
      </c>
      <c r="H5097" s="49" t="s">
        <v>565</v>
      </c>
    </row>
    <row r="5098" ht="15.75" customHeight="1">
      <c r="A5098" s="53">
        <v>1.0</v>
      </c>
      <c r="B5098" s="55" t="s">
        <v>69</v>
      </c>
      <c r="C5098" s="55" t="str">
        <f>+IF(ISERROR(VLOOKUP($B5098,Insumos!$C:$G,3,FALSE)),"",VLOOKUP($B5098,Insumos!$C:$G,3,FALSE))</f>
        <v>GRAMOS</v>
      </c>
      <c r="D5098" s="56">
        <f>+IF(ISERROR(VLOOKUP($B5098,Insumos!$C:$G,2,FALSE)),"",VLOOKUP($B5098,Insumos!$C:$G,2,FALSE))</f>
        <v>2777.79</v>
      </c>
      <c r="E5098" s="57">
        <f>+IF(ISERROR(VLOOKUP($B5098,Insumos!$C:$G,5,FALSE)),"",VLOOKUP($B5098,Insumos!$C:$G,5,FALSE))</f>
        <v>5700</v>
      </c>
      <c r="F5098" s="55" t="str">
        <f>+IF(ISERROR(VLOOKUP($B5098,Insumos!$C:$G,4,FALSE)),"",VLOOKUP($B5098,Insumos!$C:$G,4,FALSE))</f>
        <v>GRAMOS</v>
      </c>
      <c r="G5098" s="182">
        <v>110.0</v>
      </c>
      <c r="H5098" s="56">
        <f t="shared" ref="H5098:H5113" si="181">IF(ISERROR(ROUND(+D5098/E5098*G5098,2)),0,ROUND(+D5098/E5098*G5098,2))</f>
        <v>53.61</v>
      </c>
    </row>
    <row r="5099" ht="15.75" customHeight="1">
      <c r="A5099" s="53">
        <v>2.0</v>
      </c>
      <c r="B5099" s="55" t="s">
        <v>52</v>
      </c>
      <c r="C5099" s="55" t="str">
        <f>+IF(ISERROR(VLOOKUP($B5099,Insumos!$C:$G,3,FALSE)),"",VLOOKUP($B5099,Insumos!$C:$G,3,FALSE))</f>
        <v>UNIDAD</v>
      </c>
      <c r="D5099" s="56">
        <f>+IF(ISERROR(VLOOKUP($B5099,Insumos!$C:$G,2,FALSE)),"",VLOOKUP($B5099,Insumos!$C:$G,2,FALSE))</f>
        <v>5000</v>
      </c>
      <c r="E5099" s="57">
        <f>+IF(ISERROR(VLOOKUP($B5099,Insumos!$C:$G,5,FALSE)),"",VLOOKUP($B5099,Insumos!$C:$G,5,FALSE))</f>
        <v>100</v>
      </c>
      <c r="F5099" s="55" t="str">
        <f>+IF(ISERROR(VLOOKUP($B5099,Insumos!$C:$G,4,FALSE)),"",VLOOKUP($B5099,Insumos!$C:$G,4,FALSE))</f>
        <v>UNIDAD</v>
      </c>
      <c r="G5099" s="186">
        <v>0.5</v>
      </c>
      <c r="H5099" s="56">
        <f t="shared" si="181"/>
        <v>25</v>
      </c>
    </row>
    <row r="5100" ht="15.75" customHeight="1">
      <c r="A5100" s="53">
        <v>3.0</v>
      </c>
      <c r="B5100" s="55" t="s">
        <v>32</v>
      </c>
      <c r="C5100" s="55" t="str">
        <f>+IF(ISERROR(VLOOKUP($B5100,Insumos!$C:$G,3,FALSE)),"",VLOOKUP($B5100,Insumos!$C:$G,3,FALSE))</f>
        <v>GRAMOS</v>
      </c>
      <c r="D5100" s="56">
        <f>+IF(ISERROR(VLOOKUP($B5100,Insumos!$C:$G,2,FALSE)),"",VLOOKUP($B5100,Insumos!$C:$G,2,FALSE))</f>
        <v>1890</v>
      </c>
      <c r="E5100" s="57">
        <f>+IF(ISERROR(VLOOKUP($B5100,Insumos!$C:$G,5,FALSE)),"",VLOOKUP($B5100,Insumos!$C:$G,5,FALSE))</f>
        <v>500</v>
      </c>
      <c r="F5100" s="55" t="str">
        <f>+IF(ISERROR(VLOOKUP($B5100,Insumos!$C:$G,4,FALSE)),"",VLOOKUP($B5100,Insumos!$C:$G,4,FALSE))</f>
        <v>GRAMOS</v>
      </c>
      <c r="G5100" s="186">
        <v>35.0</v>
      </c>
      <c r="H5100" s="56">
        <f t="shared" si="181"/>
        <v>132.3</v>
      </c>
    </row>
    <row r="5101" ht="15.75" customHeight="1">
      <c r="A5101" s="53">
        <v>4.0</v>
      </c>
      <c r="B5101" s="55" t="s">
        <v>33</v>
      </c>
      <c r="C5101" s="55" t="str">
        <f>+IF(ISERROR(VLOOKUP($B5101,Insumos!$C:$G,3,FALSE)),"",VLOOKUP($B5101,Insumos!$C:$G,3,FALSE))</f>
        <v>GRAMOS</v>
      </c>
      <c r="D5101" s="56">
        <f>+IF(ISERROR(VLOOKUP($B5101,Insumos!$C:$G,2,FALSE)),"",VLOOKUP($B5101,Insumos!$C:$G,2,FALSE))</f>
        <v>6945</v>
      </c>
      <c r="E5101" s="57">
        <f>+IF(ISERROR(VLOOKUP($B5101,Insumos!$C:$G,5,FALSE)),"",VLOOKUP($B5101,Insumos!$C:$G,5,FALSE))</f>
        <v>1360</v>
      </c>
      <c r="F5101" s="55" t="str">
        <f>+IF(ISERROR(VLOOKUP($B5101,Insumos!$C:$G,4,FALSE)),"",VLOOKUP($B5101,Insumos!$C:$G,4,FALSE))</f>
        <v>GRAMOS</v>
      </c>
      <c r="G5101" s="181">
        <v>35.0</v>
      </c>
      <c r="H5101" s="56">
        <f t="shared" si="181"/>
        <v>178.73</v>
      </c>
    </row>
    <row r="5102" ht="15.75" customHeight="1">
      <c r="A5102" s="53">
        <v>5.0</v>
      </c>
      <c r="B5102" s="55" t="s">
        <v>324</v>
      </c>
      <c r="C5102" s="55" t="str">
        <f>+IF(ISERROR(VLOOKUP($B5102,Insumos!$C:$G,3,FALSE)),"",VLOOKUP($B5102,Insumos!$C:$G,3,FALSE))</f>
        <v>GRAMOS</v>
      </c>
      <c r="D5102" s="56">
        <f>+IF(ISERROR(VLOOKUP($B5102,Insumos!$C:$G,2,FALSE)),"",VLOOKUP($B5102,Insumos!$C:$G,2,FALSE))</f>
        <v>1134.5</v>
      </c>
      <c r="E5102" s="57">
        <f>+IF(ISERROR(VLOOKUP($B5102,Insumos!$C:$G,5,FALSE)),"",VLOOKUP($B5102,Insumos!$C:$G,5,FALSE))</f>
        <v>1000</v>
      </c>
      <c r="F5102" s="55" t="str">
        <f>+IF(ISERROR(VLOOKUP($B5102,Insumos!$C:$G,4,FALSE)),"",VLOOKUP($B5102,Insumos!$C:$G,4,FALSE))</f>
        <v>GRAMOS</v>
      </c>
      <c r="G5102" s="182">
        <v>5.0</v>
      </c>
      <c r="H5102" s="56">
        <f t="shared" si="181"/>
        <v>5.67</v>
      </c>
    </row>
    <row r="5103" ht="15.75" customHeight="1">
      <c r="A5103" s="53">
        <v>6.0</v>
      </c>
      <c r="B5103" s="55" t="s">
        <v>87</v>
      </c>
      <c r="C5103" s="55" t="str">
        <f>+IF(ISERROR(VLOOKUP($B5103,Insumos!$C:$G,3,FALSE)),"",VLOOKUP($B5103,Insumos!$C:$G,3,FALSE))</f>
        <v>GRAMOS</v>
      </c>
      <c r="D5103" s="56">
        <f>+IF(ISERROR(VLOOKUP($B5103,Insumos!$C:$G,2,FALSE)),"",VLOOKUP($B5103,Insumos!$C:$G,2,FALSE))</f>
        <v>3795</v>
      </c>
      <c r="E5103" s="57">
        <f>+IF(ISERROR(VLOOKUP($B5103,Insumos!$C:$G,5,FALSE)),"",VLOOKUP($B5103,Insumos!$C:$G,5,FALSE))</f>
        <v>500</v>
      </c>
      <c r="F5103" s="55" t="str">
        <f>+IF(ISERROR(VLOOKUP($B5103,Insumos!$C:$G,4,FALSE)),"",VLOOKUP($B5103,Insumos!$C:$G,4,FALSE))</f>
        <v>GRAMOS</v>
      </c>
      <c r="G5103" s="182">
        <v>5.0</v>
      </c>
      <c r="H5103" s="56">
        <f t="shared" si="181"/>
        <v>37.95</v>
      </c>
    </row>
    <row r="5104" ht="15.75" customHeight="1">
      <c r="A5104" s="53">
        <v>7.0</v>
      </c>
      <c r="B5104" s="55" t="s">
        <v>297</v>
      </c>
      <c r="C5104" s="55" t="str">
        <f>+IF(ISERROR(VLOOKUP($B5104,Insumos!$C:$G,3,FALSE)),"",VLOOKUP($B5104,Insumos!$C:$G,3,FALSE))</f>
        <v>CAJA</v>
      </c>
      <c r="D5104" s="56">
        <f>+IF(ISERROR(VLOOKUP($B5104,Insumos!$C:$G,2,FALSE)),"",VLOOKUP($B5104,Insumos!$C:$G,2,FALSE))</f>
        <v>110</v>
      </c>
      <c r="E5104" s="57">
        <f>+IF(ISERROR(VLOOKUP($B5104,Insumos!$C:$G,5,FALSE)),"",VLOOKUP($B5104,Insumos!$C:$G,5,FALSE))</f>
        <v>1</v>
      </c>
      <c r="F5104" s="55" t="str">
        <f>+IF(ISERROR(VLOOKUP($B5104,Insumos!$C:$G,4,FALSE)),"",VLOOKUP($B5104,Insumos!$C:$G,4,FALSE))</f>
        <v>CAJA</v>
      </c>
      <c r="G5104" s="141">
        <v>1.0</v>
      </c>
      <c r="H5104" s="56">
        <f t="shared" si="181"/>
        <v>110</v>
      </c>
    </row>
    <row r="5105" ht="15.75" customHeight="1">
      <c r="A5105" s="53">
        <v>8.0</v>
      </c>
      <c r="B5105" s="55" t="s">
        <v>314</v>
      </c>
      <c r="C5105" s="55" t="str">
        <f>+IF(ISERROR(VLOOKUP($B5105,Insumos!$C:$G,3,FALSE)),"",VLOOKUP($B5105,Insumos!$C:$G,3,FALSE))</f>
        <v>UNIDAD</v>
      </c>
      <c r="D5105" s="56">
        <f>+IF(ISERROR(VLOOKUP($B5105,Insumos!$C:$G,2,FALSE)),"",VLOOKUP($B5105,Insumos!$C:$G,2,FALSE))</f>
        <v>10.5</v>
      </c>
      <c r="E5105" s="57">
        <f>+IF(ISERROR(VLOOKUP($B5105,Insumos!$C:$G,5,FALSE)),"",VLOOKUP($B5105,Insumos!$C:$G,5,FALSE))</f>
        <v>1</v>
      </c>
      <c r="F5105" s="55" t="str">
        <f>+IF(ISERROR(VLOOKUP($B5105,Insumos!$C:$G,4,FALSE)),"",VLOOKUP($B5105,Insumos!$C:$G,4,FALSE))</f>
        <v>UNIDAD</v>
      </c>
      <c r="G5105" s="141">
        <v>1.0</v>
      </c>
      <c r="H5105" s="56">
        <f t="shared" si="181"/>
        <v>10.5</v>
      </c>
    </row>
    <row r="5106" ht="15.75" customHeight="1">
      <c r="A5106" s="53">
        <v>9.0</v>
      </c>
      <c r="B5106" s="55" t="s">
        <v>156</v>
      </c>
      <c r="C5106" s="55" t="str">
        <f>+IF(ISERROR(VLOOKUP($B5106,Insumos!$C:$G,3,FALSE)),"",VLOOKUP($B5106,Insumos!$C:$G,3,FALSE))</f>
        <v>GRAMOS</v>
      </c>
      <c r="D5106" s="56">
        <f>+IF(ISERROR(VLOOKUP($B5106,Insumos!$C:$G,2,FALSE)),"",VLOOKUP($B5106,Insumos!$C:$G,2,FALSE))</f>
        <v>909</v>
      </c>
      <c r="E5106" s="57">
        <f>+IF(ISERROR(VLOOKUP($B5106,Insumos!$C:$G,5,FALSE)),"",VLOOKUP($B5106,Insumos!$C:$G,5,FALSE))</f>
        <v>1000</v>
      </c>
      <c r="F5106" s="55" t="str">
        <f>+IF(ISERROR(VLOOKUP($B5106,Insumos!$C:$G,4,FALSE)),"",VLOOKUP($B5106,Insumos!$C:$G,4,FALSE))</f>
        <v>GRAMOS</v>
      </c>
      <c r="G5106" s="141">
        <v>8.0</v>
      </c>
      <c r="H5106" s="56">
        <f t="shared" si="181"/>
        <v>7.27</v>
      </c>
    </row>
    <row r="5107" ht="15.75" customHeight="1">
      <c r="A5107" s="53">
        <v>10.0</v>
      </c>
      <c r="B5107" s="55" t="s">
        <v>313</v>
      </c>
      <c r="C5107" s="55" t="str">
        <f>+IF(ISERROR(VLOOKUP($B5107,Insumos!$C:$G,3,FALSE)),"",VLOOKUP($B5107,Insumos!$C:$G,3,FALSE))</f>
        <v>GRAMOS</v>
      </c>
      <c r="D5107" s="56">
        <f>+IF(ISERROR(VLOOKUP($B5107,Insumos!$C:$G,2,FALSE)),"",VLOOKUP($B5107,Insumos!$C:$G,2,FALSE))</f>
        <v>6750</v>
      </c>
      <c r="E5107" s="57">
        <f>+IF(ISERROR(VLOOKUP($B5107,Insumos!$C:$G,5,FALSE)),"",VLOOKUP($B5107,Insumos!$C:$G,5,FALSE))</f>
        <v>1000</v>
      </c>
      <c r="F5107" s="55" t="str">
        <f>+IF(ISERROR(VLOOKUP($B5107,Insumos!$C:$G,4,FALSE)),"",VLOOKUP($B5107,Insumos!$C:$G,4,FALSE))</f>
        <v>GRAMOS</v>
      </c>
      <c r="G5107" s="141">
        <v>8.0</v>
      </c>
      <c r="H5107" s="56">
        <f t="shared" si="181"/>
        <v>54</v>
      </c>
    </row>
    <row r="5108" ht="15.75" customHeight="1">
      <c r="A5108" s="53">
        <v>11.0</v>
      </c>
      <c r="B5108" s="55" t="s">
        <v>311</v>
      </c>
      <c r="C5108" s="55" t="str">
        <f>+IF(ISERROR(VLOOKUP($B5108,Insumos!$C:$G,3,FALSE)),"",VLOOKUP($B5108,Insumos!$C:$G,3,FALSE))</f>
        <v>UNIDAD</v>
      </c>
      <c r="D5108" s="56">
        <f>+IF(ISERROR(VLOOKUP($B5108,Insumos!$C:$G,2,FALSE)),"",VLOOKUP($B5108,Insumos!$C:$G,2,FALSE))</f>
        <v>75.25</v>
      </c>
      <c r="E5108" s="57">
        <f>+IF(ISERROR(VLOOKUP($B5108,Insumos!$C:$G,5,FALSE)),"",VLOOKUP($B5108,Insumos!$C:$G,5,FALSE))</f>
        <v>1</v>
      </c>
      <c r="F5108" s="55" t="str">
        <f>+IF(ISERROR(VLOOKUP($B5108,Insumos!$C:$G,4,FALSE)),"",VLOOKUP($B5108,Insumos!$C:$G,4,FALSE))</f>
        <v>UNIDAD</v>
      </c>
      <c r="G5108" s="141">
        <v>1.0</v>
      </c>
      <c r="H5108" s="56">
        <f t="shared" si="181"/>
        <v>75.25</v>
      </c>
    </row>
    <row r="5109" ht="15.75" customHeight="1">
      <c r="A5109" s="53">
        <v>12.0</v>
      </c>
      <c r="B5109" s="55" t="s">
        <v>312</v>
      </c>
      <c r="C5109" s="55" t="str">
        <f>+IF(ISERROR(VLOOKUP($B5109,Insumos!$C:$G,3,FALSE)),"",VLOOKUP($B5109,Insumos!$C:$G,3,FALSE))</f>
        <v>UNIDAD</v>
      </c>
      <c r="D5109" s="56">
        <f>+IF(ISERROR(VLOOKUP($B5109,Insumos!$C:$G,2,FALSE)),"",VLOOKUP($B5109,Insumos!$C:$G,2,FALSE))</f>
        <v>90.25</v>
      </c>
      <c r="E5109" s="57">
        <f>+IF(ISERROR(VLOOKUP($B5109,Insumos!$C:$G,5,FALSE)),"",VLOOKUP($B5109,Insumos!$C:$G,5,FALSE))</f>
        <v>1</v>
      </c>
      <c r="F5109" s="55" t="str">
        <f>+IF(ISERROR(VLOOKUP($B5109,Insumos!$C:$G,4,FALSE)),"",VLOOKUP($B5109,Insumos!$C:$G,4,FALSE))</f>
        <v>UNIDAD</v>
      </c>
      <c r="G5109" s="141">
        <v>1.0</v>
      </c>
      <c r="H5109" s="56">
        <f t="shared" si="181"/>
        <v>90.25</v>
      </c>
    </row>
    <row r="5110" ht="15.75" customHeight="1">
      <c r="A5110" s="53">
        <v>13.0</v>
      </c>
      <c r="B5110" s="55" t="s">
        <v>303</v>
      </c>
      <c r="C5110" s="55" t="str">
        <f>+IF(ISERROR(VLOOKUP($B5110,Insumos!$C:$G,3,FALSE)),"",VLOOKUP($B5110,Insumos!$C:$G,3,FALSE))</f>
        <v>UNIDAD</v>
      </c>
      <c r="D5110" s="56">
        <f>+IF(ISERROR(VLOOKUP($B5110,Insumos!$C:$G,2,FALSE)),"",VLOOKUP($B5110,Insumos!$C:$G,2,FALSE))</f>
        <v>10</v>
      </c>
      <c r="E5110" s="57">
        <f>+IF(ISERROR(VLOOKUP($B5110,Insumos!$C:$G,5,FALSE)),"",VLOOKUP($B5110,Insumos!$C:$G,5,FALSE))</f>
        <v>1</v>
      </c>
      <c r="F5110" s="55" t="str">
        <f>+IF(ISERROR(VLOOKUP($B5110,Insumos!$C:$G,4,FALSE)),"",VLOOKUP($B5110,Insumos!$C:$G,4,FALSE))</f>
        <v>UNIDAD</v>
      </c>
      <c r="G5110" s="141">
        <v>2.0</v>
      </c>
      <c r="H5110" s="56">
        <f t="shared" si="181"/>
        <v>20</v>
      </c>
    </row>
    <row r="5111" ht="15.75" customHeight="1">
      <c r="A5111" s="53">
        <v>14.0</v>
      </c>
      <c r="B5111" s="55" t="s">
        <v>304</v>
      </c>
      <c r="C5111" s="55" t="str">
        <f>+IF(ISERROR(VLOOKUP($B5111,Insumos!$C:$G,3,FALSE)),"",VLOOKUP($B5111,Insumos!$C:$G,3,FALSE))</f>
        <v>UNIDAD</v>
      </c>
      <c r="D5111" s="56">
        <f>+IF(ISERROR(VLOOKUP($B5111,Insumos!$C:$G,2,FALSE)),"",VLOOKUP($B5111,Insumos!$C:$G,2,FALSE))</f>
        <v>9</v>
      </c>
      <c r="E5111" s="57">
        <f>+IF(ISERROR(VLOOKUP($B5111,Insumos!$C:$G,5,FALSE)),"",VLOOKUP($B5111,Insumos!$C:$G,5,FALSE))</f>
        <v>1</v>
      </c>
      <c r="F5111" s="55" t="str">
        <f>+IF(ISERROR(VLOOKUP($B5111,Insumos!$C:$G,4,FALSE)),"",VLOOKUP($B5111,Insumos!$C:$G,4,FALSE))</f>
        <v>UNIDAD</v>
      </c>
      <c r="G5111" s="141">
        <v>2.0</v>
      </c>
      <c r="H5111" s="56">
        <f t="shared" si="181"/>
        <v>18</v>
      </c>
    </row>
    <row r="5112" ht="15.75" customHeight="1">
      <c r="A5112" s="53">
        <v>15.0</v>
      </c>
      <c r="B5112" s="55" t="s">
        <v>315</v>
      </c>
      <c r="C5112" s="55" t="str">
        <f>+IF(ISERROR(VLOOKUP($B5112,Insumos!$C:$G,3,FALSE)),"",VLOOKUP($B5112,Insumos!$C:$G,3,FALSE))</f>
        <v>UNIDAD</v>
      </c>
      <c r="D5112" s="56">
        <f>+IF(ISERROR(VLOOKUP($B5112,Insumos!$C:$G,2,FALSE)),"",VLOOKUP($B5112,Insumos!$C:$G,2,FALSE))</f>
        <v>170</v>
      </c>
      <c r="E5112" s="57">
        <f>+IF(ISERROR(VLOOKUP($B5112,Insumos!$C:$G,5,FALSE)),"",VLOOKUP($B5112,Insumos!$C:$G,5,FALSE))</f>
        <v>1</v>
      </c>
      <c r="F5112" s="55" t="str">
        <f>+IF(ISERROR(VLOOKUP($B5112,Insumos!$C:$G,4,FALSE)),"",VLOOKUP($B5112,Insumos!$C:$G,4,FALSE))</f>
        <v>UNIDAD</v>
      </c>
      <c r="G5112" s="141">
        <v>1.0</v>
      </c>
      <c r="H5112" s="56">
        <f t="shared" si="181"/>
        <v>170</v>
      </c>
    </row>
    <row r="5113" ht="15.75" customHeight="1">
      <c r="A5113" s="53">
        <v>16.0</v>
      </c>
      <c r="B5113" s="55"/>
      <c r="C5113" s="55" t="str">
        <f>+IF(ISERROR(VLOOKUP($B5113,Insumos!$C:$G,3,FALSE)),"",VLOOKUP($B5113,Insumos!$C:$G,3,FALSE))</f>
        <v/>
      </c>
      <c r="D5113" s="56" t="str">
        <f>+IF(ISERROR(VLOOKUP($B5113,Insumos!$C:$G,2,FALSE)),"",VLOOKUP($B5113,Insumos!$C:$G,2,FALSE))</f>
        <v/>
      </c>
      <c r="E5113" s="57" t="str">
        <f>+IF(ISERROR(VLOOKUP($B5113,Insumos!$C:$G,5,FALSE)),"",VLOOKUP($B5113,Insumos!$C:$G,5,FALSE))</f>
        <v/>
      </c>
      <c r="F5113" s="55" t="str">
        <f>+IF(ISERROR(VLOOKUP($B5113,Insumos!$C:$G,4,FALSE)),"",VLOOKUP($B5113,Insumos!$C:$G,4,FALSE))</f>
        <v/>
      </c>
      <c r="G5113" s="141"/>
      <c r="H5113" s="56">
        <f t="shared" si="181"/>
        <v>0</v>
      </c>
    </row>
    <row r="5114" ht="15.75" customHeight="1">
      <c r="A5114" s="42"/>
      <c r="B5114" s="140"/>
      <c r="C5114" s="41"/>
      <c r="D5114" s="44"/>
      <c r="E5114" s="45"/>
      <c r="F5114" s="41"/>
      <c r="G5114" s="67" t="s">
        <v>566</v>
      </c>
      <c r="H5114" s="68">
        <f>+SUM(H5098:H5113)</f>
        <v>988.53</v>
      </c>
    </row>
    <row r="5115" ht="15.75" customHeight="1">
      <c r="A5115" s="42"/>
      <c r="B5115" s="140"/>
      <c r="C5115" s="41"/>
      <c r="D5115" s="44"/>
      <c r="E5115" s="45"/>
      <c r="F5115" s="41"/>
      <c r="G5115" s="67" t="s">
        <v>569</v>
      </c>
      <c r="H5115" s="142">
        <f>+H5114/10</f>
        <v>98.853</v>
      </c>
    </row>
    <row r="5116" ht="15.75" customHeight="1">
      <c r="A5116" s="42"/>
      <c r="B5116" s="140"/>
      <c r="C5116" s="41"/>
      <c r="D5116" s="44"/>
      <c r="E5116" s="45"/>
      <c r="F5116" s="41"/>
      <c r="G5116" s="67" t="s">
        <v>570</v>
      </c>
      <c r="H5116" s="143">
        <f>(H5114+H5115)*1.19</f>
        <v>1293.98577</v>
      </c>
    </row>
    <row r="5117" ht="15.75" customHeight="1">
      <c r="A5117" s="42"/>
      <c r="B5117" s="140"/>
      <c r="C5117" s="41"/>
      <c r="D5117" s="44"/>
      <c r="E5117" s="45"/>
      <c r="F5117" s="41"/>
      <c r="G5117" s="67" t="s">
        <v>571</v>
      </c>
      <c r="H5117" s="144" t="str">
        <f>+H5116/H5118</f>
        <v>#DIV/0!</v>
      </c>
    </row>
    <row r="5118" ht="15.75" customHeight="1">
      <c r="A5118" s="42"/>
      <c r="B5118" s="140"/>
      <c r="C5118" s="41"/>
      <c r="D5118" s="44"/>
      <c r="E5118" s="45"/>
      <c r="F5118" s="41"/>
      <c r="G5118" s="67" t="s">
        <v>572</v>
      </c>
      <c r="H5118" s="145"/>
    </row>
    <row r="5119" ht="15.75" customHeight="1">
      <c r="A5119" s="42"/>
      <c r="B5119" s="140"/>
      <c r="C5119" s="41"/>
      <c r="D5119" s="44"/>
      <c r="E5119" s="45"/>
      <c r="F5119" s="41"/>
      <c r="G5119" s="67"/>
      <c r="H5119" s="205"/>
    </row>
    <row r="5120" ht="15.75" customHeight="1">
      <c r="A5120" s="138" t="s">
        <v>562</v>
      </c>
      <c r="B5120" s="89" t="s">
        <v>278</v>
      </c>
      <c r="C5120" s="34" t="s">
        <v>484</v>
      </c>
      <c r="D5120" s="35"/>
      <c r="E5120" s="36"/>
      <c r="F5120" s="37"/>
      <c r="G5120" s="38"/>
      <c r="H5120" s="35"/>
    </row>
    <row r="5121" ht="15.75" customHeight="1">
      <c r="A5121" s="42"/>
      <c r="B5121" s="140"/>
      <c r="C5121" s="42"/>
      <c r="D5121" s="44"/>
      <c r="E5121" s="45"/>
      <c r="F5121" s="42"/>
      <c r="G5121" s="46"/>
      <c r="H5121" s="44"/>
    </row>
    <row r="5122" ht="15.75" customHeight="1">
      <c r="A5122" s="48" t="s">
        <v>476</v>
      </c>
      <c r="B5122" s="48" t="s">
        <v>477</v>
      </c>
      <c r="C5122" s="48" t="s">
        <v>478</v>
      </c>
      <c r="D5122" s="49" t="s">
        <v>564</v>
      </c>
      <c r="E5122" s="50" t="s">
        <v>10</v>
      </c>
      <c r="F5122" s="48" t="s">
        <v>480</v>
      </c>
      <c r="G5122" s="51" t="s">
        <v>481</v>
      </c>
      <c r="H5122" s="49" t="s">
        <v>565</v>
      </c>
    </row>
    <row r="5123" ht="15.75" customHeight="1">
      <c r="A5123" s="53">
        <v>1.0</v>
      </c>
      <c r="B5123" s="55" t="s">
        <v>69</v>
      </c>
      <c r="C5123" s="55" t="str">
        <f>+IF(ISERROR(VLOOKUP($B5123,Insumos!$C:$G,3,FALSE)),"",VLOOKUP($B5123,Insumos!$C:$G,3,FALSE))</f>
        <v>GRAMOS</v>
      </c>
      <c r="D5123" s="56">
        <f>+IF(ISERROR(VLOOKUP($B5123,Insumos!$C:$G,2,FALSE)),"",VLOOKUP($B5123,Insumos!$C:$G,2,FALSE))</f>
        <v>2777.79</v>
      </c>
      <c r="E5123" s="57">
        <f>+IF(ISERROR(VLOOKUP($B5123,Insumos!$C:$G,5,FALSE)),"",VLOOKUP($B5123,Insumos!$C:$G,5,FALSE))</f>
        <v>5700</v>
      </c>
      <c r="F5123" s="55" t="str">
        <f>+IF(ISERROR(VLOOKUP($B5123,Insumos!$C:$G,4,FALSE)),"",VLOOKUP($B5123,Insumos!$C:$G,4,FALSE))</f>
        <v>GRAMOS</v>
      </c>
      <c r="G5123" s="182">
        <v>50.0</v>
      </c>
      <c r="H5123" s="56">
        <f t="shared" ref="H5123:H5138" si="182">IF(ISERROR(ROUND(+D5123/E5123*G5123,2)),0,ROUND(+D5123/E5123*G5123,2))</f>
        <v>24.37</v>
      </c>
    </row>
    <row r="5124" ht="15.75" customHeight="1">
      <c r="A5124" s="53">
        <v>2.0</v>
      </c>
      <c r="B5124" s="55" t="s">
        <v>52</v>
      </c>
      <c r="C5124" s="55" t="str">
        <f>+IF(ISERROR(VLOOKUP($B5124,Insumos!$C:$G,3,FALSE)),"",VLOOKUP($B5124,Insumos!$C:$G,3,FALSE))</f>
        <v>UNIDAD</v>
      </c>
      <c r="D5124" s="56">
        <f>+IF(ISERROR(VLOOKUP($B5124,Insumos!$C:$G,2,FALSE)),"",VLOOKUP($B5124,Insumos!$C:$G,2,FALSE))</f>
        <v>5000</v>
      </c>
      <c r="E5124" s="57">
        <f>+IF(ISERROR(VLOOKUP($B5124,Insumos!$C:$G,5,FALSE)),"",VLOOKUP($B5124,Insumos!$C:$G,5,FALSE))</f>
        <v>100</v>
      </c>
      <c r="F5124" s="55" t="str">
        <f>+IF(ISERROR(VLOOKUP($B5124,Insumos!$C:$G,4,FALSE)),"",VLOOKUP($B5124,Insumos!$C:$G,4,FALSE))</f>
        <v>UNIDAD</v>
      </c>
      <c r="G5124" s="181">
        <v>0.5</v>
      </c>
      <c r="H5124" s="56">
        <f t="shared" si="182"/>
        <v>25</v>
      </c>
    </row>
    <row r="5125" ht="15.75" customHeight="1">
      <c r="A5125" s="172">
        <v>3.0</v>
      </c>
      <c r="B5125" s="55" t="s">
        <v>32</v>
      </c>
      <c r="C5125" s="173" t="str">
        <f>+IF(ISERROR(VLOOKUP($B5125,Insumos!$C:$G,3,FALSE)),"",VLOOKUP($B5125,Insumos!$C:$G,3,FALSE))</f>
        <v>GRAMOS</v>
      </c>
      <c r="D5125" s="56">
        <f>+IF(ISERROR(VLOOKUP($B5125,Insumos!$C:$G,2,FALSE)),"",VLOOKUP($B5125,Insumos!$C:$G,2,FALSE))</f>
        <v>1890</v>
      </c>
      <c r="E5125" s="57">
        <f>+IF(ISERROR(VLOOKUP($B5125,Insumos!$C:$G,5,FALSE)),"",VLOOKUP($B5125,Insumos!$C:$G,5,FALSE))</f>
        <v>500</v>
      </c>
      <c r="F5125" s="192" t="str">
        <f>+IF(ISERROR(VLOOKUP($B5125,Insumos!$C:$G,4,FALSE)),"",VLOOKUP($B5125,Insumos!$C:$G,4,FALSE))</f>
        <v>GRAMOS</v>
      </c>
      <c r="G5125" s="182">
        <v>35.0</v>
      </c>
      <c r="H5125" s="193">
        <f t="shared" si="182"/>
        <v>132.3</v>
      </c>
    </row>
    <row r="5126" ht="15.75" customHeight="1">
      <c r="A5126" s="172">
        <v>4.0</v>
      </c>
      <c r="B5126" s="55" t="s">
        <v>33</v>
      </c>
      <c r="C5126" s="173" t="str">
        <f>+IF(ISERROR(VLOOKUP($B5126,Insumos!$C:$G,3,FALSE)),"",VLOOKUP($B5126,Insumos!$C:$G,3,FALSE))</f>
        <v>GRAMOS</v>
      </c>
      <c r="D5126" s="56">
        <f>+IF(ISERROR(VLOOKUP($B5126,Insumos!$C:$G,2,FALSE)),"",VLOOKUP($B5126,Insumos!$C:$G,2,FALSE))</f>
        <v>6945</v>
      </c>
      <c r="E5126" s="57">
        <f>+IF(ISERROR(VLOOKUP($B5126,Insumos!$C:$G,5,FALSE)),"",VLOOKUP($B5126,Insumos!$C:$G,5,FALSE))</f>
        <v>1360</v>
      </c>
      <c r="F5126" s="192" t="str">
        <f>+IF(ISERROR(VLOOKUP($B5126,Insumos!$C:$G,4,FALSE)),"",VLOOKUP($B5126,Insumos!$C:$G,4,FALSE))</f>
        <v>GRAMOS</v>
      </c>
      <c r="G5126" s="182">
        <v>15.0</v>
      </c>
      <c r="H5126" s="193">
        <f t="shared" si="182"/>
        <v>76.6</v>
      </c>
    </row>
    <row r="5127" ht="15.75" customHeight="1">
      <c r="A5127" s="53">
        <v>5.0</v>
      </c>
      <c r="B5127" s="55" t="s">
        <v>297</v>
      </c>
      <c r="C5127" s="55" t="str">
        <f>+IF(ISERROR(VLOOKUP($B5127,Insumos!$C:$G,3,FALSE)),"",VLOOKUP($B5127,Insumos!$C:$G,3,FALSE))</f>
        <v>CAJA</v>
      </c>
      <c r="D5127" s="56">
        <f>+IF(ISERROR(VLOOKUP($B5127,Insumos!$C:$G,2,FALSE)),"",VLOOKUP($B5127,Insumos!$C:$G,2,FALSE))</f>
        <v>110</v>
      </c>
      <c r="E5127" s="57">
        <f>+IF(ISERROR(VLOOKUP($B5127,Insumos!$C:$G,5,FALSE)),"",VLOOKUP($B5127,Insumos!$C:$G,5,FALSE))</f>
        <v>1</v>
      </c>
      <c r="F5127" s="55" t="str">
        <f>+IF(ISERROR(VLOOKUP($B5127,Insumos!$C:$G,4,FALSE)),"",VLOOKUP($B5127,Insumos!$C:$G,4,FALSE))</f>
        <v>CAJA</v>
      </c>
      <c r="G5127" s="187">
        <v>1.0</v>
      </c>
      <c r="H5127" s="56">
        <f t="shared" si="182"/>
        <v>110</v>
      </c>
    </row>
    <row r="5128" ht="15.75" customHeight="1">
      <c r="A5128" s="53">
        <v>6.0</v>
      </c>
      <c r="B5128" s="55" t="s">
        <v>314</v>
      </c>
      <c r="C5128" s="55" t="str">
        <f>+IF(ISERROR(VLOOKUP($B5128,Insumos!$C:$G,3,FALSE)),"",VLOOKUP($B5128,Insumos!$C:$G,3,FALSE))</f>
        <v>UNIDAD</v>
      </c>
      <c r="D5128" s="56">
        <f>+IF(ISERROR(VLOOKUP($B5128,Insumos!$C:$G,2,FALSE)),"",VLOOKUP($B5128,Insumos!$C:$G,2,FALSE))</f>
        <v>10.5</v>
      </c>
      <c r="E5128" s="57">
        <f>+IF(ISERROR(VLOOKUP($B5128,Insumos!$C:$G,5,FALSE)),"",VLOOKUP($B5128,Insumos!$C:$G,5,FALSE))</f>
        <v>1</v>
      </c>
      <c r="F5128" s="55" t="str">
        <f>+IF(ISERROR(VLOOKUP($B5128,Insumos!$C:$G,4,FALSE)),"",VLOOKUP($B5128,Insumos!$C:$G,4,FALSE))</f>
        <v>UNIDAD</v>
      </c>
      <c r="G5128" s="141">
        <v>1.0</v>
      </c>
      <c r="H5128" s="56">
        <f t="shared" si="182"/>
        <v>10.5</v>
      </c>
    </row>
    <row r="5129" ht="15.75" customHeight="1">
      <c r="A5129" s="53">
        <v>7.0</v>
      </c>
      <c r="B5129" s="55" t="s">
        <v>156</v>
      </c>
      <c r="C5129" s="55" t="str">
        <f>+IF(ISERROR(VLOOKUP($B5129,Insumos!$C:$G,3,FALSE)),"",VLOOKUP($B5129,Insumos!$C:$G,3,FALSE))</f>
        <v>GRAMOS</v>
      </c>
      <c r="D5129" s="56">
        <f>+IF(ISERROR(VLOOKUP($B5129,Insumos!$C:$G,2,FALSE)),"",VLOOKUP($B5129,Insumos!$C:$G,2,FALSE))</f>
        <v>909</v>
      </c>
      <c r="E5129" s="57">
        <f>+IF(ISERROR(VLOOKUP($B5129,Insumos!$C:$G,5,FALSE)),"",VLOOKUP($B5129,Insumos!$C:$G,5,FALSE))</f>
        <v>1000</v>
      </c>
      <c r="F5129" s="55" t="str">
        <f>+IF(ISERROR(VLOOKUP($B5129,Insumos!$C:$G,4,FALSE)),"",VLOOKUP($B5129,Insumos!$C:$G,4,FALSE))</f>
        <v>GRAMOS</v>
      </c>
      <c r="G5129" s="141">
        <v>8.0</v>
      </c>
      <c r="H5129" s="56">
        <f t="shared" si="182"/>
        <v>7.27</v>
      </c>
    </row>
    <row r="5130" ht="15.75" customHeight="1">
      <c r="A5130" s="53">
        <v>8.0</v>
      </c>
      <c r="B5130" s="55" t="s">
        <v>313</v>
      </c>
      <c r="C5130" s="55" t="str">
        <f>+IF(ISERROR(VLOOKUP($B5130,Insumos!$C:$G,3,FALSE)),"",VLOOKUP($B5130,Insumos!$C:$G,3,FALSE))</f>
        <v>GRAMOS</v>
      </c>
      <c r="D5130" s="56">
        <f>+IF(ISERROR(VLOOKUP($B5130,Insumos!$C:$G,2,FALSE)),"",VLOOKUP($B5130,Insumos!$C:$G,2,FALSE))</f>
        <v>6750</v>
      </c>
      <c r="E5130" s="57">
        <f>+IF(ISERROR(VLOOKUP($B5130,Insumos!$C:$G,5,FALSE)),"",VLOOKUP($B5130,Insumos!$C:$G,5,FALSE))</f>
        <v>1000</v>
      </c>
      <c r="F5130" s="55" t="str">
        <f>+IF(ISERROR(VLOOKUP($B5130,Insumos!$C:$G,4,FALSE)),"",VLOOKUP($B5130,Insumos!$C:$G,4,FALSE))</f>
        <v>GRAMOS</v>
      </c>
      <c r="G5130" s="141">
        <v>8.0</v>
      </c>
      <c r="H5130" s="56">
        <f t="shared" si="182"/>
        <v>54</v>
      </c>
    </row>
    <row r="5131" ht="15.75" customHeight="1">
      <c r="A5131" s="53">
        <v>9.0</v>
      </c>
      <c r="B5131" s="55" t="s">
        <v>311</v>
      </c>
      <c r="C5131" s="55" t="str">
        <f>+IF(ISERROR(VLOOKUP($B5131,Insumos!$C:$G,3,FALSE)),"",VLOOKUP($B5131,Insumos!$C:$G,3,FALSE))</f>
        <v>UNIDAD</v>
      </c>
      <c r="D5131" s="56">
        <f>+IF(ISERROR(VLOOKUP($B5131,Insumos!$C:$G,2,FALSE)),"",VLOOKUP($B5131,Insumos!$C:$G,2,FALSE))</f>
        <v>75.25</v>
      </c>
      <c r="E5131" s="57">
        <f>+IF(ISERROR(VLOOKUP($B5131,Insumos!$C:$G,5,FALSE)),"",VLOOKUP($B5131,Insumos!$C:$G,5,FALSE))</f>
        <v>1</v>
      </c>
      <c r="F5131" s="55" t="str">
        <f>+IF(ISERROR(VLOOKUP($B5131,Insumos!$C:$G,4,FALSE)),"",VLOOKUP($B5131,Insumos!$C:$G,4,FALSE))</f>
        <v>UNIDAD</v>
      </c>
      <c r="G5131" s="141">
        <v>1.0</v>
      </c>
      <c r="H5131" s="56">
        <f t="shared" si="182"/>
        <v>75.25</v>
      </c>
    </row>
    <row r="5132" ht="15.75" customHeight="1">
      <c r="A5132" s="53">
        <v>10.0</v>
      </c>
      <c r="B5132" s="55" t="s">
        <v>312</v>
      </c>
      <c r="C5132" s="55" t="str">
        <f>+IF(ISERROR(VLOOKUP($B5132,Insumos!$C:$G,3,FALSE)),"",VLOOKUP($B5132,Insumos!$C:$G,3,FALSE))</f>
        <v>UNIDAD</v>
      </c>
      <c r="D5132" s="56">
        <f>+IF(ISERROR(VLOOKUP($B5132,Insumos!$C:$G,2,FALSE)),"",VLOOKUP($B5132,Insumos!$C:$G,2,FALSE))</f>
        <v>90.25</v>
      </c>
      <c r="E5132" s="57">
        <f>+IF(ISERROR(VLOOKUP($B5132,Insumos!$C:$G,5,FALSE)),"",VLOOKUP($B5132,Insumos!$C:$G,5,FALSE))</f>
        <v>1</v>
      </c>
      <c r="F5132" s="55" t="str">
        <f>+IF(ISERROR(VLOOKUP($B5132,Insumos!$C:$G,4,FALSE)),"",VLOOKUP($B5132,Insumos!$C:$G,4,FALSE))</f>
        <v>UNIDAD</v>
      </c>
      <c r="G5132" s="141">
        <v>1.0</v>
      </c>
      <c r="H5132" s="56">
        <f t="shared" si="182"/>
        <v>90.25</v>
      </c>
    </row>
    <row r="5133" ht="15.75" customHeight="1">
      <c r="A5133" s="53">
        <v>11.0</v>
      </c>
      <c r="B5133" s="55" t="s">
        <v>303</v>
      </c>
      <c r="C5133" s="55" t="str">
        <f>+IF(ISERROR(VLOOKUP($B5133,Insumos!$C:$G,3,FALSE)),"",VLOOKUP($B5133,Insumos!$C:$G,3,FALSE))</f>
        <v>UNIDAD</v>
      </c>
      <c r="D5133" s="56">
        <f>+IF(ISERROR(VLOOKUP($B5133,Insumos!$C:$G,2,FALSE)),"",VLOOKUP($B5133,Insumos!$C:$G,2,FALSE))</f>
        <v>10</v>
      </c>
      <c r="E5133" s="57">
        <f>+IF(ISERROR(VLOOKUP($B5133,Insumos!$C:$G,5,FALSE)),"",VLOOKUP($B5133,Insumos!$C:$G,5,FALSE))</f>
        <v>1</v>
      </c>
      <c r="F5133" s="55" t="str">
        <f>+IF(ISERROR(VLOOKUP($B5133,Insumos!$C:$G,4,FALSE)),"",VLOOKUP($B5133,Insumos!$C:$G,4,FALSE))</f>
        <v>UNIDAD</v>
      </c>
      <c r="G5133" s="141">
        <v>2.0</v>
      </c>
      <c r="H5133" s="56">
        <f t="shared" si="182"/>
        <v>20</v>
      </c>
    </row>
    <row r="5134" ht="15.75" customHeight="1">
      <c r="A5134" s="53">
        <v>12.0</v>
      </c>
      <c r="B5134" s="55" t="s">
        <v>304</v>
      </c>
      <c r="C5134" s="55" t="str">
        <f>+IF(ISERROR(VLOOKUP($B5134,Insumos!$C:$G,3,FALSE)),"",VLOOKUP($B5134,Insumos!$C:$G,3,FALSE))</f>
        <v>UNIDAD</v>
      </c>
      <c r="D5134" s="56">
        <f>+IF(ISERROR(VLOOKUP($B5134,Insumos!$C:$G,2,FALSE)),"",VLOOKUP($B5134,Insumos!$C:$G,2,FALSE))</f>
        <v>9</v>
      </c>
      <c r="E5134" s="57">
        <f>+IF(ISERROR(VLOOKUP($B5134,Insumos!$C:$G,5,FALSE)),"",VLOOKUP($B5134,Insumos!$C:$G,5,FALSE))</f>
        <v>1</v>
      </c>
      <c r="F5134" s="55" t="str">
        <f>+IF(ISERROR(VLOOKUP($B5134,Insumos!$C:$G,4,FALSE)),"",VLOOKUP($B5134,Insumos!$C:$G,4,FALSE))</f>
        <v>UNIDAD</v>
      </c>
      <c r="G5134" s="141">
        <v>2.0</v>
      </c>
      <c r="H5134" s="56">
        <f t="shared" si="182"/>
        <v>18</v>
      </c>
    </row>
    <row r="5135" ht="15.75" customHeight="1">
      <c r="A5135" s="53">
        <v>13.0</v>
      </c>
      <c r="B5135" s="55" t="s">
        <v>315</v>
      </c>
      <c r="C5135" s="55" t="str">
        <f>+IF(ISERROR(VLOOKUP($B5135,Insumos!$C:$G,3,FALSE)),"",VLOOKUP($B5135,Insumos!$C:$G,3,FALSE))</f>
        <v>UNIDAD</v>
      </c>
      <c r="D5135" s="56">
        <f>+IF(ISERROR(VLOOKUP($B5135,Insumos!$C:$G,2,FALSE)),"",VLOOKUP($B5135,Insumos!$C:$G,2,FALSE))</f>
        <v>170</v>
      </c>
      <c r="E5135" s="57">
        <f>+IF(ISERROR(VLOOKUP($B5135,Insumos!$C:$G,5,FALSE)),"",VLOOKUP($B5135,Insumos!$C:$G,5,FALSE))</f>
        <v>1</v>
      </c>
      <c r="F5135" s="55" t="str">
        <f>+IF(ISERROR(VLOOKUP($B5135,Insumos!$C:$G,4,FALSE)),"",VLOOKUP($B5135,Insumos!$C:$G,4,FALSE))</f>
        <v>UNIDAD</v>
      </c>
      <c r="G5135" s="141">
        <v>1.0</v>
      </c>
      <c r="H5135" s="56">
        <f t="shared" si="182"/>
        <v>170</v>
      </c>
    </row>
    <row r="5136" ht="15.75" customHeight="1">
      <c r="A5136" s="53">
        <v>14.0</v>
      </c>
      <c r="B5136" s="55"/>
      <c r="C5136" s="55" t="str">
        <f>+IF(ISERROR(VLOOKUP($B5136,Insumos!$C:$G,3,FALSE)),"",VLOOKUP($B5136,Insumos!$C:$G,3,FALSE))</f>
        <v/>
      </c>
      <c r="D5136" s="56" t="str">
        <f>+IF(ISERROR(VLOOKUP($B5136,Insumos!$C:$G,2,FALSE)),"",VLOOKUP($B5136,Insumos!$C:$G,2,FALSE))</f>
        <v/>
      </c>
      <c r="E5136" s="57" t="str">
        <f>+IF(ISERROR(VLOOKUP($B5136,Insumos!$C:$G,5,FALSE)),"",VLOOKUP($B5136,Insumos!$C:$G,5,FALSE))</f>
        <v/>
      </c>
      <c r="F5136" s="55" t="str">
        <f>+IF(ISERROR(VLOOKUP($B5136,Insumos!$C:$G,4,FALSE)),"",VLOOKUP($B5136,Insumos!$C:$G,4,FALSE))</f>
        <v/>
      </c>
      <c r="G5136" s="141"/>
      <c r="H5136" s="56">
        <f t="shared" si="182"/>
        <v>0</v>
      </c>
    </row>
    <row r="5137" ht="15.75" customHeight="1">
      <c r="A5137" s="53">
        <v>15.0</v>
      </c>
      <c r="B5137" s="55"/>
      <c r="C5137" s="55" t="str">
        <f>+IF(ISERROR(VLOOKUP($B5137,Insumos!$C:$G,3,FALSE)),"",VLOOKUP($B5137,Insumos!$C:$G,3,FALSE))</f>
        <v/>
      </c>
      <c r="D5137" s="56" t="str">
        <f>+IF(ISERROR(VLOOKUP($B5137,Insumos!$C:$G,2,FALSE)),"",VLOOKUP($B5137,Insumos!$C:$G,2,FALSE))</f>
        <v/>
      </c>
      <c r="E5137" s="57" t="str">
        <f>+IF(ISERROR(VLOOKUP($B5137,Insumos!$C:$G,5,FALSE)),"",VLOOKUP($B5137,Insumos!$C:$G,5,FALSE))</f>
        <v/>
      </c>
      <c r="F5137" s="55" t="str">
        <f>+IF(ISERROR(VLOOKUP($B5137,Insumos!$C:$G,4,FALSE)),"",VLOOKUP($B5137,Insumos!$C:$G,4,FALSE))</f>
        <v/>
      </c>
      <c r="G5137" s="141"/>
      <c r="H5137" s="56">
        <f t="shared" si="182"/>
        <v>0</v>
      </c>
    </row>
    <row r="5138" ht="15.75" customHeight="1">
      <c r="A5138" s="53">
        <v>16.0</v>
      </c>
      <c r="B5138" s="55"/>
      <c r="C5138" s="55" t="str">
        <f>+IF(ISERROR(VLOOKUP($B5138,Insumos!$C:$G,3,FALSE)),"",VLOOKUP($B5138,Insumos!$C:$G,3,FALSE))</f>
        <v/>
      </c>
      <c r="D5138" s="56" t="str">
        <f>+IF(ISERROR(VLOOKUP($B5138,Insumos!$C:$G,2,FALSE)),"",VLOOKUP($B5138,Insumos!$C:$G,2,FALSE))</f>
        <v/>
      </c>
      <c r="E5138" s="57" t="str">
        <f>+IF(ISERROR(VLOOKUP($B5138,Insumos!$C:$G,5,FALSE)),"",VLOOKUP($B5138,Insumos!$C:$G,5,FALSE))</f>
        <v/>
      </c>
      <c r="F5138" s="55" t="str">
        <f>+IF(ISERROR(VLOOKUP($B5138,Insumos!$C:$G,4,FALSE)),"",VLOOKUP($B5138,Insumos!$C:$G,4,FALSE))</f>
        <v/>
      </c>
      <c r="G5138" s="141"/>
      <c r="H5138" s="56">
        <f t="shared" si="182"/>
        <v>0</v>
      </c>
    </row>
    <row r="5139" ht="15.75" customHeight="1">
      <c r="A5139" s="42"/>
      <c r="B5139" s="140"/>
      <c r="C5139" s="41"/>
      <c r="D5139" s="44"/>
      <c r="E5139" s="45"/>
      <c r="F5139" s="41"/>
      <c r="G5139" s="67" t="s">
        <v>566</v>
      </c>
      <c r="H5139" s="68">
        <f>+SUM(H5123:H5138)</f>
        <v>813.54</v>
      </c>
    </row>
    <row r="5140" ht="15.75" customHeight="1">
      <c r="A5140" s="42"/>
      <c r="B5140" s="140"/>
      <c r="C5140" s="41"/>
      <c r="D5140" s="44"/>
      <c r="E5140" s="45"/>
      <c r="F5140" s="41"/>
      <c r="G5140" s="67" t="s">
        <v>569</v>
      </c>
      <c r="H5140" s="142">
        <f>+H5139/10</f>
        <v>81.354</v>
      </c>
    </row>
    <row r="5141" ht="15.75" customHeight="1">
      <c r="A5141" s="42"/>
      <c r="B5141" s="140"/>
      <c r="C5141" s="41"/>
      <c r="D5141" s="44"/>
      <c r="E5141" s="45"/>
      <c r="F5141" s="41"/>
      <c r="G5141" s="67" t="s">
        <v>570</v>
      </c>
      <c r="H5141" s="143">
        <f>(H5139+H5140)*1.19</f>
        <v>1064.92386</v>
      </c>
    </row>
    <row r="5142" ht="15.75" customHeight="1">
      <c r="A5142" s="42"/>
      <c r="B5142" s="140"/>
      <c r="C5142" s="41"/>
      <c r="D5142" s="44"/>
      <c r="E5142" s="45"/>
      <c r="F5142" s="41"/>
      <c r="G5142" s="67" t="s">
        <v>571</v>
      </c>
      <c r="H5142" s="144" t="str">
        <f>+H5141/H5143</f>
        <v>#DIV/0!</v>
      </c>
    </row>
    <row r="5143" ht="15.75" customHeight="1">
      <c r="A5143" s="42"/>
      <c r="B5143" s="140"/>
      <c r="C5143" s="41"/>
      <c r="D5143" s="44"/>
      <c r="E5143" s="45"/>
      <c r="F5143" s="41"/>
      <c r="G5143" s="67" t="s">
        <v>572</v>
      </c>
      <c r="H5143" s="145"/>
    </row>
    <row r="5144" ht="15.75" customHeight="1">
      <c r="A5144" s="42"/>
      <c r="B5144" s="140"/>
      <c r="C5144" s="41"/>
      <c r="D5144" s="44"/>
      <c r="E5144" s="45"/>
      <c r="F5144" s="41"/>
      <c r="G5144" s="67"/>
      <c r="H5144" s="169"/>
    </row>
    <row r="5145" ht="15.75" customHeight="1">
      <c r="A5145" s="42"/>
      <c r="B5145" s="140"/>
      <c r="C5145" s="41"/>
      <c r="D5145" s="44"/>
      <c r="E5145" s="45"/>
      <c r="F5145" s="41"/>
      <c r="G5145" s="67"/>
      <c r="H5145" s="205"/>
    </row>
    <row r="5146" ht="15.75" customHeight="1">
      <c r="A5146" s="42"/>
      <c r="B5146" s="140"/>
      <c r="C5146" s="41"/>
      <c r="D5146" s="44"/>
      <c r="E5146" s="45"/>
      <c r="F5146" s="41"/>
      <c r="G5146" s="67"/>
      <c r="H5146" s="205"/>
    </row>
    <row r="5147" ht="15.75" customHeight="1">
      <c r="A5147" s="42"/>
      <c r="B5147" s="140"/>
      <c r="C5147" s="41"/>
      <c r="D5147" s="44"/>
      <c r="E5147" s="45"/>
      <c r="F5147" s="41"/>
      <c r="G5147" s="67"/>
      <c r="H5147" s="205"/>
    </row>
    <row r="5148" ht="15.75" customHeight="1">
      <c r="A5148" s="138" t="s">
        <v>562</v>
      </c>
      <c r="B5148" s="89" t="s">
        <v>279</v>
      </c>
      <c r="C5148" s="34" t="s">
        <v>484</v>
      </c>
      <c r="D5148" s="35"/>
      <c r="E5148" s="36"/>
      <c r="F5148" s="37"/>
      <c r="G5148" s="38"/>
      <c r="H5148" s="35"/>
    </row>
    <row r="5149" ht="15.75" customHeight="1">
      <c r="A5149" s="42"/>
      <c r="B5149" s="140"/>
      <c r="C5149" s="42"/>
      <c r="D5149" s="44"/>
      <c r="E5149" s="45"/>
      <c r="F5149" s="42"/>
      <c r="G5149" s="46"/>
      <c r="H5149" s="44"/>
    </row>
    <row r="5150" ht="15.75" customHeight="1">
      <c r="A5150" s="48" t="s">
        <v>476</v>
      </c>
      <c r="B5150" s="48" t="s">
        <v>477</v>
      </c>
      <c r="C5150" s="48" t="s">
        <v>478</v>
      </c>
      <c r="D5150" s="49" t="s">
        <v>564</v>
      </c>
      <c r="E5150" s="50" t="s">
        <v>10</v>
      </c>
      <c r="F5150" s="48" t="s">
        <v>480</v>
      </c>
      <c r="G5150" s="51" t="s">
        <v>481</v>
      </c>
      <c r="H5150" s="49" t="s">
        <v>565</v>
      </c>
    </row>
    <row r="5151" ht="15.75" customHeight="1">
      <c r="A5151" s="53">
        <v>1.0</v>
      </c>
      <c r="B5151" s="55" t="s">
        <v>69</v>
      </c>
      <c r="C5151" s="55" t="str">
        <f>+IF(ISERROR(VLOOKUP($B5151,Insumos!$C:$G,3,FALSE)),"",VLOOKUP($B5151,Insumos!$C:$G,3,FALSE))</f>
        <v>GRAMOS</v>
      </c>
      <c r="D5151" s="56">
        <f>+IF(ISERROR(VLOOKUP($B5151,Insumos!$C:$G,2,FALSE)),"",VLOOKUP($B5151,Insumos!$C:$G,2,FALSE))</f>
        <v>2777.79</v>
      </c>
      <c r="E5151" s="57">
        <f>+IF(ISERROR(VLOOKUP($B5151,Insumos!$C:$G,5,FALSE)),"",VLOOKUP($B5151,Insumos!$C:$G,5,FALSE))</f>
        <v>5700</v>
      </c>
      <c r="F5151" s="55" t="str">
        <f>+IF(ISERROR(VLOOKUP($B5151,Insumos!$C:$G,4,FALSE)),"",VLOOKUP($B5151,Insumos!$C:$G,4,FALSE))</f>
        <v>GRAMOS</v>
      </c>
      <c r="G5151" s="182">
        <v>50.0</v>
      </c>
      <c r="H5151" s="56">
        <f t="shared" ref="H5151:H5163" si="183">IF(ISERROR(ROUND(+D5151/E5151*G5151,2)),0,ROUND(+D5151/E5151*G5151,2))</f>
        <v>24.37</v>
      </c>
    </row>
    <row r="5152" ht="15.75" customHeight="1">
      <c r="A5152" s="53">
        <v>2.0</v>
      </c>
      <c r="B5152" s="55" t="s">
        <v>52</v>
      </c>
      <c r="C5152" s="55" t="str">
        <f>+IF(ISERROR(VLOOKUP($B5152,Insumos!$C:$G,3,FALSE)),"",VLOOKUP($B5152,Insumos!$C:$G,3,FALSE))</f>
        <v>UNIDAD</v>
      </c>
      <c r="D5152" s="56">
        <f>+IF(ISERROR(VLOOKUP($B5152,Insumos!$C:$G,2,FALSE)),"",VLOOKUP($B5152,Insumos!$C:$G,2,FALSE))</f>
        <v>5000</v>
      </c>
      <c r="E5152" s="57">
        <f>+IF(ISERROR(VLOOKUP($B5152,Insumos!$C:$G,5,FALSE)),"",VLOOKUP($B5152,Insumos!$C:$G,5,FALSE))</f>
        <v>100</v>
      </c>
      <c r="F5152" s="55" t="str">
        <f>+IF(ISERROR(VLOOKUP($B5152,Insumos!$C:$G,4,FALSE)),"",VLOOKUP($B5152,Insumos!$C:$G,4,FALSE))</f>
        <v>UNIDAD</v>
      </c>
      <c r="G5152" s="186">
        <v>1.0</v>
      </c>
      <c r="H5152" s="56">
        <f t="shared" si="183"/>
        <v>50</v>
      </c>
    </row>
    <row r="5153" ht="15.75" customHeight="1">
      <c r="A5153" s="53">
        <v>3.0</v>
      </c>
      <c r="B5153" s="55" t="s">
        <v>30</v>
      </c>
      <c r="C5153" s="55" t="str">
        <f>+IF(ISERROR(VLOOKUP($B5153,Insumos!$C:$G,3,FALSE)),"",VLOOKUP($B5153,Insumos!$C:$G,3,FALSE))</f>
        <v>GRAMOS</v>
      </c>
      <c r="D5153" s="56">
        <f>+IF(ISERROR(VLOOKUP($B5153,Insumos!$C:$G,2,FALSE)),"",VLOOKUP($B5153,Insumos!$C:$G,2,FALSE))</f>
        <v>3000</v>
      </c>
      <c r="E5153" s="57">
        <f>+IF(ISERROR(VLOOKUP($B5153,Insumos!$C:$G,5,FALSE)),"",VLOOKUP($B5153,Insumos!$C:$G,5,FALSE))</f>
        <v>1000</v>
      </c>
      <c r="F5153" s="55" t="str">
        <f>+IF(ISERROR(VLOOKUP($B5153,Insumos!$C:$G,4,FALSE)),"",VLOOKUP($B5153,Insumos!$C:$G,4,FALSE))</f>
        <v>GRAMOS</v>
      </c>
      <c r="G5153" s="186">
        <v>40.0</v>
      </c>
      <c r="H5153" s="56">
        <f t="shared" si="183"/>
        <v>120</v>
      </c>
    </row>
    <row r="5154" ht="15.75" customHeight="1">
      <c r="A5154" s="53">
        <v>4.0</v>
      </c>
      <c r="B5154" s="55" t="s">
        <v>297</v>
      </c>
      <c r="C5154" s="55" t="str">
        <f>+IF(ISERROR(VLOOKUP($B5154,Insumos!$C:$G,3,FALSE)),"",VLOOKUP($B5154,Insumos!$C:$G,3,FALSE))</f>
        <v>CAJA</v>
      </c>
      <c r="D5154" s="56">
        <f>+IF(ISERROR(VLOOKUP($B5154,Insumos!$C:$G,2,FALSE)),"",VLOOKUP($B5154,Insumos!$C:$G,2,FALSE))</f>
        <v>110</v>
      </c>
      <c r="E5154" s="57">
        <f>+IF(ISERROR(VLOOKUP($B5154,Insumos!$C:$G,5,FALSE)),"",VLOOKUP($B5154,Insumos!$C:$G,5,FALSE))</f>
        <v>1</v>
      </c>
      <c r="F5154" s="55" t="str">
        <f>+IF(ISERROR(VLOOKUP($B5154,Insumos!$C:$G,4,FALSE)),"",VLOOKUP($B5154,Insumos!$C:$G,4,FALSE))</f>
        <v>CAJA</v>
      </c>
      <c r="G5154" s="141">
        <v>1.0</v>
      </c>
      <c r="H5154" s="56">
        <f t="shared" si="183"/>
        <v>110</v>
      </c>
    </row>
    <row r="5155" ht="15.75" customHeight="1">
      <c r="A5155" s="53">
        <v>5.0</v>
      </c>
      <c r="B5155" s="55" t="s">
        <v>314</v>
      </c>
      <c r="C5155" s="55" t="str">
        <f>+IF(ISERROR(VLOOKUP($B5155,Insumos!$C:$G,3,FALSE)),"",VLOOKUP($B5155,Insumos!$C:$G,3,FALSE))</f>
        <v>UNIDAD</v>
      </c>
      <c r="D5155" s="56">
        <f>+IF(ISERROR(VLOOKUP($B5155,Insumos!$C:$G,2,FALSE)),"",VLOOKUP($B5155,Insumos!$C:$G,2,FALSE))</f>
        <v>10.5</v>
      </c>
      <c r="E5155" s="57">
        <f>+IF(ISERROR(VLOOKUP($B5155,Insumos!$C:$G,5,FALSE)),"",VLOOKUP($B5155,Insumos!$C:$G,5,FALSE))</f>
        <v>1</v>
      </c>
      <c r="F5155" s="55" t="str">
        <f>+IF(ISERROR(VLOOKUP($B5155,Insumos!$C:$G,4,FALSE)),"",VLOOKUP($B5155,Insumos!$C:$G,4,FALSE))</f>
        <v>UNIDAD</v>
      </c>
      <c r="G5155" s="141">
        <v>1.0</v>
      </c>
      <c r="H5155" s="56">
        <f t="shared" si="183"/>
        <v>10.5</v>
      </c>
    </row>
    <row r="5156" ht="15.75" customHeight="1">
      <c r="A5156" s="53">
        <v>6.0</v>
      </c>
      <c r="B5156" s="55" t="s">
        <v>156</v>
      </c>
      <c r="C5156" s="55" t="str">
        <f>+IF(ISERROR(VLOOKUP($B5156,Insumos!$C:$G,3,FALSE)),"",VLOOKUP($B5156,Insumos!$C:$G,3,FALSE))</f>
        <v>GRAMOS</v>
      </c>
      <c r="D5156" s="56">
        <f>+IF(ISERROR(VLOOKUP($B5156,Insumos!$C:$G,2,FALSE)),"",VLOOKUP($B5156,Insumos!$C:$G,2,FALSE))</f>
        <v>909</v>
      </c>
      <c r="E5156" s="57">
        <f>+IF(ISERROR(VLOOKUP($B5156,Insumos!$C:$G,5,FALSE)),"",VLOOKUP($B5156,Insumos!$C:$G,5,FALSE))</f>
        <v>1000</v>
      </c>
      <c r="F5156" s="55" t="str">
        <f>+IF(ISERROR(VLOOKUP($B5156,Insumos!$C:$G,4,FALSE)),"",VLOOKUP($B5156,Insumos!$C:$G,4,FALSE))</f>
        <v>GRAMOS</v>
      </c>
      <c r="G5156" s="141">
        <v>8.0</v>
      </c>
      <c r="H5156" s="56">
        <f t="shared" si="183"/>
        <v>7.27</v>
      </c>
    </row>
    <row r="5157" ht="15.75" customHeight="1">
      <c r="A5157" s="53">
        <v>7.0</v>
      </c>
      <c r="B5157" s="55" t="s">
        <v>313</v>
      </c>
      <c r="C5157" s="55" t="str">
        <f>+IF(ISERROR(VLOOKUP($B5157,Insumos!$C:$G,3,FALSE)),"",VLOOKUP($B5157,Insumos!$C:$G,3,FALSE))</f>
        <v>GRAMOS</v>
      </c>
      <c r="D5157" s="56">
        <f>+IF(ISERROR(VLOOKUP($B5157,Insumos!$C:$G,2,FALSE)),"",VLOOKUP($B5157,Insumos!$C:$G,2,FALSE))</f>
        <v>6750</v>
      </c>
      <c r="E5157" s="57">
        <f>+IF(ISERROR(VLOOKUP($B5157,Insumos!$C:$G,5,FALSE)),"",VLOOKUP($B5157,Insumos!$C:$G,5,FALSE))</f>
        <v>1000</v>
      </c>
      <c r="F5157" s="55" t="str">
        <f>+IF(ISERROR(VLOOKUP($B5157,Insumos!$C:$G,4,FALSE)),"",VLOOKUP($B5157,Insumos!$C:$G,4,FALSE))</f>
        <v>GRAMOS</v>
      </c>
      <c r="G5157" s="141">
        <v>8.0</v>
      </c>
      <c r="H5157" s="56">
        <f t="shared" si="183"/>
        <v>54</v>
      </c>
    </row>
    <row r="5158" ht="15.75" customHeight="1">
      <c r="A5158" s="53">
        <v>8.0</v>
      </c>
      <c r="B5158" s="55" t="s">
        <v>311</v>
      </c>
      <c r="C5158" s="55" t="str">
        <f>+IF(ISERROR(VLOOKUP($B5158,Insumos!$C:$G,3,FALSE)),"",VLOOKUP($B5158,Insumos!$C:$G,3,FALSE))</f>
        <v>UNIDAD</v>
      </c>
      <c r="D5158" s="56">
        <f>+IF(ISERROR(VLOOKUP($B5158,Insumos!$C:$G,2,FALSE)),"",VLOOKUP($B5158,Insumos!$C:$G,2,FALSE))</f>
        <v>75.25</v>
      </c>
      <c r="E5158" s="57">
        <f>+IF(ISERROR(VLOOKUP($B5158,Insumos!$C:$G,5,FALSE)),"",VLOOKUP($B5158,Insumos!$C:$G,5,FALSE))</f>
        <v>1</v>
      </c>
      <c r="F5158" s="55" t="str">
        <f>+IF(ISERROR(VLOOKUP($B5158,Insumos!$C:$G,4,FALSE)),"",VLOOKUP($B5158,Insumos!$C:$G,4,FALSE))</f>
        <v>UNIDAD</v>
      </c>
      <c r="G5158" s="141">
        <v>1.0</v>
      </c>
      <c r="H5158" s="56">
        <f t="shared" si="183"/>
        <v>75.25</v>
      </c>
    </row>
    <row r="5159" ht="15.75" customHeight="1">
      <c r="A5159" s="53">
        <v>9.0</v>
      </c>
      <c r="B5159" s="55" t="s">
        <v>312</v>
      </c>
      <c r="C5159" s="55" t="str">
        <f>+IF(ISERROR(VLOOKUP($B5159,Insumos!$C:$G,3,FALSE)),"",VLOOKUP($B5159,Insumos!$C:$G,3,FALSE))</f>
        <v>UNIDAD</v>
      </c>
      <c r="D5159" s="56">
        <f>+IF(ISERROR(VLOOKUP($B5159,Insumos!$C:$G,2,FALSE)),"",VLOOKUP($B5159,Insumos!$C:$G,2,FALSE))</f>
        <v>90.25</v>
      </c>
      <c r="E5159" s="57">
        <f>+IF(ISERROR(VLOOKUP($B5159,Insumos!$C:$G,5,FALSE)),"",VLOOKUP($B5159,Insumos!$C:$G,5,FALSE))</f>
        <v>1</v>
      </c>
      <c r="F5159" s="55" t="str">
        <f>+IF(ISERROR(VLOOKUP($B5159,Insumos!$C:$G,4,FALSE)),"",VLOOKUP($B5159,Insumos!$C:$G,4,FALSE))</f>
        <v>UNIDAD</v>
      </c>
      <c r="G5159" s="141">
        <v>1.0</v>
      </c>
      <c r="H5159" s="56">
        <f t="shared" si="183"/>
        <v>90.25</v>
      </c>
    </row>
    <row r="5160" ht="15.75" customHeight="1">
      <c r="A5160" s="53">
        <v>10.0</v>
      </c>
      <c r="B5160" s="55" t="s">
        <v>303</v>
      </c>
      <c r="C5160" s="55" t="str">
        <f>+IF(ISERROR(VLOOKUP($B5160,Insumos!$C:$G,3,FALSE)),"",VLOOKUP($B5160,Insumos!$C:$G,3,FALSE))</f>
        <v>UNIDAD</v>
      </c>
      <c r="D5160" s="56">
        <f>+IF(ISERROR(VLOOKUP($B5160,Insumos!$C:$G,2,FALSE)),"",VLOOKUP($B5160,Insumos!$C:$G,2,FALSE))</f>
        <v>10</v>
      </c>
      <c r="E5160" s="57">
        <f>+IF(ISERROR(VLOOKUP($B5160,Insumos!$C:$G,5,FALSE)),"",VLOOKUP($B5160,Insumos!$C:$G,5,FALSE))</f>
        <v>1</v>
      </c>
      <c r="F5160" s="55" t="str">
        <f>+IF(ISERROR(VLOOKUP($B5160,Insumos!$C:$G,4,FALSE)),"",VLOOKUP($B5160,Insumos!$C:$G,4,FALSE))</f>
        <v>UNIDAD</v>
      </c>
      <c r="G5160" s="141">
        <v>2.0</v>
      </c>
      <c r="H5160" s="56">
        <f t="shared" si="183"/>
        <v>20</v>
      </c>
    </row>
    <row r="5161" ht="15.75" customHeight="1">
      <c r="A5161" s="53">
        <v>11.0</v>
      </c>
      <c r="B5161" s="55" t="s">
        <v>304</v>
      </c>
      <c r="C5161" s="55" t="str">
        <f>+IF(ISERROR(VLOOKUP($B5161,Insumos!$C:$G,3,FALSE)),"",VLOOKUP($B5161,Insumos!$C:$G,3,FALSE))</f>
        <v>UNIDAD</v>
      </c>
      <c r="D5161" s="56">
        <f>+IF(ISERROR(VLOOKUP($B5161,Insumos!$C:$G,2,FALSE)),"",VLOOKUP($B5161,Insumos!$C:$G,2,FALSE))</f>
        <v>9</v>
      </c>
      <c r="E5161" s="57">
        <f>+IF(ISERROR(VLOOKUP($B5161,Insumos!$C:$G,5,FALSE)),"",VLOOKUP($B5161,Insumos!$C:$G,5,FALSE))</f>
        <v>1</v>
      </c>
      <c r="F5161" s="55" t="str">
        <f>+IF(ISERROR(VLOOKUP($B5161,Insumos!$C:$G,4,FALSE)),"",VLOOKUP($B5161,Insumos!$C:$G,4,FALSE))</f>
        <v>UNIDAD</v>
      </c>
      <c r="G5161" s="141">
        <v>2.0</v>
      </c>
      <c r="H5161" s="56">
        <f t="shared" si="183"/>
        <v>18</v>
      </c>
    </row>
    <row r="5162" ht="15.75" customHeight="1">
      <c r="A5162" s="53">
        <v>12.0</v>
      </c>
      <c r="B5162" s="55" t="s">
        <v>315</v>
      </c>
      <c r="C5162" s="55" t="str">
        <f>+IF(ISERROR(VLOOKUP($B5162,Insumos!$C:$G,3,FALSE)),"",VLOOKUP($B5162,Insumos!$C:$G,3,FALSE))</f>
        <v>UNIDAD</v>
      </c>
      <c r="D5162" s="56">
        <f>+IF(ISERROR(VLOOKUP($B5162,Insumos!$C:$G,2,FALSE)),"",VLOOKUP($B5162,Insumos!$C:$G,2,FALSE))</f>
        <v>170</v>
      </c>
      <c r="E5162" s="57">
        <f>+IF(ISERROR(VLOOKUP($B5162,Insumos!$C:$G,5,FALSE)),"",VLOOKUP($B5162,Insumos!$C:$G,5,FALSE))</f>
        <v>1</v>
      </c>
      <c r="F5162" s="55" t="str">
        <f>+IF(ISERROR(VLOOKUP($B5162,Insumos!$C:$G,4,FALSE)),"",VLOOKUP($B5162,Insumos!$C:$G,4,FALSE))</f>
        <v>UNIDAD</v>
      </c>
      <c r="G5162" s="141">
        <v>1.0</v>
      </c>
      <c r="H5162" s="56">
        <f t="shared" si="183"/>
        <v>170</v>
      </c>
    </row>
    <row r="5163" ht="15.75" customHeight="1">
      <c r="A5163" s="53">
        <v>13.0</v>
      </c>
      <c r="B5163" s="55"/>
      <c r="C5163" s="55" t="str">
        <f>+IF(ISERROR(VLOOKUP($B5163,Insumos!$C:$G,3,FALSE)),"",VLOOKUP($B5163,Insumos!$C:$G,3,FALSE))</f>
        <v/>
      </c>
      <c r="D5163" s="56" t="str">
        <f>+IF(ISERROR(VLOOKUP($B5163,Insumos!$C:$G,2,FALSE)),"",VLOOKUP($B5163,Insumos!$C:$G,2,FALSE))</f>
        <v/>
      </c>
      <c r="E5163" s="57" t="str">
        <f>+IF(ISERROR(VLOOKUP($B5163,Insumos!$C:$G,5,FALSE)),"",VLOOKUP($B5163,Insumos!$C:$G,5,FALSE))</f>
        <v/>
      </c>
      <c r="F5163" s="55" t="str">
        <f>+IF(ISERROR(VLOOKUP($B5163,Insumos!$C:$G,4,FALSE)),"",VLOOKUP($B5163,Insumos!$C:$G,4,FALSE))</f>
        <v/>
      </c>
      <c r="G5163" s="141"/>
      <c r="H5163" s="56">
        <f t="shared" si="183"/>
        <v>0</v>
      </c>
    </row>
    <row r="5164" ht="15.75" customHeight="1">
      <c r="A5164" s="42"/>
      <c r="B5164" s="140"/>
      <c r="C5164" s="41"/>
      <c r="D5164" s="44"/>
      <c r="E5164" s="45"/>
      <c r="F5164" s="41"/>
      <c r="G5164" s="67" t="s">
        <v>566</v>
      </c>
      <c r="H5164" s="68">
        <f>+SUM(H5151:H5163)</f>
        <v>749.64</v>
      </c>
    </row>
    <row r="5165" ht="15.75" customHeight="1">
      <c r="A5165" s="42"/>
      <c r="B5165" s="140"/>
      <c r="C5165" s="41"/>
      <c r="D5165" s="44"/>
      <c r="E5165" s="45"/>
      <c r="F5165" s="41"/>
      <c r="G5165" s="67" t="s">
        <v>569</v>
      </c>
      <c r="H5165" s="142">
        <f>+H5164/10</f>
        <v>74.964</v>
      </c>
    </row>
    <row r="5166" ht="15.75" customHeight="1">
      <c r="A5166" s="42"/>
      <c r="B5166" s="140"/>
      <c r="C5166" s="41"/>
      <c r="D5166" s="44"/>
      <c r="E5166" s="45"/>
      <c r="F5166" s="41"/>
      <c r="G5166" s="67" t="s">
        <v>570</v>
      </c>
      <c r="H5166" s="143">
        <f>(H5164+H5165)*1.19</f>
        <v>981.27876</v>
      </c>
    </row>
    <row r="5167" ht="15.75" customHeight="1">
      <c r="A5167" s="42"/>
      <c r="B5167" s="140"/>
      <c r="C5167" s="41"/>
      <c r="D5167" s="44"/>
      <c r="E5167" s="45"/>
      <c r="F5167" s="41"/>
      <c r="G5167" s="67" t="s">
        <v>571</v>
      </c>
      <c r="H5167" s="144" t="str">
        <f>+H5166/H5168</f>
        <v>#DIV/0!</v>
      </c>
    </row>
    <row r="5168" ht="15.75" customHeight="1">
      <c r="A5168" s="42"/>
      <c r="B5168" s="140"/>
      <c r="C5168" s="41"/>
      <c r="D5168" s="44"/>
      <c r="E5168" s="45"/>
      <c r="F5168" s="41"/>
      <c r="G5168" s="67" t="s">
        <v>572</v>
      </c>
      <c r="H5168" s="145"/>
    </row>
    <row r="5169" ht="15.75" customHeight="1">
      <c r="A5169" s="42"/>
      <c r="B5169" s="140"/>
      <c r="C5169" s="41"/>
      <c r="D5169" s="44"/>
      <c r="E5169" s="45"/>
      <c r="F5169" s="41"/>
      <c r="G5169" s="67"/>
      <c r="H5169" s="205"/>
    </row>
    <row r="5170" ht="15.75" customHeight="1">
      <c r="A5170" s="42"/>
      <c r="B5170" s="140"/>
      <c r="C5170" s="41"/>
      <c r="D5170" s="44"/>
      <c r="E5170" s="45"/>
      <c r="F5170" s="41"/>
      <c r="G5170" s="67"/>
      <c r="H5170" s="205"/>
    </row>
    <row r="5171" ht="15.75" customHeight="1">
      <c r="A5171" s="138" t="s">
        <v>562</v>
      </c>
      <c r="B5171" s="139" t="s">
        <v>714</v>
      </c>
      <c r="C5171" s="34" t="s">
        <v>484</v>
      </c>
      <c r="D5171" s="35"/>
      <c r="E5171" s="36"/>
      <c r="F5171" s="37"/>
      <c r="G5171" s="38"/>
      <c r="H5171" s="35"/>
    </row>
    <row r="5172" ht="15.75" customHeight="1">
      <c r="A5172" s="42"/>
      <c r="B5172" s="140"/>
      <c r="C5172" s="42"/>
      <c r="D5172" s="44"/>
      <c r="E5172" s="45"/>
      <c r="F5172" s="42"/>
      <c r="G5172" s="46"/>
      <c r="H5172" s="44"/>
    </row>
    <row r="5173" ht="15.75" customHeight="1">
      <c r="A5173" s="48" t="s">
        <v>476</v>
      </c>
      <c r="B5173" s="48" t="s">
        <v>477</v>
      </c>
      <c r="C5173" s="48" t="s">
        <v>478</v>
      </c>
      <c r="D5173" s="49" t="s">
        <v>564</v>
      </c>
      <c r="E5173" s="50" t="s">
        <v>10</v>
      </c>
      <c r="F5173" s="48" t="s">
        <v>480</v>
      </c>
      <c r="G5173" s="51" t="s">
        <v>481</v>
      </c>
      <c r="H5173" s="49" t="s">
        <v>565</v>
      </c>
    </row>
    <row r="5174" ht="15.75" customHeight="1">
      <c r="A5174" s="53">
        <v>1.0</v>
      </c>
      <c r="B5174" s="55" t="s">
        <v>211</v>
      </c>
      <c r="C5174" s="55" t="str">
        <f>+IF(ISERROR(VLOOKUP($B5174,Insumos!$C:$G,3,FALSE)),"",VLOOKUP($B5174,Insumos!$C:$G,3,FALSE))</f>
        <v>ROLLS</v>
      </c>
      <c r="D5174" s="56">
        <f>+IF(ISERROR(VLOOKUP($B5174,Insumos!$C:$G,2,FALSE)),"",VLOOKUP($B5174,Insumos!$C:$G,2,FALSE))</f>
        <v>933.75</v>
      </c>
      <c r="E5174" s="57">
        <f>+IF(ISERROR(VLOOKUP($B5174,Insumos!$C:$G,5,FALSE)),"",VLOOKUP($B5174,Insumos!$C:$G,5,FALSE))</f>
        <v>1</v>
      </c>
      <c r="F5174" s="55" t="str">
        <f>+IF(ISERROR(VLOOKUP($B5174,Insumos!$C:$G,4,FALSE)),"",VLOOKUP($B5174,Insumos!$C:$G,4,FALSE))</f>
        <v>ROLLS</v>
      </c>
      <c r="G5174" s="141">
        <v>1.0</v>
      </c>
      <c r="H5174" s="56">
        <f t="shared" ref="H5174:H5189" si="184">IF(ISERROR(ROUND(+D5174/E5174*G5174,2)),0,ROUND(+D5174/E5174*G5174,2))</f>
        <v>933.75</v>
      </c>
    </row>
    <row r="5175" ht="15.75" customHeight="1">
      <c r="A5175" s="53">
        <v>2.0</v>
      </c>
      <c r="B5175" s="55" t="s">
        <v>272</v>
      </c>
      <c r="C5175" s="55" t="str">
        <f>+IF(ISERROR(VLOOKUP($B5175,Insumos!$C:$G,3,FALSE)),"",VLOOKUP($B5175,Insumos!$C:$G,3,FALSE))</f>
        <v>ROLLS</v>
      </c>
      <c r="D5175" s="56">
        <f>+IF(ISERROR(VLOOKUP($B5175,Insumos!$C:$G,2,FALSE)),"",VLOOKUP($B5175,Insumos!$C:$G,2,FALSE))</f>
        <v>428.35</v>
      </c>
      <c r="E5175" s="57">
        <f>+IF(ISERROR(VLOOKUP($B5175,Insumos!$C:$G,5,FALSE)),"",VLOOKUP($B5175,Insumos!$C:$G,5,FALSE))</f>
        <v>1</v>
      </c>
      <c r="F5175" s="55" t="str">
        <f>+IF(ISERROR(VLOOKUP($B5175,Insumos!$C:$G,4,FALSE)),"",VLOOKUP($B5175,Insumos!$C:$G,4,FALSE))</f>
        <v>ROLLS</v>
      </c>
      <c r="G5175" s="141">
        <v>1.0</v>
      </c>
      <c r="H5175" s="56">
        <f t="shared" si="184"/>
        <v>428.35</v>
      </c>
    </row>
    <row r="5176" ht="15.75" customHeight="1">
      <c r="A5176" s="53">
        <v>3.0</v>
      </c>
      <c r="B5176" s="55" t="s">
        <v>276</v>
      </c>
      <c r="C5176" s="55" t="str">
        <f>+IF(ISERROR(VLOOKUP($B5176,Insumos!$C:$G,3,FALSE)),"",VLOOKUP($B5176,Insumos!$C:$G,3,FALSE))</f>
        <v>ROLLS</v>
      </c>
      <c r="D5176" s="56">
        <f>+IF(ISERROR(VLOOKUP($B5176,Insumos!$C:$G,2,FALSE)),"",VLOOKUP($B5176,Insumos!$C:$G,2,FALSE))</f>
        <v>858.75</v>
      </c>
      <c r="E5176" s="57">
        <f>+IF(ISERROR(VLOOKUP($B5176,Insumos!$C:$G,5,FALSE)),"",VLOOKUP($B5176,Insumos!$C:$G,5,FALSE))</f>
        <v>1</v>
      </c>
      <c r="F5176" s="55" t="str">
        <f>+IF(ISERROR(VLOOKUP($B5176,Insumos!$C:$G,4,FALSE)),"",VLOOKUP($B5176,Insumos!$C:$G,4,FALSE))</f>
        <v>ROLLS</v>
      </c>
      <c r="G5176" s="141">
        <v>1.0</v>
      </c>
      <c r="H5176" s="56">
        <f t="shared" si="184"/>
        <v>858.75</v>
      </c>
    </row>
    <row r="5177" ht="15.75" customHeight="1">
      <c r="A5177" s="53">
        <v>4.0</v>
      </c>
      <c r="B5177" s="55" t="s">
        <v>277</v>
      </c>
      <c r="C5177" s="55" t="str">
        <f>+IF(ISERROR(VLOOKUP($B5177,Insumos!$C:$G,3,FALSE)),"",VLOOKUP($B5177,Insumos!$C:$G,3,FALSE))</f>
        <v>ROLLS</v>
      </c>
      <c r="D5177" s="56">
        <f>+IF(ISERROR(VLOOKUP($B5177,Insumos!$C:$G,2,FALSE)),"",VLOOKUP($B5177,Insumos!$C:$G,2,FALSE))</f>
        <v>433.26</v>
      </c>
      <c r="E5177" s="57">
        <f>+IF(ISERROR(VLOOKUP($B5177,Insumos!$C:$G,5,FALSE)),"",VLOOKUP($B5177,Insumos!$C:$G,5,FALSE))</f>
        <v>1</v>
      </c>
      <c r="F5177" s="55" t="str">
        <f>+IF(ISERROR(VLOOKUP($B5177,Insumos!$C:$G,4,FALSE)),"",VLOOKUP($B5177,Insumos!$C:$G,4,FALSE))</f>
        <v>ROLLS</v>
      </c>
      <c r="G5177" s="141">
        <v>1.0</v>
      </c>
      <c r="H5177" s="56">
        <f t="shared" si="184"/>
        <v>433.26</v>
      </c>
    </row>
    <row r="5178" ht="15.75" customHeight="1">
      <c r="A5178" s="53">
        <v>5.0</v>
      </c>
      <c r="B5178" s="55" t="s">
        <v>311</v>
      </c>
      <c r="C5178" s="55" t="str">
        <f>+IF(ISERROR(VLOOKUP($B5178,Insumos!$C:$G,3,FALSE)),"",VLOOKUP($B5178,Insumos!$C:$G,3,FALSE))</f>
        <v>UNIDAD</v>
      </c>
      <c r="D5178" s="56">
        <f>+IF(ISERROR(VLOOKUP($B5178,Insumos!$C:$G,2,FALSE)),"",VLOOKUP($B5178,Insumos!$C:$G,2,FALSE))</f>
        <v>75.25</v>
      </c>
      <c r="E5178" s="57">
        <f>+IF(ISERROR(VLOOKUP($B5178,Insumos!$C:$G,5,FALSE)),"",VLOOKUP($B5178,Insumos!$C:$G,5,FALSE))</f>
        <v>1</v>
      </c>
      <c r="F5178" s="55" t="str">
        <f>+IF(ISERROR(VLOOKUP($B5178,Insumos!$C:$G,4,FALSE)),"",VLOOKUP($B5178,Insumos!$C:$G,4,FALSE))</f>
        <v>UNIDAD</v>
      </c>
      <c r="G5178" s="141">
        <v>2.0</v>
      </c>
      <c r="H5178" s="56">
        <f t="shared" si="184"/>
        <v>150.5</v>
      </c>
    </row>
    <row r="5179" ht="15.75" customHeight="1">
      <c r="A5179" s="53">
        <v>6.0</v>
      </c>
      <c r="B5179" s="55" t="s">
        <v>312</v>
      </c>
      <c r="C5179" s="55" t="str">
        <f>+IF(ISERROR(VLOOKUP($B5179,Insumos!$C:$G,3,FALSE)),"",VLOOKUP($B5179,Insumos!$C:$G,3,FALSE))</f>
        <v>UNIDAD</v>
      </c>
      <c r="D5179" s="56">
        <f>+IF(ISERROR(VLOOKUP($B5179,Insumos!$C:$G,2,FALSE)),"",VLOOKUP($B5179,Insumos!$C:$G,2,FALSE))</f>
        <v>90.25</v>
      </c>
      <c r="E5179" s="57">
        <f>+IF(ISERROR(VLOOKUP($B5179,Insumos!$C:$G,5,FALSE)),"",VLOOKUP($B5179,Insumos!$C:$G,5,FALSE))</f>
        <v>1</v>
      </c>
      <c r="F5179" s="55" t="str">
        <f>+IF(ISERROR(VLOOKUP($B5179,Insumos!$C:$G,4,FALSE)),"",VLOOKUP($B5179,Insumos!$C:$G,4,FALSE))</f>
        <v>UNIDAD</v>
      </c>
      <c r="G5179" s="141">
        <v>2.0</v>
      </c>
      <c r="H5179" s="56">
        <f t="shared" si="184"/>
        <v>180.5</v>
      </c>
    </row>
    <row r="5180" ht="15.75" customHeight="1">
      <c r="A5180" s="53">
        <v>7.0</v>
      </c>
      <c r="B5180" s="55" t="s">
        <v>313</v>
      </c>
      <c r="C5180" s="55" t="str">
        <f>+IF(ISERROR(VLOOKUP($B5180,Insumos!$C:$G,3,FALSE)),"",VLOOKUP($B5180,Insumos!$C:$G,3,FALSE))</f>
        <v>GRAMOS</v>
      </c>
      <c r="D5180" s="56">
        <f>+IF(ISERROR(VLOOKUP($B5180,Insumos!$C:$G,2,FALSE)),"",VLOOKUP($B5180,Insumos!$C:$G,2,FALSE))</f>
        <v>6750</v>
      </c>
      <c r="E5180" s="57">
        <f>+IF(ISERROR(VLOOKUP($B5180,Insumos!$C:$G,5,FALSE)),"",VLOOKUP($B5180,Insumos!$C:$G,5,FALSE))</f>
        <v>1000</v>
      </c>
      <c r="F5180" s="55" t="str">
        <f>+IF(ISERROR(VLOOKUP($B5180,Insumos!$C:$G,4,FALSE)),"",VLOOKUP($B5180,Insumos!$C:$G,4,FALSE))</f>
        <v>GRAMOS</v>
      </c>
      <c r="G5180" s="141">
        <v>8.0</v>
      </c>
      <c r="H5180" s="56">
        <f t="shared" si="184"/>
        <v>54</v>
      </c>
    </row>
    <row r="5181" ht="15.75" customHeight="1">
      <c r="A5181" s="53">
        <v>8.0</v>
      </c>
      <c r="B5181" s="55" t="s">
        <v>156</v>
      </c>
      <c r="C5181" s="55" t="str">
        <f>+IF(ISERROR(VLOOKUP($B5181,Insumos!$C:$G,3,FALSE)),"",VLOOKUP($B5181,Insumos!$C:$G,3,FALSE))</f>
        <v>GRAMOS</v>
      </c>
      <c r="D5181" s="56">
        <f>+IF(ISERROR(VLOOKUP($B5181,Insumos!$C:$G,2,FALSE)),"",VLOOKUP($B5181,Insumos!$C:$G,2,FALSE))</f>
        <v>909</v>
      </c>
      <c r="E5181" s="57">
        <f>+IF(ISERROR(VLOOKUP($B5181,Insumos!$C:$G,5,FALSE)),"",VLOOKUP($B5181,Insumos!$C:$G,5,FALSE))</f>
        <v>1000</v>
      </c>
      <c r="F5181" s="55" t="str">
        <f>+IF(ISERROR(VLOOKUP($B5181,Insumos!$C:$G,4,FALSE)),"",VLOOKUP($B5181,Insumos!$C:$G,4,FALSE))</f>
        <v>GRAMOS</v>
      </c>
      <c r="G5181" s="141">
        <v>8.0</v>
      </c>
      <c r="H5181" s="56">
        <f t="shared" si="184"/>
        <v>7.27</v>
      </c>
    </row>
    <row r="5182" ht="15.75" customHeight="1">
      <c r="A5182" s="53">
        <v>9.0</v>
      </c>
      <c r="B5182" s="55" t="s">
        <v>303</v>
      </c>
      <c r="C5182" s="55" t="str">
        <f>+IF(ISERROR(VLOOKUP($B5182,Insumos!$C:$G,3,FALSE)),"",VLOOKUP($B5182,Insumos!$C:$G,3,FALSE))</f>
        <v>UNIDAD</v>
      </c>
      <c r="D5182" s="56">
        <f>+IF(ISERROR(VLOOKUP($B5182,Insumos!$C:$G,2,FALSE)),"",VLOOKUP($B5182,Insumos!$C:$G,2,FALSE))</f>
        <v>10</v>
      </c>
      <c r="E5182" s="57">
        <f>+IF(ISERROR(VLOOKUP($B5182,Insumos!$C:$G,5,FALSE)),"",VLOOKUP($B5182,Insumos!$C:$G,5,FALSE))</f>
        <v>1</v>
      </c>
      <c r="F5182" s="55" t="str">
        <f>+IF(ISERROR(VLOOKUP($B5182,Insumos!$C:$G,4,FALSE)),"",VLOOKUP($B5182,Insumos!$C:$G,4,FALSE))</f>
        <v>UNIDAD</v>
      </c>
      <c r="G5182" s="141">
        <v>2.0</v>
      </c>
      <c r="H5182" s="56">
        <f t="shared" si="184"/>
        <v>20</v>
      </c>
    </row>
    <row r="5183" ht="15.75" customHeight="1">
      <c r="A5183" s="53">
        <v>10.0</v>
      </c>
      <c r="B5183" s="55" t="s">
        <v>304</v>
      </c>
      <c r="C5183" s="55" t="str">
        <f>+IF(ISERROR(VLOOKUP($B5183,Insumos!$C:$G,3,FALSE)),"",VLOOKUP($B5183,Insumos!$C:$G,3,FALSE))</f>
        <v>UNIDAD</v>
      </c>
      <c r="D5183" s="56">
        <f>+IF(ISERROR(VLOOKUP($B5183,Insumos!$C:$G,2,FALSE)),"",VLOOKUP($B5183,Insumos!$C:$G,2,FALSE))</f>
        <v>9</v>
      </c>
      <c r="E5183" s="57">
        <f>+IF(ISERROR(VLOOKUP($B5183,Insumos!$C:$G,5,FALSE)),"",VLOOKUP($B5183,Insumos!$C:$G,5,FALSE))</f>
        <v>1</v>
      </c>
      <c r="F5183" s="55" t="str">
        <f>+IF(ISERROR(VLOOKUP($B5183,Insumos!$C:$G,4,FALSE)),"",VLOOKUP($B5183,Insumos!$C:$G,4,FALSE))</f>
        <v>UNIDAD</v>
      </c>
      <c r="G5183" s="141">
        <v>2.0</v>
      </c>
      <c r="H5183" s="56">
        <f t="shared" si="184"/>
        <v>18</v>
      </c>
    </row>
    <row r="5184" ht="15.75" customHeight="1">
      <c r="A5184" s="53">
        <v>11.0</v>
      </c>
      <c r="B5184" s="55" t="s">
        <v>294</v>
      </c>
      <c r="C5184" s="55" t="str">
        <f>+IF(ISERROR(VLOOKUP($B5184,Insumos!$C:$G,3,FALSE)),"",VLOOKUP($B5184,Insumos!$C:$G,3,FALSE))</f>
        <v>CAJA</v>
      </c>
      <c r="D5184" s="56">
        <f>+IF(ISERROR(VLOOKUP($B5184,Insumos!$C:$G,2,FALSE)),"",VLOOKUP($B5184,Insumos!$C:$G,2,FALSE))</f>
        <v>180</v>
      </c>
      <c r="E5184" s="57">
        <f>+IF(ISERROR(VLOOKUP($B5184,Insumos!$C:$G,5,FALSE)),"",VLOOKUP($B5184,Insumos!$C:$G,5,FALSE))</f>
        <v>1</v>
      </c>
      <c r="F5184" s="55" t="str">
        <f>+IF(ISERROR(VLOOKUP($B5184,Insumos!$C:$G,4,FALSE)),"",VLOOKUP($B5184,Insumos!$C:$G,4,FALSE))</f>
        <v>CAJA</v>
      </c>
      <c r="G5184" s="141">
        <v>2.0</v>
      </c>
      <c r="H5184" s="56">
        <f t="shared" si="184"/>
        <v>360</v>
      </c>
    </row>
    <row r="5185" ht="15.75" customHeight="1">
      <c r="A5185" s="53">
        <v>12.0</v>
      </c>
      <c r="B5185" s="55" t="s">
        <v>314</v>
      </c>
      <c r="C5185" s="55" t="str">
        <f>+IF(ISERROR(VLOOKUP($B5185,Insumos!$C:$G,3,FALSE)),"",VLOOKUP($B5185,Insumos!$C:$G,3,FALSE))</f>
        <v>UNIDAD</v>
      </c>
      <c r="D5185" s="56">
        <f>+IF(ISERROR(VLOOKUP($B5185,Insumos!$C:$G,2,FALSE)),"",VLOOKUP($B5185,Insumos!$C:$G,2,FALSE))</f>
        <v>10.5</v>
      </c>
      <c r="E5185" s="57">
        <f>+IF(ISERROR(VLOOKUP($B5185,Insumos!$C:$G,5,FALSE)),"",VLOOKUP($B5185,Insumos!$C:$G,5,FALSE))</f>
        <v>1</v>
      </c>
      <c r="F5185" s="55" t="str">
        <f>+IF(ISERROR(VLOOKUP($B5185,Insumos!$C:$G,4,FALSE)),"",VLOOKUP($B5185,Insumos!$C:$G,4,FALSE))</f>
        <v>UNIDAD</v>
      </c>
      <c r="G5185" s="141">
        <v>3.0</v>
      </c>
      <c r="H5185" s="56">
        <f t="shared" si="184"/>
        <v>31.5</v>
      </c>
    </row>
    <row r="5186" ht="15.75" customHeight="1">
      <c r="A5186" s="53">
        <v>13.0</v>
      </c>
      <c r="B5186" s="55" t="s">
        <v>315</v>
      </c>
      <c r="C5186" s="55" t="str">
        <f>+IF(ISERROR(VLOOKUP($B5186,Insumos!$C:$G,3,FALSE)),"",VLOOKUP($B5186,Insumos!$C:$G,3,FALSE))</f>
        <v>UNIDAD</v>
      </c>
      <c r="D5186" s="56">
        <f>+IF(ISERROR(VLOOKUP($B5186,Insumos!$C:$G,2,FALSE)),"",VLOOKUP($B5186,Insumos!$C:$G,2,FALSE))</f>
        <v>170</v>
      </c>
      <c r="E5186" s="57">
        <f>+IF(ISERROR(VLOOKUP($B5186,Insumos!$C:$G,5,FALSE)),"",VLOOKUP($B5186,Insumos!$C:$G,5,FALSE))</f>
        <v>1</v>
      </c>
      <c r="F5186" s="55" t="str">
        <f>+IF(ISERROR(VLOOKUP($B5186,Insumos!$C:$G,4,FALSE)),"",VLOOKUP($B5186,Insumos!$C:$G,4,FALSE))</f>
        <v>UNIDAD</v>
      </c>
      <c r="G5186" s="141">
        <v>1.0</v>
      </c>
      <c r="H5186" s="56">
        <f t="shared" si="184"/>
        <v>170</v>
      </c>
    </row>
    <row r="5187" ht="15.75" customHeight="1">
      <c r="A5187" s="53">
        <v>14.0</v>
      </c>
      <c r="B5187" s="55"/>
      <c r="C5187" s="55" t="str">
        <f>+IF(ISERROR(VLOOKUP($B5187,Insumos!$C:$G,3,FALSE)),"",VLOOKUP($B5187,Insumos!$C:$G,3,FALSE))</f>
        <v/>
      </c>
      <c r="D5187" s="56" t="str">
        <f>+IF(ISERROR(VLOOKUP($B5187,Insumos!$C:$G,2,FALSE)),"",VLOOKUP($B5187,Insumos!$C:$G,2,FALSE))</f>
        <v/>
      </c>
      <c r="E5187" s="57" t="str">
        <f>+IF(ISERROR(VLOOKUP($B5187,Insumos!$C:$G,5,FALSE)),"",VLOOKUP($B5187,Insumos!$C:$G,5,FALSE))</f>
        <v/>
      </c>
      <c r="F5187" s="55" t="str">
        <f>+IF(ISERROR(VLOOKUP($B5187,Insumos!$C:$G,4,FALSE)),"",VLOOKUP($B5187,Insumos!$C:$G,4,FALSE))</f>
        <v/>
      </c>
      <c r="G5187" s="141"/>
      <c r="H5187" s="56">
        <f t="shared" si="184"/>
        <v>0</v>
      </c>
    </row>
    <row r="5188" ht="15.75" customHeight="1">
      <c r="A5188" s="53">
        <v>15.0</v>
      </c>
      <c r="B5188" s="55"/>
      <c r="C5188" s="55" t="str">
        <f>+IF(ISERROR(VLOOKUP($B5188,Insumos!$C:$G,3,FALSE)),"",VLOOKUP($B5188,Insumos!$C:$G,3,FALSE))</f>
        <v/>
      </c>
      <c r="D5188" s="56" t="str">
        <f>+IF(ISERROR(VLOOKUP($B5188,Insumos!$C:$G,2,FALSE)),"",VLOOKUP($B5188,Insumos!$C:$G,2,FALSE))</f>
        <v/>
      </c>
      <c r="E5188" s="57" t="str">
        <f>+IF(ISERROR(VLOOKUP($B5188,Insumos!$C:$G,5,FALSE)),"",VLOOKUP($B5188,Insumos!$C:$G,5,FALSE))</f>
        <v/>
      </c>
      <c r="F5188" s="55" t="str">
        <f>+IF(ISERROR(VLOOKUP($B5188,Insumos!$C:$G,4,FALSE)),"",VLOOKUP($B5188,Insumos!$C:$G,4,FALSE))</f>
        <v/>
      </c>
      <c r="G5188" s="141"/>
      <c r="H5188" s="56">
        <f t="shared" si="184"/>
        <v>0</v>
      </c>
    </row>
    <row r="5189" ht="15.75" customHeight="1">
      <c r="A5189" s="53">
        <v>16.0</v>
      </c>
      <c r="B5189" s="55"/>
      <c r="C5189" s="55" t="str">
        <f>+IF(ISERROR(VLOOKUP($B5189,Insumos!$C:$G,3,FALSE)),"",VLOOKUP($B5189,Insumos!$C:$G,3,FALSE))</f>
        <v/>
      </c>
      <c r="D5189" s="56" t="str">
        <f>+IF(ISERROR(VLOOKUP($B5189,Insumos!$C:$G,2,FALSE)),"",VLOOKUP($B5189,Insumos!$C:$G,2,FALSE))</f>
        <v/>
      </c>
      <c r="E5189" s="57" t="str">
        <f>+IF(ISERROR(VLOOKUP($B5189,Insumos!$C:$G,5,FALSE)),"",VLOOKUP($B5189,Insumos!$C:$G,5,FALSE))</f>
        <v/>
      </c>
      <c r="F5189" s="55" t="str">
        <f>+IF(ISERROR(VLOOKUP($B5189,Insumos!$C:$G,4,FALSE)),"",VLOOKUP($B5189,Insumos!$C:$G,4,FALSE))</f>
        <v/>
      </c>
      <c r="G5189" s="141"/>
      <c r="H5189" s="56">
        <f t="shared" si="184"/>
        <v>0</v>
      </c>
    </row>
    <row r="5190" ht="15.75" customHeight="1">
      <c r="A5190" s="42"/>
      <c r="B5190" s="140"/>
      <c r="C5190" s="41"/>
      <c r="D5190" s="44"/>
      <c r="E5190" s="45"/>
      <c r="F5190" s="41"/>
      <c r="G5190" s="67" t="s">
        <v>566</v>
      </c>
      <c r="H5190" s="68">
        <f>+SUM(H5174:H5189)</f>
        <v>3645.88</v>
      </c>
    </row>
    <row r="5191" ht="15.75" customHeight="1">
      <c r="A5191" s="42"/>
      <c r="B5191" s="140"/>
      <c r="C5191" s="41"/>
      <c r="D5191" s="44"/>
      <c r="E5191" s="45"/>
      <c r="F5191" s="41"/>
      <c r="G5191" s="67" t="s">
        <v>569</v>
      </c>
      <c r="H5191" s="142">
        <f>+H5190/10</f>
        <v>364.588</v>
      </c>
    </row>
    <row r="5192" ht="15.75" customHeight="1">
      <c r="A5192" s="42"/>
      <c r="B5192" s="140"/>
      <c r="C5192" s="41"/>
      <c r="D5192" s="44"/>
      <c r="E5192" s="45"/>
      <c r="F5192" s="41"/>
      <c r="G5192" s="67" t="s">
        <v>570</v>
      </c>
      <c r="H5192" s="143">
        <f>(H5190+H5191)*1.19</f>
        <v>4772.45692</v>
      </c>
    </row>
    <row r="5193" ht="15.75" customHeight="1">
      <c r="A5193" s="42"/>
      <c r="B5193" s="140"/>
      <c r="C5193" s="41"/>
      <c r="D5193" s="44"/>
      <c r="E5193" s="45"/>
      <c r="F5193" s="41"/>
      <c r="G5193" s="67" t="s">
        <v>571</v>
      </c>
      <c r="H5193" s="144">
        <f>+H5192/H5194</f>
        <v>0.1964782594</v>
      </c>
    </row>
    <row r="5194" ht="15.75" customHeight="1">
      <c r="A5194" s="42"/>
      <c r="B5194" s="140"/>
      <c r="C5194" s="41"/>
      <c r="D5194" s="44"/>
      <c r="E5194" s="45"/>
      <c r="F5194" s="41"/>
      <c r="G5194" s="67" t="s">
        <v>572</v>
      </c>
      <c r="H5194" s="154">
        <v>24290.0</v>
      </c>
    </row>
    <row r="5195" ht="15.75" customHeight="1">
      <c r="A5195" s="42"/>
      <c r="B5195" s="140"/>
      <c r="C5195" s="41"/>
      <c r="D5195" s="44"/>
      <c r="E5195" s="45"/>
      <c r="F5195" s="41"/>
      <c r="G5195" s="67"/>
      <c r="H5195" s="169"/>
    </row>
    <row r="5196" ht="15.75" customHeight="1">
      <c r="A5196" s="42"/>
      <c r="B5196" s="140"/>
      <c r="C5196" s="41"/>
      <c r="D5196" s="44"/>
      <c r="E5196" s="45"/>
      <c r="F5196" s="41"/>
      <c r="G5196" s="67"/>
      <c r="H5196" s="205"/>
    </row>
    <row r="5197" ht="15.75" customHeight="1">
      <c r="A5197" s="42"/>
      <c r="B5197" s="140"/>
      <c r="C5197" s="41"/>
      <c r="D5197" s="44"/>
      <c r="E5197" s="45"/>
      <c r="F5197" s="41"/>
      <c r="G5197" s="67"/>
      <c r="H5197" s="205"/>
    </row>
    <row r="5198" ht="15.75" customHeight="1">
      <c r="A5198" s="42"/>
      <c r="B5198" s="140"/>
      <c r="C5198" s="41"/>
      <c r="D5198" s="44"/>
      <c r="E5198" s="45"/>
      <c r="F5198" s="41"/>
      <c r="G5198" s="67"/>
      <c r="H5198" s="205"/>
    </row>
    <row r="5199" ht="15.75" customHeight="1">
      <c r="A5199" s="138" t="s">
        <v>562</v>
      </c>
      <c r="B5199" s="139" t="s">
        <v>715</v>
      </c>
      <c r="C5199" s="34" t="s">
        <v>484</v>
      </c>
      <c r="D5199" s="35"/>
      <c r="E5199" s="36"/>
      <c r="F5199" s="37"/>
      <c r="G5199" s="38"/>
      <c r="H5199" s="35"/>
    </row>
    <row r="5200" ht="15.75" customHeight="1">
      <c r="A5200" s="42"/>
      <c r="B5200" s="140"/>
      <c r="C5200" s="42"/>
      <c r="D5200" s="44"/>
      <c r="E5200" s="45"/>
      <c r="F5200" s="42"/>
      <c r="G5200" s="46"/>
      <c r="H5200" s="44"/>
    </row>
    <row r="5201" ht="15.75" customHeight="1">
      <c r="A5201" s="48" t="s">
        <v>476</v>
      </c>
      <c r="B5201" s="48" t="s">
        <v>477</v>
      </c>
      <c r="C5201" s="48" t="s">
        <v>478</v>
      </c>
      <c r="D5201" s="49" t="s">
        <v>564</v>
      </c>
      <c r="E5201" s="50" t="s">
        <v>10</v>
      </c>
      <c r="F5201" s="48" t="s">
        <v>480</v>
      </c>
      <c r="G5201" s="51" t="s">
        <v>481</v>
      </c>
      <c r="H5201" s="49" t="s">
        <v>565</v>
      </c>
    </row>
    <row r="5202" ht="15.75" customHeight="1">
      <c r="A5202" s="53">
        <v>1.0</v>
      </c>
      <c r="B5202" s="55" t="s">
        <v>280</v>
      </c>
      <c r="C5202" s="55" t="str">
        <f>+IF(ISERROR(VLOOKUP($B5202,Insumos!$C:$G,3,FALSE)),"",VLOOKUP($B5202,Insumos!$C:$G,3,FALSE))</f>
        <v>ROLLS</v>
      </c>
      <c r="D5202" s="56">
        <f>+IF(ISERROR(VLOOKUP($B5202,Insumos!$C:$G,2,FALSE)),"",VLOOKUP($B5202,Insumos!$C:$G,2,FALSE))</f>
        <v>566.54</v>
      </c>
      <c r="E5202" s="57">
        <f>+IF(ISERROR(VLOOKUP($B5202,Insumos!$C:$G,5,FALSE)),"",VLOOKUP($B5202,Insumos!$C:$G,5,FALSE))</f>
        <v>1</v>
      </c>
      <c r="F5202" s="55" t="str">
        <f>+IF(ISERROR(VLOOKUP($B5202,Insumos!$C:$G,4,FALSE)),"",VLOOKUP($B5202,Insumos!$C:$G,4,FALSE))</f>
        <v>ROLLS</v>
      </c>
      <c r="G5202" s="141">
        <v>1.0</v>
      </c>
      <c r="H5202" s="56">
        <f t="shared" ref="H5202:H5215" si="185">IF(ISERROR(ROUND(+D5202/E5202*G5202,2)),0,ROUND(+D5202/E5202*G5202,2))</f>
        <v>566.54</v>
      </c>
    </row>
    <row r="5203" ht="15.75" customHeight="1">
      <c r="A5203" s="53">
        <v>2.0</v>
      </c>
      <c r="B5203" s="55" t="s">
        <v>282</v>
      </c>
      <c r="C5203" s="55" t="str">
        <f>+IF(ISERROR(VLOOKUP($B5203,Insumos!$C:$G,3,FALSE)),"",VLOOKUP($B5203,Insumos!$C:$G,3,FALSE))</f>
        <v>ROLLS</v>
      </c>
      <c r="D5203" s="56">
        <f>+IF(ISERROR(VLOOKUP($B5203,Insumos!$C:$G,2,FALSE)),"",VLOOKUP($B5203,Insumos!$C:$G,2,FALSE))</f>
        <v>559.26</v>
      </c>
      <c r="E5203" s="57">
        <f>+IF(ISERROR(VLOOKUP($B5203,Insumos!$C:$G,5,FALSE)),"",VLOOKUP($B5203,Insumos!$C:$G,5,FALSE))</f>
        <v>1</v>
      </c>
      <c r="F5203" s="55" t="str">
        <f>+IF(ISERROR(VLOOKUP($B5203,Insumos!$C:$G,4,FALSE)),"",VLOOKUP($B5203,Insumos!$C:$G,4,FALSE))</f>
        <v>ROLLS</v>
      </c>
      <c r="G5203" s="141">
        <v>1.0</v>
      </c>
      <c r="H5203" s="56">
        <f t="shared" si="185"/>
        <v>559.26</v>
      </c>
    </row>
    <row r="5204" ht="15.75" customHeight="1">
      <c r="A5204" s="53">
        <v>3.0</v>
      </c>
      <c r="B5204" s="55" t="s">
        <v>283</v>
      </c>
      <c r="C5204" s="55" t="str">
        <f>+IF(ISERROR(VLOOKUP($B5204,Insumos!$C:$G,3,FALSE)),"",VLOOKUP($B5204,Insumos!$C:$G,3,FALSE))</f>
        <v>ROLLS</v>
      </c>
      <c r="D5204" s="56">
        <f>+IF(ISERROR(VLOOKUP($B5204,Insumos!$C:$G,2,FALSE)),"",VLOOKUP($B5204,Insumos!$C:$G,2,FALSE))</f>
        <v>295.59</v>
      </c>
      <c r="E5204" s="57">
        <f>+IF(ISERROR(VLOOKUP($B5204,Insumos!$C:$G,5,FALSE)),"",VLOOKUP($B5204,Insumos!$C:$G,5,FALSE))</f>
        <v>1</v>
      </c>
      <c r="F5204" s="55" t="str">
        <f>+IF(ISERROR(VLOOKUP($B5204,Insumos!$C:$G,4,FALSE)),"",VLOOKUP($B5204,Insumos!$C:$G,4,FALSE))</f>
        <v>ROLLS</v>
      </c>
      <c r="G5204" s="141">
        <v>1.0</v>
      </c>
      <c r="H5204" s="56">
        <f t="shared" si="185"/>
        <v>295.59</v>
      </c>
    </row>
    <row r="5205" ht="15.75" customHeight="1">
      <c r="A5205" s="53">
        <v>4.0</v>
      </c>
      <c r="B5205" s="55" t="s">
        <v>284</v>
      </c>
      <c r="C5205" s="55" t="str">
        <f>+IF(ISERROR(VLOOKUP($B5205,Insumos!$C:$G,3,FALSE)),"",VLOOKUP($B5205,Insumos!$C:$G,3,FALSE))</f>
        <v>ROLLS</v>
      </c>
      <c r="D5205" s="56">
        <f>+IF(ISERROR(VLOOKUP($B5205,Insumos!$C:$G,2,FALSE)),"",VLOOKUP($B5205,Insumos!$C:$G,2,FALSE))</f>
        <v>676.76</v>
      </c>
      <c r="E5205" s="57">
        <f>+IF(ISERROR(VLOOKUP($B5205,Insumos!$C:$G,5,FALSE)),"",VLOOKUP($B5205,Insumos!$C:$G,5,FALSE))</f>
        <v>1</v>
      </c>
      <c r="F5205" s="55" t="str">
        <f>+IF(ISERROR(VLOOKUP($B5205,Insumos!$C:$G,4,FALSE)),"",VLOOKUP($B5205,Insumos!$C:$G,4,FALSE))</f>
        <v>ROLLS</v>
      </c>
      <c r="G5205" s="141">
        <v>1.0</v>
      </c>
      <c r="H5205" s="56">
        <f t="shared" si="185"/>
        <v>676.76</v>
      </c>
    </row>
    <row r="5206" ht="15.75" customHeight="1">
      <c r="A5206" s="53">
        <v>5.0</v>
      </c>
      <c r="B5206" s="55" t="s">
        <v>297</v>
      </c>
      <c r="C5206" s="55" t="str">
        <f>+IF(ISERROR(VLOOKUP($B5206,Insumos!$C:$G,3,FALSE)),"",VLOOKUP($B5206,Insumos!$C:$G,3,FALSE))</f>
        <v>CAJA</v>
      </c>
      <c r="D5206" s="56">
        <f>+IF(ISERROR(VLOOKUP($B5206,Insumos!$C:$G,2,FALSE)),"",VLOOKUP($B5206,Insumos!$C:$G,2,FALSE))</f>
        <v>110</v>
      </c>
      <c r="E5206" s="57">
        <f>+IF(ISERROR(VLOOKUP($B5206,Insumos!$C:$G,5,FALSE)),"",VLOOKUP($B5206,Insumos!$C:$G,5,FALSE))</f>
        <v>1</v>
      </c>
      <c r="F5206" s="55" t="str">
        <f>+IF(ISERROR(VLOOKUP($B5206,Insumos!$C:$G,4,FALSE)),"",VLOOKUP($B5206,Insumos!$C:$G,4,FALSE))</f>
        <v>CAJA</v>
      </c>
      <c r="G5206" s="141">
        <v>1.0</v>
      </c>
      <c r="H5206" s="56">
        <f t="shared" si="185"/>
        <v>110</v>
      </c>
    </row>
    <row r="5207" ht="15.75" customHeight="1">
      <c r="A5207" s="53">
        <v>6.0</v>
      </c>
      <c r="B5207" s="55" t="s">
        <v>311</v>
      </c>
      <c r="C5207" s="55" t="str">
        <f>+IF(ISERROR(VLOOKUP($B5207,Insumos!$C:$G,3,FALSE)),"",VLOOKUP($B5207,Insumos!$C:$G,3,FALSE))</f>
        <v>UNIDAD</v>
      </c>
      <c r="D5207" s="56">
        <f>+IF(ISERROR(VLOOKUP($B5207,Insumos!$C:$G,2,FALSE)),"",VLOOKUP($B5207,Insumos!$C:$G,2,FALSE))</f>
        <v>75.25</v>
      </c>
      <c r="E5207" s="57">
        <f>+IF(ISERROR(VLOOKUP($B5207,Insumos!$C:$G,5,FALSE)),"",VLOOKUP($B5207,Insumos!$C:$G,5,FALSE))</f>
        <v>1</v>
      </c>
      <c r="F5207" s="55" t="str">
        <f>+IF(ISERROR(VLOOKUP($B5207,Insumos!$C:$G,4,FALSE)),"",VLOOKUP($B5207,Insumos!$C:$G,4,FALSE))</f>
        <v>UNIDAD</v>
      </c>
      <c r="G5207" s="141">
        <v>2.0</v>
      </c>
      <c r="H5207" s="56">
        <f t="shared" si="185"/>
        <v>150.5</v>
      </c>
    </row>
    <row r="5208" ht="15.75" customHeight="1">
      <c r="A5208" s="53">
        <v>7.0</v>
      </c>
      <c r="B5208" s="55" t="s">
        <v>312</v>
      </c>
      <c r="C5208" s="55" t="str">
        <f>+IF(ISERROR(VLOOKUP($B5208,Insumos!$C:$G,3,FALSE)),"",VLOOKUP($B5208,Insumos!$C:$G,3,FALSE))</f>
        <v>UNIDAD</v>
      </c>
      <c r="D5208" s="56">
        <f>+IF(ISERROR(VLOOKUP($B5208,Insumos!$C:$G,2,FALSE)),"",VLOOKUP($B5208,Insumos!$C:$G,2,FALSE))</f>
        <v>90.25</v>
      </c>
      <c r="E5208" s="57">
        <f>+IF(ISERROR(VLOOKUP($B5208,Insumos!$C:$G,5,FALSE)),"",VLOOKUP($B5208,Insumos!$C:$G,5,FALSE))</f>
        <v>1</v>
      </c>
      <c r="F5208" s="55" t="str">
        <f>+IF(ISERROR(VLOOKUP($B5208,Insumos!$C:$G,4,FALSE)),"",VLOOKUP($B5208,Insumos!$C:$G,4,FALSE))</f>
        <v>UNIDAD</v>
      </c>
      <c r="G5208" s="141">
        <v>1.0</v>
      </c>
      <c r="H5208" s="56">
        <f t="shared" si="185"/>
        <v>90.25</v>
      </c>
    </row>
    <row r="5209" ht="15.75" customHeight="1">
      <c r="A5209" s="53">
        <v>8.0</v>
      </c>
      <c r="B5209" s="55" t="s">
        <v>313</v>
      </c>
      <c r="C5209" s="55" t="str">
        <f>+IF(ISERROR(VLOOKUP($B5209,Insumos!$C:$G,3,FALSE)),"",VLOOKUP($B5209,Insumos!$C:$G,3,FALSE))</f>
        <v>GRAMOS</v>
      </c>
      <c r="D5209" s="56">
        <f>+IF(ISERROR(VLOOKUP($B5209,Insumos!$C:$G,2,FALSE)),"",VLOOKUP($B5209,Insumos!$C:$G,2,FALSE))</f>
        <v>6750</v>
      </c>
      <c r="E5209" s="57">
        <f>+IF(ISERROR(VLOOKUP($B5209,Insumos!$C:$G,5,FALSE)),"",VLOOKUP($B5209,Insumos!$C:$G,5,FALSE))</f>
        <v>1000</v>
      </c>
      <c r="F5209" s="55" t="str">
        <f>+IF(ISERROR(VLOOKUP($B5209,Insumos!$C:$G,4,FALSE)),"",VLOOKUP($B5209,Insumos!$C:$G,4,FALSE))</f>
        <v>GRAMOS</v>
      </c>
      <c r="G5209" s="141">
        <v>8.0</v>
      </c>
      <c r="H5209" s="56">
        <f t="shared" si="185"/>
        <v>54</v>
      </c>
    </row>
    <row r="5210" ht="15.75" customHeight="1">
      <c r="A5210" s="53">
        <v>9.0</v>
      </c>
      <c r="B5210" s="55" t="s">
        <v>156</v>
      </c>
      <c r="C5210" s="55" t="str">
        <f>+IF(ISERROR(VLOOKUP($B5210,Insumos!$C:$G,3,FALSE)),"",VLOOKUP($B5210,Insumos!$C:$G,3,FALSE))</f>
        <v>GRAMOS</v>
      </c>
      <c r="D5210" s="56">
        <f>+IF(ISERROR(VLOOKUP($B5210,Insumos!$C:$G,2,FALSE)),"",VLOOKUP($B5210,Insumos!$C:$G,2,FALSE))</f>
        <v>909</v>
      </c>
      <c r="E5210" s="57">
        <f>+IF(ISERROR(VLOOKUP($B5210,Insumos!$C:$G,5,FALSE)),"",VLOOKUP($B5210,Insumos!$C:$G,5,FALSE))</f>
        <v>1000</v>
      </c>
      <c r="F5210" s="55" t="str">
        <f>+IF(ISERROR(VLOOKUP($B5210,Insumos!$C:$G,4,FALSE)),"",VLOOKUP($B5210,Insumos!$C:$G,4,FALSE))</f>
        <v>GRAMOS</v>
      </c>
      <c r="G5210" s="141">
        <v>8.0</v>
      </c>
      <c r="H5210" s="56">
        <f t="shared" si="185"/>
        <v>7.27</v>
      </c>
    </row>
    <row r="5211" ht="15.75" customHeight="1">
      <c r="A5211" s="53">
        <v>10.0</v>
      </c>
      <c r="B5211" s="55" t="s">
        <v>303</v>
      </c>
      <c r="C5211" s="55" t="str">
        <f>+IF(ISERROR(VLOOKUP($B5211,Insumos!$C:$G,3,FALSE)),"",VLOOKUP($B5211,Insumos!$C:$G,3,FALSE))</f>
        <v>UNIDAD</v>
      </c>
      <c r="D5211" s="56">
        <f>+IF(ISERROR(VLOOKUP($B5211,Insumos!$C:$G,2,FALSE)),"",VLOOKUP($B5211,Insumos!$C:$G,2,FALSE))</f>
        <v>10</v>
      </c>
      <c r="E5211" s="57">
        <f>+IF(ISERROR(VLOOKUP($B5211,Insumos!$C:$G,5,FALSE)),"",VLOOKUP($B5211,Insumos!$C:$G,5,FALSE))</f>
        <v>1</v>
      </c>
      <c r="F5211" s="55" t="str">
        <f>+IF(ISERROR(VLOOKUP($B5211,Insumos!$C:$G,4,FALSE)),"",VLOOKUP($B5211,Insumos!$C:$G,4,FALSE))</f>
        <v>UNIDAD</v>
      </c>
      <c r="G5211" s="141">
        <v>2.0</v>
      </c>
      <c r="H5211" s="56">
        <f t="shared" si="185"/>
        <v>20</v>
      </c>
    </row>
    <row r="5212" ht="15.75" customHeight="1">
      <c r="A5212" s="53">
        <v>11.0</v>
      </c>
      <c r="B5212" s="55" t="s">
        <v>304</v>
      </c>
      <c r="C5212" s="55" t="str">
        <f>+IF(ISERROR(VLOOKUP($B5212,Insumos!$C:$G,3,FALSE)),"",VLOOKUP($B5212,Insumos!$C:$G,3,FALSE))</f>
        <v>UNIDAD</v>
      </c>
      <c r="D5212" s="56">
        <f>+IF(ISERROR(VLOOKUP($B5212,Insumos!$C:$G,2,FALSE)),"",VLOOKUP($B5212,Insumos!$C:$G,2,FALSE))</f>
        <v>9</v>
      </c>
      <c r="E5212" s="57">
        <f>+IF(ISERROR(VLOOKUP($B5212,Insumos!$C:$G,5,FALSE)),"",VLOOKUP($B5212,Insumos!$C:$G,5,FALSE))</f>
        <v>1</v>
      </c>
      <c r="F5212" s="55" t="str">
        <f>+IF(ISERROR(VLOOKUP($B5212,Insumos!$C:$G,4,FALSE)),"",VLOOKUP($B5212,Insumos!$C:$G,4,FALSE))</f>
        <v>UNIDAD</v>
      </c>
      <c r="G5212" s="141">
        <v>2.0</v>
      </c>
      <c r="H5212" s="56">
        <f t="shared" si="185"/>
        <v>18</v>
      </c>
    </row>
    <row r="5213" ht="15.75" customHeight="1">
      <c r="A5213" s="53">
        <v>12.0</v>
      </c>
      <c r="B5213" s="55" t="s">
        <v>294</v>
      </c>
      <c r="C5213" s="55" t="str">
        <f>+IF(ISERROR(VLOOKUP($B5213,Insumos!$C:$G,3,FALSE)),"",VLOOKUP($B5213,Insumos!$C:$G,3,FALSE))</f>
        <v>CAJA</v>
      </c>
      <c r="D5213" s="56">
        <f>+IF(ISERROR(VLOOKUP($B5213,Insumos!$C:$G,2,FALSE)),"",VLOOKUP($B5213,Insumos!$C:$G,2,FALSE))</f>
        <v>180</v>
      </c>
      <c r="E5213" s="57">
        <f>+IF(ISERROR(VLOOKUP($B5213,Insumos!$C:$G,5,FALSE)),"",VLOOKUP($B5213,Insumos!$C:$G,5,FALSE))</f>
        <v>1</v>
      </c>
      <c r="F5213" s="55" t="str">
        <f>+IF(ISERROR(VLOOKUP($B5213,Insumos!$C:$G,4,FALSE)),"",VLOOKUP($B5213,Insumos!$C:$G,4,FALSE))</f>
        <v>CAJA</v>
      </c>
      <c r="G5213" s="141">
        <v>2.0</v>
      </c>
      <c r="H5213" s="56">
        <f t="shared" si="185"/>
        <v>360</v>
      </c>
    </row>
    <row r="5214" ht="15.75" customHeight="1">
      <c r="A5214" s="53">
        <v>13.0</v>
      </c>
      <c r="B5214" s="55" t="s">
        <v>314</v>
      </c>
      <c r="C5214" s="55" t="str">
        <f>+IF(ISERROR(VLOOKUP($B5214,Insumos!$C:$G,3,FALSE)),"",VLOOKUP($B5214,Insumos!$C:$G,3,FALSE))</f>
        <v>UNIDAD</v>
      </c>
      <c r="D5214" s="56">
        <f>+IF(ISERROR(VLOOKUP($B5214,Insumos!$C:$G,2,FALSE)),"",VLOOKUP($B5214,Insumos!$C:$G,2,FALSE))</f>
        <v>10.5</v>
      </c>
      <c r="E5214" s="57">
        <f>+IF(ISERROR(VLOOKUP($B5214,Insumos!$C:$G,5,FALSE)),"",VLOOKUP($B5214,Insumos!$C:$G,5,FALSE))</f>
        <v>1</v>
      </c>
      <c r="F5214" s="55" t="str">
        <f>+IF(ISERROR(VLOOKUP($B5214,Insumos!$C:$G,4,FALSE)),"",VLOOKUP($B5214,Insumos!$C:$G,4,FALSE))</f>
        <v>UNIDAD</v>
      </c>
      <c r="G5214" s="141">
        <v>3.0</v>
      </c>
      <c r="H5214" s="56">
        <f t="shared" si="185"/>
        <v>31.5</v>
      </c>
    </row>
    <row r="5215" ht="15.75" customHeight="1">
      <c r="A5215" s="53">
        <v>14.0</v>
      </c>
      <c r="B5215" s="55" t="s">
        <v>315</v>
      </c>
      <c r="C5215" s="55" t="str">
        <f>+IF(ISERROR(VLOOKUP($B5215,Insumos!$C:$G,3,FALSE)),"",VLOOKUP($B5215,Insumos!$C:$G,3,FALSE))</f>
        <v>UNIDAD</v>
      </c>
      <c r="D5215" s="56">
        <f>+IF(ISERROR(VLOOKUP($B5215,Insumos!$C:$G,2,FALSE)),"",VLOOKUP($B5215,Insumos!$C:$G,2,FALSE))</f>
        <v>170</v>
      </c>
      <c r="E5215" s="57">
        <f>+IF(ISERROR(VLOOKUP($B5215,Insumos!$C:$G,5,FALSE)),"",VLOOKUP($B5215,Insumos!$C:$G,5,FALSE))</f>
        <v>1</v>
      </c>
      <c r="F5215" s="55" t="str">
        <f>+IF(ISERROR(VLOOKUP($B5215,Insumos!$C:$G,4,FALSE)),"",VLOOKUP($B5215,Insumos!$C:$G,4,FALSE))</f>
        <v>UNIDAD</v>
      </c>
      <c r="G5215" s="141">
        <v>1.0</v>
      </c>
      <c r="H5215" s="56">
        <f t="shared" si="185"/>
        <v>170</v>
      </c>
    </row>
    <row r="5216" ht="15.75" customHeight="1">
      <c r="A5216" s="42"/>
      <c r="B5216" s="140"/>
      <c r="C5216" s="41"/>
      <c r="D5216" s="44"/>
      <c r="E5216" s="45"/>
      <c r="F5216" s="41"/>
      <c r="G5216" s="67" t="s">
        <v>566</v>
      </c>
      <c r="H5216" s="68">
        <f>+SUM(H5202:H5215)</f>
        <v>3109.67</v>
      </c>
    </row>
    <row r="5217" ht="15.75" customHeight="1">
      <c r="A5217" s="42"/>
      <c r="B5217" s="140"/>
      <c r="C5217" s="41"/>
      <c r="D5217" s="44"/>
      <c r="E5217" s="45"/>
      <c r="F5217" s="41"/>
      <c r="G5217" s="67" t="s">
        <v>569</v>
      </c>
      <c r="H5217" s="142">
        <f>+H5216/10</f>
        <v>310.967</v>
      </c>
    </row>
    <row r="5218" ht="15.75" customHeight="1">
      <c r="A5218" s="42"/>
      <c r="B5218" s="140"/>
      <c r="C5218" s="41"/>
      <c r="D5218" s="44"/>
      <c r="E5218" s="45"/>
      <c r="F5218" s="41"/>
      <c r="G5218" s="67" t="s">
        <v>570</v>
      </c>
      <c r="H5218" s="143">
        <f>(H5216+H5217)*1.19</f>
        <v>4070.55803</v>
      </c>
    </row>
    <row r="5219" ht="15.75" customHeight="1">
      <c r="A5219" s="42"/>
      <c r="B5219" s="140"/>
      <c r="C5219" s="41"/>
      <c r="D5219" s="44"/>
      <c r="E5219" s="45"/>
      <c r="F5219" s="41"/>
      <c r="G5219" s="67" t="s">
        <v>571</v>
      </c>
      <c r="H5219" s="144">
        <f>+H5218/H5220</f>
        <v>0.2395855227</v>
      </c>
    </row>
    <row r="5220" ht="15.75" customHeight="1">
      <c r="A5220" s="42"/>
      <c r="B5220" s="140"/>
      <c r="C5220" s="41"/>
      <c r="D5220" s="44"/>
      <c r="E5220" s="45"/>
      <c r="F5220" s="41"/>
      <c r="G5220" s="67" t="s">
        <v>572</v>
      </c>
      <c r="H5220" s="154">
        <v>16990.0</v>
      </c>
    </row>
    <row r="5221" ht="15.75" customHeight="1">
      <c r="A5221" s="42"/>
      <c r="B5221" s="140"/>
      <c r="C5221" s="41"/>
      <c r="D5221" s="44"/>
      <c r="E5221" s="45"/>
      <c r="F5221" s="41"/>
      <c r="G5221" s="67"/>
      <c r="H5221" s="205"/>
    </row>
    <row r="5222" ht="15.75" customHeight="1">
      <c r="A5222" s="138" t="s">
        <v>562</v>
      </c>
      <c r="B5222" s="89" t="s">
        <v>282</v>
      </c>
      <c r="C5222" s="34" t="s">
        <v>484</v>
      </c>
      <c r="D5222" s="35"/>
      <c r="E5222" s="36"/>
      <c r="F5222" s="37"/>
      <c r="G5222" s="38"/>
      <c r="H5222" s="35"/>
    </row>
    <row r="5223" ht="15.75" customHeight="1">
      <c r="A5223" s="42"/>
      <c r="B5223" s="140"/>
      <c r="C5223" s="42"/>
      <c r="D5223" s="44"/>
      <c r="E5223" s="45"/>
      <c r="F5223" s="42"/>
      <c r="G5223" s="46"/>
      <c r="H5223" s="44"/>
    </row>
    <row r="5224" ht="15.75" customHeight="1">
      <c r="A5224" s="48" t="s">
        <v>476</v>
      </c>
      <c r="B5224" s="48" t="s">
        <v>477</v>
      </c>
      <c r="C5224" s="48" t="s">
        <v>478</v>
      </c>
      <c r="D5224" s="49" t="s">
        <v>564</v>
      </c>
      <c r="E5224" s="50" t="s">
        <v>10</v>
      </c>
      <c r="F5224" s="48" t="s">
        <v>480</v>
      </c>
      <c r="G5224" s="51" t="s">
        <v>481</v>
      </c>
      <c r="H5224" s="49" t="s">
        <v>565</v>
      </c>
    </row>
    <row r="5225" ht="15.75" customHeight="1">
      <c r="A5225" s="53">
        <v>1.0</v>
      </c>
      <c r="B5225" s="55" t="s">
        <v>69</v>
      </c>
      <c r="C5225" s="55" t="str">
        <f>+IF(ISERROR(VLOOKUP($B5225,Insumos!$C:$G,3,FALSE)),"",VLOOKUP($B5225,Insumos!$C:$G,3,FALSE))</f>
        <v>GRAMOS</v>
      </c>
      <c r="D5225" s="56">
        <f>+IF(ISERROR(VLOOKUP($B5225,Insumos!$C:$G,2,FALSE)),"",VLOOKUP($B5225,Insumos!$C:$G,2,FALSE))</f>
        <v>2777.79</v>
      </c>
      <c r="E5225" s="57">
        <f>+IF(ISERROR(VLOOKUP($B5225,Insumos!$C:$G,5,FALSE)),"",VLOOKUP($B5225,Insumos!$C:$G,5,FALSE))</f>
        <v>5700</v>
      </c>
      <c r="F5225" s="55" t="str">
        <f>+IF(ISERROR(VLOOKUP($B5225,Insumos!$C:$G,4,FALSE)),"",VLOOKUP($B5225,Insumos!$C:$G,4,FALSE))</f>
        <v>GRAMOS</v>
      </c>
      <c r="G5225" s="207">
        <v>110.0</v>
      </c>
      <c r="H5225" s="56">
        <f t="shared" ref="H5225:H5245" si="186">IF(ISERROR(ROUND(+D5225/E5225*G5225,2)),0,ROUND(+D5225/E5225*G5225,2))</f>
        <v>53.61</v>
      </c>
    </row>
    <row r="5226" ht="15.75" customHeight="1">
      <c r="A5226" s="53">
        <v>2.0</v>
      </c>
      <c r="B5226" s="55" t="s">
        <v>52</v>
      </c>
      <c r="C5226" s="55" t="str">
        <f>+IF(ISERROR(VLOOKUP($B5226,Insumos!$C:$G,3,FALSE)),"",VLOOKUP($B5226,Insumos!$C:$G,3,FALSE))</f>
        <v>UNIDAD</v>
      </c>
      <c r="D5226" s="56">
        <f>+IF(ISERROR(VLOOKUP($B5226,Insumos!$C:$G,2,FALSE)),"",VLOOKUP($B5226,Insumos!$C:$G,2,FALSE))</f>
        <v>5000</v>
      </c>
      <c r="E5226" s="57">
        <f>+IF(ISERROR(VLOOKUP($B5226,Insumos!$C:$G,5,FALSE)),"",VLOOKUP($B5226,Insumos!$C:$G,5,FALSE))</f>
        <v>100</v>
      </c>
      <c r="F5226" s="55" t="str">
        <f>+IF(ISERROR(VLOOKUP($B5226,Insumos!$C:$G,4,FALSE)),"",VLOOKUP($B5226,Insumos!$C:$G,4,FALSE))</f>
        <v>UNIDAD</v>
      </c>
      <c r="G5226" s="183">
        <v>0.5</v>
      </c>
      <c r="H5226" s="56">
        <f t="shared" si="186"/>
        <v>25</v>
      </c>
    </row>
    <row r="5227" ht="15.75" customHeight="1">
      <c r="A5227" s="53">
        <v>3.0</v>
      </c>
      <c r="B5227" s="55" t="s">
        <v>98</v>
      </c>
      <c r="C5227" s="55" t="str">
        <f>+IF(ISERROR(VLOOKUP($B5227,Insumos!$C:$G,3,FALSE)),"",VLOOKUP($B5227,Insumos!$C:$G,3,FALSE))</f>
        <v>GRAMOS</v>
      </c>
      <c r="D5227" s="56">
        <f>+IF(ISERROR(VLOOKUP($B5227,Insumos!$C:$G,2,FALSE)),"",VLOOKUP($B5227,Insumos!$C:$G,2,FALSE))</f>
        <v>3361</v>
      </c>
      <c r="E5227" s="57">
        <f>+IF(ISERROR(VLOOKUP($B5227,Insumos!$C:$G,5,FALSE)),"",VLOOKUP($B5227,Insumos!$C:$G,5,FALSE))</f>
        <v>1000</v>
      </c>
      <c r="F5227" s="55" t="str">
        <f>+IF(ISERROR(VLOOKUP($B5227,Insumos!$C:$G,4,FALSE)),"",VLOOKUP($B5227,Insumos!$C:$G,4,FALSE))</f>
        <v>GRAMOS</v>
      </c>
      <c r="G5227" s="183">
        <v>40.0</v>
      </c>
      <c r="H5227" s="56">
        <f t="shared" si="186"/>
        <v>134.44</v>
      </c>
    </row>
    <row r="5228" ht="15.75" customHeight="1">
      <c r="A5228" s="53">
        <v>4.0</v>
      </c>
      <c r="B5228" s="55" t="s">
        <v>30</v>
      </c>
      <c r="C5228" s="55" t="str">
        <f>+IF(ISERROR(VLOOKUP($B5228,Insumos!$C:$G,3,FALSE)),"",VLOOKUP($B5228,Insumos!$C:$G,3,FALSE))</f>
        <v>GRAMOS</v>
      </c>
      <c r="D5228" s="56">
        <f>+IF(ISERROR(VLOOKUP($B5228,Insumos!$C:$G,2,FALSE)),"",VLOOKUP($B5228,Insumos!$C:$G,2,FALSE))</f>
        <v>3000</v>
      </c>
      <c r="E5228" s="57">
        <f>+IF(ISERROR(VLOOKUP($B5228,Insumos!$C:$G,5,FALSE)),"",VLOOKUP($B5228,Insumos!$C:$G,5,FALSE))</f>
        <v>1000</v>
      </c>
      <c r="F5228" s="55" t="str">
        <f>+IF(ISERROR(VLOOKUP($B5228,Insumos!$C:$G,4,FALSE)),"",VLOOKUP($B5228,Insumos!$C:$G,4,FALSE))</f>
        <v>GRAMOS</v>
      </c>
      <c r="G5228" s="183">
        <v>40.0</v>
      </c>
      <c r="H5228" s="56">
        <f t="shared" si="186"/>
        <v>120</v>
      </c>
    </row>
    <row r="5229" ht="15.75" customHeight="1">
      <c r="A5229" s="53">
        <v>5.0</v>
      </c>
      <c r="B5229" s="55" t="s">
        <v>103</v>
      </c>
      <c r="C5229" s="55" t="str">
        <f>+IF(ISERROR(VLOOKUP($B5229,Insumos!$C:$G,3,FALSE)),"",VLOOKUP($B5229,Insumos!$C:$G,3,FALSE))</f>
        <v>GRAMOS</v>
      </c>
      <c r="D5229" s="56">
        <f>+IF(ISERROR(VLOOKUP($B5229,Insumos!$C:$G,2,FALSE)),"",VLOOKUP($B5229,Insumos!$C:$G,2,FALSE))</f>
        <v>6302.521008</v>
      </c>
      <c r="E5229" s="57">
        <f>+IF(ISERROR(VLOOKUP($B5229,Insumos!$C:$G,5,FALSE)),"",VLOOKUP($B5229,Insumos!$C:$G,5,FALSE))</f>
        <v>1000</v>
      </c>
      <c r="F5229" s="55" t="str">
        <f>+IF(ISERROR(VLOOKUP($B5229,Insumos!$C:$G,4,FALSE)),"",VLOOKUP($B5229,Insumos!$C:$G,4,FALSE))</f>
        <v>GRAMOS</v>
      </c>
      <c r="G5229" s="208">
        <v>10.0</v>
      </c>
      <c r="H5229" s="56">
        <f t="shared" si="186"/>
        <v>63.03</v>
      </c>
    </row>
    <row r="5230" ht="15.75" customHeight="1">
      <c r="A5230" s="53">
        <v>6.0</v>
      </c>
      <c r="B5230" s="55" t="s">
        <v>54</v>
      </c>
      <c r="C5230" s="55" t="str">
        <f>+IF(ISERROR(VLOOKUP($B5230,Insumos!$C:$G,3,FALSE)),"",VLOOKUP($B5230,Insumos!$C:$G,3,FALSE))</f>
        <v>UNIDAD</v>
      </c>
      <c r="D5230" s="56">
        <f>+IF(ISERROR(VLOOKUP($B5230,Insumos!$C:$G,2,FALSE)),"",VLOOKUP($B5230,Insumos!$C:$G,2,FALSE))</f>
        <v>8000</v>
      </c>
      <c r="E5230" s="57">
        <f>+IF(ISERROR(VLOOKUP($B5230,Insumos!$C:$G,5,FALSE)),"",VLOOKUP($B5230,Insumos!$C:$G,5,FALSE))</f>
        <v>36</v>
      </c>
      <c r="F5230" s="55" t="str">
        <f>+IF(ISERROR(VLOOKUP($B5230,Insumos!$C:$G,4,FALSE)),"",VLOOKUP($B5230,Insumos!$C:$G,4,FALSE))</f>
        <v>UNIDAD</v>
      </c>
      <c r="G5230" s="209">
        <v>0.5</v>
      </c>
      <c r="H5230" s="56">
        <f t="shared" si="186"/>
        <v>111.11</v>
      </c>
    </row>
    <row r="5231" ht="15.75" customHeight="1">
      <c r="A5231" s="53">
        <v>7.0</v>
      </c>
      <c r="B5231" s="55" t="s">
        <v>56</v>
      </c>
      <c r="C5231" s="55" t="str">
        <f>+IF(ISERROR(VLOOKUP($B5231,Insumos!$C:$G,3,FALSE)),"",VLOOKUP($B5231,Insumos!$C:$G,3,FALSE))</f>
        <v>GRAMOS</v>
      </c>
      <c r="D5231" s="56">
        <f>+IF(ISERROR(VLOOKUP($B5231,Insumos!$C:$G,2,FALSE)),"",VLOOKUP($B5231,Insumos!$C:$G,2,FALSE))</f>
        <v>1690</v>
      </c>
      <c r="E5231" s="57">
        <f>+IF(ISERROR(VLOOKUP($B5231,Insumos!$C:$G,5,FALSE)),"",VLOOKUP($B5231,Insumos!$C:$G,5,FALSE))</f>
        <v>1000</v>
      </c>
      <c r="F5231" s="55" t="str">
        <f>+IF(ISERROR(VLOOKUP($B5231,Insumos!$C:$G,4,FALSE)),"",VLOOKUP($B5231,Insumos!$C:$G,4,FALSE))</f>
        <v>GRAMOS</v>
      </c>
      <c r="G5231" s="207">
        <v>5.0</v>
      </c>
      <c r="H5231" s="56">
        <f t="shared" si="186"/>
        <v>8.45</v>
      </c>
    </row>
    <row r="5232" ht="15.75" customHeight="1">
      <c r="A5232" s="53">
        <v>8.0</v>
      </c>
      <c r="B5232" s="55" t="s">
        <v>87</v>
      </c>
      <c r="C5232" s="55" t="str">
        <f>+IF(ISERROR(VLOOKUP($B5232,Insumos!$C:$G,3,FALSE)),"",VLOOKUP($B5232,Insumos!$C:$G,3,FALSE))</f>
        <v>GRAMOS</v>
      </c>
      <c r="D5232" s="56">
        <f>+IF(ISERROR(VLOOKUP($B5232,Insumos!$C:$G,2,FALSE)),"",VLOOKUP($B5232,Insumos!$C:$G,2,FALSE))</f>
        <v>3795</v>
      </c>
      <c r="E5232" s="57">
        <f>+IF(ISERROR(VLOOKUP($B5232,Insumos!$C:$G,5,FALSE)),"",VLOOKUP($B5232,Insumos!$C:$G,5,FALSE))</f>
        <v>500</v>
      </c>
      <c r="F5232" s="55" t="str">
        <f>+IF(ISERROR(VLOOKUP($B5232,Insumos!$C:$G,4,FALSE)),"",VLOOKUP($B5232,Insumos!$C:$G,4,FALSE))</f>
        <v>GRAMOS</v>
      </c>
      <c r="G5232" s="207">
        <v>5.0</v>
      </c>
      <c r="H5232" s="56">
        <f t="shared" si="186"/>
        <v>37.95</v>
      </c>
    </row>
    <row r="5233" ht="15.75" customHeight="1">
      <c r="A5233" s="53">
        <v>9.0</v>
      </c>
      <c r="B5233" s="55" t="s">
        <v>324</v>
      </c>
      <c r="C5233" s="55" t="str">
        <f>+IF(ISERROR(VLOOKUP($B5233,Insumos!$C:$G,3,FALSE)),"",VLOOKUP($B5233,Insumos!$C:$G,3,FALSE))</f>
        <v>GRAMOS</v>
      </c>
      <c r="D5233" s="56">
        <f>+IF(ISERROR(VLOOKUP($B5233,Insumos!$C:$G,2,FALSE)),"",VLOOKUP($B5233,Insumos!$C:$G,2,FALSE))</f>
        <v>1134.5</v>
      </c>
      <c r="E5233" s="57">
        <f>+IF(ISERROR(VLOOKUP($B5233,Insumos!$C:$G,5,FALSE)),"",VLOOKUP($B5233,Insumos!$C:$G,5,FALSE))</f>
        <v>1000</v>
      </c>
      <c r="F5233" s="55" t="str">
        <f>+IF(ISERROR(VLOOKUP($B5233,Insumos!$C:$G,4,FALSE)),"",VLOOKUP($B5233,Insumos!$C:$G,4,FALSE))</f>
        <v>GRAMOS</v>
      </c>
      <c r="G5233" s="207">
        <v>5.0</v>
      </c>
      <c r="H5233" s="56">
        <f t="shared" si="186"/>
        <v>5.67</v>
      </c>
    </row>
    <row r="5234" ht="15.75" customHeight="1">
      <c r="A5234" s="53">
        <v>10.0</v>
      </c>
      <c r="B5234" s="55" t="s">
        <v>297</v>
      </c>
      <c r="C5234" s="55" t="str">
        <f>+IF(ISERROR(VLOOKUP($B5234,Insumos!$C:$G,3,FALSE)),"",VLOOKUP($B5234,Insumos!$C:$G,3,FALSE))</f>
        <v>CAJA</v>
      </c>
      <c r="D5234" s="56">
        <f>+IF(ISERROR(VLOOKUP($B5234,Insumos!$C:$G,2,FALSE)),"",VLOOKUP($B5234,Insumos!$C:$G,2,FALSE))</f>
        <v>110</v>
      </c>
      <c r="E5234" s="57">
        <f>+IF(ISERROR(VLOOKUP($B5234,Insumos!$C:$G,5,FALSE)),"",VLOOKUP($B5234,Insumos!$C:$G,5,FALSE))</f>
        <v>1</v>
      </c>
      <c r="F5234" s="55" t="str">
        <f>+IF(ISERROR(VLOOKUP($B5234,Insumos!$C:$G,4,FALSE)),"",VLOOKUP($B5234,Insumos!$C:$G,4,FALSE))</f>
        <v>CAJA</v>
      </c>
      <c r="G5234" s="141">
        <v>1.0</v>
      </c>
      <c r="H5234" s="56">
        <f t="shared" si="186"/>
        <v>110</v>
      </c>
    </row>
    <row r="5235" ht="15.75" customHeight="1">
      <c r="A5235" s="53">
        <v>11.0</v>
      </c>
      <c r="B5235" s="55" t="s">
        <v>314</v>
      </c>
      <c r="C5235" s="55" t="str">
        <f>+IF(ISERROR(VLOOKUP($B5235,Insumos!$C:$G,3,FALSE)),"",VLOOKUP($B5235,Insumos!$C:$G,3,FALSE))</f>
        <v>UNIDAD</v>
      </c>
      <c r="D5235" s="56">
        <f>+IF(ISERROR(VLOOKUP($B5235,Insumos!$C:$G,2,FALSE)),"",VLOOKUP($B5235,Insumos!$C:$G,2,FALSE))</f>
        <v>10.5</v>
      </c>
      <c r="E5235" s="57">
        <f>+IF(ISERROR(VLOOKUP($B5235,Insumos!$C:$G,5,FALSE)),"",VLOOKUP($B5235,Insumos!$C:$G,5,FALSE))</f>
        <v>1</v>
      </c>
      <c r="F5235" s="55" t="str">
        <f>+IF(ISERROR(VLOOKUP($B5235,Insumos!$C:$G,4,FALSE)),"",VLOOKUP($B5235,Insumos!$C:$G,4,FALSE))</f>
        <v>UNIDAD</v>
      </c>
      <c r="G5235" s="141">
        <v>1.0</v>
      </c>
      <c r="H5235" s="56">
        <f t="shared" si="186"/>
        <v>10.5</v>
      </c>
    </row>
    <row r="5236" ht="15.75" customHeight="1">
      <c r="A5236" s="53">
        <v>12.0</v>
      </c>
      <c r="B5236" s="55" t="s">
        <v>156</v>
      </c>
      <c r="C5236" s="55" t="str">
        <f>+IF(ISERROR(VLOOKUP($B5236,Insumos!$C:$G,3,FALSE)),"",VLOOKUP($B5236,Insumos!$C:$G,3,FALSE))</f>
        <v>GRAMOS</v>
      </c>
      <c r="D5236" s="56">
        <f>+IF(ISERROR(VLOOKUP($B5236,Insumos!$C:$G,2,FALSE)),"",VLOOKUP($B5236,Insumos!$C:$G,2,FALSE))</f>
        <v>909</v>
      </c>
      <c r="E5236" s="57">
        <f>+IF(ISERROR(VLOOKUP($B5236,Insumos!$C:$G,5,FALSE)),"",VLOOKUP($B5236,Insumos!$C:$G,5,FALSE))</f>
        <v>1000</v>
      </c>
      <c r="F5236" s="55" t="str">
        <f>+IF(ISERROR(VLOOKUP($B5236,Insumos!$C:$G,4,FALSE)),"",VLOOKUP($B5236,Insumos!$C:$G,4,FALSE))</f>
        <v>GRAMOS</v>
      </c>
      <c r="G5236" s="141">
        <v>8.0</v>
      </c>
      <c r="H5236" s="56">
        <f t="shared" si="186"/>
        <v>7.27</v>
      </c>
    </row>
    <row r="5237" ht="15.75" customHeight="1">
      <c r="A5237" s="53">
        <v>13.0</v>
      </c>
      <c r="B5237" s="55" t="s">
        <v>313</v>
      </c>
      <c r="C5237" s="55" t="str">
        <f>+IF(ISERROR(VLOOKUP($B5237,Insumos!$C:$G,3,FALSE)),"",VLOOKUP($B5237,Insumos!$C:$G,3,FALSE))</f>
        <v>GRAMOS</v>
      </c>
      <c r="D5237" s="56">
        <f>+IF(ISERROR(VLOOKUP($B5237,Insumos!$C:$G,2,FALSE)),"",VLOOKUP($B5237,Insumos!$C:$G,2,FALSE))</f>
        <v>6750</v>
      </c>
      <c r="E5237" s="57">
        <f>+IF(ISERROR(VLOOKUP($B5237,Insumos!$C:$G,5,FALSE)),"",VLOOKUP($B5237,Insumos!$C:$G,5,FALSE))</f>
        <v>1000</v>
      </c>
      <c r="F5237" s="55" t="str">
        <f>+IF(ISERROR(VLOOKUP($B5237,Insumos!$C:$G,4,FALSE)),"",VLOOKUP($B5237,Insumos!$C:$G,4,FALSE))</f>
        <v>GRAMOS</v>
      </c>
      <c r="G5237" s="141">
        <v>8.0</v>
      </c>
      <c r="H5237" s="56">
        <f t="shared" si="186"/>
        <v>54</v>
      </c>
    </row>
    <row r="5238" ht="15.75" customHeight="1">
      <c r="A5238" s="53">
        <v>14.0</v>
      </c>
      <c r="B5238" s="55" t="s">
        <v>311</v>
      </c>
      <c r="C5238" s="55" t="str">
        <f>+IF(ISERROR(VLOOKUP($B5238,Insumos!$C:$G,3,FALSE)),"",VLOOKUP($B5238,Insumos!$C:$G,3,FALSE))</f>
        <v>UNIDAD</v>
      </c>
      <c r="D5238" s="56">
        <f>+IF(ISERROR(VLOOKUP($B5238,Insumos!$C:$G,2,FALSE)),"",VLOOKUP($B5238,Insumos!$C:$G,2,FALSE))</f>
        <v>75.25</v>
      </c>
      <c r="E5238" s="57">
        <f>+IF(ISERROR(VLOOKUP($B5238,Insumos!$C:$G,5,FALSE)),"",VLOOKUP($B5238,Insumos!$C:$G,5,FALSE))</f>
        <v>1</v>
      </c>
      <c r="F5238" s="55" t="str">
        <f>+IF(ISERROR(VLOOKUP($B5238,Insumos!$C:$G,4,FALSE)),"",VLOOKUP($B5238,Insumos!$C:$G,4,FALSE))</f>
        <v>UNIDAD</v>
      </c>
      <c r="G5238" s="141">
        <v>1.0</v>
      </c>
      <c r="H5238" s="56">
        <f t="shared" si="186"/>
        <v>75.25</v>
      </c>
    </row>
    <row r="5239" ht="15.75" customHeight="1">
      <c r="A5239" s="53">
        <v>15.0</v>
      </c>
      <c r="B5239" s="55" t="s">
        <v>312</v>
      </c>
      <c r="C5239" s="55" t="str">
        <f>+IF(ISERROR(VLOOKUP($B5239,Insumos!$C:$G,3,FALSE)),"",VLOOKUP($B5239,Insumos!$C:$G,3,FALSE))</f>
        <v>UNIDAD</v>
      </c>
      <c r="D5239" s="56">
        <f>+IF(ISERROR(VLOOKUP($B5239,Insumos!$C:$G,2,FALSE)),"",VLOOKUP($B5239,Insumos!$C:$G,2,FALSE))</f>
        <v>90.25</v>
      </c>
      <c r="E5239" s="57">
        <f>+IF(ISERROR(VLOOKUP($B5239,Insumos!$C:$G,5,FALSE)),"",VLOOKUP($B5239,Insumos!$C:$G,5,FALSE))</f>
        <v>1</v>
      </c>
      <c r="F5239" s="55" t="str">
        <f>+IF(ISERROR(VLOOKUP($B5239,Insumos!$C:$G,4,FALSE)),"",VLOOKUP($B5239,Insumos!$C:$G,4,FALSE))</f>
        <v>UNIDAD</v>
      </c>
      <c r="G5239" s="141">
        <v>1.0</v>
      </c>
      <c r="H5239" s="56">
        <f t="shared" si="186"/>
        <v>90.25</v>
      </c>
    </row>
    <row r="5240" ht="15.75" customHeight="1">
      <c r="A5240" s="53">
        <v>16.0</v>
      </c>
      <c r="B5240" s="55" t="s">
        <v>303</v>
      </c>
      <c r="C5240" s="55" t="str">
        <f>+IF(ISERROR(VLOOKUP($B5240,Insumos!$C:$G,3,FALSE)),"",VLOOKUP($B5240,Insumos!$C:$G,3,FALSE))</f>
        <v>UNIDAD</v>
      </c>
      <c r="D5240" s="56">
        <f>+IF(ISERROR(VLOOKUP($B5240,Insumos!$C:$G,2,FALSE)),"",VLOOKUP($B5240,Insumos!$C:$G,2,FALSE))</f>
        <v>10</v>
      </c>
      <c r="E5240" s="57">
        <f>+IF(ISERROR(VLOOKUP($B5240,Insumos!$C:$G,5,FALSE)),"",VLOOKUP($B5240,Insumos!$C:$G,5,FALSE))</f>
        <v>1</v>
      </c>
      <c r="F5240" s="55" t="str">
        <f>+IF(ISERROR(VLOOKUP($B5240,Insumos!$C:$G,4,FALSE)),"",VLOOKUP($B5240,Insumos!$C:$G,4,FALSE))</f>
        <v>UNIDAD</v>
      </c>
      <c r="G5240" s="141">
        <v>2.0</v>
      </c>
      <c r="H5240" s="56">
        <f t="shared" si="186"/>
        <v>20</v>
      </c>
    </row>
    <row r="5241" ht="15.75" customHeight="1">
      <c r="A5241" s="53">
        <v>17.0</v>
      </c>
      <c r="B5241" s="55" t="s">
        <v>304</v>
      </c>
      <c r="C5241" s="55" t="str">
        <f>+IF(ISERROR(VLOOKUP($B5241,Insumos!$C:$G,3,FALSE)),"",VLOOKUP($B5241,Insumos!$C:$G,3,FALSE))</f>
        <v>UNIDAD</v>
      </c>
      <c r="D5241" s="56">
        <f>+IF(ISERROR(VLOOKUP($B5241,Insumos!$C:$G,2,FALSE)),"",VLOOKUP($B5241,Insumos!$C:$G,2,FALSE))</f>
        <v>9</v>
      </c>
      <c r="E5241" s="57">
        <f>+IF(ISERROR(VLOOKUP($B5241,Insumos!$C:$G,5,FALSE)),"",VLOOKUP($B5241,Insumos!$C:$G,5,FALSE))</f>
        <v>1</v>
      </c>
      <c r="F5241" s="55" t="str">
        <f>+IF(ISERROR(VLOOKUP($B5241,Insumos!$C:$G,4,FALSE)),"",VLOOKUP($B5241,Insumos!$C:$G,4,FALSE))</f>
        <v>UNIDAD</v>
      </c>
      <c r="G5241" s="141">
        <v>2.0</v>
      </c>
      <c r="H5241" s="56">
        <f t="shared" si="186"/>
        <v>18</v>
      </c>
    </row>
    <row r="5242" ht="15.75" customHeight="1">
      <c r="A5242" s="53">
        <v>18.0</v>
      </c>
      <c r="B5242" s="55" t="s">
        <v>315</v>
      </c>
      <c r="C5242" s="55" t="str">
        <f>+IF(ISERROR(VLOOKUP($B5242,Insumos!$C:$G,3,FALSE)),"",VLOOKUP($B5242,Insumos!$C:$G,3,FALSE))</f>
        <v>UNIDAD</v>
      </c>
      <c r="D5242" s="56">
        <f>+IF(ISERROR(VLOOKUP($B5242,Insumos!$C:$G,2,FALSE)),"",VLOOKUP($B5242,Insumos!$C:$G,2,FALSE))</f>
        <v>170</v>
      </c>
      <c r="E5242" s="57">
        <f>+IF(ISERROR(VLOOKUP($B5242,Insumos!$C:$G,5,FALSE)),"",VLOOKUP($B5242,Insumos!$C:$G,5,FALSE))</f>
        <v>1</v>
      </c>
      <c r="F5242" s="55" t="str">
        <f>+IF(ISERROR(VLOOKUP($B5242,Insumos!$C:$G,4,FALSE)),"",VLOOKUP($B5242,Insumos!$C:$G,4,FALSE))</f>
        <v>UNIDAD</v>
      </c>
      <c r="G5242" s="141">
        <v>1.0</v>
      </c>
      <c r="H5242" s="56">
        <f t="shared" si="186"/>
        <v>170</v>
      </c>
    </row>
    <row r="5243" ht="15.75" customHeight="1">
      <c r="A5243" s="53">
        <v>19.0</v>
      </c>
      <c r="B5243" s="55"/>
      <c r="C5243" s="55" t="str">
        <f>+IF(ISERROR(VLOOKUP($B5243,Insumos!$C:$G,3,FALSE)),"",VLOOKUP($B5243,Insumos!$C:$G,3,FALSE))</f>
        <v/>
      </c>
      <c r="D5243" s="56" t="str">
        <f>+IF(ISERROR(VLOOKUP($B5243,Insumos!$C:$G,2,FALSE)),"",VLOOKUP($B5243,Insumos!$C:$G,2,FALSE))</f>
        <v/>
      </c>
      <c r="E5243" s="57" t="str">
        <f>+IF(ISERROR(VLOOKUP($B5243,Insumos!$C:$G,5,FALSE)),"",VLOOKUP($B5243,Insumos!$C:$G,5,FALSE))</f>
        <v/>
      </c>
      <c r="F5243" s="55" t="str">
        <f>+IF(ISERROR(VLOOKUP($B5243,Insumos!$C:$G,4,FALSE)),"",VLOOKUP($B5243,Insumos!$C:$G,4,FALSE))</f>
        <v/>
      </c>
      <c r="G5243" s="141"/>
      <c r="H5243" s="56">
        <f t="shared" si="186"/>
        <v>0</v>
      </c>
    </row>
    <row r="5244" ht="15.75" customHeight="1">
      <c r="A5244" s="53">
        <v>20.0</v>
      </c>
      <c r="B5244" s="55"/>
      <c r="C5244" s="55" t="str">
        <f>+IF(ISERROR(VLOOKUP($B5244,Insumos!$C:$G,3,FALSE)),"",VLOOKUP($B5244,Insumos!$C:$G,3,FALSE))</f>
        <v/>
      </c>
      <c r="D5244" s="56" t="str">
        <f>+IF(ISERROR(VLOOKUP($B5244,Insumos!$C:$G,2,FALSE)),"",VLOOKUP($B5244,Insumos!$C:$G,2,FALSE))</f>
        <v/>
      </c>
      <c r="E5244" s="57" t="str">
        <f>+IF(ISERROR(VLOOKUP($B5244,Insumos!$C:$G,5,FALSE)),"",VLOOKUP($B5244,Insumos!$C:$G,5,FALSE))</f>
        <v/>
      </c>
      <c r="F5244" s="55" t="str">
        <f>+IF(ISERROR(VLOOKUP($B5244,Insumos!$C:$G,4,FALSE)),"",VLOOKUP($B5244,Insumos!$C:$G,4,FALSE))</f>
        <v/>
      </c>
      <c r="G5244" s="141"/>
      <c r="H5244" s="56">
        <f t="shared" si="186"/>
        <v>0</v>
      </c>
    </row>
    <row r="5245" ht="15.75" customHeight="1">
      <c r="A5245" s="53">
        <v>21.0</v>
      </c>
      <c r="B5245" s="55"/>
      <c r="C5245" s="55" t="str">
        <f>+IF(ISERROR(VLOOKUP($B5245,Insumos!$C:$G,3,FALSE)),"",VLOOKUP($B5245,Insumos!$C:$G,3,FALSE))</f>
        <v/>
      </c>
      <c r="D5245" s="56" t="str">
        <f>+IF(ISERROR(VLOOKUP($B5245,Insumos!$C:$G,2,FALSE)),"",VLOOKUP($B5245,Insumos!$C:$G,2,FALSE))</f>
        <v/>
      </c>
      <c r="E5245" s="57" t="str">
        <f>+IF(ISERROR(VLOOKUP($B5245,Insumos!$C:$G,5,FALSE)),"",VLOOKUP($B5245,Insumos!$C:$G,5,FALSE))</f>
        <v/>
      </c>
      <c r="F5245" s="55" t="str">
        <f>+IF(ISERROR(VLOOKUP($B5245,Insumos!$C:$G,4,FALSE)),"",VLOOKUP($B5245,Insumos!$C:$G,4,FALSE))</f>
        <v/>
      </c>
      <c r="G5245" s="141"/>
      <c r="H5245" s="56">
        <f t="shared" si="186"/>
        <v>0</v>
      </c>
    </row>
    <row r="5246" ht="15.75" customHeight="1">
      <c r="A5246" s="42"/>
      <c r="B5246" s="140"/>
      <c r="C5246" s="41"/>
      <c r="D5246" s="44"/>
      <c r="E5246" s="45"/>
      <c r="F5246" s="41"/>
      <c r="G5246" s="67" t="s">
        <v>566</v>
      </c>
      <c r="H5246" s="68">
        <f>+SUM(H5225:H5245)</f>
        <v>1114.53</v>
      </c>
    </row>
    <row r="5247" ht="15.75" customHeight="1">
      <c r="A5247" s="42"/>
      <c r="B5247" s="140"/>
      <c r="C5247" s="41"/>
      <c r="D5247" s="44"/>
      <c r="E5247" s="45"/>
      <c r="F5247" s="41"/>
      <c r="G5247" s="67" t="s">
        <v>569</v>
      </c>
      <c r="H5247" s="142">
        <f>+H5246/10</f>
        <v>111.453</v>
      </c>
    </row>
    <row r="5248" ht="15.75" customHeight="1">
      <c r="A5248" s="42"/>
      <c r="B5248" s="140"/>
      <c r="C5248" s="41"/>
      <c r="D5248" s="44"/>
      <c r="E5248" s="45"/>
      <c r="F5248" s="41"/>
      <c r="G5248" s="67" t="s">
        <v>570</v>
      </c>
      <c r="H5248" s="143">
        <f>(H5246+H5247)*1.19</f>
        <v>1458.91977</v>
      </c>
    </row>
    <row r="5249" ht="15.75" customHeight="1">
      <c r="A5249" s="42"/>
      <c r="B5249" s="140"/>
      <c r="C5249" s="41"/>
      <c r="D5249" s="44"/>
      <c r="E5249" s="45"/>
      <c r="F5249" s="41"/>
      <c r="G5249" s="67" t="s">
        <v>571</v>
      </c>
      <c r="H5249" s="144" t="str">
        <f>+H5248/H5250</f>
        <v>#DIV/0!</v>
      </c>
    </row>
    <row r="5250" ht="15.75" customHeight="1">
      <c r="A5250" s="42"/>
      <c r="B5250" s="140"/>
      <c r="C5250" s="41"/>
      <c r="D5250" s="44"/>
      <c r="E5250" s="45"/>
      <c r="F5250" s="41"/>
      <c r="G5250" s="67" t="s">
        <v>572</v>
      </c>
      <c r="H5250" s="145"/>
    </row>
    <row r="5251" ht="15.75" customHeight="1">
      <c r="A5251" s="42"/>
      <c r="B5251" s="140"/>
      <c r="C5251" s="41"/>
      <c r="D5251" s="44"/>
      <c r="E5251" s="45"/>
      <c r="F5251" s="41"/>
      <c r="G5251" s="67"/>
      <c r="H5251" s="169"/>
    </row>
    <row r="5252" ht="15.75" customHeight="1">
      <c r="A5252" s="42"/>
      <c r="B5252" s="140"/>
      <c r="C5252" s="41"/>
      <c r="D5252" s="44"/>
      <c r="E5252" s="45"/>
      <c r="F5252" s="41"/>
      <c r="G5252" s="67"/>
      <c r="H5252" s="205"/>
    </row>
    <row r="5253" ht="15.75" customHeight="1">
      <c r="A5253" s="42"/>
      <c r="B5253" s="140"/>
      <c r="C5253" s="41"/>
      <c r="D5253" s="44"/>
      <c r="E5253" s="45"/>
      <c r="F5253" s="41"/>
      <c r="G5253" s="67"/>
      <c r="H5253" s="205"/>
    </row>
    <row r="5254" ht="15.75" customHeight="1">
      <c r="A5254" s="42"/>
      <c r="B5254" s="140"/>
      <c r="C5254" s="41"/>
      <c r="D5254" s="44"/>
      <c r="E5254" s="45"/>
      <c r="F5254" s="41"/>
      <c r="G5254" s="67"/>
      <c r="H5254" s="205"/>
    </row>
    <row r="5255" ht="15.75" customHeight="1">
      <c r="A5255" s="138" t="s">
        <v>562</v>
      </c>
      <c r="B5255" s="89" t="s">
        <v>283</v>
      </c>
      <c r="C5255" s="34" t="s">
        <v>484</v>
      </c>
      <c r="D5255" s="35"/>
      <c r="E5255" s="36"/>
      <c r="F5255" s="37"/>
      <c r="G5255" s="38"/>
      <c r="H5255" s="35"/>
    </row>
    <row r="5256" ht="15.75" customHeight="1">
      <c r="A5256" s="42"/>
      <c r="B5256" s="140"/>
      <c r="C5256" s="42"/>
      <c r="D5256" s="44"/>
      <c r="E5256" s="45"/>
      <c r="F5256" s="42"/>
      <c r="G5256" s="46"/>
      <c r="H5256" s="44"/>
    </row>
    <row r="5257" ht="15.75" customHeight="1">
      <c r="A5257" s="48" t="s">
        <v>476</v>
      </c>
      <c r="B5257" s="48" t="s">
        <v>477</v>
      </c>
      <c r="C5257" s="48" t="s">
        <v>478</v>
      </c>
      <c r="D5257" s="49" t="s">
        <v>564</v>
      </c>
      <c r="E5257" s="50" t="s">
        <v>10</v>
      </c>
      <c r="F5257" s="48" t="s">
        <v>480</v>
      </c>
      <c r="G5257" s="51" t="s">
        <v>481</v>
      </c>
      <c r="H5257" s="49" t="s">
        <v>565</v>
      </c>
    </row>
    <row r="5258" ht="15.75" customHeight="1">
      <c r="A5258" s="53">
        <v>1.0</v>
      </c>
      <c r="B5258" s="55" t="s">
        <v>69</v>
      </c>
      <c r="C5258" s="55" t="str">
        <f>+IF(ISERROR(VLOOKUP($B5258,Insumos!$C:$G,3,FALSE)),"",VLOOKUP($B5258,Insumos!$C:$G,3,FALSE))</f>
        <v>GRAMOS</v>
      </c>
      <c r="D5258" s="56">
        <f>+IF(ISERROR(VLOOKUP($B5258,Insumos!$C:$G,2,FALSE)),"",VLOOKUP($B5258,Insumos!$C:$G,2,FALSE))</f>
        <v>2777.79</v>
      </c>
      <c r="E5258" s="57">
        <f>+IF(ISERROR(VLOOKUP($B5258,Insumos!$C:$G,5,FALSE)),"",VLOOKUP($B5258,Insumos!$C:$G,5,FALSE))</f>
        <v>5700</v>
      </c>
      <c r="F5258" s="55" t="str">
        <f>+IF(ISERROR(VLOOKUP($B5258,Insumos!$C:$G,4,FALSE)),"",VLOOKUP($B5258,Insumos!$C:$G,4,FALSE))</f>
        <v>GRAMOS</v>
      </c>
      <c r="G5258" s="207">
        <v>110.0</v>
      </c>
      <c r="H5258" s="56">
        <f t="shared" ref="H5258:H5275" si="187">IF(ISERROR(ROUND(+D5258/E5258*G5258,2)),0,ROUND(+D5258/E5258*G5258,2))</f>
        <v>53.61</v>
      </c>
    </row>
    <row r="5259" ht="15.75" customHeight="1">
      <c r="A5259" s="53">
        <v>2.0</v>
      </c>
      <c r="B5259" s="55" t="s">
        <v>52</v>
      </c>
      <c r="C5259" s="55" t="str">
        <f>+IF(ISERROR(VLOOKUP($B5259,Insumos!$C:$G,3,FALSE)),"",VLOOKUP($B5259,Insumos!$C:$G,3,FALSE))</f>
        <v>UNIDAD</v>
      </c>
      <c r="D5259" s="56">
        <f>+IF(ISERROR(VLOOKUP($B5259,Insumos!$C:$G,2,FALSE)),"",VLOOKUP($B5259,Insumos!$C:$G,2,FALSE))</f>
        <v>5000</v>
      </c>
      <c r="E5259" s="57">
        <f>+IF(ISERROR(VLOOKUP($B5259,Insumos!$C:$G,5,FALSE)),"",VLOOKUP($B5259,Insumos!$C:$G,5,FALSE))</f>
        <v>100</v>
      </c>
      <c r="F5259" s="55" t="str">
        <f>+IF(ISERROR(VLOOKUP($B5259,Insumos!$C:$G,4,FALSE)),"",VLOOKUP($B5259,Insumos!$C:$G,4,FALSE))</f>
        <v>UNIDAD</v>
      </c>
      <c r="G5259" s="183">
        <v>0.5</v>
      </c>
      <c r="H5259" s="56">
        <f t="shared" si="187"/>
        <v>25</v>
      </c>
    </row>
    <row r="5260" ht="15.75" customHeight="1">
      <c r="A5260" s="53">
        <v>3.0</v>
      </c>
      <c r="B5260" s="55" t="s">
        <v>232</v>
      </c>
      <c r="C5260" s="55" t="str">
        <f>+IF(ISERROR(VLOOKUP($B5260,Insumos!$C:$G,3,FALSE)),"",VLOOKUP($B5260,Insumos!$C:$G,3,FALSE))</f>
        <v>GRAMOS</v>
      </c>
      <c r="D5260" s="56">
        <f>+IF(ISERROR(VLOOKUP($B5260,Insumos!$C:$G,2,FALSE)),"",VLOOKUP($B5260,Insumos!$C:$G,2,FALSE))</f>
        <v>3529.411765</v>
      </c>
      <c r="E5260" s="57">
        <f>+IF(ISERROR(VLOOKUP($B5260,Insumos!$C:$G,5,FALSE)),"",VLOOKUP($B5260,Insumos!$C:$G,5,FALSE))</f>
        <v>1000</v>
      </c>
      <c r="F5260" s="55" t="str">
        <f>+IF(ISERROR(VLOOKUP($B5260,Insumos!$C:$G,4,FALSE)),"",VLOOKUP($B5260,Insumos!$C:$G,4,FALSE))</f>
        <v>GRAMOS</v>
      </c>
      <c r="G5260" s="183">
        <v>40.0</v>
      </c>
      <c r="H5260" s="56">
        <f t="shared" si="187"/>
        <v>141.18</v>
      </c>
    </row>
    <row r="5261" ht="15.75" customHeight="1">
      <c r="A5261" s="53">
        <v>4.0</v>
      </c>
      <c r="B5261" s="55" t="s">
        <v>100</v>
      </c>
      <c r="C5261" s="55" t="str">
        <f>+IF(ISERROR(VLOOKUP($B5261,Insumos!$C:$G,3,FALSE)),"",VLOOKUP($B5261,Insumos!$C:$G,3,FALSE))</f>
        <v>GRAMOS</v>
      </c>
      <c r="D5261" s="56">
        <f>+IF(ISERROR(VLOOKUP($B5261,Insumos!$C:$G,2,FALSE)),"",VLOOKUP($B5261,Insumos!$C:$G,2,FALSE))</f>
        <v>2900</v>
      </c>
      <c r="E5261" s="57">
        <f>+IF(ISERROR(VLOOKUP($B5261,Insumos!$C:$G,5,FALSE)),"",VLOOKUP($B5261,Insumos!$C:$G,5,FALSE))</f>
        <v>1000</v>
      </c>
      <c r="F5261" s="55" t="str">
        <f>+IF(ISERROR(VLOOKUP($B5261,Insumos!$C:$G,4,FALSE)),"",VLOOKUP($B5261,Insumos!$C:$G,4,FALSE))</f>
        <v>GRAMOS</v>
      </c>
      <c r="G5261" s="183">
        <v>10.0</v>
      </c>
      <c r="H5261" s="56">
        <f t="shared" si="187"/>
        <v>29</v>
      </c>
    </row>
    <row r="5262" ht="15.75" customHeight="1">
      <c r="A5262" s="53">
        <v>5.0</v>
      </c>
      <c r="B5262" s="55" t="s">
        <v>234</v>
      </c>
      <c r="C5262" s="55" t="str">
        <f>+IF(ISERROR(VLOOKUP($B5262,Insumos!$C:$G,3,FALSE)),"",VLOOKUP($B5262,Insumos!$C:$G,3,FALSE))</f>
        <v>GRAMOS</v>
      </c>
      <c r="D5262" s="56">
        <f>+IF(ISERROR(VLOOKUP($B5262,Insumos!$C:$G,2,FALSE)),"",VLOOKUP($B5262,Insumos!$C:$G,2,FALSE))</f>
        <v>878.8888889</v>
      </c>
      <c r="E5262" s="57">
        <f>+IF(ISERROR(VLOOKUP($B5262,Insumos!$C:$G,5,FALSE)),"",VLOOKUP($B5262,Insumos!$C:$G,5,FALSE))</f>
        <v>1000</v>
      </c>
      <c r="F5262" s="55" t="str">
        <f>+IF(ISERROR(VLOOKUP($B5262,Insumos!$C:$G,4,FALSE)),"",VLOOKUP($B5262,Insumos!$C:$G,4,FALSE))</f>
        <v>GRAMOS</v>
      </c>
      <c r="G5262" s="208">
        <v>15.0</v>
      </c>
      <c r="H5262" s="56">
        <f t="shared" si="187"/>
        <v>13.18</v>
      </c>
    </row>
    <row r="5263" ht="15.75" customHeight="1">
      <c r="A5263" s="53">
        <v>6.0</v>
      </c>
      <c r="B5263" s="55" t="s">
        <v>228</v>
      </c>
      <c r="C5263" s="55" t="str">
        <f>+IF(ISERROR(VLOOKUP($B5263,Insumos!$C:$G,3,FALSE)),"",VLOOKUP($B5263,Insumos!$C:$G,3,FALSE))</f>
        <v>GRAMOS</v>
      </c>
      <c r="D5263" s="56">
        <f>+IF(ISERROR(VLOOKUP($B5263,Insumos!$C:$G,2,FALSE)),"",VLOOKUP($B5263,Insumos!$C:$G,2,FALSE))</f>
        <v>1681</v>
      </c>
      <c r="E5263" s="57">
        <f>+IF(ISERROR(VLOOKUP($B5263,Insumos!$C:$G,5,FALSE)),"",VLOOKUP($B5263,Insumos!$C:$G,5,FALSE))</f>
        <v>500</v>
      </c>
      <c r="F5263" s="55" t="str">
        <f>+IF(ISERROR(VLOOKUP($B5263,Insumos!$C:$G,4,FALSE)),"",VLOOKUP($B5263,Insumos!$C:$G,4,FALSE))</f>
        <v>GRAMOS</v>
      </c>
      <c r="G5263" s="207">
        <v>10.0</v>
      </c>
      <c r="H5263" s="56">
        <f t="shared" si="187"/>
        <v>33.62</v>
      </c>
    </row>
    <row r="5264" ht="15.75" customHeight="1">
      <c r="A5264" s="53">
        <v>7.0</v>
      </c>
      <c r="B5264" s="55" t="s">
        <v>297</v>
      </c>
      <c r="C5264" s="55" t="str">
        <f>+IF(ISERROR(VLOOKUP($B5264,Insumos!$C:$G,3,FALSE)),"",VLOOKUP($B5264,Insumos!$C:$G,3,FALSE))</f>
        <v>CAJA</v>
      </c>
      <c r="D5264" s="56">
        <f>+IF(ISERROR(VLOOKUP($B5264,Insumos!$C:$G,2,FALSE)),"",VLOOKUP($B5264,Insumos!$C:$G,2,FALSE))</f>
        <v>110</v>
      </c>
      <c r="E5264" s="57">
        <f>+IF(ISERROR(VLOOKUP($B5264,Insumos!$C:$G,5,FALSE)),"",VLOOKUP($B5264,Insumos!$C:$G,5,FALSE))</f>
        <v>1</v>
      </c>
      <c r="F5264" s="55" t="str">
        <f>+IF(ISERROR(VLOOKUP($B5264,Insumos!$C:$G,4,FALSE)),"",VLOOKUP($B5264,Insumos!$C:$G,4,FALSE))</f>
        <v>CAJA</v>
      </c>
      <c r="G5264" s="141">
        <v>1.0</v>
      </c>
      <c r="H5264" s="56">
        <f t="shared" si="187"/>
        <v>110</v>
      </c>
    </row>
    <row r="5265" ht="15.75" customHeight="1">
      <c r="A5265" s="53">
        <v>8.0</v>
      </c>
      <c r="B5265" s="55" t="s">
        <v>314</v>
      </c>
      <c r="C5265" s="55" t="str">
        <f>+IF(ISERROR(VLOOKUP($B5265,Insumos!$C:$G,3,FALSE)),"",VLOOKUP($B5265,Insumos!$C:$G,3,FALSE))</f>
        <v>UNIDAD</v>
      </c>
      <c r="D5265" s="56">
        <f>+IF(ISERROR(VLOOKUP($B5265,Insumos!$C:$G,2,FALSE)),"",VLOOKUP($B5265,Insumos!$C:$G,2,FALSE))</f>
        <v>10.5</v>
      </c>
      <c r="E5265" s="57">
        <f>+IF(ISERROR(VLOOKUP($B5265,Insumos!$C:$G,5,FALSE)),"",VLOOKUP($B5265,Insumos!$C:$G,5,FALSE))</f>
        <v>1</v>
      </c>
      <c r="F5265" s="55" t="str">
        <f>+IF(ISERROR(VLOOKUP($B5265,Insumos!$C:$G,4,FALSE)),"",VLOOKUP($B5265,Insumos!$C:$G,4,FALSE))</f>
        <v>UNIDAD</v>
      </c>
      <c r="G5265" s="141">
        <v>1.0</v>
      </c>
      <c r="H5265" s="56">
        <f t="shared" si="187"/>
        <v>10.5</v>
      </c>
    </row>
    <row r="5266" ht="15.75" customHeight="1">
      <c r="A5266" s="53">
        <v>9.0</v>
      </c>
      <c r="B5266" s="55" t="s">
        <v>156</v>
      </c>
      <c r="C5266" s="55" t="str">
        <f>+IF(ISERROR(VLOOKUP($B5266,Insumos!$C:$G,3,FALSE)),"",VLOOKUP($B5266,Insumos!$C:$G,3,FALSE))</f>
        <v>GRAMOS</v>
      </c>
      <c r="D5266" s="56">
        <f>+IF(ISERROR(VLOOKUP($B5266,Insumos!$C:$G,2,FALSE)),"",VLOOKUP($B5266,Insumos!$C:$G,2,FALSE))</f>
        <v>909</v>
      </c>
      <c r="E5266" s="57">
        <f>+IF(ISERROR(VLOOKUP($B5266,Insumos!$C:$G,5,FALSE)),"",VLOOKUP($B5266,Insumos!$C:$G,5,FALSE))</f>
        <v>1000</v>
      </c>
      <c r="F5266" s="55" t="str">
        <f>+IF(ISERROR(VLOOKUP($B5266,Insumos!$C:$G,4,FALSE)),"",VLOOKUP($B5266,Insumos!$C:$G,4,FALSE))</f>
        <v>GRAMOS</v>
      </c>
      <c r="G5266" s="141">
        <v>8.0</v>
      </c>
      <c r="H5266" s="56">
        <f t="shared" si="187"/>
        <v>7.27</v>
      </c>
    </row>
    <row r="5267" ht="15.75" customHeight="1">
      <c r="A5267" s="53">
        <v>10.0</v>
      </c>
      <c r="B5267" s="55" t="s">
        <v>313</v>
      </c>
      <c r="C5267" s="55" t="str">
        <f>+IF(ISERROR(VLOOKUP($B5267,Insumos!$C:$G,3,FALSE)),"",VLOOKUP($B5267,Insumos!$C:$G,3,FALSE))</f>
        <v>GRAMOS</v>
      </c>
      <c r="D5267" s="56">
        <f>+IF(ISERROR(VLOOKUP($B5267,Insumos!$C:$G,2,FALSE)),"",VLOOKUP($B5267,Insumos!$C:$G,2,FALSE))</f>
        <v>6750</v>
      </c>
      <c r="E5267" s="57">
        <f>+IF(ISERROR(VLOOKUP($B5267,Insumos!$C:$G,5,FALSE)),"",VLOOKUP($B5267,Insumos!$C:$G,5,FALSE))</f>
        <v>1000</v>
      </c>
      <c r="F5267" s="55" t="str">
        <f>+IF(ISERROR(VLOOKUP($B5267,Insumos!$C:$G,4,FALSE)),"",VLOOKUP($B5267,Insumos!$C:$G,4,FALSE))</f>
        <v>GRAMOS</v>
      </c>
      <c r="G5267" s="141">
        <v>8.0</v>
      </c>
      <c r="H5267" s="56">
        <f t="shared" si="187"/>
        <v>54</v>
      </c>
    </row>
    <row r="5268" ht="15.75" customHeight="1">
      <c r="A5268" s="53">
        <v>11.0</v>
      </c>
      <c r="B5268" s="55" t="s">
        <v>311</v>
      </c>
      <c r="C5268" s="55" t="str">
        <f>+IF(ISERROR(VLOOKUP($B5268,Insumos!$C:$G,3,FALSE)),"",VLOOKUP($B5268,Insumos!$C:$G,3,FALSE))</f>
        <v>UNIDAD</v>
      </c>
      <c r="D5268" s="56">
        <f>+IF(ISERROR(VLOOKUP($B5268,Insumos!$C:$G,2,FALSE)),"",VLOOKUP($B5268,Insumos!$C:$G,2,FALSE))</f>
        <v>75.25</v>
      </c>
      <c r="E5268" s="57">
        <f>+IF(ISERROR(VLOOKUP($B5268,Insumos!$C:$G,5,FALSE)),"",VLOOKUP($B5268,Insumos!$C:$G,5,FALSE))</f>
        <v>1</v>
      </c>
      <c r="F5268" s="55" t="str">
        <f>+IF(ISERROR(VLOOKUP($B5268,Insumos!$C:$G,4,FALSE)),"",VLOOKUP($B5268,Insumos!$C:$G,4,FALSE))</f>
        <v>UNIDAD</v>
      </c>
      <c r="G5268" s="141">
        <v>1.0</v>
      </c>
      <c r="H5268" s="56">
        <f t="shared" si="187"/>
        <v>75.25</v>
      </c>
    </row>
    <row r="5269" ht="15.75" customHeight="1">
      <c r="A5269" s="53">
        <v>12.0</v>
      </c>
      <c r="B5269" s="55" t="s">
        <v>312</v>
      </c>
      <c r="C5269" s="55" t="str">
        <f>+IF(ISERROR(VLOOKUP($B5269,Insumos!$C:$G,3,FALSE)),"",VLOOKUP($B5269,Insumos!$C:$G,3,FALSE))</f>
        <v>UNIDAD</v>
      </c>
      <c r="D5269" s="56">
        <f>+IF(ISERROR(VLOOKUP($B5269,Insumos!$C:$G,2,FALSE)),"",VLOOKUP($B5269,Insumos!$C:$G,2,FALSE))</f>
        <v>90.25</v>
      </c>
      <c r="E5269" s="57">
        <f>+IF(ISERROR(VLOOKUP($B5269,Insumos!$C:$G,5,FALSE)),"",VLOOKUP($B5269,Insumos!$C:$G,5,FALSE))</f>
        <v>1</v>
      </c>
      <c r="F5269" s="55" t="str">
        <f>+IF(ISERROR(VLOOKUP($B5269,Insumos!$C:$G,4,FALSE)),"",VLOOKUP($B5269,Insumos!$C:$G,4,FALSE))</f>
        <v>UNIDAD</v>
      </c>
      <c r="G5269" s="141">
        <v>1.0</v>
      </c>
      <c r="H5269" s="56">
        <f t="shared" si="187"/>
        <v>90.25</v>
      </c>
    </row>
    <row r="5270" ht="15.75" customHeight="1">
      <c r="A5270" s="53">
        <v>13.0</v>
      </c>
      <c r="B5270" s="55" t="s">
        <v>303</v>
      </c>
      <c r="C5270" s="55" t="str">
        <f>+IF(ISERROR(VLOOKUP($B5270,Insumos!$C:$G,3,FALSE)),"",VLOOKUP($B5270,Insumos!$C:$G,3,FALSE))</f>
        <v>UNIDAD</v>
      </c>
      <c r="D5270" s="56">
        <f>+IF(ISERROR(VLOOKUP($B5270,Insumos!$C:$G,2,FALSE)),"",VLOOKUP($B5270,Insumos!$C:$G,2,FALSE))</f>
        <v>10</v>
      </c>
      <c r="E5270" s="57">
        <f>+IF(ISERROR(VLOOKUP($B5270,Insumos!$C:$G,5,FALSE)),"",VLOOKUP($B5270,Insumos!$C:$G,5,FALSE))</f>
        <v>1</v>
      </c>
      <c r="F5270" s="55" t="str">
        <f>+IF(ISERROR(VLOOKUP($B5270,Insumos!$C:$G,4,FALSE)),"",VLOOKUP($B5270,Insumos!$C:$G,4,FALSE))</f>
        <v>UNIDAD</v>
      </c>
      <c r="G5270" s="141">
        <v>2.0</v>
      </c>
      <c r="H5270" s="56">
        <f t="shared" si="187"/>
        <v>20</v>
      </c>
    </row>
    <row r="5271" ht="15.75" customHeight="1">
      <c r="A5271" s="53">
        <v>14.0</v>
      </c>
      <c r="B5271" s="55" t="s">
        <v>304</v>
      </c>
      <c r="C5271" s="55" t="str">
        <f>+IF(ISERROR(VLOOKUP($B5271,Insumos!$C:$G,3,FALSE)),"",VLOOKUP($B5271,Insumos!$C:$G,3,FALSE))</f>
        <v>UNIDAD</v>
      </c>
      <c r="D5271" s="56">
        <f>+IF(ISERROR(VLOOKUP($B5271,Insumos!$C:$G,2,FALSE)),"",VLOOKUP($B5271,Insumos!$C:$G,2,FALSE))</f>
        <v>9</v>
      </c>
      <c r="E5271" s="57">
        <f>+IF(ISERROR(VLOOKUP($B5271,Insumos!$C:$G,5,FALSE)),"",VLOOKUP($B5271,Insumos!$C:$G,5,FALSE))</f>
        <v>1</v>
      </c>
      <c r="F5271" s="55" t="str">
        <f>+IF(ISERROR(VLOOKUP($B5271,Insumos!$C:$G,4,FALSE)),"",VLOOKUP($B5271,Insumos!$C:$G,4,FALSE))</f>
        <v>UNIDAD</v>
      </c>
      <c r="G5271" s="141">
        <v>2.0</v>
      </c>
      <c r="H5271" s="56">
        <f t="shared" si="187"/>
        <v>18</v>
      </c>
    </row>
    <row r="5272" ht="15.75" customHeight="1">
      <c r="A5272" s="53">
        <v>15.0</v>
      </c>
      <c r="B5272" s="55" t="s">
        <v>315</v>
      </c>
      <c r="C5272" s="55" t="str">
        <f>+IF(ISERROR(VLOOKUP($B5272,Insumos!$C:$G,3,FALSE)),"",VLOOKUP($B5272,Insumos!$C:$G,3,FALSE))</f>
        <v>UNIDAD</v>
      </c>
      <c r="D5272" s="56">
        <f>+IF(ISERROR(VLOOKUP($B5272,Insumos!$C:$G,2,FALSE)),"",VLOOKUP($B5272,Insumos!$C:$G,2,FALSE))</f>
        <v>170</v>
      </c>
      <c r="E5272" s="57">
        <f>+IF(ISERROR(VLOOKUP($B5272,Insumos!$C:$G,5,FALSE)),"",VLOOKUP($B5272,Insumos!$C:$G,5,FALSE))</f>
        <v>1</v>
      </c>
      <c r="F5272" s="55" t="str">
        <f>+IF(ISERROR(VLOOKUP($B5272,Insumos!$C:$G,4,FALSE)),"",VLOOKUP($B5272,Insumos!$C:$G,4,FALSE))</f>
        <v>UNIDAD</v>
      </c>
      <c r="G5272" s="141">
        <v>1.0</v>
      </c>
      <c r="H5272" s="56">
        <f t="shared" si="187"/>
        <v>170</v>
      </c>
    </row>
    <row r="5273" ht="15.75" customHeight="1">
      <c r="A5273" s="53">
        <v>16.0</v>
      </c>
      <c r="B5273" s="55"/>
      <c r="C5273" s="55" t="str">
        <f>+IF(ISERROR(VLOOKUP($B5273,Insumos!$C:$G,3,FALSE)),"",VLOOKUP($B5273,Insumos!$C:$G,3,FALSE))</f>
        <v/>
      </c>
      <c r="D5273" s="56" t="str">
        <f>+IF(ISERROR(VLOOKUP($B5273,Insumos!$C:$G,2,FALSE)),"",VLOOKUP($B5273,Insumos!$C:$G,2,FALSE))</f>
        <v/>
      </c>
      <c r="E5273" s="57" t="str">
        <f>+IF(ISERROR(VLOOKUP($B5273,Insumos!$C:$G,5,FALSE)),"",VLOOKUP($B5273,Insumos!$C:$G,5,FALSE))</f>
        <v/>
      </c>
      <c r="F5273" s="55" t="str">
        <f>+IF(ISERROR(VLOOKUP($B5273,Insumos!$C:$G,4,FALSE)),"",VLOOKUP($B5273,Insumos!$C:$G,4,FALSE))</f>
        <v/>
      </c>
      <c r="G5273" s="141"/>
      <c r="H5273" s="56">
        <f t="shared" si="187"/>
        <v>0</v>
      </c>
    </row>
    <row r="5274" ht="15.75" customHeight="1">
      <c r="A5274" s="53">
        <v>17.0</v>
      </c>
      <c r="B5274" s="55"/>
      <c r="C5274" s="55" t="str">
        <f>+IF(ISERROR(VLOOKUP($B5274,Insumos!$C:$G,3,FALSE)),"",VLOOKUP($B5274,Insumos!$C:$G,3,FALSE))</f>
        <v/>
      </c>
      <c r="D5274" s="56" t="str">
        <f>+IF(ISERROR(VLOOKUP($B5274,Insumos!$C:$G,2,FALSE)),"",VLOOKUP($B5274,Insumos!$C:$G,2,FALSE))</f>
        <v/>
      </c>
      <c r="E5274" s="57" t="str">
        <f>+IF(ISERROR(VLOOKUP($B5274,Insumos!$C:$G,5,FALSE)),"",VLOOKUP($B5274,Insumos!$C:$G,5,FALSE))</f>
        <v/>
      </c>
      <c r="F5274" s="55" t="str">
        <f>+IF(ISERROR(VLOOKUP($B5274,Insumos!$C:$G,4,FALSE)),"",VLOOKUP($B5274,Insumos!$C:$G,4,FALSE))</f>
        <v/>
      </c>
      <c r="G5274" s="141"/>
      <c r="H5274" s="56">
        <f t="shared" si="187"/>
        <v>0</v>
      </c>
    </row>
    <row r="5275" ht="15.75" customHeight="1">
      <c r="A5275" s="53">
        <v>18.0</v>
      </c>
      <c r="B5275" s="55"/>
      <c r="C5275" s="55" t="str">
        <f>+IF(ISERROR(VLOOKUP($B5275,Insumos!$C:$G,3,FALSE)),"",VLOOKUP($B5275,Insumos!$C:$G,3,FALSE))</f>
        <v/>
      </c>
      <c r="D5275" s="56" t="str">
        <f>+IF(ISERROR(VLOOKUP($B5275,Insumos!$C:$G,2,FALSE)),"",VLOOKUP($B5275,Insumos!$C:$G,2,FALSE))</f>
        <v/>
      </c>
      <c r="E5275" s="57" t="str">
        <f>+IF(ISERROR(VLOOKUP($B5275,Insumos!$C:$G,5,FALSE)),"",VLOOKUP($B5275,Insumos!$C:$G,5,FALSE))</f>
        <v/>
      </c>
      <c r="F5275" s="55" t="str">
        <f>+IF(ISERROR(VLOOKUP($B5275,Insumos!$C:$G,4,FALSE)),"",VLOOKUP($B5275,Insumos!$C:$G,4,FALSE))</f>
        <v/>
      </c>
      <c r="G5275" s="141"/>
      <c r="H5275" s="56">
        <f t="shared" si="187"/>
        <v>0</v>
      </c>
    </row>
    <row r="5276" ht="15.75" customHeight="1">
      <c r="A5276" s="42"/>
      <c r="B5276" s="140"/>
      <c r="C5276" s="41"/>
      <c r="D5276" s="44"/>
      <c r="E5276" s="45"/>
      <c r="F5276" s="41"/>
      <c r="G5276" s="67" t="s">
        <v>566</v>
      </c>
      <c r="H5276" s="68">
        <f>+SUM(H5258:H5275)</f>
        <v>850.86</v>
      </c>
    </row>
    <row r="5277" ht="15.75" customHeight="1">
      <c r="A5277" s="42"/>
      <c r="B5277" s="140"/>
      <c r="C5277" s="41"/>
      <c r="D5277" s="44"/>
      <c r="E5277" s="45"/>
      <c r="F5277" s="41"/>
      <c r="G5277" s="67" t="s">
        <v>569</v>
      </c>
      <c r="H5277" s="142">
        <f>+H5276/10</f>
        <v>85.086</v>
      </c>
    </row>
    <row r="5278" ht="15.75" customHeight="1">
      <c r="A5278" s="42"/>
      <c r="B5278" s="140"/>
      <c r="C5278" s="41"/>
      <c r="D5278" s="44"/>
      <c r="E5278" s="45"/>
      <c r="F5278" s="41"/>
      <c r="G5278" s="67" t="s">
        <v>570</v>
      </c>
      <c r="H5278" s="143">
        <f>(H5276+H5277)*1.19</f>
        <v>1113.77574</v>
      </c>
    </row>
    <row r="5279" ht="15.75" customHeight="1">
      <c r="A5279" s="42"/>
      <c r="B5279" s="140"/>
      <c r="C5279" s="41"/>
      <c r="D5279" s="44"/>
      <c r="E5279" s="45"/>
      <c r="F5279" s="41"/>
      <c r="G5279" s="67" t="s">
        <v>571</v>
      </c>
      <c r="H5279" s="144" t="str">
        <f>+H5278/H5280</f>
        <v>#DIV/0!</v>
      </c>
    </row>
    <row r="5280" ht="15.75" customHeight="1">
      <c r="A5280" s="42"/>
      <c r="B5280" s="140"/>
      <c r="C5280" s="41"/>
      <c r="D5280" s="44"/>
      <c r="E5280" s="45"/>
      <c r="F5280" s="41"/>
      <c r="G5280" s="67" t="s">
        <v>572</v>
      </c>
      <c r="H5280" s="145"/>
    </row>
    <row r="5281" ht="15.75" customHeight="1">
      <c r="A5281" s="42"/>
      <c r="B5281" s="140"/>
      <c r="C5281" s="41"/>
      <c r="D5281" s="44"/>
      <c r="E5281" s="45"/>
      <c r="F5281" s="41"/>
      <c r="G5281" s="67"/>
      <c r="H5281" s="205"/>
    </row>
    <row r="5282" ht="15.75" customHeight="1">
      <c r="A5282" s="42"/>
      <c r="B5282" s="140"/>
      <c r="C5282" s="41"/>
      <c r="D5282" s="44"/>
      <c r="E5282" s="45"/>
      <c r="F5282" s="41"/>
      <c r="G5282" s="67"/>
      <c r="H5282" s="205"/>
    </row>
    <row r="5283" ht="15.75" customHeight="1">
      <c r="A5283" s="138" t="s">
        <v>562</v>
      </c>
      <c r="B5283" s="89" t="s">
        <v>284</v>
      </c>
      <c r="C5283" s="34" t="s">
        <v>484</v>
      </c>
      <c r="D5283" s="35"/>
      <c r="E5283" s="36"/>
      <c r="F5283" s="37"/>
      <c r="G5283" s="38"/>
      <c r="H5283" s="35"/>
    </row>
    <row r="5284" ht="15.75" customHeight="1">
      <c r="A5284" s="42"/>
      <c r="B5284" s="140"/>
      <c r="C5284" s="42"/>
      <c r="D5284" s="44"/>
      <c r="E5284" s="45"/>
      <c r="F5284" s="42"/>
      <c r="G5284" s="46"/>
      <c r="H5284" s="44"/>
    </row>
    <row r="5285" ht="15.75" customHeight="1">
      <c r="A5285" s="48" t="s">
        <v>476</v>
      </c>
      <c r="B5285" s="48" t="s">
        <v>477</v>
      </c>
      <c r="C5285" s="48" t="s">
        <v>478</v>
      </c>
      <c r="D5285" s="49" t="s">
        <v>564</v>
      </c>
      <c r="E5285" s="50" t="s">
        <v>10</v>
      </c>
      <c r="F5285" s="48" t="s">
        <v>480</v>
      </c>
      <c r="G5285" s="51" t="s">
        <v>481</v>
      </c>
      <c r="H5285" s="49" t="s">
        <v>565</v>
      </c>
    </row>
    <row r="5286" ht="15.75" customHeight="1">
      <c r="A5286" s="53">
        <v>1.0</v>
      </c>
      <c r="B5286" s="55" t="s">
        <v>69</v>
      </c>
      <c r="C5286" s="55" t="str">
        <f>+IF(ISERROR(VLOOKUP($B5286,Insumos!$C:$G,3,FALSE)),"",VLOOKUP($B5286,Insumos!$C:$G,3,FALSE))</f>
        <v>GRAMOS</v>
      </c>
      <c r="D5286" s="56">
        <f>+IF(ISERROR(VLOOKUP($B5286,Insumos!$C:$G,2,FALSE)),"",VLOOKUP($B5286,Insumos!$C:$G,2,FALSE))</f>
        <v>2777.79</v>
      </c>
      <c r="E5286" s="57">
        <f>+IF(ISERROR(VLOOKUP($B5286,Insumos!$C:$G,5,FALSE)),"",VLOOKUP($B5286,Insumos!$C:$G,5,FALSE))</f>
        <v>5700</v>
      </c>
      <c r="F5286" s="55" t="str">
        <f>+IF(ISERROR(VLOOKUP($B5286,Insumos!$C:$G,4,FALSE)),"",VLOOKUP($B5286,Insumos!$C:$G,4,FALSE))</f>
        <v>GRAMOS</v>
      </c>
      <c r="G5286" s="207">
        <v>110.0</v>
      </c>
      <c r="H5286" s="56">
        <f t="shared" ref="H5286:H5304" si="188">IF(ISERROR(ROUND(+D5286/E5286*G5286,2)),0,ROUND(+D5286/E5286*G5286,2))</f>
        <v>53.61</v>
      </c>
    </row>
    <row r="5287" ht="15.75" customHeight="1">
      <c r="A5287" s="53">
        <v>2.0</v>
      </c>
      <c r="B5287" s="55" t="s">
        <v>52</v>
      </c>
      <c r="C5287" s="55" t="str">
        <f>+IF(ISERROR(VLOOKUP($B5287,Insumos!$C:$G,3,FALSE)),"",VLOOKUP($B5287,Insumos!$C:$G,3,FALSE))</f>
        <v>UNIDAD</v>
      </c>
      <c r="D5287" s="56">
        <f>+IF(ISERROR(VLOOKUP($B5287,Insumos!$C:$G,2,FALSE)),"",VLOOKUP($B5287,Insumos!$C:$G,2,FALSE))</f>
        <v>5000</v>
      </c>
      <c r="E5287" s="57">
        <f>+IF(ISERROR(VLOOKUP($B5287,Insumos!$C:$G,5,FALSE)),"",VLOOKUP($B5287,Insumos!$C:$G,5,FALSE))</f>
        <v>100</v>
      </c>
      <c r="F5287" s="55" t="str">
        <f>+IF(ISERROR(VLOOKUP($B5287,Insumos!$C:$G,4,FALSE)),"",VLOOKUP($B5287,Insumos!$C:$G,4,FALSE))</f>
        <v>UNIDAD</v>
      </c>
      <c r="G5287" s="183">
        <v>0.5</v>
      </c>
      <c r="H5287" s="56">
        <f t="shared" si="188"/>
        <v>25</v>
      </c>
    </row>
    <row r="5288" ht="15.75" customHeight="1">
      <c r="A5288" s="53">
        <v>3.0</v>
      </c>
      <c r="B5288" s="55" t="s">
        <v>60</v>
      </c>
      <c r="C5288" s="55" t="str">
        <f>+IF(ISERROR(VLOOKUP($B5288,Insumos!$C:$G,3,FALSE)),"",VLOOKUP($B5288,Insumos!$C:$G,3,FALSE))</f>
        <v>GRAMOS</v>
      </c>
      <c r="D5288" s="56">
        <f>+IF(ISERROR(VLOOKUP($B5288,Insumos!$C:$G,2,FALSE)),"",VLOOKUP($B5288,Insumos!$C:$G,2,FALSE))</f>
        <v>1770</v>
      </c>
      <c r="E5288" s="57">
        <f>+IF(ISERROR(VLOOKUP($B5288,Insumos!$C:$G,5,FALSE)),"",VLOOKUP($B5288,Insumos!$C:$G,5,FALSE))</f>
        <v>400</v>
      </c>
      <c r="F5288" s="55" t="str">
        <f>+IF(ISERROR(VLOOKUP($B5288,Insumos!$C:$G,4,FALSE)),"",VLOOKUP($B5288,Insumos!$C:$G,4,FALSE))</f>
        <v>GRAMOS</v>
      </c>
      <c r="G5288" s="183">
        <v>35.0</v>
      </c>
      <c r="H5288" s="56">
        <f t="shared" si="188"/>
        <v>154.88</v>
      </c>
    </row>
    <row r="5289" ht="15.75" customHeight="1">
      <c r="A5289" s="53">
        <v>4.0</v>
      </c>
      <c r="B5289" s="55" t="s">
        <v>178</v>
      </c>
      <c r="C5289" s="55" t="str">
        <f>+IF(ISERROR(VLOOKUP($B5289,Insumos!$C:$G,3,FALSE)),"",VLOOKUP($B5289,Insumos!$C:$G,3,FALSE))</f>
        <v>GRAMOS</v>
      </c>
      <c r="D5289" s="56">
        <f>+IF(ISERROR(VLOOKUP($B5289,Insumos!$C:$G,2,FALSE)),"",VLOOKUP($B5289,Insumos!$C:$G,2,FALSE))</f>
        <v>433</v>
      </c>
      <c r="E5289" s="57">
        <f>+IF(ISERROR(VLOOKUP($B5289,Insumos!$C:$G,5,FALSE)),"",VLOOKUP($B5289,Insumos!$C:$G,5,FALSE))</f>
        <v>300</v>
      </c>
      <c r="F5289" s="55" t="str">
        <f>+IF(ISERROR(VLOOKUP($B5289,Insumos!$C:$G,4,FALSE)),"",VLOOKUP($B5289,Insumos!$C:$G,4,FALSE))</f>
        <v>GRAMOS</v>
      </c>
      <c r="G5289" s="183">
        <v>40.0</v>
      </c>
      <c r="H5289" s="56">
        <f t="shared" si="188"/>
        <v>57.73</v>
      </c>
    </row>
    <row r="5290" ht="15.75" customHeight="1">
      <c r="A5290" s="53">
        <v>5.0</v>
      </c>
      <c r="B5290" s="55" t="s">
        <v>45</v>
      </c>
      <c r="C5290" s="55" t="str">
        <f>+IF(ISERROR(VLOOKUP($B5290,Insumos!$C:$G,3,FALSE)),"",VLOOKUP($B5290,Insumos!$C:$G,3,FALSE))</f>
        <v>GRAMOS</v>
      </c>
      <c r="D5290" s="56">
        <f>+IF(ISERROR(VLOOKUP($B5290,Insumos!$C:$G,2,FALSE)),"",VLOOKUP($B5290,Insumos!$C:$G,2,FALSE))</f>
        <v>934</v>
      </c>
      <c r="E5290" s="57">
        <f>+IF(ISERROR(VLOOKUP($B5290,Insumos!$C:$G,5,FALSE)),"",VLOOKUP($B5290,Insumos!$C:$G,5,FALSE))</f>
        <v>1000</v>
      </c>
      <c r="F5290" s="55" t="str">
        <f>+IF(ISERROR(VLOOKUP($B5290,Insumos!$C:$G,4,FALSE)),"",VLOOKUP($B5290,Insumos!$C:$G,4,FALSE))</f>
        <v>GRAMOS</v>
      </c>
      <c r="G5290" s="208">
        <v>20.0</v>
      </c>
      <c r="H5290" s="56">
        <f t="shared" si="188"/>
        <v>18.68</v>
      </c>
    </row>
    <row r="5291" ht="15.75" customHeight="1">
      <c r="A5291" s="53">
        <v>6.0</v>
      </c>
      <c r="B5291" s="55" t="s">
        <v>54</v>
      </c>
      <c r="C5291" s="55" t="str">
        <f>+IF(ISERROR(VLOOKUP($B5291,Insumos!$C:$G,3,FALSE)),"",VLOOKUP($B5291,Insumos!$C:$G,3,FALSE))</f>
        <v>UNIDAD</v>
      </c>
      <c r="D5291" s="56">
        <f>+IF(ISERROR(VLOOKUP($B5291,Insumos!$C:$G,2,FALSE)),"",VLOOKUP($B5291,Insumos!$C:$G,2,FALSE))</f>
        <v>8000</v>
      </c>
      <c r="E5291" s="57">
        <f>+IF(ISERROR(VLOOKUP($B5291,Insumos!$C:$G,5,FALSE)),"",VLOOKUP($B5291,Insumos!$C:$G,5,FALSE))</f>
        <v>36</v>
      </c>
      <c r="F5291" s="55" t="str">
        <f>+IF(ISERROR(VLOOKUP($B5291,Insumos!$C:$G,4,FALSE)),"",VLOOKUP($B5291,Insumos!$C:$G,4,FALSE))</f>
        <v>UNIDAD</v>
      </c>
      <c r="G5291" s="209">
        <v>0.5</v>
      </c>
      <c r="H5291" s="56">
        <f t="shared" si="188"/>
        <v>111.11</v>
      </c>
    </row>
    <row r="5292" ht="15.75" customHeight="1">
      <c r="A5292" s="53">
        <v>7.0</v>
      </c>
      <c r="B5292" s="55" t="s">
        <v>122</v>
      </c>
      <c r="C5292" s="55" t="str">
        <f>+IF(ISERROR(VLOOKUP($B5292,Insumos!$C:$G,3,FALSE)),"",VLOOKUP($B5292,Insumos!$C:$G,3,FALSE))</f>
        <v>MILILITROS</v>
      </c>
      <c r="D5292" s="56">
        <f>+IF(ISERROR(VLOOKUP($B5292,Insumos!$C:$G,2,FALSE)),"",VLOOKUP($B5292,Insumos!$C:$G,2,FALSE))</f>
        <v>5974.48</v>
      </c>
      <c r="E5292" s="57">
        <f>+IF(ISERROR(VLOOKUP($B5292,Insumos!$C:$G,5,FALSE)),"",VLOOKUP($B5292,Insumos!$C:$G,5,FALSE))</f>
        <v>880</v>
      </c>
      <c r="F5292" s="55" t="str">
        <f>+IF(ISERROR(VLOOKUP($B5292,Insumos!$C:$G,4,FALSE)),"",VLOOKUP($B5292,Insumos!$C:$G,4,FALSE))</f>
        <v>MILILITROS</v>
      </c>
      <c r="G5292" s="207">
        <v>30.0</v>
      </c>
      <c r="H5292" s="56">
        <f t="shared" si="188"/>
        <v>203.68</v>
      </c>
    </row>
    <row r="5293" ht="15.75" customHeight="1">
      <c r="A5293" s="53">
        <v>8.0</v>
      </c>
      <c r="B5293" s="55" t="s">
        <v>56</v>
      </c>
      <c r="C5293" s="55" t="str">
        <f>+IF(ISERROR(VLOOKUP($B5293,Insumos!$C:$G,3,FALSE)),"",VLOOKUP($B5293,Insumos!$C:$G,3,FALSE))</f>
        <v>GRAMOS</v>
      </c>
      <c r="D5293" s="56">
        <f>+IF(ISERROR(VLOOKUP($B5293,Insumos!$C:$G,2,FALSE)),"",VLOOKUP($B5293,Insumos!$C:$G,2,FALSE))</f>
        <v>1690</v>
      </c>
      <c r="E5293" s="57">
        <f>+IF(ISERROR(VLOOKUP($B5293,Insumos!$C:$G,5,FALSE)),"",VLOOKUP($B5293,Insumos!$C:$G,5,FALSE))</f>
        <v>1000</v>
      </c>
      <c r="F5293" s="55" t="str">
        <f>+IF(ISERROR(VLOOKUP($B5293,Insumos!$C:$G,4,FALSE)),"",VLOOKUP($B5293,Insumos!$C:$G,4,FALSE))</f>
        <v>GRAMOS</v>
      </c>
      <c r="G5293" s="183">
        <v>5.0</v>
      </c>
      <c r="H5293" s="56">
        <f t="shared" si="188"/>
        <v>8.45</v>
      </c>
    </row>
    <row r="5294" ht="15.75" customHeight="1">
      <c r="A5294" s="53">
        <v>9.0</v>
      </c>
      <c r="B5294" s="55" t="s">
        <v>87</v>
      </c>
      <c r="C5294" s="55" t="str">
        <f>+IF(ISERROR(VLOOKUP($B5294,Insumos!$C:$G,3,FALSE)),"",VLOOKUP($B5294,Insumos!$C:$G,3,FALSE))</f>
        <v>GRAMOS</v>
      </c>
      <c r="D5294" s="56">
        <f>+IF(ISERROR(VLOOKUP($B5294,Insumos!$C:$G,2,FALSE)),"",VLOOKUP($B5294,Insumos!$C:$G,2,FALSE))</f>
        <v>3795</v>
      </c>
      <c r="E5294" s="57">
        <f>+IF(ISERROR(VLOOKUP($B5294,Insumos!$C:$G,5,FALSE)),"",VLOOKUP($B5294,Insumos!$C:$G,5,FALSE))</f>
        <v>500</v>
      </c>
      <c r="F5294" s="55" t="str">
        <f>+IF(ISERROR(VLOOKUP($B5294,Insumos!$C:$G,4,FALSE)),"",VLOOKUP($B5294,Insumos!$C:$G,4,FALSE))</f>
        <v>GRAMOS</v>
      </c>
      <c r="G5294" s="183">
        <v>5.0</v>
      </c>
      <c r="H5294" s="56">
        <f t="shared" si="188"/>
        <v>37.95</v>
      </c>
    </row>
    <row r="5295" ht="15.75" customHeight="1">
      <c r="A5295" s="53">
        <v>10.0</v>
      </c>
      <c r="B5295" s="55" t="s">
        <v>324</v>
      </c>
      <c r="C5295" s="55" t="str">
        <f>+IF(ISERROR(VLOOKUP($B5295,Insumos!$C:$G,3,FALSE)),"",VLOOKUP($B5295,Insumos!$C:$G,3,FALSE))</f>
        <v>GRAMOS</v>
      </c>
      <c r="D5295" s="56">
        <f>+IF(ISERROR(VLOOKUP($B5295,Insumos!$C:$G,2,FALSE)),"",VLOOKUP($B5295,Insumos!$C:$G,2,FALSE))</f>
        <v>1134.5</v>
      </c>
      <c r="E5295" s="57">
        <f>+IF(ISERROR(VLOOKUP($B5295,Insumos!$C:$G,5,FALSE)),"",VLOOKUP($B5295,Insumos!$C:$G,5,FALSE))</f>
        <v>1000</v>
      </c>
      <c r="F5295" s="55" t="str">
        <f>+IF(ISERROR(VLOOKUP($B5295,Insumos!$C:$G,4,FALSE)),"",VLOOKUP($B5295,Insumos!$C:$G,4,FALSE))</f>
        <v>GRAMOS</v>
      </c>
      <c r="G5295" s="183">
        <v>5.0</v>
      </c>
      <c r="H5295" s="56">
        <f t="shared" si="188"/>
        <v>5.67</v>
      </c>
    </row>
    <row r="5296" ht="15.75" customHeight="1">
      <c r="A5296" s="53">
        <v>11.0</v>
      </c>
      <c r="B5296" s="55" t="s">
        <v>297</v>
      </c>
      <c r="C5296" s="55" t="str">
        <f>+IF(ISERROR(VLOOKUP($B5296,Insumos!$C:$G,3,FALSE)),"",VLOOKUP($B5296,Insumos!$C:$G,3,FALSE))</f>
        <v>CAJA</v>
      </c>
      <c r="D5296" s="56">
        <f>+IF(ISERROR(VLOOKUP($B5296,Insumos!$C:$G,2,FALSE)),"",VLOOKUP($B5296,Insumos!$C:$G,2,FALSE))</f>
        <v>110</v>
      </c>
      <c r="E5296" s="57">
        <f>+IF(ISERROR(VLOOKUP($B5296,Insumos!$C:$G,5,FALSE)),"",VLOOKUP($B5296,Insumos!$C:$G,5,FALSE))</f>
        <v>1</v>
      </c>
      <c r="F5296" s="55" t="str">
        <f>+IF(ISERROR(VLOOKUP($B5296,Insumos!$C:$G,4,FALSE)),"",VLOOKUP($B5296,Insumos!$C:$G,4,FALSE))</f>
        <v>CAJA</v>
      </c>
      <c r="G5296" s="141">
        <v>1.0</v>
      </c>
      <c r="H5296" s="56">
        <f t="shared" si="188"/>
        <v>110</v>
      </c>
    </row>
    <row r="5297" ht="15.75" customHeight="1">
      <c r="A5297" s="53">
        <v>12.0</v>
      </c>
      <c r="B5297" s="55" t="s">
        <v>314</v>
      </c>
      <c r="C5297" s="55" t="str">
        <f>+IF(ISERROR(VLOOKUP($B5297,Insumos!$C:$G,3,FALSE)),"",VLOOKUP($B5297,Insumos!$C:$G,3,FALSE))</f>
        <v>UNIDAD</v>
      </c>
      <c r="D5297" s="56">
        <f>+IF(ISERROR(VLOOKUP($B5297,Insumos!$C:$G,2,FALSE)),"",VLOOKUP($B5297,Insumos!$C:$G,2,FALSE))</f>
        <v>10.5</v>
      </c>
      <c r="E5297" s="57">
        <f>+IF(ISERROR(VLOOKUP($B5297,Insumos!$C:$G,5,FALSE)),"",VLOOKUP($B5297,Insumos!$C:$G,5,FALSE))</f>
        <v>1</v>
      </c>
      <c r="F5297" s="55" t="str">
        <f>+IF(ISERROR(VLOOKUP($B5297,Insumos!$C:$G,4,FALSE)),"",VLOOKUP($B5297,Insumos!$C:$G,4,FALSE))</f>
        <v>UNIDAD</v>
      </c>
      <c r="G5297" s="141">
        <v>1.0</v>
      </c>
      <c r="H5297" s="56">
        <f t="shared" si="188"/>
        <v>10.5</v>
      </c>
    </row>
    <row r="5298" ht="15.75" customHeight="1">
      <c r="A5298" s="53">
        <v>13.0</v>
      </c>
      <c r="B5298" s="55" t="s">
        <v>156</v>
      </c>
      <c r="C5298" s="55" t="str">
        <f>+IF(ISERROR(VLOOKUP($B5298,Insumos!$C:$G,3,FALSE)),"",VLOOKUP($B5298,Insumos!$C:$G,3,FALSE))</f>
        <v>GRAMOS</v>
      </c>
      <c r="D5298" s="56">
        <f>+IF(ISERROR(VLOOKUP($B5298,Insumos!$C:$G,2,FALSE)),"",VLOOKUP($B5298,Insumos!$C:$G,2,FALSE))</f>
        <v>909</v>
      </c>
      <c r="E5298" s="57">
        <f>+IF(ISERROR(VLOOKUP($B5298,Insumos!$C:$G,5,FALSE)),"",VLOOKUP($B5298,Insumos!$C:$G,5,FALSE))</f>
        <v>1000</v>
      </c>
      <c r="F5298" s="55" t="str">
        <f>+IF(ISERROR(VLOOKUP($B5298,Insumos!$C:$G,4,FALSE)),"",VLOOKUP($B5298,Insumos!$C:$G,4,FALSE))</f>
        <v>GRAMOS</v>
      </c>
      <c r="G5298" s="141">
        <v>8.0</v>
      </c>
      <c r="H5298" s="56">
        <f t="shared" si="188"/>
        <v>7.27</v>
      </c>
    </row>
    <row r="5299" ht="15.75" customHeight="1">
      <c r="A5299" s="53">
        <v>14.0</v>
      </c>
      <c r="B5299" s="55" t="s">
        <v>313</v>
      </c>
      <c r="C5299" s="55" t="str">
        <f>+IF(ISERROR(VLOOKUP($B5299,Insumos!$C:$G,3,FALSE)),"",VLOOKUP($B5299,Insumos!$C:$G,3,FALSE))</f>
        <v>GRAMOS</v>
      </c>
      <c r="D5299" s="56">
        <f>+IF(ISERROR(VLOOKUP($B5299,Insumos!$C:$G,2,FALSE)),"",VLOOKUP($B5299,Insumos!$C:$G,2,FALSE))</f>
        <v>6750</v>
      </c>
      <c r="E5299" s="57">
        <f>+IF(ISERROR(VLOOKUP($B5299,Insumos!$C:$G,5,FALSE)),"",VLOOKUP($B5299,Insumos!$C:$G,5,FALSE))</f>
        <v>1000</v>
      </c>
      <c r="F5299" s="55" t="str">
        <f>+IF(ISERROR(VLOOKUP($B5299,Insumos!$C:$G,4,FALSE)),"",VLOOKUP($B5299,Insumos!$C:$G,4,FALSE))</f>
        <v>GRAMOS</v>
      </c>
      <c r="G5299" s="141">
        <v>8.0</v>
      </c>
      <c r="H5299" s="56">
        <f t="shared" si="188"/>
        <v>54</v>
      </c>
    </row>
    <row r="5300" ht="15.75" customHeight="1">
      <c r="A5300" s="53">
        <v>15.0</v>
      </c>
      <c r="B5300" s="55" t="s">
        <v>311</v>
      </c>
      <c r="C5300" s="55" t="str">
        <f>+IF(ISERROR(VLOOKUP($B5300,Insumos!$C:$G,3,FALSE)),"",VLOOKUP($B5300,Insumos!$C:$G,3,FALSE))</f>
        <v>UNIDAD</v>
      </c>
      <c r="D5300" s="56">
        <f>+IF(ISERROR(VLOOKUP($B5300,Insumos!$C:$G,2,FALSE)),"",VLOOKUP($B5300,Insumos!$C:$G,2,FALSE))</f>
        <v>75.25</v>
      </c>
      <c r="E5300" s="57">
        <f>+IF(ISERROR(VLOOKUP($B5300,Insumos!$C:$G,5,FALSE)),"",VLOOKUP($B5300,Insumos!$C:$G,5,FALSE))</f>
        <v>1</v>
      </c>
      <c r="F5300" s="55" t="str">
        <f>+IF(ISERROR(VLOOKUP($B5300,Insumos!$C:$G,4,FALSE)),"",VLOOKUP($B5300,Insumos!$C:$G,4,FALSE))</f>
        <v>UNIDAD</v>
      </c>
      <c r="G5300" s="141">
        <v>1.0</v>
      </c>
      <c r="H5300" s="56">
        <f t="shared" si="188"/>
        <v>75.25</v>
      </c>
    </row>
    <row r="5301" ht="15.75" customHeight="1">
      <c r="A5301" s="53">
        <v>16.0</v>
      </c>
      <c r="B5301" s="55" t="s">
        <v>312</v>
      </c>
      <c r="C5301" s="55" t="str">
        <f>+IF(ISERROR(VLOOKUP($B5301,Insumos!$C:$G,3,FALSE)),"",VLOOKUP($B5301,Insumos!$C:$G,3,FALSE))</f>
        <v>UNIDAD</v>
      </c>
      <c r="D5301" s="56">
        <f>+IF(ISERROR(VLOOKUP($B5301,Insumos!$C:$G,2,FALSE)),"",VLOOKUP($B5301,Insumos!$C:$G,2,FALSE))</f>
        <v>90.25</v>
      </c>
      <c r="E5301" s="57">
        <f>+IF(ISERROR(VLOOKUP($B5301,Insumos!$C:$G,5,FALSE)),"",VLOOKUP($B5301,Insumos!$C:$G,5,FALSE))</f>
        <v>1</v>
      </c>
      <c r="F5301" s="55" t="str">
        <f>+IF(ISERROR(VLOOKUP($B5301,Insumos!$C:$G,4,FALSE)),"",VLOOKUP($B5301,Insumos!$C:$G,4,FALSE))</f>
        <v>UNIDAD</v>
      </c>
      <c r="G5301" s="141">
        <v>1.0</v>
      </c>
      <c r="H5301" s="56">
        <f t="shared" si="188"/>
        <v>90.25</v>
      </c>
    </row>
    <row r="5302" ht="15.75" customHeight="1">
      <c r="A5302" s="53">
        <v>17.0</v>
      </c>
      <c r="B5302" s="55" t="s">
        <v>303</v>
      </c>
      <c r="C5302" s="55" t="str">
        <f>+IF(ISERROR(VLOOKUP($B5302,Insumos!$C:$G,3,FALSE)),"",VLOOKUP($B5302,Insumos!$C:$G,3,FALSE))</f>
        <v>UNIDAD</v>
      </c>
      <c r="D5302" s="56">
        <f>+IF(ISERROR(VLOOKUP($B5302,Insumos!$C:$G,2,FALSE)),"",VLOOKUP($B5302,Insumos!$C:$G,2,FALSE))</f>
        <v>10</v>
      </c>
      <c r="E5302" s="57">
        <f>+IF(ISERROR(VLOOKUP($B5302,Insumos!$C:$G,5,FALSE)),"",VLOOKUP($B5302,Insumos!$C:$G,5,FALSE))</f>
        <v>1</v>
      </c>
      <c r="F5302" s="55" t="str">
        <f>+IF(ISERROR(VLOOKUP($B5302,Insumos!$C:$G,4,FALSE)),"",VLOOKUP($B5302,Insumos!$C:$G,4,FALSE))</f>
        <v>UNIDAD</v>
      </c>
      <c r="G5302" s="141">
        <v>2.0</v>
      </c>
      <c r="H5302" s="56">
        <f t="shared" si="188"/>
        <v>20</v>
      </c>
    </row>
    <row r="5303" ht="15.75" customHeight="1">
      <c r="A5303" s="53">
        <v>18.0</v>
      </c>
      <c r="B5303" s="55" t="s">
        <v>304</v>
      </c>
      <c r="C5303" s="55" t="str">
        <f>+IF(ISERROR(VLOOKUP($B5303,Insumos!$C:$G,3,FALSE)),"",VLOOKUP($B5303,Insumos!$C:$G,3,FALSE))</f>
        <v>UNIDAD</v>
      </c>
      <c r="D5303" s="56">
        <f>+IF(ISERROR(VLOOKUP($B5303,Insumos!$C:$G,2,FALSE)),"",VLOOKUP($B5303,Insumos!$C:$G,2,FALSE))</f>
        <v>9</v>
      </c>
      <c r="E5303" s="57">
        <f>+IF(ISERROR(VLOOKUP($B5303,Insumos!$C:$G,5,FALSE)),"",VLOOKUP($B5303,Insumos!$C:$G,5,FALSE))</f>
        <v>1</v>
      </c>
      <c r="F5303" s="55" t="str">
        <f>+IF(ISERROR(VLOOKUP($B5303,Insumos!$C:$G,4,FALSE)),"",VLOOKUP($B5303,Insumos!$C:$G,4,FALSE))</f>
        <v>UNIDAD</v>
      </c>
      <c r="G5303" s="141">
        <v>2.0</v>
      </c>
      <c r="H5303" s="56">
        <f t="shared" si="188"/>
        <v>18</v>
      </c>
    </row>
    <row r="5304" ht="15.75" customHeight="1">
      <c r="A5304" s="53">
        <v>19.0</v>
      </c>
      <c r="B5304" s="55" t="s">
        <v>315</v>
      </c>
      <c r="C5304" s="55" t="str">
        <f>+IF(ISERROR(VLOOKUP($B5304,Insumos!$C:$G,3,FALSE)),"",VLOOKUP($B5304,Insumos!$C:$G,3,FALSE))</f>
        <v>UNIDAD</v>
      </c>
      <c r="D5304" s="56">
        <f>+IF(ISERROR(VLOOKUP($B5304,Insumos!$C:$G,2,FALSE)),"",VLOOKUP($B5304,Insumos!$C:$G,2,FALSE))</f>
        <v>170</v>
      </c>
      <c r="E5304" s="57">
        <f>+IF(ISERROR(VLOOKUP($B5304,Insumos!$C:$G,5,FALSE)),"",VLOOKUP($B5304,Insumos!$C:$G,5,FALSE))</f>
        <v>1</v>
      </c>
      <c r="F5304" s="55" t="str">
        <f>+IF(ISERROR(VLOOKUP($B5304,Insumos!$C:$G,4,FALSE)),"",VLOOKUP($B5304,Insumos!$C:$G,4,FALSE))</f>
        <v>UNIDAD</v>
      </c>
      <c r="G5304" s="141">
        <v>1.0</v>
      </c>
      <c r="H5304" s="56">
        <f t="shared" si="188"/>
        <v>170</v>
      </c>
    </row>
    <row r="5305" ht="15.75" customHeight="1">
      <c r="A5305" s="53">
        <v>20.0</v>
      </c>
      <c r="B5305" s="55"/>
      <c r="C5305" s="55"/>
      <c r="D5305" s="56"/>
      <c r="E5305" s="57"/>
      <c r="F5305" s="55"/>
      <c r="G5305" s="210"/>
      <c r="H5305" s="56"/>
    </row>
    <row r="5306" ht="15.75" customHeight="1">
      <c r="A5306" s="53">
        <v>21.0</v>
      </c>
      <c r="B5306" s="55"/>
      <c r="C5306" s="55" t="str">
        <f>+IF(ISERROR(VLOOKUP($B5306,Insumos!$C:$G,3,FALSE)),"",VLOOKUP($B5306,Insumos!$C:$G,3,FALSE))</f>
        <v/>
      </c>
      <c r="D5306" s="56" t="str">
        <f>+IF(ISERROR(VLOOKUP($B5306,Insumos!$C:$G,2,FALSE)),"",VLOOKUP($B5306,Insumos!$C:$G,2,FALSE))</f>
        <v/>
      </c>
      <c r="E5306" s="57" t="str">
        <f>+IF(ISERROR(VLOOKUP($B5306,Insumos!$C:$G,5,FALSE)),"",VLOOKUP($B5306,Insumos!$C:$G,5,FALSE))</f>
        <v/>
      </c>
      <c r="F5306" s="55" t="str">
        <f>+IF(ISERROR(VLOOKUP($B5306,Insumos!$C:$G,4,FALSE)),"",VLOOKUP($B5306,Insumos!$C:$G,4,FALSE))</f>
        <v/>
      </c>
      <c r="G5306" s="141"/>
      <c r="H5306" s="56">
        <f t="shared" ref="H5306:H5307" si="189">IF(ISERROR(ROUND(+D5306/E5306*G5306,2)),0,ROUND(+D5306/E5306*G5306,2))</f>
        <v>0</v>
      </c>
    </row>
    <row r="5307" ht="15.75" customHeight="1">
      <c r="A5307" s="53">
        <v>22.0</v>
      </c>
      <c r="B5307" s="55"/>
      <c r="C5307" s="55" t="str">
        <f>+IF(ISERROR(VLOOKUP($B5307,Insumos!$C:$G,3,FALSE)),"",VLOOKUP($B5307,Insumos!$C:$G,3,FALSE))</f>
        <v/>
      </c>
      <c r="D5307" s="56" t="str">
        <f>+IF(ISERROR(VLOOKUP($B5307,Insumos!$C:$G,2,FALSE)),"",VLOOKUP($B5307,Insumos!$C:$G,2,FALSE))</f>
        <v/>
      </c>
      <c r="E5307" s="57" t="str">
        <f>+IF(ISERROR(VLOOKUP($B5307,Insumos!$C:$G,5,FALSE)),"",VLOOKUP($B5307,Insumos!$C:$G,5,FALSE))</f>
        <v/>
      </c>
      <c r="F5307" s="55" t="str">
        <f>+IF(ISERROR(VLOOKUP($B5307,Insumos!$C:$G,4,FALSE)),"",VLOOKUP($B5307,Insumos!$C:$G,4,FALSE))</f>
        <v/>
      </c>
      <c r="G5307" s="141"/>
      <c r="H5307" s="56">
        <f t="shared" si="189"/>
        <v>0</v>
      </c>
    </row>
    <row r="5308" ht="15.75" customHeight="1">
      <c r="A5308" s="42"/>
      <c r="B5308" s="140"/>
      <c r="C5308" s="41"/>
      <c r="D5308" s="44"/>
      <c r="E5308" s="45"/>
      <c r="F5308" s="41"/>
      <c r="G5308" s="67" t="s">
        <v>566</v>
      </c>
      <c r="H5308" s="68">
        <f>+SUM(H5286:H5307)</f>
        <v>1232.03</v>
      </c>
    </row>
    <row r="5309" ht="15.75" customHeight="1">
      <c r="A5309" s="42"/>
      <c r="B5309" s="140"/>
      <c r="C5309" s="41"/>
      <c r="D5309" s="44"/>
      <c r="E5309" s="45"/>
      <c r="F5309" s="41"/>
      <c r="G5309" s="67" t="s">
        <v>569</v>
      </c>
      <c r="H5309" s="142">
        <f>+H5308/10</f>
        <v>123.203</v>
      </c>
    </row>
    <row r="5310" ht="15.75" customHeight="1">
      <c r="A5310" s="42"/>
      <c r="B5310" s="140"/>
      <c r="C5310" s="41"/>
      <c r="D5310" s="44"/>
      <c r="E5310" s="45"/>
      <c r="F5310" s="41"/>
      <c r="G5310" s="67" t="s">
        <v>570</v>
      </c>
      <c r="H5310" s="143">
        <f>(H5308+H5309)*1.19</f>
        <v>1612.72727</v>
      </c>
    </row>
    <row r="5311" ht="15.75" customHeight="1">
      <c r="A5311" s="42"/>
      <c r="B5311" s="140"/>
      <c r="C5311" s="41"/>
      <c r="D5311" s="44"/>
      <c r="E5311" s="45"/>
      <c r="F5311" s="41"/>
      <c r="G5311" s="67" t="s">
        <v>571</v>
      </c>
      <c r="H5311" s="144" t="str">
        <f>+H5310/H5312</f>
        <v>#DIV/0!</v>
      </c>
    </row>
    <row r="5312" ht="15.75" customHeight="1">
      <c r="A5312" s="42"/>
      <c r="B5312" s="140"/>
      <c r="C5312" s="41"/>
      <c r="D5312" s="44"/>
      <c r="E5312" s="45"/>
      <c r="F5312" s="41"/>
      <c r="G5312" s="67" t="s">
        <v>572</v>
      </c>
      <c r="H5312" s="145"/>
    </row>
    <row r="5313" ht="15.75" customHeight="1">
      <c r="A5313" s="42"/>
      <c r="B5313" s="140"/>
      <c r="C5313" s="41"/>
      <c r="D5313" s="44"/>
      <c r="E5313" s="45"/>
      <c r="F5313" s="41"/>
      <c r="G5313" s="67"/>
      <c r="H5313" s="169"/>
    </row>
    <row r="5314" ht="15.75" customHeight="1">
      <c r="A5314" s="42"/>
      <c r="B5314" s="140"/>
      <c r="C5314" s="41"/>
      <c r="D5314" s="44"/>
      <c r="E5314" s="45"/>
      <c r="F5314" s="41"/>
      <c r="G5314" s="67"/>
      <c r="H5314" s="205"/>
    </row>
    <row r="5315" ht="15.75" customHeight="1">
      <c r="A5315" s="42"/>
      <c r="B5315" s="140"/>
      <c r="C5315" s="41"/>
      <c r="D5315" s="44"/>
      <c r="E5315" s="45"/>
      <c r="F5315" s="41"/>
      <c r="G5315" s="67"/>
      <c r="H5315" s="205"/>
    </row>
    <row r="5316" ht="15.75" customHeight="1">
      <c r="A5316" s="42"/>
      <c r="B5316" s="140"/>
      <c r="C5316" s="41"/>
      <c r="D5316" s="44"/>
      <c r="E5316" s="45"/>
      <c r="F5316" s="41"/>
      <c r="G5316" s="67"/>
      <c r="H5316" s="205"/>
    </row>
    <row r="5317" ht="15.75" customHeight="1">
      <c r="A5317" s="138" t="s">
        <v>562</v>
      </c>
      <c r="B5317" s="139" t="s">
        <v>716</v>
      </c>
      <c r="C5317" s="34" t="s">
        <v>484</v>
      </c>
      <c r="D5317" s="35"/>
      <c r="E5317" s="36"/>
      <c r="F5317" s="37"/>
      <c r="G5317" s="38"/>
      <c r="H5317" s="35"/>
    </row>
    <row r="5318" ht="15.75" customHeight="1">
      <c r="A5318" s="42"/>
      <c r="B5318" s="140"/>
      <c r="C5318" s="42"/>
      <c r="D5318" s="44"/>
      <c r="E5318" s="45"/>
      <c r="F5318" s="42"/>
      <c r="G5318" s="46"/>
      <c r="H5318" s="44"/>
    </row>
    <row r="5319" ht="15.75" customHeight="1">
      <c r="A5319" s="48" t="s">
        <v>476</v>
      </c>
      <c r="B5319" s="48" t="s">
        <v>477</v>
      </c>
      <c r="C5319" s="48" t="s">
        <v>478</v>
      </c>
      <c r="D5319" s="49" t="s">
        <v>564</v>
      </c>
      <c r="E5319" s="50" t="s">
        <v>10</v>
      </c>
      <c r="F5319" s="48" t="s">
        <v>480</v>
      </c>
      <c r="G5319" s="51" t="s">
        <v>481</v>
      </c>
      <c r="H5319" s="49" t="s">
        <v>565</v>
      </c>
    </row>
    <row r="5320" ht="15.75" customHeight="1">
      <c r="A5320" s="53">
        <v>1.0</v>
      </c>
      <c r="B5320" s="55" t="s">
        <v>285</v>
      </c>
      <c r="C5320" s="55" t="str">
        <f>+IF(ISERROR(VLOOKUP($B5320,Insumos!$C:$G,3,FALSE)),"",VLOOKUP($B5320,Insumos!$C:$G,3,FALSE))</f>
        <v>ROLLS</v>
      </c>
      <c r="D5320" s="56">
        <f>+IF(ISERROR(VLOOKUP($B5320,Insumos!$C:$G,2,FALSE)),"",VLOOKUP($B5320,Insumos!$C:$G,2,FALSE))</f>
        <v>1005.5</v>
      </c>
      <c r="E5320" s="57">
        <f>+IF(ISERROR(VLOOKUP($B5320,Insumos!$C:$G,5,FALSE)),"",VLOOKUP($B5320,Insumos!$C:$G,5,FALSE))</f>
        <v>1</v>
      </c>
      <c r="F5320" s="55" t="str">
        <f>+IF(ISERROR(VLOOKUP($B5320,Insumos!$C:$G,4,FALSE)),"",VLOOKUP($B5320,Insumos!$C:$G,4,FALSE))</f>
        <v>ROLLS</v>
      </c>
      <c r="G5320" s="141">
        <v>1.0</v>
      </c>
      <c r="H5320" s="56">
        <f t="shared" ref="H5320:H5334" si="190">IF(ISERROR(ROUND(+D5320/E5320*G5320,2)),0,ROUND(+D5320/E5320*G5320,2))</f>
        <v>1005.5</v>
      </c>
    </row>
    <row r="5321" ht="15.75" customHeight="1">
      <c r="A5321" s="53">
        <v>2.0</v>
      </c>
      <c r="B5321" s="55" t="s">
        <v>271</v>
      </c>
      <c r="C5321" s="55" t="str">
        <f>+IF(ISERROR(VLOOKUP($B5321,Insumos!$C:$G,3,FALSE)),"",VLOOKUP($B5321,Insumos!$C:$G,3,FALSE))</f>
        <v>ROLLS</v>
      </c>
      <c r="D5321" s="56">
        <f>+IF(ISERROR(VLOOKUP($B5321,Insumos!$C:$G,2,FALSE)),"",VLOOKUP($B5321,Insumos!$C:$G,2,FALSE))</f>
        <v>430.51</v>
      </c>
      <c r="E5321" s="57">
        <f>+IF(ISERROR(VLOOKUP($B5321,Insumos!$C:$G,5,FALSE)),"",VLOOKUP($B5321,Insumos!$C:$G,5,FALSE))</f>
        <v>1</v>
      </c>
      <c r="F5321" s="55" t="str">
        <f>+IF(ISERROR(VLOOKUP($B5321,Insumos!$C:$G,4,FALSE)),"",VLOOKUP($B5321,Insumos!$C:$G,4,FALSE))</f>
        <v>ROLLS</v>
      </c>
      <c r="G5321" s="141">
        <v>1.0</v>
      </c>
      <c r="H5321" s="56">
        <f t="shared" si="190"/>
        <v>430.51</v>
      </c>
    </row>
    <row r="5322" ht="15.75" customHeight="1">
      <c r="A5322" s="53">
        <v>3.0</v>
      </c>
      <c r="B5322" s="55" t="s">
        <v>286</v>
      </c>
      <c r="C5322" s="55" t="str">
        <f>+IF(ISERROR(VLOOKUP($B5322,Insumos!$C:$G,3,FALSE)),"",VLOOKUP($B5322,Insumos!$C:$G,3,FALSE))</f>
        <v>ROLLS</v>
      </c>
      <c r="D5322" s="56">
        <f>+IF(ISERROR(VLOOKUP($B5322,Insumos!$C:$G,2,FALSE)),"",VLOOKUP($B5322,Insumos!$C:$G,2,FALSE))</f>
        <v>448.67</v>
      </c>
      <c r="E5322" s="57">
        <f>+IF(ISERROR(VLOOKUP($B5322,Insumos!$C:$G,5,FALSE)),"",VLOOKUP($B5322,Insumos!$C:$G,5,FALSE))</f>
        <v>1</v>
      </c>
      <c r="F5322" s="55" t="str">
        <f>+IF(ISERROR(VLOOKUP($B5322,Insumos!$C:$G,4,FALSE)),"",VLOOKUP($B5322,Insumos!$C:$G,4,FALSE))</f>
        <v>ROLLS</v>
      </c>
      <c r="G5322" s="141">
        <v>1.0</v>
      </c>
      <c r="H5322" s="56">
        <f t="shared" si="190"/>
        <v>448.67</v>
      </c>
    </row>
    <row r="5323" ht="15.75" customHeight="1">
      <c r="A5323" s="53">
        <v>4.0</v>
      </c>
      <c r="B5323" s="55" t="s">
        <v>287</v>
      </c>
      <c r="C5323" s="55" t="str">
        <f>+IF(ISERROR(VLOOKUP($B5323,Insumos!$C:$G,3,FALSE)),"",VLOOKUP($B5323,Insumos!$C:$G,3,FALSE))</f>
        <v>ROLLS</v>
      </c>
      <c r="D5323" s="56">
        <f>+IF(ISERROR(VLOOKUP($B5323,Insumos!$C:$G,2,FALSE)),"",VLOOKUP($B5323,Insumos!$C:$G,2,FALSE))</f>
        <v>498.43</v>
      </c>
      <c r="E5323" s="57">
        <f>+IF(ISERROR(VLOOKUP($B5323,Insumos!$C:$G,5,FALSE)),"",VLOOKUP($B5323,Insumos!$C:$G,5,FALSE))</f>
        <v>1</v>
      </c>
      <c r="F5323" s="55" t="str">
        <f>+IF(ISERROR(VLOOKUP($B5323,Insumos!$C:$G,4,FALSE)),"",VLOOKUP($B5323,Insumos!$C:$G,4,FALSE))</f>
        <v>ROLLS</v>
      </c>
      <c r="G5323" s="141">
        <v>1.0</v>
      </c>
      <c r="H5323" s="56">
        <f t="shared" si="190"/>
        <v>498.43</v>
      </c>
    </row>
    <row r="5324" ht="15.75" customHeight="1">
      <c r="A5324" s="53">
        <v>5.0</v>
      </c>
      <c r="B5324" s="55" t="s">
        <v>311</v>
      </c>
      <c r="C5324" s="55" t="str">
        <f>+IF(ISERROR(VLOOKUP($B5324,Insumos!$C:$G,3,FALSE)),"",VLOOKUP($B5324,Insumos!$C:$G,3,FALSE))</f>
        <v>UNIDAD</v>
      </c>
      <c r="D5324" s="56">
        <f>+IF(ISERROR(VLOOKUP($B5324,Insumos!$C:$G,2,FALSE)),"",VLOOKUP($B5324,Insumos!$C:$G,2,FALSE))</f>
        <v>75.25</v>
      </c>
      <c r="E5324" s="57">
        <f>+IF(ISERROR(VLOOKUP($B5324,Insumos!$C:$G,5,FALSE)),"",VLOOKUP($B5324,Insumos!$C:$G,5,FALSE))</f>
        <v>1</v>
      </c>
      <c r="F5324" s="55" t="str">
        <f>+IF(ISERROR(VLOOKUP($B5324,Insumos!$C:$G,4,FALSE)),"",VLOOKUP($B5324,Insumos!$C:$G,4,FALSE))</f>
        <v>UNIDAD</v>
      </c>
      <c r="G5324" s="141">
        <v>2.0</v>
      </c>
      <c r="H5324" s="56">
        <f t="shared" si="190"/>
        <v>150.5</v>
      </c>
    </row>
    <row r="5325" ht="15.75" customHeight="1">
      <c r="A5325" s="53">
        <v>6.0</v>
      </c>
      <c r="B5325" s="55" t="s">
        <v>312</v>
      </c>
      <c r="C5325" s="55" t="str">
        <f>+IF(ISERROR(VLOOKUP($B5325,Insumos!$C:$G,3,FALSE)),"",VLOOKUP($B5325,Insumos!$C:$G,3,FALSE))</f>
        <v>UNIDAD</v>
      </c>
      <c r="D5325" s="56">
        <f>+IF(ISERROR(VLOOKUP($B5325,Insumos!$C:$G,2,FALSE)),"",VLOOKUP($B5325,Insumos!$C:$G,2,FALSE))</f>
        <v>90.25</v>
      </c>
      <c r="E5325" s="57">
        <f>+IF(ISERROR(VLOOKUP($B5325,Insumos!$C:$G,5,FALSE)),"",VLOOKUP($B5325,Insumos!$C:$G,5,FALSE))</f>
        <v>1</v>
      </c>
      <c r="F5325" s="55" t="str">
        <f>+IF(ISERROR(VLOOKUP($B5325,Insumos!$C:$G,4,FALSE)),"",VLOOKUP($B5325,Insumos!$C:$G,4,FALSE))</f>
        <v>UNIDAD</v>
      </c>
      <c r="G5325" s="141">
        <v>2.0</v>
      </c>
      <c r="H5325" s="56">
        <f t="shared" si="190"/>
        <v>180.5</v>
      </c>
    </row>
    <row r="5326" ht="15.75" customHeight="1">
      <c r="A5326" s="53">
        <v>7.0</v>
      </c>
      <c r="B5326" s="55" t="s">
        <v>313</v>
      </c>
      <c r="C5326" s="55" t="str">
        <f>+IF(ISERROR(VLOOKUP($B5326,Insumos!$C:$G,3,FALSE)),"",VLOOKUP($B5326,Insumos!$C:$G,3,FALSE))</f>
        <v>GRAMOS</v>
      </c>
      <c r="D5326" s="56">
        <f>+IF(ISERROR(VLOOKUP($B5326,Insumos!$C:$G,2,FALSE)),"",VLOOKUP($B5326,Insumos!$C:$G,2,FALSE))</f>
        <v>6750</v>
      </c>
      <c r="E5326" s="57">
        <f>+IF(ISERROR(VLOOKUP($B5326,Insumos!$C:$G,5,FALSE)),"",VLOOKUP($B5326,Insumos!$C:$G,5,FALSE))</f>
        <v>1000</v>
      </c>
      <c r="F5326" s="55" t="str">
        <f>+IF(ISERROR(VLOOKUP($B5326,Insumos!$C:$G,4,FALSE)),"",VLOOKUP($B5326,Insumos!$C:$G,4,FALSE))</f>
        <v>GRAMOS</v>
      </c>
      <c r="G5326" s="141">
        <v>8.0</v>
      </c>
      <c r="H5326" s="56">
        <f t="shared" si="190"/>
        <v>54</v>
      </c>
    </row>
    <row r="5327" ht="15.75" customHeight="1">
      <c r="A5327" s="53">
        <v>8.0</v>
      </c>
      <c r="B5327" s="55" t="s">
        <v>156</v>
      </c>
      <c r="C5327" s="55" t="str">
        <f>+IF(ISERROR(VLOOKUP($B5327,Insumos!$C:$G,3,FALSE)),"",VLOOKUP($B5327,Insumos!$C:$G,3,FALSE))</f>
        <v>GRAMOS</v>
      </c>
      <c r="D5327" s="56">
        <f>+IF(ISERROR(VLOOKUP($B5327,Insumos!$C:$G,2,FALSE)),"",VLOOKUP($B5327,Insumos!$C:$G,2,FALSE))</f>
        <v>909</v>
      </c>
      <c r="E5327" s="57">
        <f>+IF(ISERROR(VLOOKUP($B5327,Insumos!$C:$G,5,FALSE)),"",VLOOKUP($B5327,Insumos!$C:$G,5,FALSE))</f>
        <v>1000</v>
      </c>
      <c r="F5327" s="55" t="str">
        <f>+IF(ISERROR(VLOOKUP($B5327,Insumos!$C:$G,4,FALSE)),"",VLOOKUP($B5327,Insumos!$C:$G,4,FALSE))</f>
        <v>GRAMOS</v>
      </c>
      <c r="G5327" s="141">
        <v>8.0</v>
      </c>
      <c r="H5327" s="56">
        <f t="shared" si="190"/>
        <v>7.27</v>
      </c>
    </row>
    <row r="5328" ht="15.75" customHeight="1">
      <c r="A5328" s="53">
        <v>9.0</v>
      </c>
      <c r="B5328" s="55" t="s">
        <v>303</v>
      </c>
      <c r="C5328" s="55" t="str">
        <f>+IF(ISERROR(VLOOKUP($B5328,Insumos!$C:$G,3,FALSE)),"",VLOOKUP($B5328,Insumos!$C:$G,3,FALSE))</f>
        <v>UNIDAD</v>
      </c>
      <c r="D5328" s="56">
        <f>+IF(ISERROR(VLOOKUP($B5328,Insumos!$C:$G,2,FALSE)),"",VLOOKUP($B5328,Insumos!$C:$G,2,FALSE))</f>
        <v>10</v>
      </c>
      <c r="E5328" s="57">
        <f>+IF(ISERROR(VLOOKUP($B5328,Insumos!$C:$G,5,FALSE)),"",VLOOKUP($B5328,Insumos!$C:$G,5,FALSE))</f>
        <v>1</v>
      </c>
      <c r="F5328" s="55" t="str">
        <f>+IF(ISERROR(VLOOKUP($B5328,Insumos!$C:$G,4,FALSE)),"",VLOOKUP($B5328,Insumos!$C:$G,4,FALSE))</f>
        <v>UNIDAD</v>
      </c>
      <c r="G5328" s="141">
        <v>2.0</v>
      </c>
      <c r="H5328" s="56">
        <f t="shared" si="190"/>
        <v>20</v>
      </c>
    </row>
    <row r="5329" ht="15.75" customHeight="1">
      <c r="A5329" s="53">
        <v>10.0</v>
      </c>
      <c r="B5329" s="55" t="s">
        <v>304</v>
      </c>
      <c r="C5329" s="55" t="str">
        <f>+IF(ISERROR(VLOOKUP($B5329,Insumos!$C:$G,3,FALSE)),"",VLOOKUP($B5329,Insumos!$C:$G,3,FALSE))</f>
        <v>UNIDAD</v>
      </c>
      <c r="D5329" s="56">
        <f>+IF(ISERROR(VLOOKUP($B5329,Insumos!$C:$G,2,FALSE)),"",VLOOKUP($B5329,Insumos!$C:$G,2,FALSE))</f>
        <v>9</v>
      </c>
      <c r="E5329" s="57">
        <f>+IF(ISERROR(VLOOKUP($B5329,Insumos!$C:$G,5,FALSE)),"",VLOOKUP($B5329,Insumos!$C:$G,5,FALSE))</f>
        <v>1</v>
      </c>
      <c r="F5329" s="55" t="str">
        <f>+IF(ISERROR(VLOOKUP($B5329,Insumos!$C:$G,4,FALSE)),"",VLOOKUP($B5329,Insumos!$C:$G,4,FALSE))</f>
        <v>UNIDAD</v>
      </c>
      <c r="G5329" s="141">
        <v>2.0</v>
      </c>
      <c r="H5329" s="56">
        <f t="shared" si="190"/>
        <v>18</v>
      </c>
    </row>
    <row r="5330" ht="15.75" customHeight="1">
      <c r="A5330" s="53">
        <v>11.0</v>
      </c>
      <c r="B5330" s="55" t="s">
        <v>294</v>
      </c>
      <c r="C5330" s="55" t="str">
        <f>+IF(ISERROR(VLOOKUP($B5330,Insumos!$C:$G,3,FALSE)),"",VLOOKUP($B5330,Insumos!$C:$G,3,FALSE))</f>
        <v>CAJA</v>
      </c>
      <c r="D5330" s="56">
        <f>+IF(ISERROR(VLOOKUP($B5330,Insumos!$C:$G,2,FALSE)),"",VLOOKUP($B5330,Insumos!$C:$G,2,FALSE))</f>
        <v>180</v>
      </c>
      <c r="E5330" s="57">
        <f>+IF(ISERROR(VLOOKUP($B5330,Insumos!$C:$G,5,FALSE)),"",VLOOKUP($B5330,Insumos!$C:$G,5,FALSE))</f>
        <v>1</v>
      </c>
      <c r="F5330" s="55" t="str">
        <f>+IF(ISERROR(VLOOKUP($B5330,Insumos!$C:$G,4,FALSE)),"",VLOOKUP($B5330,Insumos!$C:$G,4,FALSE))</f>
        <v>CAJA</v>
      </c>
      <c r="G5330" s="141">
        <v>2.0</v>
      </c>
      <c r="H5330" s="56">
        <f t="shared" si="190"/>
        <v>360</v>
      </c>
    </row>
    <row r="5331" ht="15.75" customHeight="1">
      <c r="A5331" s="53">
        <v>12.0</v>
      </c>
      <c r="B5331" s="55" t="s">
        <v>314</v>
      </c>
      <c r="C5331" s="55" t="str">
        <f>+IF(ISERROR(VLOOKUP($B5331,Insumos!$C:$G,3,FALSE)),"",VLOOKUP($B5331,Insumos!$C:$G,3,FALSE))</f>
        <v>UNIDAD</v>
      </c>
      <c r="D5331" s="56">
        <f>+IF(ISERROR(VLOOKUP($B5331,Insumos!$C:$G,2,FALSE)),"",VLOOKUP($B5331,Insumos!$C:$G,2,FALSE))</f>
        <v>10.5</v>
      </c>
      <c r="E5331" s="57">
        <f>+IF(ISERROR(VLOOKUP($B5331,Insumos!$C:$G,5,FALSE)),"",VLOOKUP($B5331,Insumos!$C:$G,5,FALSE))</f>
        <v>1</v>
      </c>
      <c r="F5331" s="55" t="str">
        <f>+IF(ISERROR(VLOOKUP($B5331,Insumos!$C:$G,4,FALSE)),"",VLOOKUP($B5331,Insumos!$C:$G,4,FALSE))</f>
        <v>UNIDAD</v>
      </c>
      <c r="G5331" s="141">
        <v>4.0</v>
      </c>
      <c r="H5331" s="56">
        <f t="shared" si="190"/>
        <v>42</v>
      </c>
    </row>
    <row r="5332" ht="15.75" customHeight="1">
      <c r="A5332" s="53">
        <v>13.0</v>
      </c>
      <c r="B5332" s="55" t="s">
        <v>315</v>
      </c>
      <c r="C5332" s="55" t="str">
        <f>+IF(ISERROR(VLOOKUP($B5332,Insumos!$C:$G,3,FALSE)),"",VLOOKUP($B5332,Insumos!$C:$G,3,FALSE))</f>
        <v>UNIDAD</v>
      </c>
      <c r="D5332" s="56">
        <f>+IF(ISERROR(VLOOKUP($B5332,Insumos!$C:$G,2,FALSE)),"",VLOOKUP($B5332,Insumos!$C:$G,2,FALSE))</f>
        <v>170</v>
      </c>
      <c r="E5332" s="57">
        <f>+IF(ISERROR(VLOOKUP($B5332,Insumos!$C:$G,5,FALSE)),"",VLOOKUP($B5332,Insumos!$C:$G,5,FALSE))</f>
        <v>1</v>
      </c>
      <c r="F5332" s="55" t="str">
        <f>+IF(ISERROR(VLOOKUP($B5332,Insumos!$C:$G,4,FALSE)),"",VLOOKUP($B5332,Insumos!$C:$G,4,FALSE))</f>
        <v>UNIDAD</v>
      </c>
      <c r="G5332" s="141">
        <v>1.0</v>
      </c>
      <c r="H5332" s="56">
        <f t="shared" si="190"/>
        <v>170</v>
      </c>
    </row>
    <row r="5333" ht="15.75" customHeight="1">
      <c r="A5333" s="53">
        <v>14.0</v>
      </c>
      <c r="B5333" s="55"/>
      <c r="C5333" s="55" t="str">
        <f>+IF(ISERROR(VLOOKUP($B5333,Insumos!$C:$G,3,FALSE)),"",VLOOKUP($B5333,Insumos!$C:$G,3,FALSE))</f>
        <v/>
      </c>
      <c r="D5333" s="56" t="str">
        <f>+IF(ISERROR(VLOOKUP($B5333,Insumos!$C:$G,2,FALSE)),"",VLOOKUP($B5333,Insumos!$C:$G,2,FALSE))</f>
        <v/>
      </c>
      <c r="E5333" s="57" t="str">
        <f>+IF(ISERROR(VLOOKUP($B5333,Insumos!$C:$G,5,FALSE)),"",VLOOKUP($B5333,Insumos!$C:$G,5,FALSE))</f>
        <v/>
      </c>
      <c r="F5333" s="55" t="str">
        <f>+IF(ISERROR(VLOOKUP($B5333,Insumos!$C:$G,4,FALSE)),"",VLOOKUP($B5333,Insumos!$C:$G,4,FALSE))</f>
        <v/>
      </c>
      <c r="G5333" s="141"/>
      <c r="H5333" s="56">
        <f t="shared" si="190"/>
        <v>0</v>
      </c>
    </row>
    <row r="5334" ht="15.75" customHeight="1">
      <c r="A5334" s="53">
        <v>15.0</v>
      </c>
      <c r="B5334" s="55"/>
      <c r="C5334" s="55" t="str">
        <f>+IF(ISERROR(VLOOKUP($B5334,Insumos!$C:$G,3,FALSE)),"",VLOOKUP($B5334,Insumos!$C:$G,3,FALSE))</f>
        <v/>
      </c>
      <c r="D5334" s="56" t="str">
        <f>+IF(ISERROR(VLOOKUP($B5334,Insumos!$C:$G,2,FALSE)),"",VLOOKUP($B5334,Insumos!$C:$G,2,FALSE))</f>
        <v/>
      </c>
      <c r="E5334" s="57" t="str">
        <f>+IF(ISERROR(VLOOKUP($B5334,Insumos!$C:$G,5,FALSE)),"",VLOOKUP($B5334,Insumos!$C:$G,5,FALSE))</f>
        <v/>
      </c>
      <c r="F5334" s="55" t="str">
        <f>+IF(ISERROR(VLOOKUP($B5334,Insumos!$C:$G,4,FALSE)),"",VLOOKUP($B5334,Insumos!$C:$G,4,FALSE))</f>
        <v/>
      </c>
      <c r="G5334" s="141"/>
      <c r="H5334" s="56">
        <f t="shared" si="190"/>
        <v>0</v>
      </c>
    </row>
    <row r="5335" ht="15.75" customHeight="1">
      <c r="A5335" s="42"/>
      <c r="B5335" s="140"/>
      <c r="C5335" s="41"/>
      <c r="D5335" s="44"/>
      <c r="E5335" s="45"/>
      <c r="F5335" s="41"/>
      <c r="G5335" s="67" t="s">
        <v>566</v>
      </c>
      <c r="H5335" s="68">
        <f>+SUM(H5320:H5334)</f>
        <v>3385.38</v>
      </c>
    </row>
    <row r="5336" ht="15.75" customHeight="1">
      <c r="A5336" s="42"/>
      <c r="B5336" s="140"/>
      <c r="C5336" s="41"/>
      <c r="D5336" s="44"/>
      <c r="E5336" s="45"/>
      <c r="F5336" s="41"/>
      <c r="G5336" s="67" t="s">
        <v>569</v>
      </c>
      <c r="H5336" s="142">
        <f>+H5335/10</f>
        <v>338.538</v>
      </c>
    </row>
    <row r="5337" ht="15.75" customHeight="1">
      <c r="A5337" s="42"/>
      <c r="B5337" s="140"/>
      <c r="C5337" s="41"/>
      <c r="D5337" s="44"/>
      <c r="E5337" s="45"/>
      <c r="F5337" s="41"/>
      <c r="G5337" s="67" t="s">
        <v>570</v>
      </c>
      <c r="H5337" s="143">
        <f>(H5335+H5336)*1.19</f>
        <v>4431.46242</v>
      </c>
    </row>
    <row r="5338" ht="15.75" customHeight="1">
      <c r="A5338" s="42"/>
      <c r="B5338" s="140"/>
      <c r="C5338" s="41"/>
      <c r="D5338" s="44"/>
      <c r="E5338" s="45"/>
      <c r="F5338" s="41"/>
      <c r="G5338" s="67" t="s">
        <v>571</v>
      </c>
      <c r="H5338" s="144">
        <f>+H5337/H5339</f>
        <v>0.2608276881</v>
      </c>
    </row>
    <row r="5339" ht="15.75" customHeight="1">
      <c r="A5339" s="42"/>
      <c r="B5339" s="140"/>
      <c r="C5339" s="41"/>
      <c r="D5339" s="44"/>
      <c r="E5339" s="45"/>
      <c r="F5339" s="41"/>
      <c r="G5339" s="67" t="s">
        <v>572</v>
      </c>
      <c r="H5339" s="154">
        <v>16990.0</v>
      </c>
    </row>
    <row r="5340" ht="15.75" customHeight="1">
      <c r="A5340" s="42"/>
      <c r="B5340" s="140"/>
      <c r="C5340" s="41"/>
      <c r="D5340" s="44"/>
      <c r="E5340" s="45"/>
      <c r="F5340" s="41"/>
      <c r="G5340" s="67"/>
      <c r="H5340" s="205"/>
    </row>
    <row r="5341" ht="15.75" customHeight="1">
      <c r="A5341" s="138" t="s">
        <v>562</v>
      </c>
      <c r="B5341" s="89" t="s">
        <v>286</v>
      </c>
      <c r="C5341" s="34" t="s">
        <v>484</v>
      </c>
      <c r="D5341" s="35"/>
      <c r="E5341" s="36"/>
      <c r="F5341" s="37"/>
      <c r="G5341" s="38"/>
      <c r="H5341" s="35"/>
    </row>
    <row r="5342" ht="15.75" customHeight="1">
      <c r="A5342" s="42"/>
      <c r="B5342" s="140"/>
      <c r="C5342" s="42"/>
      <c r="D5342" s="44"/>
      <c r="E5342" s="45"/>
      <c r="F5342" s="42"/>
      <c r="G5342" s="46"/>
      <c r="H5342" s="44"/>
    </row>
    <row r="5343" ht="15.75" customHeight="1">
      <c r="A5343" s="48" t="s">
        <v>476</v>
      </c>
      <c r="B5343" s="48" t="s">
        <v>477</v>
      </c>
      <c r="C5343" s="48" t="s">
        <v>478</v>
      </c>
      <c r="D5343" s="49" t="s">
        <v>564</v>
      </c>
      <c r="E5343" s="50" t="s">
        <v>10</v>
      </c>
      <c r="F5343" s="48" t="s">
        <v>480</v>
      </c>
      <c r="G5343" s="51" t="s">
        <v>481</v>
      </c>
      <c r="H5343" s="49" t="s">
        <v>565</v>
      </c>
    </row>
    <row r="5344" ht="15.75" customHeight="1">
      <c r="A5344" s="53">
        <v>1.0</v>
      </c>
      <c r="B5344" s="55" t="s">
        <v>69</v>
      </c>
      <c r="C5344" s="55" t="str">
        <f>+IF(ISERROR(VLOOKUP($B5344,Insumos!$C:$G,3,FALSE)),"",VLOOKUP($B5344,Insumos!$C:$G,3,FALSE))</f>
        <v>GRAMOS</v>
      </c>
      <c r="D5344" s="56">
        <f>+IF(ISERROR(VLOOKUP($B5344,Insumos!$C:$G,2,FALSE)),"",VLOOKUP($B5344,Insumos!$C:$G,2,FALSE))</f>
        <v>2777.79</v>
      </c>
      <c r="E5344" s="57">
        <f>+IF(ISERROR(VLOOKUP($B5344,Insumos!$C:$G,5,FALSE)),"",VLOOKUP($B5344,Insumos!$C:$G,5,FALSE))</f>
        <v>5700</v>
      </c>
      <c r="F5344" s="55" t="str">
        <f>+IF(ISERROR(VLOOKUP($B5344,Insumos!$C:$G,4,FALSE)),"",VLOOKUP($B5344,Insumos!$C:$G,4,FALSE))</f>
        <v>GRAMOS</v>
      </c>
      <c r="G5344" s="182">
        <v>110.0</v>
      </c>
      <c r="H5344" s="56">
        <f t="shared" ref="H5344:H5358" si="191">IF(ISERROR(ROUND(+D5344/E5344*G5344,2)),0,ROUND(+D5344/E5344*G5344,2))</f>
        <v>53.61</v>
      </c>
    </row>
    <row r="5345" ht="15.75" customHeight="1">
      <c r="A5345" s="53">
        <v>2.0</v>
      </c>
      <c r="B5345" s="55" t="s">
        <v>52</v>
      </c>
      <c r="C5345" s="55" t="str">
        <f>+IF(ISERROR(VLOOKUP($B5345,Insumos!$C:$G,3,FALSE)),"",VLOOKUP($B5345,Insumos!$C:$G,3,FALSE))</f>
        <v>UNIDAD</v>
      </c>
      <c r="D5345" s="56">
        <f>+IF(ISERROR(VLOOKUP($B5345,Insumos!$C:$G,2,FALSE)),"",VLOOKUP($B5345,Insumos!$C:$G,2,FALSE))</f>
        <v>5000</v>
      </c>
      <c r="E5345" s="57">
        <f>+IF(ISERROR(VLOOKUP($B5345,Insumos!$C:$G,5,FALSE)),"",VLOOKUP($B5345,Insumos!$C:$G,5,FALSE))</f>
        <v>100</v>
      </c>
      <c r="F5345" s="55" t="str">
        <f>+IF(ISERROR(VLOOKUP($B5345,Insumos!$C:$G,4,FALSE)),"",VLOOKUP($B5345,Insumos!$C:$G,4,FALSE))</f>
        <v>UNIDAD</v>
      </c>
      <c r="G5345" s="186">
        <v>0.5</v>
      </c>
      <c r="H5345" s="56">
        <f t="shared" si="191"/>
        <v>25</v>
      </c>
    </row>
    <row r="5346" ht="15.75" customHeight="1">
      <c r="A5346" s="53">
        <v>3.0</v>
      </c>
      <c r="B5346" s="55" t="s">
        <v>60</v>
      </c>
      <c r="C5346" s="55" t="str">
        <f>+IF(ISERROR(VLOOKUP($B5346,Insumos!$C:$G,3,FALSE)),"",VLOOKUP($B5346,Insumos!$C:$G,3,FALSE))</f>
        <v>GRAMOS</v>
      </c>
      <c r="D5346" s="56">
        <f>+IF(ISERROR(VLOOKUP($B5346,Insumos!$C:$G,2,FALSE)),"",VLOOKUP($B5346,Insumos!$C:$G,2,FALSE))</f>
        <v>1770</v>
      </c>
      <c r="E5346" s="57">
        <f>+IF(ISERROR(VLOOKUP($B5346,Insumos!$C:$G,5,FALSE)),"",VLOOKUP($B5346,Insumos!$C:$G,5,FALSE))</f>
        <v>400</v>
      </c>
      <c r="F5346" s="55" t="str">
        <f>+IF(ISERROR(VLOOKUP($B5346,Insumos!$C:$G,4,FALSE)),"",VLOOKUP($B5346,Insumos!$C:$G,4,FALSE))</f>
        <v>GRAMOS</v>
      </c>
      <c r="G5346" s="186">
        <v>35.0</v>
      </c>
      <c r="H5346" s="56">
        <f t="shared" si="191"/>
        <v>154.88</v>
      </c>
    </row>
    <row r="5347" ht="15.75" customHeight="1">
      <c r="A5347" s="53">
        <v>4.0</v>
      </c>
      <c r="B5347" s="55" t="s">
        <v>33</v>
      </c>
      <c r="C5347" s="55" t="str">
        <f>+IF(ISERROR(VLOOKUP($B5347,Insumos!$C:$G,3,FALSE)),"",VLOOKUP($B5347,Insumos!$C:$G,3,FALSE))</f>
        <v>GRAMOS</v>
      </c>
      <c r="D5347" s="56">
        <f>+IF(ISERROR(VLOOKUP($B5347,Insumos!$C:$G,2,FALSE)),"",VLOOKUP($B5347,Insumos!$C:$G,2,FALSE))</f>
        <v>6945</v>
      </c>
      <c r="E5347" s="57">
        <f>+IF(ISERROR(VLOOKUP($B5347,Insumos!$C:$G,5,FALSE)),"",VLOOKUP($B5347,Insumos!$C:$G,5,FALSE))</f>
        <v>1360</v>
      </c>
      <c r="F5347" s="55" t="str">
        <f>+IF(ISERROR(VLOOKUP($B5347,Insumos!$C:$G,4,FALSE)),"",VLOOKUP($B5347,Insumos!$C:$G,4,FALSE))</f>
        <v>GRAMOS</v>
      </c>
      <c r="G5347" s="186">
        <v>35.0</v>
      </c>
      <c r="H5347" s="56">
        <f t="shared" si="191"/>
        <v>178.73</v>
      </c>
    </row>
    <row r="5348" ht="15.75" customHeight="1">
      <c r="A5348" s="53">
        <v>5.0</v>
      </c>
      <c r="B5348" s="55" t="s">
        <v>187</v>
      </c>
      <c r="C5348" s="55" t="str">
        <f>+IF(ISERROR(VLOOKUP($B5348,Insumos!$C:$G,3,FALSE)),"",VLOOKUP($B5348,Insumos!$C:$G,3,FALSE))</f>
        <v>GRAMOS</v>
      </c>
      <c r="D5348" s="56">
        <f>+IF(ISERROR(VLOOKUP($B5348,Insumos!$C:$G,2,FALSE)),"",VLOOKUP($B5348,Insumos!$C:$G,2,FALSE))</f>
        <v>3645</v>
      </c>
      <c r="E5348" s="57">
        <f>+IF(ISERROR(VLOOKUP($B5348,Insumos!$C:$G,5,FALSE)),"",VLOOKUP($B5348,Insumos!$C:$G,5,FALSE))</f>
        <v>1000</v>
      </c>
      <c r="F5348" s="55" t="str">
        <f>+IF(ISERROR(VLOOKUP($B5348,Insumos!$C:$G,4,FALSE)),"",VLOOKUP($B5348,Insumos!$C:$G,4,FALSE))</f>
        <v>GRAMOS</v>
      </c>
      <c r="G5348" s="186">
        <v>10.0</v>
      </c>
      <c r="H5348" s="56">
        <f t="shared" si="191"/>
        <v>36.45</v>
      </c>
    </row>
    <row r="5349" ht="15.75" customHeight="1">
      <c r="A5349" s="53">
        <v>6.0</v>
      </c>
      <c r="B5349" s="55" t="s">
        <v>297</v>
      </c>
      <c r="C5349" s="55" t="str">
        <f>+IF(ISERROR(VLOOKUP($B5349,Insumos!$C:$G,3,FALSE)),"",VLOOKUP($B5349,Insumos!$C:$G,3,FALSE))</f>
        <v>CAJA</v>
      </c>
      <c r="D5349" s="56">
        <f>+IF(ISERROR(VLOOKUP($B5349,Insumos!$C:$G,2,FALSE)),"",VLOOKUP($B5349,Insumos!$C:$G,2,FALSE))</f>
        <v>110</v>
      </c>
      <c r="E5349" s="57">
        <f>+IF(ISERROR(VLOOKUP($B5349,Insumos!$C:$G,5,FALSE)),"",VLOOKUP($B5349,Insumos!$C:$G,5,FALSE))</f>
        <v>1</v>
      </c>
      <c r="F5349" s="55" t="str">
        <f>+IF(ISERROR(VLOOKUP($B5349,Insumos!$C:$G,4,FALSE)),"",VLOOKUP($B5349,Insumos!$C:$G,4,FALSE))</f>
        <v>CAJA</v>
      </c>
      <c r="G5349" s="141">
        <v>1.0</v>
      </c>
      <c r="H5349" s="56">
        <f t="shared" si="191"/>
        <v>110</v>
      </c>
    </row>
    <row r="5350" ht="15.75" customHeight="1">
      <c r="A5350" s="53">
        <v>7.0</v>
      </c>
      <c r="B5350" s="55" t="s">
        <v>314</v>
      </c>
      <c r="C5350" s="55" t="str">
        <f>+IF(ISERROR(VLOOKUP($B5350,Insumos!$C:$G,3,FALSE)),"",VLOOKUP($B5350,Insumos!$C:$G,3,FALSE))</f>
        <v>UNIDAD</v>
      </c>
      <c r="D5350" s="56">
        <f>+IF(ISERROR(VLOOKUP($B5350,Insumos!$C:$G,2,FALSE)),"",VLOOKUP($B5350,Insumos!$C:$G,2,FALSE))</f>
        <v>10.5</v>
      </c>
      <c r="E5350" s="57">
        <f>+IF(ISERROR(VLOOKUP($B5350,Insumos!$C:$G,5,FALSE)),"",VLOOKUP($B5350,Insumos!$C:$G,5,FALSE))</f>
        <v>1</v>
      </c>
      <c r="F5350" s="55" t="str">
        <f>+IF(ISERROR(VLOOKUP($B5350,Insumos!$C:$G,4,FALSE)),"",VLOOKUP($B5350,Insumos!$C:$G,4,FALSE))</f>
        <v>UNIDAD</v>
      </c>
      <c r="G5350" s="141">
        <v>1.0</v>
      </c>
      <c r="H5350" s="56">
        <f t="shared" si="191"/>
        <v>10.5</v>
      </c>
    </row>
    <row r="5351" ht="15.75" customHeight="1">
      <c r="A5351" s="53">
        <v>8.0</v>
      </c>
      <c r="B5351" s="55" t="s">
        <v>156</v>
      </c>
      <c r="C5351" s="55" t="str">
        <f>+IF(ISERROR(VLOOKUP($B5351,Insumos!$C:$G,3,FALSE)),"",VLOOKUP($B5351,Insumos!$C:$G,3,FALSE))</f>
        <v>GRAMOS</v>
      </c>
      <c r="D5351" s="56">
        <f>+IF(ISERROR(VLOOKUP($B5351,Insumos!$C:$G,2,FALSE)),"",VLOOKUP($B5351,Insumos!$C:$G,2,FALSE))</f>
        <v>909</v>
      </c>
      <c r="E5351" s="57">
        <f>+IF(ISERROR(VLOOKUP($B5351,Insumos!$C:$G,5,FALSE)),"",VLOOKUP($B5351,Insumos!$C:$G,5,FALSE))</f>
        <v>1000</v>
      </c>
      <c r="F5351" s="55" t="str">
        <f>+IF(ISERROR(VLOOKUP($B5351,Insumos!$C:$G,4,FALSE)),"",VLOOKUP($B5351,Insumos!$C:$G,4,FALSE))</f>
        <v>GRAMOS</v>
      </c>
      <c r="G5351" s="141">
        <v>8.0</v>
      </c>
      <c r="H5351" s="56">
        <f t="shared" si="191"/>
        <v>7.27</v>
      </c>
    </row>
    <row r="5352" ht="15.75" customHeight="1">
      <c r="A5352" s="53">
        <v>9.0</v>
      </c>
      <c r="B5352" s="55" t="s">
        <v>313</v>
      </c>
      <c r="C5352" s="55" t="str">
        <f>+IF(ISERROR(VLOOKUP($B5352,Insumos!$C:$G,3,FALSE)),"",VLOOKUP($B5352,Insumos!$C:$G,3,FALSE))</f>
        <v>GRAMOS</v>
      </c>
      <c r="D5352" s="56">
        <f>+IF(ISERROR(VLOOKUP($B5352,Insumos!$C:$G,2,FALSE)),"",VLOOKUP($B5352,Insumos!$C:$G,2,FALSE))</f>
        <v>6750</v>
      </c>
      <c r="E5352" s="57">
        <f>+IF(ISERROR(VLOOKUP($B5352,Insumos!$C:$G,5,FALSE)),"",VLOOKUP($B5352,Insumos!$C:$G,5,FALSE))</f>
        <v>1000</v>
      </c>
      <c r="F5352" s="55" t="str">
        <f>+IF(ISERROR(VLOOKUP($B5352,Insumos!$C:$G,4,FALSE)),"",VLOOKUP($B5352,Insumos!$C:$G,4,FALSE))</f>
        <v>GRAMOS</v>
      </c>
      <c r="G5352" s="141">
        <v>8.0</v>
      </c>
      <c r="H5352" s="56">
        <f t="shared" si="191"/>
        <v>54</v>
      </c>
    </row>
    <row r="5353" ht="15.75" customHeight="1">
      <c r="A5353" s="53">
        <v>10.0</v>
      </c>
      <c r="B5353" s="55" t="s">
        <v>311</v>
      </c>
      <c r="C5353" s="55" t="str">
        <f>+IF(ISERROR(VLOOKUP($B5353,Insumos!$C:$G,3,FALSE)),"",VLOOKUP($B5353,Insumos!$C:$G,3,FALSE))</f>
        <v>UNIDAD</v>
      </c>
      <c r="D5353" s="56">
        <f>+IF(ISERROR(VLOOKUP($B5353,Insumos!$C:$G,2,FALSE)),"",VLOOKUP($B5353,Insumos!$C:$G,2,FALSE))</f>
        <v>75.25</v>
      </c>
      <c r="E5353" s="57">
        <f>+IF(ISERROR(VLOOKUP($B5353,Insumos!$C:$G,5,FALSE)),"",VLOOKUP($B5353,Insumos!$C:$G,5,FALSE))</f>
        <v>1</v>
      </c>
      <c r="F5353" s="55" t="str">
        <f>+IF(ISERROR(VLOOKUP($B5353,Insumos!$C:$G,4,FALSE)),"",VLOOKUP($B5353,Insumos!$C:$G,4,FALSE))</f>
        <v>UNIDAD</v>
      </c>
      <c r="G5353" s="141">
        <v>1.0</v>
      </c>
      <c r="H5353" s="56">
        <f t="shared" si="191"/>
        <v>75.25</v>
      </c>
    </row>
    <row r="5354" ht="15.75" customHeight="1">
      <c r="A5354" s="53">
        <v>11.0</v>
      </c>
      <c r="B5354" s="55" t="s">
        <v>312</v>
      </c>
      <c r="C5354" s="55" t="str">
        <f>+IF(ISERROR(VLOOKUP($B5354,Insumos!$C:$G,3,FALSE)),"",VLOOKUP($B5354,Insumos!$C:$G,3,FALSE))</f>
        <v>UNIDAD</v>
      </c>
      <c r="D5354" s="56">
        <f>+IF(ISERROR(VLOOKUP($B5354,Insumos!$C:$G,2,FALSE)),"",VLOOKUP($B5354,Insumos!$C:$G,2,FALSE))</f>
        <v>90.25</v>
      </c>
      <c r="E5354" s="57">
        <f>+IF(ISERROR(VLOOKUP($B5354,Insumos!$C:$G,5,FALSE)),"",VLOOKUP($B5354,Insumos!$C:$G,5,FALSE))</f>
        <v>1</v>
      </c>
      <c r="F5354" s="55" t="str">
        <f>+IF(ISERROR(VLOOKUP($B5354,Insumos!$C:$G,4,FALSE)),"",VLOOKUP($B5354,Insumos!$C:$G,4,FALSE))</f>
        <v>UNIDAD</v>
      </c>
      <c r="G5354" s="141">
        <v>1.0</v>
      </c>
      <c r="H5354" s="56">
        <f t="shared" si="191"/>
        <v>90.25</v>
      </c>
    </row>
    <row r="5355" ht="15.75" customHeight="1">
      <c r="A5355" s="53">
        <v>12.0</v>
      </c>
      <c r="B5355" s="55" t="s">
        <v>303</v>
      </c>
      <c r="C5355" s="55" t="str">
        <f>+IF(ISERROR(VLOOKUP($B5355,Insumos!$C:$G,3,FALSE)),"",VLOOKUP($B5355,Insumos!$C:$G,3,FALSE))</f>
        <v>UNIDAD</v>
      </c>
      <c r="D5355" s="56">
        <f>+IF(ISERROR(VLOOKUP($B5355,Insumos!$C:$G,2,FALSE)),"",VLOOKUP($B5355,Insumos!$C:$G,2,FALSE))</f>
        <v>10</v>
      </c>
      <c r="E5355" s="57">
        <f>+IF(ISERROR(VLOOKUP($B5355,Insumos!$C:$G,5,FALSE)),"",VLOOKUP($B5355,Insumos!$C:$G,5,FALSE))</f>
        <v>1</v>
      </c>
      <c r="F5355" s="55" t="str">
        <f>+IF(ISERROR(VLOOKUP($B5355,Insumos!$C:$G,4,FALSE)),"",VLOOKUP($B5355,Insumos!$C:$G,4,FALSE))</f>
        <v>UNIDAD</v>
      </c>
      <c r="G5355" s="141">
        <v>2.0</v>
      </c>
      <c r="H5355" s="56">
        <f t="shared" si="191"/>
        <v>20</v>
      </c>
    </row>
    <row r="5356" ht="15.75" customHeight="1">
      <c r="A5356" s="53">
        <v>13.0</v>
      </c>
      <c r="B5356" s="55" t="s">
        <v>304</v>
      </c>
      <c r="C5356" s="55" t="str">
        <f>+IF(ISERROR(VLOOKUP($B5356,Insumos!$C:$G,3,FALSE)),"",VLOOKUP($B5356,Insumos!$C:$G,3,FALSE))</f>
        <v>UNIDAD</v>
      </c>
      <c r="D5356" s="56">
        <f>+IF(ISERROR(VLOOKUP($B5356,Insumos!$C:$G,2,FALSE)),"",VLOOKUP($B5356,Insumos!$C:$G,2,FALSE))</f>
        <v>9</v>
      </c>
      <c r="E5356" s="57">
        <f>+IF(ISERROR(VLOOKUP($B5356,Insumos!$C:$G,5,FALSE)),"",VLOOKUP($B5356,Insumos!$C:$G,5,FALSE))</f>
        <v>1</v>
      </c>
      <c r="F5356" s="55" t="str">
        <f>+IF(ISERROR(VLOOKUP($B5356,Insumos!$C:$G,4,FALSE)),"",VLOOKUP($B5356,Insumos!$C:$G,4,FALSE))</f>
        <v>UNIDAD</v>
      </c>
      <c r="G5356" s="141">
        <v>2.0</v>
      </c>
      <c r="H5356" s="56">
        <f t="shared" si="191"/>
        <v>18</v>
      </c>
    </row>
    <row r="5357" ht="15.75" customHeight="1">
      <c r="A5357" s="53">
        <v>14.0</v>
      </c>
      <c r="B5357" s="55" t="s">
        <v>315</v>
      </c>
      <c r="C5357" s="55" t="str">
        <f>+IF(ISERROR(VLOOKUP($B5357,Insumos!$C:$G,3,FALSE)),"",VLOOKUP($B5357,Insumos!$C:$G,3,FALSE))</f>
        <v>UNIDAD</v>
      </c>
      <c r="D5357" s="56">
        <f>+IF(ISERROR(VLOOKUP($B5357,Insumos!$C:$G,2,FALSE)),"",VLOOKUP($B5357,Insumos!$C:$G,2,FALSE))</f>
        <v>170</v>
      </c>
      <c r="E5357" s="57">
        <f>+IF(ISERROR(VLOOKUP($B5357,Insumos!$C:$G,5,FALSE)),"",VLOOKUP($B5357,Insumos!$C:$G,5,FALSE))</f>
        <v>1</v>
      </c>
      <c r="F5357" s="55" t="str">
        <f>+IF(ISERROR(VLOOKUP($B5357,Insumos!$C:$G,4,FALSE)),"",VLOOKUP($B5357,Insumos!$C:$G,4,FALSE))</f>
        <v>UNIDAD</v>
      </c>
      <c r="G5357" s="141">
        <v>1.0</v>
      </c>
      <c r="H5357" s="56">
        <f t="shared" si="191"/>
        <v>170</v>
      </c>
    </row>
    <row r="5358" ht="15.75" customHeight="1">
      <c r="A5358" s="53">
        <v>15.0</v>
      </c>
      <c r="B5358" s="55"/>
      <c r="C5358" s="55" t="str">
        <f>+IF(ISERROR(VLOOKUP($B5358,Insumos!$C:$G,3,FALSE)),"",VLOOKUP($B5358,Insumos!$C:$G,3,FALSE))</f>
        <v/>
      </c>
      <c r="D5358" s="56" t="str">
        <f>+IF(ISERROR(VLOOKUP($B5358,Insumos!$C:$G,2,FALSE)),"",VLOOKUP($B5358,Insumos!$C:$G,2,FALSE))</f>
        <v/>
      </c>
      <c r="E5358" s="57" t="str">
        <f>+IF(ISERROR(VLOOKUP($B5358,Insumos!$C:$G,5,FALSE)),"",VLOOKUP($B5358,Insumos!$C:$G,5,FALSE))</f>
        <v/>
      </c>
      <c r="F5358" s="55" t="str">
        <f>+IF(ISERROR(VLOOKUP($B5358,Insumos!$C:$G,4,FALSE)),"",VLOOKUP($B5358,Insumos!$C:$G,4,FALSE))</f>
        <v/>
      </c>
      <c r="G5358" s="141"/>
      <c r="H5358" s="56">
        <f t="shared" si="191"/>
        <v>0</v>
      </c>
    </row>
    <row r="5359" ht="15.75" customHeight="1">
      <c r="A5359" s="42"/>
      <c r="B5359" s="140"/>
      <c r="C5359" s="41"/>
      <c r="D5359" s="44"/>
      <c r="E5359" s="45"/>
      <c r="F5359" s="41"/>
      <c r="G5359" s="67" t="s">
        <v>566</v>
      </c>
      <c r="H5359" s="68">
        <f>+SUM(H5344:H5358)</f>
        <v>1003.94</v>
      </c>
    </row>
    <row r="5360" ht="15.75" customHeight="1">
      <c r="A5360" s="42"/>
      <c r="B5360" s="140"/>
      <c r="C5360" s="41"/>
      <c r="D5360" s="44"/>
      <c r="E5360" s="45"/>
      <c r="F5360" s="41"/>
      <c r="G5360" s="67" t="s">
        <v>569</v>
      </c>
      <c r="H5360" s="142">
        <f>+H5359/10</f>
        <v>100.394</v>
      </c>
    </row>
    <row r="5361" ht="15.75" customHeight="1">
      <c r="A5361" s="42"/>
      <c r="B5361" s="140"/>
      <c r="C5361" s="41"/>
      <c r="D5361" s="44"/>
      <c r="E5361" s="45"/>
      <c r="F5361" s="41"/>
      <c r="G5361" s="67" t="s">
        <v>570</v>
      </c>
      <c r="H5361" s="143">
        <f>(H5359+H5360)*1.19</f>
        <v>1314.15746</v>
      </c>
    </row>
    <row r="5362" ht="15.75" customHeight="1">
      <c r="A5362" s="42"/>
      <c r="B5362" s="140"/>
      <c r="C5362" s="41"/>
      <c r="D5362" s="44"/>
      <c r="E5362" s="45"/>
      <c r="F5362" s="41"/>
      <c r="G5362" s="67" t="s">
        <v>571</v>
      </c>
      <c r="H5362" s="144" t="str">
        <f>+H5361/H5363</f>
        <v>#DIV/0!</v>
      </c>
    </row>
    <row r="5363" ht="15.75" customHeight="1">
      <c r="A5363" s="42"/>
      <c r="B5363" s="140"/>
      <c r="C5363" s="41"/>
      <c r="D5363" s="44"/>
      <c r="E5363" s="45"/>
      <c r="F5363" s="41"/>
      <c r="G5363" s="67" t="s">
        <v>572</v>
      </c>
      <c r="H5363" s="145"/>
    </row>
    <row r="5364" ht="15.75" customHeight="1">
      <c r="A5364" s="42"/>
      <c r="B5364" s="140"/>
      <c r="C5364" s="41"/>
      <c r="D5364" s="44"/>
      <c r="E5364" s="45"/>
      <c r="F5364" s="41"/>
      <c r="G5364" s="67"/>
      <c r="H5364" s="169"/>
    </row>
    <row r="5365" ht="15.75" customHeight="1">
      <c r="A5365" s="42"/>
      <c r="B5365" s="140"/>
      <c r="C5365" s="41"/>
      <c r="D5365" s="44"/>
      <c r="E5365" s="45"/>
      <c r="F5365" s="41"/>
      <c r="G5365" s="67"/>
      <c r="H5365" s="205"/>
    </row>
    <row r="5366" ht="15.75" customHeight="1">
      <c r="A5366" s="42"/>
      <c r="B5366" s="140"/>
      <c r="C5366" s="41"/>
      <c r="D5366" s="44"/>
      <c r="E5366" s="45"/>
      <c r="F5366" s="41"/>
      <c r="G5366" s="67"/>
      <c r="H5366" s="205"/>
    </row>
    <row r="5367" ht="15.75" customHeight="1">
      <c r="A5367" s="42"/>
      <c r="B5367" s="140"/>
      <c r="C5367" s="41"/>
      <c r="D5367" s="44"/>
      <c r="E5367" s="45"/>
      <c r="F5367" s="41"/>
      <c r="G5367" s="67"/>
      <c r="H5367" s="205"/>
    </row>
    <row r="5368" ht="15.75" customHeight="1">
      <c r="A5368" s="138" t="s">
        <v>562</v>
      </c>
      <c r="B5368" s="89" t="s">
        <v>287</v>
      </c>
      <c r="C5368" s="34" t="s">
        <v>484</v>
      </c>
      <c r="D5368" s="35"/>
      <c r="E5368" s="36"/>
      <c r="F5368" s="37"/>
      <c r="G5368" s="38"/>
      <c r="H5368" s="35"/>
    </row>
    <row r="5369" ht="15.75" customHeight="1">
      <c r="A5369" s="42"/>
      <c r="B5369" s="140"/>
      <c r="C5369" s="42"/>
      <c r="D5369" s="44"/>
      <c r="E5369" s="45"/>
      <c r="F5369" s="42"/>
      <c r="G5369" s="46"/>
      <c r="H5369" s="44"/>
    </row>
    <row r="5370" ht="15.75" customHeight="1">
      <c r="A5370" s="48" t="s">
        <v>476</v>
      </c>
      <c r="B5370" s="48" t="s">
        <v>477</v>
      </c>
      <c r="C5370" s="48" t="s">
        <v>478</v>
      </c>
      <c r="D5370" s="49" t="s">
        <v>564</v>
      </c>
      <c r="E5370" s="50" t="s">
        <v>10</v>
      </c>
      <c r="F5370" s="48" t="s">
        <v>480</v>
      </c>
      <c r="G5370" s="51" t="s">
        <v>481</v>
      </c>
      <c r="H5370" s="49" t="s">
        <v>565</v>
      </c>
    </row>
    <row r="5371" ht="15.75" customHeight="1">
      <c r="A5371" s="53">
        <v>1.0</v>
      </c>
      <c r="B5371" s="55" t="s">
        <v>69</v>
      </c>
      <c r="C5371" s="55" t="str">
        <f>+IF(ISERROR(VLOOKUP($B5371,Insumos!$C:$G,3,FALSE)),"",VLOOKUP($B5371,Insumos!$C:$G,3,FALSE))</f>
        <v>GRAMOS</v>
      </c>
      <c r="D5371" s="56">
        <f>+IF(ISERROR(VLOOKUP($B5371,Insumos!$C:$G,2,FALSE)),"",VLOOKUP($B5371,Insumos!$C:$G,2,FALSE))</f>
        <v>2777.79</v>
      </c>
      <c r="E5371" s="57">
        <f>+IF(ISERROR(VLOOKUP($B5371,Insumos!$C:$G,5,FALSE)),"",VLOOKUP($B5371,Insumos!$C:$G,5,FALSE))</f>
        <v>5700</v>
      </c>
      <c r="F5371" s="55" t="str">
        <f>+IF(ISERROR(VLOOKUP($B5371,Insumos!$C:$G,4,FALSE)),"",VLOOKUP($B5371,Insumos!$C:$G,4,FALSE))</f>
        <v>GRAMOS</v>
      </c>
      <c r="G5371" s="182">
        <v>110.0</v>
      </c>
      <c r="H5371" s="56">
        <f t="shared" ref="H5371:H5389" si="192">IF(ISERROR(ROUND(+D5371/E5371*G5371,2)),0,ROUND(+D5371/E5371*G5371,2))</f>
        <v>53.61</v>
      </c>
    </row>
    <row r="5372" ht="15.75" customHeight="1">
      <c r="A5372" s="53">
        <v>2.0</v>
      </c>
      <c r="B5372" s="55" t="s">
        <v>52</v>
      </c>
      <c r="C5372" s="55" t="str">
        <f>+IF(ISERROR(VLOOKUP($B5372,Insumos!$C:$G,3,FALSE)),"",VLOOKUP($B5372,Insumos!$C:$G,3,FALSE))</f>
        <v>UNIDAD</v>
      </c>
      <c r="D5372" s="56">
        <f>+IF(ISERROR(VLOOKUP($B5372,Insumos!$C:$G,2,FALSE)),"",VLOOKUP($B5372,Insumos!$C:$G,2,FALSE))</f>
        <v>5000</v>
      </c>
      <c r="E5372" s="57">
        <f>+IF(ISERROR(VLOOKUP($B5372,Insumos!$C:$G,5,FALSE)),"",VLOOKUP($B5372,Insumos!$C:$G,5,FALSE))</f>
        <v>100</v>
      </c>
      <c r="F5372" s="55" t="str">
        <f>+IF(ISERROR(VLOOKUP($B5372,Insumos!$C:$G,4,FALSE)),"",VLOOKUP($B5372,Insumos!$C:$G,4,FALSE))</f>
        <v>UNIDAD</v>
      </c>
      <c r="G5372" s="186">
        <v>0.5</v>
      </c>
      <c r="H5372" s="56">
        <f t="shared" si="192"/>
        <v>25</v>
      </c>
    </row>
    <row r="5373" ht="15.75" customHeight="1">
      <c r="A5373" s="53">
        <v>3.0</v>
      </c>
      <c r="B5373" s="55" t="s">
        <v>98</v>
      </c>
      <c r="C5373" s="55" t="str">
        <f>+IF(ISERROR(VLOOKUP($B5373,Insumos!$C:$G,3,FALSE)),"",VLOOKUP($B5373,Insumos!$C:$G,3,FALSE))</f>
        <v>GRAMOS</v>
      </c>
      <c r="D5373" s="56">
        <f>+IF(ISERROR(VLOOKUP($B5373,Insumos!$C:$G,2,FALSE)),"",VLOOKUP($B5373,Insumos!$C:$G,2,FALSE))</f>
        <v>3361</v>
      </c>
      <c r="E5373" s="57">
        <f>+IF(ISERROR(VLOOKUP($B5373,Insumos!$C:$G,5,FALSE)),"",VLOOKUP($B5373,Insumos!$C:$G,5,FALSE))</f>
        <v>1000</v>
      </c>
      <c r="F5373" s="55" t="str">
        <f>+IF(ISERROR(VLOOKUP($B5373,Insumos!$C:$G,4,FALSE)),"",VLOOKUP($B5373,Insumos!$C:$G,4,FALSE))</f>
        <v>GRAMOS</v>
      </c>
      <c r="G5373" s="186">
        <v>40.0</v>
      </c>
      <c r="H5373" s="56">
        <f t="shared" si="192"/>
        <v>134.44</v>
      </c>
    </row>
    <row r="5374" ht="15.75" customHeight="1">
      <c r="A5374" s="53">
        <v>4.0</v>
      </c>
      <c r="B5374" s="55" t="s">
        <v>103</v>
      </c>
      <c r="C5374" s="55" t="str">
        <f>+IF(ISERROR(VLOOKUP($B5374,Insumos!$C:$G,3,FALSE)),"",VLOOKUP($B5374,Insumos!$C:$G,3,FALSE))</f>
        <v>GRAMOS</v>
      </c>
      <c r="D5374" s="56">
        <f>+IF(ISERROR(VLOOKUP($B5374,Insumos!$C:$G,2,FALSE)),"",VLOOKUP($B5374,Insumos!$C:$G,2,FALSE))</f>
        <v>6302.521008</v>
      </c>
      <c r="E5374" s="57">
        <f>+IF(ISERROR(VLOOKUP($B5374,Insumos!$C:$G,5,FALSE)),"",VLOOKUP($B5374,Insumos!$C:$G,5,FALSE))</f>
        <v>1000</v>
      </c>
      <c r="F5374" s="55" t="str">
        <f>+IF(ISERROR(VLOOKUP($B5374,Insumos!$C:$G,4,FALSE)),"",VLOOKUP($B5374,Insumos!$C:$G,4,FALSE))</f>
        <v>GRAMOS</v>
      </c>
      <c r="G5374" s="186">
        <v>10.0</v>
      </c>
      <c r="H5374" s="56">
        <f t="shared" si="192"/>
        <v>63.03</v>
      </c>
    </row>
    <row r="5375" ht="15.75" customHeight="1">
      <c r="A5375" s="53">
        <v>5.0</v>
      </c>
      <c r="B5375" s="55" t="s">
        <v>33</v>
      </c>
      <c r="C5375" s="55" t="str">
        <f>+IF(ISERROR(VLOOKUP($B5375,Insumos!$C:$G,3,FALSE)),"",VLOOKUP($B5375,Insumos!$C:$G,3,FALSE))</f>
        <v>GRAMOS</v>
      </c>
      <c r="D5375" s="56">
        <f>+IF(ISERROR(VLOOKUP($B5375,Insumos!$C:$G,2,FALSE)),"",VLOOKUP($B5375,Insumos!$C:$G,2,FALSE))</f>
        <v>6945</v>
      </c>
      <c r="E5375" s="57">
        <f>+IF(ISERROR(VLOOKUP($B5375,Insumos!$C:$G,5,FALSE)),"",VLOOKUP($B5375,Insumos!$C:$G,5,FALSE))</f>
        <v>1360</v>
      </c>
      <c r="F5375" s="55" t="str">
        <f>+IF(ISERROR(VLOOKUP($B5375,Insumos!$C:$G,4,FALSE)),"",VLOOKUP($B5375,Insumos!$C:$G,4,FALSE))</f>
        <v>GRAMOS</v>
      </c>
      <c r="G5375" s="181">
        <v>35.0</v>
      </c>
      <c r="H5375" s="56">
        <f t="shared" si="192"/>
        <v>178.73</v>
      </c>
    </row>
    <row r="5376" ht="15.75" customHeight="1">
      <c r="A5376" s="53">
        <v>6.0</v>
      </c>
      <c r="B5376" s="55" t="s">
        <v>324</v>
      </c>
      <c r="C5376" s="55" t="str">
        <f>+IF(ISERROR(VLOOKUP($B5376,Insumos!$C:$G,3,FALSE)),"",VLOOKUP($B5376,Insumos!$C:$G,3,FALSE))</f>
        <v>GRAMOS</v>
      </c>
      <c r="D5376" s="56">
        <f>+IF(ISERROR(VLOOKUP($B5376,Insumos!$C:$G,2,FALSE)),"",VLOOKUP($B5376,Insumos!$C:$G,2,FALSE))</f>
        <v>1134.5</v>
      </c>
      <c r="E5376" s="57">
        <f>+IF(ISERROR(VLOOKUP($B5376,Insumos!$C:$G,5,FALSE)),"",VLOOKUP($B5376,Insumos!$C:$G,5,FALSE))</f>
        <v>1000</v>
      </c>
      <c r="F5376" s="55" t="str">
        <f>+IF(ISERROR(VLOOKUP($B5376,Insumos!$C:$G,4,FALSE)),"",VLOOKUP($B5376,Insumos!$C:$G,4,FALSE))</f>
        <v>GRAMOS</v>
      </c>
      <c r="G5376" s="182">
        <v>5.0</v>
      </c>
      <c r="H5376" s="56">
        <f t="shared" si="192"/>
        <v>5.67</v>
      </c>
    </row>
    <row r="5377" ht="15.75" customHeight="1">
      <c r="A5377" s="53">
        <v>7.0</v>
      </c>
      <c r="B5377" s="55" t="s">
        <v>87</v>
      </c>
      <c r="C5377" s="55" t="str">
        <f>+IF(ISERROR(VLOOKUP($B5377,Insumos!$C:$G,3,FALSE)),"",VLOOKUP($B5377,Insumos!$C:$G,3,FALSE))</f>
        <v>GRAMOS</v>
      </c>
      <c r="D5377" s="56">
        <f>+IF(ISERROR(VLOOKUP($B5377,Insumos!$C:$G,2,FALSE)),"",VLOOKUP($B5377,Insumos!$C:$G,2,FALSE))</f>
        <v>3795</v>
      </c>
      <c r="E5377" s="57">
        <f>+IF(ISERROR(VLOOKUP($B5377,Insumos!$C:$G,5,FALSE)),"",VLOOKUP($B5377,Insumos!$C:$G,5,FALSE))</f>
        <v>500</v>
      </c>
      <c r="F5377" s="55" t="str">
        <f>+IF(ISERROR(VLOOKUP($B5377,Insumos!$C:$G,4,FALSE)),"",VLOOKUP($B5377,Insumos!$C:$G,4,FALSE))</f>
        <v>GRAMOS</v>
      </c>
      <c r="G5377" s="182">
        <v>5.0</v>
      </c>
      <c r="H5377" s="56">
        <f t="shared" si="192"/>
        <v>37.95</v>
      </c>
    </row>
    <row r="5378" ht="15.75" customHeight="1">
      <c r="A5378" s="53">
        <v>8.0</v>
      </c>
      <c r="B5378" s="55" t="s">
        <v>297</v>
      </c>
      <c r="C5378" s="55" t="str">
        <f>+IF(ISERROR(VLOOKUP($B5378,Insumos!$C:$G,3,FALSE)),"",VLOOKUP($B5378,Insumos!$C:$G,3,FALSE))</f>
        <v>CAJA</v>
      </c>
      <c r="D5378" s="56">
        <f>+IF(ISERROR(VLOOKUP($B5378,Insumos!$C:$G,2,FALSE)),"",VLOOKUP($B5378,Insumos!$C:$G,2,FALSE))</f>
        <v>110</v>
      </c>
      <c r="E5378" s="57">
        <f>+IF(ISERROR(VLOOKUP($B5378,Insumos!$C:$G,5,FALSE)),"",VLOOKUP($B5378,Insumos!$C:$G,5,FALSE))</f>
        <v>1</v>
      </c>
      <c r="F5378" s="55" t="str">
        <f>+IF(ISERROR(VLOOKUP($B5378,Insumos!$C:$G,4,FALSE)),"",VLOOKUP($B5378,Insumos!$C:$G,4,FALSE))</f>
        <v>CAJA</v>
      </c>
      <c r="G5378" s="141">
        <v>1.0</v>
      </c>
      <c r="H5378" s="56">
        <f t="shared" si="192"/>
        <v>110</v>
      </c>
    </row>
    <row r="5379" ht="15.75" customHeight="1">
      <c r="A5379" s="53">
        <v>9.0</v>
      </c>
      <c r="B5379" s="55" t="s">
        <v>314</v>
      </c>
      <c r="C5379" s="55" t="str">
        <f>+IF(ISERROR(VLOOKUP($B5379,Insumos!$C:$G,3,FALSE)),"",VLOOKUP($B5379,Insumos!$C:$G,3,FALSE))</f>
        <v>UNIDAD</v>
      </c>
      <c r="D5379" s="56">
        <f>+IF(ISERROR(VLOOKUP($B5379,Insumos!$C:$G,2,FALSE)),"",VLOOKUP($B5379,Insumos!$C:$G,2,FALSE))</f>
        <v>10.5</v>
      </c>
      <c r="E5379" s="57">
        <f>+IF(ISERROR(VLOOKUP($B5379,Insumos!$C:$G,5,FALSE)),"",VLOOKUP($B5379,Insumos!$C:$G,5,FALSE))</f>
        <v>1</v>
      </c>
      <c r="F5379" s="55" t="str">
        <f>+IF(ISERROR(VLOOKUP($B5379,Insumos!$C:$G,4,FALSE)),"",VLOOKUP($B5379,Insumos!$C:$G,4,FALSE))</f>
        <v>UNIDAD</v>
      </c>
      <c r="G5379" s="141">
        <v>1.0</v>
      </c>
      <c r="H5379" s="56">
        <f t="shared" si="192"/>
        <v>10.5</v>
      </c>
    </row>
    <row r="5380" ht="15.75" customHeight="1">
      <c r="A5380" s="53">
        <v>10.0</v>
      </c>
      <c r="B5380" s="55" t="s">
        <v>156</v>
      </c>
      <c r="C5380" s="55" t="str">
        <f>+IF(ISERROR(VLOOKUP($B5380,Insumos!$C:$G,3,FALSE)),"",VLOOKUP($B5380,Insumos!$C:$G,3,FALSE))</f>
        <v>GRAMOS</v>
      </c>
      <c r="D5380" s="56">
        <f>+IF(ISERROR(VLOOKUP($B5380,Insumos!$C:$G,2,FALSE)),"",VLOOKUP($B5380,Insumos!$C:$G,2,FALSE))</f>
        <v>909</v>
      </c>
      <c r="E5380" s="57">
        <f>+IF(ISERROR(VLOOKUP($B5380,Insumos!$C:$G,5,FALSE)),"",VLOOKUP($B5380,Insumos!$C:$G,5,FALSE))</f>
        <v>1000</v>
      </c>
      <c r="F5380" s="55" t="str">
        <f>+IF(ISERROR(VLOOKUP($B5380,Insumos!$C:$G,4,FALSE)),"",VLOOKUP($B5380,Insumos!$C:$G,4,FALSE))</f>
        <v>GRAMOS</v>
      </c>
      <c r="G5380" s="141">
        <v>8.0</v>
      </c>
      <c r="H5380" s="56">
        <f t="shared" si="192"/>
        <v>7.27</v>
      </c>
    </row>
    <row r="5381" ht="15.75" customHeight="1">
      <c r="A5381" s="53">
        <v>11.0</v>
      </c>
      <c r="B5381" s="55" t="s">
        <v>313</v>
      </c>
      <c r="C5381" s="55" t="str">
        <f>+IF(ISERROR(VLOOKUP($B5381,Insumos!$C:$G,3,FALSE)),"",VLOOKUP($B5381,Insumos!$C:$G,3,FALSE))</f>
        <v>GRAMOS</v>
      </c>
      <c r="D5381" s="56">
        <f>+IF(ISERROR(VLOOKUP($B5381,Insumos!$C:$G,2,FALSE)),"",VLOOKUP($B5381,Insumos!$C:$G,2,FALSE))</f>
        <v>6750</v>
      </c>
      <c r="E5381" s="57">
        <f>+IF(ISERROR(VLOOKUP($B5381,Insumos!$C:$G,5,FALSE)),"",VLOOKUP($B5381,Insumos!$C:$G,5,FALSE))</f>
        <v>1000</v>
      </c>
      <c r="F5381" s="55" t="str">
        <f>+IF(ISERROR(VLOOKUP($B5381,Insumos!$C:$G,4,FALSE)),"",VLOOKUP($B5381,Insumos!$C:$G,4,FALSE))</f>
        <v>GRAMOS</v>
      </c>
      <c r="G5381" s="141">
        <v>8.0</v>
      </c>
      <c r="H5381" s="56">
        <f t="shared" si="192"/>
        <v>54</v>
      </c>
    </row>
    <row r="5382" ht="15.75" customHeight="1">
      <c r="A5382" s="53">
        <v>12.0</v>
      </c>
      <c r="B5382" s="55" t="s">
        <v>311</v>
      </c>
      <c r="C5382" s="55" t="str">
        <f>+IF(ISERROR(VLOOKUP($B5382,Insumos!$C:$G,3,FALSE)),"",VLOOKUP($B5382,Insumos!$C:$G,3,FALSE))</f>
        <v>UNIDAD</v>
      </c>
      <c r="D5382" s="56">
        <f>+IF(ISERROR(VLOOKUP($B5382,Insumos!$C:$G,2,FALSE)),"",VLOOKUP($B5382,Insumos!$C:$G,2,FALSE))</f>
        <v>75.25</v>
      </c>
      <c r="E5382" s="57">
        <f>+IF(ISERROR(VLOOKUP($B5382,Insumos!$C:$G,5,FALSE)),"",VLOOKUP($B5382,Insumos!$C:$G,5,FALSE))</f>
        <v>1</v>
      </c>
      <c r="F5382" s="55" t="str">
        <f>+IF(ISERROR(VLOOKUP($B5382,Insumos!$C:$G,4,FALSE)),"",VLOOKUP($B5382,Insumos!$C:$G,4,FALSE))</f>
        <v>UNIDAD</v>
      </c>
      <c r="G5382" s="141">
        <v>1.0</v>
      </c>
      <c r="H5382" s="56">
        <f t="shared" si="192"/>
        <v>75.25</v>
      </c>
    </row>
    <row r="5383" ht="15.75" customHeight="1">
      <c r="A5383" s="53">
        <v>13.0</v>
      </c>
      <c r="B5383" s="55" t="s">
        <v>312</v>
      </c>
      <c r="C5383" s="55" t="str">
        <f>+IF(ISERROR(VLOOKUP($B5383,Insumos!$C:$G,3,FALSE)),"",VLOOKUP($B5383,Insumos!$C:$G,3,FALSE))</f>
        <v>UNIDAD</v>
      </c>
      <c r="D5383" s="56">
        <f>+IF(ISERROR(VLOOKUP($B5383,Insumos!$C:$G,2,FALSE)),"",VLOOKUP($B5383,Insumos!$C:$G,2,FALSE))</f>
        <v>90.25</v>
      </c>
      <c r="E5383" s="57">
        <f>+IF(ISERROR(VLOOKUP($B5383,Insumos!$C:$G,5,FALSE)),"",VLOOKUP($B5383,Insumos!$C:$G,5,FALSE))</f>
        <v>1</v>
      </c>
      <c r="F5383" s="55" t="str">
        <f>+IF(ISERROR(VLOOKUP($B5383,Insumos!$C:$G,4,FALSE)),"",VLOOKUP($B5383,Insumos!$C:$G,4,FALSE))</f>
        <v>UNIDAD</v>
      </c>
      <c r="G5383" s="141">
        <v>1.0</v>
      </c>
      <c r="H5383" s="56">
        <f t="shared" si="192"/>
        <v>90.25</v>
      </c>
    </row>
    <row r="5384" ht="15.75" customHeight="1">
      <c r="A5384" s="53">
        <v>14.0</v>
      </c>
      <c r="B5384" s="55" t="s">
        <v>303</v>
      </c>
      <c r="C5384" s="55" t="str">
        <f>+IF(ISERROR(VLOOKUP($B5384,Insumos!$C:$G,3,FALSE)),"",VLOOKUP($B5384,Insumos!$C:$G,3,FALSE))</f>
        <v>UNIDAD</v>
      </c>
      <c r="D5384" s="56">
        <f>+IF(ISERROR(VLOOKUP($B5384,Insumos!$C:$G,2,FALSE)),"",VLOOKUP($B5384,Insumos!$C:$G,2,FALSE))</f>
        <v>10</v>
      </c>
      <c r="E5384" s="57">
        <f>+IF(ISERROR(VLOOKUP($B5384,Insumos!$C:$G,5,FALSE)),"",VLOOKUP($B5384,Insumos!$C:$G,5,FALSE))</f>
        <v>1</v>
      </c>
      <c r="F5384" s="55" t="str">
        <f>+IF(ISERROR(VLOOKUP($B5384,Insumos!$C:$G,4,FALSE)),"",VLOOKUP($B5384,Insumos!$C:$G,4,FALSE))</f>
        <v>UNIDAD</v>
      </c>
      <c r="G5384" s="141">
        <v>2.0</v>
      </c>
      <c r="H5384" s="56">
        <f t="shared" si="192"/>
        <v>20</v>
      </c>
    </row>
    <row r="5385" ht="15.75" customHeight="1">
      <c r="A5385" s="53">
        <v>15.0</v>
      </c>
      <c r="B5385" s="55" t="s">
        <v>304</v>
      </c>
      <c r="C5385" s="55" t="str">
        <f>+IF(ISERROR(VLOOKUP($B5385,Insumos!$C:$G,3,FALSE)),"",VLOOKUP($B5385,Insumos!$C:$G,3,FALSE))</f>
        <v>UNIDAD</v>
      </c>
      <c r="D5385" s="56">
        <f>+IF(ISERROR(VLOOKUP($B5385,Insumos!$C:$G,2,FALSE)),"",VLOOKUP($B5385,Insumos!$C:$G,2,FALSE))</f>
        <v>9</v>
      </c>
      <c r="E5385" s="57">
        <f>+IF(ISERROR(VLOOKUP($B5385,Insumos!$C:$G,5,FALSE)),"",VLOOKUP($B5385,Insumos!$C:$G,5,FALSE))</f>
        <v>1</v>
      </c>
      <c r="F5385" s="55" t="str">
        <f>+IF(ISERROR(VLOOKUP($B5385,Insumos!$C:$G,4,FALSE)),"",VLOOKUP($B5385,Insumos!$C:$G,4,FALSE))</f>
        <v>UNIDAD</v>
      </c>
      <c r="G5385" s="141">
        <v>2.0</v>
      </c>
      <c r="H5385" s="56">
        <f t="shared" si="192"/>
        <v>18</v>
      </c>
    </row>
    <row r="5386" ht="15.75" customHeight="1">
      <c r="A5386" s="53">
        <v>16.0</v>
      </c>
      <c r="B5386" s="55" t="s">
        <v>315</v>
      </c>
      <c r="C5386" s="55" t="str">
        <f>+IF(ISERROR(VLOOKUP($B5386,Insumos!$C:$G,3,FALSE)),"",VLOOKUP($B5386,Insumos!$C:$G,3,FALSE))</f>
        <v>UNIDAD</v>
      </c>
      <c r="D5386" s="56">
        <f>+IF(ISERROR(VLOOKUP($B5386,Insumos!$C:$G,2,FALSE)),"",VLOOKUP($B5386,Insumos!$C:$G,2,FALSE))</f>
        <v>170</v>
      </c>
      <c r="E5386" s="57">
        <f>+IF(ISERROR(VLOOKUP($B5386,Insumos!$C:$G,5,FALSE)),"",VLOOKUP($B5386,Insumos!$C:$G,5,FALSE))</f>
        <v>1</v>
      </c>
      <c r="F5386" s="55" t="str">
        <f>+IF(ISERROR(VLOOKUP($B5386,Insumos!$C:$G,4,FALSE)),"",VLOOKUP($B5386,Insumos!$C:$G,4,FALSE))</f>
        <v>UNIDAD</v>
      </c>
      <c r="G5386" s="141">
        <v>1.0</v>
      </c>
      <c r="H5386" s="56">
        <f t="shared" si="192"/>
        <v>170</v>
      </c>
    </row>
    <row r="5387" ht="15.75" customHeight="1">
      <c r="A5387" s="53">
        <v>17.0</v>
      </c>
      <c r="B5387" s="55"/>
      <c r="C5387" s="55" t="str">
        <f>+IF(ISERROR(VLOOKUP($B5387,Insumos!$C:$G,3,FALSE)),"",VLOOKUP($B5387,Insumos!$C:$G,3,FALSE))</f>
        <v/>
      </c>
      <c r="D5387" s="56" t="str">
        <f>+IF(ISERROR(VLOOKUP($B5387,Insumos!$C:$G,2,FALSE)),"",VLOOKUP($B5387,Insumos!$C:$G,2,FALSE))</f>
        <v/>
      </c>
      <c r="E5387" s="57" t="str">
        <f>+IF(ISERROR(VLOOKUP($B5387,Insumos!$C:$G,5,FALSE)),"",VLOOKUP($B5387,Insumos!$C:$G,5,FALSE))</f>
        <v/>
      </c>
      <c r="F5387" s="55" t="str">
        <f>+IF(ISERROR(VLOOKUP($B5387,Insumos!$C:$G,4,FALSE)),"",VLOOKUP($B5387,Insumos!$C:$G,4,FALSE))</f>
        <v/>
      </c>
      <c r="G5387" s="141"/>
      <c r="H5387" s="56">
        <f t="shared" si="192"/>
        <v>0</v>
      </c>
    </row>
    <row r="5388" ht="15.75" customHeight="1">
      <c r="A5388" s="53">
        <v>18.0</v>
      </c>
      <c r="B5388" s="55"/>
      <c r="C5388" s="55" t="str">
        <f>+IF(ISERROR(VLOOKUP($B5388,Insumos!$C:$G,3,FALSE)),"",VLOOKUP($B5388,Insumos!$C:$G,3,FALSE))</f>
        <v/>
      </c>
      <c r="D5388" s="56" t="str">
        <f>+IF(ISERROR(VLOOKUP($B5388,Insumos!$C:$G,2,FALSE)),"",VLOOKUP($B5388,Insumos!$C:$G,2,FALSE))</f>
        <v/>
      </c>
      <c r="E5388" s="57" t="str">
        <f>+IF(ISERROR(VLOOKUP($B5388,Insumos!$C:$G,5,FALSE)),"",VLOOKUP($B5388,Insumos!$C:$G,5,FALSE))</f>
        <v/>
      </c>
      <c r="F5388" s="55" t="str">
        <f>+IF(ISERROR(VLOOKUP($B5388,Insumos!$C:$G,4,FALSE)),"",VLOOKUP($B5388,Insumos!$C:$G,4,FALSE))</f>
        <v/>
      </c>
      <c r="G5388" s="141"/>
      <c r="H5388" s="56">
        <f t="shared" si="192"/>
        <v>0</v>
      </c>
    </row>
    <row r="5389" ht="15.75" customHeight="1">
      <c r="A5389" s="53">
        <v>19.0</v>
      </c>
      <c r="B5389" s="55"/>
      <c r="C5389" s="55" t="str">
        <f>+IF(ISERROR(VLOOKUP($B5389,Insumos!$C:$G,3,FALSE)),"",VLOOKUP($B5389,Insumos!$C:$G,3,FALSE))</f>
        <v/>
      </c>
      <c r="D5389" s="56" t="str">
        <f>+IF(ISERROR(VLOOKUP($B5389,Insumos!$C:$G,2,FALSE)),"",VLOOKUP($B5389,Insumos!$C:$G,2,FALSE))</f>
        <v/>
      </c>
      <c r="E5389" s="57" t="str">
        <f>+IF(ISERROR(VLOOKUP($B5389,Insumos!$C:$G,5,FALSE)),"",VLOOKUP($B5389,Insumos!$C:$G,5,FALSE))</f>
        <v/>
      </c>
      <c r="F5389" s="55" t="str">
        <f>+IF(ISERROR(VLOOKUP($B5389,Insumos!$C:$G,4,FALSE)),"",VLOOKUP($B5389,Insumos!$C:$G,4,FALSE))</f>
        <v/>
      </c>
      <c r="G5389" s="141"/>
      <c r="H5389" s="56">
        <f t="shared" si="192"/>
        <v>0</v>
      </c>
    </row>
    <row r="5390" ht="15.75" customHeight="1">
      <c r="A5390" s="42"/>
      <c r="B5390" s="140"/>
      <c r="C5390" s="41"/>
      <c r="D5390" s="44"/>
      <c r="E5390" s="45"/>
      <c r="F5390" s="41"/>
      <c r="G5390" s="67" t="s">
        <v>566</v>
      </c>
      <c r="H5390" s="68">
        <f>+SUM(H5371:H5389)</f>
        <v>1053.7</v>
      </c>
    </row>
    <row r="5391" ht="15.75" customHeight="1">
      <c r="A5391" s="42"/>
      <c r="B5391" s="140"/>
      <c r="C5391" s="41"/>
      <c r="D5391" s="44"/>
      <c r="E5391" s="45"/>
      <c r="F5391" s="41"/>
      <c r="G5391" s="67" t="s">
        <v>569</v>
      </c>
      <c r="H5391" s="142">
        <f>+H5390/10</f>
        <v>105.37</v>
      </c>
    </row>
    <row r="5392" ht="15.75" customHeight="1">
      <c r="A5392" s="42"/>
      <c r="B5392" s="140"/>
      <c r="C5392" s="41"/>
      <c r="D5392" s="44"/>
      <c r="E5392" s="45"/>
      <c r="F5392" s="41"/>
      <c r="G5392" s="67" t="s">
        <v>570</v>
      </c>
      <c r="H5392" s="143">
        <f>(H5390+H5391)*1.19</f>
        <v>1379.2933</v>
      </c>
    </row>
    <row r="5393" ht="15.75" customHeight="1">
      <c r="A5393" s="42"/>
      <c r="B5393" s="140"/>
      <c r="C5393" s="41"/>
      <c r="D5393" s="44"/>
      <c r="E5393" s="45"/>
      <c r="F5393" s="41"/>
      <c r="G5393" s="67" t="s">
        <v>571</v>
      </c>
      <c r="H5393" s="144" t="str">
        <f>+H5392/H5394</f>
        <v>#DIV/0!</v>
      </c>
    </row>
    <row r="5394" ht="15.75" customHeight="1">
      <c r="A5394" s="42"/>
      <c r="B5394" s="140"/>
      <c r="C5394" s="41"/>
      <c r="D5394" s="44"/>
      <c r="E5394" s="45"/>
      <c r="F5394" s="41"/>
      <c r="G5394" s="67" t="s">
        <v>572</v>
      </c>
      <c r="H5394" s="145"/>
    </row>
    <row r="5395" ht="15.75" customHeight="1">
      <c r="A5395" s="42"/>
      <c r="B5395" s="140"/>
      <c r="C5395" s="41"/>
      <c r="D5395" s="44"/>
      <c r="E5395" s="45"/>
      <c r="F5395" s="41"/>
      <c r="G5395" s="67"/>
      <c r="H5395" s="211"/>
    </row>
    <row r="5396" ht="15.75" customHeight="1">
      <c r="A5396" s="138" t="s">
        <v>562</v>
      </c>
      <c r="B5396" s="139" t="s">
        <v>717</v>
      </c>
      <c r="C5396" s="34" t="s">
        <v>484</v>
      </c>
      <c r="D5396" s="35"/>
      <c r="E5396" s="36"/>
      <c r="F5396" s="37"/>
      <c r="G5396" s="38"/>
      <c r="H5396" s="35"/>
    </row>
    <row r="5397" ht="15.75" customHeight="1">
      <c r="A5397" s="42"/>
      <c r="B5397" s="140"/>
      <c r="C5397" s="42"/>
      <c r="D5397" s="44"/>
      <c r="E5397" s="45"/>
      <c r="F5397" s="42"/>
      <c r="G5397" s="46"/>
      <c r="H5397" s="44"/>
    </row>
    <row r="5398" ht="15.75" customHeight="1">
      <c r="A5398" s="48" t="s">
        <v>476</v>
      </c>
      <c r="B5398" s="48" t="s">
        <v>477</v>
      </c>
      <c r="C5398" s="48" t="s">
        <v>478</v>
      </c>
      <c r="D5398" s="49" t="s">
        <v>564</v>
      </c>
      <c r="E5398" s="50" t="s">
        <v>10</v>
      </c>
      <c r="F5398" s="48" t="s">
        <v>480</v>
      </c>
      <c r="G5398" s="51" t="s">
        <v>481</v>
      </c>
      <c r="H5398" s="49" t="s">
        <v>565</v>
      </c>
    </row>
    <row r="5399" ht="15.75" customHeight="1">
      <c r="A5399" s="53">
        <v>1.0</v>
      </c>
      <c r="B5399" s="55" t="s">
        <v>288</v>
      </c>
      <c r="C5399" s="55" t="str">
        <f>+IF(ISERROR(VLOOKUP($B5399,Insumos!$C:$G,3,FALSE)),"",VLOOKUP($B5399,Insumos!$C:$G,3,FALSE))</f>
        <v>ROLLS</v>
      </c>
      <c r="D5399" s="56">
        <f>+IF(ISERROR(VLOOKUP($B5399,Insumos!$C:$G,2,FALSE)),"",VLOOKUP($B5399,Insumos!$C:$G,2,FALSE))</f>
        <v>542.57</v>
      </c>
      <c r="E5399" s="57">
        <f>+IF(ISERROR(VLOOKUP($B5399,Insumos!$C:$G,5,FALSE)),"",VLOOKUP($B5399,Insumos!$C:$G,5,FALSE))</f>
        <v>1</v>
      </c>
      <c r="F5399" s="55" t="str">
        <f>+IF(ISERROR(VLOOKUP($B5399,Insumos!$C:$G,4,FALSE)),"",VLOOKUP($B5399,Insumos!$C:$G,4,FALSE))</f>
        <v>ROLLS</v>
      </c>
      <c r="G5399" s="141">
        <v>1.0</v>
      </c>
      <c r="H5399" s="56">
        <f t="shared" ref="H5399:H5412" si="193">IF(ISERROR(ROUND(+D5399/E5399*G5399,2)),0,ROUND(+D5399/E5399*G5399,2))</f>
        <v>542.57</v>
      </c>
    </row>
    <row r="5400" ht="15.75" customHeight="1">
      <c r="A5400" s="53">
        <v>2.0</v>
      </c>
      <c r="B5400" s="55" t="s">
        <v>289</v>
      </c>
      <c r="C5400" s="55" t="str">
        <f>+IF(ISERROR(VLOOKUP($B5400,Insumos!$C:$G,3,FALSE)),"",VLOOKUP($B5400,Insumos!$C:$G,3,FALSE))</f>
        <v>ROLLS</v>
      </c>
      <c r="D5400" s="56">
        <f>+IF(ISERROR(VLOOKUP($B5400,Insumos!$C:$G,2,FALSE)),"",VLOOKUP($B5400,Insumos!$C:$G,2,FALSE))</f>
        <v>294.31</v>
      </c>
      <c r="E5400" s="57">
        <f>+IF(ISERROR(VLOOKUP($B5400,Insumos!$C:$G,5,FALSE)),"",VLOOKUP($B5400,Insumos!$C:$G,5,FALSE))</f>
        <v>1</v>
      </c>
      <c r="F5400" s="55" t="str">
        <f>+IF(ISERROR(VLOOKUP($B5400,Insumos!$C:$G,4,FALSE)),"",VLOOKUP($B5400,Insumos!$C:$G,4,FALSE))</f>
        <v>ROLLS</v>
      </c>
      <c r="G5400" s="141">
        <v>1.0</v>
      </c>
      <c r="H5400" s="56">
        <f t="shared" si="193"/>
        <v>294.31</v>
      </c>
    </row>
    <row r="5401" ht="15.75" customHeight="1">
      <c r="A5401" s="53">
        <v>3.0</v>
      </c>
      <c r="B5401" s="55" t="s">
        <v>290</v>
      </c>
      <c r="C5401" s="55" t="str">
        <f>+IF(ISERROR(VLOOKUP($B5401,Insumos!$C:$G,3,FALSE)),"",VLOOKUP($B5401,Insumos!$C:$G,3,FALSE))</f>
        <v>ROLLS </v>
      </c>
      <c r="D5401" s="56">
        <f>+IF(ISERROR(VLOOKUP($B5401,Insumos!$C:$G,2,FALSE)),"",VLOOKUP($B5401,Insumos!$C:$G,2,FALSE))</f>
        <v>686.92</v>
      </c>
      <c r="E5401" s="57">
        <f>+IF(ISERROR(VLOOKUP($B5401,Insumos!$C:$G,5,FALSE)),"",VLOOKUP($B5401,Insumos!$C:$G,5,FALSE))</f>
        <v>1</v>
      </c>
      <c r="F5401" s="55" t="str">
        <f>+IF(ISERROR(VLOOKUP($B5401,Insumos!$C:$G,4,FALSE)),"",VLOOKUP($B5401,Insumos!$C:$G,4,FALSE))</f>
        <v>ROLLS</v>
      </c>
      <c r="G5401" s="141">
        <v>1.0</v>
      </c>
      <c r="H5401" s="56">
        <f t="shared" si="193"/>
        <v>686.92</v>
      </c>
    </row>
    <row r="5402" ht="15.75" customHeight="1">
      <c r="A5402" s="53">
        <v>4.0</v>
      </c>
      <c r="B5402" s="55" t="s">
        <v>292</v>
      </c>
      <c r="C5402" s="55" t="str">
        <f>+IF(ISERROR(VLOOKUP($B5402,Insumos!$C:$G,3,FALSE)),"",VLOOKUP($B5402,Insumos!$C:$G,3,FALSE))</f>
        <v>ROLLS</v>
      </c>
      <c r="D5402" s="56">
        <f>+IF(ISERROR(VLOOKUP($B5402,Insumos!$C:$G,2,FALSE)),"",VLOOKUP($B5402,Insumos!$C:$G,2,FALSE))</f>
        <v>735.27</v>
      </c>
      <c r="E5402" s="57">
        <f>+IF(ISERROR(VLOOKUP($B5402,Insumos!$C:$G,5,FALSE)),"",VLOOKUP($B5402,Insumos!$C:$G,5,FALSE))</f>
        <v>1</v>
      </c>
      <c r="F5402" s="55" t="str">
        <f>+IF(ISERROR(VLOOKUP($B5402,Insumos!$C:$G,4,FALSE)),"",VLOOKUP($B5402,Insumos!$C:$G,4,FALSE))</f>
        <v>ROLLS</v>
      </c>
      <c r="G5402" s="141">
        <v>1.0</v>
      </c>
      <c r="H5402" s="56">
        <f t="shared" si="193"/>
        <v>735.27</v>
      </c>
    </row>
    <row r="5403" ht="15.75" customHeight="1">
      <c r="A5403" s="53">
        <v>5.0</v>
      </c>
      <c r="B5403" s="55" t="s">
        <v>311</v>
      </c>
      <c r="C5403" s="55" t="str">
        <f>+IF(ISERROR(VLOOKUP($B5403,Insumos!$C:$G,3,FALSE)),"",VLOOKUP($B5403,Insumos!$C:$G,3,FALSE))</f>
        <v>UNIDAD</v>
      </c>
      <c r="D5403" s="56">
        <f>+IF(ISERROR(VLOOKUP($B5403,Insumos!$C:$G,2,FALSE)),"",VLOOKUP($B5403,Insumos!$C:$G,2,FALSE))</f>
        <v>75.25</v>
      </c>
      <c r="E5403" s="57">
        <f>+IF(ISERROR(VLOOKUP($B5403,Insumos!$C:$G,5,FALSE)),"",VLOOKUP($B5403,Insumos!$C:$G,5,FALSE))</f>
        <v>1</v>
      </c>
      <c r="F5403" s="55" t="str">
        <f>+IF(ISERROR(VLOOKUP($B5403,Insumos!$C:$G,4,FALSE)),"",VLOOKUP($B5403,Insumos!$C:$G,4,FALSE))</f>
        <v>UNIDAD</v>
      </c>
      <c r="G5403" s="141">
        <v>2.0</v>
      </c>
      <c r="H5403" s="56">
        <f t="shared" si="193"/>
        <v>150.5</v>
      </c>
    </row>
    <row r="5404" ht="15.75" customHeight="1">
      <c r="A5404" s="53">
        <v>6.0</v>
      </c>
      <c r="B5404" s="55" t="s">
        <v>312</v>
      </c>
      <c r="C5404" s="55" t="str">
        <f>+IF(ISERROR(VLOOKUP($B5404,Insumos!$C:$G,3,FALSE)),"",VLOOKUP($B5404,Insumos!$C:$G,3,FALSE))</f>
        <v>UNIDAD</v>
      </c>
      <c r="D5404" s="56">
        <f>+IF(ISERROR(VLOOKUP($B5404,Insumos!$C:$G,2,FALSE)),"",VLOOKUP($B5404,Insumos!$C:$G,2,FALSE))</f>
        <v>90.25</v>
      </c>
      <c r="E5404" s="57">
        <f>+IF(ISERROR(VLOOKUP($B5404,Insumos!$C:$G,5,FALSE)),"",VLOOKUP($B5404,Insumos!$C:$G,5,FALSE))</f>
        <v>1</v>
      </c>
      <c r="F5404" s="55" t="str">
        <f>+IF(ISERROR(VLOOKUP($B5404,Insumos!$C:$G,4,FALSE)),"",VLOOKUP($B5404,Insumos!$C:$G,4,FALSE))</f>
        <v>UNIDAD</v>
      </c>
      <c r="G5404" s="141">
        <v>2.0</v>
      </c>
      <c r="H5404" s="56">
        <f t="shared" si="193"/>
        <v>180.5</v>
      </c>
    </row>
    <row r="5405" ht="15.75" customHeight="1">
      <c r="A5405" s="53">
        <v>7.0</v>
      </c>
      <c r="B5405" s="55" t="s">
        <v>313</v>
      </c>
      <c r="C5405" s="55" t="str">
        <f>+IF(ISERROR(VLOOKUP($B5405,Insumos!$C:$G,3,FALSE)),"",VLOOKUP($B5405,Insumos!$C:$G,3,FALSE))</f>
        <v>GRAMOS</v>
      </c>
      <c r="D5405" s="56">
        <f>+IF(ISERROR(VLOOKUP($B5405,Insumos!$C:$G,2,FALSE)),"",VLOOKUP($B5405,Insumos!$C:$G,2,FALSE))</f>
        <v>6750</v>
      </c>
      <c r="E5405" s="57">
        <f>+IF(ISERROR(VLOOKUP($B5405,Insumos!$C:$G,5,FALSE)),"",VLOOKUP($B5405,Insumos!$C:$G,5,FALSE))</f>
        <v>1000</v>
      </c>
      <c r="F5405" s="55" t="str">
        <f>+IF(ISERROR(VLOOKUP($B5405,Insumos!$C:$G,4,FALSE)),"",VLOOKUP($B5405,Insumos!$C:$G,4,FALSE))</f>
        <v>GRAMOS</v>
      </c>
      <c r="G5405" s="141">
        <v>8.0</v>
      </c>
      <c r="H5405" s="56">
        <f t="shared" si="193"/>
        <v>54</v>
      </c>
    </row>
    <row r="5406" ht="15.75" customHeight="1">
      <c r="A5406" s="53">
        <v>8.0</v>
      </c>
      <c r="B5406" s="55" t="s">
        <v>156</v>
      </c>
      <c r="C5406" s="55" t="str">
        <f>+IF(ISERROR(VLOOKUP($B5406,Insumos!$C:$G,3,FALSE)),"",VLOOKUP($B5406,Insumos!$C:$G,3,FALSE))</f>
        <v>GRAMOS</v>
      </c>
      <c r="D5406" s="56">
        <f>+IF(ISERROR(VLOOKUP($B5406,Insumos!$C:$G,2,FALSE)),"",VLOOKUP($B5406,Insumos!$C:$G,2,FALSE))</f>
        <v>909</v>
      </c>
      <c r="E5406" s="57">
        <f>+IF(ISERROR(VLOOKUP($B5406,Insumos!$C:$G,5,FALSE)),"",VLOOKUP($B5406,Insumos!$C:$G,5,FALSE))</f>
        <v>1000</v>
      </c>
      <c r="F5406" s="55" t="str">
        <f>+IF(ISERROR(VLOOKUP($B5406,Insumos!$C:$G,4,FALSE)),"",VLOOKUP($B5406,Insumos!$C:$G,4,FALSE))</f>
        <v>GRAMOS</v>
      </c>
      <c r="G5406" s="141">
        <v>8.0</v>
      </c>
      <c r="H5406" s="56">
        <f t="shared" si="193"/>
        <v>7.27</v>
      </c>
    </row>
    <row r="5407" ht="15.75" customHeight="1">
      <c r="A5407" s="53">
        <v>9.0</v>
      </c>
      <c r="B5407" s="55" t="s">
        <v>303</v>
      </c>
      <c r="C5407" s="55" t="str">
        <f>+IF(ISERROR(VLOOKUP($B5407,Insumos!$C:$G,3,FALSE)),"",VLOOKUP($B5407,Insumos!$C:$G,3,FALSE))</f>
        <v>UNIDAD</v>
      </c>
      <c r="D5407" s="56">
        <f>+IF(ISERROR(VLOOKUP($B5407,Insumos!$C:$G,2,FALSE)),"",VLOOKUP($B5407,Insumos!$C:$G,2,FALSE))</f>
        <v>10</v>
      </c>
      <c r="E5407" s="57">
        <f>+IF(ISERROR(VLOOKUP($B5407,Insumos!$C:$G,5,FALSE)),"",VLOOKUP($B5407,Insumos!$C:$G,5,FALSE))</f>
        <v>1</v>
      </c>
      <c r="F5407" s="55" t="str">
        <f>+IF(ISERROR(VLOOKUP($B5407,Insumos!$C:$G,4,FALSE)),"",VLOOKUP($B5407,Insumos!$C:$G,4,FALSE))</f>
        <v>UNIDAD</v>
      </c>
      <c r="G5407" s="141">
        <v>2.0</v>
      </c>
      <c r="H5407" s="56">
        <f t="shared" si="193"/>
        <v>20</v>
      </c>
    </row>
    <row r="5408" ht="15.75" customHeight="1">
      <c r="A5408" s="53">
        <v>10.0</v>
      </c>
      <c r="B5408" s="55" t="s">
        <v>304</v>
      </c>
      <c r="C5408" s="55" t="str">
        <f>+IF(ISERROR(VLOOKUP($B5408,Insumos!$C:$G,3,FALSE)),"",VLOOKUP($B5408,Insumos!$C:$G,3,FALSE))</f>
        <v>UNIDAD</v>
      </c>
      <c r="D5408" s="56">
        <f>+IF(ISERROR(VLOOKUP($B5408,Insumos!$C:$G,2,FALSE)),"",VLOOKUP($B5408,Insumos!$C:$G,2,FALSE))</f>
        <v>9</v>
      </c>
      <c r="E5408" s="57">
        <f>+IF(ISERROR(VLOOKUP($B5408,Insumos!$C:$G,5,FALSE)),"",VLOOKUP($B5408,Insumos!$C:$G,5,FALSE))</f>
        <v>1</v>
      </c>
      <c r="F5408" s="55" t="str">
        <f>+IF(ISERROR(VLOOKUP($B5408,Insumos!$C:$G,4,FALSE)),"",VLOOKUP($B5408,Insumos!$C:$G,4,FALSE))</f>
        <v>UNIDAD</v>
      </c>
      <c r="G5408" s="141">
        <v>2.0</v>
      </c>
      <c r="H5408" s="56">
        <f t="shared" si="193"/>
        <v>18</v>
      </c>
    </row>
    <row r="5409" ht="15.75" customHeight="1">
      <c r="A5409" s="53">
        <v>11.0</v>
      </c>
      <c r="B5409" s="55" t="s">
        <v>294</v>
      </c>
      <c r="C5409" s="55" t="str">
        <f>+IF(ISERROR(VLOOKUP($B5409,Insumos!$C:$G,3,FALSE)),"",VLOOKUP($B5409,Insumos!$C:$G,3,FALSE))</f>
        <v>CAJA</v>
      </c>
      <c r="D5409" s="56">
        <f>+IF(ISERROR(VLOOKUP($B5409,Insumos!$C:$G,2,FALSE)),"",VLOOKUP($B5409,Insumos!$C:$G,2,FALSE))</f>
        <v>180</v>
      </c>
      <c r="E5409" s="57">
        <f>+IF(ISERROR(VLOOKUP($B5409,Insumos!$C:$G,5,FALSE)),"",VLOOKUP($B5409,Insumos!$C:$G,5,FALSE))</f>
        <v>1</v>
      </c>
      <c r="F5409" s="55" t="str">
        <f>+IF(ISERROR(VLOOKUP($B5409,Insumos!$C:$G,4,FALSE)),"",VLOOKUP($B5409,Insumos!$C:$G,4,FALSE))</f>
        <v>CAJA</v>
      </c>
      <c r="G5409" s="141">
        <v>2.0</v>
      </c>
      <c r="H5409" s="56">
        <f t="shared" si="193"/>
        <v>360</v>
      </c>
    </row>
    <row r="5410" ht="15.75" customHeight="1">
      <c r="A5410" s="53">
        <v>12.0</v>
      </c>
      <c r="B5410" s="55" t="s">
        <v>314</v>
      </c>
      <c r="C5410" s="55" t="str">
        <f>+IF(ISERROR(VLOOKUP($B5410,Insumos!$C:$G,3,FALSE)),"",VLOOKUP($B5410,Insumos!$C:$G,3,FALSE))</f>
        <v>UNIDAD</v>
      </c>
      <c r="D5410" s="56">
        <f>+IF(ISERROR(VLOOKUP($B5410,Insumos!$C:$G,2,FALSE)),"",VLOOKUP($B5410,Insumos!$C:$G,2,FALSE))</f>
        <v>10.5</v>
      </c>
      <c r="E5410" s="57">
        <f>+IF(ISERROR(VLOOKUP($B5410,Insumos!$C:$G,5,FALSE)),"",VLOOKUP($B5410,Insumos!$C:$G,5,FALSE))</f>
        <v>1</v>
      </c>
      <c r="F5410" s="55" t="str">
        <f>+IF(ISERROR(VLOOKUP($B5410,Insumos!$C:$G,4,FALSE)),"",VLOOKUP($B5410,Insumos!$C:$G,4,FALSE))</f>
        <v>UNIDAD</v>
      </c>
      <c r="G5410" s="141">
        <v>4.0</v>
      </c>
      <c r="H5410" s="56">
        <f t="shared" si="193"/>
        <v>42</v>
      </c>
    </row>
    <row r="5411" ht="15.75" customHeight="1">
      <c r="A5411" s="53">
        <v>13.0</v>
      </c>
      <c r="B5411" s="55" t="s">
        <v>315</v>
      </c>
      <c r="C5411" s="55" t="str">
        <f>+IF(ISERROR(VLOOKUP($B5411,Insumos!$C:$G,3,FALSE)),"",VLOOKUP($B5411,Insumos!$C:$G,3,FALSE))</f>
        <v>UNIDAD</v>
      </c>
      <c r="D5411" s="56">
        <f>+IF(ISERROR(VLOOKUP($B5411,Insumos!$C:$G,2,FALSE)),"",VLOOKUP($B5411,Insumos!$C:$G,2,FALSE))</f>
        <v>170</v>
      </c>
      <c r="E5411" s="57">
        <f>+IF(ISERROR(VLOOKUP($B5411,Insumos!$C:$G,5,FALSE)),"",VLOOKUP($B5411,Insumos!$C:$G,5,FALSE))</f>
        <v>1</v>
      </c>
      <c r="F5411" s="55" t="str">
        <f>+IF(ISERROR(VLOOKUP($B5411,Insumos!$C:$G,4,FALSE)),"",VLOOKUP($B5411,Insumos!$C:$G,4,FALSE))</f>
        <v>UNIDAD</v>
      </c>
      <c r="G5411" s="141">
        <v>1.0</v>
      </c>
      <c r="H5411" s="56">
        <f t="shared" si="193"/>
        <v>170</v>
      </c>
    </row>
    <row r="5412" ht="15.75" customHeight="1">
      <c r="A5412" s="53">
        <v>14.0</v>
      </c>
      <c r="B5412" s="55"/>
      <c r="C5412" s="55" t="str">
        <f>+IF(ISERROR(VLOOKUP($B5412,Insumos!$C:$G,3,FALSE)),"",VLOOKUP($B5412,Insumos!$C:$G,3,FALSE))</f>
        <v/>
      </c>
      <c r="D5412" s="56" t="str">
        <f>+IF(ISERROR(VLOOKUP($B5412,Insumos!$C:$G,2,FALSE)),"",VLOOKUP($B5412,Insumos!$C:$G,2,FALSE))</f>
        <v/>
      </c>
      <c r="E5412" s="57" t="str">
        <f>+IF(ISERROR(VLOOKUP($B5412,Insumos!$C:$G,5,FALSE)),"",VLOOKUP($B5412,Insumos!$C:$G,5,FALSE))</f>
        <v/>
      </c>
      <c r="F5412" s="55" t="str">
        <f>+IF(ISERROR(VLOOKUP($B5412,Insumos!$C:$G,4,FALSE)),"",VLOOKUP($B5412,Insumos!$C:$G,4,FALSE))</f>
        <v/>
      </c>
      <c r="G5412" s="141"/>
      <c r="H5412" s="56">
        <f t="shared" si="193"/>
        <v>0</v>
      </c>
    </row>
    <row r="5413" ht="15.75" customHeight="1">
      <c r="A5413" s="42"/>
      <c r="B5413" s="140"/>
      <c r="C5413" s="41"/>
      <c r="D5413" s="44"/>
      <c r="E5413" s="45"/>
      <c r="F5413" s="41"/>
      <c r="G5413" s="67" t="s">
        <v>566</v>
      </c>
      <c r="H5413" s="68">
        <f>+SUM(H5399:H5412)</f>
        <v>3261.34</v>
      </c>
    </row>
    <row r="5414" ht="15.75" customHeight="1">
      <c r="A5414" s="42"/>
      <c r="B5414" s="140"/>
      <c r="C5414" s="41"/>
      <c r="D5414" s="44"/>
      <c r="E5414" s="45"/>
      <c r="F5414" s="41"/>
      <c r="G5414" s="67" t="s">
        <v>569</v>
      </c>
      <c r="H5414" s="142">
        <f>+H5413/10</f>
        <v>326.134</v>
      </c>
    </row>
    <row r="5415" ht="15.75" customHeight="1">
      <c r="A5415" s="42"/>
      <c r="B5415" s="140"/>
      <c r="C5415" s="41"/>
      <c r="D5415" s="44"/>
      <c r="E5415" s="45"/>
      <c r="F5415" s="41"/>
      <c r="G5415" s="67" t="s">
        <v>570</v>
      </c>
      <c r="H5415" s="143">
        <f>(H5413+H5414)*1.19</f>
        <v>4269.09406</v>
      </c>
    </row>
    <row r="5416" ht="15.75" customHeight="1">
      <c r="A5416" s="42"/>
      <c r="B5416" s="140"/>
      <c r="C5416" s="41"/>
      <c r="D5416" s="44"/>
      <c r="E5416" s="45"/>
      <c r="F5416" s="41"/>
      <c r="G5416" s="67" t="s">
        <v>571</v>
      </c>
      <c r="H5416" s="144">
        <f>+H5415/H5417</f>
        <v>0.2512709865</v>
      </c>
    </row>
    <row r="5417" ht="15.75" customHeight="1">
      <c r="A5417" s="42"/>
      <c r="B5417" s="140"/>
      <c r="C5417" s="41"/>
      <c r="D5417" s="44"/>
      <c r="E5417" s="45"/>
      <c r="F5417" s="41"/>
      <c r="G5417" s="67" t="s">
        <v>572</v>
      </c>
      <c r="H5417" s="154">
        <v>16990.0</v>
      </c>
    </row>
    <row r="5418" ht="15.75" customHeight="1">
      <c r="A5418" s="42"/>
      <c r="B5418" s="140"/>
      <c r="C5418" s="41"/>
      <c r="D5418" s="44"/>
      <c r="E5418" s="45"/>
      <c r="F5418" s="41"/>
      <c r="G5418" s="67"/>
      <c r="H5418" s="169"/>
    </row>
    <row r="5419" ht="15.75" customHeight="1">
      <c r="A5419" s="42"/>
      <c r="B5419" s="140"/>
      <c r="C5419" s="41"/>
      <c r="D5419" s="44"/>
      <c r="E5419" s="45"/>
      <c r="F5419" s="41"/>
      <c r="G5419" s="67"/>
      <c r="H5419" s="205"/>
    </row>
    <row r="5420" ht="15.75" customHeight="1">
      <c r="A5420" s="42"/>
      <c r="B5420" s="140"/>
      <c r="C5420" s="41"/>
      <c r="D5420" s="44"/>
      <c r="E5420" s="45"/>
      <c r="F5420" s="41"/>
      <c r="G5420" s="67"/>
      <c r="H5420" s="205"/>
    </row>
    <row r="5421" ht="15.75" customHeight="1">
      <c r="A5421" s="42"/>
      <c r="B5421" s="140"/>
      <c r="C5421" s="41"/>
      <c r="D5421" s="44"/>
      <c r="E5421" s="45"/>
      <c r="F5421" s="41"/>
      <c r="G5421" s="67"/>
      <c r="H5421" s="205"/>
    </row>
    <row r="5422" ht="15.75" customHeight="1">
      <c r="A5422" s="138" t="s">
        <v>562</v>
      </c>
      <c r="B5422" s="89" t="s">
        <v>288</v>
      </c>
      <c r="C5422" s="34" t="s">
        <v>484</v>
      </c>
      <c r="D5422" s="35"/>
      <c r="E5422" s="36"/>
      <c r="F5422" s="37"/>
      <c r="G5422" s="38"/>
      <c r="H5422" s="35"/>
    </row>
    <row r="5423" ht="15.75" customHeight="1">
      <c r="A5423" s="42"/>
      <c r="B5423" s="140"/>
      <c r="C5423" s="42"/>
      <c r="D5423" s="44"/>
      <c r="E5423" s="45"/>
      <c r="F5423" s="42"/>
      <c r="G5423" s="46"/>
      <c r="H5423" s="44"/>
    </row>
    <row r="5424" ht="15.75" customHeight="1">
      <c r="A5424" s="48" t="s">
        <v>476</v>
      </c>
      <c r="B5424" s="48" t="s">
        <v>477</v>
      </c>
      <c r="C5424" s="48" t="s">
        <v>478</v>
      </c>
      <c r="D5424" s="49" t="s">
        <v>564</v>
      </c>
      <c r="E5424" s="50" t="s">
        <v>10</v>
      </c>
      <c r="F5424" s="48" t="s">
        <v>480</v>
      </c>
      <c r="G5424" s="51" t="s">
        <v>481</v>
      </c>
      <c r="H5424" s="49" t="s">
        <v>565</v>
      </c>
    </row>
    <row r="5425" ht="15.75" customHeight="1">
      <c r="A5425" s="53">
        <v>1.0</v>
      </c>
      <c r="B5425" s="55" t="s">
        <v>69</v>
      </c>
      <c r="C5425" s="55" t="str">
        <f>+IF(ISERROR(VLOOKUP($B5425,Insumos!$C:$G,3,FALSE)),"",VLOOKUP($B5425,Insumos!$C:$G,3,FALSE))</f>
        <v>GRAMOS</v>
      </c>
      <c r="D5425" s="56">
        <f>+IF(ISERROR(VLOOKUP($B5425,Insumos!$C:$G,2,FALSE)),"",VLOOKUP($B5425,Insumos!$C:$G,2,FALSE))</f>
        <v>2777.79</v>
      </c>
      <c r="E5425" s="57">
        <f>+IF(ISERROR(VLOOKUP($B5425,Insumos!$C:$G,5,FALSE)),"",VLOOKUP($B5425,Insumos!$C:$G,5,FALSE))</f>
        <v>5700</v>
      </c>
      <c r="F5425" s="55" t="str">
        <f>+IF(ISERROR(VLOOKUP($B5425,Insumos!$C:$G,4,FALSE)),"",VLOOKUP($B5425,Insumos!$C:$G,4,FALSE))</f>
        <v>GRAMOS</v>
      </c>
      <c r="G5425" s="182">
        <v>110.0</v>
      </c>
      <c r="H5425" s="56">
        <f t="shared" ref="H5425:H5443" si="194">IF(ISERROR(ROUND(+D5425/E5425*G5425,2)),0,ROUND(+D5425/E5425*G5425,2))</f>
        <v>53.61</v>
      </c>
    </row>
    <row r="5426" ht="15.75" customHeight="1">
      <c r="A5426" s="53">
        <v>2.0</v>
      </c>
      <c r="B5426" s="55" t="s">
        <v>52</v>
      </c>
      <c r="C5426" s="55" t="str">
        <f>+IF(ISERROR(VLOOKUP($B5426,Insumos!$C:$G,3,FALSE)),"",VLOOKUP($B5426,Insumos!$C:$G,3,FALSE))</f>
        <v>UNIDAD</v>
      </c>
      <c r="D5426" s="56">
        <f>+IF(ISERROR(VLOOKUP($B5426,Insumos!$C:$G,2,FALSE)),"",VLOOKUP($B5426,Insumos!$C:$G,2,FALSE))</f>
        <v>5000</v>
      </c>
      <c r="E5426" s="57">
        <f>+IF(ISERROR(VLOOKUP($B5426,Insumos!$C:$G,5,FALSE)),"",VLOOKUP($B5426,Insumos!$C:$G,5,FALSE))</f>
        <v>100</v>
      </c>
      <c r="F5426" s="55" t="str">
        <f>+IF(ISERROR(VLOOKUP($B5426,Insumos!$C:$G,4,FALSE)),"",VLOOKUP($B5426,Insumos!$C:$G,4,FALSE))</f>
        <v>UNIDAD</v>
      </c>
      <c r="G5426" s="186">
        <v>0.5</v>
      </c>
      <c r="H5426" s="56">
        <f t="shared" si="194"/>
        <v>25</v>
      </c>
    </row>
    <row r="5427" ht="15.75" customHeight="1">
      <c r="A5427" s="53">
        <v>3.0</v>
      </c>
      <c r="B5427" s="55" t="s">
        <v>98</v>
      </c>
      <c r="C5427" s="55" t="str">
        <f>+IF(ISERROR(VLOOKUP($B5427,Insumos!$C:$G,3,FALSE)),"",VLOOKUP($B5427,Insumos!$C:$G,3,FALSE))</f>
        <v>GRAMOS</v>
      </c>
      <c r="D5427" s="56">
        <f>+IF(ISERROR(VLOOKUP($B5427,Insumos!$C:$G,2,FALSE)),"",VLOOKUP($B5427,Insumos!$C:$G,2,FALSE))</f>
        <v>3361</v>
      </c>
      <c r="E5427" s="57">
        <f>+IF(ISERROR(VLOOKUP($B5427,Insumos!$C:$G,5,FALSE)),"",VLOOKUP($B5427,Insumos!$C:$G,5,FALSE))</f>
        <v>1000</v>
      </c>
      <c r="F5427" s="55" t="str">
        <f>+IF(ISERROR(VLOOKUP($B5427,Insumos!$C:$G,4,FALSE)),"",VLOOKUP($B5427,Insumos!$C:$G,4,FALSE))</f>
        <v>GRAMOS</v>
      </c>
      <c r="G5427" s="186">
        <v>50.0</v>
      </c>
      <c r="H5427" s="56">
        <f t="shared" si="194"/>
        <v>168.05</v>
      </c>
    </row>
    <row r="5428" ht="15.75" customHeight="1">
      <c r="A5428" s="53">
        <v>4.0</v>
      </c>
      <c r="B5428" s="55" t="s">
        <v>232</v>
      </c>
      <c r="C5428" s="55" t="str">
        <f>+IF(ISERROR(VLOOKUP($B5428,Insumos!$C:$G,3,FALSE)),"",VLOOKUP($B5428,Insumos!$C:$G,3,FALSE))</f>
        <v>GRAMOS</v>
      </c>
      <c r="D5428" s="56">
        <f>+IF(ISERROR(VLOOKUP($B5428,Insumos!$C:$G,2,FALSE)),"",VLOOKUP($B5428,Insumos!$C:$G,2,FALSE))</f>
        <v>3529.411765</v>
      </c>
      <c r="E5428" s="57">
        <f>+IF(ISERROR(VLOOKUP($B5428,Insumos!$C:$G,5,FALSE)),"",VLOOKUP($B5428,Insumos!$C:$G,5,FALSE))</f>
        <v>1000</v>
      </c>
      <c r="F5428" s="55" t="str">
        <f>+IF(ISERROR(VLOOKUP($B5428,Insumos!$C:$G,4,FALSE)),"",VLOOKUP($B5428,Insumos!$C:$G,4,FALSE))</f>
        <v>GRAMOS</v>
      </c>
      <c r="G5428" s="186">
        <v>40.0</v>
      </c>
      <c r="H5428" s="56">
        <f t="shared" si="194"/>
        <v>141.18</v>
      </c>
    </row>
    <row r="5429" ht="15.75" customHeight="1">
      <c r="A5429" s="53">
        <v>5.0</v>
      </c>
      <c r="B5429" s="55" t="s">
        <v>54</v>
      </c>
      <c r="C5429" s="55" t="str">
        <f>+IF(ISERROR(VLOOKUP($B5429,Insumos!$C:$G,3,FALSE)),"",VLOOKUP($B5429,Insumos!$C:$G,3,FALSE))</f>
        <v>UNIDAD</v>
      </c>
      <c r="D5429" s="56">
        <f>+IF(ISERROR(VLOOKUP($B5429,Insumos!$C:$G,2,FALSE)),"",VLOOKUP($B5429,Insumos!$C:$G,2,FALSE))</f>
        <v>8000</v>
      </c>
      <c r="E5429" s="57">
        <f>+IF(ISERROR(VLOOKUP($B5429,Insumos!$C:$G,5,FALSE)),"",VLOOKUP($B5429,Insumos!$C:$G,5,FALSE))</f>
        <v>36</v>
      </c>
      <c r="F5429" s="55" t="str">
        <f>+IF(ISERROR(VLOOKUP($B5429,Insumos!$C:$G,4,FALSE)),"",VLOOKUP($B5429,Insumos!$C:$G,4,FALSE))</f>
        <v>UNIDAD</v>
      </c>
      <c r="G5429" s="181">
        <v>0.5</v>
      </c>
      <c r="H5429" s="56">
        <f t="shared" si="194"/>
        <v>111.11</v>
      </c>
    </row>
    <row r="5430" ht="15.75" customHeight="1">
      <c r="A5430" s="53">
        <v>6.0</v>
      </c>
      <c r="B5430" s="55" t="s">
        <v>324</v>
      </c>
      <c r="C5430" s="55" t="str">
        <f>+IF(ISERROR(VLOOKUP($B5430,Insumos!$C:$G,3,FALSE)),"",VLOOKUP($B5430,Insumos!$C:$G,3,FALSE))</f>
        <v>GRAMOS</v>
      </c>
      <c r="D5430" s="56">
        <f>+IF(ISERROR(VLOOKUP($B5430,Insumos!$C:$G,2,FALSE)),"",VLOOKUP($B5430,Insumos!$C:$G,2,FALSE))</f>
        <v>1134.5</v>
      </c>
      <c r="E5430" s="57">
        <f>+IF(ISERROR(VLOOKUP($B5430,Insumos!$C:$G,5,FALSE)),"",VLOOKUP($B5430,Insumos!$C:$G,5,FALSE))</f>
        <v>1000</v>
      </c>
      <c r="F5430" s="55" t="str">
        <f>+IF(ISERROR(VLOOKUP($B5430,Insumos!$C:$G,4,FALSE)),"",VLOOKUP($B5430,Insumos!$C:$G,4,FALSE))</f>
        <v>GRAMOS</v>
      </c>
      <c r="G5430" s="182">
        <v>5.0</v>
      </c>
      <c r="H5430" s="56">
        <f t="shared" si="194"/>
        <v>5.67</v>
      </c>
    </row>
    <row r="5431" ht="15.75" customHeight="1">
      <c r="A5431" s="53">
        <v>7.0</v>
      </c>
      <c r="B5431" s="55" t="s">
        <v>87</v>
      </c>
      <c r="C5431" s="55" t="str">
        <f>+IF(ISERROR(VLOOKUP($B5431,Insumos!$C:$G,3,FALSE)),"",VLOOKUP($B5431,Insumos!$C:$G,3,FALSE))</f>
        <v>GRAMOS</v>
      </c>
      <c r="D5431" s="56">
        <f>+IF(ISERROR(VLOOKUP($B5431,Insumos!$C:$G,2,FALSE)),"",VLOOKUP($B5431,Insumos!$C:$G,2,FALSE))</f>
        <v>3795</v>
      </c>
      <c r="E5431" s="57">
        <f>+IF(ISERROR(VLOOKUP($B5431,Insumos!$C:$G,5,FALSE)),"",VLOOKUP($B5431,Insumos!$C:$G,5,FALSE))</f>
        <v>500</v>
      </c>
      <c r="F5431" s="55" t="str">
        <f>+IF(ISERROR(VLOOKUP($B5431,Insumos!$C:$G,4,FALSE)),"",VLOOKUP($B5431,Insumos!$C:$G,4,FALSE))</f>
        <v>GRAMOS</v>
      </c>
      <c r="G5431" s="182">
        <v>5.0</v>
      </c>
      <c r="H5431" s="56">
        <f t="shared" si="194"/>
        <v>37.95</v>
      </c>
    </row>
    <row r="5432" ht="15.75" customHeight="1">
      <c r="A5432" s="53">
        <v>8.0</v>
      </c>
      <c r="B5432" s="55" t="s">
        <v>297</v>
      </c>
      <c r="C5432" s="55" t="str">
        <f>+IF(ISERROR(VLOOKUP($B5432,Insumos!$C:$G,3,FALSE)),"",VLOOKUP($B5432,Insumos!$C:$G,3,FALSE))</f>
        <v>CAJA</v>
      </c>
      <c r="D5432" s="56">
        <f>+IF(ISERROR(VLOOKUP($B5432,Insumos!$C:$G,2,FALSE)),"",VLOOKUP($B5432,Insumos!$C:$G,2,FALSE))</f>
        <v>110</v>
      </c>
      <c r="E5432" s="57">
        <f>+IF(ISERROR(VLOOKUP($B5432,Insumos!$C:$G,5,FALSE)),"",VLOOKUP($B5432,Insumos!$C:$G,5,FALSE))</f>
        <v>1</v>
      </c>
      <c r="F5432" s="55" t="str">
        <f>+IF(ISERROR(VLOOKUP($B5432,Insumos!$C:$G,4,FALSE)),"",VLOOKUP($B5432,Insumos!$C:$G,4,FALSE))</f>
        <v>CAJA</v>
      </c>
      <c r="G5432" s="141">
        <v>1.0</v>
      </c>
      <c r="H5432" s="56">
        <f t="shared" si="194"/>
        <v>110</v>
      </c>
    </row>
    <row r="5433" ht="15.75" customHeight="1">
      <c r="A5433" s="53">
        <v>9.0</v>
      </c>
      <c r="B5433" s="55" t="s">
        <v>314</v>
      </c>
      <c r="C5433" s="55" t="str">
        <f>+IF(ISERROR(VLOOKUP($B5433,Insumos!$C:$G,3,FALSE)),"",VLOOKUP($B5433,Insumos!$C:$G,3,FALSE))</f>
        <v>UNIDAD</v>
      </c>
      <c r="D5433" s="56">
        <f>+IF(ISERROR(VLOOKUP($B5433,Insumos!$C:$G,2,FALSE)),"",VLOOKUP($B5433,Insumos!$C:$G,2,FALSE))</f>
        <v>10.5</v>
      </c>
      <c r="E5433" s="57">
        <f>+IF(ISERROR(VLOOKUP($B5433,Insumos!$C:$G,5,FALSE)),"",VLOOKUP($B5433,Insumos!$C:$G,5,FALSE))</f>
        <v>1</v>
      </c>
      <c r="F5433" s="55" t="str">
        <f>+IF(ISERROR(VLOOKUP($B5433,Insumos!$C:$G,4,FALSE)),"",VLOOKUP($B5433,Insumos!$C:$G,4,FALSE))</f>
        <v>UNIDAD</v>
      </c>
      <c r="G5433" s="141">
        <v>1.0</v>
      </c>
      <c r="H5433" s="56">
        <f t="shared" si="194"/>
        <v>10.5</v>
      </c>
    </row>
    <row r="5434" ht="15.75" customHeight="1">
      <c r="A5434" s="53">
        <v>10.0</v>
      </c>
      <c r="B5434" s="55" t="s">
        <v>156</v>
      </c>
      <c r="C5434" s="55" t="str">
        <f>+IF(ISERROR(VLOOKUP($B5434,Insumos!$C:$G,3,FALSE)),"",VLOOKUP($B5434,Insumos!$C:$G,3,FALSE))</f>
        <v>GRAMOS</v>
      </c>
      <c r="D5434" s="56">
        <f>+IF(ISERROR(VLOOKUP($B5434,Insumos!$C:$G,2,FALSE)),"",VLOOKUP($B5434,Insumos!$C:$G,2,FALSE))</f>
        <v>909</v>
      </c>
      <c r="E5434" s="57">
        <f>+IF(ISERROR(VLOOKUP($B5434,Insumos!$C:$G,5,FALSE)),"",VLOOKUP($B5434,Insumos!$C:$G,5,FALSE))</f>
        <v>1000</v>
      </c>
      <c r="F5434" s="55" t="str">
        <f>+IF(ISERROR(VLOOKUP($B5434,Insumos!$C:$G,4,FALSE)),"",VLOOKUP($B5434,Insumos!$C:$G,4,FALSE))</f>
        <v>GRAMOS</v>
      </c>
      <c r="G5434" s="141">
        <v>8.0</v>
      </c>
      <c r="H5434" s="56">
        <f t="shared" si="194"/>
        <v>7.27</v>
      </c>
    </row>
    <row r="5435" ht="15.75" customHeight="1">
      <c r="A5435" s="53">
        <v>11.0</v>
      </c>
      <c r="B5435" s="55" t="s">
        <v>313</v>
      </c>
      <c r="C5435" s="55" t="str">
        <f>+IF(ISERROR(VLOOKUP($B5435,Insumos!$C:$G,3,FALSE)),"",VLOOKUP($B5435,Insumos!$C:$G,3,FALSE))</f>
        <v>GRAMOS</v>
      </c>
      <c r="D5435" s="56">
        <f>+IF(ISERROR(VLOOKUP($B5435,Insumos!$C:$G,2,FALSE)),"",VLOOKUP($B5435,Insumos!$C:$G,2,FALSE))</f>
        <v>6750</v>
      </c>
      <c r="E5435" s="57">
        <f>+IF(ISERROR(VLOOKUP($B5435,Insumos!$C:$G,5,FALSE)),"",VLOOKUP($B5435,Insumos!$C:$G,5,FALSE))</f>
        <v>1000</v>
      </c>
      <c r="F5435" s="55" t="str">
        <f>+IF(ISERROR(VLOOKUP($B5435,Insumos!$C:$G,4,FALSE)),"",VLOOKUP($B5435,Insumos!$C:$G,4,FALSE))</f>
        <v>GRAMOS</v>
      </c>
      <c r="G5435" s="141">
        <v>8.0</v>
      </c>
      <c r="H5435" s="56">
        <f t="shared" si="194"/>
        <v>54</v>
      </c>
    </row>
    <row r="5436" ht="15.75" customHeight="1">
      <c r="A5436" s="53">
        <v>12.0</v>
      </c>
      <c r="B5436" s="55" t="s">
        <v>311</v>
      </c>
      <c r="C5436" s="55" t="str">
        <f>+IF(ISERROR(VLOOKUP($B5436,Insumos!$C:$G,3,FALSE)),"",VLOOKUP($B5436,Insumos!$C:$G,3,FALSE))</f>
        <v>UNIDAD</v>
      </c>
      <c r="D5436" s="56">
        <f>+IF(ISERROR(VLOOKUP($B5436,Insumos!$C:$G,2,FALSE)),"",VLOOKUP($B5436,Insumos!$C:$G,2,FALSE))</f>
        <v>75.25</v>
      </c>
      <c r="E5436" s="57">
        <f>+IF(ISERROR(VLOOKUP($B5436,Insumos!$C:$G,5,FALSE)),"",VLOOKUP($B5436,Insumos!$C:$G,5,FALSE))</f>
        <v>1</v>
      </c>
      <c r="F5436" s="55" t="str">
        <f>+IF(ISERROR(VLOOKUP($B5436,Insumos!$C:$G,4,FALSE)),"",VLOOKUP($B5436,Insumos!$C:$G,4,FALSE))</f>
        <v>UNIDAD</v>
      </c>
      <c r="G5436" s="141">
        <v>1.0</v>
      </c>
      <c r="H5436" s="56">
        <f t="shared" si="194"/>
        <v>75.25</v>
      </c>
    </row>
    <row r="5437" ht="15.75" customHeight="1">
      <c r="A5437" s="53">
        <v>13.0</v>
      </c>
      <c r="B5437" s="55" t="s">
        <v>312</v>
      </c>
      <c r="C5437" s="55" t="str">
        <f>+IF(ISERROR(VLOOKUP($B5437,Insumos!$C:$G,3,FALSE)),"",VLOOKUP($B5437,Insumos!$C:$G,3,FALSE))</f>
        <v>UNIDAD</v>
      </c>
      <c r="D5437" s="56">
        <f>+IF(ISERROR(VLOOKUP($B5437,Insumos!$C:$G,2,FALSE)),"",VLOOKUP($B5437,Insumos!$C:$G,2,FALSE))</f>
        <v>90.25</v>
      </c>
      <c r="E5437" s="57">
        <f>+IF(ISERROR(VLOOKUP($B5437,Insumos!$C:$G,5,FALSE)),"",VLOOKUP($B5437,Insumos!$C:$G,5,FALSE))</f>
        <v>1</v>
      </c>
      <c r="F5437" s="55" t="str">
        <f>+IF(ISERROR(VLOOKUP($B5437,Insumos!$C:$G,4,FALSE)),"",VLOOKUP($B5437,Insumos!$C:$G,4,FALSE))</f>
        <v>UNIDAD</v>
      </c>
      <c r="G5437" s="141">
        <v>1.0</v>
      </c>
      <c r="H5437" s="56">
        <f t="shared" si="194"/>
        <v>90.25</v>
      </c>
    </row>
    <row r="5438" ht="15.75" customHeight="1">
      <c r="A5438" s="53">
        <v>14.0</v>
      </c>
      <c r="B5438" s="55" t="s">
        <v>303</v>
      </c>
      <c r="C5438" s="55" t="str">
        <f>+IF(ISERROR(VLOOKUP($B5438,Insumos!$C:$G,3,FALSE)),"",VLOOKUP($B5438,Insumos!$C:$G,3,FALSE))</f>
        <v>UNIDAD</v>
      </c>
      <c r="D5438" s="56">
        <f>+IF(ISERROR(VLOOKUP($B5438,Insumos!$C:$G,2,FALSE)),"",VLOOKUP($B5438,Insumos!$C:$G,2,FALSE))</f>
        <v>10</v>
      </c>
      <c r="E5438" s="57">
        <f>+IF(ISERROR(VLOOKUP($B5438,Insumos!$C:$G,5,FALSE)),"",VLOOKUP($B5438,Insumos!$C:$G,5,FALSE))</f>
        <v>1</v>
      </c>
      <c r="F5438" s="55" t="str">
        <f>+IF(ISERROR(VLOOKUP($B5438,Insumos!$C:$G,4,FALSE)),"",VLOOKUP($B5438,Insumos!$C:$G,4,FALSE))</f>
        <v>UNIDAD</v>
      </c>
      <c r="G5438" s="141">
        <v>1.0</v>
      </c>
      <c r="H5438" s="56">
        <f t="shared" si="194"/>
        <v>10</v>
      </c>
    </row>
    <row r="5439" ht="15.75" customHeight="1">
      <c r="A5439" s="53">
        <v>15.0</v>
      </c>
      <c r="B5439" s="55" t="s">
        <v>304</v>
      </c>
      <c r="C5439" s="55" t="str">
        <f>+IF(ISERROR(VLOOKUP($B5439,Insumos!$C:$G,3,FALSE)),"",VLOOKUP($B5439,Insumos!$C:$G,3,FALSE))</f>
        <v>UNIDAD</v>
      </c>
      <c r="D5439" s="56">
        <f>+IF(ISERROR(VLOOKUP($B5439,Insumos!$C:$G,2,FALSE)),"",VLOOKUP($B5439,Insumos!$C:$G,2,FALSE))</f>
        <v>9</v>
      </c>
      <c r="E5439" s="57">
        <f>+IF(ISERROR(VLOOKUP($B5439,Insumos!$C:$G,5,FALSE)),"",VLOOKUP($B5439,Insumos!$C:$G,5,FALSE))</f>
        <v>1</v>
      </c>
      <c r="F5439" s="55" t="str">
        <f>+IF(ISERROR(VLOOKUP($B5439,Insumos!$C:$G,4,FALSE)),"",VLOOKUP($B5439,Insumos!$C:$G,4,FALSE))</f>
        <v>UNIDAD</v>
      </c>
      <c r="G5439" s="141">
        <v>1.0</v>
      </c>
      <c r="H5439" s="56">
        <f t="shared" si="194"/>
        <v>9</v>
      </c>
    </row>
    <row r="5440" ht="15.75" customHeight="1">
      <c r="A5440" s="53">
        <v>16.0</v>
      </c>
      <c r="B5440" s="55" t="s">
        <v>315</v>
      </c>
      <c r="C5440" s="55" t="str">
        <f>+IF(ISERROR(VLOOKUP($B5440,Insumos!$C:$G,3,FALSE)),"",VLOOKUP($B5440,Insumos!$C:$G,3,FALSE))</f>
        <v>UNIDAD</v>
      </c>
      <c r="D5440" s="56">
        <f>+IF(ISERROR(VLOOKUP($B5440,Insumos!$C:$G,2,FALSE)),"",VLOOKUP($B5440,Insumos!$C:$G,2,FALSE))</f>
        <v>170</v>
      </c>
      <c r="E5440" s="57">
        <f>+IF(ISERROR(VLOOKUP($B5440,Insumos!$C:$G,5,FALSE)),"",VLOOKUP($B5440,Insumos!$C:$G,5,FALSE))</f>
        <v>1</v>
      </c>
      <c r="F5440" s="55" t="str">
        <f>+IF(ISERROR(VLOOKUP($B5440,Insumos!$C:$G,4,FALSE)),"",VLOOKUP($B5440,Insumos!$C:$G,4,FALSE))</f>
        <v>UNIDAD</v>
      </c>
      <c r="G5440" s="141">
        <v>1.0</v>
      </c>
      <c r="H5440" s="56">
        <f t="shared" si="194"/>
        <v>170</v>
      </c>
    </row>
    <row r="5441" ht="15.75" customHeight="1">
      <c r="A5441" s="53">
        <v>17.0</v>
      </c>
      <c r="B5441" s="55"/>
      <c r="C5441" s="55" t="str">
        <f>+IF(ISERROR(VLOOKUP($B5441,Insumos!$C:$G,3,FALSE)),"",VLOOKUP($B5441,Insumos!$C:$G,3,FALSE))</f>
        <v/>
      </c>
      <c r="D5441" s="56" t="str">
        <f>+IF(ISERROR(VLOOKUP($B5441,Insumos!$C:$G,2,FALSE)),"",VLOOKUP($B5441,Insumos!$C:$G,2,FALSE))</f>
        <v/>
      </c>
      <c r="E5441" s="57" t="str">
        <f>+IF(ISERROR(VLOOKUP($B5441,Insumos!$C:$G,5,FALSE)),"",VLOOKUP($B5441,Insumos!$C:$G,5,FALSE))</f>
        <v/>
      </c>
      <c r="F5441" s="55" t="str">
        <f>+IF(ISERROR(VLOOKUP($B5441,Insumos!$C:$G,4,FALSE)),"",VLOOKUP($B5441,Insumos!$C:$G,4,FALSE))</f>
        <v/>
      </c>
      <c r="G5441" s="141"/>
      <c r="H5441" s="56">
        <f t="shared" si="194"/>
        <v>0</v>
      </c>
    </row>
    <row r="5442" ht="15.75" customHeight="1">
      <c r="A5442" s="53">
        <v>18.0</v>
      </c>
      <c r="B5442" s="55"/>
      <c r="C5442" s="55" t="str">
        <f>+IF(ISERROR(VLOOKUP($B5442,Insumos!$C:$G,3,FALSE)),"",VLOOKUP($B5442,Insumos!$C:$G,3,FALSE))</f>
        <v/>
      </c>
      <c r="D5442" s="56" t="str">
        <f>+IF(ISERROR(VLOOKUP($B5442,Insumos!$C:$G,2,FALSE)),"",VLOOKUP($B5442,Insumos!$C:$G,2,FALSE))</f>
        <v/>
      </c>
      <c r="E5442" s="57" t="str">
        <f>+IF(ISERROR(VLOOKUP($B5442,Insumos!$C:$G,5,FALSE)),"",VLOOKUP($B5442,Insumos!$C:$G,5,FALSE))</f>
        <v/>
      </c>
      <c r="F5442" s="55" t="str">
        <f>+IF(ISERROR(VLOOKUP($B5442,Insumos!$C:$G,4,FALSE)),"",VLOOKUP($B5442,Insumos!$C:$G,4,FALSE))</f>
        <v/>
      </c>
      <c r="G5442" s="141"/>
      <c r="H5442" s="56">
        <f t="shared" si="194"/>
        <v>0</v>
      </c>
    </row>
    <row r="5443" ht="15.75" customHeight="1">
      <c r="A5443" s="53">
        <v>19.0</v>
      </c>
      <c r="B5443" s="55"/>
      <c r="C5443" s="55" t="str">
        <f>+IF(ISERROR(VLOOKUP($B5443,Insumos!$C:$G,3,FALSE)),"",VLOOKUP($B5443,Insumos!$C:$G,3,FALSE))</f>
        <v/>
      </c>
      <c r="D5443" s="56" t="str">
        <f>+IF(ISERROR(VLOOKUP($B5443,Insumos!$C:$G,2,FALSE)),"",VLOOKUP($B5443,Insumos!$C:$G,2,FALSE))</f>
        <v/>
      </c>
      <c r="E5443" s="57" t="str">
        <f>+IF(ISERROR(VLOOKUP($B5443,Insumos!$C:$G,5,FALSE)),"",VLOOKUP($B5443,Insumos!$C:$G,5,FALSE))</f>
        <v/>
      </c>
      <c r="F5443" s="55" t="str">
        <f>+IF(ISERROR(VLOOKUP($B5443,Insumos!$C:$G,4,FALSE)),"",VLOOKUP($B5443,Insumos!$C:$G,4,FALSE))</f>
        <v/>
      </c>
      <c r="G5443" s="141"/>
      <c r="H5443" s="56">
        <f t="shared" si="194"/>
        <v>0</v>
      </c>
    </row>
    <row r="5444" ht="15.75" customHeight="1">
      <c r="A5444" s="42"/>
      <c r="B5444" s="140"/>
      <c r="C5444" s="41"/>
      <c r="D5444" s="44"/>
      <c r="E5444" s="45"/>
      <c r="F5444" s="41"/>
      <c r="G5444" s="67" t="s">
        <v>566</v>
      </c>
      <c r="H5444" s="68">
        <f>+SUM(H5425:H5443)</f>
        <v>1078.84</v>
      </c>
    </row>
    <row r="5445" ht="15.75" customHeight="1">
      <c r="A5445" s="42"/>
      <c r="B5445" s="140"/>
      <c r="C5445" s="41"/>
      <c r="D5445" s="44"/>
      <c r="E5445" s="45"/>
      <c r="F5445" s="41"/>
      <c r="G5445" s="67" t="s">
        <v>569</v>
      </c>
      <c r="H5445" s="142">
        <f>+H5444/10</f>
        <v>107.884</v>
      </c>
    </row>
    <row r="5446" ht="15.75" customHeight="1">
      <c r="A5446" s="42"/>
      <c r="B5446" s="140"/>
      <c r="C5446" s="41"/>
      <c r="D5446" s="44"/>
      <c r="E5446" s="45"/>
      <c r="F5446" s="41"/>
      <c r="G5446" s="67" t="s">
        <v>570</v>
      </c>
      <c r="H5446" s="143">
        <f>(H5444+H5445)*1.19</f>
        <v>1412.20156</v>
      </c>
    </row>
    <row r="5447" ht="15.75" customHeight="1">
      <c r="A5447" s="42"/>
      <c r="B5447" s="140"/>
      <c r="C5447" s="41"/>
      <c r="D5447" s="44"/>
      <c r="E5447" s="45"/>
      <c r="F5447" s="41"/>
      <c r="G5447" s="67" t="s">
        <v>571</v>
      </c>
      <c r="H5447" s="144" t="str">
        <f>+H5446/H5448</f>
        <v>#DIV/0!</v>
      </c>
    </row>
    <row r="5448" ht="15.75" customHeight="1">
      <c r="A5448" s="42"/>
      <c r="B5448" s="140"/>
      <c r="C5448" s="41"/>
      <c r="D5448" s="44"/>
      <c r="E5448" s="45"/>
      <c r="F5448" s="41"/>
      <c r="G5448" s="67" t="s">
        <v>572</v>
      </c>
      <c r="H5448" s="145"/>
    </row>
    <row r="5449" ht="15.75" customHeight="1">
      <c r="A5449" s="42"/>
      <c r="B5449" s="140"/>
      <c r="C5449" s="41"/>
      <c r="D5449" s="44"/>
      <c r="E5449" s="45"/>
      <c r="F5449" s="41"/>
      <c r="G5449" s="67"/>
      <c r="H5449" s="205"/>
    </row>
    <row r="5450" ht="15.75" customHeight="1">
      <c r="A5450" s="138" t="s">
        <v>562</v>
      </c>
      <c r="B5450" s="89" t="s">
        <v>289</v>
      </c>
      <c r="C5450" s="34" t="s">
        <v>484</v>
      </c>
      <c r="D5450" s="35"/>
      <c r="E5450" s="36"/>
      <c r="F5450" s="37"/>
      <c r="G5450" s="38"/>
      <c r="H5450" s="35"/>
    </row>
    <row r="5451" ht="15.75" customHeight="1">
      <c r="A5451" s="42"/>
      <c r="B5451" s="140"/>
      <c r="C5451" s="42"/>
      <c r="D5451" s="44"/>
      <c r="E5451" s="45"/>
      <c r="F5451" s="42"/>
      <c r="G5451" s="46"/>
      <c r="H5451" s="44"/>
    </row>
    <row r="5452" ht="15.75" customHeight="1">
      <c r="A5452" s="48" t="s">
        <v>476</v>
      </c>
      <c r="B5452" s="48" t="s">
        <v>477</v>
      </c>
      <c r="C5452" s="48" t="s">
        <v>478</v>
      </c>
      <c r="D5452" s="49" t="s">
        <v>564</v>
      </c>
      <c r="E5452" s="50" t="s">
        <v>10</v>
      </c>
      <c r="F5452" s="48" t="s">
        <v>480</v>
      </c>
      <c r="G5452" s="51" t="s">
        <v>481</v>
      </c>
      <c r="H5452" s="49" t="s">
        <v>565</v>
      </c>
    </row>
    <row r="5453" ht="15.75" customHeight="1">
      <c r="A5453" s="53">
        <v>1.0</v>
      </c>
      <c r="B5453" s="55" t="s">
        <v>69</v>
      </c>
      <c r="C5453" s="55" t="str">
        <f>+IF(ISERROR(VLOOKUP($B5453,Insumos!$C:$G,3,FALSE)),"",VLOOKUP($B5453,Insumos!$C:$G,3,FALSE))</f>
        <v>GRAMOS</v>
      </c>
      <c r="D5453" s="56">
        <f>+IF(ISERROR(VLOOKUP($B5453,Insumos!$C:$G,2,FALSE)),"",VLOOKUP($B5453,Insumos!$C:$G,2,FALSE))</f>
        <v>2777.79</v>
      </c>
      <c r="E5453" s="57">
        <f>+IF(ISERROR(VLOOKUP($B5453,Insumos!$C:$G,5,FALSE)),"",VLOOKUP($B5453,Insumos!$C:$G,5,FALSE))</f>
        <v>5700</v>
      </c>
      <c r="F5453" s="55" t="str">
        <f>+IF(ISERROR(VLOOKUP($B5453,Insumos!$C:$G,4,FALSE)),"",VLOOKUP($B5453,Insumos!$C:$G,4,FALSE))</f>
        <v>GRAMOS</v>
      </c>
      <c r="G5453" s="182">
        <v>110.0</v>
      </c>
      <c r="H5453" s="56">
        <f t="shared" ref="H5453:H5469" si="195">IF(ISERROR(ROUND(+D5453/E5453*G5453,2)),0,ROUND(+D5453/E5453*G5453,2))</f>
        <v>53.61</v>
      </c>
    </row>
    <row r="5454" ht="15.75" customHeight="1">
      <c r="A5454" s="53">
        <v>2.0</v>
      </c>
      <c r="B5454" s="55" t="s">
        <v>52</v>
      </c>
      <c r="C5454" s="55" t="str">
        <f>+IF(ISERROR(VLOOKUP($B5454,Insumos!$C:$G,3,FALSE)),"",VLOOKUP($B5454,Insumos!$C:$G,3,FALSE))</f>
        <v>UNIDAD</v>
      </c>
      <c r="D5454" s="56">
        <f>+IF(ISERROR(VLOOKUP($B5454,Insumos!$C:$G,2,FALSE)),"",VLOOKUP($B5454,Insumos!$C:$G,2,FALSE))</f>
        <v>5000</v>
      </c>
      <c r="E5454" s="57">
        <f>+IF(ISERROR(VLOOKUP($B5454,Insumos!$C:$G,5,FALSE)),"",VLOOKUP($B5454,Insumos!$C:$G,5,FALSE))</f>
        <v>100</v>
      </c>
      <c r="F5454" s="55" t="str">
        <f>+IF(ISERROR(VLOOKUP($B5454,Insumos!$C:$G,4,FALSE)),"",VLOOKUP($B5454,Insumos!$C:$G,4,FALSE))</f>
        <v>UNIDAD</v>
      </c>
      <c r="G5454" s="186">
        <v>0.5</v>
      </c>
      <c r="H5454" s="56">
        <f t="shared" si="195"/>
        <v>25</v>
      </c>
    </row>
    <row r="5455" ht="15.75" customHeight="1">
      <c r="A5455" s="53">
        <v>3.0</v>
      </c>
      <c r="B5455" s="55" t="s">
        <v>249</v>
      </c>
      <c r="C5455" s="55" t="str">
        <f>+IF(ISERROR(VLOOKUP($B5455,Insumos!$C:$G,3,FALSE)),"",VLOOKUP($B5455,Insumos!$C:$G,3,FALSE))</f>
        <v>GRAMOS</v>
      </c>
      <c r="D5455" s="56">
        <f>+IF(ISERROR(VLOOKUP($B5455,Insumos!$C:$G,2,FALSE)),"",VLOOKUP($B5455,Insumos!$C:$G,2,FALSE))</f>
        <v>890</v>
      </c>
      <c r="E5455" s="57">
        <f>+IF(ISERROR(VLOOKUP($B5455,Insumos!$C:$G,5,FALSE)),"",VLOOKUP($B5455,Insumos!$C:$G,5,FALSE))</f>
        <v>1000</v>
      </c>
      <c r="F5455" s="55" t="str">
        <f>+IF(ISERROR(VLOOKUP($B5455,Insumos!$C:$G,4,FALSE)),"",VLOOKUP($B5455,Insumos!$C:$G,4,FALSE))</f>
        <v>GRAMOS</v>
      </c>
      <c r="G5455" s="186">
        <v>50.0</v>
      </c>
      <c r="H5455" s="56">
        <f t="shared" si="195"/>
        <v>44.5</v>
      </c>
    </row>
    <row r="5456" ht="15.75" customHeight="1">
      <c r="A5456" s="53">
        <v>4.0</v>
      </c>
      <c r="B5456" s="55" t="s">
        <v>232</v>
      </c>
      <c r="C5456" s="55" t="str">
        <f>+IF(ISERROR(VLOOKUP($B5456,Insumos!$C:$G,3,FALSE)),"",VLOOKUP($B5456,Insumos!$C:$G,3,FALSE))</f>
        <v>GRAMOS</v>
      </c>
      <c r="D5456" s="56">
        <f>+IF(ISERROR(VLOOKUP($B5456,Insumos!$C:$G,2,FALSE)),"",VLOOKUP($B5456,Insumos!$C:$G,2,FALSE))</f>
        <v>3529.411765</v>
      </c>
      <c r="E5456" s="57">
        <f>+IF(ISERROR(VLOOKUP($B5456,Insumos!$C:$G,5,FALSE)),"",VLOOKUP($B5456,Insumos!$C:$G,5,FALSE))</f>
        <v>1000</v>
      </c>
      <c r="F5456" s="55" t="str">
        <f>+IF(ISERROR(VLOOKUP($B5456,Insumos!$C:$G,4,FALSE)),"",VLOOKUP($B5456,Insumos!$C:$G,4,FALSE))</f>
        <v>GRAMOS</v>
      </c>
      <c r="G5456" s="186">
        <v>40.0</v>
      </c>
      <c r="H5456" s="56">
        <f t="shared" si="195"/>
        <v>141.18</v>
      </c>
    </row>
    <row r="5457" ht="15.75" customHeight="1">
      <c r="A5457" s="53">
        <v>5.0</v>
      </c>
      <c r="B5457" s="55" t="s">
        <v>45</v>
      </c>
      <c r="C5457" s="55" t="str">
        <f>+IF(ISERROR(VLOOKUP($B5457,Insumos!$C:$G,3,FALSE)),"",VLOOKUP($B5457,Insumos!$C:$G,3,FALSE))</f>
        <v>GRAMOS</v>
      </c>
      <c r="D5457" s="56">
        <f>+IF(ISERROR(VLOOKUP($B5457,Insumos!$C:$G,2,FALSE)),"",VLOOKUP($B5457,Insumos!$C:$G,2,FALSE))</f>
        <v>934</v>
      </c>
      <c r="E5457" s="57">
        <f>+IF(ISERROR(VLOOKUP($B5457,Insumos!$C:$G,5,FALSE)),"",VLOOKUP($B5457,Insumos!$C:$G,5,FALSE))</f>
        <v>1000</v>
      </c>
      <c r="F5457" s="55" t="str">
        <f>+IF(ISERROR(VLOOKUP($B5457,Insumos!$C:$G,4,FALSE)),"",VLOOKUP($B5457,Insumos!$C:$G,4,FALSE))</f>
        <v>GRAMOS</v>
      </c>
      <c r="G5457" s="181">
        <v>20.0</v>
      </c>
      <c r="H5457" s="56">
        <f t="shared" si="195"/>
        <v>18.68</v>
      </c>
    </row>
    <row r="5458" ht="15.75" customHeight="1">
      <c r="A5458" s="53">
        <v>6.0</v>
      </c>
      <c r="B5458" s="55" t="s">
        <v>324</v>
      </c>
      <c r="C5458" s="55" t="str">
        <f>+IF(ISERROR(VLOOKUP($B5458,Insumos!$C:$G,3,FALSE)),"",VLOOKUP($B5458,Insumos!$C:$G,3,FALSE))</f>
        <v>GRAMOS</v>
      </c>
      <c r="D5458" s="56">
        <f>+IF(ISERROR(VLOOKUP($B5458,Insumos!$C:$G,2,FALSE)),"",VLOOKUP($B5458,Insumos!$C:$G,2,FALSE))</f>
        <v>1134.5</v>
      </c>
      <c r="E5458" s="57">
        <f>+IF(ISERROR(VLOOKUP($B5458,Insumos!$C:$G,5,FALSE)),"",VLOOKUP($B5458,Insumos!$C:$G,5,FALSE))</f>
        <v>1000</v>
      </c>
      <c r="F5458" s="55" t="str">
        <f>+IF(ISERROR(VLOOKUP($B5458,Insumos!$C:$G,4,FALSE)),"",VLOOKUP($B5458,Insumos!$C:$G,4,FALSE))</f>
        <v>GRAMOS</v>
      </c>
      <c r="G5458" s="182">
        <v>5.0</v>
      </c>
      <c r="H5458" s="56">
        <f t="shared" si="195"/>
        <v>5.67</v>
      </c>
    </row>
    <row r="5459" ht="15.75" customHeight="1">
      <c r="A5459" s="53">
        <v>7.0</v>
      </c>
      <c r="B5459" s="55" t="s">
        <v>324</v>
      </c>
      <c r="C5459" s="55" t="str">
        <f>+IF(ISERROR(VLOOKUP($B5459,Insumos!$C:$G,3,FALSE)),"",VLOOKUP($B5459,Insumos!$C:$G,3,FALSE))</f>
        <v>GRAMOS</v>
      </c>
      <c r="D5459" s="56">
        <f>+IF(ISERROR(VLOOKUP($B5459,Insumos!$C:$G,2,FALSE)),"",VLOOKUP($B5459,Insumos!$C:$G,2,FALSE))</f>
        <v>1134.5</v>
      </c>
      <c r="E5459" s="57">
        <f>+IF(ISERROR(VLOOKUP($B5459,Insumos!$C:$G,5,FALSE)),"",VLOOKUP($B5459,Insumos!$C:$G,5,FALSE))</f>
        <v>1000</v>
      </c>
      <c r="F5459" s="55" t="str">
        <f>+IF(ISERROR(VLOOKUP($B5459,Insumos!$C:$G,4,FALSE)),"",VLOOKUP($B5459,Insumos!$C:$G,4,FALSE))</f>
        <v>GRAMOS</v>
      </c>
      <c r="G5459" s="182">
        <v>5.0</v>
      </c>
      <c r="H5459" s="56">
        <f t="shared" si="195"/>
        <v>5.67</v>
      </c>
    </row>
    <row r="5460" ht="15.75" customHeight="1">
      <c r="A5460" s="53">
        <v>8.0</v>
      </c>
      <c r="B5460" s="55" t="s">
        <v>297</v>
      </c>
      <c r="C5460" s="55" t="str">
        <f>+IF(ISERROR(VLOOKUP($B5460,Insumos!$C:$G,3,FALSE)),"",VLOOKUP($B5460,Insumos!$C:$G,3,FALSE))</f>
        <v>CAJA</v>
      </c>
      <c r="D5460" s="56">
        <f>+IF(ISERROR(VLOOKUP($B5460,Insumos!$C:$G,2,FALSE)),"",VLOOKUP($B5460,Insumos!$C:$G,2,FALSE))</f>
        <v>110</v>
      </c>
      <c r="E5460" s="57">
        <f>+IF(ISERROR(VLOOKUP($B5460,Insumos!$C:$G,5,FALSE)),"",VLOOKUP($B5460,Insumos!$C:$G,5,FALSE))</f>
        <v>1</v>
      </c>
      <c r="F5460" s="55" t="str">
        <f>+IF(ISERROR(VLOOKUP($B5460,Insumos!$C:$G,4,FALSE)),"",VLOOKUP($B5460,Insumos!$C:$G,4,FALSE))</f>
        <v>CAJA</v>
      </c>
      <c r="G5460" s="141">
        <v>1.0</v>
      </c>
      <c r="H5460" s="56">
        <f t="shared" si="195"/>
        <v>110</v>
      </c>
    </row>
    <row r="5461" ht="15.75" customHeight="1">
      <c r="A5461" s="53">
        <v>9.0</v>
      </c>
      <c r="B5461" s="55" t="s">
        <v>314</v>
      </c>
      <c r="C5461" s="55" t="str">
        <f>+IF(ISERROR(VLOOKUP($B5461,Insumos!$C:$G,3,FALSE)),"",VLOOKUP($B5461,Insumos!$C:$G,3,FALSE))</f>
        <v>UNIDAD</v>
      </c>
      <c r="D5461" s="56">
        <f>+IF(ISERROR(VLOOKUP($B5461,Insumos!$C:$G,2,FALSE)),"",VLOOKUP($B5461,Insumos!$C:$G,2,FALSE))</f>
        <v>10.5</v>
      </c>
      <c r="E5461" s="57">
        <f>+IF(ISERROR(VLOOKUP($B5461,Insumos!$C:$G,5,FALSE)),"",VLOOKUP($B5461,Insumos!$C:$G,5,FALSE))</f>
        <v>1</v>
      </c>
      <c r="F5461" s="55" t="str">
        <f>+IF(ISERROR(VLOOKUP($B5461,Insumos!$C:$G,4,FALSE)),"",VLOOKUP($B5461,Insumos!$C:$G,4,FALSE))</f>
        <v>UNIDAD</v>
      </c>
      <c r="G5461" s="141">
        <v>1.0</v>
      </c>
      <c r="H5461" s="56">
        <f t="shared" si="195"/>
        <v>10.5</v>
      </c>
    </row>
    <row r="5462" ht="15.75" customHeight="1">
      <c r="A5462" s="53">
        <v>10.0</v>
      </c>
      <c r="B5462" s="55" t="s">
        <v>156</v>
      </c>
      <c r="C5462" s="55" t="str">
        <f>+IF(ISERROR(VLOOKUP($B5462,Insumos!$C:$G,3,FALSE)),"",VLOOKUP($B5462,Insumos!$C:$G,3,FALSE))</f>
        <v>GRAMOS</v>
      </c>
      <c r="D5462" s="56">
        <f>+IF(ISERROR(VLOOKUP($B5462,Insumos!$C:$G,2,FALSE)),"",VLOOKUP($B5462,Insumos!$C:$G,2,FALSE))</f>
        <v>909</v>
      </c>
      <c r="E5462" s="57">
        <f>+IF(ISERROR(VLOOKUP($B5462,Insumos!$C:$G,5,FALSE)),"",VLOOKUP($B5462,Insumos!$C:$G,5,FALSE))</f>
        <v>1000</v>
      </c>
      <c r="F5462" s="55" t="str">
        <f>+IF(ISERROR(VLOOKUP($B5462,Insumos!$C:$G,4,FALSE)),"",VLOOKUP($B5462,Insumos!$C:$G,4,FALSE))</f>
        <v>GRAMOS</v>
      </c>
      <c r="G5462" s="141">
        <v>8.0</v>
      </c>
      <c r="H5462" s="56">
        <f t="shared" si="195"/>
        <v>7.27</v>
      </c>
    </row>
    <row r="5463" ht="15.75" customHeight="1">
      <c r="A5463" s="53">
        <v>11.0</v>
      </c>
      <c r="B5463" s="55" t="s">
        <v>313</v>
      </c>
      <c r="C5463" s="55" t="str">
        <f>+IF(ISERROR(VLOOKUP($B5463,Insumos!$C:$G,3,FALSE)),"",VLOOKUP($B5463,Insumos!$C:$G,3,FALSE))</f>
        <v>GRAMOS</v>
      </c>
      <c r="D5463" s="56">
        <f>+IF(ISERROR(VLOOKUP($B5463,Insumos!$C:$G,2,FALSE)),"",VLOOKUP($B5463,Insumos!$C:$G,2,FALSE))</f>
        <v>6750</v>
      </c>
      <c r="E5463" s="57">
        <f>+IF(ISERROR(VLOOKUP($B5463,Insumos!$C:$G,5,FALSE)),"",VLOOKUP($B5463,Insumos!$C:$G,5,FALSE))</f>
        <v>1000</v>
      </c>
      <c r="F5463" s="55" t="str">
        <f>+IF(ISERROR(VLOOKUP($B5463,Insumos!$C:$G,4,FALSE)),"",VLOOKUP($B5463,Insumos!$C:$G,4,FALSE))</f>
        <v>GRAMOS</v>
      </c>
      <c r="G5463" s="141">
        <v>8.0</v>
      </c>
      <c r="H5463" s="56">
        <f t="shared" si="195"/>
        <v>54</v>
      </c>
    </row>
    <row r="5464" ht="15.75" customHeight="1">
      <c r="A5464" s="53">
        <v>12.0</v>
      </c>
      <c r="B5464" s="55" t="s">
        <v>311</v>
      </c>
      <c r="C5464" s="55" t="str">
        <f>+IF(ISERROR(VLOOKUP($B5464,Insumos!$C:$G,3,FALSE)),"",VLOOKUP($B5464,Insumos!$C:$G,3,FALSE))</f>
        <v>UNIDAD</v>
      </c>
      <c r="D5464" s="56">
        <f>+IF(ISERROR(VLOOKUP($B5464,Insumos!$C:$G,2,FALSE)),"",VLOOKUP($B5464,Insumos!$C:$G,2,FALSE))</f>
        <v>75.25</v>
      </c>
      <c r="E5464" s="57">
        <f>+IF(ISERROR(VLOOKUP($B5464,Insumos!$C:$G,5,FALSE)),"",VLOOKUP($B5464,Insumos!$C:$G,5,FALSE))</f>
        <v>1</v>
      </c>
      <c r="F5464" s="55" t="str">
        <f>+IF(ISERROR(VLOOKUP($B5464,Insumos!$C:$G,4,FALSE)),"",VLOOKUP($B5464,Insumos!$C:$G,4,FALSE))</f>
        <v>UNIDAD</v>
      </c>
      <c r="G5464" s="141">
        <v>1.0</v>
      </c>
      <c r="H5464" s="56">
        <f t="shared" si="195"/>
        <v>75.25</v>
      </c>
    </row>
    <row r="5465" ht="15.75" customHeight="1">
      <c r="A5465" s="53">
        <v>13.0</v>
      </c>
      <c r="B5465" s="55" t="s">
        <v>312</v>
      </c>
      <c r="C5465" s="55" t="str">
        <f>+IF(ISERROR(VLOOKUP($B5465,Insumos!$C:$G,3,FALSE)),"",VLOOKUP($B5465,Insumos!$C:$G,3,FALSE))</f>
        <v>UNIDAD</v>
      </c>
      <c r="D5465" s="56">
        <f>+IF(ISERROR(VLOOKUP($B5465,Insumos!$C:$G,2,FALSE)),"",VLOOKUP($B5465,Insumos!$C:$G,2,FALSE))</f>
        <v>90.25</v>
      </c>
      <c r="E5465" s="57">
        <f>+IF(ISERROR(VLOOKUP($B5465,Insumos!$C:$G,5,FALSE)),"",VLOOKUP($B5465,Insumos!$C:$G,5,FALSE))</f>
        <v>1</v>
      </c>
      <c r="F5465" s="55" t="str">
        <f>+IF(ISERROR(VLOOKUP($B5465,Insumos!$C:$G,4,FALSE)),"",VLOOKUP($B5465,Insumos!$C:$G,4,FALSE))</f>
        <v>UNIDAD</v>
      </c>
      <c r="G5465" s="141">
        <v>1.0</v>
      </c>
      <c r="H5465" s="56">
        <f t="shared" si="195"/>
        <v>90.25</v>
      </c>
    </row>
    <row r="5466" ht="15.75" customHeight="1">
      <c r="A5466" s="53">
        <v>14.0</v>
      </c>
      <c r="B5466" s="55" t="s">
        <v>303</v>
      </c>
      <c r="C5466" s="55" t="str">
        <f>+IF(ISERROR(VLOOKUP($B5466,Insumos!$C:$G,3,FALSE)),"",VLOOKUP($B5466,Insumos!$C:$G,3,FALSE))</f>
        <v>UNIDAD</v>
      </c>
      <c r="D5466" s="56">
        <f>+IF(ISERROR(VLOOKUP($B5466,Insumos!$C:$G,2,FALSE)),"",VLOOKUP($B5466,Insumos!$C:$G,2,FALSE))</f>
        <v>10</v>
      </c>
      <c r="E5466" s="57">
        <f>+IF(ISERROR(VLOOKUP($B5466,Insumos!$C:$G,5,FALSE)),"",VLOOKUP($B5466,Insumos!$C:$G,5,FALSE))</f>
        <v>1</v>
      </c>
      <c r="F5466" s="55" t="str">
        <f>+IF(ISERROR(VLOOKUP($B5466,Insumos!$C:$G,4,FALSE)),"",VLOOKUP($B5466,Insumos!$C:$G,4,FALSE))</f>
        <v>UNIDAD</v>
      </c>
      <c r="G5466" s="141">
        <v>1.0</v>
      </c>
      <c r="H5466" s="56">
        <f t="shared" si="195"/>
        <v>10</v>
      </c>
    </row>
    <row r="5467" ht="15.75" customHeight="1">
      <c r="A5467" s="53">
        <v>15.0</v>
      </c>
      <c r="B5467" s="55" t="s">
        <v>304</v>
      </c>
      <c r="C5467" s="55" t="str">
        <f>+IF(ISERROR(VLOOKUP($B5467,Insumos!$C:$G,3,FALSE)),"",VLOOKUP($B5467,Insumos!$C:$G,3,FALSE))</f>
        <v>UNIDAD</v>
      </c>
      <c r="D5467" s="56">
        <f>+IF(ISERROR(VLOOKUP($B5467,Insumos!$C:$G,2,FALSE)),"",VLOOKUP($B5467,Insumos!$C:$G,2,FALSE))</f>
        <v>9</v>
      </c>
      <c r="E5467" s="57">
        <f>+IF(ISERROR(VLOOKUP($B5467,Insumos!$C:$G,5,FALSE)),"",VLOOKUP($B5467,Insumos!$C:$G,5,FALSE))</f>
        <v>1</v>
      </c>
      <c r="F5467" s="55" t="str">
        <f>+IF(ISERROR(VLOOKUP($B5467,Insumos!$C:$G,4,FALSE)),"",VLOOKUP($B5467,Insumos!$C:$G,4,FALSE))</f>
        <v>UNIDAD</v>
      </c>
      <c r="G5467" s="141">
        <v>1.0</v>
      </c>
      <c r="H5467" s="56">
        <f t="shared" si="195"/>
        <v>9</v>
      </c>
    </row>
    <row r="5468" ht="15.75" customHeight="1">
      <c r="A5468" s="53">
        <v>16.0</v>
      </c>
      <c r="B5468" s="55" t="s">
        <v>315</v>
      </c>
      <c r="C5468" s="55" t="str">
        <f>+IF(ISERROR(VLOOKUP($B5468,Insumos!$C:$G,3,FALSE)),"",VLOOKUP($B5468,Insumos!$C:$G,3,FALSE))</f>
        <v>UNIDAD</v>
      </c>
      <c r="D5468" s="56">
        <f>+IF(ISERROR(VLOOKUP($B5468,Insumos!$C:$G,2,FALSE)),"",VLOOKUP($B5468,Insumos!$C:$G,2,FALSE))</f>
        <v>170</v>
      </c>
      <c r="E5468" s="57">
        <f>+IF(ISERROR(VLOOKUP($B5468,Insumos!$C:$G,5,FALSE)),"",VLOOKUP($B5468,Insumos!$C:$G,5,FALSE))</f>
        <v>1</v>
      </c>
      <c r="F5468" s="55" t="str">
        <f>+IF(ISERROR(VLOOKUP($B5468,Insumos!$C:$G,4,FALSE)),"",VLOOKUP($B5468,Insumos!$C:$G,4,FALSE))</f>
        <v>UNIDAD</v>
      </c>
      <c r="G5468" s="141">
        <v>1.0</v>
      </c>
      <c r="H5468" s="56">
        <f t="shared" si="195"/>
        <v>170</v>
      </c>
    </row>
    <row r="5469" ht="15.75" customHeight="1">
      <c r="A5469" s="53">
        <v>17.0</v>
      </c>
      <c r="B5469" s="55"/>
      <c r="C5469" s="55" t="str">
        <f>+IF(ISERROR(VLOOKUP($B5469,Insumos!$C:$G,3,FALSE)),"",VLOOKUP($B5469,Insumos!$C:$G,3,FALSE))</f>
        <v/>
      </c>
      <c r="D5469" s="56" t="str">
        <f>+IF(ISERROR(VLOOKUP($B5469,Insumos!$C:$G,2,FALSE)),"",VLOOKUP($B5469,Insumos!$C:$G,2,FALSE))</f>
        <v/>
      </c>
      <c r="E5469" s="57" t="str">
        <f>+IF(ISERROR(VLOOKUP($B5469,Insumos!$C:$G,5,FALSE)),"",VLOOKUP($B5469,Insumos!$C:$G,5,FALSE))</f>
        <v/>
      </c>
      <c r="F5469" s="55" t="str">
        <f>+IF(ISERROR(VLOOKUP($B5469,Insumos!$C:$G,4,FALSE)),"",VLOOKUP($B5469,Insumos!$C:$G,4,FALSE))</f>
        <v/>
      </c>
      <c r="G5469" s="141"/>
      <c r="H5469" s="56">
        <f t="shared" si="195"/>
        <v>0</v>
      </c>
    </row>
    <row r="5470" ht="15.75" customHeight="1">
      <c r="A5470" s="42"/>
      <c r="B5470" s="140"/>
      <c r="C5470" s="41"/>
      <c r="D5470" s="44"/>
      <c r="E5470" s="45"/>
      <c r="F5470" s="41"/>
      <c r="G5470" s="67" t="s">
        <v>566</v>
      </c>
      <c r="H5470" s="68">
        <f>+SUM(H5453:H5469)</f>
        <v>830.58</v>
      </c>
    </row>
    <row r="5471" ht="15.75" customHeight="1">
      <c r="A5471" s="42"/>
      <c r="B5471" s="140"/>
      <c r="C5471" s="41"/>
      <c r="D5471" s="44"/>
      <c r="E5471" s="45"/>
      <c r="F5471" s="41"/>
      <c r="G5471" s="67" t="s">
        <v>569</v>
      </c>
      <c r="H5471" s="142">
        <f>+H5470/10</f>
        <v>83.058</v>
      </c>
    </row>
    <row r="5472" ht="15.75" customHeight="1">
      <c r="A5472" s="42"/>
      <c r="B5472" s="140"/>
      <c r="C5472" s="41"/>
      <c r="D5472" s="44"/>
      <c r="E5472" s="45"/>
      <c r="F5472" s="41"/>
      <c r="G5472" s="67" t="s">
        <v>570</v>
      </c>
      <c r="H5472" s="143">
        <f>(H5470+H5471)*1.19</f>
        <v>1087.22922</v>
      </c>
    </row>
    <row r="5473" ht="15.75" customHeight="1">
      <c r="A5473" s="42"/>
      <c r="B5473" s="140"/>
      <c r="C5473" s="41"/>
      <c r="D5473" s="44"/>
      <c r="E5473" s="45"/>
      <c r="F5473" s="41"/>
      <c r="G5473" s="67" t="s">
        <v>571</v>
      </c>
      <c r="H5473" s="144" t="str">
        <f>+H5472/H5474</f>
        <v>#DIV/0!</v>
      </c>
    </row>
    <row r="5474" ht="15.75" customHeight="1">
      <c r="A5474" s="42"/>
      <c r="B5474" s="140"/>
      <c r="C5474" s="41"/>
      <c r="D5474" s="44"/>
      <c r="E5474" s="45"/>
      <c r="F5474" s="41"/>
      <c r="G5474" s="67" t="s">
        <v>572</v>
      </c>
      <c r="H5474" s="145"/>
    </row>
    <row r="5475" ht="15.75" customHeight="1">
      <c r="A5475" s="42"/>
      <c r="B5475" s="140"/>
      <c r="C5475" s="41"/>
      <c r="D5475" s="44"/>
      <c r="E5475" s="45"/>
      <c r="F5475" s="41"/>
      <c r="G5475" s="67"/>
      <c r="H5475" s="169"/>
    </row>
    <row r="5476" ht="15.75" customHeight="1">
      <c r="A5476" s="42"/>
      <c r="B5476" s="140"/>
      <c r="C5476" s="41"/>
      <c r="D5476" s="44"/>
      <c r="E5476" s="45"/>
      <c r="F5476" s="41"/>
      <c r="G5476" s="67"/>
      <c r="H5476" s="205"/>
    </row>
    <row r="5477" ht="15.75" customHeight="1">
      <c r="A5477" s="42"/>
      <c r="B5477" s="140"/>
      <c r="C5477" s="41"/>
      <c r="D5477" s="44"/>
      <c r="E5477" s="45"/>
      <c r="F5477" s="41"/>
      <c r="G5477" s="67"/>
      <c r="H5477" s="205"/>
    </row>
    <row r="5478" ht="15.75" customHeight="1">
      <c r="A5478" s="42"/>
      <c r="B5478" s="140"/>
      <c r="C5478" s="41"/>
      <c r="D5478" s="44"/>
      <c r="E5478" s="45"/>
      <c r="F5478" s="41"/>
      <c r="G5478" s="67"/>
      <c r="H5478" s="205"/>
    </row>
    <row r="5479" ht="15.75" customHeight="1">
      <c r="A5479" s="138" t="s">
        <v>562</v>
      </c>
      <c r="B5479" s="89" t="s">
        <v>718</v>
      </c>
      <c r="C5479" s="34" t="s">
        <v>484</v>
      </c>
      <c r="D5479" s="35"/>
      <c r="E5479" s="36"/>
      <c r="F5479" s="37"/>
      <c r="G5479" s="38"/>
      <c r="H5479" s="35"/>
    </row>
    <row r="5480" ht="15.75" customHeight="1">
      <c r="A5480" s="42"/>
      <c r="B5480" s="140"/>
      <c r="C5480" s="42"/>
      <c r="D5480" s="44"/>
      <c r="E5480" s="45"/>
      <c r="F5480" s="42"/>
      <c r="G5480" s="46"/>
      <c r="H5480" s="44"/>
    </row>
    <row r="5481" ht="15.75" customHeight="1">
      <c r="A5481" s="48" t="s">
        <v>476</v>
      </c>
      <c r="B5481" s="48" t="s">
        <v>477</v>
      </c>
      <c r="C5481" s="48" t="s">
        <v>478</v>
      </c>
      <c r="D5481" s="49" t="s">
        <v>564</v>
      </c>
      <c r="E5481" s="50" t="s">
        <v>10</v>
      </c>
      <c r="F5481" s="48" t="s">
        <v>480</v>
      </c>
      <c r="G5481" s="51" t="s">
        <v>481</v>
      </c>
      <c r="H5481" s="49" t="s">
        <v>565</v>
      </c>
    </row>
    <row r="5482" ht="15.75" customHeight="1">
      <c r="A5482" s="53">
        <v>1.0</v>
      </c>
      <c r="B5482" s="55" t="s">
        <v>69</v>
      </c>
      <c r="C5482" s="55" t="str">
        <f>+IF(ISERROR(VLOOKUP($B5482,Insumos!$C:$G,3,FALSE)),"",VLOOKUP($B5482,Insumos!$C:$G,3,FALSE))</f>
        <v>GRAMOS</v>
      </c>
      <c r="D5482" s="56">
        <f>+IF(ISERROR(VLOOKUP($B5482,Insumos!$C:$G,2,FALSE)),"",VLOOKUP($B5482,Insumos!$C:$G,2,FALSE))</f>
        <v>2777.79</v>
      </c>
      <c r="E5482" s="57">
        <f>+IF(ISERROR(VLOOKUP($B5482,Insumos!$C:$G,5,FALSE)),"",VLOOKUP($B5482,Insumos!$C:$G,5,FALSE))</f>
        <v>5700</v>
      </c>
      <c r="F5482" s="55" t="str">
        <f>+IF(ISERROR(VLOOKUP($B5482,Insumos!$C:$G,4,FALSE)),"",VLOOKUP($B5482,Insumos!$C:$G,4,FALSE))</f>
        <v>GRAMOS</v>
      </c>
      <c r="G5482" s="182">
        <v>110.0</v>
      </c>
      <c r="H5482" s="56">
        <f t="shared" ref="H5482:H5498" si="196">IF(ISERROR(ROUND(+D5482/E5482*G5482,2)),0,ROUND(+D5482/E5482*G5482,2))</f>
        <v>53.61</v>
      </c>
    </row>
    <row r="5483" ht="15.75" customHeight="1">
      <c r="A5483" s="53">
        <v>2.0</v>
      </c>
      <c r="B5483" s="55" t="s">
        <v>52</v>
      </c>
      <c r="C5483" s="55" t="str">
        <f>+IF(ISERROR(VLOOKUP($B5483,Insumos!$C:$G,3,FALSE)),"",VLOOKUP($B5483,Insumos!$C:$G,3,FALSE))</f>
        <v>UNIDAD</v>
      </c>
      <c r="D5483" s="56">
        <f>+IF(ISERROR(VLOOKUP($B5483,Insumos!$C:$G,2,FALSE)),"",VLOOKUP($B5483,Insumos!$C:$G,2,FALSE))</f>
        <v>5000</v>
      </c>
      <c r="E5483" s="57">
        <f>+IF(ISERROR(VLOOKUP($B5483,Insumos!$C:$G,5,FALSE)),"",VLOOKUP($B5483,Insumos!$C:$G,5,FALSE))</f>
        <v>100</v>
      </c>
      <c r="F5483" s="55" t="str">
        <f>+IF(ISERROR(VLOOKUP($B5483,Insumos!$C:$G,4,FALSE)),"",VLOOKUP($B5483,Insumos!$C:$G,4,FALSE))</f>
        <v>UNIDAD</v>
      </c>
      <c r="G5483" s="186">
        <v>0.5</v>
      </c>
      <c r="H5483" s="56">
        <f t="shared" si="196"/>
        <v>25</v>
      </c>
    </row>
    <row r="5484" ht="15.75" customHeight="1">
      <c r="A5484" s="53">
        <v>3.0</v>
      </c>
      <c r="B5484" s="55" t="s">
        <v>98</v>
      </c>
      <c r="C5484" s="55" t="str">
        <f>+IF(ISERROR(VLOOKUP($B5484,Insumos!$C:$G,3,FALSE)),"",VLOOKUP($B5484,Insumos!$C:$G,3,FALSE))</f>
        <v>GRAMOS</v>
      </c>
      <c r="D5484" s="56">
        <f>+IF(ISERROR(VLOOKUP($B5484,Insumos!$C:$G,2,FALSE)),"",VLOOKUP($B5484,Insumos!$C:$G,2,FALSE))</f>
        <v>3361</v>
      </c>
      <c r="E5484" s="57">
        <f>+IF(ISERROR(VLOOKUP($B5484,Insumos!$C:$G,5,FALSE)),"",VLOOKUP($B5484,Insumos!$C:$G,5,FALSE))</f>
        <v>1000</v>
      </c>
      <c r="F5484" s="55" t="str">
        <f>+IF(ISERROR(VLOOKUP($B5484,Insumos!$C:$G,4,FALSE)),"",VLOOKUP($B5484,Insumos!$C:$G,4,FALSE))</f>
        <v>GRAMOS</v>
      </c>
      <c r="G5484" s="186">
        <v>50.0</v>
      </c>
      <c r="H5484" s="56">
        <f t="shared" si="196"/>
        <v>168.05</v>
      </c>
    </row>
    <row r="5485" ht="15.75" customHeight="1">
      <c r="A5485" s="53">
        <v>4.0</v>
      </c>
      <c r="B5485" s="55" t="s">
        <v>60</v>
      </c>
      <c r="C5485" s="55" t="str">
        <f>+IF(ISERROR(VLOOKUP($B5485,Insumos!$C:$G,3,FALSE)),"",VLOOKUP($B5485,Insumos!$C:$G,3,FALSE))</f>
        <v>GRAMOS</v>
      </c>
      <c r="D5485" s="56">
        <f>+IF(ISERROR(VLOOKUP($B5485,Insumos!$C:$G,2,FALSE)),"",VLOOKUP($B5485,Insumos!$C:$G,2,FALSE))</f>
        <v>1770</v>
      </c>
      <c r="E5485" s="57">
        <f>+IF(ISERROR(VLOOKUP($B5485,Insumos!$C:$G,5,FALSE)),"",VLOOKUP($B5485,Insumos!$C:$G,5,FALSE))</f>
        <v>400</v>
      </c>
      <c r="F5485" s="55" t="str">
        <f>+IF(ISERROR(VLOOKUP($B5485,Insumos!$C:$G,4,FALSE)),"",VLOOKUP($B5485,Insumos!$C:$G,4,FALSE))</f>
        <v>GRAMOS</v>
      </c>
      <c r="G5485" s="181">
        <v>35.0</v>
      </c>
      <c r="H5485" s="56">
        <f t="shared" si="196"/>
        <v>154.88</v>
      </c>
    </row>
    <row r="5486" ht="15.75" customHeight="1">
      <c r="A5486" s="53">
        <v>5.0</v>
      </c>
      <c r="B5486" s="55" t="s">
        <v>33</v>
      </c>
      <c r="C5486" s="55" t="str">
        <f>+IF(ISERROR(VLOOKUP($B5486,Insumos!$C:$G,3,FALSE)),"",VLOOKUP($B5486,Insumos!$C:$G,3,FALSE))</f>
        <v>GRAMOS</v>
      </c>
      <c r="D5486" s="56">
        <f>+IF(ISERROR(VLOOKUP($B5486,Insumos!$C:$G,2,FALSE)),"",VLOOKUP($B5486,Insumos!$C:$G,2,FALSE))</f>
        <v>6945</v>
      </c>
      <c r="E5486" s="57">
        <f>+IF(ISERROR(VLOOKUP($B5486,Insumos!$C:$G,5,FALSE)),"",VLOOKUP($B5486,Insumos!$C:$G,5,FALSE))</f>
        <v>1360</v>
      </c>
      <c r="F5486" s="55" t="str">
        <f>+IF(ISERROR(VLOOKUP($B5486,Insumos!$C:$G,4,FALSE)),"",VLOOKUP($B5486,Insumos!$C:$G,4,FALSE))</f>
        <v>GRAMOS</v>
      </c>
      <c r="G5486" s="189">
        <v>35.0</v>
      </c>
      <c r="H5486" s="56">
        <f t="shared" si="196"/>
        <v>178.73</v>
      </c>
    </row>
    <row r="5487" ht="15.75" customHeight="1">
      <c r="A5487" s="53">
        <v>6.0</v>
      </c>
      <c r="B5487" s="55" t="s">
        <v>103</v>
      </c>
      <c r="C5487" s="55" t="str">
        <f>+IF(ISERROR(VLOOKUP($B5487,Insumos!$C:$G,3,FALSE)),"",VLOOKUP($B5487,Insumos!$C:$G,3,FALSE))</f>
        <v>GRAMOS</v>
      </c>
      <c r="D5487" s="56">
        <f>+IF(ISERROR(VLOOKUP($B5487,Insumos!$C:$G,2,FALSE)),"",VLOOKUP($B5487,Insumos!$C:$G,2,FALSE))</f>
        <v>6302.521008</v>
      </c>
      <c r="E5487" s="57">
        <f>+IF(ISERROR(VLOOKUP($B5487,Insumos!$C:$G,5,FALSE)),"",VLOOKUP($B5487,Insumos!$C:$G,5,FALSE))</f>
        <v>1000</v>
      </c>
      <c r="F5487" s="55" t="str">
        <f>+IF(ISERROR(VLOOKUP($B5487,Insumos!$C:$G,4,FALSE)),"",VLOOKUP($B5487,Insumos!$C:$G,4,FALSE))</f>
        <v>GRAMOS</v>
      </c>
      <c r="G5487" s="182">
        <v>10.0</v>
      </c>
      <c r="H5487" s="56">
        <f t="shared" si="196"/>
        <v>63.03</v>
      </c>
    </row>
    <row r="5488" ht="15.75" customHeight="1">
      <c r="A5488" s="53">
        <v>7.0</v>
      </c>
      <c r="B5488" s="55" t="s">
        <v>324</v>
      </c>
      <c r="C5488" s="55" t="str">
        <f>+IF(ISERROR(VLOOKUP($B5488,Insumos!$C:$G,3,FALSE)),"",VLOOKUP($B5488,Insumos!$C:$G,3,FALSE))</f>
        <v>GRAMOS</v>
      </c>
      <c r="D5488" s="56">
        <f>+IF(ISERROR(VLOOKUP($B5488,Insumos!$C:$G,2,FALSE)),"",VLOOKUP($B5488,Insumos!$C:$G,2,FALSE))</f>
        <v>1134.5</v>
      </c>
      <c r="E5488" s="57">
        <f>+IF(ISERROR(VLOOKUP($B5488,Insumos!$C:$G,5,FALSE)),"",VLOOKUP($B5488,Insumos!$C:$G,5,FALSE))</f>
        <v>1000</v>
      </c>
      <c r="F5488" s="55" t="str">
        <f>+IF(ISERROR(VLOOKUP($B5488,Insumos!$C:$G,4,FALSE)),"",VLOOKUP($B5488,Insumos!$C:$G,4,FALSE))</f>
        <v>GRAMOS</v>
      </c>
      <c r="G5488" s="186">
        <v>5.0</v>
      </c>
      <c r="H5488" s="56">
        <f t="shared" si="196"/>
        <v>5.67</v>
      </c>
    </row>
    <row r="5489" ht="15.75" customHeight="1">
      <c r="A5489" s="53">
        <v>8.0</v>
      </c>
      <c r="B5489" s="55" t="s">
        <v>87</v>
      </c>
      <c r="C5489" s="55" t="str">
        <f>+IF(ISERROR(VLOOKUP($B5489,Insumos!$C:$G,3,FALSE)),"",VLOOKUP($B5489,Insumos!$C:$G,3,FALSE))</f>
        <v>GRAMOS</v>
      </c>
      <c r="D5489" s="56">
        <f>+IF(ISERROR(VLOOKUP($B5489,Insumos!$C:$G,2,FALSE)),"",VLOOKUP($B5489,Insumos!$C:$G,2,FALSE))</f>
        <v>3795</v>
      </c>
      <c r="E5489" s="57">
        <f>+IF(ISERROR(VLOOKUP($B5489,Insumos!$C:$G,5,FALSE)),"",VLOOKUP($B5489,Insumos!$C:$G,5,FALSE))</f>
        <v>500</v>
      </c>
      <c r="F5489" s="55" t="str">
        <f>+IF(ISERROR(VLOOKUP($B5489,Insumos!$C:$G,4,FALSE)),"",VLOOKUP($B5489,Insumos!$C:$G,4,FALSE))</f>
        <v>GRAMOS</v>
      </c>
      <c r="G5489" s="186">
        <v>5.0</v>
      </c>
      <c r="H5489" s="56">
        <f t="shared" si="196"/>
        <v>37.95</v>
      </c>
    </row>
    <row r="5490" ht="15.75" customHeight="1">
      <c r="A5490" s="53">
        <v>9.0</v>
      </c>
      <c r="B5490" s="55" t="s">
        <v>297</v>
      </c>
      <c r="C5490" s="55" t="str">
        <f>+IF(ISERROR(VLOOKUP($B5490,Insumos!$C:$G,3,FALSE)),"",VLOOKUP($B5490,Insumos!$C:$G,3,FALSE))</f>
        <v>CAJA</v>
      </c>
      <c r="D5490" s="56">
        <f>+IF(ISERROR(VLOOKUP($B5490,Insumos!$C:$G,2,FALSE)),"",VLOOKUP($B5490,Insumos!$C:$G,2,FALSE))</f>
        <v>110</v>
      </c>
      <c r="E5490" s="57">
        <f>+IF(ISERROR(VLOOKUP($B5490,Insumos!$C:$G,5,FALSE)),"",VLOOKUP($B5490,Insumos!$C:$G,5,FALSE))</f>
        <v>1</v>
      </c>
      <c r="F5490" s="55" t="str">
        <f>+IF(ISERROR(VLOOKUP($B5490,Insumos!$C:$G,4,FALSE)),"",VLOOKUP($B5490,Insumos!$C:$G,4,FALSE))</f>
        <v>CAJA</v>
      </c>
      <c r="G5490" s="141">
        <v>1.0</v>
      </c>
      <c r="H5490" s="56">
        <f t="shared" si="196"/>
        <v>110</v>
      </c>
    </row>
    <row r="5491" ht="15.75" customHeight="1">
      <c r="A5491" s="53">
        <v>10.0</v>
      </c>
      <c r="B5491" s="55" t="s">
        <v>314</v>
      </c>
      <c r="C5491" s="55" t="str">
        <f>+IF(ISERROR(VLOOKUP($B5491,Insumos!$C:$G,3,FALSE)),"",VLOOKUP($B5491,Insumos!$C:$G,3,FALSE))</f>
        <v>UNIDAD</v>
      </c>
      <c r="D5491" s="56">
        <f>+IF(ISERROR(VLOOKUP($B5491,Insumos!$C:$G,2,FALSE)),"",VLOOKUP($B5491,Insumos!$C:$G,2,FALSE))</f>
        <v>10.5</v>
      </c>
      <c r="E5491" s="57">
        <f>+IF(ISERROR(VLOOKUP($B5491,Insumos!$C:$G,5,FALSE)),"",VLOOKUP($B5491,Insumos!$C:$G,5,FALSE))</f>
        <v>1</v>
      </c>
      <c r="F5491" s="55" t="str">
        <f>+IF(ISERROR(VLOOKUP($B5491,Insumos!$C:$G,4,FALSE)),"",VLOOKUP($B5491,Insumos!$C:$G,4,FALSE))</f>
        <v>UNIDAD</v>
      </c>
      <c r="G5491" s="141">
        <v>1.0</v>
      </c>
      <c r="H5491" s="56">
        <f t="shared" si="196"/>
        <v>10.5</v>
      </c>
    </row>
    <row r="5492" ht="15.75" customHeight="1">
      <c r="A5492" s="53">
        <v>11.0</v>
      </c>
      <c r="B5492" s="55" t="s">
        <v>156</v>
      </c>
      <c r="C5492" s="55" t="str">
        <f>+IF(ISERROR(VLOOKUP($B5492,Insumos!$C:$G,3,FALSE)),"",VLOOKUP($B5492,Insumos!$C:$G,3,FALSE))</f>
        <v>GRAMOS</v>
      </c>
      <c r="D5492" s="56">
        <f>+IF(ISERROR(VLOOKUP($B5492,Insumos!$C:$G,2,FALSE)),"",VLOOKUP($B5492,Insumos!$C:$G,2,FALSE))</f>
        <v>909</v>
      </c>
      <c r="E5492" s="57">
        <f>+IF(ISERROR(VLOOKUP($B5492,Insumos!$C:$G,5,FALSE)),"",VLOOKUP($B5492,Insumos!$C:$G,5,FALSE))</f>
        <v>1000</v>
      </c>
      <c r="F5492" s="55" t="str">
        <f>+IF(ISERROR(VLOOKUP($B5492,Insumos!$C:$G,4,FALSE)),"",VLOOKUP($B5492,Insumos!$C:$G,4,FALSE))</f>
        <v>GRAMOS</v>
      </c>
      <c r="G5492" s="141">
        <v>8.0</v>
      </c>
      <c r="H5492" s="56">
        <f t="shared" si="196"/>
        <v>7.27</v>
      </c>
    </row>
    <row r="5493" ht="15.75" customHeight="1">
      <c r="A5493" s="53">
        <v>12.0</v>
      </c>
      <c r="B5493" s="55" t="s">
        <v>313</v>
      </c>
      <c r="C5493" s="55" t="str">
        <f>+IF(ISERROR(VLOOKUP($B5493,Insumos!$C:$G,3,FALSE)),"",VLOOKUP($B5493,Insumos!$C:$G,3,FALSE))</f>
        <v>GRAMOS</v>
      </c>
      <c r="D5493" s="56">
        <f>+IF(ISERROR(VLOOKUP($B5493,Insumos!$C:$G,2,FALSE)),"",VLOOKUP($B5493,Insumos!$C:$G,2,FALSE))</f>
        <v>6750</v>
      </c>
      <c r="E5493" s="57">
        <f>+IF(ISERROR(VLOOKUP($B5493,Insumos!$C:$G,5,FALSE)),"",VLOOKUP($B5493,Insumos!$C:$G,5,FALSE))</f>
        <v>1000</v>
      </c>
      <c r="F5493" s="55" t="str">
        <f>+IF(ISERROR(VLOOKUP($B5493,Insumos!$C:$G,4,FALSE)),"",VLOOKUP($B5493,Insumos!$C:$G,4,FALSE))</f>
        <v>GRAMOS</v>
      </c>
      <c r="G5493" s="141">
        <v>8.0</v>
      </c>
      <c r="H5493" s="56">
        <f t="shared" si="196"/>
        <v>54</v>
      </c>
    </row>
    <row r="5494" ht="15.75" customHeight="1">
      <c r="A5494" s="53">
        <v>13.0</v>
      </c>
      <c r="B5494" s="55" t="s">
        <v>311</v>
      </c>
      <c r="C5494" s="55" t="str">
        <f>+IF(ISERROR(VLOOKUP($B5494,Insumos!$C:$G,3,FALSE)),"",VLOOKUP($B5494,Insumos!$C:$G,3,FALSE))</f>
        <v>UNIDAD</v>
      </c>
      <c r="D5494" s="56">
        <f>+IF(ISERROR(VLOOKUP($B5494,Insumos!$C:$G,2,FALSE)),"",VLOOKUP($B5494,Insumos!$C:$G,2,FALSE))</f>
        <v>75.25</v>
      </c>
      <c r="E5494" s="57">
        <f>+IF(ISERROR(VLOOKUP($B5494,Insumos!$C:$G,5,FALSE)),"",VLOOKUP($B5494,Insumos!$C:$G,5,FALSE))</f>
        <v>1</v>
      </c>
      <c r="F5494" s="55" t="str">
        <f>+IF(ISERROR(VLOOKUP($B5494,Insumos!$C:$G,4,FALSE)),"",VLOOKUP($B5494,Insumos!$C:$G,4,FALSE))</f>
        <v>UNIDAD</v>
      </c>
      <c r="G5494" s="141">
        <v>1.0</v>
      </c>
      <c r="H5494" s="56">
        <f t="shared" si="196"/>
        <v>75.25</v>
      </c>
    </row>
    <row r="5495" ht="15.75" customHeight="1">
      <c r="A5495" s="53">
        <v>14.0</v>
      </c>
      <c r="B5495" s="55" t="s">
        <v>312</v>
      </c>
      <c r="C5495" s="55" t="str">
        <f>+IF(ISERROR(VLOOKUP($B5495,Insumos!$C:$G,3,FALSE)),"",VLOOKUP($B5495,Insumos!$C:$G,3,FALSE))</f>
        <v>UNIDAD</v>
      </c>
      <c r="D5495" s="56">
        <f>+IF(ISERROR(VLOOKUP($B5495,Insumos!$C:$G,2,FALSE)),"",VLOOKUP($B5495,Insumos!$C:$G,2,FALSE))</f>
        <v>90.25</v>
      </c>
      <c r="E5495" s="57">
        <f>+IF(ISERROR(VLOOKUP($B5495,Insumos!$C:$G,5,FALSE)),"",VLOOKUP($B5495,Insumos!$C:$G,5,FALSE))</f>
        <v>1</v>
      </c>
      <c r="F5495" s="55" t="str">
        <f>+IF(ISERROR(VLOOKUP($B5495,Insumos!$C:$G,4,FALSE)),"",VLOOKUP($B5495,Insumos!$C:$G,4,FALSE))</f>
        <v>UNIDAD</v>
      </c>
      <c r="G5495" s="141">
        <v>1.0</v>
      </c>
      <c r="H5495" s="56">
        <f t="shared" si="196"/>
        <v>90.25</v>
      </c>
    </row>
    <row r="5496" ht="15.75" customHeight="1">
      <c r="A5496" s="53">
        <v>15.0</v>
      </c>
      <c r="B5496" s="55" t="s">
        <v>303</v>
      </c>
      <c r="C5496" s="55" t="str">
        <f>+IF(ISERROR(VLOOKUP($B5496,Insumos!$C:$G,3,FALSE)),"",VLOOKUP($B5496,Insumos!$C:$G,3,FALSE))</f>
        <v>UNIDAD</v>
      </c>
      <c r="D5496" s="56">
        <f>+IF(ISERROR(VLOOKUP($B5496,Insumos!$C:$G,2,FALSE)),"",VLOOKUP($B5496,Insumos!$C:$G,2,FALSE))</f>
        <v>10</v>
      </c>
      <c r="E5496" s="57">
        <f>+IF(ISERROR(VLOOKUP($B5496,Insumos!$C:$G,5,FALSE)),"",VLOOKUP($B5496,Insumos!$C:$G,5,FALSE))</f>
        <v>1</v>
      </c>
      <c r="F5496" s="55" t="str">
        <f>+IF(ISERROR(VLOOKUP($B5496,Insumos!$C:$G,4,FALSE)),"",VLOOKUP($B5496,Insumos!$C:$G,4,FALSE))</f>
        <v>UNIDAD</v>
      </c>
      <c r="G5496" s="141">
        <v>1.0</v>
      </c>
      <c r="H5496" s="56">
        <f t="shared" si="196"/>
        <v>10</v>
      </c>
    </row>
    <row r="5497" ht="15.75" customHeight="1">
      <c r="A5497" s="53">
        <v>16.0</v>
      </c>
      <c r="B5497" s="55" t="s">
        <v>304</v>
      </c>
      <c r="C5497" s="55" t="str">
        <f>+IF(ISERROR(VLOOKUP($B5497,Insumos!$C:$G,3,FALSE)),"",VLOOKUP($B5497,Insumos!$C:$G,3,FALSE))</f>
        <v>UNIDAD</v>
      </c>
      <c r="D5497" s="56">
        <f>+IF(ISERROR(VLOOKUP($B5497,Insumos!$C:$G,2,FALSE)),"",VLOOKUP($B5497,Insumos!$C:$G,2,FALSE))</f>
        <v>9</v>
      </c>
      <c r="E5497" s="57">
        <f>+IF(ISERROR(VLOOKUP($B5497,Insumos!$C:$G,5,FALSE)),"",VLOOKUP($B5497,Insumos!$C:$G,5,FALSE))</f>
        <v>1</v>
      </c>
      <c r="F5497" s="55" t="str">
        <f>+IF(ISERROR(VLOOKUP($B5497,Insumos!$C:$G,4,FALSE)),"",VLOOKUP($B5497,Insumos!$C:$G,4,FALSE))</f>
        <v>UNIDAD</v>
      </c>
      <c r="G5497" s="141">
        <v>1.0</v>
      </c>
      <c r="H5497" s="56">
        <f t="shared" si="196"/>
        <v>9</v>
      </c>
    </row>
    <row r="5498" ht="15.75" customHeight="1">
      <c r="A5498" s="53">
        <v>17.0</v>
      </c>
      <c r="B5498" s="55" t="s">
        <v>315</v>
      </c>
      <c r="C5498" s="55" t="str">
        <f>+IF(ISERROR(VLOOKUP($B5498,Insumos!$C:$G,3,FALSE)),"",VLOOKUP($B5498,Insumos!$C:$G,3,FALSE))</f>
        <v>UNIDAD</v>
      </c>
      <c r="D5498" s="56">
        <f>+IF(ISERROR(VLOOKUP($B5498,Insumos!$C:$G,2,FALSE)),"",VLOOKUP($B5498,Insumos!$C:$G,2,FALSE))</f>
        <v>170</v>
      </c>
      <c r="E5498" s="57">
        <f>+IF(ISERROR(VLOOKUP($B5498,Insumos!$C:$G,5,FALSE)),"",VLOOKUP($B5498,Insumos!$C:$G,5,FALSE))</f>
        <v>1</v>
      </c>
      <c r="F5498" s="55" t="str">
        <f>+IF(ISERROR(VLOOKUP($B5498,Insumos!$C:$G,4,FALSE)),"",VLOOKUP($B5498,Insumos!$C:$G,4,FALSE))</f>
        <v>UNIDAD</v>
      </c>
      <c r="G5498" s="141">
        <v>1.0</v>
      </c>
      <c r="H5498" s="56">
        <f t="shared" si="196"/>
        <v>170</v>
      </c>
    </row>
    <row r="5499" ht="15.75" customHeight="1">
      <c r="A5499" s="42"/>
      <c r="B5499" s="140"/>
      <c r="C5499" s="41"/>
      <c r="D5499" s="44"/>
      <c r="E5499" s="45"/>
      <c r="F5499" s="41"/>
      <c r="G5499" s="67" t="s">
        <v>566</v>
      </c>
      <c r="H5499" s="68">
        <f>+SUM(H5482:H5498)</f>
        <v>1223.19</v>
      </c>
    </row>
    <row r="5500" ht="15.75" customHeight="1">
      <c r="A5500" s="42"/>
      <c r="B5500" s="140"/>
      <c r="C5500" s="41"/>
      <c r="D5500" s="44"/>
      <c r="E5500" s="45"/>
      <c r="F5500" s="41"/>
      <c r="G5500" s="67" t="s">
        <v>569</v>
      </c>
      <c r="H5500" s="142">
        <f>+H5499/10</f>
        <v>122.319</v>
      </c>
    </row>
    <row r="5501" ht="15.75" customHeight="1">
      <c r="A5501" s="42"/>
      <c r="B5501" s="140"/>
      <c r="C5501" s="41"/>
      <c r="D5501" s="44"/>
      <c r="E5501" s="45"/>
      <c r="F5501" s="41"/>
      <c r="G5501" s="67" t="s">
        <v>570</v>
      </c>
      <c r="H5501" s="143">
        <f>(H5499+H5500)*1.19</f>
        <v>1601.15571</v>
      </c>
    </row>
    <row r="5502" ht="15.75" customHeight="1">
      <c r="A5502" s="42"/>
      <c r="B5502" s="140"/>
      <c r="C5502" s="41"/>
      <c r="D5502" s="44"/>
      <c r="E5502" s="45"/>
      <c r="F5502" s="41"/>
      <c r="G5502" s="67" t="s">
        <v>571</v>
      </c>
      <c r="H5502" s="144" t="str">
        <f>+H5501/H5503</f>
        <v>#DIV/0!</v>
      </c>
    </row>
    <row r="5503" ht="15.75" customHeight="1">
      <c r="A5503" s="42"/>
      <c r="B5503" s="140"/>
      <c r="C5503" s="41"/>
      <c r="D5503" s="44"/>
      <c r="E5503" s="45"/>
      <c r="F5503" s="41"/>
      <c r="G5503" s="67" t="s">
        <v>572</v>
      </c>
      <c r="H5503" s="145"/>
    </row>
    <row r="5504" ht="15.75" customHeight="1">
      <c r="A5504" s="42"/>
      <c r="B5504" s="140"/>
      <c r="C5504" s="41"/>
      <c r="D5504" s="44"/>
      <c r="E5504" s="45"/>
      <c r="F5504" s="41"/>
      <c r="G5504" s="67"/>
      <c r="H5504" s="169"/>
    </row>
    <row r="5505" ht="15.75" customHeight="1">
      <c r="A5505" s="42"/>
      <c r="B5505" s="140"/>
      <c r="C5505" s="41"/>
      <c r="D5505" s="44"/>
      <c r="E5505" s="45"/>
      <c r="F5505" s="41"/>
      <c r="G5505" s="67"/>
      <c r="H5505" s="169"/>
    </row>
    <row r="5506" ht="15.75" customHeight="1">
      <c r="A5506" s="42"/>
      <c r="B5506" s="140"/>
      <c r="C5506" s="41"/>
      <c r="D5506" s="44"/>
      <c r="E5506" s="45"/>
      <c r="F5506" s="41"/>
      <c r="G5506" s="67"/>
      <c r="H5506" s="169"/>
    </row>
    <row r="5507" ht="15.75" customHeight="1">
      <c r="A5507" s="42"/>
      <c r="B5507" s="140"/>
      <c r="C5507" s="41"/>
      <c r="D5507" s="44"/>
      <c r="E5507" s="45"/>
      <c r="F5507" s="41"/>
      <c r="G5507" s="67"/>
      <c r="H5507" s="169"/>
    </row>
    <row r="5508" ht="15.75" customHeight="1">
      <c r="A5508" s="138" t="s">
        <v>562</v>
      </c>
      <c r="B5508" s="89" t="s">
        <v>719</v>
      </c>
      <c r="C5508" s="34" t="s">
        <v>484</v>
      </c>
      <c r="D5508" s="35"/>
      <c r="E5508" s="36"/>
      <c r="F5508" s="37"/>
      <c r="G5508" s="38"/>
      <c r="H5508" s="35"/>
    </row>
    <row r="5509" ht="15.75" customHeight="1">
      <c r="A5509" s="42"/>
      <c r="B5509" s="140"/>
      <c r="C5509" s="42"/>
      <c r="D5509" s="44"/>
      <c r="E5509" s="45"/>
      <c r="F5509" s="42"/>
      <c r="G5509" s="46"/>
      <c r="H5509" s="44"/>
    </row>
    <row r="5510" ht="15.75" customHeight="1">
      <c r="A5510" s="48" t="s">
        <v>476</v>
      </c>
      <c r="B5510" s="48" t="s">
        <v>477</v>
      </c>
      <c r="C5510" s="48" t="s">
        <v>478</v>
      </c>
      <c r="D5510" s="49" t="s">
        <v>564</v>
      </c>
      <c r="E5510" s="50" t="s">
        <v>10</v>
      </c>
      <c r="F5510" s="48" t="s">
        <v>480</v>
      </c>
      <c r="G5510" s="51" t="s">
        <v>481</v>
      </c>
      <c r="H5510" s="49" t="s">
        <v>565</v>
      </c>
    </row>
    <row r="5511" ht="15.75" customHeight="1">
      <c r="A5511" s="53">
        <v>1.0</v>
      </c>
      <c r="B5511" s="55" t="s">
        <v>69</v>
      </c>
      <c r="C5511" s="55" t="str">
        <f>+IF(ISERROR(VLOOKUP($B5511,Insumos!$C:$G,3,FALSE)),"",VLOOKUP($B5511,Insumos!$C:$G,3,FALSE))</f>
        <v>GRAMOS</v>
      </c>
      <c r="D5511" s="56">
        <f>+IF(ISERROR(VLOOKUP($B5511,Insumos!$C:$G,2,FALSE)),"",VLOOKUP($B5511,Insumos!$C:$G,2,FALSE))</f>
        <v>2777.79</v>
      </c>
      <c r="E5511" s="57">
        <f>+IF(ISERROR(VLOOKUP($B5511,Insumos!$C:$G,5,FALSE)),"",VLOOKUP($B5511,Insumos!$C:$G,5,FALSE))</f>
        <v>5700</v>
      </c>
      <c r="F5511" s="55" t="str">
        <f>+IF(ISERROR(VLOOKUP($B5511,Insumos!$C:$G,4,FALSE)),"",VLOOKUP($B5511,Insumos!$C:$G,4,FALSE))</f>
        <v>GRAMOS</v>
      </c>
      <c r="G5511" s="182">
        <v>110.0</v>
      </c>
      <c r="H5511" s="56">
        <f t="shared" ref="H5511:H5527" si="197">IF(ISERROR(ROUND(+D5511/E5511*G5511,2)),0,ROUND(+D5511/E5511*G5511,2))</f>
        <v>53.61</v>
      </c>
    </row>
    <row r="5512" ht="15.75" customHeight="1">
      <c r="A5512" s="53">
        <v>2.0</v>
      </c>
      <c r="B5512" s="55" t="s">
        <v>52</v>
      </c>
      <c r="C5512" s="55" t="str">
        <f>+IF(ISERROR(VLOOKUP($B5512,Insumos!$C:$G,3,FALSE)),"",VLOOKUP($B5512,Insumos!$C:$G,3,FALSE))</f>
        <v>UNIDAD</v>
      </c>
      <c r="D5512" s="56">
        <f>+IF(ISERROR(VLOOKUP($B5512,Insumos!$C:$G,2,FALSE)),"",VLOOKUP($B5512,Insumos!$C:$G,2,FALSE))</f>
        <v>5000</v>
      </c>
      <c r="E5512" s="57">
        <f>+IF(ISERROR(VLOOKUP($B5512,Insumos!$C:$G,5,FALSE)),"",VLOOKUP($B5512,Insumos!$C:$G,5,FALSE))</f>
        <v>100</v>
      </c>
      <c r="F5512" s="55" t="str">
        <f>+IF(ISERROR(VLOOKUP($B5512,Insumos!$C:$G,4,FALSE)),"",VLOOKUP($B5512,Insumos!$C:$G,4,FALSE))</f>
        <v>UNIDAD</v>
      </c>
      <c r="G5512" s="186">
        <v>0.5</v>
      </c>
      <c r="H5512" s="56">
        <f t="shared" si="197"/>
        <v>25</v>
      </c>
    </row>
    <row r="5513" ht="15.75" customHeight="1">
      <c r="A5513" s="53">
        <v>3.0</v>
      </c>
      <c r="B5513" s="55" t="s">
        <v>232</v>
      </c>
      <c r="C5513" s="55" t="str">
        <f>+IF(ISERROR(VLOOKUP($B5513,Insumos!$C:$G,3,FALSE)),"",VLOOKUP($B5513,Insumos!$C:$G,3,FALSE))</f>
        <v>GRAMOS</v>
      </c>
      <c r="D5513" s="56">
        <f>+IF(ISERROR(VLOOKUP($B5513,Insumos!$C:$G,2,FALSE)),"",VLOOKUP($B5513,Insumos!$C:$G,2,FALSE))</f>
        <v>3529.411765</v>
      </c>
      <c r="E5513" s="57">
        <f>+IF(ISERROR(VLOOKUP($B5513,Insumos!$C:$G,5,FALSE)),"",VLOOKUP($B5513,Insumos!$C:$G,5,FALSE))</f>
        <v>1000</v>
      </c>
      <c r="F5513" s="55" t="str">
        <f>+IF(ISERROR(VLOOKUP($B5513,Insumos!$C:$G,4,FALSE)),"",VLOOKUP($B5513,Insumos!$C:$G,4,FALSE))</f>
        <v>GRAMOS</v>
      </c>
      <c r="G5513" s="186">
        <v>40.0</v>
      </c>
      <c r="H5513" s="56">
        <f t="shared" si="197"/>
        <v>141.18</v>
      </c>
    </row>
    <row r="5514" ht="15.75" customHeight="1">
      <c r="A5514" s="53">
        <v>4.0</v>
      </c>
      <c r="B5514" s="55" t="s">
        <v>104</v>
      </c>
      <c r="C5514" s="55" t="str">
        <f>+IF(ISERROR(VLOOKUP($B5514,Insumos!$C:$G,3,FALSE)),"",VLOOKUP($B5514,Insumos!$C:$G,3,FALSE))</f>
        <v>GRAMOS</v>
      </c>
      <c r="D5514" s="56">
        <f>+IF(ISERROR(VLOOKUP($B5514,Insumos!$C:$G,2,FALSE)),"",VLOOKUP($B5514,Insumos!$C:$G,2,FALSE))</f>
        <v>1550</v>
      </c>
      <c r="E5514" s="57">
        <f>+IF(ISERROR(VLOOKUP($B5514,Insumos!$C:$G,5,FALSE)),"",VLOOKUP($B5514,Insumos!$C:$G,5,FALSE))</f>
        <v>349</v>
      </c>
      <c r="F5514" s="55" t="str">
        <f>+IF(ISERROR(VLOOKUP($B5514,Insumos!$C:$G,4,FALSE)),"",VLOOKUP($B5514,Insumos!$C:$G,4,FALSE))</f>
        <v>GRAMOS</v>
      </c>
      <c r="G5514" s="186">
        <v>35.0</v>
      </c>
      <c r="H5514" s="56">
        <f t="shared" si="197"/>
        <v>155.44</v>
      </c>
    </row>
    <row r="5515" ht="15.75" customHeight="1">
      <c r="A5515" s="53">
        <v>5.0</v>
      </c>
      <c r="B5515" s="55" t="s">
        <v>265</v>
      </c>
      <c r="C5515" s="55" t="str">
        <f>+IF(ISERROR(VLOOKUP($B5515,Insumos!$C:$G,3,FALSE)),"",VLOOKUP($B5515,Insumos!$C:$G,3,FALSE))</f>
        <v>GRAMOS</v>
      </c>
      <c r="D5515" s="56">
        <f>+IF(ISERROR(VLOOKUP($B5515,Insumos!$C:$G,2,FALSE)),"",VLOOKUP($B5515,Insumos!$C:$G,2,FALSE))</f>
        <v>5866</v>
      </c>
      <c r="E5515" s="57">
        <f>+IF(ISERROR(VLOOKUP($B5515,Insumos!$C:$G,5,FALSE)),"",VLOOKUP($B5515,Insumos!$C:$G,5,FALSE))</f>
        <v>1000</v>
      </c>
      <c r="F5515" s="55" t="str">
        <f>+IF(ISERROR(VLOOKUP($B5515,Insumos!$C:$G,4,FALSE)),"",VLOOKUP($B5515,Insumos!$C:$G,4,FALSE))</f>
        <v>GRAMOS</v>
      </c>
      <c r="G5515" s="181">
        <v>35.0</v>
      </c>
      <c r="H5515" s="56">
        <f t="shared" si="197"/>
        <v>205.31</v>
      </c>
    </row>
    <row r="5516" ht="15.75" customHeight="1">
      <c r="A5516" s="53">
        <v>6.0</v>
      </c>
      <c r="B5516" s="55" t="s">
        <v>54</v>
      </c>
      <c r="C5516" s="55" t="str">
        <f>+IF(ISERROR(VLOOKUP($B5516,Insumos!$C:$G,3,FALSE)),"",VLOOKUP($B5516,Insumos!$C:$G,3,FALSE))</f>
        <v>UNIDAD</v>
      </c>
      <c r="D5516" s="56">
        <f>+IF(ISERROR(VLOOKUP($B5516,Insumos!$C:$G,2,FALSE)),"",VLOOKUP($B5516,Insumos!$C:$G,2,FALSE))</f>
        <v>8000</v>
      </c>
      <c r="E5516" s="57">
        <f>+IF(ISERROR(VLOOKUP($B5516,Insumos!$C:$G,5,FALSE)),"",VLOOKUP($B5516,Insumos!$C:$G,5,FALSE))</f>
        <v>36</v>
      </c>
      <c r="F5516" s="55" t="str">
        <f>+IF(ISERROR(VLOOKUP($B5516,Insumos!$C:$G,4,FALSE)),"",VLOOKUP($B5516,Insumos!$C:$G,4,FALSE))</f>
        <v>UNIDAD</v>
      </c>
      <c r="G5516" s="182">
        <v>0.5</v>
      </c>
      <c r="H5516" s="56">
        <f t="shared" si="197"/>
        <v>111.11</v>
      </c>
    </row>
    <row r="5517" ht="15.75" customHeight="1">
      <c r="A5517" s="53">
        <v>7.0</v>
      </c>
      <c r="B5517" s="55" t="s">
        <v>324</v>
      </c>
      <c r="C5517" s="55" t="str">
        <f>+IF(ISERROR(VLOOKUP($B5517,Insumos!$C:$G,3,FALSE)),"",VLOOKUP($B5517,Insumos!$C:$G,3,FALSE))</f>
        <v>GRAMOS</v>
      </c>
      <c r="D5517" s="56">
        <f>+IF(ISERROR(VLOOKUP($B5517,Insumos!$C:$G,2,FALSE)),"",VLOOKUP($B5517,Insumos!$C:$G,2,FALSE))</f>
        <v>1134.5</v>
      </c>
      <c r="E5517" s="57">
        <f>+IF(ISERROR(VLOOKUP($B5517,Insumos!$C:$G,5,FALSE)),"",VLOOKUP($B5517,Insumos!$C:$G,5,FALSE))</f>
        <v>1000</v>
      </c>
      <c r="F5517" s="55" t="str">
        <f>+IF(ISERROR(VLOOKUP($B5517,Insumos!$C:$G,4,FALSE)),"",VLOOKUP($B5517,Insumos!$C:$G,4,FALSE))</f>
        <v>GRAMOS</v>
      </c>
      <c r="G5517" s="186">
        <v>5.0</v>
      </c>
      <c r="H5517" s="56">
        <f t="shared" si="197"/>
        <v>5.67</v>
      </c>
    </row>
    <row r="5518" ht="15.75" customHeight="1">
      <c r="A5518" s="53">
        <v>8.0</v>
      </c>
      <c r="B5518" s="55" t="s">
        <v>87</v>
      </c>
      <c r="C5518" s="55" t="str">
        <f>+IF(ISERROR(VLOOKUP($B5518,Insumos!$C:$G,3,FALSE)),"",VLOOKUP($B5518,Insumos!$C:$G,3,FALSE))</f>
        <v>GRAMOS</v>
      </c>
      <c r="D5518" s="56">
        <f>+IF(ISERROR(VLOOKUP($B5518,Insumos!$C:$G,2,FALSE)),"",VLOOKUP($B5518,Insumos!$C:$G,2,FALSE))</f>
        <v>3795</v>
      </c>
      <c r="E5518" s="57">
        <f>+IF(ISERROR(VLOOKUP($B5518,Insumos!$C:$G,5,FALSE)),"",VLOOKUP($B5518,Insumos!$C:$G,5,FALSE))</f>
        <v>500</v>
      </c>
      <c r="F5518" s="55" t="str">
        <f>+IF(ISERROR(VLOOKUP($B5518,Insumos!$C:$G,4,FALSE)),"",VLOOKUP($B5518,Insumos!$C:$G,4,FALSE))</f>
        <v>GRAMOS</v>
      </c>
      <c r="G5518" s="186">
        <v>5.0</v>
      </c>
      <c r="H5518" s="56">
        <f t="shared" si="197"/>
        <v>37.95</v>
      </c>
    </row>
    <row r="5519" ht="15.75" customHeight="1">
      <c r="A5519" s="53">
        <v>9.0</v>
      </c>
      <c r="B5519" s="55" t="s">
        <v>297</v>
      </c>
      <c r="C5519" s="55" t="str">
        <f>+IF(ISERROR(VLOOKUP($B5519,Insumos!$C:$G,3,FALSE)),"",VLOOKUP($B5519,Insumos!$C:$G,3,FALSE))</f>
        <v>CAJA</v>
      </c>
      <c r="D5519" s="56">
        <f>+IF(ISERROR(VLOOKUP($B5519,Insumos!$C:$G,2,FALSE)),"",VLOOKUP($B5519,Insumos!$C:$G,2,FALSE))</f>
        <v>110</v>
      </c>
      <c r="E5519" s="57">
        <f>+IF(ISERROR(VLOOKUP($B5519,Insumos!$C:$G,5,FALSE)),"",VLOOKUP($B5519,Insumos!$C:$G,5,FALSE))</f>
        <v>1</v>
      </c>
      <c r="F5519" s="55" t="str">
        <f>+IF(ISERROR(VLOOKUP($B5519,Insumos!$C:$G,4,FALSE)),"",VLOOKUP($B5519,Insumos!$C:$G,4,FALSE))</f>
        <v>CAJA</v>
      </c>
      <c r="G5519" s="141">
        <v>1.0</v>
      </c>
      <c r="H5519" s="56">
        <f t="shared" si="197"/>
        <v>110</v>
      </c>
    </row>
    <row r="5520" ht="15.75" customHeight="1">
      <c r="A5520" s="53">
        <v>10.0</v>
      </c>
      <c r="B5520" s="55" t="s">
        <v>314</v>
      </c>
      <c r="C5520" s="55" t="str">
        <f>+IF(ISERROR(VLOOKUP($B5520,Insumos!$C:$G,3,FALSE)),"",VLOOKUP($B5520,Insumos!$C:$G,3,FALSE))</f>
        <v>UNIDAD</v>
      </c>
      <c r="D5520" s="56">
        <f>+IF(ISERROR(VLOOKUP($B5520,Insumos!$C:$G,2,FALSE)),"",VLOOKUP($B5520,Insumos!$C:$G,2,FALSE))</f>
        <v>10.5</v>
      </c>
      <c r="E5520" s="57">
        <f>+IF(ISERROR(VLOOKUP($B5520,Insumos!$C:$G,5,FALSE)),"",VLOOKUP($B5520,Insumos!$C:$G,5,FALSE))</f>
        <v>1</v>
      </c>
      <c r="F5520" s="55" t="str">
        <f>+IF(ISERROR(VLOOKUP($B5520,Insumos!$C:$G,4,FALSE)),"",VLOOKUP($B5520,Insumos!$C:$G,4,FALSE))</f>
        <v>UNIDAD</v>
      </c>
      <c r="G5520" s="141">
        <v>1.0</v>
      </c>
      <c r="H5520" s="56">
        <f t="shared" si="197"/>
        <v>10.5</v>
      </c>
    </row>
    <row r="5521" ht="15.75" customHeight="1">
      <c r="A5521" s="53">
        <v>11.0</v>
      </c>
      <c r="B5521" s="55" t="s">
        <v>156</v>
      </c>
      <c r="C5521" s="55" t="str">
        <f>+IF(ISERROR(VLOOKUP($B5521,Insumos!$C:$G,3,FALSE)),"",VLOOKUP($B5521,Insumos!$C:$G,3,FALSE))</f>
        <v>GRAMOS</v>
      </c>
      <c r="D5521" s="56">
        <f>+IF(ISERROR(VLOOKUP($B5521,Insumos!$C:$G,2,FALSE)),"",VLOOKUP($B5521,Insumos!$C:$G,2,FALSE))</f>
        <v>909</v>
      </c>
      <c r="E5521" s="57">
        <f>+IF(ISERROR(VLOOKUP($B5521,Insumos!$C:$G,5,FALSE)),"",VLOOKUP($B5521,Insumos!$C:$G,5,FALSE))</f>
        <v>1000</v>
      </c>
      <c r="F5521" s="55" t="str">
        <f>+IF(ISERROR(VLOOKUP($B5521,Insumos!$C:$G,4,FALSE)),"",VLOOKUP($B5521,Insumos!$C:$G,4,FALSE))</f>
        <v>GRAMOS</v>
      </c>
      <c r="G5521" s="141">
        <v>8.0</v>
      </c>
      <c r="H5521" s="56">
        <f t="shared" si="197"/>
        <v>7.27</v>
      </c>
    </row>
    <row r="5522" ht="15.75" customHeight="1">
      <c r="A5522" s="53">
        <v>12.0</v>
      </c>
      <c r="B5522" s="55" t="s">
        <v>313</v>
      </c>
      <c r="C5522" s="55" t="str">
        <f>+IF(ISERROR(VLOOKUP($B5522,Insumos!$C:$G,3,FALSE)),"",VLOOKUP($B5522,Insumos!$C:$G,3,FALSE))</f>
        <v>GRAMOS</v>
      </c>
      <c r="D5522" s="56">
        <f>+IF(ISERROR(VLOOKUP($B5522,Insumos!$C:$G,2,FALSE)),"",VLOOKUP($B5522,Insumos!$C:$G,2,FALSE))</f>
        <v>6750</v>
      </c>
      <c r="E5522" s="57">
        <f>+IF(ISERROR(VLOOKUP($B5522,Insumos!$C:$G,5,FALSE)),"",VLOOKUP($B5522,Insumos!$C:$G,5,FALSE))</f>
        <v>1000</v>
      </c>
      <c r="F5522" s="55" t="str">
        <f>+IF(ISERROR(VLOOKUP($B5522,Insumos!$C:$G,4,FALSE)),"",VLOOKUP($B5522,Insumos!$C:$G,4,FALSE))</f>
        <v>GRAMOS</v>
      </c>
      <c r="G5522" s="141">
        <v>8.0</v>
      </c>
      <c r="H5522" s="56">
        <f t="shared" si="197"/>
        <v>54</v>
      </c>
    </row>
    <row r="5523" ht="15.75" customHeight="1">
      <c r="A5523" s="53">
        <v>13.0</v>
      </c>
      <c r="B5523" s="55" t="s">
        <v>311</v>
      </c>
      <c r="C5523" s="55" t="str">
        <f>+IF(ISERROR(VLOOKUP($B5523,Insumos!$C:$G,3,FALSE)),"",VLOOKUP($B5523,Insumos!$C:$G,3,FALSE))</f>
        <v>UNIDAD</v>
      </c>
      <c r="D5523" s="56">
        <f>+IF(ISERROR(VLOOKUP($B5523,Insumos!$C:$G,2,FALSE)),"",VLOOKUP($B5523,Insumos!$C:$G,2,FALSE))</f>
        <v>75.25</v>
      </c>
      <c r="E5523" s="57">
        <f>+IF(ISERROR(VLOOKUP($B5523,Insumos!$C:$G,5,FALSE)),"",VLOOKUP($B5523,Insumos!$C:$G,5,FALSE))</f>
        <v>1</v>
      </c>
      <c r="F5523" s="55" t="str">
        <f>+IF(ISERROR(VLOOKUP($B5523,Insumos!$C:$G,4,FALSE)),"",VLOOKUP($B5523,Insumos!$C:$G,4,FALSE))</f>
        <v>UNIDAD</v>
      </c>
      <c r="G5523" s="141">
        <v>1.0</v>
      </c>
      <c r="H5523" s="56">
        <f t="shared" si="197"/>
        <v>75.25</v>
      </c>
    </row>
    <row r="5524" ht="15.75" customHeight="1">
      <c r="A5524" s="53">
        <v>14.0</v>
      </c>
      <c r="B5524" s="55" t="s">
        <v>312</v>
      </c>
      <c r="C5524" s="55" t="str">
        <f>+IF(ISERROR(VLOOKUP($B5524,Insumos!$C:$G,3,FALSE)),"",VLOOKUP($B5524,Insumos!$C:$G,3,FALSE))</f>
        <v>UNIDAD</v>
      </c>
      <c r="D5524" s="56">
        <f>+IF(ISERROR(VLOOKUP($B5524,Insumos!$C:$G,2,FALSE)),"",VLOOKUP($B5524,Insumos!$C:$G,2,FALSE))</f>
        <v>90.25</v>
      </c>
      <c r="E5524" s="57">
        <f>+IF(ISERROR(VLOOKUP($B5524,Insumos!$C:$G,5,FALSE)),"",VLOOKUP($B5524,Insumos!$C:$G,5,FALSE))</f>
        <v>1</v>
      </c>
      <c r="F5524" s="55" t="str">
        <f>+IF(ISERROR(VLOOKUP($B5524,Insumos!$C:$G,4,FALSE)),"",VLOOKUP($B5524,Insumos!$C:$G,4,FALSE))</f>
        <v>UNIDAD</v>
      </c>
      <c r="G5524" s="141">
        <v>1.0</v>
      </c>
      <c r="H5524" s="56">
        <f t="shared" si="197"/>
        <v>90.25</v>
      </c>
    </row>
    <row r="5525" ht="15.75" customHeight="1">
      <c r="A5525" s="53">
        <v>15.0</v>
      </c>
      <c r="B5525" s="55" t="s">
        <v>303</v>
      </c>
      <c r="C5525" s="55" t="str">
        <f>+IF(ISERROR(VLOOKUP($B5525,Insumos!$C:$G,3,FALSE)),"",VLOOKUP($B5525,Insumos!$C:$G,3,FALSE))</f>
        <v>UNIDAD</v>
      </c>
      <c r="D5525" s="56">
        <f>+IF(ISERROR(VLOOKUP($B5525,Insumos!$C:$G,2,FALSE)),"",VLOOKUP($B5525,Insumos!$C:$G,2,FALSE))</f>
        <v>10</v>
      </c>
      <c r="E5525" s="57">
        <f>+IF(ISERROR(VLOOKUP($B5525,Insumos!$C:$G,5,FALSE)),"",VLOOKUP($B5525,Insumos!$C:$G,5,FALSE))</f>
        <v>1</v>
      </c>
      <c r="F5525" s="55" t="str">
        <f>+IF(ISERROR(VLOOKUP($B5525,Insumos!$C:$G,4,FALSE)),"",VLOOKUP($B5525,Insumos!$C:$G,4,FALSE))</f>
        <v>UNIDAD</v>
      </c>
      <c r="G5525" s="141">
        <v>1.0</v>
      </c>
      <c r="H5525" s="56">
        <f t="shared" si="197"/>
        <v>10</v>
      </c>
    </row>
    <row r="5526" ht="15.75" customHeight="1">
      <c r="A5526" s="53">
        <v>16.0</v>
      </c>
      <c r="B5526" s="55" t="s">
        <v>304</v>
      </c>
      <c r="C5526" s="55" t="str">
        <f>+IF(ISERROR(VLOOKUP($B5526,Insumos!$C:$G,3,FALSE)),"",VLOOKUP($B5526,Insumos!$C:$G,3,FALSE))</f>
        <v>UNIDAD</v>
      </c>
      <c r="D5526" s="56">
        <f>+IF(ISERROR(VLOOKUP($B5526,Insumos!$C:$G,2,FALSE)),"",VLOOKUP($B5526,Insumos!$C:$G,2,FALSE))</f>
        <v>9</v>
      </c>
      <c r="E5526" s="57">
        <f>+IF(ISERROR(VLOOKUP($B5526,Insumos!$C:$G,5,FALSE)),"",VLOOKUP($B5526,Insumos!$C:$G,5,FALSE))</f>
        <v>1</v>
      </c>
      <c r="F5526" s="55" t="str">
        <f>+IF(ISERROR(VLOOKUP($B5526,Insumos!$C:$G,4,FALSE)),"",VLOOKUP($B5526,Insumos!$C:$G,4,FALSE))</f>
        <v>UNIDAD</v>
      </c>
      <c r="G5526" s="141">
        <v>1.0</v>
      </c>
      <c r="H5526" s="56">
        <f t="shared" si="197"/>
        <v>9</v>
      </c>
    </row>
    <row r="5527" ht="15.75" customHeight="1">
      <c r="A5527" s="53">
        <v>17.0</v>
      </c>
      <c r="B5527" s="55" t="s">
        <v>315</v>
      </c>
      <c r="C5527" s="55" t="str">
        <f>+IF(ISERROR(VLOOKUP($B5527,Insumos!$C:$G,3,FALSE)),"",VLOOKUP($B5527,Insumos!$C:$G,3,FALSE))</f>
        <v>UNIDAD</v>
      </c>
      <c r="D5527" s="56">
        <f>+IF(ISERROR(VLOOKUP($B5527,Insumos!$C:$G,2,FALSE)),"",VLOOKUP($B5527,Insumos!$C:$G,2,FALSE))</f>
        <v>170</v>
      </c>
      <c r="E5527" s="57">
        <f>+IF(ISERROR(VLOOKUP($B5527,Insumos!$C:$G,5,FALSE)),"",VLOOKUP($B5527,Insumos!$C:$G,5,FALSE))</f>
        <v>1</v>
      </c>
      <c r="F5527" s="55" t="str">
        <f>+IF(ISERROR(VLOOKUP($B5527,Insumos!$C:$G,4,FALSE)),"",VLOOKUP($B5527,Insumos!$C:$G,4,FALSE))</f>
        <v>UNIDAD</v>
      </c>
      <c r="G5527" s="141">
        <v>1.0</v>
      </c>
      <c r="H5527" s="56">
        <f t="shared" si="197"/>
        <v>170</v>
      </c>
    </row>
    <row r="5528" ht="15.75" customHeight="1">
      <c r="A5528" s="42"/>
      <c r="B5528" s="140"/>
      <c r="C5528" s="41"/>
      <c r="D5528" s="44"/>
      <c r="E5528" s="45"/>
      <c r="F5528" s="41"/>
      <c r="G5528" s="67" t="s">
        <v>566</v>
      </c>
      <c r="H5528" s="68">
        <f>+SUM(H5511:H5527)</f>
        <v>1271.54</v>
      </c>
    </row>
    <row r="5529" ht="15.75" customHeight="1">
      <c r="A5529" s="42"/>
      <c r="B5529" s="140"/>
      <c r="C5529" s="41"/>
      <c r="D5529" s="44"/>
      <c r="E5529" s="45"/>
      <c r="F5529" s="41"/>
      <c r="G5529" s="67" t="s">
        <v>569</v>
      </c>
      <c r="H5529" s="142">
        <f>+H5528/10</f>
        <v>127.154</v>
      </c>
    </row>
    <row r="5530" ht="15.75" customHeight="1">
      <c r="A5530" s="42"/>
      <c r="B5530" s="140"/>
      <c r="C5530" s="41"/>
      <c r="D5530" s="44"/>
      <c r="E5530" s="45"/>
      <c r="F5530" s="41"/>
      <c r="G5530" s="67" t="s">
        <v>570</v>
      </c>
      <c r="H5530" s="143">
        <f>(H5528+H5529)*1.19</f>
        <v>1664.44586</v>
      </c>
    </row>
    <row r="5531" ht="15.75" customHeight="1">
      <c r="A5531" s="42"/>
      <c r="B5531" s="140"/>
      <c r="C5531" s="41"/>
      <c r="D5531" s="44"/>
      <c r="E5531" s="45"/>
      <c r="F5531" s="41"/>
      <c r="G5531" s="67" t="s">
        <v>571</v>
      </c>
      <c r="H5531" s="144" t="str">
        <f>+H5530/H5532</f>
        <v>#DIV/0!</v>
      </c>
    </row>
    <row r="5532" ht="15.75" customHeight="1">
      <c r="A5532" s="42"/>
      <c r="B5532" s="140"/>
      <c r="C5532" s="41"/>
      <c r="D5532" s="44"/>
      <c r="E5532" s="45"/>
      <c r="F5532" s="41"/>
      <c r="G5532" s="67" t="s">
        <v>572</v>
      </c>
      <c r="H5532" s="145"/>
    </row>
    <row r="5533" ht="15.75" customHeight="1">
      <c r="A5533" s="42"/>
      <c r="B5533" s="140"/>
      <c r="C5533" s="41"/>
      <c r="D5533" s="44"/>
      <c r="E5533" s="45"/>
      <c r="F5533" s="41"/>
      <c r="G5533" s="67"/>
      <c r="H5533" s="205"/>
    </row>
    <row r="5534" ht="15.75" customHeight="1">
      <c r="A5534" s="42"/>
      <c r="B5534" s="140"/>
      <c r="C5534" s="41"/>
      <c r="D5534" s="44"/>
      <c r="E5534" s="45"/>
      <c r="F5534" s="41"/>
      <c r="G5534" s="67"/>
      <c r="H5534" s="205"/>
    </row>
    <row r="5535" ht="15.75" customHeight="1">
      <c r="A5535" s="138" t="s">
        <v>562</v>
      </c>
      <c r="B5535" s="89" t="s">
        <v>720</v>
      </c>
      <c r="C5535" s="34" t="s">
        <v>484</v>
      </c>
      <c r="D5535" s="35"/>
      <c r="E5535" s="36"/>
      <c r="F5535" s="37"/>
      <c r="G5535" s="38"/>
      <c r="H5535" s="35"/>
    </row>
    <row r="5536" ht="15.75" customHeight="1">
      <c r="A5536" s="42"/>
      <c r="B5536" s="140"/>
      <c r="C5536" s="42"/>
      <c r="D5536" s="44"/>
      <c r="E5536" s="45"/>
      <c r="F5536" s="42"/>
      <c r="G5536" s="46"/>
      <c r="H5536" s="44"/>
    </row>
    <row r="5537" ht="15.75" customHeight="1">
      <c r="A5537" s="48" t="s">
        <v>476</v>
      </c>
      <c r="B5537" s="48" t="s">
        <v>477</v>
      </c>
      <c r="C5537" s="48" t="s">
        <v>478</v>
      </c>
      <c r="D5537" s="49" t="s">
        <v>564</v>
      </c>
      <c r="E5537" s="50" t="s">
        <v>10</v>
      </c>
      <c r="F5537" s="48" t="s">
        <v>480</v>
      </c>
      <c r="G5537" s="51" t="s">
        <v>481</v>
      </c>
      <c r="H5537" s="49" t="s">
        <v>565</v>
      </c>
    </row>
    <row r="5538">
      <c r="A5538" s="53">
        <v>1.0</v>
      </c>
      <c r="B5538" s="55" t="s">
        <v>235</v>
      </c>
      <c r="C5538" s="55" t="str">
        <f>+IF(ISERROR(VLOOKUP($B5538,Insumos!$C:$G,3,FALSE)),"",VLOOKUP($B5538,Insumos!$C:$G,3,FALSE))</f>
        <v>GRAMOS</v>
      </c>
      <c r="D5538" s="56">
        <f>+IF(ISERROR(VLOOKUP($B5538,Insumos!$C:$G,2,FALSE)),"",VLOOKUP($B5538,Insumos!$C:$G,2,FALSE))</f>
        <v>13944.82759</v>
      </c>
      <c r="E5538" s="57">
        <f>+IF(ISERROR(VLOOKUP($B5538,Insumos!$C:$G,5,FALSE)),"",VLOOKUP($B5538,Insumos!$C:$G,5,FALSE))</f>
        <v>1000</v>
      </c>
      <c r="F5538" s="55" t="str">
        <f>+IF(ISERROR(VLOOKUP($B5538,Insumos!$C:$G,4,FALSE)),"",VLOOKUP($B5538,Insumos!$C:$G,4,FALSE))</f>
        <v>GRAMOS</v>
      </c>
      <c r="G5538" s="141">
        <v>60.0</v>
      </c>
      <c r="H5538" s="56">
        <f t="shared" ref="H5538:H5556" si="198">IF(ISERROR(ROUND(+D5538/E5538*G5538,2)),0,ROUND(+D5538/E5538*G5538,2))</f>
        <v>836.69</v>
      </c>
    </row>
    <row r="5539">
      <c r="A5539" s="53">
        <v>2.0</v>
      </c>
      <c r="B5539" s="55" t="s">
        <v>69</v>
      </c>
      <c r="C5539" s="55" t="str">
        <f>+IF(ISERROR(VLOOKUP($B5539,Insumos!$C:$G,3,FALSE)),"",VLOOKUP($B5539,Insumos!$C:$G,3,FALSE))</f>
        <v>GRAMOS</v>
      </c>
      <c r="D5539" s="56">
        <f>+IF(ISERROR(VLOOKUP($B5539,Insumos!$C:$G,2,FALSE)),"",VLOOKUP($B5539,Insumos!$C:$G,2,FALSE))</f>
        <v>2777.79</v>
      </c>
      <c r="E5539" s="57">
        <f>+IF(ISERROR(VLOOKUP($B5539,Insumos!$C:$G,5,FALSE)),"",VLOOKUP($B5539,Insumos!$C:$G,5,FALSE))</f>
        <v>5700</v>
      </c>
      <c r="F5539" s="55" t="str">
        <f>+IF(ISERROR(VLOOKUP($B5539,Insumos!$C:$G,4,FALSE)),"",VLOOKUP($B5539,Insumos!$C:$G,4,FALSE))</f>
        <v>GRAMOS</v>
      </c>
      <c r="G5539" s="141">
        <v>45.0</v>
      </c>
      <c r="H5539" s="56">
        <f t="shared" si="198"/>
        <v>21.93</v>
      </c>
    </row>
    <row r="5540">
      <c r="A5540" s="53">
        <v>3.0</v>
      </c>
      <c r="B5540" s="55" t="s">
        <v>235</v>
      </c>
      <c r="C5540" s="55" t="str">
        <f>+IF(ISERROR(VLOOKUP($B5540,Insumos!$C:$G,3,FALSE)),"",VLOOKUP($B5540,Insumos!$C:$G,3,FALSE))</f>
        <v>GRAMOS</v>
      </c>
      <c r="D5540" s="56">
        <f>+IF(ISERROR(VLOOKUP($B5540,Insumos!$C:$G,2,FALSE)),"",VLOOKUP($B5540,Insumos!$C:$G,2,FALSE))</f>
        <v>13944.82759</v>
      </c>
      <c r="E5540" s="57">
        <f>+IF(ISERROR(VLOOKUP($B5540,Insumos!$C:$G,5,FALSE)),"",VLOOKUP($B5540,Insumos!$C:$G,5,FALSE))</f>
        <v>1000</v>
      </c>
      <c r="F5540" s="55" t="str">
        <f>+IF(ISERROR(VLOOKUP($B5540,Insumos!$C:$G,4,FALSE)),"",VLOOKUP($B5540,Insumos!$C:$G,4,FALSE))</f>
        <v>GRAMOS</v>
      </c>
      <c r="G5540" s="141">
        <v>33.0</v>
      </c>
      <c r="H5540" s="56">
        <f t="shared" si="198"/>
        <v>460.18</v>
      </c>
    </row>
    <row r="5541">
      <c r="A5541" s="53">
        <v>4.0</v>
      </c>
      <c r="B5541" s="55" t="s">
        <v>122</v>
      </c>
      <c r="C5541" s="55" t="str">
        <f>+IF(ISERROR(VLOOKUP($B5541,Insumos!$C:$G,3,FALSE)),"",VLOOKUP($B5541,Insumos!$C:$G,3,FALSE))</f>
        <v>MILILITROS</v>
      </c>
      <c r="D5541" s="56">
        <f>+IF(ISERROR(VLOOKUP($B5541,Insumos!$C:$G,2,FALSE)),"",VLOOKUP($B5541,Insumos!$C:$G,2,FALSE))</f>
        <v>5974.48</v>
      </c>
      <c r="E5541" s="57">
        <f>+IF(ISERROR(VLOOKUP($B5541,Insumos!$C:$G,5,FALSE)),"",VLOOKUP($B5541,Insumos!$C:$G,5,FALSE))</f>
        <v>880</v>
      </c>
      <c r="F5541" s="55" t="str">
        <f>+IF(ISERROR(VLOOKUP($B5541,Insumos!$C:$G,4,FALSE)),"",VLOOKUP($B5541,Insumos!$C:$G,4,FALSE))</f>
        <v>MILILITROS</v>
      </c>
      <c r="G5541" s="141">
        <v>10.0</v>
      </c>
      <c r="H5541" s="56">
        <f t="shared" si="198"/>
        <v>67.89</v>
      </c>
    </row>
    <row r="5542">
      <c r="A5542" s="53">
        <v>5.0</v>
      </c>
      <c r="B5542" s="55" t="s">
        <v>54</v>
      </c>
      <c r="C5542" s="55" t="str">
        <f>+IF(ISERROR(VLOOKUP($B5542,Insumos!$C:$G,3,FALSE)),"",VLOOKUP($B5542,Insumos!$C:$G,3,FALSE))</f>
        <v>UNIDAD</v>
      </c>
      <c r="D5542" s="56">
        <f>+IF(ISERROR(VLOOKUP($B5542,Insumos!$C:$G,2,FALSE)),"",VLOOKUP($B5542,Insumos!$C:$G,2,FALSE))</f>
        <v>8000</v>
      </c>
      <c r="E5542" s="57">
        <f>+IF(ISERROR(VLOOKUP($B5542,Insumos!$C:$G,5,FALSE)),"",VLOOKUP($B5542,Insumos!$C:$G,5,FALSE))</f>
        <v>36</v>
      </c>
      <c r="F5542" s="55" t="str">
        <f>+IF(ISERROR(VLOOKUP($B5542,Insumos!$C:$G,4,FALSE)),"",VLOOKUP($B5542,Insumos!$C:$G,4,FALSE))</f>
        <v>UNIDAD</v>
      </c>
      <c r="G5542" s="141">
        <v>0.1</v>
      </c>
      <c r="H5542" s="56">
        <f t="shared" si="198"/>
        <v>22.22</v>
      </c>
    </row>
    <row r="5543">
      <c r="A5543" s="53">
        <v>6.0</v>
      </c>
      <c r="B5543" s="55" t="s">
        <v>187</v>
      </c>
      <c r="C5543" s="55" t="str">
        <f>+IF(ISERROR(VLOOKUP($B5543,Insumos!$C:$G,3,FALSE)),"",VLOOKUP($B5543,Insumos!$C:$G,3,FALSE))</f>
        <v>GRAMOS</v>
      </c>
      <c r="D5543" s="56">
        <f>+IF(ISERROR(VLOOKUP($B5543,Insumos!$C:$G,2,FALSE)),"",VLOOKUP($B5543,Insumos!$C:$G,2,FALSE))</f>
        <v>3645</v>
      </c>
      <c r="E5543" s="57">
        <f>+IF(ISERROR(VLOOKUP($B5543,Insumos!$C:$G,5,FALSE)),"",VLOOKUP($B5543,Insumos!$C:$G,5,FALSE))</f>
        <v>1000</v>
      </c>
      <c r="F5543" s="55" t="str">
        <f>+IF(ISERROR(VLOOKUP($B5543,Insumos!$C:$G,4,FALSE)),"",VLOOKUP($B5543,Insumos!$C:$G,4,FALSE))</f>
        <v>GRAMOS</v>
      </c>
      <c r="G5543" s="141">
        <v>1.0</v>
      </c>
      <c r="H5543" s="56">
        <f t="shared" si="198"/>
        <v>3.65</v>
      </c>
    </row>
    <row r="5544">
      <c r="A5544" s="53">
        <v>7.0</v>
      </c>
      <c r="B5544" s="55" t="s">
        <v>316</v>
      </c>
      <c r="C5544" s="55" t="str">
        <f>+IF(ISERROR(VLOOKUP($B5544,Insumos!$C:$G,3,FALSE)),"",VLOOKUP($B5544,Insumos!$C:$G,3,FALSE))</f>
        <v>GRAMOS</v>
      </c>
      <c r="D5544" s="56">
        <f>+IF(ISERROR(VLOOKUP($B5544,Insumos!$C:$G,2,FALSE)),"",VLOOKUP($B5544,Insumos!$C:$G,2,FALSE))</f>
        <v>6390</v>
      </c>
      <c r="E5544" s="57">
        <f>+IF(ISERROR(VLOOKUP($B5544,Insumos!$C:$G,5,FALSE)),"",VLOOKUP($B5544,Insumos!$C:$G,5,FALSE))</f>
        <v>340</v>
      </c>
      <c r="F5544" s="55" t="str">
        <f>+IF(ISERROR(VLOOKUP($B5544,Insumos!$C:$G,4,FALSE)),"",VLOOKUP($B5544,Insumos!$C:$G,4,FALSE))</f>
        <v>GRAMOS</v>
      </c>
      <c r="G5544" s="141">
        <v>1.0</v>
      </c>
      <c r="H5544" s="56">
        <f t="shared" si="198"/>
        <v>18.79</v>
      </c>
    </row>
    <row r="5545">
      <c r="A5545" s="53">
        <v>8.0</v>
      </c>
      <c r="B5545" s="55" t="s">
        <v>297</v>
      </c>
      <c r="C5545" s="55" t="str">
        <f>+IF(ISERROR(VLOOKUP($B5545,Insumos!$C:$G,3,FALSE)),"",VLOOKUP($B5545,Insumos!$C:$G,3,FALSE))</f>
        <v>CAJA</v>
      </c>
      <c r="D5545" s="56">
        <f>+IF(ISERROR(VLOOKUP($B5545,Insumos!$C:$G,2,FALSE)),"",VLOOKUP($B5545,Insumos!$C:$G,2,FALSE))</f>
        <v>110</v>
      </c>
      <c r="E5545" s="57">
        <f>+IF(ISERROR(VLOOKUP($B5545,Insumos!$C:$G,5,FALSE)),"",VLOOKUP($B5545,Insumos!$C:$G,5,FALSE))</f>
        <v>1</v>
      </c>
      <c r="F5545" s="55" t="str">
        <f>+IF(ISERROR(VLOOKUP($B5545,Insumos!$C:$G,4,FALSE)),"",VLOOKUP($B5545,Insumos!$C:$G,4,FALSE))</f>
        <v>CAJA</v>
      </c>
      <c r="G5545" s="141">
        <v>1.0</v>
      </c>
      <c r="H5545" s="56">
        <f t="shared" si="198"/>
        <v>110</v>
      </c>
    </row>
    <row r="5546">
      <c r="A5546" s="53">
        <v>9.0</v>
      </c>
      <c r="B5546" s="55" t="s">
        <v>314</v>
      </c>
      <c r="C5546" s="55" t="str">
        <f>+IF(ISERROR(VLOOKUP($B5546,Insumos!$C:$G,3,FALSE)),"",VLOOKUP($B5546,Insumos!$C:$G,3,FALSE))</f>
        <v>UNIDAD</v>
      </c>
      <c r="D5546" s="56">
        <f>+IF(ISERROR(VLOOKUP($B5546,Insumos!$C:$G,2,FALSE)),"",VLOOKUP($B5546,Insumos!$C:$G,2,FALSE))</f>
        <v>10.5</v>
      </c>
      <c r="E5546" s="57">
        <f>+IF(ISERROR(VLOOKUP($B5546,Insumos!$C:$G,5,FALSE)),"",VLOOKUP($B5546,Insumos!$C:$G,5,FALSE))</f>
        <v>1</v>
      </c>
      <c r="F5546" s="55" t="str">
        <f>+IF(ISERROR(VLOOKUP($B5546,Insumos!$C:$G,4,FALSE)),"",VLOOKUP($B5546,Insumos!$C:$G,4,FALSE))</f>
        <v>UNIDAD</v>
      </c>
      <c r="G5546" s="141">
        <v>1.0</v>
      </c>
      <c r="H5546" s="56">
        <f t="shared" si="198"/>
        <v>10.5</v>
      </c>
    </row>
    <row r="5547">
      <c r="A5547" s="53">
        <v>10.0</v>
      </c>
      <c r="B5547" s="55" t="s">
        <v>156</v>
      </c>
      <c r="C5547" s="55" t="str">
        <f>+IF(ISERROR(VLOOKUP($B5547,Insumos!$C:$G,3,FALSE)),"",VLOOKUP($B5547,Insumos!$C:$G,3,FALSE))</f>
        <v>GRAMOS</v>
      </c>
      <c r="D5547" s="56">
        <f>+IF(ISERROR(VLOOKUP($B5547,Insumos!$C:$G,2,FALSE)),"",VLOOKUP($B5547,Insumos!$C:$G,2,FALSE))</f>
        <v>909</v>
      </c>
      <c r="E5547" s="57">
        <f>+IF(ISERROR(VLOOKUP($B5547,Insumos!$C:$G,5,FALSE)),"",VLOOKUP($B5547,Insumos!$C:$G,5,FALSE))</f>
        <v>1000</v>
      </c>
      <c r="F5547" s="55" t="str">
        <f>+IF(ISERROR(VLOOKUP($B5547,Insumos!$C:$G,4,FALSE)),"",VLOOKUP($B5547,Insumos!$C:$G,4,FALSE))</f>
        <v>GRAMOS</v>
      </c>
      <c r="G5547" s="141">
        <v>8.0</v>
      </c>
      <c r="H5547" s="56">
        <f t="shared" si="198"/>
        <v>7.27</v>
      </c>
    </row>
    <row r="5548">
      <c r="A5548" s="53">
        <v>11.0</v>
      </c>
      <c r="B5548" s="55" t="s">
        <v>313</v>
      </c>
      <c r="C5548" s="55" t="str">
        <f>+IF(ISERROR(VLOOKUP($B5548,Insumos!$C:$G,3,FALSE)),"",VLOOKUP($B5548,Insumos!$C:$G,3,FALSE))</f>
        <v>GRAMOS</v>
      </c>
      <c r="D5548" s="56">
        <f>+IF(ISERROR(VLOOKUP($B5548,Insumos!$C:$G,2,FALSE)),"",VLOOKUP($B5548,Insumos!$C:$G,2,FALSE))</f>
        <v>6750</v>
      </c>
      <c r="E5548" s="57">
        <f>+IF(ISERROR(VLOOKUP($B5548,Insumos!$C:$G,5,FALSE)),"",VLOOKUP($B5548,Insumos!$C:$G,5,FALSE))</f>
        <v>1000</v>
      </c>
      <c r="F5548" s="55" t="str">
        <f>+IF(ISERROR(VLOOKUP($B5548,Insumos!$C:$G,4,FALSE)),"",VLOOKUP($B5548,Insumos!$C:$G,4,FALSE))</f>
        <v>GRAMOS</v>
      </c>
      <c r="G5548" s="141">
        <v>8.0</v>
      </c>
      <c r="H5548" s="56">
        <f t="shared" si="198"/>
        <v>54</v>
      </c>
    </row>
    <row r="5549" ht="15.75" customHeight="1">
      <c r="A5549" s="53">
        <v>12.0</v>
      </c>
      <c r="B5549" s="55" t="s">
        <v>311</v>
      </c>
      <c r="C5549" s="55" t="str">
        <f>+IF(ISERROR(VLOOKUP($B5549,Insumos!$C:$G,3,FALSE)),"",VLOOKUP($B5549,Insumos!$C:$G,3,FALSE))</f>
        <v>UNIDAD</v>
      </c>
      <c r="D5549" s="56">
        <f>+IF(ISERROR(VLOOKUP($B5549,Insumos!$C:$G,2,FALSE)),"",VLOOKUP($B5549,Insumos!$C:$G,2,FALSE))</f>
        <v>75.25</v>
      </c>
      <c r="E5549" s="57">
        <f>+IF(ISERROR(VLOOKUP($B5549,Insumos!$C:$G,5,FALSE)),"",VLOOKUP($B5549,Insumos!$C:$G,5,FALSE))</f>
        <v>1</v>
      </c>
      <c r="F5549" s="55" t="str">
        <f>+IF(ISERROR(VLOOKUP($B5549,Insumos!$C:$G,4,FALSE)),"",VLOOKUP($B5549,Insumos!$C:$G,4,FALSE))</f>
        <v>UNIDAD</v>
      </c>
      <c r="G5549" s="141">
        <v>1.0</v>
      </c>
      <c r="H5549" s="56">
        <f t="shared" si="198"/>
        <v>75.25</v>
      </c>
    </row>
    <row r="5550" ht="15.75" customHeight="1">
      <c r="A5550" s="53">
        <v>13.0</v>
      </c>
      <c r="B5550" s="55" t="s">
        <v>312</v>
      </c>
      <c r="C5550" s="55" t="str">
        <f>+IF(ISERROR(VLOOKUP($B5550,Insumos!$C:$G,3,FALSE)),"",VLOOKUP($B5550,Insumos!$C:$G,3,FALSE))</f>
        <v>UNIDAD</v>
      </c>
      <c r="D5550" s="56">
        <f>+IF(ISERROR(VLOOKUP($B5550,Insumos!$C:$G,2,FALSE)),"",VLOOKUP($B5550,Insumos!$C:$G,2,FALSE))</f>
        <v>90.25</v>
      </c>
      <c r="E5550" s="57">
        <f>+IF(ISERROR(VLOOKUP($B5550,Insumos!$C:$G,5,FALSE)),"",VLOOKUP($B5550,Insumos!$C:$G,5,FALSE))</f>
        <v>1</v>
      </c>
      <c r="F5550" s="55" t="str">
        <f>+IF(ISERROR(VLOOKUP($B5550,Insumos!$C:$G,4,FALSE)),"",VLOOKUP($B5550,Insumos!$C:$G,4,FALSE))</f>
        <v>UNIDAD</v>
      </c>
      <c r="G5550" s="141">
        <v>1.0</v>
      </c>
      <c r="H5550" s="56">
        <f t="shared" si="198"/>
        <v>90.25</v>
      </c>
    </row>
    <row r="5551" ht="15.75" customHeight="1">
      <c r="A5551" s="53">
        <v>14.0</v>
      </c>
      <c r="B5551" s="55" t="s">
        <v>303</v>
      </c>
      <c r="C5551" s="55" t="str">
        <f>+IF(ISERROR(VLOOKUP($B5551,Insumos!$C:$G,3,FALSE)),"",VLOOKUP($B5551,Insumos!$C:$G,3,FALSE))</f>
        <v>UNIDAD</v>
      </c>
      <c r="D5551" s="56">
        <f>+IF(ISERROR(VLOOKUP($B5551,Insumos!$C:$G,2,FALSE)),"",VLOOKUP($B5551,Insumos!$C:$G,2,FALSE))</f>
        <v>10</v>
      </c>
      <c r="E5551" s="57">
        <f>+IF(ISERROR(VLOOKUP($B5551,Insumos!$C:$G,5,FALSE)),"",VLOOKUP($B5551,Insumos!$C:$G,5,FALSE))</f>
        <v>1</v>
      </c>
      <c r="F5551" s="55" t="str">
        <f>+IF(ISERROR(VLOOKUP($B5551,Insumos!$C:$G,4,FALSE)),"",VLOOKUP($B5551,Insumos!$C:$G,4,FALSE))</f>
        <v>UNIDAD</v>
      </c>
      <c r="G5551" s="141">
        <v>1.0</v>
      </c>
      <c r="H5551" s="56">
        <f t="shared" si="198"/>
        <v>10</v>
      </c>
    </row>
    <row r="5552" ht="15.75" customHeight="1">
      <c r="A5552" s="53">
        <v>15.0</v>
      </c>
      <c r="B5552" s="55" t="s">
        <v>304</v>
      </c>
      <c r="C5552" s="55" t="str">
        <f>+IF(ISERROR(VLOOKUP($B5552,Insumos!$C:$G,3,FALSE)),"",VLOOKUP($B5552,Insumos!$C:$G,3,FALSE))</f>
        <v>UNIDAD</v>
      </c>
      <c r="D5552" s="56">
        <f>+IF(ISERROR(VLOOKUP($B5552,Insumos!$C:$G,2,FALSE)),"",VLOOKUP($B5552,Insumos!$C:$G,2,FALSE))</f>
        <v>9</v>
      </c>
      <c r="E5552" s="57">
        <f>+IF(ISERROR(VLOOKUP($B5552,Insumos!$C:$G,5,FALSE)),"",VLOOKUP($B5552,Insumos!$C:$G,5,FALSE))</f>
        <v>1</v>
      </c>
      <c r="F5552" s="55" t="str">
        <f>+IF(ISERROR(VLOOKUP($B5552,Insumos!$C:$G,4,FALSE)),"",VLOOKUP($B5552,Insumos!$C:$G,4,FALSE))</f>
        <v>UNIDAD</v>
      </c>
      <c r="G5552" s="141">
        <v>1.0</v>
      </c>
      <c r="H5552" s="56">
        <f t="shared" si="198"/>
        <v>9</v>
      </c>
    </row>
    <row r="5553" ht="15.75" customHeight="1">
      <c r="A5553" s="53">
        <v>16.0</v>
      </c>
      <c r="B5553" s="55" t="s">
        <v>315</v>
      </c>
      <c r="C5553" s="55" t="str">
        <f>+IF(ISERROR(VLOOKUP($B5553,Insumos!$C:$G,3,FALSE)),"",VLOOKUP($B5553,Insumos!$C:$G,3,FALSE))</f>
        <v>UNIDAD</v>
      </c>
      <c r="D5553" s="56">
        <f>+IF(ISERROR(VLOOKUP($B5553,Insumos!$C:$G,2,FALSE)),"",VLOOKUP($B5553,Insumos!$C:$G,2,FALSE))</f>
        <v>170</v>
      </c>
      <c r="E5553" s="57">
        <f>+IF(ISERROR(VLOOKUP($B5553,Insumos!$C:$G,5,FALSE)),"",VLOOKUP($B5553,Insumos!$C:$G,5,FALSE))</f>
        <v>1</v>
      </c>
      <c r="F5553" s="55" t="str">
        <f>+IF(ISERROR(VLOOKUP($B5553,Insumos!$C:$G,4,FALSE)),"",VLOOKUP($B5553,Insumos!$C:$G,4,FALSE))</f>
        <v>UNIDAD</v>
      </c>
      <c r="G5553" s="141">
        <v>1.0</v>
      </c>
      <c r="H5553" s="56">
        <f t="shared" si="198"/>
        <v>170</v>
      </c>
    </row>
    <row r="5554" ht="15.75" customHeight="1">
      <c r="A5554" s="53">
        <v>17.0</v>
      </c>
      <c r="B5554" s="55"/>
      <c r="C5554" s="55" t="str">
        <f>+IF(ISERROR(VLOOKUP($B5554,Insumos!$C:$G,3,FALSE)),"",VLOOKUP($B5554,Insumos!$C:$G,3,FALSE))</f>
        <v/>
      </c>
      <c r="D5554" s="56" t="str">
        <f>+IF(ISERROR(VLOOKUP($B5554,Insumos!$C:$G,2,FALSE)),"",VLOOKUP($B5554,Insumos!$C:$G,2,FALSE))</f>
        <v/>
      </c>
      <c r="E5554" s="57" t="str">
        <f>+IF(ISERROR(VLOOKUP($B5554,Insumos!$C:$G,5,FALSE)),"",VLOOKUP($B5554,Insumos!$C:$G,5,FALSE))</f>
        <v/>
      </c>
      <c r="F5554" s="55" t="str">
        <f>+IF(ISERROR(VLOOKUP($B5554,Insumos!$C:$G,4,FALSE)),"",VLOOKUP($B5554,Insumos!$C:$G,4,FALSE))</f>
        <v/>
      </c>
      <c r="G5554" s="141"/>
      <c r="H5554" s="56">
        <f t="shared" si="198"/>
        <v>0</v>
      </c>
    </row>
    <row r="5555" ht="15.75" customHeight="1">
      <c r="A5555" s="53">
        <v>18.0</v>
      </c>
      <c r="B5555" s="55"/>
      <c r="C5555" s="55" t="str">
        <f>+IF(ISERROR(VLOOKUP($B5555,Insumos!$C:$G,3,FALSE)),"",VLOOKUP($B5555,Insumos!$C:$G,3,FALSE))</f>
        <v/>
      </c>
      <c r="D5555" s="56" t="str">
        <f>+IF(ISERROR(VLOOKUP($B5555,Insumos!$C:$G,2,FALSE)),"",VLOOKUP($B5555,Insumos!$C:$G,2,FALSE))</f>
        <v/>
      </c>
      <c r="E5555" s="57" t="str">
        <f>+IF(ISERROR(VLOOKUP($B5555,Insumos!$C:$G,5,FALSE)),"",VLOOKUP($B5555,Insumos!$C:$G,5,FALSE))</f>
        <v/>
      </c>
      <c r="F5555" s="55" t="str">
        <f>+IF(ISERROR(VLOOKUP($B5555,Insumos!$C:$G,4,FALSE)),"",VLOOKUP($B5555,Insumos!$C:$G,4,FALSE))</f>
        <v/>
      </c>
      <c r="G5555" s="141"/>
      <c r="H5555" s="56">
        <f t="shared" si="198"/>
        <v>0</v>
      </c>
    </row>
    <row r="5556" ht="15.75" customHeight="1">
      <c r="A5556" s="53">
        <v>19.0</v>
      </c>
      <c r="B5556" s="55"/>
      <c r="C5556" s="55" t="str">
        <f>+IF(ISERROR(VLOOKUP($B5556,Insumos!$C:$G,3,FALSE)),"",VLOOKUP($B5556,Insumos!$C:$G,3,FALSE))</f>
        <v/>
      </c>
      <c r="D5556" s="56" t="str">
        <f>+IF(ISERROR(VLOOKUP($B5556,Insumos!$C:$G,2,FALSE)),"",VLOOKUP($B5556,Insumos!$C:$G,2,FALSE))</f>
        <v/>
      </c>
      <c r="E5556" s="57" t="str">
        <f>+IF(ISERROR(VLOOKUP($B5556,Insumos!$C:$G,5,FALSE)),"",VLOOKUP($B5556,Insumos!$C:$G,5,FALSE))</f>
        <v/>
      </c>
      <c r="F5556" s="55" t="str">
        <f>+IF(ISERROR(VLOOKUP($B5556,Insumos!$C:$G,4,FALSE)),"",VLOOKUP($B5556,Insumos!$C:$G,4,FALSE))</f>
        <v/>
      </c>
      <c r="G5556" s="141"/>
      <c r="H5556" s="56">
        <f t="shared" si="198"/>
        <v>0</v>
      </c>
    </row>
    <row r="5557" ht="15.75" customHeight="1">
      <c r="A5557" s="42"/>
      <c r="B5557" s="140"/>
      <c r="C5557" s="41"/>
      <c r="D5557" s="44"/>
      <c r="E5557" s="45"/>
      <c r="F5557" s="41"/>
      <c r="G5557" s="67" t="s">
        <v>566</v>
      </c>
      <c r="H5557" s="68">
        <f>+SUM(H5538:H5556)</f>
        <v>1967.62</v>
      </c>
    </row>
    <row r="5558" ht="15.75" customHeight="1">
      <c r="A5558" s="42"/>
      <c r="B5558" s="140"/>
      <c r="C5558" s="41"/>
      <c r="D5558" s="44"/>
      <c r="E5558" s="45"/>
      <c r="F5558" s="41"/>
      <c r="G5558" s="67" t="s">
        <v>569</v>
      </c>
      <c r="H5558" s="142">
        <f>+H5557/10</f>
        <v>196.762</v>
      </c>
    </row>
    <row r="5559" ht="15.75" customHeight="1">
      <c r="A5559" s="42"/>
      <c r="B5559" s="140"/>
      <c r="C5559" s="41"/>
      <c r="D5559" s="44"/>
      <c r="E5559" s="45"/>
      <c r="F5559" s="41"/>
      <c r="G5559" s="67" t="s">
        <v>570</v>
      </c>
      <c r="H5559" s="143">
        <f>(H5557+H5558)*1.19</f>
        <v>2575.61458</v>
      </c>
    </row>
    <row r="5560" ht="15.75" customHeight="1">
      <c r="A5560" s="42"/>
      <c r="B5560" s="140"/>
      <c r="C5560" s="41"/>
      <c r="D5560" s="44"/>
      <c r="E5560" s="45"/>
      <c r="F5560" s="41"/>
      <c r="G5560" s="67" t="s">
        <v>571</v>
      </c>
      <c r="H5560" s="144">
        <f>+H5559/H5561</f>
        <v>0.2343598344</v>
      </c>
    </row>
    <row r="5561" ht="15.75" customHeight="1">
      <c r="A5561" s="42"/>
      <c r="B5561" s="140"/>
      <c r="C5561" s="41"/>
      <c r="D5561" s="44"/>
      <c r="E5561" s="45"/>
      <c r="F5561" s="41"/>
      <c r="G5561" s="67" t="s">
        <v>572</v>
      </c>
      <c r="H5561" s="154">
        <v>10990.0</v>
      </c>
    </row>
    <row r="5562" ht="15.75" customHeight="1">
      <c r="A5562" s="42"/>
      <c r="B5562" s="140"/>
      <c r="C5562" s="41"/>
      <c r="D5562" s="44"/>
      <c r="E5562" s="45"/>
      <c r="F5562" s="41"/>
      <c r="G5562" s="67"/>
      <c r="H5562" s="169"/>
    </row>
    <row r="5563" ht="15.75" customHeight="1">
      <c r="A5563" s="42"/>
      <c r="B5563" s="140"/>
      <c r="C5563" s="41"/>
      <c r="D5563" s="44"/>
      <c r="E5563" s="45"/>
      <c r="F5563" s="41"/>
      <c r="G5563" s="67"/>
      <c r="H5563" s="205"/>
    </row>
    <row r="5564" ht="15.75" customHeight="1">
      <c r="A5564" s="42"/>
      <c r="B5564" s="140"/>
      <c r="C5564" s="41"/>
      <c r="D5564" s="44"/>
      <c r="E5564" s="45"/>
      <c r="F5564" s="41"/>
      <c r="G5564" s="67"/>
      <c r="H5564" s="205"/>
    </row>
    <row r="5565" ht="15.75" customHeight="1">
      <c r="A5565" s="42"/>
      <c r="B5565" s="140"/>
      <c r="C5565" s="41"/>
      <c r="D5565" s="44"/>
      <c r="E5565" s="45"/>
      <c r="F5565" s="41"/>
      <c r="G5565" s="67"/>
      <c r="H5565" s="205"/>
    </row>
    <row r="5566" ht="15.75" customHeight="1">
      <c r="A5566" s="138" t="s">
        <v>562</v>
      </c>
      <c r="B5566" s="89" t="s">
        <v>721</v>
      </c>
      <c r="C5566" s="34" t="s">
        <v>484</v>
      </c>
      <c r="D5566" s="35"/>
      <c r="E5566" s="36"/>
      <c r="F5566" s="37"/>
      <c r="G5566" s="38"/>
      <c r="H5566" s="35"/>
    </row>
    <row r="5567" ht="15.75" customHeight="1">
      <c r="A5567" s="42"/>
      <c r="B5567" s="140"/>
      <c r="C5567" s="42"/>
      <c r="D5567" s="44"/>
      <c r="E5567" s="45"/>
      <c r="F5567" s="42"/>
      <c r="G5567" s="46"/>
      <c r="H5567" s="44"/>
    </row>
    <row r="5568" ht="15.75" customHeight="1">
      <c r="A5568" s="48" t="s">
        <v>476</v>
      </c>
      <c r="B5568" s="48" t="s">
        <v>477</v>
      </c>
      <c r="C5568" s="48" t="s">
        <v>478</v>
      </c>
      <c r="D5568" s="49" t="s">
        <v>564</v>
      </c>
      <c r="E5568" s="50" t="s">
        <v>10</v>
      </c>
      <c r="F5568" s="48" t="s">
        <v>480</v>
      </c>
      <c r="G5568" s="51" t="s">
        <v>481</v>
      </c>
      <c r="H5568" s="49" t="s">
        <v>565</v>
      </c>
    </row>
    <row r="5569" ht="15.75" customHeight="1">
      <c r="A5569" s="53">
        <v>1.0</v>
      </c>
      <c r="B5569" s="55" t="s">
        <v>235</v>
      </c>
      <c r="C5569" s="55" t="str">
        <f>+IF(ISERROR(VLOOKUP($B5569,Insumos!$C:$G,3,FALSE)),"",VLOOKUP($B5569,Insumos!$C:$G,3,FALSE))</f>
        <v>GRAMOS</v>
      </c>
      <c r="D5569" s="56">
        <f>+IF(ISERROR(VLOOKUP($B5569,Insumos!$C:$G,2,FALSE)),"",VLOOKUP($B5569,Insumos!$C:$G,2,FALSE))</f>
        <v>13944.82759</v>
      </c>
      <c r="E5569" s="57">
        <f>+IF(ISERROR(VLOOKUP($B5569,Insumos!$C:$G,5,FALSE)),"",VLOOKUP($B5569,Insumos!$C:$G,5,FALSE))</f>
        <v>1000</v>
      </c>
      <c r="F5569" s="55" t="str">
        <f>+IF(ISERROR(VLOOKUP($B5569,Insumos!$C:$G,4,FALSE)),"",VLOOKUP($B5569,Insumos!$C:$G,4,FALSE))</f>
        <v>GRAMOS</v>
      </c>
      <c r="G5569" s="141">
        <v>60.0</v>
      </c>
      <c r="H5569" s="56">
        <f t="shared" ref="H5569:H5591" si="199">IF(ISERROR(ROUND(+D5569/E5569*G5569,2)),0,ROUND(+D5569/E5569*G5569,2))</f>
        <v>836.69</v>
      </c>
    </row>
    <row r="5570" ht="15.75" customHeight="1">
      <c r="A5570" s="53">
        <v>2.0</v>
      </c>
      <c r="B5570" s="55" t="s">
        <v>69</v>
      </c>
      <c r="C5570" s="55" t="str">
        <f>+IF(ISERROR(VLOOKUP($B5570,Insumos!$C:$G,3,FALSE)),"",VLOOKUP($B5570,Insumos!$C:$G,3,FALSE))</f>
        <v>GRAMOS</v>
      </c>
      <c r="D5570" s="56">
        <f>+IF(ISERROR(VLOOKUP($B5570,Insumos!$C:$G,2,FALSE)),"",VLOOKUP($B5570,Insumos!$C:$G,2,FALSE))</f>
        <v>2777.79</v>
      </c>
      <c r="E5570" s="57">
        <f>+IF(ISERROR(VLOOKUP($B5570,Insumos!$C:$G,5,FALSE)),"",VLOOKUP($B5570,Insumos!$C:$G,5,FALSE))</f>
        <v>5700</v>
      </c>
      <c r="F5570" s="55" t="str">
        <f>+IF(ISERROR(VLOOKUP($B5570,Insumos!$C:$G,4,FALSE)),"",VLOOKUP($B5570,Insumos!$C:$G,4,FALSE))</f>
        <v>GRAMOS</v>
      </c>
      <c r="G5570" s="141">
        <v>45.0</v>
      </c>
      <c r="H5570" s="56">
        <f t="shared" si="199"/>
        <v>21.93</v>
      </c>
    </row>
    <row r="5571" ht="15.75" customHeight="1">
      <c r="A5571" s="53">
        <v>3.0</v>
      </c>
      <c r="B5571" s="55" t="s">
        <v>148</v>
      </c>
      <c r="C5571" s="55" t="str">
        <f>+IF(ISERROR(VLOOKUP($B5571,Insumos!$C:$G,3,FALSE)),"",VLOOKUP($B5571,Insumos!$C:$G,3,FALSE))</f>
        <v>MILILITROS</v>
      </c>
      <c r="D5571" s="56">
        <f>+IF(ISERROR(VLOOKUP($B5571,Insumos!$C:$G,2,FALSE)),"",VLOOKUP($B5571,Insumos!$C:$G,2,FALSE))</f>
        <v>2257.31</v>
      </c>
      <c r="E5571" s="57">
        <f>+IF(ISERROR(VLOOKUP($B5571,Insumos!$C:$G,5,FALSE)),"",VLOOKUP($B5571,Insumos!$C:$G,5,FALSE))</f>
        <v>558</v>
      </c>
      <c r="F5571" s="55" t="str">
        <f>+IF(ISERROR(VLOOKUP($B5571,Insumos!$C:$G,4,FALSE)),"",VLOOKUP($B5571,Insumos!$C:$G,4,FALSE))</f>
        <v>MILILITROS</v>
      </c>
      <c r="G5571" s="141">
        <v>10.0</v>
      </c>
      <c r="H5571" s="56">
        <f t="shared" si="199"/>
        <v>40.45</v>
      </c>
    </row>
    <row r="5572" ht="15.75" customHeight="1">
      <c r="A5572" s="53">
        <v>4.0</v>
      </c>
      <c r="B5572" s="55" t="s">
        <v>206</v>
      </c>
      <c r="C5572" s="55" t="str">
        <f>+IF(ISERROR(VLOOKUP($B5572,Insumos!$C:$G,3,FALSE)),"",VLOOKUP($B5572,Insumos!$C:$G,3,FALSE))</f>
        <v>GRAMOS</v>
      </c>
      <c r="D5572" s="56">
        <f>+IF(ISERROR(VLOOKUP($B5572,Insumos!$C:$G,2,FALSE)),"",VLOOKUP($B5572,Insumos!$C:$G,2,FALSE))</f>
        <v>20580</v>
      </c>
      <c r="E5572" s="57">
        <f>+IF(ISERROR(VLOOKUP($B5572,Insumos!$C:$G,5,FALSE)),"",VLOOKUP($B5572,Insumos!$C:$G,5,FALSE))</f>
        <v>1000</v>
      </c>
      <c r="F5572" s="55" t="str">
        <f>+IF(ISERROR(VLOOKUP($B5572,Insumos!$C:$G,4,FALSE)),"",VLOOKUP($B5572,Insumos!$C:$G,4,FALSE))</f>
        <v>GRAMOS</v>
      </c>
      <c r="G5572" s="141">
        <v>33.0</v>
      </c>
      <c r="H5572" s="56">
        <f t="shared" si="199"/>
        <v>679.14</v>
      </c>
    </row>
    <row r="5573" ht="15.75" customHeight="1">
      <c r="A5573" s="53">
        <v>5.0</v>
      </c>
      <c r="B5573" s="55" t="s">
        <v>67</v>
      </c>
      <c r="C5573" s="55" t="str">
        <f>+IF(ISERROR(VLOOKUP($B5573,Insumos!$C:$G,3,FALSE)),"",VLOOKUP($B5573,Insumos!$C:$G,3,FALSE))</f>
        <v>GRAMOS</v>
      </c>
      <c r="D5573" s="56">
        <f>+IF(ISERROR(VLOOKUP($B5573,Insumos!$C:$G,2,FALSE)),"",VLOOKUP($B5573,Insumos!$C:$G,2,FALSE))</f>
        <v>294.1176471</v>
      </c>
      <c r="E5573" s="57">
        <f>+IF(ISERROR(VLOOKUP($B5573,Insumos!$C:$G,5,FALSE)),"",VLOOKUP($B5573,Insumos!$C:$G,5,FALSE))</f>
        <v>1000</v>
      </c>
      <c r="F5573" s="55" t="str">
        <f>+IF(ISERROR(VLOOKUP($B5573,Insumos!$C:$G,4,FALSE)),"",VLOOKUP($B5573,Insumos!$C:$G,4,FALSE))</f>
        <v>GRAMOS</v>
      </c>
      <c r="G5573" s="141">
        <v>1.0</v>
      </c>
      <c r="H5573" s="56">
        <f t="shared" si="199"/>
        <v>0.29</v>
      </c>
    </row>
    <row r="5574" ht="15.75" customHeight="1">
      <c r="A5574" s="53">
        <v>6.0</v>
      </c>
      <c r="B5574" s="55" t="s">
        <v>140</v>
      </c>
      <c r="C5574" s="55" t="str">
        <f>+IF(ISERROR(VLOOKUP($B5574,Insumos!$C:$G,3,FALSE)),"",VLOOKUP($B5574,Insumos!$C:$G,3,FALSE))</f>
        <v>MILILITROS</v>
      </c>
      <c r="D5574" s="56">
        <f>+IF(ISERROR(VLOOKUP($B5574,Insumos!$C:$G,2,FALSE)),"",VLOOKUP($B5574,Insumos!$C:$G,2,FALSE))</f>
        <v>18000</v>
      </c>
      <c r="E5574" s="57">
        <f>+IF(ISERROR(VLOOKUP($B5574,Insumos!$C:$G,5,FALSE)),"",VLOOKUP($B5574,Insumos!$C:$G,5,FALSE))</f>
        <v>3000</v>
      </c>
      <c r="F5574" s="55" t="str">
        <f>+IF(ISERROR(VLOOKUP($B5574,Insumos!$C:$G,4,FALSE)),"",VLOOKUP($B5574,Insumos!$C:$G,4,FALSE))</f>
        <v>MILILITROS</v>
      </c>
      <c r="G5574" s="141">
        <v>1.0</v>
      </c>
      <c r="H5574" s="56">
        <f t="shared" si="199"/>
        <v>6</v>
      </c>
    </row>
    <row r="5575" ht="15.75" customHeight="1">
      <c r="A5575" s="53">
        <v>7.0</v>
      </c>
      <c r="B5575" s="55" t="s">
        <v>54</v>
      </c>
      <c r="C5575" s="55" t="str">
        <f>+IF(ISERROR(VLOOKUP($B5575,Insumos!$C:$G,3,FALSE)),"",VLOOKUP($B5575,Insumos!$C:$G,3,FALSE))</f>
        <v>UNIDAD</v>
      </c>
      <c r="D5575" s="56">
        <f>+IF(ISERROR(VLOOKUP($B5575,Insumos!$C:$G,2,FALSE)),"",VLOOKUP($B5575,Insumos!$C:$G,2,FALSE))</f>
        <v>8000</v>
      </c>
      <c r="E5575" s="57">
        <f>+IF(ISERROR(VLOOKUP($B5575,Insumos!$C:$G,5,FALSE)),"",VLOOKUP($B5575,Insumos!$C:$G,5,FALSE))</f>
        <v>36</v>
      </c>
      <c r="F5575" s="55" t="str">
        <f>+IF(ISERROR(VLOOKUP($B5575,Insumos!$C:$G,4,FALSE)),"",VLOOKUP($B5575,Insumos!$C:$G,4,FALSE))</f>
        <v>UNIDAD</v>
      </c>
      <c r="G5575" s="141">
        <v>0.1</v>
      </c>
      <c r="H5575" s="56">
        <f t="shared" si="199"/>
        <v>22.22</v>
      </c>
    </row>
    <row r="5576" ht="15.75" customHeight="1">
      <c r="A5576" s="53">
        <v>8.0</v>
      </c>
      <c r="B5576" s="55" t="s">
        <v>186</v>
      </c>
      <c r="C5576" s="55" t="str">
        <f>+IF(ISERROR(VLOOKUP($B5576,Insumos!$C:$G,3,FALSE)),"",VLOOKUP($B5576,Insumos!$C:$G,3,FALSE))</f>
        <v>GRAMOS</v>
      </c>
      <c r="D5576" s="56">
        <f>+IF(ISERROR(VLOOKUP($B5576,Insumos!$C:$G,2,FALSE)),"",VLOOKUP($B5576,Insumos!$C:$G,2,FALSE))</f>
        <v>22500</v>
      </c>
      <c r="E5576" s="57">
        <f>+IF(ISERROR(VLOOKUP($B5576,Insumos!$C:$G,5,FALSE)),"",VLOOKUP($B5576,Insumos!$C:$G,5,FALSE))</f>
        <v>1000</v>
      </c>
      <c r="F5576" s="55" t="str">
        <f>+IF(ISERROR(VLOOKUP($B5576,Insumos!$C:$G,4,FALSE)),"",VLOOKUP($B5576,Insumos!$C:$G,4,FALSE))</f>
        <v>GRAMOS</v>
      </c>
      <c r="G5576" s="141">
        <v>3.0</v>
      </c>
      <c r="H5576" s="56">
        <f t="shared" si="199"/>
        <v>67.5</v>
      </c>
    </row>
    <row r="5577" ht="15.75" customHeight="1">
      <c r="A5577" s="53">
        <v>9.0</v>
      </c>
      <c r="B5577" s="55" t="s">
        <v>297</v>
      </c>
      <c r="C5577" s="55" t="str">
        <f>+IF(ISERROR(VLOOKUP($B5577,Insumos!$C:$G,3,FALSE)),"",VLOOKUP($B5577,Insumos!$C:$G,3,FALSE))</f>
        <v>CAJA</v>
      </c>
      <c r="D5577" s="56">
        <f>+IF(ISERROR(VLOOKUP($B5577,Insumos!$C:$G,2,FALSE)),"",VLOOKUP($B5577,Insumos!$C:$G,2,FALSE))</f>
        <v>110</v>
      </c>
      <c r="E5577" s="57">
        <f>+IF(ISERROR(VLOOKUP($B5577,Insumos!$C:$G,5,FALSE)),"",VLOOKUP($B5577,Insumos!$C:$G,5,FALSE))</f>
        <v>1</v>
      </c>
      <c r="F5577" s="55" t="str">
        <f>+IF(ISERROR(VLOOKUP($B5577,Insumos!$C:$G,4,FALSE)),"",VLOOKUP($B5577,Insumos!$C:$G,4,FALSE))</f>
        <v>CAJA</v>
      </c>
      <c r="G5577" s="141">
        <v>1.0</v>
      </c>
      <c r="H5577" s="56">
        <f t="shared" si="199"/>
        <v>110</v>
      </c>
    </row>
    <row r="5578" ht="15.75" customHeight="1">
      <c r="A5578" s="53">
        <v>10.0</v>
      </c>
      <c r="B5578" s="55" t="s">
        <v>314</v>
      </c>
      <c r="C5578" s="55" t="str">
        <f>+IF(ISERROR(VLOOKUP($B5578,Insumos!$C:$G,3,FALSE)),"",VLOOKUP($B5578,Insumos!$C:$G,3,FALSE))</f>
        <v>UNIDAD</v>
      </c>
      <c r="D5578" s="56">
        <f>+IF(ISERROR(VLOOKUP($B5578,Insumos!$C:$G,2,FALSE)),"",VLOOKUP($B5578,Insumos!$C:$G,2,FALSE))</f>
        <v>10.5</v>
      </c>
      <c r="E5578" s="57">
        <f>+IF(ISERROR(VLOOKUP($B5578,Insumos!$C:$G,5,FALSE)),"",VLOOKUP($B5578,Insumos!$C:$G,5,FALSE))</f>
        <v>1</v>
      </c>
      <c r="F5578" s="55" t="str">
        <f>+IF(ISERROR(VLOOKUP($B5578,Insumos!$C:$G,4,FALSE)),"",VLOOKUP($B5578,Insumos!$C:$G,4,FALSE))</f>
        <v>UNIDAD</v>
      </c>
      <c r="G5578" s="141">
        <v>1.0</v>
      </c>
      <c r="H5578" s="56">
        <f t="shared" si="199"/>
        <v>10.5</v>
      </c>
    </row>
    <row r="5579" ht="15.75" customHeight="1">
      <c r="A5579" s="53">
        <v>11.0</v>
      </c>
      <c r="B5579" s="55" t="s">
        <v>156</v>
      </c>
      <c r="C5579" s="55" t="str">
        <f>+IF(ISERROR(VLOOKUP($B5579,Insumos!$C:$G,3,FALSE)),"",VLOOKUP($B5579,Insumos!$C:$G,3,FALSE))</f>
        <v>GRAMOS</v>
      </c>
      <c r="D5579" s="56">
        <f>+IF(ISERROR(VLOOKUP($B5579,Insumos!$C:$G,2,FALSE)),"",VLOOKUP($B5579,Insumos!$C:$G,2,FALSE))</f>
        <v>909</v>
      </c>
      <c r="E5579" s="57">
        <f>+IF(ISERROR(VLOOKUP($B5579,Insumos!$C:$G,5,FALSE)),"",VLOOKUP($B5579,Insumos!$C:$G,5,FALSE))</f>
        <v>1000</v>
      </c>
      <c r="F5579" s="55" t="str">
        <f>+IF(ISERROR(VLOOKUP($B5579,Insumos!$C:$G,4,FALSE)),"",VLOOKUP($B5579,Insumos!$C:$G,4,FALSE))</f>
        <v>GRAMOS</v>
      </c>
      <c r="G5579" s="141">
        <v>8.0</v>
      </c>
      <c r="H5579" s="56">
        <f t="shared" si="199"/>
        <v>7.27</v>
      </c>
    </row>
    <row r="5580" ht="15.75" customHeight="1">
      <c r="A5580" s="53">
        <v>12.0</v>
      </c>
      <c r="B5580" s="55" t="s">
        <v>313</v>
      </c>
      <c r="C5580" s="55" t="str">
        <f>+IF(ISERROR(VLOOKUP($B5580,Insumos!$C:$G,3,FALSE)),"",VLOOKUP($B5580,Insumos!$C:$G,3,FALSE))</f>
        <v>GRAMOS</v>
      </c>
      <c r="D5580" s="56">
        <f>+IF(ISERROR(VLOOKUP($B5580,Insumos!$C:$G,2,FALSE)),"",VLOOKUP($B5580,Insumos!$C:$G,2,FALSE))</f>
        <v>6750</v>
      </c>
      <c r="E5580" s="57">
        <f>+IF(ISERROR(VLOOKUP($B5580,Insumos!$C:$G,5,FALSE)),"",VLOOKUP($B5580,Insumos!$C:$G,5,FALSE))</f>
        <v>1000</v>
      </c>
      <c r="F5580" s="55" t="str">
        <f>+IF(ISERROR(VLOOKUP($B5580,Insumos!$C:$G,4,FALSE)),"",VLOOKUP($B5580,Insumos!$C:$G,4,FALSE))</f>
        <v>GRAMOS</v>
      </c>
      <c r="G5580" s="141">
        <v>8.0</v>
      </c>
      <c r="H5580" s="56">
        <f t="shared" si="199"/>
        <v>54</v>
      </c>
    </row>
    <row r="5581" ht="15.75" customHeight="1">
      <c r="A5581" s="53">
        <v>13.0</v>
      </c>
      <c r="B5581" s="55" t="s">
        <v>311</v>
      </c>
      <c r="C5581" s="55" t="str">
        <f>+IF(ISERROR(VLOOKUP($B5581,Insumos!$C:$G,3,FALSE)),"",VLOOKUP($B5581,Insumos!$C:$G,3,FALSE))</f>
        <v>UNIDAD</v>
      </c>
      <c r="D5581" s="56">
        <f>+IF(ISERROR(VLOOKUP($B5581,Insumos!$C:$G,2,FALSE)),"",VLOOKUP($B5581,Insumos!$C:$G,2,FALSE))</f>
        <v>75.25</v>
      </c>
      <c r="E5581" s="57">
        <f>+IF(ISERROR(VLOOKUP($B5581,Insumos!$C:$G,5,FALSE)),"",VLOOKUP($B5581,Insumos!$C:$G,5,FALSE))</f>
        <v>1</v>
      </c>
      <c r="F5581" s="55" t="str">
        <f>+IF(ISERROR(VLOOKUP($B5581,Insumos!$C:$G,4,FALSE)),"",VLOOKUP($B5581,Insumos!$C:$G,4,FALSE))</f>
        <v>UNIDAD</v>
      </c>
      <c r="G5581" s="141">
        <v>1.0</v>
      </c>
      <c r="H5581" s="56">
        <f t="shared" si="199"/>
        <v>75.25</v>
      </c>
    </row>
    <row r="5582" ht="15.75" customHeight="1">
      <c r="A5582" s="53">
        <v>14.0</v>
      </c>
      <c r="B5582" s="55" t="s">
        <v>312</v>
      </c>
      <c r="C5582" s="55" t="str">
        <f>+IF(ISERROR(VLOOKUP($B5582,Insumos!$C:$G,3,FALSE)),"",VLOOKUP($B5582,Insumos!$C:$G,3,FALSE))</f>
        <v>UNIDAD</v>
      </c>
      <c r="D5582" s="56">
        <f>+IF(ISERROR(VLOOKUP($B5582,Insumos!$C:$G,2,FALSE)),"",VLOOKUP($B5582,Insumos!$C:$G,2,FALSE))</f>
        <v>90.25</v>
      </c>
      <c r="E5582" s="57">
        <f>+IF(ISERROR(VLOOKUP($B5582,Insumos!$C:$G,5,FALSE)),"",VLOOKUP($B5582,Insumos!$C:$G,5,FALSE))</f>
        <v>1</v>
      </c>
      <c r="F5582" s="55" t="str">
        <f>+IF(ISERROR(VLOOKUP($B5582,Insumos!$C:$G,4,FALSE)),"",VLOOKUP($B5582,Insumos!$C:$G,4,FALSE))</f>
        <v>UNIDAD</v>
      </c>
      <c r="G5582" s="141">
        <v>1.0</v>
      </c>
      <c r="H5582" s="56">
        <f t="shared" si="199"/>
        <v>90.25</v>
      </c>
    </row>
    <row r="5583" ht="15.75" customHeight="1">
      <c r="A5583" s="53">
        <v>15.0</v>
      </c>
      <c r="B5583" s="55" t="s">
        <v>303</v>
      </c>
      <c r="C5583" s="55" t="str">
        <f>+IF(ISERROR(VLOOKUP($B5583,Insumos!$C:$G,3,FALSE)),"",VLOOKUP($B5583,Insumos!$C:$G,3,FALSE))</f>
        <v>UNIDAD</v>
      </c>
      <c r="D5583" s="56">
        <f>+IF(ISERROR(VLOOKUP($B5583,Insumos!$C:$G,2,FALSE)),"",VLOOKUP($B5583,Insumos!$C:$G,2,FALSE))</f>
        <v>10</v>
      </c>
      <c r="E5583" s="57">
        <f>+IF(ISERROR(VLOOKUP($B5583,Insumos!$C:$G,5,FALSE)),"",VLOOKUP($B5583,Insumos!$C:$G,5,FALSE))</f>
        <v>1</v>
      </c>
      <c r="F5583" s="55" t="str">
        <f>+IF(ISERROR(VLOOKUP($B5583,Insumos!$C:$G,4,FALSE)),"",VLOOKUP($B5583,Insumos!$C:$G,4,FALSE))</f>
        <v>UNIDAD</v>
      </c>
      <c r="G5583" s="141">
        <v>1.0</v>
      </c>
      <c r="H5583" s="56">
        <f t="shared" si="199"/>
        <v>10</v>
      </c>
    </row>
    <row r="5584" ht="15.75" customHeight="1">
      <c r="A5584" s="53">
        <v>16.0</v>
      </c>
      <c r="B5584" s="55" t="s">
        <v>304</v>
      </c>
      <c r="C5584" s="55" t="str">
        <f>+IF(ISERROR(VLOOKUP($B5584,Insumos!$C:$G,3,FALSE)),"",VLOOKUP($B5584,Insumos!$C:$G,3,FALSE))</f>
        <v>UNIDAD</v>
      </c>
      <c r="D5584" s="56">
        <f>+IF(ISERROR(VLOOKUP($B5584,Insumos!$C:$G,2,FALSE)),"",VLOOKUP($B5584,Insumos!$C:$G,2,FALSE))</f>
        <v>9</v>
      </c>
      <c r="E5584" s="57">
        <f>+IF(ISERROR(VLOOKUP($B5584,Insumos!$C:$G,5,FALSE)),"",VLOOKUP($B5584,Insumos!$C:$G,5,FALSE))</f>
        <v>1</v>
      </c>
      <c r="F5584" s="55" t="str">
        <f>+IF(ISERROR(VLOOKUP($B5584,Insumos!$C:$G,4,FALSE)),"",VLOOKUP($B5584,Insumos!$C:$G,4,FALSE))</f>
        <v>UNIDAD</v>
      </c>
      <c r="G5584" s="141">
        <v>1.0</v>
      </c>
      <c r="H5584" s="56">
        <f t="shared" si="199"/>
        <v>9</v>
      </c>
    </row>
    <row r="5585" ht="15.75" customHeight="1">
      <c r="A5585" s="53">
        <v>17.0</v>
      </c>
      <c r="B5585" s="55" t="s">
        <v>315</v>
      </c>
      <c r="C5585" s="55" t="str">
        <f>+IF(ISERROR(VLOOKUP($B5585,Insumos!$C:$G,3,FALSE)),"",VLOOKUP($B5585,Insumos!$C:$G,3,FALSE))</f>
        <v>UNIDAD</v>
      </c>
      <c r="D5585" s="56">
        <f>+IF(ISERROR(VLOOKUP($B5585,Insumos!$C:$G,2,FALSE)),"",VLOOKUP($B5585,Insumos!$C:$G,2,FALSE))</f>
        <v>170</v>
      </c>
      <c r="E5585" s="57">
        <f>+IF(ISERROR(VLOOKUP($B5585,Insumos!$C:$G,5,FALSE)),"",VLOOKUP($B5585,Insumos!$C:$G,5,FALSE))</f>
        <v>1</v>
      </c>
      <c r="F5585" s="55" t="str">
        <f>+IF(ISERROR(VLOOKUP($B5585,Insumos!$C:$G,4,FALSE)),"",VLOOKUP($B5585,Insumos!$C:$G,4,FALSE))</f>
        <v>UNIDAD</v>
      </c>
      <c r="G5585" s="141">
        <v>1.0</v>
      </c>
      <c r="H5585" s="56">
        <f t="shared" si="199"/>
        <v>170</v>
      </c>
    </row>
    <row r="5586" ht="15.75" customHeight="1">
      <c r="A5586" s="53">
        <v>18.0</v>
      </c>
      <c r="B5586" s="55"/>
      <c r="C5586" s="55"/>
      <c r="D5586" s="56"/>
      <c r="E5586" s="57"/>
      <c r="F5586" s="55"/>
      <c r="G5586" s="141"/>
      <c r="H5586" s="56">
        <f t="shared" si="199"/>
        <v>0</v>
      </c>
    </row>
    <row r="5587" ht="15.75" customHeight="1">
      <c r="A5587" s="53">
        <v>19.0</v>
      </c>
      <c r="B5587" s="55"/>
      <c r="C5587" s="55"/>
      <c r="D5587" s="56"/>
      <c r="E5587" s="57"/>
      <c r="F5587" s="55"/>
      <c r="G5587" s="141"/>
      <c r="H5587" s="56">
        <f t="shared" si="199"/>
        <v>0</v>
      </c>
    </row>
    <row r="5588" ht="15.75" customHeight="1">
      <c r="A5588" s="53">
        <v>20.0</v>
      </c>
      <c r="B5588" s="55"/>
      <c r="C5588" s="55" t="str">
        <f>+IF(ISERROR(VLOOKUP($B5588,Insumos!$C:$G,3,FALSE)),"",VLOOKUP($B5588,Insumos!$C:$G,3,FALSE))</f>
        <v/>
      </c>
      <c r="D5588" s="56" t="str">
        <f>+IF(ISERROR(VLOOKUP($B5588,Insumos!$C:$G,2,FALSE)),"",VLOOKUP($B5588,Insumos!$C:$G,2,FALSE))</f>
        <v/>
      </c>
      <c r="E5588" s="57" t="str">
        <f>+IF(ISERROR(VLOOKUP($B5588,Insumos!$C:$G,5,FALSE)),"",VLOOKUP($B5588,Insumos!$C:$G,5,FALSE))</f>
        <v/>
      </c>
      <c r="F5588" s="55" t="str">
        <f>+IF(ISERROR(VLOOKUP($B5588,Insumos!$C:$G,4,FALSE)),"",VLOOKUP($B5588,Insumos!$C:$G,4,FALSE))</f>
        <v/>
      </c>
      <c r="G5588" s="141"/>
      <c r="H5588" s="56">
        <f t="shared" si="199"/>
        <v>0</v>
      </c>
    </row>
    <row r="5589" ht="15.75" customHeight="1">
      <c r="A5589" s="53">
        <v>21.0</v>
      </c>
      <c r="B5589" s="55"/>
      <c r="C5589" s="55" t="str">
        <f>+IF(ISERROR(VLOOKUP($B5589,Insumos!$C:$G,3,FALSE)),"",VLOOKUP($B5589,Insumos!$C:$G,3,FALSE))</f>
        <v/>
      </c>
      <c r="D5589" s="56" t="str">
        <f>+IF(ISERROR(VLOOKUP($B5589,Insumos!$C:$G,2,FALSE)),"",VLOOKUP($B5589,Insumos!$C:$G,2,FALSE))</f>
        <v/>
      </c>
      <c r="E5589" s="57" t="str">
        <f>+IF(ISERROR(VLOOKUP($B5589,Insumos!$C:$G,5,FALSE)),"",VLOOKUP($B5589,Insumos!$C:$G,5,FALSE))</f>
        <v/>
      </c>
      <c r="F5589" s="55" t="str">
        <f>+IF(ISERROR(VLOOKUP($B5589,Insumos!$C:$G,4,FALSE)),"",VLOOKUP($B5589,Insumos!$C:$G,4,FALSE))</f>
        <v/>
      </c>
      <c r="G5589" s="141"/>
      <c r="H5589" s="56">
        <f t="shared" si="199"/>
        <v>0</v>
      </c>
    </row>
    <row r="5590" ht="15.75" customHeight="1">
      <c r="A5590" s="53">
        <v>22.0</v>
      </c>
      <c r="B5590" s="55"/>
      <c r="C5590" s="55" t="str">
        <f>+IF(ISERROR(VLOOKUP($B5590,Insumos!$C:$G,3,FALSE)),"",VLOOKUP($B5590,Insumos!$C:$G,3,FALSE))</f>
        <v/>
      </c>
      <c r="D5590" s="56" t="str">
        <f>+IF(ISERROR(VLOOKUP($B5590,Insumos!$C:$G,2,FALSE)),"",VLOOKUP($B5590,Insumos!$C:$G,2,FALSE))</f>
        <v/>
      </c>
      <c r="E5590" s="57" t="str">
        <f>+IF(ISERROR(VLOOKUP($B5590,Insumos!$C:$G,5,FALSE)),"",VLOOKUP($B5590,Insumos!$C:$G,5,FALSE))</f>
        <v/>
      </c>
      <c r="F5590" s="55" t="str">
        <f>+IF(ISERROR(VLOOKUP($B5590,Insumos!$C:$G,4,FALSE)),"",VLOOKUP($B5590,Insumos!$C:$G,4,FALSE))</f>
        <v/>
      </c>
      <c r="G5590" s="141"/>
      <c r="H5590" s="56">
        <f t="shared" si="199"/>
        <v>0</v>
      </c>
    </row>
    <row r="5591" ht="15.75" customHeight="1">
      <c r="A5591" s="53">
        <v>23.0</v>
      </c>
      <c r="B5591" s="55"/>
      <c r="C5591" s="55" t="str">
        <f>+IF(ISERROR(VLOOKUP($B5591,Insumos!$C:$G,3,FALSE)),"",VLOOKUP($B5591,Insumos!$C:$G,3,FALSE))</f>
        <v/>
      </c>
      <c r="D5591" s="56" t="str">
        <f>+IF(ISERROR(VLOOKUP($B5591,Insumos!$C:$G,2,FALSE)),"",VLOOKUP($B5591,Insumos!$C:$G,2,FALSE))</f>
        <v/>
      </c>
      <c r="E5591" s="57" t="str">
        <f>+IF(ISERROR(VLOOKUP($B5591,Insumos!$C:$G,5,FALSE)),"",VLOOKUP($B5591,Insumos!$C:$G,5,FALSE))</f>
        <v/>
      </c>
      <c r="F5591" s="55" t="str">
        <f>+IF(ISERROR(VLOOKUP($B5591,Insumos!$C:$G,4,FALSE)),"",VLOOKUP($B5591,Insumos!$C:$G,4,FALSE))</f>
        <v/>
      </c>
      <c r="G5591" s="141"/>
      <c r="H5591" s="56">
        <f t="shared" si="199"/>
        <v>0</v>
      </c>
    </row>
    <row r="5592" ht="15.75" customHeight="1">
      <c r="A5592" s="42"/>
      <c r="B5592" s="140"/>
      <c r="C5592" s="41"/>
      <c r="D5592" s="44"/>
      <c r="E5592" s="45"/>
      <c r="F5592" s="41"/>
      <c r="G5592" s="67" t="s">
        <v>566</v>
      </c>
      <c r="H5592" s="68">
        <f>+SUM(H5569:H5591)</f>
        <v>2210.49</v>
      </c>
    </row>
    <row r="5593" ht="15.75" customHeight="1">
      <c r="A5593" s="42"/>
      <c r="B5593" s="140"/>
      <c r="C5593" s="41"/>
      <c r="D5593" s="44"/>
      <c r="E5593" s="45"/>
      <c r="F5593" s="41"/>
      <c r="G5593" s="67" t="s">
        <v>569</v>
      </c>
      <c r="H5593" s="142">
        <f>+H5592/10</f>
        <v>221.049</v>
      </c>
    </row>
    <row r="5594" ht="15.75" customHeight="1">
      <c r="A5594" s="42"/>
      <c r="B5594" s="140"/>
      <c r="C5594" s="41"/>
      <c r="D5594" s="44"/>
      <c r="E5594" s="45"/>
      <c r="F5594" s="41"/>
      <c r="G5594" s="67" t="s">
        <v>570</v>
      </c>
      <c r="H5594" s="143">
        <f>(H5592+H5593)*1.19</f>
        <v>2893.53141</v>
      </c>
    </row>
    <row r="5595" ht="15.75" customHeight="1">
      <c r="A5595" s="42"/>
      <c r="B5595" s="140"/>
      <c r="C5595" s="41"/>
      <c r="D5595" s="44"/>
      <c r="E5595" s="45"/>
      <c r="F5595" s="41"/>
      <c r="G5595" s="67" t="s">
        <v>571</v>
      </c>
      <c r="H5595" s="144">
        <f>+H5594/H5596</f>
        <v>0.2413287248</v>
      </c>
    </row>
    <row r="5596" ht="15.75" customHeight="1">
      <c r="A5596" s="42"/>
      <c r="B5596" s="140"/>
      <c r="C5596" s="41"/>
      <c r="D5596" s="44"/>
      <c r="E5596" s="45"/>
      <c r="F5596" s="41"/>
      <c r="G5596" s="67" t="s">
        <v>572</v>
      </c>
      <c r="H5596" s="154">
        <v>11990.0</v>
      </c>
    </row>
    <row r="5597" ht="15.75" customHeight="1">
      <c r="A5597" s="42"/>
      <c r="B5597" s="140"/>
      <c r="C5597" s="41"/>
      <c r="D5597" s="44"/>
      <c r="E5597" s="45"/>
      <c r="F5597" s="41"/>
      <c r="G5597" s="67"/>
      <c r="H5597" s="205"/>
    </row>
    <row r="5598" ht="15.75" customHeight="1">
      <c r="A5598" s="138" t="s">
        <v>562</v>
      </c>
      <c r="B5598" s="89" t="s">
        <v>722</v>
      </c>
      <c r="C5598" s="34" t="s">
        <v>484</v>
      </c>
      <c r="D5598" s="35"/>
      <c r="E5598" s="36"/>
      <c r="F5598" s="37"/>
      <c r="G5598" s="38"/>
      <c r="H5598" s="35"/>
    </row>
    <row r="5599" ht="15.75" customHeight="1">
      <c r="A5599" s="42"/>
      <c r="B5599" s="140"/>
      <c r="C5599" s="42"/>
      <c r="D5599" s="44"/>
      <c r="E5599" s="45"/>
      <c r="F5599" s="42"/>
      <c r="G5599" s="46"/>
      <c r="H5599" s="44"/>
    </row>
    <row r="5600" ht="15.75" customHeight="1">
      <c r="A5600" s="48" t="s">
        <v>476</v>
      </c>
      <c r="B5600" s="48" t="s">
        <v>477</v>
      </c>
      <c r="C5600" s="48" t="s">
        <v>478</v>
      </c>
      <c r="D5600" s="49" t="s">
        <v>564</v>
      </c>
      <c r="E5600" s="50" t="s">
        <v>10</v>
      </c>
      <c r="F5600" s="48" t="s">
        <v>480</v>
      </c>
      <c r="G5600" s="51" t="s">
        <v>481</v>
      </c>
      <c r="H5600" s="49" t="s">
        <v>565</v>
      </c>
    </row>
    <row r="5601" ht="15.75" customHeight="1">
      <c r="A5601" s="53">
        <v>1.0</v>
      </c>
      <c r="B5601" s="55" t="s">
        <v>235</v>
      </c>
      <c r="C5601" s="55" t="str">
        <f>+IF(ISERROR(VLOOKUP($B5601,Insumos!$C:$G,3,FALSE)),"",VLOOKUP($B5601,Insumos!$C:$G,3,FALSE))</f>
        <v>GRAMOS</v>
      </c>
      <c r="D5601" s="56">
        <f>+IF(ISERROR(VLOOKUP($B5601,Insumos!$C:$G,2,FALSE)),"",VLOOKUP($B5601,Insumos!$C:$G,2,FALSE))</f>
        <v>13944.82759</v>
      </c>
      <c r="E5601" s="57">
        <f>+IF(ISERROR(VLOOKUP($B5601,Insumos!$C:$G,5,FALSE)),"",VLOOKUP($B5601,Insumos!$C:$G,5,FALSE))</f>
        <v>1000</v>
      </c>
      <c r="F5601" s="55" t="str">
        <f>+IF(ISERROR(VLOOKUP($B5601,Insumos!$C:$G,4,FALSE)),"",VLOOKUP($B5601,Insumos!$C:$G,4,FALSE))</f>
        <v>GRAMOS</v>
      </c>
      <c r="G5601" s="141">
        <v>60.0</v>
      </c>
      <c r="H5601" s="56">
        <f t="shared" ref="H5601:H5620" si="200">IF(ISERROR(ROUND(+D5601/E5601*G5601,2)),0,ROUND(+D5601/E5601*G5601,2))</f>
        <v>836.69</v>
      </c>
    </row>
    <row r="5602" ht="15.75" customHeight="1">
      <c r="A5602" s="53">
        <v>2.0</v>
      </c>
      <c r="B5602" s="55" t="s">
        <v>69</v>
      </c>
      <c r="C5602" s="55" t="str">
        <f>+IF(ISERROR(VLOOKUP($B5602,Insumos!$C:$G,3,FALSE)),"",VLOOKUP($B5602,Insumos!$C:$G,3,FALSE))</f>
        <v>GRAMOS</v>
      </c>
      <c r="D5602" s="56">
        <f>+IF(ISERROR(VLOOKUP($B5602,Insumos!$C:$G,2,FALSE)),"",VLOOKUP($B5602,Insumos!$C:$G,2,FALSE))</f>
        <v>2777.79</v>
      </c>
      <c r="E5602" s="57">
        <f>+IF(ISERROR(VLOOKUP($B5602,Insumos!$C:$G,5,FALSE)),"",VLOOKUP($B5602,Insumos!$C:$G,5,FALSE))</f>
        <v>5700</v>
      </c>
      <c r="F5602" s="55" t="str">
        <f>+IF(ISERROR(VLOOKUP($B5602,Insumos!$C:$G,4,FALSE)),"",VLOOKUP($B5602,Insumos!$C:$G,4,FALSE))</f>
        <v>GRAMOS</v>
      </c>
      <c r="G5602" s="141">
        <v>45.0</v>
      </c>
      <c r="H5602" s="56">
        <f t="shared" si="200"/>
        <v>21.93</v>
      </c>
    </row>
    <row r="5603" ht="15.75" customHeight="1">
      <c r="A5603" s="53">
        <v>3.0</v>
      </c>
      <c r="B5603" s="55" t="s">
        <v>120</v>
      </c>
      <c r="C5603" s="55" t="str">
        <f>+IF(ISERROR(VLOOKUP($B5603,Insumos!$C:$G,3,FALSE)),"",VLOOKUP($B5603,Insumos!$C:$G,3,FALSE))</f>
        <v>GRAMOS</v>
      </c>
      <c r="D5603" s="56">
        <f>+IF(ISERROR(VLOOKUP($B5603,Insumos!$C:$G,2,FALSE)),"",VLOOKUP($B5603,Insumos!$C:$G,2,FALSE))</f>
        <v>2086.08</v>
      </c>
      <c r="E5603" s="57">
        <f>+IF(ISERROR(VLOOKUP($B5603,Insumos!$C:$G,5,FALSE)),"",VLOOKUP($B5603,Insumos!$C:$G,5,FALSE))</f>
        <v>488</v>
      </c>
      <c r="F5603" s="55" t="str">
        <f>+IF(ISERROR(VLOOKUP($B5603,Insumos!$C:$G,4,FALSE)),"",VLOOKUP($B5603,Insumos!$C:$G,4,FALSE))</f>
        <v>GRAMOS</v>
      </c>
      <c r="G5603" s="141">
        <v>10.0</v>
      </c>
      <c r="H5603" s="56">
        <f t="shared" si="200"/>
        <v>42.75</v>
      </c>
    </row>
    <row r="5604" ht="15.75" customHeight="1">
      <c r="A5604" s="53">
        <v>4.0</v>
      </c>
      <c r="B5604" s="55" t="s">
        <v>44</v>
      </c>
      <c r="C5604" s="55" t="str">
        <f>+IF(ISERROR(VLOOKUP($B5604,Insumos!$C:$G,3,FALSE)),"",VLOOKUP($B5604,Insumos!$C:$G,3,FALSE))</f>
        <v>GRAMOS</v>
      </c>
      <c r="D5604" s="56">
        <f>+IF(ISERROR(VLOOKUP($B5604,Insumos!$C:$G,2,FALSE)),"",VLOOKUP($B5604,Insumos!$C:$G,2,FALSE))</f>
        <v>5780</v>
      </c>
      <c r="E5604" s="57">
        <f>+IF(ISERROR(VLOOKUP($B5604,Insumos!$C:$G,5,FALSE)),"",VLOOKUP($B5604,Insumos!$C:$G,5,FALSE))</f>
        <v>1000</v>
      </c>
      <c r="F5604" s="55" t="str">
        <f>+IF(ISERROR(VLOOKUP($B5604,Insumos!$C:$G,4,FALSE)),"",VLOOKUP($B5604,Insumos!$C:$G,4,FALSE))</f>
        <v>GRAMOS</v>
      </c>
      <c r="G5604" s="141">
        <v>33.0</v>
      </c>
      <c r="H5604" s="56">
        <f t="shared" si="200"/>
        <v>190.74</v>
      </c>
    </row>
    <row r="5605" ht="15.75" customHeight="1">
      <c r="A5605" s="53">
        <v>5.0</v>
      </c>
      <c r="B5605" s="55" t="s">
        <v>67</v>
      </c>
      <c r="C5605" s="55" t="str">
        <f>+IF(ISERROR(VLOOKUP($B5605,Insumos!$C:$G,3,FALSE)),"",VLOOKUP($B5605,Insumos!$C:$G,3,FALSE))</f>
        <v>GRAMOS</v>
      </c>
      <c r="D5605" s="56">
        <f>+IF(ISERROR(VLOOKUP($B5605,Insumos!$C:$G,2,FALSE)),"",VLOOKUP($B5605,Insumos!$C:$G,2,FALSE))</f>
        <v>294.1176471</v>
      </c>
      <c r="E5605" s="57">
        <f>+IF(ISERROR(VLOOKUP($B5605,Insumos!$C:$G,5,FALSE)),"",VLOOKUP($B5605,Insumos!$C:$G,5,FALSE))</f>
        <v>1000</v>
      </c>
      <c r="F5605" s="55" t="str">
        <f>+IF(ISERROR(VLOOKUP($B5605,Insumos!$C:$G,4,FALSE)),"",VLOOKUP($B5605,Insumos!$C:$G,4,FALSE))</f>
        <v>GRAMOS</v>
      </c>
      <c r="G5605" s="141">
        <v>1.0</v>
      </c>
      <c r="H5605" s="56">
        <f t="shared" si="200"/>
        <v>0.29</v>
      </c>
    </row>
    <row r="5606" ht="15.75" customHeight="1">
      <c r="A5606" s="53">
        <v>6.0</v>
      </c>
      <c r="B5606" s="55" t="s">
        <v>140</v>
      </c>
      <c r="C5606" s="55" t="str">
        <f>+IF(ISERROR(VLOOKUP($B5606,Insumos!$C:$G,3,FALSE)),"",VLOOKUP($B5606,Insumos!$C:$G,3,FALSE))</f>
        <v>MILILITROS</v>
      </c>
      <c r="D5606" s="56">
        <f>+IF(ISERROR(VLOOKUP($B5606,Insumos!$C:$G,2,FALSE)),"",VLOOKUP($B5606,Insumos!$C:$G,2,FALSE))</f>
        <v>18000</v>
      </c>
      <c r="E5606" s="57">
        <f>+IF(ISERROR(VLOOKUP($B5606,Insumos!$C:$G,5,FALSE)),"",VLOOKUP($B5606,Insumos!$C:$G,5,FALSE))</f>
        <v>3000</v>
      </c>
      <c r="F5606" s="55" t="str">
        <f>+IF(ISERROR(VLOOKUP($B5606,Insumos!$C:$G,4,FALSE)),"",VLOOKUP($B5606,Insumos!$C:$G,4,FALSE))</f>
        <v>MILILITROS</v>
      </c>
      <c r="G5606" s="141">
        <v>3.0</v>
      </c>
      <c r="H5606" s="56">
        <f t="shared" si="200"/>
        <v>18</v>
      </c>
    </row>
    <row r="5607" ht="15.75" customHeight="1">
      <c r="A5607" s="53">
        <v>7.0</v>
      </c>
      <c r="B5607" s="55" t="s">
        <v>54</v>
      </c>
      <c r="C5607" s="55" t="str">
        <f>+IF(ISERROR(VLOOKUP($B5607,Insumos!$C:$G,3,FALSE)),"",VLOOKUP($B5607,Insumos!$C:$G,3,FALSE))</f>
        <v>UNIDAD</v>
      </c>
      <c r="D5607" s="56">
        <f>+IF(ISERROR(VLOOKUP($B5607,Insumos!$C:$G,2,FALSE)),"",VLOOKUP($B5607,Insumos!$C:$G,2,FALSE))</f>
        <v>8000</v>
      </c>
      <c r="E5607" s="57">
        <f>+IF(ISERROR(VLOOKUP($B5607,Insumos!$C:$G,5,FALSE)),"",VLOOKUP($B5607,Insumos!$C:$G,5,FALSE))</f>
        <v>36</v>
      </c>
      <c r="F5607" s="55" t="str">
        <f>+IF(ISERROR(VLOOKUP($B5607,Insumos!$C:$G,4,FALSE)),"",VLOOKUP($B5607,Insumos!$C:$G,4,FALSE))</f>
        <v>UNIDAD</v>
      </c>
      <c r="G5607" s="141">
        <v>0.2</v>
      </c>
      <c r="H5607" s="56">
        <f t="shared" si="200"/>
        <v>44.44</v>
      </c>
    </row>
    <row r="5608" ht="15.75" customHeight="1">
      <c r="A5608" s="53">
        <v>8.0</v>
      </c>
      <c r="B5608" s="55" t="s">
        <v>107</v>
      </c>
      <c r="C5608" s="55" t="str">
        <f>+IF(ISERROR(VLOOKUP($B5608,Insumos!$C:$G,3,FALSE)),"",VLOOKUP($B5608,Insumos!$C:$G,3,FALSE))</f>
        <v>GRAMOS</v>
      </c>
      <c r="D5608" s="56">
        <f>+IF(ISERROR(VLOOKUP($B5608,Insumos!$C:$G,2,FALSE)),"",VLOOKUP($B5608,Insumos!$C:$G,2,FALSE))</f>
        <v>6302.521</v>
      </c>
      <c r="E5608" s="57">
        <f>+IF(ISERROR(VLOOKUP($B5608,Insumos!$C:$G,5,FALSE)),"",VLOOKUP($B5608,Insumos!$C:$G,5,FALSE))</f>
        <v>300</v>
      </c>
      <c r="F5608" s="55" t="str">
        <f>+IF(ISERROR(VLOOKUP($B5608,Insumos!$C:$G,4,FALSE)),"",VLOOKUP($B5608,Insumos!$C:$G,4,FALSE))</f>
        <v>GRAMOS</v>
      </c>
      <c r="G5608" s="141">
        <v>1.0</v>
      </c>
      <c r="H5608" s="56">
        <f t="shared" si="200"/>
        <v>21.01</v>
      </c>
    </row>
    <row r="5609" ht="15.75" customHeight="1">
      <c r="A5609" s="53">
        <v>9.0</v>
      </c>
      <c r="B5609" s="55" t="s">
        <v>297</v>
      </c>
      <c r="C5609" s="55" t="str">
        <f>+IF(ISERROR(VLOOKUP($B5609,Insumos!$C:$G,3,FALSE)),"",VLOOKUP($B5609,Insumos!$C:$G,3,FALSE))</f>
        <v>CAJA</v>
      </c>
      <c r="D5609" s="56">
        <f>+IF(ISERROR(VLOOKUP($B5609,Insumos!$C:$G,2,FALSE)),"",VLOOKUP($B5609,Insumos!$C:$G,2,FALSE))</f>
        <v>110</v>
      </c>
      <c r="E5609" s="57">
        <f>+IF(ISERROR(VLOOKUP($B5609,Insumos!$C:$G,5,FALSE)),"",VLOOKUP($B5609,Insumos!$C:$G,5,FALSE))</f>
        <v>1</v>
      </c>
      <c r="F5609" s="55" t="str">
        <f>+IF(ISERROR(VLOOKUP($B5609,Insumos!$C:$G,4,FALSE)),"",VLOOKUP($B5609,Insumos!$C:$G,4,FALSE))</f>
        <v>CAJA</v>
      </c>
      <c r="G5609" s="141">
        <v>1.0</v>
      </c>
      <c r="H5609" s="56">
        <f t="shared" si="200"/>
        <v>110</v>
      </c>
    </row>
    <row r="5610" ht="15.75" customHeight="1">
      <c r="A5610" s="53">
        <v>10.0</v>
      </c>
      <c r="B5610" s="55" t="s">
        <v>314</v>
      </c>
      <c r="C5610" s="55" t="str">
        <f>+IF(ISERROR(VLOOKUP($B5610,Insumos!$C:$G,3,FALSE)),"",VLOOKUP($B5610,Insumos!$C:$G,3,FALSE))</f>
        <v>UNIDAD</v>
      </c>
      <c r="D5610" s="56">
        <f>+IF(ISERROR(VLOOKUP($B5610,Insumos!$C:$G,2,FALSE)),"",VLOOKUP($B5610,Insumos!$C:$G,2,FALSE))</f>
        <v>10.5</v>
      </c>
      <c r="E5610" s="57">
        <f>+IF(ISERROR(VLOOKUP($B5610,Insumos!$C:$G,5,FALSE)),"",VLOOKUP($B5610,Insumos!$C:$G,5,FALSE))</f>
        <v>1</v>
      </c>
      <c r="F5610" s="55" t="str">
        <f>+IF(ISERROR(VLOOKUP($B5610,Insumos!$C:$G,4,FALSE)),"",VLOOKUP($B5610,Insumos!$C:$G,4,FALSE))</f>
        <v>UNIDAD</v>
      </c>
      <c r="G5610" s="141">
        <v>1.0</v>
      </c>
      <c r="H5610" s="56">
        <f t="shared" si="200"/>
        <v>10.5</v>
      </c>
    </row>
    <row r="5611" ht="15.75" customHeight="1">
      <c r="A5611" s="53">
        <v>11.0</v>
      </c>
      <c r="B5611" s="55" t="s">
        <v>156</v>
      </c>
      <c r="C5611" s="55" t="str">
        <f>+IF(ISERROR(VLOOKUP($B5611,Insumos!$C:$G,3,FALSE)),"",VLOOKUP($B5611,Insumos!$C:$G,3,FALSE))</f>
        <v>GRAMOS</v>
      </c>
      <c r="D5611" s="56">
        <f>+IF(ISERROR(VLOOKUP($B5611,Insumos!$C:$G,2,FALSE)),"",VLOOKUP($B5611,Insumos!$C:$G,2,FALSE))</f>
        <v>909</v>
      </c>
      <c r="E5611" s="57">
        <f>+IF(ISERROR(VLOOKUP($B5611,Insumos!$C:$G,5,FALSE)),"",VLOOKUP($B5611,Insumos!$C:$G,5,FALSE))</f>
        <v>1000</v>
      </c>
      <c r="F5611" s="55" t="str">
        <f>+IF(ISERROR(VLOOKUP($B5611,Insumos!$C:$G,4,FALSE)),"",VLOOKUP($B5611,Insumos!$C:$G,4,FALSE))</f>
        <v>GRAMOS</v>
      </c>
      <c r="G5611" s="141">
        <v>8.0</v>
      </c>
      <c r="H5611" s="56">
        <f t="shared" si="200"/>
        <v>7.27</v>
      </c>
    </row>
    <row r="5612" ht="15.75" customHeight="1">
      <c r="A5612" s="53">
        <v>12.0</v>
      </c>
      <c r="B5612" s="55" t="s">
        <v>313</v>
      </c>
      <c r="C5612" s="55" t="str">
        <f>+IF(ISERROR(VLOOKUP($B5612,Insumos!$C:$G,3,FALSE)),"",VLOOKUP($B5612,Insumos!$C:$G,3,FALSE))</f>
        <v>GRAMOS</v>
      </c>
      <c r="D5612" s="56">
        <f>+IF(ISERROR(VLOOKUP($B5612,Insumos!$C:$G,2,FALSE)),"",VLOOKUP($B5612,Insumos!$C:$G,2,FALSE))</f>
        <v>6750</v>
      </c>
      <c r="E5612" s="57">
        <f>+IF(ISERROR(VLOOKUP($B5612,Insumos!$C:$G,5,FALSE)),"",VLOOKUP($B5612,Insumos!$C:$G,5,FALSE))</f>
        <v>1000</v>
      </c>
      <c r="F5612" s="55" t="str">
        <f>+IF(ISERROR(VLOOKUP($B5612,Insumos!$C:$G,4,FALSE)),"",VLOOKUP($B5612,Insumos!$C:$G,4,FALSE))</f>
        <v>GRAMOS</v>
      </c>
      <c r="G5612" s="141">
        <v>8.0</v>
      </c>
      <c r="H5612" s="56">
        <f t="shared" si="200"/>
        <v>54</v>
      </c>
    </row>
    <row r="5613" ht="15.75" customHeight="1">
      <c r="A5613" s="53">
        <v>13.0</v>
      </c>
      <c r="B5613" s="55" t="s">
        <v>311</v>
      </c>
      <c r="C5613" s="55" t="str">
        <f>+IF(ISERROR(VLOOKUP($B5613,Insumos!$C:$G,3,FALSE)),"",VLOOKUP($B5613,Insumos!$C:$G,3,FALSE))</f>
        <v>UNIDAD</v>
      </c>
      <c r="D5613" s="56">
        <f>+IF(ISERROR(VLOOKUP($B5613,Insumos!$C:$G,2,FALSE)),"",VLOOKUP($B5613,Insumos!$C:$G,2,FALSE))</f>
        <v>75.25</v>
      </c>
      <c r="E5613" s="57">
        <f>+IF(ISERROR(VLOOKUP($B5613,Insumos!$C:$G,5,FALSE)),"",VLOOKUP($B5613,Insumos!$C:$G,5,FALSE))</f>
        <v>1</v>
      </c>
      <c r="F5613" s="55" t="str">
        <f>+IF(ISERROR(VLOOKUP($B5613,Insumos!$C:$G,4,FALSE)),"",VLOOKUP($B5613,Insumos!$C:$G,4,FALSE))</f>
        <v>UNIDAD</v>
      </c>
      <c r="G5613" s="141">
        <v>1.0</v>
      </c>
      <c r="H5613" s="56">
        <f t="shared" si="200"/>
        <v>75.25</v>
      </c>
    </row>
    <row r="5614" ht="15.75" customHeight="1">
      <c r="A5614" s="53">
        <v>14.0</v>
      </c>
      <c r="B5614" s="55" t="s">
        <v>312</v>
      </c>
      <c r="C5614" s="55" t="str">
        <f>+IF(ISERROR(VLOOKUP($B5614,Insumos!$C:$G,3,FALSE)),"",VLOOKUP($B5614,Insumos!$C:$G,3,FALSE))</f>
        <v>UNIDAD</v>
      </c>
      <c r="D5614" s="56">
        <f>+IF(ISERROR(VLOOKUP($B5614,Insumos!$C:$G,2,FALSE)),"",VLOOKUP($B5614,Insumos!$C:$G,2,FALSE))</f>
        <v>90.25</v>
      </c>
      <c r="E5614" s="57">
        <f>+IF(ISERROR(VLOOKUP($B5614,Insumos!$C:$G,5,FALSE)),"",VLOOKUP($B5614,Insumos!$C:$G,5,FALSE))</f>
        <v>1</v>
      </c>
      <c r="F5614" s="55" t="str">
        <f>+IF(ISERROR(VLOOKUP($B5614,Insumos!$C:$G,4,FALSE)),"",VLOOKUP($B5614,Insumos!$C:$G,4,FALSE))</f>
        <v>UNIDAD</v>
      </c>
      <c r="G5614" s="141">
        <v>1.0</v>
      </c>
      <c r="H5614" s="56">
        <f t="shared" si="200"/>
        <v>90.25</v>
      </c>
    </row>
    <row r="5615" ht="15.75" customHeight="1">
      <c r="A5615" s="53">
        <v>15.0</v>
      </c>
      <c r="B5615" s="55" t="s">
        <v>303</v>
      </c>
      <c r="C5615" s="55" t="str">
        <f>+IF(ISERROR(VLOOKUP($B5615,Insumos!$C:$G,3,FALSE)),"",VLOOKUP($B5615,Insumos!$C:$G,3,FALSE))</f>
        <v>UNIDAD</v>
      </c>
      <c r="D5615" s="56">
        <f>+IF(ISERROR(VLOOKUP($B5615,Insumos!$C:$G,2,FALSE)),"",VLOOKUP($B5615,Insumos!$C:$G,2,FALSE))</f>
        <v>10</v>
      </c>
      <c r="E5615" s="57">
        <f>+IF(ISERROR(VLOOKUP($B5615,Insumos!$C:$G,5,FALSE)),"",VLOOKUP($B5615,Insumos!$C:$G,5,FALSE))</f>
        <v>1</v>
      </c>
      <c r="F5615" s="55" t="str">
        <f>+IF(ISERROR(VLOOKUP($B5615,Insumos!$C:$G,4,FALSE)),"",VLOOKUP($B5615,Insumos!$C:$G,4,FALSE))</f>
        <v>UNIDAD</v>
      </c>
      <c r="G5615" s="141">
        <v>1.0</v>
      </c>
      <c r="H5615" s="56">
        <f t="shared" si="200"/>
        <v>10</v>
      </c>
    </row>
    <row r="5616" ht="15.75" customHeight="1">
      <c r="A5616" s="53">
        <v>16.0</v>
      </c>
      <c r="B5616" s="55" t="s">
        <v>304</v>
      </c>
      <c r="C5616" s="55" t="str">
        <f>+IF(ISERROR(VLOOKUP($B5616,Insumos!$C:$G,3,FALSE)),"",VLOOKUP($B5616,Insumos!$C:$G,3,FALSE))</f>
        <v>UNIDAD</v>
      </c>
      <c r="D5616" s="56">
        <f>+IF(ISERROR(VLOOKUP($B5616,Insumos!$C:$G,2,FALSE)),"",VLOOKUP($B5616,Insumos!$C:$G,2,FALSE))</f>
        <v>9</v>
      </c>
      <c r="E5616" s="57">
        <f>+IF(ISERROR(VLOOKUP($B5616,Insumos!$C:$G,5,FALSE)),"",VLOOKUP($B5616,Insumos!$C:$G,5,FALSE))</f>
        <v>1</v>
      </c>
      <c r="F5616" s="55" t="str">
        <f>+IF(ISERROR(VLOOKUP($B5616,Insumos!$C:$G,4,FALSE)),"",VLOOKUP($B5616,Insumos!$C:$G,4,FALSE))</f>
        <v>UNIDAD</v>
      </c>
      <c r="G5616" s="141">
        <v>1.0</v>
      </c>
      <c r="H5616" s="56">
        <f t="shared" si="200"/>
        <v>9</v>
      </c>
    </row>
    <row r="5617" ht="15.75" customHeight="1">
      <c r="A5617" s="53">
        <v>17.0</v>
      </c>
      <c r="B5617" s="55" t="s">
        <v>315</v>
      </c>
      <c r="C5617" s="55" t="str">
        <f>+IF(ISERROR(VLOOKUP($B5617,Insumos!$C:$G,3,FALSE)),"",VLOOKUP($B5617,Insumos!$C:$G,3,FALSE))</f>
        <v>UNIDAD</v>
      </c>
      <c r="D5617" s="56">
        <f>+IF(ISERROR(VLOOKUP($B5617,Insumos!$C:$G,2,FALSE)),"",VLOOKUP($B5617,Insumos!$C:$G,2,FALSE))</f>
        <v>170</v>
      </c>
      <c r="E5617" s="57">
        <f>+IF(ISERROR(VLOOKUP($B5617,Insumos!$C:$G,5,FALSE)),"",VLOOKUP($B5617,Insumos!$C:$G,5,FALSE))</f>
        <v>1</v>
      </c>
      <c r="F5617" s="55" t="str">
        <f>+IF(ISERROR(VLOOKUP($B5617,Insumos!$C:$G,4,FALSE)),"",VLOOKUP($B5617,Insumos!$C:$G,4,FALSE))</f>
        <v>UNIDAD</v>
      </c>
      <c r="G5617" s="141">
        <v>1.0</v>
      </c>
      <c r="H5617" s="56">
        <f t="shared" si="200"/>
        <v>170</v>
      </c>
    </row>
    <row r="5618" ht="15.75" customHeight="1">
      <c r="A5618" s="53">
        <v>18.0</v>
      </c>
      <c r="B5618" s="55"/>
      <c r="C5618" s="55" t="str">
        <f>+IF(ISERROR(VLOOKUP($B5618,Insumos!$C:$G,3,FALSE)),"",VLOOKUP($B5618,Insumos!$C:$G,3,FALSE))</f>
        <v/>
      </c>
      <c r="D5618" s="56" t="str">
        <f>+IF(ISERROR(VLOOKUP($B5618,Insumos!$C:$G,2,FALSE)),"",VLOOKUP($B5618,Insumos!$C:$G,2,FALSE))</f>
        <v/>
      </c>
      <c r="E5618" s="57" t="str">
        <f>+IF(ISERROR(VLOOKUP($B5618,Insumos!$C:$G,5,FALSE)),"",VLOOKUP($B5618,Insumos!$C:$G,5,FALSE))</f>
        <v/>
      </c>
      <c r="F5618" s="55" t="str">
        <f>+IF(ISERROR(VLOOKUP($B5618,Insumos!$C:$G,4,FALSE)),"",VLOOKUP($B5618,Insumos!$C:$G,4,FALSE))</f>
        <v/>
      </c>
      <c r="G5618" s="141"/>
      <c r="H5618" s="56">
        <f t="shared" si="200"/>
        <v>0</v>
      </c>
    </row>
    <row r="5619" ht="15.75" customHeight="1">
      <c r="A5619" s="53">
        <v>19.0</v>
      </c>
      <c r="B5619" s="55"/>
      <c r="C5619" s="55" t="str">
        <f>+IF(ISERROR(VLOOKUP($B5619,Insumos!$C:$G,3,FALSE)),"",VLOOKUP($B5619,Insumos!$C:$G,3,FALSE))</f>
        <v/>
      </c>
      <c r="D5619" s="56" t="str">
        <f>+IF(ISERROR(VLOOKUP($B5619,Insumos!$C:$G,2,FALSE)),"",VLOOKUP($B5619,Insumos!$C:$G,2,FALSE))</f>
        <v/>
      </c>
      <c r="E5619" s="57" t="str">
        <f>+IF(ISERROR(VLOOKUP($B5619,Insumos!$C:$G,5,FALSE)),"",VLOOKUP($B5619,Insumos!$C:$G,5,FALSE))</f>
        <v/>
      </c>
      <c r="F5619" s="55" t="str">
        <f>+IF(ISERROR(VLOOKUP($B5619,Insumos!$C:$G,4,FALSE)),"",VLOOKUP($B5619,Insumos!$C:$G,4,FALSE))</f>
        <v/>
      </c>
      <c r="G5619" s="141"/>
      <c r="H5619" s="56">
        <f t="shared" si="200"/>
        <v>0</v>
      </c>
    </row>
    <row r="5620" ht="15.75" customHeight="1">
      <c r="A5620" s="53">
        <v>20.0</v>
      </c>
      <c r="B5620" s="55"/>
      <c r="C5620" s="55" t="str">
        <f>+IF(ISERROR(VLOOKUP($B5620,Insumos!$C:$G,3,FALSE)),"",VLOOKUP($B5620,Insumos!$C:$G,3,FALSE))</f>
        <v/>
      </c>
      <c r="D5620" s="56" t="str">
        <f>+IF(ISERROR(VLOOKUP($B5620,Insumos!$C:$G,2,FALSE)),"",VLOOKUP($B5620,Insumos!$C:$G,2,FALSE))</f>
        <v/>
      </c>
      <c r="E5620" s="57" t="str">
        <f>+IF(ISERROR(VLOOKUP($B5620,Insumos!$C:$G,5,FALSE)),"",VLOOKUP($B5620,Insumos!$C:$G,5,FALSE))</f>
        <v/>
      </c>
      <c r="F5620" s="55" t="str">
        <f>+IF(ISERROR(VLOOKUP($B5620,Insumos!$C:$G,4,FALSE)),"",VLOOKUP($B5620,Insumos!$C:$G,4,FALSE))</f>
        <v/>
      </c>
      <c r="G5620" s="141"/>
      <c r="H5620" s="56">
        <f t="shared" si="200"/>
        <v>0</v>
      </c>
    </row>
    <row r="5621" ht="15.75" customHeight="1">
      <c r="A5621" s="42"/>
      <c r="B5621" s="140"/>
      <c r="C5621" s="41"/>
      <c r="D5621" s="44"/>
      <c r="E5621" s="45"/>
      <c r="F5621" s="41"/>
      <c r="G5621" s="67" t="s">
        <v>566</v>
      </c>
      <c r="H5621" s="68">
        <f>+SUM(H5601:H5620)</f>
        <v>1712.12</v>
      </c>
    </row>
    <row r="5622" ht="15.75" customHeight="1">
      <c r="A5622" s="42"/>
      <c r="B5622" s="140"/>
      <c r="C5622" s="41"/>
      <c r="D5622" s="44"/>
      <c r="E5622" s="45"/>
      <c r="F5622" s="41"/>
      <c r="G5622" s="67" t="s">
        <v>569</v>
      </c>
      <c r="H5622" s="142">
        <f>+H5621/10</f>
        <v>171.212</v>
      </c>
    </row>
    <row r="5623" ht="15.75" customHeight="1">
      <c r="A5623" s="42"/>
      <c r="B5623" s="140"/>
      <c r="C5623" s="41"/>
      <c r="D5623" s="44"/>
      <c r="E5623" s="45"/>
      <c r="F5623" s="41"/>
      <c r="G5623" s="67" t="s">
        <v>570</v>
      </c>
      <c r="H5623" s="143">
        <f>(H5621+H5622)*1.19</f>
        <v>2241.16508</v>
      </c>
    </row>
    <row r="5624" ht="15.75" customHeight="1">
      <c r="A5624" s="42"/>
      <c r="B5624" s="140"/>
      <c r="C5624" s="41"/>
      <c r="D5624" s="44"/>
      <c r="E5624" s="45"/>
      <c r="F5624" s="41"/>
      <c r="G5624" s="67" t="s">
        <v>571</v>
      </c>
      <c r="H5624" s="144">
        <f>+H5623/H5625</f>
        <v>0.1869195229</v>
      </c>
    </row>
    <row r="5625" ht="15.75" customHeight="1">
      <c r="A5625" s="42"/>
      <c r="B5625" s="140"/>
      <c r="C5625" s="41"/>
      <c r="D5625" s="44"/>
      <c r="E5625" s="45"/>
      <c r="F5625" s="41"/>
      <c r="G5625" s="67" t="s">
        <v>572</v>
      </c>
      <c r="H5625" s="154">
        <v>11990.0</v>
      </c>
    </row>
    <row r="5626" ht="15.75" customHeight="1">
      <c r="A5626" s="42"/>
      <c r="B5626" s="140"/>
      <c r="C5626" s="41"/>
      <c r="D5626" s="44"/>
      <c r="E5626" s="45"/>
      <c r="F5626" s="41"/>
      <c r="G5626" s="67"/>
      <c r="H5626" s="169"/>
    </row>
    <row r="5627" ht="15.75" customHeight="1">
      <c r="A5627" s="42"/>
      <c r="B5627" s="140"/>
      <c r="C5627" s="41"/>
      <c r="D5627" s="44"/>
      <c r="E5627" s="45"/>
      <c r="F5627" s="41"/>
      <c r="G5627" s="67"/>
      <c r="H5627" s="205"/>
    </row>
    <row r="5628" ht="15.75" customHeight="1">
      <c r="A5628" s="42"/>
      <c r="B5628" s="140"/>
      <c r="C5628" s="41"/>
      <c r="D5628" s="44"/>
      <c r="E5628" s="45"/>
      <c r="F5628" s="41"/>
      <c r="G5628" s="67"/>
      <c r="H5628" s="205"/>
    </row>
    <row r="5629" ht="15.75" customHeight="1">
      <c r="A5629" s="42"/>
      <c r="B5629" s="140"/>
      <c r="C5629" s="41"/>
      <c r="D5629" s="44"/>
      <c r="E5629" s="45"/>
      <c r="F5629" s="41"/>
      <c r="G5629" s="67"/>
      <c r="H5629" s="205"/>
    </row>
    <row r="5630" ht="15.75" customHeight="1">
      <c r="A5630" s="138" t="s">
        <v>562</v>
      </c>
      <c r="B5630" s="89" t="s">
        <v>723</v>
      </c>
      <c r="C5630" s="34" t="s">
        <v>484</v>
      </c>
      <c r="D5630" s="35"/>
      <c r="E5630" s="36"/>
      <c r="F5630" s="37"/>
      <c r="G5630" s="38"/>
      <c r="H5630" s="35"/>
    </row>
    <row r="5631" ht="15.75" customHeight="1">
      <c r="A5631" s="42"/>
      <c r="B5631" s="140"/>
      <c r="C5631" s="42"/>
      <c r="D5631" s="44"/>
      <c r="E5631" s="45"/>
      <c r="F5631" s="42"/>
      <c r="G5631" s="46"/>
      <c r="H5631" s="44"/>
    </row>
    <row r="5632" ht="15.75" customHeight="1">
      <c r="A5632" s="48" t="s">
        <v>476</v>
      </c>
      <c r="B5632" s="48" t="s">
        <v>477</v>
      </c>
      <c r="C5632" s="48" t="s">
        <v>478</v>
      </c>
      <c r="D5632" s="49" t="s">
        <v>564</v>
      </c>
      <c r="E5632" s="50" t="s">
        <v>10</v>
      </c>
      <c r="F5632" s="48" t="s">
        <v>480</v>
      </c>
      <c r="G5632" s="51" t="s">
        <v>481</v>
      </c>
      <c r="H5632" s="49" t="s">
        <v>565</v>
      </c>
    </row>
    <row r="5633" ht="15.75" customHeight="1">
      <c r="A5633" s="53">
        <v>1.0</v>
      </c>
      <c r="B5633" s="55" t="s">
        <v>235</v>
      </c>
      <c r="C5633" s="55" t="str">
        <f>+IF(ISERROR(VLOOKUP($B5633,Insumos!$C:$G,3,FALSE)),"",VLOOKUP($B5633,Insumos!$C:$G,3,FALSE))</f>
        <v>GRAMOS</v>
      </c>
      <c r="D5633" s="56">
        <f>+IF(ISERROR(VLOOKUP($B5633,Insumos!$C:$G,2,FALSE)),"",VLOOKUP($B5633,Insumos!$C:$G,2,FALSE))</f>
        <v>13944.82759</v>
      </c>
      <c r="E5633" s="57">
        <f>+IF(ISERROR(VLOOKUP($B5633,Insumos!$C:$G,5,FALSE)),"",VLOOKUP($B5633,Insumos!$C:$G,5,FALSE))</f>
        <v>1000</v>
      </c>
      <c r="F5633" s="55" t="str">
        <f>+IF(ISERROR(VLOOKUP($B5633,Insumos!$C:$G,4,FALSE)),"",VLOOKUP($B5633,Insumos!$C:$G,4,FALSE))</f>
        <v>GRAMOS</v>
      </c>
      <c r="G5633" s="141">
        <v>60.0</v>
      </c>
      <c r="H5633" s="56">
        <f t="shared" ref="H5633:H5654" si="201">IF(ISERROR(ROUND(+D5633/E5633*G5633,2)),0,ROUND(+D5633/E5633*G5633,2))</f>
        <v>836.69</v>
      </c>
    </row>
    <row r="5634" ht="15.75" customHeight="1">
      <c r="A5634" s="53">
        <v>2.0</v>
      </c>
      <c r="B5634" s="55" t="s">
        <v>69</v>
      </c>
      <c r="C5634" s="55" t="str">
        <f>+IF(ISERROR(VLOOKUP($B5634,Insumos!$C:$G,3,FALSE)),"",VLOOKUP($B5634,Insumos!$C:$G,3,FALSE))</f>
        <v>GRAMOS</v>
      </c>
      <c r="D5634" s="56">
        <f>+IF(ISERROR(VLOOKUP($B5634,Insumos!$C:$G,2,FALSE)),"",VLOOKUP($B5634,Insumos!$C:$G,2,FALSE))</f>
        <v>2777.79</v>
      </c>
      <c r="E5634" s="57">
        <f>+IF(ISERROR(VLOOKUP($B5634,Insumos!$C:$G,5,FALSE)),"",VLOOKUP($B5634,Insumos!$C:$G,5,FALSE))</f>
        <v>5700</v>
      </c>
      <c r="F5634" s="55" t="str">
        <f>+IF(ISERROR(VLOOKUP($B5634,Insumos!$C:$G,4,FALSE)),"",VLOOKUP($B5634,Insumos!$C:$G,4,FALSE))</f>
        <v>GRAMOS</v>
      </c>
      <c r="G5634" s="141">
        <v>45.0</v>
      </c>
      <c r="H5634" s="56">
        <f t="shared" si="201"/>
        <v>21.93</v>
      </c>
    </row>
    <row r="5635" ht="15.75" customHeight="1">
      <c r="A5635" s="53">
        <v>3.0</v>
      </c>
      <c r="B5635" s="55" t="s">
        <v>166</v>
      </c>
      <c r="C5635" s="55" t="str">
        <f>+IF(ISERROR(VLOOKUP($B5635,Insumos!$C:$G,3,FALSE)),"",VLOOKUP($B5635,Insumos!$C:$G,3,FALSE))</f>
        <v>GRAMOS</v>
      </c>
      <c r="D5635" s="56">
        <f>+IF(ISERROR(VLOOKUP($B5635,Insumos!$C:$G,2,FALSE)),"",VLOOKUP($B5635,Insumos!$C:$G,2,FALSE))</f>
        <v>2300.87</v>
      </c>
      <c r="E5635" s="57">
        <f>+IF(ISERROR(VLOOKUP($B5635,Insumos!$C:$G,5,FALSE)),"",VLOOKUP($B5635,Insumos!$C:$G,5,FALSE))</f>
        <v>488</v>
      </c>
      <c r="F5635" s="55" t="str">
        <f>+IF(ISERROR(VLOOKUP($B5635,Insumos!$C:$G,4,FALSE)),"",VLOOKUP($B5635,Insumos!$C:$G,4,FALSE))</f>
        <v>GRAMOS</v>
      </c>
      <c r="G5635" s="141">
        <v>10.0</v>
      </c>
      <c r="H5635" s="56">
        <f t="shared" si="201"/>
        <v>47.15</v>
      </c>
    </row>
    <row r="5636" ht="15.75" customHeight="1">
      <c r="A5636" s="53">
        <v>4.0</v>
      </c>
      <c r="B5636" s="55" t="s">
        <v>235</v>
      </c>
      <c r="C5636" s="55" t="str">
        <f>+IF(ISERROR(VLOOKUP($B5636,Insumos!$C:$G,3,FALSE)),"",VLOOKUP($B5636,Insumos!$C:$G,3,FALSE))</f>
        <v>GRAMOS</v>
      </c>
      <c r="D5636" s="56">
        <f>+IF(ISERROR(VLOOKUP($B5636,Insumos!$C:$G,2,FALSE)),"",VLOOKUP($B5636,Insumos!$C:$G,2,FALSE))</f>
        <v>13944.82759</v>
      </c>
      <c r="E5636" s="57">
        <f>+IF(ISERROR(VLOOKUP($B5636,Insumos!$C:$G,5,FALSE)),"",VLOOKUP($B5636,Insumos!$C:$G,5,FALSE))</f>
        <v>1000</v>
      </c>
      <c r="F5636" s="55" t="str">
        <f>+IF(ISERROR(VLOOKUP($B5636,Insumos!$C:$G,4,FALSE)),"",VLOOKUP($B5636,Insumos!$C:$G,4,FALSE))</f>
        <v>GRAMOS</v>
      </c>
      <c r="G5636" s="141">
        <v>33.0</v>
      </c>
      <c r="H5636" s="56">
        <f t="shared" si="201"/>
        <v>460.18</v>
      </c>
    </row>
    <row r="5637" ht="15.75" customHeight="1">
      <c r="A5637" s="53">
        <v>5.0</v>
      </c>
      <c r="B5637" s="55" t="s">
        <v>54</v>
      </c>
      <c r="C5637" s="55" t="str">
        <f>+IF(ISERROR(VLOOKUP($B5637,Insumos!$C:$G,3,FALSE)),"",VLOOKUP($B5637,Insumos!$C:$G,3,FALSE))</f>
        <v>UNIDAD</v>
      </c>
      <c r="D5637" s="56">
        <f>+IF(ISERROR(VLOOKUP($B5637,Insumos!$C:$G,2,FALSE)),"",VLOOKUP($B5637,Insumos!$C:$G,2,FALSE))</f>
        <v>8000</v>
      </c>
      <c r="E5637" s="57">
        <f>+IF(ISERROR(VLOOKUP($B5637,Insumos!$C:$G,5,FALSE)),"",VLOOKUP($B5637,Insumos!$C:$G,5,FALSE))</f>
        <v>36</v>
      </c>
      <c r="F5637" s="55" t="str">
        <f>+IF(ISERROR(VLOOKUP($B5637,Insumos!$C:$G,4,FALSE)),"",VLOOKUP($B5637,Insumos!$C:$G,4,FALSE))</f>
        <v>UNIDAD</v>
      </c>
      <c r="G5637" s="141">
        <v>0.2</v>
      </c>
      <c r="H5637" s="56">
        <f t="shared" si="201"/>
        <v>44.44</v>
      </c>
    </row>
    <row r="5638" ht="15.75" customHeight="1">
      <c r="A5638" s="53">
        <v>6.0</v>
      </c>
      <c r="B5638" s="55" t="s">
        <v>226</v>
      </c>
      <c r="C5638" s="55" t="str">
        <f>+IF(ISERROR(VLOOKUP($B5638,Insumos!$C:$G,3,FALSE)),"",VLOOKUP($B5638,Insumos!$C:$G,3,FALSE))</f>
        <v>GRAMOS</v>
      </c>
      <c r="D5638" s="56">
        <f>+IF(ISERROR(VLOOKUP($B5638,Insumos!$C:$G,2,FALSE)),"",VLOOKUP($B5638,Insumos!$C:$G,2,FALSE))</f>
        <v>10926</v>
      </c>
      <c r="E5638" s="57">
        <f>+IF(ISERROR(VLOOKUP($B5638,Insumos!$C:$G,5,FALSE)),"",VLOOKUP($B5638,Insumos!$C:$G,5,FALSE))</f>
        <v>500</v>
      </c>
      <c r="F5638" s="55" t="str">
        <f>+IF(ISERROR(VLOOKUP($B5638,Insumos!$C:$G,4,FALSE)),"",VLOOKUP($B5638,Insumos!$C:$G,4,FALSE))</f>
        <v>GRAMOS</v>
      </c>
      <c r="G5638" s="141">
        <v>1.0</v>
      </c>
      <c r="H5638" s="56">
        <f t="shared" si="201"/>
        <v>21.85</v>
      </c>
    </row>
    <row r="5639" ht="15.75" customHeight="1">
      <c r="A5639" s="53">
        <v>7.0</v>
      </c>
      <c r="B5639" s="55" t="s">
        <v>67</v>
      </c>
      <c r="C5639" s="55" t="str">
        <f>+IF(ISERROR(VLOOKUP($B5639,Insumos!$C:$G,3,FALSE)),"",VLOOKUP($B5639,Insumos!$C:$G,3,FALSE))</f>
        <v>GRAMOS</v>
      </c>
      <c r="D5639" s="56">
        <f>+IF(ISERROR(VLOOKUP($B5639,Insumos!$C:$G,2,FALSE)),"",VLOOKUP($B5639,Insumos!$C:$G,2,FALSE))</f>
        <v>294.1176471</v>
      </c>
      <c r="E5639" s="57">
        <f>+IF(ISERROR(VLOOKUP($B5639,Insumos!$C:$G,5,FALSE)),"",VLOOKUP($B5639,Insumos!$C:$G,5,FALSE))</f>
        <v>1000</v>
      </c>
      <c r="F5639" s="55" t="str">
        <f>+IF(ISERROR(VLOOKUP($B5639,Insumos!$C:$G,4,FALSE)),"",VLOOKUP($B5639,Insumos!$C:$G,4,FALSE))</f>
        <v>GRAMOS</v>
      </c>
      <c r="G5639" s="141">
        <v>1.0</v>
      </c>
      <c r="H5639" s="56">
        <f t="shared" si="201"/>
        <v>0.29</v>
      </c>
    </row>
    <row r="5640" ht="15.75" customHeight="1">
      <c r="A5640" s="53">
        <v>8.0</v>
      </c>
      <c r="B5640" s="55" t="s">
        <v>140</v>
      </c>
      <c r="C5640" s="55" t="str">
        <f>+IF(ISERROR(VLOOKUP($B5640,Insumos!$C:$G,3,FALSE)),"",VLOOKUP($B5640,Insumos!$C:$G,3,FALSE))</f>
        <v>MILILITROS</v>
      </c>
      <c r="D5640" s="56">
        <f>+IF(ISERROR(VLOOKUP($B5640,Insumos!$C:$G,2,FALSE)),"",VLOOKUP($B5640,Insumos!$C:$G,2,FALSE))</f>
        <v>18000</v>
      </c>
      <c r="E5640" s="57">
        <f>+IF(ISERROR(VLOOKUP($B5640,Insumos!$C:$G,5,FALSE)),"",VLOOKUP($B5640,Insumos!$C:$G,5,FALSE))</f>
        <v>3000</v>
      </c>
      <c r="F5640" s="55" t="str">
        <f>+IF(ISERROR(VLOOKUP($B5640,Insumos!$C:$G,4,FALSE)),"",VLOOKUP($B5640,Insumos!$C:$G,4,FALSE))</f>
        <v>MILILITROS</v>
      </c>
      <c r="G5640" s="141">
        <v>1.0</v>
      </c>
      <c r="H5640" s="56">
        <f t="shared" si="201"/>
        <v>6</v>
      </c>
    </row>
    <row r="5641" ht="15.75" customHeight="1">
      <c r="A5641" s="53">
        <v>9.0</v>
      </c>
      <c r="B5641" s="55" t="s">
        <v>297</v>
      </c>
      <c r="C5641" s="55" t="str">
        <f>+IF(ISERROR(VLOOKUP($B5641,Insumos!$C:$G,3,FALSE)),"",VLOOKUP($B5641,Insumos!$C:$G,3,FALSE))</f>
        <v>CAJA</v>
      </c>
      <c r="D5641" s="56">
        <f>+IF(ISERROR(VLOOKUP($B5641,Insumos!$C:$G,2,FALSE)),"",VLOOKUP($B5641,Insumos!$C:$G,2,FALSE))</f>
        <v>110</v>
      </c>
      <c r="E5641" s="57">
        <f>+IF(ISERROR(VLOOKUP($B5641,Insumos!$C:$G,5,FALSE)),"",VLOOKUP($B5641,Insumos!$C:$G,5,FALSE))</f>
        <v>1</v>
      </c>
      <c r="F5641" s="55" t="str">
        <f>+IF(ISERROR(VLOOKUP($B5641,Insumos!$C:$G,4,FALSE)),"",VLOOKUP($B5641,Insumos!$C:$G,4,FALSE))</f>
        <v>CAJA</v>
      </c>
      <c r="G5641" s="141">
        <v>1.0</v>
      </c>
      <c r="H5641" s="56">
        <f t="shared" si="201"/>
        <v>110</v>
      </c>
    </row>
    <row r="5642" ht="15.75" customHeight="1">
      <c r="A5642" s="53">
        <v>10.0</v>
      </c>
      <c r="B5642" s="55" t="s">
        <v>314</v>
      </c>
      <c r="C5642" s="55" t="str">
        <f>+IF(ISERROR(VLOOKUP($B5642,Insumos!$C:$G,3,FALSE)),"",VLOOKUP($B5642,Insumos!$C:$G,3,FALSE))</f>
        <v>UNIDAD</v>
      </c>
      <c r="D5642" s="56">
        <f>+IF(ISERROR(VLOOKUP($B5642,Insumos!$C:$G,2,FALSE)),"",VLOOKUP($B5642,Insumos!$C:$G,2,FALSE))</f>
        <v>10.5</v>
      </c>
      <c r="E5642" s="57">
        <f>+IF(ISERROR(VLOOKUP($B5642,Insumos!$C:$G,5,FALSE)),"",VLOOKUP($B5642,Insumos!$C:$G,5,FALSE))</f>
        <v>1</v>
      </c>
      <c r="F5642" s="55" t="str">
        <f>+IF(ISERROR(VLOOKUP($B5642,Insumos!$C:$G,4,FALSE)),"",VLOOKUP($B5642,Insumos!$C:$G,4,FALSE))</f>
        <v>UNIDAD</v>
      </c>
      <c r="G5642" s="141">
        <v>1.0</v>
      </c>
      <c r="H5642" s="56">
        <f t="shared" si="201"/>
        <v>10.5</v>
      </c>
    </row>
    <row r="5643" ht="15.75" customHeight="1">
      <c r="A5643" s="53">
        <v>11.0</v>
      </c>
      <c r="B5643" s="55" t="s">
        <v>156</v>
      </c>
      <c r="C5643" s="55" t="str">
        <f>+IF(ISERROR(VLOOKUP($B5643,Insumos!$C:$G,3,FALSE)),"",VLOOKUP($B5643,Insumos!$C:$G,3,FALSE))</f>
        <v>GRAMOS</v>
      </c>
      <c r="D5643" s="56">
        <f>+IF(ISERROR(VLOOKUP($B5643,Insumos!$C:$G,2,FALSE)),"",VLOOKUP($B5643,Insumos!$C:$G,2,FALSE))</f>
        <v>909</v>
      </c>
      <c r="E5643" s="57">
        <f>+IF(ISERROR(VLOOKUP($B5643,Insumos!$C:$G,5,FALSE)),"",VLOOKUP($B5643,Insumos!$C:$G,5,FALSE))</f>
        <v>1000</v>
      </c>
      <c r="F5643" s="55" t="str">
        <f>+IF(ISERROR(VLOOKUP($B5643,Insumos!$C:$G,4,FALSE)),"",VLOOKUP($B5643,Insumos!$C:$G,4,FALSE))</f>
        <v>GRAMOS</v>
      </c>
      <c r="G5643" s="141">
        <v>8.0</v>
      </c>
      <c r="H5643" s="56">
        <f t="shared" si="201"/>
        <v>7.27</v>
      </c>
    </row>
    <row r="5644" ht="15.75" customHeight="1">
      <c r="A5644" s="53">
        <v>12.0</v>
      </c>
      <c r="B5644" s="55" t="s">
        <v>313</v>
      </c>
      <c r="C5644" s="55" t="str">
        <f>+IF(ISERROR(VLOOKUP($B5644,Insumos!$C:$G,3,FALSE)),"",VLOOKUP($B5644,Insumos!$C:$G,3,FALSE))</f>
        <v>GRAMOS</v>
      </c>
      <c r="D5644" s="56">
        <f>+IF(ISERROR(VLOOKUP($B5644,Insumos!$C:$G,2,FALSE)),"",VLOOKUP($B5644,Insumos!$C:$G,2,FALSE))</f>
        <v>6750</v>
      </c>
      <c r="E5644" s="57">
        <f>+IF(ISERROR(VLOOKUP($B5644,Insumos!$C:$G,5,FALSE)),"",VLOOKUP($B5644,Insumos!$C:$G,5,FALSE))</f>
        <v>1000</v>
      </c>
      <c r="F5644" s="55" t="str">
        <f>+IF(ISERROR(VLOOKUP($B5644,Insumos!$C:$G,4,FALSE)),"",VLOOKUP($B5644,Insumos!$C:$G,4,FALSE))</f>
        <v>GRAMOS</v>
      </c>
      <c r="G5644" s="141">
        <v>8.0</v>
      </c>
      <c r="H5644" s="56">
        <f t="shared" si="201"/>
        <v>54</v>
      </c>
    </row>
    <row r="5645" ht="15.75" customHeight="1">
      <c r="A5645" s="53">
        <v>13.0</v>
      </c>
      <c r="B5645" s="55" t="s">
        <v>311</v>
      </c>
      <c r="C5645" s="55" t="str">
        <f>+IF(ISERROR(VLOOKUP($B5645,Insumos!$C:$G,3,FALSE)),"",VLOOKUP($B5645,Insumos!$C:$G,3,FALSE))</f>
        <v>UNIDAD</v>
      </c>
      <c r="D5645" s="56">
        <f>+IF(ISERROR(VLOOKUP($B5645,Insumos!$C:$G,2,FALSE)),"",VLOOKUP($B5645,Insumos!$C:$G,2,FALSE))</f>
        <v>75.25</v>
      </c>
      <c r="E5645" s="57">
        <f>+IF(ISERROR(VLOOKUP($B5645,Insumos!$C:$G,5,FALSE)),"",VLOOKUP($B5645,Insumos!$C:$G,5,FALSE))</f>
        <v>1</v>
      </c>
      <c r="F5645" s="55" t="str">
        <f>+IF(ISERROR(VLOOKUP($B5645,Insumos!$C:$G,4,FALSE)),"",VLOOKUP($B5645,Insumos!$C:$G,4,FALSE))</f>
        <v>UNIDAD</v>
      </c>
      <c r="G5645" s="141">
        <v>1.0</v>
      </c>
      <c r="H5645" s="56">
        <f t="shared" si="201"/>
        <v>75.25</v>
      </c>
    </row>
    <row r="5646" ht="15.75" customHeight="1">
      <c r="A5646" s="53">
        <v>14.0</v>
      </c>
      <c r="B5646" s="55" t="s">
        <v>312</v>
      </c>
      <c r="C5646" s="55" t="str">
        <f>+IF(ISERROR(VLOOKUP($B5646,Insumos!$C:$G,3,FALSE)),"",VLOOKUP($B5646,Insumos!$C:$G,3,FALSE))</f>
        <v>UNIDAD</v>
      </c>
      <c r="D5646" s="56">
        <f>+IF(ISERROR(VLOOKUP($B5646,Insumos!$C:$G,2,FALSE)),"",VLOOKUP($B5646,Insumos!$C:$G,2,FALSE))</f>
        <v>90.25</v>
      </c>
      <c r="E5646" s="57">
        <f>+IF(ISERROR(VLOOKUP($B5646,Insumos!$C:$G,5,FALSE)),"",VLOOKUP($B5646,Insumos!$C:$G,5,FALSE))</f>
        <v>1</v>
      </c>
      <c r="F5646" s="55" t="str">
        <f>+IF(ISERROR(VLOOKUP($B5646,Insumos!$C:$G,4,FALSE)),"",VLOOKUP($B5646,Insumos!$C:$G,4,FALSE))</f>
        <v>UNIDAD</v>
      </c>
      <c r="G5646" s="141">
        <v>1.0</v>
      </c>
      <c r="H5646" s="56">
        <f t="shared" si="201"/>
        <v>90.25</v>
      </c>
    </row>
    <row r="5647" ht="15.75" customHeight="1">
      <c r="A5647" s="53">
        <v>15.0</v>
      </c>
      <c r="B5647" s="55" t="s">
        <v>303</v>
      </c>
      <c r="C5647" s="55" t="str">
        <f>+IF(ISERROR(VLOOKUP($B5647,Insumos!$C:$G,3,FALSE)),"",VLOOKUP($B5647,Insumos!$C:$G,3,FALSE))</f>
        <v>UNIDAD</v>
      </c>
      <c r="D5647" s="56">
        <f>+IF(ISERROR(VLOOKUP($B5647,Insumos!$C:$G,2,FALSE)),"",VLOOKUP($B5647,Insumos!$C:$G,2,FALSE))</f>
        <v>10</v>
      </c>
      <c r="E5647" s="57">
        <f>+IF(ISERROR(VLOOKUP($B5647,Insumos!$C:$G,5,FALSE)),"",VLOOKUP($B5647,Insumos!$C:$G,5,FALSE))</f>
        <v>1</v>
      </c>
      <c r="F5647" s="55" t="str">
        <f>+IF(ISERROR(VLOOKUP($B5647,Insumos!$C:$G,4,FALSE)),"",VLOOKUP($B5647,Insumos!$C:$G,4,FALSE))</f>
        <v>UNIDAD</v>
      </c>
      <c r="G5647" s="141">
        <v>1.0</v>
      </c>
      <c r="H5647" s="56">
        <f t="shared" si="201"/>
        <v>10</v>
      </c>
    </row>
    <row r="5648" ht="15.75" customHeight="1">
      <c r="A5648" s="53">
        <v>16.0</v>
      </c>
      <c r="B5648" s="55" t="s">
        <v>304</v>
      </c>
      <c r="C5648" s="55" t="str">
        <f>+IF(ISERROR(VLOOKUP($B5648,Insumos!$C:$G,3,FALSE)),"",VLOOKUP($B5648,Insumos!$C:$G,3,FALSE))</f>
        <v>UNIDAD</v>
      </c>
      <c r="D5648" s="56">
        <f>+IF(ISERROR(VLOOKUP($B5648,Insumos!$C:$G,2,FALSE)),"",VLOOKUP($B5648,Insumos!$C:$G,2,FALSE))</f>
        <v>9</v>
      </c>
      <c r="E5648" s="57">
        <f>+IF(ISERROR(VLOOKUP($B5648,Insumos!$C:$G,5,FALSE)),"",VLOOKUP($B5648,Insumos!$C:$G,5,FALSE))</f>
        <v>1</v>
      </c>
      <c r="F5648" s="55" t="str">
        <f>+IF(ISERROR(VLOOKUP($B5648,Insumos!$C:$G,4,FALSE)),"",VLOOKUP($B5648,Insumos!$C:$G,4,FALSE))</f>
        <v>UNIDAD</v>
      </c>
      <c r="G5648" s="141">
        <v>1.0</v>
      </c>
      <c r="H5648" s="56">
        <f t="shared" si="201"/>
        <v>9</v>
      </c>
    </row>
    <row r="5649" ht="15.75" customHeight="1">
      <c r="A5649" s="53">
        <v>17.0</v>
      </c>
      <c r="B5649" s="55" t="s">
        <v>315</v>
      </c>
      <c r="C5649" s="55" t="str">
        <f>+IF(ISERROR(VLOOKUP($B5649,Insumos!$C:$G,3,FALSE)),"",VLOOKUP($B5649,Insumos!$C:$G,3,FALSE))</f>
        <v>UNIDAD</v>
      </c>
      <c r="D5649" s="56">
        <f>+IF(ISERROR(VLOOKUP($B5649,Insumos!$C:$G,2,FALSE)),"",VLOOKUP($B5649,Insumos!$C:$G,2,FALSE))</f>
        <v>170</v>
      </c>
      <c r="E5649" s="57">
        <f>+IF(ISERROR(VLOOKUP($B5649,Insumos!$C:$G,5,FALSE)),"",VLOOKUP($B5649,Insumos!$C:$G,5,FALSE))</f>
        <v>1</v>
      </c>
      <c r="F5649" s="55" t="str">
        <f>+IF(ISERROR(VLOOKUP($B5649,Insumos!$C:$G,4,FALSE)),"",VLOOKUP($B5649,Insumos!$C:$G,4,FALSE))</f>
        <v>UNIDAD</v>
      </c>
      <c r="G5649" s="141">
        <v>1.0</v>
      </c>
      <c r="H5649" s="56">
        <f t="shared" si="201"/>
        <v>170</v>
      </c>
    </row>
    <row r="5650" ht="15.75" customHeight="1">
      <c r="A5650" s="53">
        <v>18.0</v>
      </c>
      <c r="B5650" s="55"/>
      <c r="C5650" s="55" t="str">
        <f>+IF(ISERROR(VLOOKUP($B5650,Insumos!$C:$G,3,FALSE)),"",VLOOKUP($B5650,Insumos!$C:$G,3,FALSE))</f>
        <v/>
      </c>
      <c r="D5650" s="56" t="str">
        <f>+IF(ISERROR(VLOOKUP($B5650,Insumos!$C:$G,2,FALSE)),"",VLOOKUP($B5650,Insumos!$C:$G,2,FALSE))</f>
        <v/>
      </c>
      <c r="E5650" s="57" t="str">
        <f>+IF(ISERROR(VLOOKUP($B5650,Insumos!$C:$G,5,FALSE)),"",VLOOKUP($B5650,Insumos!$C:$G,5,FALSE))</f>
        <v/>
      </c>
      <c r="F5650" s="55" t="str">
        <f>+IF(ISERROR(VLOOKUP($B5650,Insumos!$C:$G,4,FALSE)),"",VLOOKUP($B5650,Insumos!$C:$G,4,FALSE))</f>
        <v/>
      </c>
      <c r="G5650" s="141"/>
      <c r="H5650" s="56">
        <f t="shared" si="201"/>
        <v>0</v>
      </c>
    </row>
    <row r="5651" ht="15.75" customHeight="1">
      <c r="A5651" s="53">
        <v>19.0</v>
      </c>
      <c r="B5651" s="55"/>
      <c r="C5651" s="55" t="str">
        <f>+IF(ISERROR(VLOOKUP($B5651,Insumos!$C:$G,3,FALSE)),"",VLOOKUP($B5651,Insumos!$C:$G,3,FALSE))</f>
        <v/>
      </c>
      <c r="D5651" s="56" t="str">
        <f>+IF(ISERROR(VLOOKUP($B5651,Insumos!$C:$G,2,FALSE)),"",VLOOKUP($B5651,Insumos!$C:$G,2,FALSE))</f>
        <v/>
      </c>
      <c r="E5651" s="57" t="str">
        <f>+IF(ISERROR(VLOOKUP($B5651,Insumos!$C:$G,5,FALSE)),"",VLOOKUP($B5651,Insumos!$C:$G,5,FALSE))</f>
        <v/>
      </c>
      <c r="F5651" s="55" t="str">
        <f>+IF(ISERROR(VLOOKUP($B5651,Insumos!$C:$G,4,FALSE)),"",VLOOKUP($B5651,Insumos!$C:$G,4,FALSE))</f>
        <v/>
      </c>
      <c r="G5651" s="141"/>
      <c r="H5651" s="56">
        <f t="shared" si="201"/>
        <v>0</v>
      </c>
    </row>
    <row r="5652" ht="15.75" customHeight="1">
      <c r="A5652" s="53">
        <v>20.0</v>
      </c>
      <c r="B5652" s="55"/>
      <c r="C5652" s="55" t="str">
        <f>+IF(ISERROR(VLOOKUP($B5652,Insumos!$C:$G,3,FALSE)),"",VLOOKUP($B5652,Insumos!$C:$G,3,FALSE))</f>
        <v/>
      </c>
      <c r="D5652" s="56" t="str">
        <f>+IF(ISERROR(VLOOKUP($B5652,Insumos!$C:$G,2,FALSE)),"",VLOOKUP($B5652,Insumos!$C:$G,2,FALSE))</f>
        <v/>
      </c>
      <c r="E5652" s="57" t="str">
        <f>+IF(ISERROR(VLOOKUP($B5652,Insumos!$C:$G,5,FALSE)),"",VLOOKUP($B5652,Insumos!$C:$G,5,FALSE))</f>
        <v/>
      </c>
      <c r="F5652" s="55" t="str">
        <f>+IF(ISERROR(VLOOKUP($B5652,Insumos!$C:$G,4,FALSE)),"",VLOOKUP($B5652,Insumos!$C:$G,4,FALSE))</f>
        <v/>
      </c>
      <c r="G5652" s="141"/>
      <c r="H5652" s="56">
        <f t="shared" si="201"/>
        <v>0</v>
      </c>
    </row>
    <row r="5653" ht="15.75" customHeight="1">
      <c r="A5653" s="53">
        <v>21.0</v>
      </c>
      <c r="B5653" s="55"/>
      <c r="C5653" s="55" t="str">
        <f>+IF(ISERROR(VLOOKUP($B5653,Insumos!$C:$G,3,FALSE)),"",VLOOKUP($B5653,Insumos!$C:$G,3,FALSE))</f>
        <v/>
      </c>
      <c r="D5653" s="56" t="str">
        <f>+IF(ISERROR(VLOOKUP($B5653,Insumos!$C:$G,2,FALSE)),"",VLOOKUP($B5653,Insumos!$C:$G,2,FALSE))</f>
        <v/>
      </c>
      <c r="E5653" s="57" t="str">
        <f>+IF(ISERROR(VLOOKUP($B5653,Insumos!$C:$G,5,FALSE)),"",VLOOKUP($B5653,Insumos!$C:$G,5,FALSE))</f>
        <v/>
      </c>
      <c r="F5653" s="55" t="str">
        <f>+IF(ISERROR(VLOOKUP($B5653,Insumos!$C:$G,4,FALSE)),"",VLOOKUP($B5653,Insumos!$C:$G,4,FALSE))</f>
        <v/>
      </c>
      <c r="G5653" s="141"/>
      <c r="H5653" s="56">
        <f t="shared" si="201"/>
        <v>0</v>
      </c>
    </row>
    <row r="5654" ht="15.75" customHeight="1">
      <c r="A5654" s="53">
        <v>22.0</v>
      </c>
      <c r="B5654" s="55"/>
      <c r="C5654" s="55" t="str">
        <f>+IF(ISERROR(VLOOKUP($B5654,Insumos!$C:$G,3,FALSE)),"",VLOOKUP($B5654,Insumos!$C:$G,3,FALSE))</f>
        <v/>
      </c>
      <c r="D5654" s="56" t="str">
        <f>+IF(ISERROR(VLOOKUP($B5654,Insumos!$C:$G,2,FALSE)),"",VLOOKUP($B5654,Insumos!$C:$G,2,FALSE))</f>
        <v/>
      </c>
      <c r="E5654" s="57" t="str">
        <f>+IF(ISERROR(VLOOKUP($B5654,Insumos!$C:$G,5,FALSE)),"",VLOOKUP($B5654,Insumos!$C:$G,5,FALSE))</f>
        <v/>
      </c>
      <c r="F5654" s="55" t="str">
        <f>+IF(ISERROR(VLOOKUP($B5654,Insumos!$C:$G,4,FALSE)),"",VLOOKUP($B5654,Insumos!$C:$G,4,FALSE))</f>
        <v/>
      </c>
      <c r="G5654" s="141"/>
      <c r="H5654" s="56">
        <f t="shared" si="201"/>
        <v>0</v>
      </c>
    </row>
    <row r="5655" ht="15.75" customHeight="1">
      <c r="A5655" s="42"/>
      <c r="B5655" s="140"/>
      <c r="C5655" s="41"/>
      <c r="D5655" s="44"/>
      <c r="E5655" s="45"/>
      <c r="F5655" s="41"/>
      <c r="G5655" s="67" t="s">
        <v>566</v>
      </c>
      <c r="H5655" s="68">
        <f>+SUM(H5633:H5654)</f>
        <v>1974.8</v>
      </c>
    </row>
    <row r="5656" ht="15.75" customHeight="1">
      <c r="A5656" s="42"/>
      <c r="B5656" s="140"/>
      <c r="C5656" s="41"/>
      <c r="D5656" s="44"/>
      <c r="E5656" s="45"/>
      <c r="F5656" s="41"/>
      <c r="G5656" s="67" t="s">
        <v>569</v>
      </c>
      <c r="H5656" s="142">
        <f>+H5655/10</f>
        <v>197.48</v>
      </c>
    </row>
    <row r="5657" ht="15.75" customHeight="1">
      <c r="A5657" s="42"/>
      <c r="B5657" s="140"/>
      <c r="C5657" s="41"/>
      <c r="D5657" s="44"/>
      <c r="E5657" s="45"/>
      <c r="F5657" s="41"/>
      <c r="G5657" s="67" t="s">
        <v>570</v>
      </c>
      <c r="H5657" s="143">
        <f>(H5655+H5656)*1.19</f>
        <v>2585.0132</v>
      </c>
    </row>
    <row r="5658" ht="15.75" customHeight="1">
      <c r="A5658" s="42"/>
      <c r="B5658" s="140"/>
      <c r="C5658" s="41"/>
      <c r="D5658" s="44"/>
      <c r="E5658" s="45"/>
      <c r="F5658" s="41"/>
      <c r="G5658" s="67" t="s">
        <v>571</v>
      </c>
      <c r="H5658" s="144">
        <f>+H5657/H5659</f>
        <v>0.2352150318</v>
      </c>
    </row>
    <row r="5659" ht="15.75" customHeight="1">
      <c r="A5659" s="42"/>
      <c r="B5659" s="140"/>
      <c r="C5659" s="41"/>
      <c r="D5659" s="44"/>
      <c r="E5659" s="45"/>
      <c r="F5659" s="41"/>
      <c r="G5659" s="67" t="s">
        <v>572</v>
      </c>
      <c r="H5659" s="154">
        <v>10990.0</v>
      </c>
    </row>
    <row r="5660" ht="15.75" customHeight="1">
      <c r="A5660" s="42"/>
      <c r="B5660" s="140"/>
      <c r="C5660" s="41"/>
      <c r="D5660" s="44"/>
      <c r="E5660" s="45"/>
      <c r="F5660" s="41"/>
      <c r="G5660" s="67"/>
      <c r="H5660" s="205"/>
    </row>
    <row r="5661" ht="15.75" customHeight="1">
      <c r="A5661" s="42"/>
      <c r="B5661" s="140"/>
      <c r="C5661" s="41"/>
      <c r="D5661" s="44"/>
      <c r="E5661" s="45"/>
      <c r="F5661" s="41"/>
      <c r="G5661" s="67"/>
      <c r="H5661" s="205"/>
    </row>
    <row r="5662" ht="15.75" customHeight="1">
      <c r="A5662" s="138" t="s">
        <v>562</v>
      </c>
      <c r="B5662" s="89" t="s">
        <v>724</v>
      </c>
      <c r="C5662" s="34" t="s">
        <v>484</v>
      </c>
      <c r="D5662" s="35"/>
      <c r="E5662" s="36"/>
      <c r="F5662" s="37"/>
      <c r="G5662" s="38"/>
      <c r="H5662" s="35"/>
    </row>
    <row r="5663" ht="15.75" customHeight="1">
      <c r="A5663" s="42"/>
      <c r="B5663" s="140"/>
      <c r="C5663" s="42"/>
      <c r="D5663" s="44"/>
      <c r="E5663" s="45"/>
      <c r="F5663" s="42"/>
      <c r="G5663" s="46"/>
      <c r="H5663" s="44"/>
    </row>
    <row r="5664" ht="15.75" customHeight="1">
      <c r="A5664" s="48" t="s">
        <v>476</v>
      </c>
      <c r="B5664" s="48" t="s">
        <v>477</v>
      </c>
      <c r="C5664" s="48" t="s">
        <v>478</v>
      </c>
      <c r="D5664" s="49" t="s">
        <v>564</v>
      </c>
      <c r="E5664" s="50" t="s">
        <v>10</v>
      </c>
      <c r="F5664" s="48" t="s">
        <v>480</v>
      </c>
      <c r="G5664" s="51" t="s">
        <v>481</v>
      </c>
      <c r="H5664" s="49" t="s">
        <v>565</v>
      </c>
    </row>
    <row r="5665" ht="15.75" customHeight="1">
      <c r="A5665" s="53">
        <v>1.0</v>
      </c>
      <c r="B5665" s="55" t="s">
        <v>235</v>
      </c>
      <c r="C5665" s="55" t="str">
        <f>+IF(ISERROR(VLOOKUP($B5665,Insumos!$C:$G,3,FALSE)),"",VLOOKUP($B5665,Insumos!$C:$G,3,FALSE))</f>
        <v>GRAMOS</v>
      </c>
      <c r="D5665" s="56">
        <f>+IF(ISERROR(VLOOKUP($B5665,Insumos!$C:$G,2,FALSE)),"",VLOOKUP($B5665,Insumos!$C:$G,2,FALSE))</f>
        <v>13944.82759</v>
      </c>
      <c r="E5665" s="57">
        <f>+IF(ISERROR(VLOOKUP($B5665,Insumos!$C:$G,5,FALSE)),"",VLOOKUP($B5665,Insumos!$C:$G,5,FALSE))</f>
        <v>1000</v>
      </c>
      <c r="F5665" s="55" t="str">
        <f>+IF(ISERROR(VLOOKUP($B5665,Insumos!$C:$G,4,FALSE)),"",VLOOKUP($B5665,Insumos!$C:$G,4,FALSE))</f>
        <v>GRAMOS</v>
      </c>
      <c r="G5665" s="141">
        <v>60.0</v>
      </c>
      <c r="H5665" s="56">
        <f t="shared" ref="H5665:H5684" si="202">IF(ISERROR(ROUND(+D5665/E5665*G5665,2)),0,ROUND(+D5665/E5665*G5665,2))</f>
        <v>836.69</v>
      </c>
    </row>
    <row r="5666" ht="15.75" customHeight="1">
      <c r="A5666" s="53">
        <v>2.0</v>
      </c>
      <c r="B5666" s="55" t="s">
        <v>69</v>
      </c>
      <c r="C5666" s="55" t="str">
        <f>+IF(ISERROR(VLOOKUP($B5666,Insumos!$C:$G,3,FALSE)),"",VLOOKUP($B5666,Insumos!$C:$G,3,FALSE))</f>
        <v>GRAMOS</v>
      </c>
      <c r="D5666" s="56">
        <f>+IF(ISERROR(VLOOKUP($B5666,Insumos!$C:$G,2,FALSE)),"",VLOOKUP($B5666,Insumos!$C:$G,2,FALSE))</f>
        <v>2777.79</v>
      </c>
      <c r="E5666" s="57">
        <f>+IF(ISERROR(VLOOKUP($B5666,Insumos!$C:$G,5,FALSE)),"",VLOOKUP($B5666,Insumos!$C:$G,5,FALSE))</f>
        <v>5700</v>
      </c>
      <c r="F5666" s="55" t="str">
        <f>+IF(ISERROR(VLOOKUP($B5666,Insumos!$C:$G,4,FALSE)),"",VLOOKUP($B5666,Insumos!$C:$G,4,FALSE))</f>
        <v>GRAMOS</v>
      </c>
      <c r="G5666" s="141">
        <v>45.0</v>
      </c>
      <c r="H5666" s="56">
        <f t="shared" si="202"/>
        <v>21.93</v>
      </c>
    </row>
    <row r="5667" ht="15.75" customHeight="1">
      <c r="A5667" s="53">
        <v>3.0</v>
      </c>
      <c r="B5667" s="55" t="s">
        <v>142</v>
      </c>
      <c r="C5667" s="55" t="str">
        <f>+IF(ISERROR(VLOOKUP($B5667,Insumos!$C:$G,3,FALSE)),"",VLOOKUP($B5667,Insumos!$C:$G,3,FALSE))</f>
        <v>GRAMOS</v>
      </c>
      <c r="D5667" s="56">
        <f>+IF(ISERROR(VLOOKUP($B5667,Insumos!$C:$G,2,FALSE)),"",VLOOKUP($B5667,Insumos!$C:$G,2,FALSE))</f>
        <v>12280</v>
      </c>
      <c r="E5667" s="57">
        <f>+IF(ISERROR(VLOOKUP($B5667,Insumos!$C:$G,5,FALSE)),"",VLOOKUP($B5667,Insumos!$C:$G,5,FALSE))</f>
        <v>1000</v>
      </c>
      <c r="F5667" s="55" t="str">
        <f>+IF(ISERROR(VLOOKUP($B5667,Insumos!$C:$G,4,FALSE)),"",VLOOKUP($B5667,Insumos!$C:$G,4,FALSE))</f>
        <v>GRAMOS</v>
      </c>
      <c r="G5667" s="141">
        <v>33.0</v>
      </c>
      <c r="H5667" s="56">
        <f t="shared" si="202"/>
        <v>405.24</v>
      </c>
    </row>
    <row r="5668" ht="15.75" customHeight="1">
      <c r="A5668" s="53">
        <v>4.0</v>
      </c>
      <c r="B5668" s="55" t="s">
        <v>67</v>
      </c>
      <c r="C5668" s="55" t="str">
        <f>+IF(ISERROR(VLOOKUP($B5668,Insumos!$C:$G,3,FALSE)),"",VLOOKUP($B5668,Insumos!$C:$G,3,FALSE))</f>
        <v>GRAMOS</v>
      </c>
      <c r="D5668" s="56">
        <f>+IF(ISERROR(VLOOKUP($B5668,Insumos!$C:$G,2,FALSE)),"",VLOOKUP($B5668,Insumos!$C:$G,2,FALSE))</f>
        <v>294.1176471</v>
      </c>
      <c r="E5668" s="57">
        <f>+IF(ISERROR(VLOOKUP($B5668,Insumos!$C:$G,5,FALSE)),"",VLOOKUP($B5668,Insumos!$C:$G,5,FALSE))</f>
        <v>1000</v>
      </c>
      <c r="F5668" s="55" t="str">
        <f>+IF(ISERROR(VLOOKUP($B5668,Insumos!$C:$G,4,FALSE)),"",VLOOKUP($B5668,Insumos!$C:$G,4,FALSE))</f>
        <v>GRAMOS</v>
      </c>
      <c r="G5668" s="141">
        <v>1.0</v>
      </c>
      <c r="H5668" s="56">
        <f t="shared" si="202"/>
        <v>0.29</v>
      </c>
    </row>
    <row r="5669" ht="15.75" customHeight="1">
      <c r="A5669" s="53">
        <v>5.0</v>
      </c>
      <c r="B5669" s="55" t="s">
        <v>107</v>
      </c>
      <c r="C5669" s="55" t="str">
        <f>+IF(ISERROR(VLOOKUP($B5669,Insumos!$C:$G,3,FALSE)),"",VLOOKUP($B5669,Insumos!$C:$G,3,FALSE))</f>
        <v>GRAMOS</v>
      </c>
      <c r="D5669" s="56">
        <f>+IF(ISERROR(VLOOKUP($B5669,Insumos!$C:$G,2,FALSE)),"",VLOOKUP($B5669,Insumos!$C:$G,2,FALSE))</f>
        <v>6302.521</v>
      </c>
      <c r="E5669" s="57">
        <f>+IF(ISERROR(VLOOKUP($B5669,Insumos!$C:$G,5,FALSE)),"",VLOOKUP($B5669,Insumos!$C:$G,5,FALSE))</f>
        <v>300</v>
      </c>
      <c r="F5669" s="55" t="str">
        <f>+IF(ISERROR(VLOOKUP($B5669,Insumos!$C:$G,4,FALSE)),"",VLOOKUP($B5669,Insumos!$C:$G,4,FALSE))</f>
        <v>GRAMOS</v>
      </c>
      <c r="G5669" s="141">
        <v>1.0</v>
      </c>
      <c r="H5669" s="56">
        <f t="shared" si="202"/>
        <v>21.01</v>
      </c>
    </row>
    <row r="5670" ht="15.75" customHeight="1">
      <c r="A5670" s="53">
        <v>6.0</v>
      </c>
      <c r="B5670" s="55" t="s">
        <v>54</v>
      </c>
      <c r="C5670" s="55" t="str">
        <f>+IF(ISERROR(VLOOKUP($B5670,Insumos!$C:$G,3,FALSE)),"",VLOOKUP($B5670,Insumos!$C:$G,3,FALSE))</f>
        <v>UNIDAD</v>
      </c>
      <c r="D5670" s="56">
        <f>+IF(ISERROR(VLOOKUP($B5670,Insumos!$C:$G,2,FALSE)),"",VLOOKUP($B5670,Insumos!$C:$G,2,FALSE))</f>
        <v>8000</v>
      </c>
      <c r="E5670" s="57">
        <f>+IF(ISERROR(VLOOKUP($B5670,Insumos!$C:$G,5,FALSE)),"",VLOOKUP($B5670,Insumos!$C:$G,5,FALSE))</f>
        <v>36</v>
      </c>
      <c r="F5670" s="55" t="str">
        <f>+IF(ISERROR(VLOOKUP($B5670,Insumos!$C:$G,4,FALSE)),"",VLOOKUP($B5670,Insumos!$C:$G,4,FALSE))</f>
        <v>UNIDAD</v>
      </c>
      <c r="G5670" s="141">
        <v>0.2</v>
      </c>
      <c r="H5670" s="56">
        <f t="shared" si="202"/>
        <v>44.44</v>
      </c>
    </row>
    <row r="5671" ht="15.75" customHeight="1">
      <c r="A5671" s="53">
        <v>7.0</v>
      </c>
      <c r="B5671" s="55" t="s">
        <v>186</v>
      </c>
      <c r="C5671" s="55" t="str">
        <f>+IF(ISERROR(VLOOKUP($B5671,Insumos!$C:$G,3,FALSE)),"",VLOOKUP($B5671,Insumos!$C:$G,3,FALSE))</f>
        <v>GRAMOS</v>
      </c>
      <c r="D5671" s="56">
        <f>+IF(ISERROR(VLOOKUP($B5671,Insumos!$C:$G,2,FALSE)),"",VLOOKUP($B5671,Insumos!$C:$G,2,FALSE))</f>
        <v>22500</v>
      </c>
      <c r="E5671" s="57">
        <f>+IF(ISERROR(VLOOKUP($B5671,Insumos!$C:$G,5,FALSE)),"",VLOOKUP($B5671,Insumos!$C:$G,5,FALSE))</f>
        <v>1000</v>
      </c>
      <c r="F5671" s="55" t="str">
        <f>+IF(ISERROR(VLOOKUP($B5671,Insumos!$C:$G,4,FALSE)),"",VLOOKUP($B5671,Insumos!$C:$G,4,FALSE))</f>
        <v>GRAMOS</v>
      </c>
      <c r="G5671" s="141">
        <v>3.0</v>
      </c>
      <c r="H5671" s="56">
        <f t="shared" si="202"/>
        <v>67.5</v>
      </c>
    </row>
    <row r="5672" ht="15.75" customHeight="1">
      <c r="A5672" s="53">
        <v>8.0</v>
      </c>
      <c r="B5672" s="55" t="s">
        <v>145</v>
      </c>
      <c r="C5672" s="55" t="str">
        <f>+IF(ISERROR(VLOOKUP($B5672,Insumos!$C:$G,3,FALSE)),"",VLOOKUP($B5672,Insumos!$C:$G,3,FALSE))</f>
        <v>MILILITROS</v>
      </c>
      <c r="D5672" s="56">
        <f>+IF(ISERROR(VLOOKUP($B5672,Insumos!$C:$G,2,FALSE)),"",VLOOKUP($B5672,Insumos!$C:$G,2,FALSE))</f>
        <v>3327.52</v>
      </c>
      <c r="E5672" s="57">
        <f>+IF(ISERROR(VLOOKUP($B5672,Insumos!$C:$G,5,FALSE)),"",VLOOKUP($B5672,Insumos!$C:$G,5,FALSE))</f>
        <v>798</v>
      </c>
      <c r="F5672" s="55" t="str">
        <f>+IF(ISERROR(VLOOKUP($B5672,Insumos!$C:$G,4,FALSE)),"",VLOOKUP($B5672,Insumos!$C:$G,4,FALSE))</f>
        <v>MILILITROS</v>
      </c>
      <c r="G5672" s="141">
        <v>10.0</v>
      </c>
      <c r="H5672" s="56">
        <f t="shared" si="202"/>
        <v>41.7</v>
      </c>
    </row>
    <row r="5673" ht="15.75" customHeight="1">
      <c r="A5673" s="53">
        <v>9.0</v>
      </c>
      <c r="B5673" s="55" t="s">
        <v>226</v>
      </c>
      <c r="C5673" s="55" t="str">
        <f>+IF(ISERROR(VLOOKUP($B5673,Insumos!$C:$G,3,FALSE)),"",VLOOKUP($B5673,Insumos!$C:$G,3,FALSE))</f>
        <v>GRAMOS</v>
      </c>
      <c r="D5673" s="56">
        <f>+IF(ISERROR(VLOOKUP($B5673,Insumos!$C:$G,2,FALSE)),"",VLOOKUP($B5673,Insumos!$C:$G,2,FALSE))</f>
        <v>10926</v>
      </c>
      <c r="E5673" s="57">
        <f>+IF(ISERROR(VLOOKUP($B5673,Insumos!$C:$G,5,FALSE)),"",VLOOKUP($B5673,Insumos!$C:$G,5,FALSE))</f>
        <v>500</v>
      </c>
      <c r="F5673" s="55" t="str">
        <f>+IF(ISERROR(VLOOKUP($B5673,Insumos!$C:$G,4,FALSE)),"",VLOOKUP($B5673,Insumos!$C:$G,4,FALSE))</f>
        <v>GRAMOS</v>
      </c>
      <c r="G5673" s="141">
        <v>1.0</v>
      </c>
      <c r="H5673" s="56">
        <f t="shared" si="202"/>
        <v>21.85</v>
      </c>
    </row>
    <row r="5674" ht="15.75" customHeight="1">
      <c r="A5674" s="53">
        <v>10.0</v>
      </c>
      <c r="B5674" s="55" t="s">
        <v>140</v>
      </c>
      <c r="C5674" s="55" t="str">
        <f>+IF(ISERROR(VLOOKUP($B5674,Insumos!$C:$G,3,FALSE)),"",VLOOKUP($B5674,Insumos!$C:$G,3,FALSE))</f>
        <v>MILILITROS</v>
      </c>
      <c r="D5674" s="56">
        <f>+IF(ISERROR(VLOOKUP($B5674,Insumos!$C:$G,2,FALSE)),"",VLOOKUP($B5674,Insumos!$C:$G,2,FALSE))</f>
        <v>18000</v>
      </c>
      <c r="E5674" s="57">
        <f>+IF(ISERROR(VLOOKUP($B5674,Insumos!$C:$G,5,FALSE)),"",VLOOKUP($B5674,Insumos!$C:$G,5,FALSE))</f>
        <v>3000</v>
      </c>
      <c r="F5674" s="55" t="str">
        <f>+IF(ISERROR(VLOOKUP($B5674,Insumos!$C:$G,4,FALSE)),"",VLOOKUP($B5674,Insumos!$C:$G,4,FALSE))</f>
        <v>MILILITROS</v>
      </c>
      <c r="G5674" s="141">
        <v>3.0</v>
      </c>
      <c r="H5674" s="56">
        <f t="shared" si="202"/>
        <v>18</v>
      </c>
    </row>
    <row r="5675" ht="15.75" customHeight="1">
      <c r="A5675" s="53">
        <v>11.0</v>
      </c>
      <c r="B5675" s="55" t="s">
        <v>297</v>
      </c>
      <c r="C5675" s="55" t="str">
        <f>+IF(ISERROR(VLOOKUP($B5675,Insumos!$C:$G,3,FALSE)),"",VLOOKUP($B5675,Insumos!$C:$G,3,FALSE))</f>
        <v>CAJA</v>
      </c>
      <c r="D5675" s="56">
        <f>+IF(ISERROR(VLOOKUP($B5675,Insumos!$C:$G,2,FALSE)),"",VLOOKUP($B5675,Insumos!$C:$G,2,FALSE))</f>
        <v>110</v>
      </c>
      <c r="E5675" s="57">
        <f>+IF(ISERROR(VLOOKUP($B5675,Insumos!$C:$G,5,FALSE)),"",VLOOKUP($B5675,Insumos!$C:$G,5,FALSE))</f>
        <v>1</v>
      </c>
      <c r="F5675" s="55" t="str">
        <f>+IF(ISERROR(VLOOKUP($B5675,Insumos!$C:$G,4,FALSE)),"",VLOOKUP($B5675,Insumos!$C:$G,4,FALSE))</f>
        <v>CAJA</v>
      </c>
      <c r="G5675" s="141">
        <v>1.0</v>
      </c>
      <c r="H5675" s="56">
        <f t="shared" si="202"/>
        <v>110</v>
      </c>
    </row>
    <row r="5676" ht="15.75" customHeight="1">
      <c r="A5676" s="53">
        <v>12.0</v>
      </c>
      <c r="B5676" s="55" t="s">
        <v>314</v>
      </c>
      <c r="C5676" s="55" t="str">
        <f>+IF(ISERROR(VLOOKUP($B5676,Insumos!$C:$G,3,FALSE)),"",VLOOKUP($B5676,Insumos!$C:$G,3,FALSE))</f>
        <v>UNIDAD</v>
      </c>
      <c r="D5676" s="56">
        <f>+IF(ISERROR(VLOOKUP($B5676,Insumos!$C:$G,2,FALSE)),"",VLOOKUP($B5676,Insumos!$C:$G,2,FALSE))</f>
        <v>10.5</v>
      </c>
      <c r="E5676" s="57">
        <f>+IF(ISERROR(VLOOKUP($B5676,Insumos!$C:$G,5,FALSE)),"",VLOOKUP($B5676,Insumos!$C:$G,5,FALSE))</f>
        <v>1</v>
      </c>
      <c r="F5676" s="55" t="str">
        <f>+IF(ISERROR(VLOOKUP($B5676,Insumos!$C:$G,4,FALSE)),"",VLOOKUP($B5676,Insumos!$C:$G,4,FALSE))</f>
        <v>UNIDAD</v>
      </c>
      <c r="G5676" s="141">
        <v>1.0</v>
      </c>
      <c r="H5676" s="56">
        <f t="shared" si="202"/>
        <v>10.5</v>
      </c>
    </row>
    <row r="5677" ht="15.75" customHeight="1">
      <c r="A5677" s="53">
        <v>13.0</v>
      </c>
      <c r="B5677" s="55" t="s">
        <v>156</v>
      </c>
      <c r="C5677" s="55" t="str">
        <f>+IF(ISERROR(VLOOKUP($B5677,Insumos!$C:$G,3,FALSE)),"",VLOOKUP($B5677,Insumos!$C:$G,3,FALSE))</f>
        <v>GRAMOS</v>
      </c>
      <c r="D5677" s="56">
        <f>+IF(ISERROR(VLOOKUP($B5677,Insumos!$C:$G,2,FALSE)),"",VLOOKUP($B5677,Insumos!$C:$G,2,FALSE))</f>
        <v>909</v>
      </c>
      <c r="E5677" s="57">
        <f>+IF(ISERROR(VLOOKUP($B5677,Insumos!$C:$G,5,FALSE)),"",VLOOKUP($B5677,Insumos!$C:$G,5,FALSE))</f>
        <v>1000</v>
      </c>
      <c r="F5677" s="55" t="str">
        <f>+IF(ISERROR(VLOOKUP($B5677,Insumos!$C:$G,4,FALSE)),"",VLOOKUP($B5677,Insumos!$C:$G,4,FALSE))</f>
        <v>GRAMOS</v>
      </c>
      <c r="G5677" s="141">
        <v>8.0</v>
      </c>
      <c r="H5677" s="56">
        <f t="shared" si="202"/>
        <v>7.27</v>
      </c>
    </row>
    <row r="5678" ht="15.75" customHeight="1">
      <c r="A5678" s="53">
        <v>14.0</v>
      </c>
      <c r="B5678" s="55" t="s">
        <v>313</v>
      </c>
      <c r="C5678" s="55" t="str">
        <f>+IF(ISERROR(VLOOKUP($B5678,Insumos!$C:$G,3,FALSE)),"",VLOOKUP($B5678,Insumos!$C:$G,3,FALSE))</f>
        <v>GRAMOS</v>
      </c>
      <c r="D5678" s="56">
        <f>+IF(ISERROR(VLOOKUP($B5678,Insumos!$C:$G,2,FALSE)),"",VLOOKUP($B5678,Insumos!$C:$G,2,FALSE))</f>
        <v>6750</v>
      </c>
      <c r="E5678" s="57">
        <f>+IF(ISERROR(VLOOKUP($B5678,Insumos!$C:$G,5,FALSE)),"",VLOOKUP($B5678,Insumos!$C:$G,5,FALSE))</f>
        <v>1000</v>
      </c>
      <c r="F5678" s="55" t="str">
        <f>+IF(ISERROR(VLOOKUP($B5678,Insumos!$C:$G,4,FALSE)),"",VLOOKUP($B5678,Insumos!$C:$G,4,FALSE))</f>
        <v>GRAMOS</v>
      </c>
      <c r="G5678" s="141">
        <v>8.0</v>
      </c>
      <c r="H5678" s="56">
        <f t="shared" si="202"/>
        <v>54</v>
      </c>
    </row>
    <row r="5679" ht="15.75" customHeight="1">
      <c r="A5679" s="53">
        <v>15.0</v>
      </c>
      <c r="B5679" s="55" t="s">
        <v>311</v>
      </c>
      <c r="C5679" s="55" t="str">
        <f>+IF(ISERROR(VLOOKUP($B5679,Insumos!$C:$G,3,FALSE)),"",VLOOKUP($B5679,Insumos!$C:$G,3,FALSE))</f>
        <v>UNIDAD</v>
      </c>
      <c r="D5679" s="56">
        <f>+IF(ISERROR(VLOOKUP($B5679,Insumos!$C:$G,2,FALSE)),"",VLOOKUP($B5679,Insumos!$C:$G,2,FALSE))</f>
        <v>75.25</v>
      </c>
      <c r="E5679" s="57">
        <f>+IF(ISERROR(VLOOKUP($B5679,Insumos!$C:$G,5,FALSE)),"",VLOOKUP($B5679,Insumos!$C:$G,5,FALSE))</f>
        <v>1</v>
      </c>
      <c r="F5679" s="55" t="str">
        <f>+IF(ISERROR(VLOOKUP($B5679,Insumos!$C:$G,4,FALSE)),"",VLOOKUP($B5679,Insumos!$C:$G,4,FALSE))</f>
        <v>UNIDAD</v>
      </c>
      <c r="G5679" s="141">
        <v>1.0</v>
      </c>
      <c r="H5679" s="56">
        <f t="shared" si="202"/>
        <v>75.25</v>
      </c>
    </row>
    <row r="5680" ht="15.75" customHeight="1">
      <c r="A5680" s="53">
        <v>16.0</v>
      </c>
      <c r="B5680" s="55" t="s">
        <v>312</v>
      </c>
      <c r="C5680" s="55" t="str">
        <f>+IF(ISERROR(VLOOKUP($B5680,Insumos!$C:$G,3,FALSE)),"",VLOOKUP($B5680,Insumos!$C:$G,3,FALSE))</f>
        <v>UNIDAD</v>
      </c>
      <c r="D5680" s="56">
        <f>+IF(ISERROR(VLOOKUP($B5680,Insumos!$C:$G,2,FALSE)),"",VLOOKUP($B5680,Insumos!$C:$G,2,FALSE))</f>
        <v>90.25</v>
      </c>
      <c r="E5680" s="57">
        <f>+IF(ISERROR(VLOOKUP($B5680,Insumos!$C:$G,5,FALSE)),"",VLOOKUP($B5680,Insumos!$C:$G,5,FALSE))</f>
        <v>1</v>
      </c>
      <c r="F5680" s="55" t="str">
        <f>+IF(ISERROR(VLOOKUP($B5680,Insumos!$C:$G,4,FALSE)),"",VLOOKUP($B5680,Insumos!$C:$G,4,FALSE))</f>
        <v>UNIDAD</v>
      </c>
      <c r="G5680" s="141">
        <v>1.0</v>
      </c>
      <c r="H5680" s="56">
        <f t="shared" si="202"/>
        <v>90.25</v>
      </c>
    </row>
    <row r="5681" ht="15.75" customHeight="1">
      <c r="A5681" s="53">
        <v>17.0</v>
      </c>
      <c r="B5681" s="55" t="s">
        <v>303</v>
      </c>
      <c r="C5681" s="55" t="str">
        <f>+IF(ISERROR(VLOOKUP($B5681,Insumos!$C:$G,3,FALSE)),"",VLOOKUP($B5681,Insumos!$C:$G,3,FALSE))</f>
        <v>UNIDAD</v>
      </c>
      <c r="D5681" s="56">
        <f>+IF(ISERROR(VLOOKUP($B5681,Insumos!$C:$G,2,FALSE)),"",VLOOKUP($B5681,Insumos!$C:$G,2,FALSE))</f>
        <v>10</v>
      </c>
      <c r="E5681" s="57">
        <f>+IF(ISERROR(VLOOKUP($B5681,Insumos!$C:$G,5,FALSE)),"",VLOOKUP($B5681,Insumos!$C:$G,5,FALSE))</f>
        <v>1</v>
      </c>
      <c r="F5681" s="55" t="str">
        <f>+IF(ISERROR(VLOOKUP($B5681,Insumos!$C:$G,4,FALSE)),"",VLOOKUP($B5681,Insumos!$C:$G,4,FALSE))</f>
        <v>UNIDAD</v>
      </c>
      <c r="G5681" s="141">
        <v>1.0</v>
      </c>
      <c r="H5681" s="56">
        <f t="shared" si="202"/>
        <v>10</v>
      </c>
    </row>
    <row r="5682" ht="15.75" customHeight="1">
      <c r="A5682" s="53">
        <v>18.0</v>
      </c>
      <c r="B5682" s="55" t="s">
        <v>304</v>
      </c>
      <c r="C5682" s="55" t="str">
        <f>+IF(ISERROR(VLOOKUP($B5682,Insumos!$C:$G,3,FALSE)),"",VLOOKUP($B5682,Insumos!$C:$G,3,FALSE))</f>
        <v>UNIDAD</v>
      </c>
      <c r="D5682" s="56">
        <f>+IF(ISERROR(VLOOKUP($B5682,Insumos!$C:$G,2,FALSE)),"",VLOOKUP($B5682,Insumos!$C:$G,2,FALSE))</f>
        <v>9</v>
      </c>
      <c r="E5682" s="57">
        <f>+IF(ISERROR(VLOOKUP($B5682,Insumos!$C:$G,5,FALSE)),"",VLOOKUP($B5682,Insumos!$C:$G,5,FALSE))</f>
        <v>1</v>
      </c>
      <c r="F5682" s="55" t="str">
        <f>+IF(ISERROR(VLOOKUP($B5682,Insumos!$C:$G,4,FALSE)),"",VLOOKUP($B5682,Insumos!$C:$G,4,FALSE))</f>
        <v>UNIDAD</v>
      </c>
      <c r="G5682" s="141">
        <v>1.0</v>
      </c>
      <c r="H5682" s="56">
        <f t="shared" si="202"/>
        <v>9</v>
      </c>
    </row>
    <row r="5683" ht="15.75" customHeight="1">
      <c r="A5683" s="53">
        <v>19.0</v>
      </c>
      <c r="B5683" s="55" t="s">
        <v>315</v>
      </c>
      <c r="C5683" s="55" t="str">
        <f>+IF(ISERROR(VLOOKUP($B5683,Insumos!$C:$G,3,FALSE)),"",VLOOKUP($B5683,Insumos!$C:$G,3,FALSE))</f>
        <v>UNIDAD</v>
      </c>
      <c r="D5683" s="56">
        <f>+IF(ISERROR(VLOOKUP($B5683,Insumos!$C:$G,2,FALSE)),"",VLOOKUP($B5683,Insumos!$C:$G,2,FALSE))</f>
        <v>170</v>
      </c>
      <c r="E5683" s="57">
        <f>+IF(ISERROR(VLOOKUP($B5683,Insumos!$C:$G,5,FALSE)),"",VLOOKUP($B5683,Insumos!$C:$G,5,FALSE))</f>
        <v>1</v>
      </c>
      <c r="F5683" s="55" t="str">
        <f>+IF(ISERROR(VLOOKUP($B5683,Insumos!$C:$G,4,FALSE)),"",VLOOKUP($B5683,Insumos!$C:$G,4,FALSE))</f>
        <v>UNIDAD</v>
      </c>
      <c r="G5683" s="141">
        <v>1.0</v>
      </c>
      <c r="H5683" s="56">
        <f t="shared" si="202"/>
        <v>170</v>
      </c>
    </row>
    <row r="5684" ht="15.75" customHeight="1">
      <c r="A5684" s="53">
        <v>20.0</v>
      </c>
      <c r="B5684" s="55"/>
      <c r="C5684" s="55" t="str">
        <f>+IF(ISERROR(VLOOKUP($B5684,Insumos!$C:$G,3,FALSE)),"",VLOOKUP($B5684,Insumos!$C:$G,3,FALSE))</f>
        <v/>
      </c>
      <c r="D5684" s="56" t="str">
        <f>+IF(ISERROR(VLOOKUP($B5684,Insumos!$C:$G,2,FALSE)),"",VLOOKUP($B5684,Insumos!$C:$G,2,FALSE))</f>
        <v/>
      </c>
      <c r="E5684" s="57" t="str">
        <f>+IF(ISERROR(VLOOKUP($B5684,Insumos!$C:$G,5,FALSE)),"",VLOOKUP($B5684,Insumos!$C:$G,5,FALSE))</f>
        <v/>
      </c>
      <c r="F5684" s="55" t="str">
        <f>+IF(ISERROR(VLOOKUP($B5684,Insumos!$C:$G,4,FALSE)),"",VLOOKUP($B5684,Insumos!$C:$G,4,FALSE))</f>
        <v/>
      </c>
      <c r="G5684" s="141"/>
      <c r="H5684" s="56">
        <f t="shared" si="202"/>
        <v>0</v>
      </c>
    </row>
    <row r="5685" ht="15.75" customHeight="1">
      <c r="A5685" s="42"/>
      <c r="B5685" s="140"/>
      <c r="C5685" s="41"/>
      <c r="D5685" s="44"/>
      <c r="E5685" s="45"/>
      <c r="F5685" s="41"/>
      <c r="G5685" s="67" t="s">
        <v>566</v>
      </c>
      <c r="H5685" s="68">
        <f>+SUM(H5665:H5684)</f>
        <v>2014.92</v>
      </c>
    </row>
    <row r="5686" ht="15.75" customHeight="1">
      <c r="A5686" s="42"/>
      <c r="B5686" s="140"/>
      <c r="C5686" s="41"/>
      <c r="D5686" s="44"/>
      <c r="E5686" s="45"/>
      <c r="F5686" s="41"/>
      <c r="G5686" s="67" t="s">
        <v>569</v>
      </c>
      <c r="H5686" s="142">
        <f>+H5685/10</f>
        <v>201.492</v>
      </c>
    </row>
    <row r="5687" ht="15.75" customHeight="1">
      <c r="A5687" s="42"/>
      <c r="B5687" s="140"/>
      <c r="C5687" s="41"/>
      <c r="D5687" s="44"/>
      <c r="E5687" s="45"/>
      <c r="F5687" s="41"/>
      <c r="G5687" s="67" t="s">
        <v>570</v>
      </c>
      <c r="H5687" s="143">
        <f>(H5685+H5686)*1.19</f>
        <v>2637.53028</v>
      </c>
    </row>
    <row r="5688" ht="15.75" customHeight="1">
      <c r="A5688" s="42"/>
      <c r="B5688" s="140"/>
      <c r="C5688" s="41"/>
      <c r="D5688" s="44"/>
      <c r="E5688" s="45"/>
      <c r="F5688" s="41"/>
      <c r="G5688" s="67" t="s">
        <v>571</v>
      </c>
      <c r="H5688" s="144">
        <f>+H5687/H5689</f>
        <v>0.2199775046</v>
      </c>
    </row>
    <row r="5689" ht="15.75" customHeight="1">
      <c r="A5689" s="42"/>
      <c r="B5689" s="140"/>
      <c r="C5689" s="41"/>
      <c r="D5689" s="44"/>
      <c r="E5689" s="45"/>
      <c r="F5689" s="41"/>
      <c r="G5689" s="67" t="s">
        <v>572</v>
      </c>
      <c r="H5689" s="154">
        <v>11990.0</v>
      </c>
    </row>
    <row r="5690" ht="15.75" customHeight="1">
      <c r="A5690" s="42"/>
      <c r="B5690" s="140"/>
      <c r="C5690" s="41"/>
      <c r="D5690" s="44"/>
      <c r="E5690" s="45"/>
      <c r="F5690" s="41"/>
      <c r="G5690" s="67"/>
      <c r="H5690" s="169"/>
    </row>
    <row r="5691" ht="15.75" customHeight="1">
      <c r="A5691" s="42"/>
      <c r="B5691" s="140"/>
      <c r="C5691" s="41"/>
      <c r="D5691" s="44"/>
      <c r="E5691" s="45"/>
      <c r="F5691" s="41"/>
      <c r="G5691" s="67"/>
      <c r="H5691" s="205"/>
    </row>
    <row r="5692" ht="15.75" customHeight="1">
      <c r="A5692" s="42"/>
      <c r="B5692" s="140"/>
      <c r="C5692" s="41"/>
      <c r="D5692" s="44"/>
      <c r="E5692" s="45"/>
      <c r="F5692" s="41"/>
      <c r="G5692" s="67"/>
      <c r="H5692" s="205"/>
    </row>
    <row r="5693" ht="15.75" customHeight="1">
      <c r="A5693" s="42"/>
      <c r="B5693" s="140"/>
      <c r="C5693" s="41"/>
      <c r="D5693" s="44"/>
      <c r="E5693" s="45"/>
      <c r="F5693" s="41"/>
      <c r="G5693" s="67"/>
      <c r="H5693" s="205"/>
    </row>
    <row r="5694" ht="15.75" customHeight="1">
      <c r="A5694" s="138" t="s">
        <v>562</v>
      </c>
      <c r="B5694" s="89" t="s">
        <v>725</v>
      </c>
      <c r="C5694" s="34" t="s">
        <v>484</v>
      </c>
      <c r="D5694" s="35"/>
      <c r="E5694" s="36"/>
      <c r="F5694" s="37"/>
      <c r="G5694" s="38"/>
      <c r="H5694" s="35"/>
    </row>
    <row r="5695" ht="15.75" customHeight="1">
      <c r="A5695" s="42"/>
      <c r="B5695" s="140"/>
      <c r="C5695" s="42"/>
      <c r="D5695" s="44"/>
      <c r="E5695" s="45"/>
      <c r="F5695" s="42"/>
      <c r="G5695" s="46"/>
      <c r="H5695" s="44"/>
    </row>
    <row r="5696" ht="15.75" customHeight="1">
      <c r="A5696" s="48" t="s">
        <v>476</v>
      </c>
      <c r="B5696" s="48" t="s">
        <v>477</v>
      </c>
      <c r="C5696" s="48" t="s">
        <v>478</v>
      </c>
      <c r="D5696" s="49" t="s">
        <v>564</v>
      </c>
      <c r="E5696" s="50" t="s">
        <v>10</v>
      </c>
      <c r="F5696" s="48" t="s">
        <v>480</v>
      </c>
      <c r="G5696" s="51" t="s">
        <v>481</v>
      </c>
      <c r="H5696" s="49" t="s">
        <v>565</v>
      </c>
    </row>
    <row r="5697" ht="15.75" customHeight="1">
      <c r="A5697" s="53">
        <v>1.0</v>
      </c>
      <c r="B5697" s="55" t="s">
        <v>235</v>
      </c>
      <c r="C5697" s="55" t="str">
        <f>+IF(ISERROR(VLOOKUP($B5697,Insumos!$C:$G,3,FALSE)),"",VLOOKUP($B5697,Insumos!$C:$G,3,FALSE))</f>
        <v>GRAMOS</v>
      </c>
      <c r="D5697" s="56">
        <f>+IF(ISERROR(VLOOKUP($B5697,Insumos!$C:$G,2,FALSE)),"",VLOOKUP($B5697,Insumos!$C:$G,2,FALSE))</f>
        <v>13944.82759</v>
      </c>
      <c r="E5697" s="57">
        <f>+IF(ISERROR(VLOOKUP($B5697,Insumos!$C:$G,5,FALSE)),"",VLOOKUP($B5697,Insumos!$C:$G,5,FALSE))</f>
        <v>1000</v>
      </c>
      <c r="F5697" s="55" t="str">
        <f>+IF(ISERROR(VLOOKUP($B5697,Insumos!$C:$G,4,FALSE)),"",VLOOKUP($B5697,Insumos!$C:$G,4,FALSE))</f>
        <v>GRAMOS</v>
      </c>
      <c r="G5697" s="141">
        <v>60.0</v>
      </c>
      <c r="H5697" s="56">
        <f t="shared" ref="H5697:H5716" si="203">IF(ISERROR(ROUND(+D5697/E5697*G5697,2)),0,ROUND(+D5697/E5697*G5697,2))</f>
        <v>836.69</v>
      </c>
    </row>
    <row r="5698" ht="15.75" customHeight="1">
      <c r="A5698" s="53">
        <v>2.0</v>
      </c>
      <c r="B5698" s="55" t="s">
        <v>69</v>
      </c>
      <c r="C5698" s="55" t="str">
        <f>+IF(ISERROR(VLOOKUP($B5698,Insumos!$C:$G,3,FALSE)),"",VLOOKUP($B5698,Insumos!$C:$G,3,FALSE))</f>
        <v>GRAMOS</v>
      </c>
      <c r="D5698" s="56">
        <f>+IF(ISERROR(VLOOKUP($B5698,Insumos!$C:$G,2,FALSE)),"",VLOOKUP($B5698,Insumos!$C:$G,2,FALSE))</f>
        <v>2777.79</v>
      </c>
      <c r="E5698" s="57">
        <f>+IF(ISERROR(VLOOKUP($B5698,Insumos!$C:$G,5,FALSE)),"",VLOOKUP($B5698,Insumos!$C:$G,5,FALSE))</f>
        <v>5700</v>
      </c>
      <c r="F5698" s="55" t="str">
        <f>+IF(ISERROR(VLOOKUP($B5698,Insumos!$C:$G,4,FALSE)),"",VLOOKUP($B5698,Insumos!$C:$G,4,FALSE))</f>
        <v>GRAMOS</v>
      </c>
      <c r="G5698" s="141">
        <v>45.0</v>
      </c>
      <c r="H5698" s="56">
        <f t="shared" si="203"/>
        <v>21.93</v>
      </c>
    </row>
    <row r="5699" ht="15.75" customHeight="1">
      <c r="A5699" s="53">
        <v>3.0</v>
      </c>
      <c r="B5699" s="55" t="s">
        <v>236</v>
      </c>
      <c r="C5699" s="55" t="str">
        <f>+IF(ISERROR(VLOOKUP($B5699,Insumos!$C:$G,3,FALSE)),"",VLOOKUP($B5699,Insumos!$C:$G,3,FALSE))</f>
        <v>GRAMOS</v>
      </c>
      <c r="D5699" s="56">
        <f>+IF(ISERROR(VLOOKUP($B5699,Insumos!$C:$G,2,FALSE)),"",VLOOKUP($B5699,Insumos!$C:$G,2,FALSE))</f>
        <v>8753.846154</v>
      </c>
      <c r="E5699" s="57">
        <f>+IF(ISERROR(VLOOKUP($B5699,Insumos!$C:$G,5,FALSE)),"",VLOOKUP($B5699,Insumos!$C:$G,5,FALSE))</f>
        <v>1000</v>
      </c>
      <c r="F5699" s="55" t="str">
        <f>+IF(ISERROR(VLOOKUP($B5699,Insumos!$C:$G,4,FALSE)),"",VLOOKUP($B5699,Insumos!$C:$G,4,FALSE))</f>
        <v>GRAMOS</v>
      </c>
      <c r="G5699" s="141">
        <v>33.0</v>
      </c>
      <c r="H5699" s="56">
        <f t="shared" si="203"/>
        <v>288.88</v>
      </c>
    </row>
    <row r="5700" ht="15.75" customHeight="1">
      <c r="A5700" s="53">
        <v>4.0</v>
      </c>
      <c r="B5700" s="55" t="s">
        <v>140</v>
      </c>
      <c r="C5700" s="55" t="str">
        <f>+IF(ISERROR(VLOOKUP($B5700,Insumos!$C:$G,3,FALSE)),"",VLOOKUP($B5700,Insumos!$C:$G,3,FALSE))</f>
        <v>MILILITROS</v>
      </c>
      <c r="D5700" s="56">
        <f>+IF(ISERROR(VLOOKUP($B5700,Insumos!$C:$G,2,FALSE)),"",VLOOKUP($B5700,Insumos!$C:$G,2,FALSE))</f>
        <v>18000</v>
      </c>
      <c r="E5700" s="57">
        <f>+IF(ISERROR(VLOOKUP($B5700,Insumos!$C:$G,5,FALSE)),"",VLOOKUP($B5700,Insumos!$C:$G,5,FALSE))</f>
        <v>3000</v>
      </c>
      <c r="F5700" s="55" t="str">
        <f>+IF(ISERROR(VLOOKUP($B5700,Insumos!$C:$G,4,FALSE)),"",VLOOKUP($B5700,Insumos!$C:$G,4,FALSE))</f>
        <v>MILILITROS</v>
      </c>
      <c r="G5700" s="141">
        <v>3.0</v>
      </c>
      <c r="H5700" s="56">
        <f t="shared" si="203"/>
        <v>18</v>
      </c>
    </row>
    <row r="5701" ht="15.75" customHeight="1">
      <c r="A5701" s="53">
        <v>5.0</v>
      </c>
      <c r="B5701" s="55" t="s">
        <v>318</v>
      </c>
      <c r="C5701" s="55" t="str">
        <f>+IF(ISERROR(VLOOKUP($B5701,Insumos!$C:$G,3,FALSE)),"",VLOOKUP($B5701,Insumos!$C:$G,3,FALSE))</f>
        <v>GRAMOS</v>
      </c>
      <c r="D5701" s="56">
        <f>+IF(ISERROR(VLOOKUP($B5701,Insumos!$C:$G,2,FALSE)),"",VLOOKUP($B5701,Insumos!$C:$G,2,FALSE))</f>
        <v>10731</v>
      </c>
      <c r="E5701" s="57">
        <f>+IF(ISERROR(VLOOKUP($B5701,Insumos!$C:$G,5,FALSE)),"",VLOOKUP($B5701,Insumos!$C:$G,5,FALSE))</f>
        <v>1000</v>
      </c>
      <c r="F5701" s="55" t="str">
        <f>+IF(ISERROR(VLOOKUP($B5701,Insumos!$C:$G,4,FALSE)),"",VLOOKUP($B5701,Insumos!$C:$G,4,FALSE))</f>
        <v>GRAMOS</v>
      </c>
      <c r="G5701" s="141">
        <v>9.0</v>
      </c>
      <c r="H5701" s="56">
        <f t="shared" si="203"/>
        <v>96.58</v>
      </c>
    </row>
    <row r="5702" ht="15.75" customHeight="1">
      <c r="A5702" s="53">
        <v>6.0</v>
      </c>
      <c r="B5702" s="55" t="s">
        <v>167</v>
      </c>
      <c r="C5702" s="55" t="str">
        <f>+IF(ISERROR(VLOOKUP($B5702,Insumos!$C:$G,3,FALSE)),"",VLOOKUP($B5702,Insumos!$C:$G,3,FALSE))</f>
        <v>GRAMOS</v>
      </c>
      <c r="D5702" s="56">
        <f>+IF(ISERROR(VLOOKUP($B5702,Insumos!$C:$G,2,FALSE)),"",VLOOKUP($B5702,Insumos!$C:$G,2,FALSE))</f>
        <v>2253.53</v>
      </c>
      <c r="E5702" s="57">
        <f>+IF(ISERROR(VLOOKUP($B5702,Insumos!$C:$G,5,FALSE)),"",VLOOKUP($B5702,Insumos!$C:$G,5,FALSE))</f>
        <v>665</v>
      </c>
      <c r="F5702" s="55" t="str">
        <f>+IF(ISERROR(VLOOKUP($B5702,Insumos!$C:$G,4,FALSE)),"",VLOOKUP($B5702,Insumos!$C:$G,4,FALSE))</f>
        <v>GRAMOS</v>
      </c>
      <c r="G5702" s="141">
        <v>10.0</v>
      </c>
      <c r="H5702" s="56">
        <f t="shared" si="203"/>
        <v>33.89</v>
      </c>
    </row>
    <row r="5703" ht="15.75" customHeight="1">
      <c r="A5703" s="53">
        <v>7.0</v>
      </c>
      <c r="B5703" s="55" t="s">
        <v>186</v>
      </c>
      <c r="C5703" s="55" t="str">
        <f>+IF(ISERROR(VLOOKUP($B5703,Insumos!$C:$G,3,FALSE)),"",VLOOKUP($B5703,Insumos!$C:$G,3,FALSE))</f>
        <v>GRAMOS</v>
      </c>
      <c r="D5703" s="56">
        <f>+IF(ISERROR(VLOOKUP($B5703,Insumos!$C:$G,2,FALSE)),"",VLOOKUP($B5703,Insumos!$C:$G,2,FALSE))</f>
        <v>22500</v>
      </c>
      <c r="E5703" s="57">
        <f>+IF(ISERROR(VLOOKUP($B5703,Insumos!$C:$G,5,FALSE)),"",VLOOKUP($B5703,Insumos!$C:$G,5,FALSE))</f>
        <v>1000</v>
      </c>
      <c r="F5703" s="55" t="str">
        <f>+IF(ISERROR(VLOOKUP($B5703,Insumos!$C:$G,4,FALSE)),"",VLOOKUP($B5703,Insumos!$C:$G,4,FALSE))</f>
        <v>GRAMOS</v>
      </c>
      <c r="G5703" s="141">
        <v>3.0</v>
      </c>
      <c r="H5703" s="56">
        <f t="shared" si="203"/>
        <v>67.5</v>
      </c>
    </row>
    <row r="5704" ht="15.75" customHeight="1">
      <c r="A5704" s="53">
        <v>8.0</v>
      </c>
      <c r="B5704" s="55" t="s">
        <v>297</v>
      </c>
      <c r="C5704" s="55" t="str">
        <f>+IF(ISERROR(VLOOKUP($B5704,Insumos!$C:$G,3,FALSE)),"",VLOOKUP($B5704,Insumos!$C:$G,3,FALSE))</f>
        <v>CAJA</v>
      </c>
      <c r="D5704" s="56">
        <f>+IF(ISERROR(VLOOKUP($B5704,Insumos!$C:$G,2,FALSE)),"",VLOOKUP($B5704,Insumos!$C:$G,2,FALSE))</f>
        <v>110</v>
      </c>
      <c r="E5704" s="57">
        <f>+IF(ISERROR(VLOOKUP($B5704,Insumos!$C:$G,5,FALSE)),"",VLOOKUP($B5704,Insumos!$C:$G,5,FALSE))</f>
        <v>1</v>
      </c>
      <c r="F5704" s="55" t="str">
        <f>+IF(ISERROR(VLOOKUP($B5704,Insumos!$C:$G,4,FALSE)),"",VLOOKUP($B5704,Insumos!$C:$G,4,FALSE))</f>
        <v>CAJA</v>
      </c>
      <c r="G5704" s="141">
        <v>1.0</v>
      </c>
      <c r="H5704" s="56">
        <f t="shared" si="203"/>
        <v>110</v>
      </c>
    </row>
    <row r="5705" ht="15.75" customHeight="1">
      <c r="A5705" s="53">
        <v>9.0</v>
      </c>
      <c r="B5705" s="55" t="s">
        <v>314</v>
      </c>
      <c r="C5705" s="55" t="str">
        <f>+IF(ISERROR(VLOOKUP($B5705,Insumos!$C:$G,3,FALSE)),"",VLOOKUP($B5705,Insumos!$C:$G,3,FALSE))</f>
        <v>UNIDAD</v>
      </c>
      <c r="D5705" s="56">
        <f>+IF(ISERROR(VLOOKUP($B5705,Insumos!$C:$G,2,FALSE)),"",VLOOKUP($B5705,Insumos!$C:$G,2,FALSE))</f>
        <v>10.5</v>
      </c>
      <c r="E5705" s="57">
        <f>+IF(ISERROR(VLOOKUP($B5705,Insumos!$C:$G,5,FALSE)),"",VLOOKUP($B5705,Insumos!$C:$G,5,FALSE))</f>
        <v>1</v>
      </c>
      <c r="F5705" s="55" t="str">
        <f>+IF(ISERROR(VLOOKUP($B5705,Insumos!$C:$G,4,FALSE)),"",VLOOKUP($B5705,Insumos!$C:$G,4,FALSE))</f>
        <v>UNIDAD</v>
      </c>
      <c r="G5705" s="141">
        <v>1.0</v>
      </c>
      <c r="H5705" s="56">
        <f t="shared" si="203"/>
        <v>10.5</v>
      </c>
    </row>
    <row r="5706" ht="15.75" customHeight="1">
      <c r="A5706" s="53">
        <v>10.0</v>
      </c>
      <c r="B5706" s="55" t="s">
        <v>156</v>
      </c>
      <c r="C5706" s="55" t="str">
        <f>+IF(ISERROR(VLOOKUP($B5706,Insumos!$C:$G,3,FALSE)),"",VLOOKUP($B5706,Insumos!$C:$G,3,FALSE))</f>
        <v>GRAMOS</v>
      </c>
      <c r="D5706" s="56">
        <f>+IF(ISERROR(VLOOKUP($B5706,Insumos!$C:$G,2,FALSE)),"",VLOOKUP($B5706,Insumos!$C:$G,2,FALSE))</f>
        <v>909</v>
      </c>
      <c r="E5706" s="57">
        <f>+IF(ISERROR(VLOOKUP($B5706,Insumos!$C:$G,5,FALSE)),"",VLOOKUP($B5706,Insumos!$C:$G,5,FALSE))</f>
        <v>1000</v>
      </c>
      <c r="F5706" s="55" t="str">
        <f>+IF(ISERROR(VLOOKUP($B5706,Insumos!$C:$G,4,FALSE)),"",VLOOKUP($B5706,Insumos!$C:$G,4,FALSE))</f>
        <v>GRAMOS</v>
      </c>
      <c r="G5706" s="141">
        <v>8.0</v>
      </c>
      <c r="H5706" s="56">
        <f t="shared" si="203"/>
        <v>7.27</v>
      </c>
    </row>
    <row r="5707" ht="15.75" customHeight="1">
      <c r="A5707" s="53">
        <v>11.0</v>
      </c>
      <c r="B5707" s="55" t="s">
        <v>313</v>
      </c>
      <c r="C5707" s="55" t="str">
        <f>+IF(ISERROR(VLOOKUP($B5707,Insumos!$C:$G,3,FALSE)),"",VLOOKUP($B5707,Insumos!$C:$G,3,FALSE))</f>
        <v>GRAMOS</v>
      </c>
      <c r="D5707" s="56">
        <f>+IF(ISERROR(VLOOKUP($B5707,Insumos!$C:$G,2,FALSE)),"",VLOOKUP($B5707,Insumos!$C:$G,2,FALSE))</f>
        <v>6750</v>
      </c>
      <c r="E5707" s="57">
        <f>+IF(ISERROR(VLOOKUP($B5707,Insumos!$C:$G,5,FALSE)),"",VLOOKUP($B5707,Insumos!$C:$G,5,FALSE))</f>
        <v>1000</v>
      </c>
      <c r="F5707" s="55" t="str">
        <f>+IF(ISERROR(VLOOKUP($B5707,Insumos!$C:$G,4,FALSE)),"",VLOOKUP($B5707,Insumos!$C:$G,4,FALSE))</f>
        <v>GRAMOS</v>
      </c>
      <c r="G5707" s="141">
        <v>8.0</v>
      </c>
      <c r="H5707" s="56">
        <f t="shared" si="203"/>
        <v>54</v>
      </c>
    </row>
    <row r="5708" ht="15.75" customHeight="1">
      <c r="A5708" s="53">
        <v>12.0</v>
      </c>
      <c r="B5708" s="55" t="s">
        <v>311</v>
      </c>
      <c r="C5708" s="55" t="str">
        <f>+IF(ISERROR(VLOOKUP($B5708,Insumos!$C:$G,3,FALSE)),"",VLOOKUP($B5708,Insumos!$C:$G,3,FALSE))</f>
        <v>UNIDAD</v>
      </c>
      <c r="D5708" s="56">
        <f>+IF(ISERROR(VLOOKUP($B5708,Insumos!$C:$G,2,FALSE)),"",VLOOKUP($B5708,Insumos!$C:$G,2,FALSE))</f>
        <v>75.25</v>
      </c>
      <c r="E5708" s="57">
        <f>+IF(ISERROR(VLOOKUP($B5708,Insumos!$C:$G,5,FALSE)),"",VLOOKUP($B5708,Insumos!$C:$G,5,FALSE))</f>
        <v>1</v>
      </c>
      <c r="F5708" s="55" t="str">
        <f>+IF(ISERROR(VLOOKUP($B5708,Insumos!$C:$G,4,FALSE)),"",VLOOKUP($B5708,Insumos!$C:$G,4,FALSE))</f>
        <v>UNIDAD</v>
      </c>
      <c r="G5708" s="141">
        <v>1.0</v>
      </c>
      <c r="H5708" s="56">
        <f t="shared" si="203"/>
        <v>75.25</v>
      </c>
    </row>
    <row r="5709" ht="15.75" customHeight="1">
      <c r="A5709" s="53">
        <v>13.0</v>
      </c>
      <c r="B5709" s="55" t="s">
        <v>312</v>
      </c>
      <c r="C5709" s="55" t="str">
        <f>+IF(ISERROR(VLOOKUP($B5709,Insumos!$C:$G,3,FALSE)),"",VLOOKUP($B5709,Insumos!$C:$G,3,FALSE))</f>
        <v>UNIDAD</v>
      </c>
      <c r="D5709" s="56">
        <f>+IF(ISERROR(VLOOKUP($B5709,Insumos!$C:$G,2,FALSE)),"",VLOOKUP($B5709,Insumos!$C:$G,2,FALSE))</f>
        <v>90.25</v>
      </c>
      <c r="E5709" s="57">
        <f>+IF(ISERROR(VLOOKUP($B5709,Insumos!$C:$G,5,FALSE)),"",VLOOKUP($B5709,Insumos!$C:$G,5,FALSE))</f>
        <v>1</v>
      </c>
      <c r="F5709" s="55" t="str">
        <f>+IF(ISERROR(VLOOKUP($B5709,Insumos!$C:$G,4,FALSE)),"",VLOOKUP($B5709,Insumos!$C:$G,4,FALSE))</f>
        <v>UNIDAD</v>
      </c>
      <c r="G5709" s="141">
        <v>1.0</v>
      </c>
      <c r="H5709" s="56">
        <f t="shared" si="203"/>
        <v>90.25</v>
      </c>
    </row>
    <row r="5710" ht="15.75" customHeight="1">
      <c r="A5710" s="53">
        <v>14.0</v>
      </c>
      <c r="B5710" s="55" t="s">
        <v>303</v>
      </c>
      <c r="C5710" s="55" t="str">
        <f>+IF(ISERROR(VLOOKUP($B5710,Insumos!$C:$G,3,FALSE)),"",VLOOKUP($B5710,Insumos!$C:$G,3,FALSE))</f>
        <v>UNIDAD</v>
      </c>
      <c r="D5710" s="56">
        <f>+IF(ISERROR(VLOOKUP($B5710,Insumos!$C:$G,2,FALSE)),"",VLOOKUP($B5710,Insumos!$C:$G,2,FALSE))</f>
        <v>10</v>
      </c>
      <c r="E5710" s="57">
        <f>+IF(ISERROR(VLOOKUP($B5710,Insumos!$C:$G,5,FALSE)),"",VLOOKUP($B5710,Insumos!$C:$G,5,FALSE))</f>
        <v>1</v>
      </c>
      <c r="F5710" s="55" t="str">
        <f>+IF(ISERROR(VLOOKUP($B5710,Insumos!$C:$G,4,FALSE)),"",VLOOKUP($B5710,Insumos!$C:$G,4,FALSE))</f>
        <v>UNIDAD</v>
      </c>
      <c r="G5710" s="141">
        <v>1.0</v>
      </c>
      <c r="H5710" s="56">
        <f t="shared" si="203"/>
        <v>10</v>
      </c>
    </row>
    <row r="5711" ht="15.75" customHeight="1">
      <c r="A5711" s="53">
        <v>15.0</v>
      </c>
      <c r="B5711" s="55" t="s">
        <v>304</v>
      </c>
      <c r="C5711" s="55" t="str">
        <f>+IF(ISERROR(VLOOKUP($B5711,Insumos!$C:$G,3,FALSE)),"",VLOOKUP($B5711,Insumos!$C:$G,3,FALSE))</f>
        <v>UNIDAD</v>
      </c>
      <c r="D5711" s="56">
        <f>+IF(ISERROR(VLOOKUP($B5711,Insumos!$C:$G,2,FALSE)),"",VLOOKUP($B5711,Insumos!$C:$G,2,FALSE))</f>
        <v>9</v>
      </c>
      <c r="E5711" s="57">
        <f>+IF(ISERROR(VLOOKUP($B5711,Insumos!$C:$G,5,FALSE)),"",VLOOKUP($B5711,Insumos!$C:$G,5,FALSE))</f>
        <v>1</v>
      </c>
      <c r="F5711" s="55" t="str">
        <f>+IF(ISERROR(VLOOKUP($B5711,Insumos!$C:$G,4,FALSE)),"",VLOOKUP($B5711,Insumos!$C:$G,4,FALSE))</f>
        <v>UNIDAD</v>
      </c>
      <c r="G5711" s="141">
        <v>1.0</v>
      </c>
      <c r="H5711" s="56">
        <f t="shared" si="203"/>
        <v>9</v>
      </c>
    </row>
    <row r="5712" ht="15.75" customHeight="1">
      <c r="A5712" s="53">
        <v>16.0</v>
      </c>
      <c r="B5712" s="55" t="s">
        <v>315</v>
      </c>
      <c r="C5712" s="55" t="str">
        <f>+IF(ISERROR(VLOOKUP($B5712,Insumos!$C:$G,3,FALSE)),"",VLOOKUP($B5712,Insumos!$C:$G,3,FALSE))</f>
        <v>UNIDAD</v>
      </c>
      <c r="D5712" s="56">
        <f>+IF(ISERROR(VLOOKUP($B5712,Insumos!$C:$G,2,FALSE)),"",VLOOKUP($B5712,Insumos!$C:$G,2,FALSE))</f>
        <v>170</v>
      </c>
      <c r="E5712" s="57">
        <f>+IF(ISERROR(VLOOKUP($B5712,Insumos!$C:$G,5,FALSE)),"",VLOOKUP($B5712,Insumos!$C:$G,5,FALSE))</f>
        <v>1</v>
      </c>
      <c r="F5712" s="55" t="str">
        <f>+IF(ISERROR(VLOOKUP($B5712,Insumos!$C:$G,4,FALSE)),"",VLOOKUP($B5712,Insumos!$C:$G,4,FALSE))</f>
        <v>UNIDAD</v>
      </c>
      <c r="G5712" s="141">
        <v>1.0</v>
      </c>
      <c r="H5712" s="56">
        <f t="shared" si="203"/>
        <v>170</v>
      </c>
    </row>
    <row r="5713" ht="15.75" customHeight="1">
      <c r="A5713" s="53">
        <v>17.0</v>
      </c>
      <c r="B5713" s="55"/>
      <c r="C5713" s="55" t="str">
        <f>+IF(ISERROR(VLOOKUP($B5713,Insumos!$C:$G,3,FALSE)),"",VLOOKUP($B5713,Insumos!$C:$G,3,FALSE))</f>
        <v/>
      </c>
      <c r="D5713" s="56" t="str">
        <f>+IF(ISERROR(VLOOKUP($B5713,Insumos!$C:$G,2,FALSE)),"",VLOOKUP($B5713,Insumos!$C:$G,2,FALSE))</f>
        <v/>
      </c>
      <c r="E5713" s="57" t="str">
        <f>+IF(ISERROR(VLOOKUP($B5713,Insumos!$C:$G,5,FALSE)),"",VLOOKUP($B5713,Insumos!$C:$G,5,FALSE))</f>
        <v/>
      </c>
      <c r="F5713" s="55" t="str">
        <f>+IF(ISERROR(VLOOKUP($B5713,Insumos!$C:$G,4,FALSE)),"",VLOOKUP($B5713,Insumos!$C:$G,4,FALSE))</f>
        <v/>
      </c>
      <c r="G5713" s="141"/>
      <c r="H5713" s="56">
        <f t="shared" si="203"/>
        <v>0</v>
      </c>
    </row>
    <row r="5714" ht="15.75" customHeight="1">
      <c r="A5714" s="53">
        <v>18.0</v>
      </c>
      <c r="B5714" s="55"/>
      <c r="C5714" s="55" t="str">
        <f>+IF(ISERROR(VLOOKUP($B5714,Insumos!$C:$G,3,FALSE)),"",VLOOKUP($B5714,Insumos!$C:$G,3,FALSE))</f>
        <v/>
      </c>
      <c r="D5714" s="56" t="str">
        <f>+IF(ISERROR(VLOOKUP($B5714,Insumos!$C:$G,2,FALSE)),"",VLOOKUP($B5714,Insumos!$C:$G,2,FALSE))</f>
        <v/>
      </c>
      <c r="E5714" s="57" t="str">
        <f>+IF(ISERROR(VLOOKUP($B5714,Insumos!$C:$G,5,FALSE)),"",VLOOKUP($B5714,Insumos!$C:$G,5,FALSE))</f>
        <v/>
      </c>
      <c r="F5714" s="55" t="str">
        <f>+IF(ISERROR(VLOOKUP($B5714,Insumos!$C:$G,4,FALSE)),"",VLOOKUP($B5714,Insumos!$C:$G,4,FALSE))</f>
        <v/>
      </c>
      <c r="G5714" s="141"/>
      <c r="H5714" s="56">
        <f t="shared" si="203"/>
        <v>0</v>
      </c>
    </row>
    <row r="5715" ht="15.75" customHeight="1">
      <c r="A5715" s="53">
        <v>19.0</v>
      </c>
      <c r="B5715" s="55"/>
      <c r="C5715" s="55" t="str">
        <f>+IF(ISERROR(VLOOKUP($B5715,Insumos!$C:$G,3,FALSE)),"",VLOOKUP($B5715,Insumos!$C:$G,3,FALSE))</f>
        <v/>
      </c>
      <c r="D5715" s="56" t="str">
        <f>+IF(ISERROR(VLOOKUP($B5715,Insumos!$C:$G,2,FALSE)),"",VLOOKUP($B5715,Insumos!$C:$G,2,FALSE))</f>
        <v/>
      </c>
      <c r="E5715" s="57" t="str">
        <f>+IF(ISERROR(VLOOKUP($B5715,Insumos!$C:$G,5,FALSE)),"",VLOOKUP($B5715,Insumos!$C:$G,5,FALSE))</f>
        <v/>
      </c>
      <c r="F5715" s="55" t="str">
        <f>+IF(ISERROR(VLOOKUP($B5715,Insumos!$C:$G,4,FALSE)),"",VLOOKUP($B5715,Insumos!$C:$G,4,FALSE))</f>
        <v/>
      </c>
      <c r="G5715" s="141"/>
      <c r="H5715" s="56">
        <f t="shared" si="203"/>
        <v>0</v>
      </c>
    </row>
    <row r="5716" ht="15.75" customHeight="1">
      <c r="A5716" s="53">
        <v>20.0</v>
      </c>
      <c r="B5716" s="55"/>
      <c r="C5716" s="55" t="str">
        <f>+IF(ISERROR(VLOOKUP($B5716,Insumos!$C:$G,3,FALSE)),"",VLOOKUP($B5716,Insumos!$C:$G,3,FALSE))</f>
        <v/>
      </c>
      <c r="D5716" s="56" t="str">
        <f>+IF(ISERROR(VLOOKUP($B5716,Insumos!$C:$G,2,FALSE)),"",VLOOKUP($B5716,Insumos!$C:$G,2,FALSE))</f>
        <v/>
      </c>
      <c r="E5716" s="57" t="str">
        <f>+IF(ISERROR(VLOOKUP($B5716,Insumos!$C:$G,5,FALSE)),"",VLOOKUP($B5716,Insumos!$C:$G,5,FALSE))</f>
        <v/>
      </c>
      <c r="F5716" s="55" t="str">
        <f>+IF(ISERROR(VLOOKUP($B5716,Insumos!$C:$G,4,FALSE)),"",VLOOKUP($B5716,Insumos!$C:$G,4,FALSE))</f>
        <v/>
      </c>
      <c r="G5716" s="141"/>
      <c r="H5716" s="56">
        <f t="shared" si="203"/>
        <v>0</v>
      </c>
    </row>
    <row r="5717" ht="15.75" customHeight="1">
      <c r="A5717" s="42"/>
      <c r="B5717" s="140"/>
      <c r="C5717" s="41"/>
      <c r="D5717" s="44"/>
      <c r="E5717" s="45"/>
      <c r="F5717" s="41"/>
      <c r="G5717" s="67" t="s">
        <v>566</v>
      </c>
      <c r="H5717" s="68">
        <f>+SUM(H5697:H5716)</f>
        <v>1899.74</v>
      </c>
    </row>
    <row r="5718" ht="15.75" customHeight="1">
      <c r="A5718" s="42"/>
      <c r="B5718" s="140"/>
      <c r="C5718" s="41"/>
      <c r="D5718" s="44"/>
      <c r="E5718" s="45"/>
      <c r="F5718" s="41"/>
      <c r="G5718" s="67" t="s">
        <v>569</v>
      </c>
      <c r="H5718" s="142">
        <f>+H5717/10</f>
        <v>189.974</v>
      </c>
    </row>
    <row r="5719" ht="15.75" customHeight="1">
      <c r="A5719" s="42"/>
      <c r="B5719" s="140"/>
      <c r="C5719" s="41"/>
      <c r="D5719" s="44"/>
      <c r="E5719" s="45"/>
      <c r="F5719" s="41"/>
      <c r="G5719" s="67" t="s">
        <v>570</v>
      </c>
      <c r="H5719" s="143">
        <f>(H5717+H5718)*1.19</f>
        <v>2486.75966</v>
      </c>
    </row>
    <row r="5720" ht="15.75" customHeight="1">
      <c r="A5720" s="42"/>
      <c r="B5720" s="140"/>
      <c r="C5720" s="41"/>
      <c r="D5720" s="44"/>
      <c r="E5720" s="45"/>
      <c r="F5720" s="41"/>
      <c r="G5720" s="67" t="s">
        <v>571</v>
      </c>
      <c r="H5720" s="144">
        <f>+H5719/H5721</f>
        <v>0.1914364634</v>
      </c>
    </row>
    <row r="5721" ht="15.75" customHeight="1">
      <c r="A5721" s="42"/>
      <c r="B5721" s="140"/>
      <c r="C5721" s="41"/>
      <c r="D5721" s="44"/>
      <c r="E5721" s="45"/>
      <c r="F5721" s="41"/>
      <c r="G5721" s="67" t="s">
        <v>572</v>
      </c>
      <c r="H5721" s="154">
        <v>12990.0</v>
      </c>
    </row>
    <row r="5722" ht="15.75" customHeight="1">
      <c r="A5722" s="42"/>
      <c r="B5722" s="140"/>
      <c r="C5722" s="41"/>
      <c r="D5722" s="44"/>
      <c r="E5722" s="45"/>
      <c r="F5722" s="41"/>
      <c r="G5722" s="67"/>
      <c r="H5722" s="205"/>
    </row>
    <row r="5723" ht="15.75" customHeight="1">
      <c r="A5723" s="138" t="s">
        <v>562</v>
      </c>
      <c r="B5723" s="89" t="s">
        <v>726</v>
      </c>
      <c r="C5723" s="34" t="s">
        <v>484</v>
      </c>
      <c r="D5723" s="35"/>
      <c r="E5723" s="36"/>
      <c r="F5723" s="37"/>
      <c r="G5723" s="38"/>
      <c r="H5723" s="35"/>
    </row>
    <row r="5724" ht="15.75" customHeight="1">
      <c r="A5724" s="42"/>
      <c r="B5724" s="140"/>
      <c r="C5724" s="42"/>
      <c r="D5724" s="44"/>
      <c r="E5724" s="45"/>
      <c r="F5724" s="42"/>
      <c r="G5724" s="46"/>
      <c r="H5724" s="44"/>
    </row>
    <row r="5725" ht="15.75" customHeight="1">
      <c r="A5725" s="48" t="s">
        <v>476</v>
      </c>
      <c r="B5725" s="48" t="s">
        <v>477</v>
      </c>
      <c r="C5725" s="48" t="s">
        <v>478</v>
      </c>
      <c r="D5725" s="49" t="s">
        <v>564</v>
      </c>
      <c r="E5725" s="50" t="s">
        <v>10</v>
      </c>
      <c r="F5725" s="48" t="s">
        <v>480</v>
      </c>
      <c r="G5725" s="51" t="s">
        <v>481</v>
      </c>
      <c r="H5725" s="49" t="s">
        <v>565</v>
      </c>
    </row>
    <row r="5726" ht="15.75" customHeight="1">
      <c r="A5726" s="53">
        <v>1.0</v>
      </c>
      <c r="B5726" s="55" t="s">
        <v>235</v>
      </c>
      <c r="C5726" s="55" t="str">
        <f>+IF(ISERROR(VLOOKUP($B5726,Insumos!$C:$G,3,FALSE)),"",VLOOKUP($B5726,Insumos!$C:$G,3,FALSE))</f>
        <v>GRAMOS</v>
      </c>
      <c r="D5726" s="56">
        <f>+IF(ISERROR(VLOOKUP($B5726,Insumos!$C:$G,2,FALSE)),"",VLOOKUP($B5726,Insumos!$C:$G,2,FALSE))</f>
        <v>13944.82759</v>
      </c>
      <c r="E5726" s="57">
        <f>+IF(ISERROR(VLOOKUP($B5726,Insumos!$C:$G,5,FALSE)),"",VLOOKUP($B5726,Insumos!$C:$G,5,FALSE))</f>
        <v>1000</v>
      </c>
      <c r="F5726" s="55" t="str">
        <f>+IF(ISERROR(VLOOKUP($B5726,Insumos!$C:$G,4,FALSE)),"",VLOOKUP($B5726,Insumos!$C:$G,4,FALSE))</f>
        <v>GRAMOS</v>
      </c>
      <c r="G5726" s="141">
        <v>60.0</v>
      </c>
      <c r="H5726" s="56">
        <f t="shared" ref="H5726:H5745" si="204">IF(ISERROR(ROUND(+D5726/E5726*G5726,2)),0,ROUND(+D5726/E5726*G5726,2))</f>
        <v>836.69</v>
      </c>
    </row>
    <row r="5727" ht="15.75" customHeight="1">
      <c r="A5727" s="53">
        <v>2.0</v>
      </c>
      <c r="B5727" s="55" t="s">
        <v>69</v>
      </c>
      <c r="C5727" s="55" t="str">
        <f>+IF(ISERROR(VLOOKUP($B5727,Insumos!$C:$G,3,FALSE)),"",VLOOKUP($B5727,Insumos!$C:$G,3,FALSE))</f>
        <v>GRAMOS</v>
      </c>
      <c r="D5727" s="56">
        <f>+IF(ISERROR(VLOOKUP($B5727,Insumos!$C:$G,2,FALSE)),"",VLOOKUP($B5727,Insumos!$C:$G,2,FALSE))</f>
        <v>2777.79</v>
      </c>
      <c r="E5727" s="57">
        <f>+IF(ISERROR(VLOOKUP($B5727,Insumos!$C:$G,5,FALSE)),"",VLOOKUP($B5727,Insumos!$C:$G,5,FALSE))</f>
        <v>5700</v>
      </c>
      <c r="F5727" s="55" t="str">
        <f>+IF(ISERROR(VLOOKUP($B5727,Insumos!$C:$G,4,FALSE)),"",VLOOKUP($B5727,Insumos!$C:$G,4,FALSE))</f>
        <v>GRAMOS</v>
      </c>
      <c r="G5727" s="141">
        <v>45.0</v>
      </c>
      <c r="H5727" s="56">
        <f t="shared" si="204"/>
        <v>21.93</v>
      </c>
    </row>
    <row r="5728" ht="15.75" customHeight="1">
      <c r="A5728" s="53">
        <v>3.0</v>
      </c>
      <c r="B5728" s="55" t="s">
        <v>293</v>
      </c>
      <c r="C5728" s="55" t="str">
        <f>+IF(ISERROR(VLOOKUP($B5728,Insumos!$C:$G,3,FALSE)),"",VLOOKUP($B5728,Insumos!$C:$G,3,FALSE))</f>
        <v>GRAMOS</v>
      </c>
      <c r="D5728" s="56">
        <f>+IF(ISERROR(VLOOKUP($B5728,Insumos!$C:$G,2,FALSE)),"",VLOOKUP($B5728,Insumos!$C:$G,2,FALSE))</f>
        <v>59990</v>
      </c>
      <c r="E5728" s="57">
        <f>+IF(ISERROR(VLOOKUP($B5728,Insumos!$C:$G,5,FALSE)),"",VLOOKUP($B5728,Insumos!$C:$G,5,FALSE))</f>
        <v>1000</v>
      </c>
      <c r="F5728" s="55" t="str">
        <f>+IF(ISERROR(VLOOKUP($B5728,Insumos!$C:$G,4,FALSE)),"",VLOOKUP($B5728,Insumos!$C:$G,4,FALSE))</f>
        <v>GRAMOS</v>
      </c>
      <c r="G5728" s="141">
        <v>6.0</v>
      </c>
      <c r="H5728" s="56">
        <f t="shared" si="204"/>
        <v>359.94</v>
      </c>
    </row>
    <row r="5729" ht="15.75" customHeight="1">
      <c r="A5729" s="53">
        <v>4.0</v>
      </c>
      <c r="B5729" s="55" t="s">
        <v>169</v>
      </c>
      <c r="C5729" s="55" t="str">
        <f>+IF(ISERROR(VLOOKUP($B5729,Insumos!$C:$G,3,FALSE)),"",VLOOKUP($B5729,Insumos!$C:$G,3,FALSE))</f>
        <v>MILILITROS</v>
      </c>
      <c r="D5729" s="56">
        <f>+IF(ISERROR(VLOOKUP($B5729,Insumos!$C:$G,2,FALSE)),"",VLOOKUP($B5729,Insumos!$C:$G,2,FALSE))</f>
        <v>601.34</v>
      </c>
      <c r="E5729" s="57">
        <f>+IF(ISERROR(VLOOKUP($B5729,Insumos!$C:$G,5,FALSE)),"",VLOOKUP($B5729,Insumos!$C:$G,5,FALSE))</f>
        <v>652</v>
      </c>
      <c r="F5729" s="55" t="str">
        <f>+IF(ISERROR(VLOOKUP($B5729,Insumos!$C:$G,4,FALSE)),"",VLOOKUP($B5729,Insumos!$C:$G,4,FALSE))</f>
        <v>MILILITROS</v>
      </c>
      <c r="G5729" s="141">
        <v>3.0</v>
      </c>
      <c r="H5729" s="56">
        <f t="shared" si="204"/>
        <v>2.77</v>
      </c>
    </row>
    <row r="5730" ht="15.75" customHeight="1">
      <c r="A5730" s="53">
        <v>5.0</v>
      </c>
      <c r="B5730" s="55" t="s">
        <v>140</v>
      </c>
      <c r="C5730" s="55" t="str">
        <f>+IF(ISERROR(VLOOKUP($B5730,Insumos!$C:$G,3,FALSE)),"",VLOOKUP($B5730,Insumos!$C:$G,3,FALSE))</f>
        <v>MILILITROS</v>
      </c>
      <c r="D5730" s="56">
        <f>+IF(ISERROR(VLOOKUP($B5730,Insumos!$C:$G,2,FALSE)),"",VLOOKUP($B5730,Insumos!$C:$G,2,FALSE))</f>
        <v>18000</v>
      </c>
      <c r="E5730" s="57">
        <f>+IF(ISERROR(VLOOKUP($B5730,Insumos!$C:$G,5,FALSE)),"",VLOOKUP($B5730,Insumos!$C:$G,5,FALSE))</f>
        <v>3000</v>
      </c>
      <c r="F5730" s="55" t="str">
        <f>+IF(ISERROR(VLOOKUP($B5730,Insumos!$C:$G,4,FALSE)),"",VLOOKUP($B5730,Insumos!$C:$G,4,FALSE))</f>
        <v>MILILITROS</v>
      </c>
      <c r="G5730" s="141">
        <v>3.0</v>
      </c>
      <c r="H5730" s="56">
        <f t="shared" si="204"/>
        <v>18</v>
      </c>
    </row>
    <row r="5731" ht="15.75" customHeight="1">
      <c r="A5731" s="53">
        <v>6.0</v>
      </c>
      <c r="B5731" s="55" t="s">
        <v>67</v>
      </c>
      <c r="C5731" s="55" t="str">
        <f>+IF(ISERROR(VLOOKUP($B5731,Insumos!$C:$G,3,FALSE)),"",VLOOKUP($B5731,Insumos!$C:$G,3,FALSE))</f>
        <v>GRAMOS</v>
      </c>
      <c r="D5731" s="56">
        <f>+IF(ISERROR(VLOOKUP($B5731,Insumos!$C:$G,2,FALSE)),"",VLOOKUP($B5731,Insumos!$C:$G,2,FALSE))</f>
        <v>294.1176471</v>
      </c>
      <c r="E5731" s="57">
        <f>+IF(ISERROR(VLOOKUP($B5731,Insumos!$C:$G,5,FALSE)),"",VLOOKUP($B5731,Insumos!$C:$G,5,FALSE))</f>
        <v>1000</v>
      </c>
      <c r="F5731" s="55" t="str">
        <f>+IF(ISERROR(VLOOKUP($B5731,Insumos!$C:$G,4,FALSE)),"",VLOOKUP($B5731,Insumos!$C:$G,4,FALSE))</f>
        <v>GRAMOS</v>
      </c>
      <c r="G5731" s="141">
        <v>1.0</v>
      </c>
      <c r="H5731" s="56">
        <f t="shared" si="204"/>
        <v>0.29</v>
      </c>
    </row>
    <row r="5732" ht="15.75" customHeight="1">
      <c r="A5732" s="53">
        <v>7.0</v>
      </c>
      <c r="B5732" s="55" t="s">
        <v>297</v>
      </c>
      <c r="C5732" s="55" t="str">
        <f>+IF(ISERROR(VLOOKUP($B5732,Insumos!$C:$G,3,FALSE)),"",VLOOKUP($B5732,Insumos!$C:$G,3,FALSE))</f>
        <v>CAJA</v>
      </c>
      <c r="D5732" s="56">
        <f>+IF(ISERROR(VLOOKUP($B5732,Insumos!$C:$G,2,FALSE)),"",VLOOKUP($B5732,Insumos!$C:$G,2,FALSE))</f>
        <v>110</v>
      </c>
      <c r="E5732" s="57">
        <f>+IF(ISERROR(VLOOKUP($B5732,Insumos!$C:$G,5,FALSE)),"",VLOOKUP($B5732,Insumos!$C:$G,5,FALSE))</f>
        <v>1</v>
      </c>
      <c r="F5732" s="55" t="str">
        <f>+IF(ISERROR(VLOOKUP($B5732,Insumos!$C:$G,4,FALSE)),"",VLOOKUP($B5732,Insumos!$C:$G,4,FALSE))</f>
        <v>CAJA</v>
      </c>
      <c r="G5732" s="141">
        <v>1.0</v>
      </c>
      <c r="H5732" s="56">
        <f t="shared" si="204"/>
        <v>110</v>
      </c>
    </row>
    <row r="5733" ht="15.75" customHeight="1">
      <c r="A5733" s="53">
        <v>8.0</v>
      </c>
      <c r="B5733" s="55" t="s">
        <v>314</v>
      </c>
      <c r="C5733" s="55" t="str">
        <f>+IF(ISERROR(VLOOKUP($B5733,Insumos!$C:$G,3,FALSE)),"",VLOOKUP($B5733,Insumos!$C:$G,3,FALSE))</f>
        <v>UNIDAD</v>
      </c>
      <c r="D5733" s="56">
        <f>+IF(ISERROR(VLOOKUP($B5733,Insumos!$C:$G,2,FALSE)),"",VLOOKUP($B5733,Insumos!$C:$G,2,FALSE))</f>
        <v>10.5</v>
      </c>
      <c r="E5733" s="57">
        <f>+IF(ISERROR(VLOOKUP($B5733,Insumos!$C:$G,5,FALSE)),"",VLOOKUP($B5733,Insumos!$C:$G,5,FALSE))</f>
        <v>1</v>
      </c>
      <c r="F5733" s="55" t="str">
        <f>+IF(ISERROR(VLOOKUP($B5733,Insumos!$C:$G,4,FALSE)),"",VLOOKUP($B5733,Insumos!$C:$G,4,FALSE))</f>
        <v>UNIDAD</v>
      </c>
      <c r="G5733" s="141">
        <v>1.0</v>
      </c>
      <c r="H5733" s="56">
        <f t="shared" si="204"/>
        <v>10.5</v>
      </c>
    </row>
    <row r="5734" ht="15.75" customHeight="1">
      <c r="A5734" s="53">
        <v>9.0</v>
      </c>
      <c r="B5734" s="55" t="s">
        <v>156</v>
      </c>
      <c r="C5734" s="55" t="str">
        <f>+IF(ISERROR(VLOOKUP($B5734,Insumos!$C:$G,3,FALSE)),"",VLOOKUP($B5734,Insumos!$C:$G,3,FALSE))</f>
        <v>GRAMOS</v>
      </c>
      <c r="D5734" s="56">
        <f>+IF(ISERROR(VLOOKUP($B5734,Insumos!$C:$G,2,FALSE)),"",VLOOKUP($B5734,Insumos!$C:$G,2,FALSE))</f>
        <v>909</v>
      </c>
      <c r="E5734" s="57">
        <f>+IF(ISERROR(VLOOKUP($B5734,Insumos!$C:$G,5,FALSE)),"",VLOOKUP($B5734,Insumos!$C:$G,5,FALSE))</f>
        <v>1000</v>
      </c>
      <c r="F5734" s="55" t="str">
        <f>+IF(ISERROR(VLOOKUP($B5734,Insumos!$C:$G,4,FALSE)),"",VLOOKUP($B5734,Insumos!$C:$G,4,FALSE))</f>
        <v>GRAMOS</v>
      </c>
      <c r="G5734" s="141">
        <v>8.0</v>
      </c>
      <c r="H5734" s="56">
        <f t="shared" si="204"/>
        <v>7.27</v>
      </c>
    </row>
    <row r="5735" ht="15.75" customHeight="1">
      <c r="A5735" s="53">
        <v>10.0</v>
      </c>
      <c r="B5735" s="55" t="s">
        <v>313</v>
      </c>
      <c r="C5735" s="55" t="str">
        <f>+IF(ISERROR(VLOOKUP($B5735,Insumos!$C:$G,3,FALSE)),"",VLOOKUP($B5735,Insumos!$C:$G,3,FALSE))</f>
        <v>GRAMOS</v>
      </c>
      <c r="D5735" s="56">
        <f>+IF(ISERROR(VLOOKUP($B5735,Insumos!$C:$G,2,FALSE)),"",VLOOKUP($B5735,Insumos!$C:$G,2,FALSE))</f>
        <v>6750</v>
      </c>
      <c r="E5735" s="57">
        <f>+IF(ISERROR(VLOOKUP($B5735,Insumos!$C:$G,5,FALSE)),"",VLOOKUP($B5735,Insumos!$C:$G,5,FALSE))</f>
        <v>1000</v>
      </c>
      <c r="F5735" s="55" t="str">
        <f>+IF(ISERROR(VLOOKUP($B5735,Insumos!$C:$G,4,FALSE)),"",VLOOKUP($B5735,Insumos!$C:$G,4,FALSE))</f>
        <v>GRAMOS</v>
      </c>
      <c r="G5735" s="141">
        <v>8.0</v>
      </c>
      <c r="H5735" s="56">
        <f t="shared" si="204"/>
        <v>54</v>
      </c>
    </row>
    <row r="5736" ht="15.75" customHeight="1">
      <c r="A5736" s="53">
        <v>11.0</v>
      </c>
      <c r="B5736" s="55" t="s">
        <v>311</v>
      </c>
      <c r="C5736" s="55" t="str">
        <f>+IF(ISERROR(VLOOKUP($B5736,Insumos!$C:$G,3,FALSE)),"",VLOOKUP($B5736,Insumos!$C:$G,3,FALSE))</f>
        <v>UNIDAD</v>
      </c>
      <c r="D5736" s="56">
        <f>+IF(ISERROR(VLOOKUP($B5736,Insumos!$C:$G,2,FALSE)),"",VLOOKUP($B5736,Insumos!$C:$G,2,FALSE))</f>
        <v>75.25</v>
      </c>
      <c r="E5736" s="57">
        <f>+IF(ISERROR(VLOOKUP($B5736,Insumos!$C:$G,5,FALSE)),"",VLOOKUP($B5736,Insumos!$C:$G,5,FALSE))</f>
        <v>1</v>
      </c>
      <c r="F5736" s="55" t="str">
        <f>+IF(ISERROR(VLOOKUP($B5736,Insumos!$C:$G,4,FALSE)),"",VLOOKUP($B5736,Insumos!$C:$G,4,FALSE))</f>
        <v>UNIDAD</v>
      </c>
      <c r="G5736" s="141">
        <v>1.0</v>
      </c>
      <c r="H5736" s="56">
        <f t="shared" si="204"/>
        <v>75.25</v>
      </c>
    </row>
    <row r="5737" ht="15.75" customHeight="1">
      <c r="A5737" s="53">
        <v>12.0</v>
      </c>
      <c r="B5737" s="55" t="s">
        <v>312</v>
      </c>
      <c r="C5737" s="55" t="str">
        <f>+IF(ISERROR(VLOOKUP($B5737,Insumos!$C:$G,3,FALSE)),"",VLOOKUP($B5737,Insumos!$C:$G,3,FALSE))</f>
        <v>UNIDAD</v>
      </c>
      <c r="D5737" s="56">
        <f>+IF(ISERROR(VLOOKUP($B5737,Insumos!$C:$G,2,FALSE)),"",VLOOKUP($B5737,Insumos!$C:$G,2,FALSE))</f>
        <v>90.25</v>
      </c>
      <c r="E5737" s="57">
        <f>+IF(ISERROR(VLOOKUP($B5737,Insumos!$C:$G,5,FALSE)),"",VLOOKUP($B5737,Insumos!$C:$G,5,FALSE))</f>
        <v>1</v>
      </c>
      <c r="F5737" s="55" t="str">
        <f>+IF(ISERROR(VLOOKUP($B5737,Insumos!$C:$G,4,FALSE)),"",VLOOKUP($B5737,Insumos!$C:$G,4,FALSE))</f>
        <v>UNIDAD</v>
      </c>
      <c r="G5737" s="141">
        <v>1.0</v>
      </c>
      <c r="H5737" s="56">
        <f t="shared" si="204"/>
        <v>90.25</v>
      </c>
    </row>
    <row r="5738" ht="15.75" customHeight="1">
      <c r="A5738" s="53">
        <v>13.0</v>
      </c>
      <c r="B5738" s="55" t="s">
        <v>303</v>
      </c>
      <c r="C5738" s="55" t="str">
        <f>+IF(ISERROR(VLOOKUP($B5738,Insumos!$C:$G,3,FALSE)),"",VLOOKUP($B5738,Insumos!$C:$G,3,FALSE))</f>
        <v>UNIDAD</v>
      </c>
      <c r="D5738" s="56">
        <f>+IF(ISERROR(VLOOKUP($B5738,Insumos!$C:$G,2,FALSE)),"",VLOOKUP($B5738,Insumos!$C:$G,2,FALSE))</f>
        <v>10</v>
      </c>
      <c r="E5738" s="57">
        <f>+IF(ISERROR(VLOOKUP($B5738,Insumos!$C:$G,5,FALSE)),"",VLOOKUP($B5738,Insumos!$C:$G,5,FALSE))</f>
        <v>1</v>
      </c>
      <c r="F5738" s="55" t="str">
        <f>+IF(ISERROR(VLOOKUP($B5738,Insumos!$C:$G,4,FALSE)),"",VLOOKUP($B5738,Insumos!$C:$G,4,FALSE))</f>
        <v>UNIDAD</v>
      </c>
      <c r="G5738" s="141">
        <v>1.0</v>
      </c>
      <c r="H5738" s="56">
        <f t="shared" si="204"/>
        <v>10</v>
      </c>
    </row>
    <row r="5739" ht="15.75" customHeight="1">
      <c r="A5739" s="53">
        <v>14.0</v>
      </c>
      <c r="B5739" s="55" t="s">
        <v>304</v>
      </c>
      <c r="C5739" s="55" t="str">
        <f>+IF(ISERROR(VLOOKUP($B5739,Insumos!$C:$G,3,FALSE)),"",VLOOKUP($B5739,Insumos!$C:$G,3,FALSE))</f>
        <v>UNIDAD</v>
      </c>
      <c r="D5739" s="56">
        <f>+IF(ISERROR(VLOOKUP($B5739,Insumos!$C:$G,2,FALSE)),"",VLOOKUP($B5739,Insumos!$C:$G,2,FALSE))</f>
        <v>9</v>
      </c>
      <c r="E5739" s="57">
        <f>+IF(ISERROR(VLOOKUP($B5739,Insumos!$C:$G,5,FALSE)),"",VLOOKUP($B5739,Insumos!$C:$G,5,FALSE))</f>
        <v>1</v>
      </c>
      <c r="F5739" s="55" t="str">
        <f>+IF(ISERROR(VLOOKUP($B5739,Insumos!$C:$G,4,FALSE)),"",VLOOKUP($B5739,Insumos!$C:$G,4,FALSE))</f>
        <v>UNIDAD</v>
      </c>
      <c r="G5739" s="141">
        <v>1.0</v>
      </c>
      <c r="H5739" s="56">
        <f t="shared" si="204"/>
        <v>9</v>
      </c>
    </row>
    <row r="5740" ht="15.75" customHeight="1">
      <c r="A5740" s="53">
        <v>15.0</v>
      </c>
      <c r="B5740" s="55" t="s">
        <v>315</v>
      </c>
      <c r="C5740" s="55" t="str">
        <f>+IF(ISERROR(VLOOKUP($B5740,Insumos!$C:$G,3,FALSE)),"",VLOOKUP($B5740,Insumos!$C:$G,3,FALSE))</f>
        <v>UNIDAD</v>
      </c>
      <c r="D5740" s="56">
        <f>+IF(ISERROR(VLOOKUP($B5740,Insumos!$C:$G,2,FALSE)),"",VLOOKUP($B5740,Insumos!$C:$G,2,FALSE))</f>
        <v>170</v>
      </c>
      <c r="E5740" s="57">
        <f>+IF(ISERROR(VLOOKUP($B5740,Insumos!$C:$G,5,FALSE)),"",VLOOKUP($B5740,Insumos!$C:$G,5,FALSE))</f>
        <v>1</v>
      </c>
      <c r="F5740" s="55" t="str">
        <f>+IF(ISERROR(VLOOKUP($B5740,Insumos!$C:$G,4,FALSE)),"",VLOOKUP($B5740,Insumos!$C:$G,4,FALSE))</f>
        <v>UNIDAD</v>
      </c>
      <c r="G5740" s="141">
        <v>1.0</v>
      </c>
      <c r="H5740" s="56">
        <f t="shared" si="204"/>
        <v>170</v>
      </c>
    </row>
    <row r="5741" ht="15.75" customHeight="1">
      <c r="A5741" s="53">
        <v>16.0</v>
      </c>
      <c r="B5741" s="55"/>
      <c r="C5741" s="55" t="str">
        <f>+IF(ISERROR(VLOOKUP($B5741,Insumos!$C:$G,3,FALSE)),"",VLOOKUP($B5741,Insumos!$C:$G,3,FALSE))</f>
        <v/>
      </c>
      <c r="D5741" s="56" t="str">
        <f>+IF(ISERROR(VLOOKUP($B5741,Insumos!$C:$G,2,FALSE)),"",VLOOKUP($B5741,Insumos!$C:$G,2,FALSE))</f>
        <v/>
      </c>
      <c r="E5741" s="57" t="str">
        <f>+IF(ISERROR(VLOOKUP($B5741,Insumos!$C:$G,5,FALSE)),"",VLOOKUP($B5741,Insumos!$C:$G,5,FALSE))</f>
        <v/>
      </c>
      <c r="F5741" s="55" t="str">
        <f>+IF(ISERROR(VLOOKUP($B5741,Insumos!$C:$G,4,FALSE)),"",VLOOKUP($B5741,Insumos!$C:$G,4,FALSE))</f>
        <v/>
      </c>
      <c r="G5741" s="141"/>
      <c r="H5741" s="56">
        <f t="shared" si="204"/>
        <v>0</v>
      </c>
    </row>
    <row r="5742" ht="15.75" customHeight="1">
      <c r="A5742" s="53">
        <v>17.0</v>
      </c>
      <c r="B5742" s="55"/>
      <c r="C5742" s="55" t="str">
        <f>+IF(ISERROR(VLOOKUP($B5742,Insumos!$C:$G,3,FALSE)),"",VLOOKUP($B5742,Insumos!$C:$G,3,FALSE))</f>
        <v/>
      </c>
      <c r="D5742" s="56" t="str">
        <f>+IF(ISERROR(VLOOKUP($B5742,Insumos!$C:$G,2,FALSE)),"",VLOOKUP($B5742,Insumos!$C:$G,2,FALSE))</f>
        <v/>
      </c>
      <c r="E5742" s="57" t="str">
        <f>+IF(ISERROR(VLOOKUP($B5742,Insumos!$C:$G,5,FALSE)),"",VLOOKUP($B5742,Insumos!$C:$G,5,FALSE))</f>
        <v/>
      </c>
      <c r="F5742" s="55" t="str">
        <f>+IF(ISERROR(VLOOKUP($B5742,Insumos!$C:$G,4,FALSE)),"",VLOOKUP($B5742,Insumos!$C:$G,4,FALSE))</f>
        <v/>
      </c>
      <c r="G5742" s="141"/>
      <c r="H5742" s="56">
        <f t="shared" si="204"/>
        <v>0</v>
      </c>
    </row>
    <row r="5743" ht="15.75" customHeight="1">
      <c r="A5743" s="53">
        <v>18.0</v>
      </c>
      <c r="B5743" s="55"/>
      <c r="C5743" s="55" t="str">
        <f>+IF(ISERROR(VLOOKUP($B5743,Insumos!$C:$G,3,FALSE)),"",VLOOKUP($B5743,Insumos!$C:$G,3,FALSE))</f>
        <v/>
      </c>
      <c r="D5743" s="56" t="str">
        <f>+IF(ISERROR(VLOOKUP($B5743,Insumos!$C:$G,2,FALSE)),"",VLOOKUP($B5743,Insumos!$C:$G,2,FALSE))</f>
        <v/>
      </c>
      <c r="E5743" s="57" t="str">
        <f>+IF(ISERROR(VLOOKUP($B5743,Insumos!$C:$G,5,FALSE)),"",VLOOKUP($B5743,Insumos!$C:$G,5,FALSE))</f>
        <v/>
      </c>
      <c r="F5743" s="55" t="str">
        <f>+IF(ISERROR(VLOOKUP($B5743,Insumos!$C:$G,4,FALSE)),"",VLOOKUP($B5743,Insumos!$C:$G,4,FALSE))</f>
        <v/>
      </c>
      <c r="G5743" s="141"/>
      <c r="H5743" s="56">
        <f t="shared" si="204"/>
        <v>0</v>
      </c>
    </row>
    <row r="5744" ht="15.75" customHeight="1">
      <c r="A5744" s="53">
        <v>19.0</v>
      </c>
      <c r="B5744" s="55"/>
      <c r="C5744" s="55" t="str">
        <f>+IF(ISERROR(VLOOKUP($B5744,Insumos!$C:$G,3,FALSE)),"",VLOOKUP($B5744,Insumos!$C:$G,3,FALSE))</f>
        <v/>
      </c>
      <c r="D5744" s="56" t="str">
        <f>+IF(ISERROR(VLOOKUP($B5744,Insumos!$C:$G,2,FALSE)),"",VLOOKUP($B5744,Insumos!$C:$G,2,FALSE))</f>
        <v/>
      </c>
      <c r="E5744" s="57" t="str">
        <f>+IF(ISERROR(VLOOKUP($B5744,Insumos!$C:$G,5,FALSE)),"",VLOOKUP($B5744,Insumos!$C:$G,5,FALSE))</f>
        <v/>
      </c>
      <c r="F5744" s="55" t="str">
        <f>+IF(ISERROR(VLOOKUP($B5744,Insumos!$C:$G,4,FALSE)),"",VLOOKUP($B5744,Insumos!$C:$G,4,FALSE))</f>
        <v/>
      </c>
      <c r="G5744" s="141"/>
      <c r="H5744" s="56">
        <f t="shared" si="204"/>
        <v>0</v>
      </c>
    </row>
    <row r="5745" ht="15.75" customHeight="1">
      <c r="A5745" s="53">
        <v>20.0</v>
      </c>
      <c r="B5745" s="55"/>
      <c r="C5745" s="55" t="str">
        <f>+IF(ISERROR(VLOOKUP($B5745,Insumos!$C:$G,3,FALSE)),"",VLOOKUP($B5745,Insumos!$C:$G,3,FALSE))</f>
        <v/>
      </c>
      <c r="D5745" s="56" t="str">
        <f>+IF(ISERROR(VLOOKUP($B5745,Insumos!$C:$G,2,FALSE)),"",VLOOKUP($B5745,Insumos!$C:$G,2,FALSE))</f>
        <v/>
      </c>
      <c r="E5745" s="57" t="str">
        <f>+IF(ISERROR(VLOOKUP($B5745,Insumos!$C:$G,5,FALSE)),"",VLOOKUP($B5745,Insumos!$C:$G,5,FALSE))</f>
        <v/>
      </c>
      <c r="F5745" s="55" t="str">
        <f>+IF(ISERROR(VLOOKUP($B5745,Insumos!$C:$G,4,FALSE)),"",VLOOKUP($B5745,Insumos!$C:$G,4,FALSE))</f>
        <v/>
      </c>
      <c r="G5745" s="141"/>
      <c r="H5745" s="56">
        <f t="shared" si="204"/>
        <v>0</v>
      </c>
    </row>
    <row r="5746" ht="15.75" customHeight="1">
      <c r="A5746" s="42"/>
      <c r="B5746" s="140"/>
      <c r="C5746" s="41"/>
      <c r="D5746" s="44"/>
      <c r="E5746" s="45"/>
      <c r="F5746" s="41"/>
      <c r="G5746" s="67" t="s">
        <v>566</v>
      </c>
      <c r="H5746" s="68">
        <f>+SUM(H5726:H5745)</f>
        <v>1775.89</v>
      </c>
    </row>
    <row r="5747" ht="15.75" customHeight="1">
      <c r="A5747" s="42"/>
      <c r="B5747" s="140"/>
      <c r="C5747" s="41"/>
      <c r="D5747" s="44"/>
      <c r="E5747" s="45"/>
      <c r="F5747" s="41"/>
      <c r="G5747" s="67" t="s">
        <v>569</v>
      </c>
      <c r="H5747" s="142">
        <f>+H5746/10</f>
        <v>177.589</v>
      </c>
    </row>
    <row r="5748" ht="15.75" customHeight="1">
      <c r="A5748" s="42"/>
      <c r="B5748" s="140"/>
      <c r="C5748" s="41"/>
      <c r="D5748" s="44"/>
      <c r="E5748" s="45"/>
      <c r="F5748" s="41"/>
      <c r="G5748" s="67" t="s">
        <v>570</v>
      </c>
      <c r="H5748" s="143">
        <f>(H5746+H5747)*1.19</f>
        <v>2324.64001</v>
      </c>
    </row>
    <row r="5749" ht="15.75" customHeight="1">
      <c r="A5749" s="42"/>
      <c r="B5749" s="140"/>
      <c r="C5749" s="41"/>
      <c r="D5749" s="44"/>
      <c r="E5749" s="45"/>
      <c r="F5749" s="41"/>
      <c r="G5749" s="67" t="s">
        <v>571</v>
      </c>
      <c r="H5749" s="144">
        <f>+H5748/H5750</f>
        <v>0.1789561209</v>
      </c>
    </row>
    <row r="5750" ht="15.75" customHeight="1">
      <c r="A5750" s="42"/>
      <c r="B5750" s="140"/>
      <c r="C5750" s="41"/>
      <c r="D5750" s="44"/>
      <c r="E5750" s="45"/>
      <c r="F5750" s="41"/>
      <c r="G5750" s="67" t="s">
        <v>572</v>
      </c>
      <c r="H5750" s="154">
        <v>12990.0</v>
      </c>
    </row>
    <row r="5751" ht="15.75" customHeight="1">
      <c r="A5751" s="42"/>
      <c r="B5751" s="140"/>
      <c r="C5751" s="41"/>
      <c r="D5751" s="44"/>
      <c r="E5751" s="45"/>
      <c r="F5751" s="41"/>
      <c r="G5751" s="67"/>
      <c r="H5751" s="169"/>
    </row>
    <row r="5752" ht="15.75" customHeight="1">
      <c r="A5752" s="42"/>
      <c r="B5752" s="140"/>
      <c r="C5752" s="41"/>
      <c r="D5752" s="44"/>
      <c r="E5752" s="45"/>
      <c r="F5752" s="41"/>
      <c r="G5752" s="67"/>
      <c r="H5752" s="205"/>
    </row>
    <row r="5753" ht="15.75" customHeight="1">
      <c r="A5753" s="42"/>
      <c r="B5753" s="140"/>
      <c r="C5753" s="41"/>
      <c r="D5753" s="44"/>
      <c r="E5753" s="45"/>
      <c r="F5753" s="41"/>
      <c r="G5753" s="67"/>
      <c r="H5753" s="205"/>
    </row>
    <row r="5754" ht="15.75" customHeight="1">
      <c r="A5754" s="42"/>
      <c r="B5754" s="140"/>
      <c r="C5754" s="41"/>
      <c r="D5754" s="44"/>
      <c r="E5754" s="45"/>
      <c r="F5754" s="41"/>
      <c r="G5754" s="67"/>
      <c r="H5754" s="205"/>
    </row>
    <row r="5755" ht="15.75" customHeight="1">
      <c r="A5755" s="138" t="s">
        <v>562</v>
      </c>
      <c r="B5755" s="89" t="s">
        <v>727</v>
      </c>
      <c r="C5755" s="34" t="s">
        <v>484</v>
      </c>
      <c r="D5755" s="35"/>
      <c r="E5755" s="36"/>
      <c r="F5755" s="37"/>
      <c r="G5755" s="38"/>
      <c r="H5755" s="35"/>
    </row>
    <row r="5756" ht="15.75" customHeight="1">
      <c r="A5756" s="42"/>
      <c r="B5756" s="140"/>
      <c r="C5756" s="42"/>
      <c r="D5756" s="44"/>
      <c r="E5756" s="45"/>
      <c r="F5756" s="42"/>
      <c r="G5756" s="46"/>
      <c r="H5756" s="44"/>
    </row>
    <row r="5757" ht="15.75" customHeight="1">
      <c r="A5757" s="48" t="s">
        <v>476</v>
      </c>
      <c r="B5757" s="48" t="s">
        <v>477</v>
      </c>
      <c r="C5757" s="48" t="s">
        <v>478</v>
      </c>
      <c r="D5757" s="49" t="s">
        <v>564</v>
      </c>
      <c r="E5757" s="50" t="s">
        <v>10</v>
      </c>
      <c r="F5757" s="48" t="s">
        <v>480</v>
      </c>
      <c r="G5757" s="51" t="s">
        <v>481</v>
      </c>
      <c r="H5757" s="49" t="s">
        <v>565</v>
      </c>
    </row>
    <row r="5758" ht="15.75" customHeight="1">
      <c r="A5758" s="53">
        <v>1.0</v>
      </c>
      <c r="B5758" s="55" t="s">
        <v>69</v>
      </c>
      <c r="C5758" s="55" t="str">
        <f>+IF(ISERROR(VLOOKUP($B5758,Insumos!$C:$G,3,FALSE)),"",VLOOKUP($B5758,Insumos!$C:$G,3,FALSE))</f>
        <v>GRAMOS</v>
      </c>
      <c r="D5758" s="56">
        <f>+IF(ISERROR(VLOOKUP($B5758,Insumos!$C:$G,2,FALSE)),"",VLOOKUP($B5758,Insumos!$C:$G,2,FALSE))</f>
        <v>2777.79</v>
      </c>
      <c r="E5758" s="57">
        <f>+IF(ISERROR(VLOOKUP($B5758,Insumos!$C:$G,5,FALSE)),"",VLOOKUP($B5758,Insumos!$C:$G,5,FALSE))</f>
        <v>5700</v>
      </c>
      <c r="F5758" s="55" t="str">
        <f>+IF(ISERROR(VLOOKUP($B5758,Insumos!$C:$G,4,FALSE)),"",VLOOKUP($B5758,Insumos!$C:$G,4,FALSE))</f>
        <v>GRAMOS</v>
      </c>
      <c r="G5758" s="141">
        <v>40.0</v>
      </c>
      <c r="H5758" s="56">
        <f t="shared" ref="H5758:H5777" si="205">IF(ISERROR(ROUND(+D5758/E5758*G5758,2)),0,ROUND(+D5758/E5758*G5758,2))</f>
        <v>19.49</v>
      </c>
    </row>
    <row r="5759" ht="15.75" customHeight="1">
      <c r="A5759" s="53">
        <v>2.0</v>
      </c>
      <c r="B5759" s="55" t="s">
        <v>235</v>
      </c>
      <c r="C5759" s="55" t="str">
        <f>+IF(ISERROR(VLOOKUP($B5759,Insumos!$C:$G,3,FALSE)),"",VLOOKUP($B5759,Insumos!$C:$G,3,FALSE))</f>
        <v>GRAMOS</v>
      </c>
      <c r="D5759" s="56">
        <f>+IF(ISERROR(VLOOKUP($B5759,Insumos!$C:$G,2,FALSE)),"",VLOOKUP($B5759,Insumos!$C:$G,2,FALSE))</f>
        <v>13944.82759</v>
      </c>
      <c r="E5759" s="57">
        <f>+IF(ISERROR(VLOOKUP($B5759,Insumos!$C:$G,5,FALSE)),"",VLOOKUP($B5759,Insumos!$C:$G,5,FALSE))</f>
        <v>1000</v>
      </c>
      <c r="F5759" s="55" t="str">
        <f>+IF(ISERROR(VLOOKUP($B5759,Insumos!$C:$G,4,FALSE)),"",VLOOKUP($B5759,Insumos!$C:$G,4,FALSE))</f>
        <v>GRAMOS</v>
      </c>
      <c r="G5759" s="141">
        <v>40.0</v>
      </c>
      <c r="H5759" s="56">
        <f t="shared" si="205"/>
        <v>557.79</v>
      </c>
    </row>
    <row r="5760" ht="15.75" customHeight="1">
      <c r="A5760" s="53">
        <v>3.0</v>
      </c>
      <c r="B5760" s="55" t="s">
        <v>192</v>
      </c>
      <c r="C5760" s="55" t="str">
        <f>+IF(ISERROR(VLOOKUP($B5760,Insumos!$C:$G,3,FALSE)),"",VLOOKUP($B5760,Insumos!$C:$G,3,FALSE))</f>
        <v>MILILITROS</v>
      </c>
      <c r="D5760" s="56">
        <f>+IF(ISERROR(VLOOKUP($B5760,Insumos!$C:$G,2,FALSE)),"",VLOOKUP($B5760,Insumos!$C:$G,2,FALSE))</f>
        <v>3782</v>
      </c>
      <c r="E5760" s="57">
        <f>+IF(ISERROR(VLOOKUP($B5760,Insumos!$C:$G,5,FALSE)),"",VLOOKUP($B5760,Insumos!$C:$G,5,FALSE))</f>
        <v>300</v>
      </c>
      <c r="F5760" s="55" t="str">
        <f>+IF(ISERROR(VLOOKUP($B5760,Insumos!$C:$G,4,FALSE)),"",VLOOKUP($B5760,Insumos!$C:$G,4,FALSE))</f>
        <v>MILILITROS</v>
      </c>
      <c r="G5760" s="141">
        <v>1.0</v>
      </c>
      <c r="H5760" s="56">
        <f t="shared" si="205"/>
        <v>12.61</v>
      </c>
    </row>
    <row r="5761" ht="15.75" customHeight="1">
      <c r="A5761" s="53">
        <v>4.0</v>
      </c>
      <c r="B5761" s="55" t="s">
        <v>76</v>
      </c>
      <c r="C5761" s="55" t="str">
        <f>+IF(ISERROR(VLOOKUP($B5761,Insumos!$C:$G,3,FALSE)),"",VLOOKUP($B5761,Insumos!$C:$G,3,FALSE))</f>
        <v>GRAMOS</v>
      </c>
      <c r="D5761" s="56">
        <f>+IF(ISERROR(VLOOKUP($B5761,Insumos!$C:$G,2,FALSE)),"",VLOOKUP($B5761,Insumos!$C:$G,2,FALSE))</f>
        <v>840</v>
      </c>
      <c r="E5761" s="57">
        <f>+IF(ISERROR(VLOOKUP($B5761,Insumos!$C:$G,5,FALSE)),"",VLOOKUP($B5761,Insumos!$C:$G,5,FALSE))</f>
        <v>1000</v>
      </c>
      <c r="F5761" s="55" t="str">
        <f>+IF(ISERROR(VLOOKUP($B5761,Insumos!$C:$G,4,FALSE)),"",VLOOKUP($B5761,Insumos!$C:$G,4,FALSE))</f>
        <v>GRAMOS</v>
      </c>
      <c r="G5761" s="141">
        <v>1.0</v>
      </c>
      <c r="H5761" s="56">
        <f t="shared" si="205"/>
        <v>0.84</v>
      </c>
    </row>
    <row r="5762" ht="15.75" customHeight="1">
      <c r="A5762" s="53">
        <v>5.0</v>
      </c>
      <c r="B5762" s="55" t="s">
        <v>67</v>
      </c>
      <c r="C5762" s="55" t="str">
        <f>+IF(ISERROR(VLOOKUP($B5762,Insumos!$C:$G,3,FALSE)),"",VLOOKUP($B5762,Insumos!$C:$G,3,FALSE))</f>
        <v>GRAMOS</v>
      </c>
      <c r="D5762" s="56">
        <f>+IF(ISERROR(VLOOKUP($B5762,Insumos!$C:$G,2,FALSE)),"",VLOOKUP($B5762,Insumos!$C:$G,2,FALSE))</f>
        <v>294.1176471</v>
      </c>
      <c r="E5762" s="57">
        <f>+IF(ISERROR(VLOOKUP($B5762,Insumos!$C:$G,5,FALSE)),"",VLOOKUP($B5762,Insumos!$C:$G,5,FALSE))</f>
        <v>1000</v>
      </c>
      <c r="F5762" s="55" t="str">
        <f>+IF(ISERROR(VLOOKUP($B5762,Insumos!$C:$G,4,FALSE)),"",VLOOKUP($B5762,Insumos!$C:$G,4,FALSE))</f>
        <v>GRAMOS</v>
      </c>
      <c r="G5762" s="141">
        <v>1.0</v>
      </c>
      <c r="H5762" s="56">
        <f t="shared" si="205"/>
        <v>0.29</v>
      </c>
    </row>
    <row r="5763" ht="15.75" customHeight="1">
      <c r="A5763" s="53">
        <v>6.0</v>
      </c>
      <c r="B5763" s="55" t="s">
        <v>140</v>
      </c>
      <c r="C5763" s="55" t="str">
        <f>+IF(ISERROR(VLOOKUP($B5763,Insumos!$C:$G,3,FALSE)),"",VLOOKUP($B5763,Insumos!$C:$G,3,FALSE))</f>
        <v>MILILITROS</v>
      </c>
      <c r="D5763" s="56">
        <f>+IF(ISERROR(VLOOKUP($B5763,Insumos!$C:$G,2,FALSE)),"",VLOOKUP($B5763,Insumos!$C:$G,2,FALSE))</f>
        <v>18000</v>
      </c>
      <c r="E5763" s="57">
        <f>+IF(ISERROR(VLOOKUP($B5763,Insumos!$C:$G,5,FALSE)),"",VLOOKUP($B5763,Insumos!$C:$G,5,FALSE))</f>
        <v>3000</v>
      </c>
      <c r="F5763" s="55" t="str">
        <f>+IF(ISERROR(VLOOKUP($B5763,Insumos!$C:$G,4,FALSE)),"",VLOOKUP($B5763,Insumos!$C:$G,4,FALSE))</f>
        <v>MILILITROS</v>
      </c>
      <c r="G5763" s="141">
        <v>1.0</v>
      </c>
      <c r="H5763" s="56">
        <f t="shared" si="205"/>
        <v>6</v>
      </c>
    </row>
    <row r="5764" ht="15.75" customHeight="1">
      <c r="A5764" s="53">
        <v>7.0</v>
      </c>
      <c r="B5764" s="55" t="s">
        <v>297</v>
      </c>
      <c r="C5764" s="55" t="str">
        <f>+IF(ISERROR(VLOOKUP($B5764,Insumos!$C:$G,3,FALSE)),"",VLOOKUP($B5764,Insumos!$C:$G,3,FALSE))</f>
        <v>CAJA</v>
      </c>
      <c r="D5764" s="56">
        <f>+IF(ISERROR(VLOOKUP($B5764,Insumos!$C:$G,2,FALSE)),"",VLOOKUP($B5764,Insumos!$C:$G,2,FALSE))</f>
        <v>110</v>
      </c>
      <c r="E5764" s="57">
        <f>+IF(ISERROR(VLOOKUP($B5764,Insumos!$C:$G,5,FALSE)),"",VLOOKUP($B5764,Insumos!$C:$G,5,FALSE))</f>
        <v>1</v>
      </c>
      <c r="F5764" s="55" t="str">
        <f>+IF(ISERROR(VLOOKUP($B5764,Insumos!$C:$G,4,FALSE)),"",VLOOKUP($B5764,Insumos!$C:$G,4,FALSE))</f>
        <v>CAJA</v>
      </c>
      <c r="G5764" s="141">
        <v>1.0</v>
      </c>
      <c r="H5764" s="56">
        <f t="shared" si="205"/>
        <v>110</v>
      </c>
    </row>
    <row r="5765" ht="15.75" customHeight="1">
      <c r="A5765" s="53">
        <v>8.0</v>
      </c>
      <c r="B5765" s="55" t="s">
        <v>314</v>
      </c>
      <c r="C5765" s="55" t="str">
        <f>+IF(ISERROR(VLOOKUP($B5765,Insumos!$C:$G,3,FALSE)),"",VLOOKUP($B5765,Insumos!$C:$G,3,FALSE))</f>
        <v>UNIDAD</v>
      </c>
      <c r="D5765" s="56">
        <f>+IF(ISERROR(VLOOKUP($B5765,Insumos!$C:$G,2,FALSE)),"",VLOOKUP($B5765,Insumos!$C:$G,2,FALSE))</f>
        <v>10.5</v>
      </c>
      <c r="E5765" s="57">
        <f>+IF(ISERROR(VLOOKUP($B5765,Insumos!$C:$G,5,FALSE)),"",VLOOKUP($B5765,Insumos!$C:$G,5,FALSE))</f>
        <v>1</v>
      </c>
      <c r="F5765" s="55" t="str">
        <f>+IF(ISERROR(VLOOKUP($B5765,Insumos!$C:$G,4,FALSE)),"",VLOOKUP($B5765,Insumos!$C:$G,4,FALSE))</f>
        <v>UNIDAD</v>
      </c>
      <c r="G5765" s="141">
        <v>1.0</v>
      </c>
      <c r="H5765" s="56">
        <f t="shared" si="205"/>
        <v>10.5</v>
      </c>
    </row>
    <row r="5766" ht="15.75" customHeight="1">
      <c r="A5766" s="53">
        <v>9.0</v>
      </c>
      <c r="B5766" s="55" t="s">
        <v>156</v>
      </c>
      <c r="C5766" s="55" t="str">
        <f>+IF(ISERROR(VLOOKUP($B5766,Insumos!$C:$G,3,FALSE)),"",VLOOKUP($B5766,Insumos!$C:$G,3,FALSE))</f>
        <v>GRAMOS</v>
      </c>
      <c r="D5766" s="56">
        <f>+IF(ISERROR(VLOOKUP($B5766,Insumos!$C:$G,2,FALSE)),"",VLOOKUP($B5766,Insumos!$C:$G,2,FALSE))</f>
        <v>909</v>
      </c>
      <c r="E5766" s="57">
        <f>+IF(ISERROR(VLOOKUP($B5766,Insumos!$C:$G,5,FALSE)),"",VLOOKUP($B5766,Insumos!$C:$G,5,FALSE))</f>
        <v>1000</v>
      </c>
      <c r="F5766" s="55" t="str">
        <f>+IF(ISERROR(VLOOKUP($B5766,Insumos!$C:$G,4,FALSE)),"",VLOOKUP($B5766,Insumos!$C:$G,4,FALSE))</f>
        <v>GRAMOS</v>
      </c>
      <c r="G5766" s="141">
        <v>8.0</v>
      </c>
      <c r="H5766" s="56">
        <f t="shared" si="205"/>
        <v>7.27</v>
      </c>
    </row>
    <row r="5767" ht="15.75" customHeight="1">
      <c r="A5767" s="53">
        <v>10.0</v>
      </c>
      <c r="B5767" s="55" t="s">
        <v>313</v>
      </c>
      <c r="C5767" s="55" t="str">
        <f>+IF(ISERROR(VLOOKUP($B5767,Insumos!$C:$G,3,FALSE)),"",VLOOKUP($B5767,Insumos!$C:$G,3,FALSE))</f>
        <v>GRAMOS</v>
      </c>
      <c r="D5767" s="56">
        <f>+IF(ISERROR(VLOOKUP($B5767,Insumos!$C:$G,2,FALSE)),"",VLOOKUP($B5767,Insumos!$C:$G,2,FALSE))</f>
        <v>6750</v>
      </c>
      <c r="E5767" s="57">
        <f>+IF(ISERROR(VLOOKUP($B5767,Insumos!$C:$G,5,FALSE)),"",VLOOKUP($B5767,Insumos!$C:$G,5,FALSE))</f>
        <v>1000</v>
      </c>
      <c r="F5767" s="55" t="str">
        <f>+IF(ISERROR(VLOOKUP($B5767,Insumos!$C:$G,4,FALSE)),"",VLOOKUP($B5767,Insumos!$C:$G,4,FALSE))</f>
        <v>GRAMOS</v>
      </c>
      <c r="G5767" s="141">
        <v>8.0</v>
      </c>
      <c r="H5767" s="56">
        <f t="shared" si="205"/>
        <v>54</v>
      </c>
    </row>
    <row r="5768" ht="15.75" customHeight="1">
      <c r="A5768" s="53">
        <v>11.0</v>
      </c>
      <c r="B5768" s="55" t="s">
        <v>311</v>
      </c>
      <c r="C5768" s="55" t="str">
        <f>+IF(ISERROR(VLOOKUP($B5768,Insumos!$C:$G,3,FALSE)),"",VLOOKUP($B5768,Insumos!$C:$G,3,FALSE))</f>
        <v>UNIDAD</v>
      </c>
      <c r="D5768" s="56">
        <f>+IF(ISERROR(VLOOKUP($B5768,Insumos!$C:$G,2,FALSE)),"",VLOOKUP($B5768,Insumos!$C:$G,2,FALSE))</f>
        <v>75.25</v>
      </c>
      <c r="E5768" s="57">
        <f>+IF(ISERROR(VLOOKUP($B5768,Insumos!$C:$G,5,FALSE)),"",VLOOKUP($B5768,Insumos!$C:$G,5,FALSE))</f>
        <v>1</v>
      </c>
      <c r="F5768" s="55" t="str">
        <f>+IF(ISERROR(VLOOKUP($B5768,Insumos!$C:$G,4,FALSE)),"",VLOOKUP($B5768,Insumos!$C:$G,4,FALSE))</f>
        <v>UNIDAD</v>
      </c>
      <c r="G5768" s="141">
        <v>1.0</v>
      </c>
      <c r="H5768" s="56">
        <f t="shared" si="205"/>
        <v>75.25</v>
      </c>
    </row>
    <row r="5769" ht="15.75" customHeight="1">
      <c r="A5769" s="53">
        <v>12.0</v>
      </c>
      <c r="B5769" s="55" t="s">
        <v>312</v>
      </c>
      <c r="C5769" s="55" t="str">
        <f>+IF(ISERROR(VLOOKUP($B5769,Insumos!$C:$G,3,FALSE)),"",VLOOKUP($B5769,Insumos!$C:$G,3,FALSE))</f>
        <v>UNIDAD</v>
      </c>
      <c r="D5769" s="56">
        <f>+IF(ISERROR(VLOOKUP($B5769,Insumos!$C:$G,2,FALSE)),"",VLOOKUP($B5769,Insumos!$C:$G,2,FALSE))</f>
        <v>90.25</v>
      </c>
      <c r="E5769" s="57">
        <f>+IF(ISERROR(VLOOKUP($B5769,Insumos!$C:$G,5,FALSE)),"",VLOOKUP($B5769,Insumos!$C:$G,5,FALSE))</f>
        <v>1</v>
      </c>
      <c r="F5769" s="55" t="str">
        <f>+IF(ISERROR(VLOOKUP($B5769,Insumos!$C:$G,4,FALSE)),"",VLOOKUP($B5769,Insumos!$C:$G,4,FALSE))</f>
        <v>UNIDAD</v>
      </c>
      <c r="G5769" s="141">
        <v>1.0</v>
      </c>
      <c r="H5769" s="56">
        <f t="shared" si="205"/>
        <v>90.25</v>
      </c>
    </row>
    <row r="5770" ht="15.75" customHeight="1">
      <c r="A5770" s="53">
        <v>13.0</v>
      </c>
      <c r="B5770" s="55" t="s">
        <v>303</v>
      </c>
      <c r="C5770" s="55" t="str">
        <f>+IF(ISERROR(VLOOKUP($B5770,Insumos!$C:$G,3,FALSE)),"",VLOOKUP($B5770,Insumos!$C:$G,3,FALSE))</f>
        <v>UNIDAD</v>
      </c>
      <c r="D5770" s="56">
        <f>+IF(ISERROR(VLOOKUP($B5770,Insumos!$C:$G,2,FALSE)),"",VLOOKUP($B5770,Insumos!$C:$G,2,FALSE))</f>
        <v>10</v>
      </c>
      <c r="E5770" s="57">
        <f>+IF(ISERROR(VLOOKUP($B5770,Insumos!$C:$G,5,FALSE)),"",VLOOKUP($B5770,Insumos!$C:$G,5,FALSE))</f>
        <v>1</v>
      </c>
      <c r="F5770" s="55" t="str">
        <f>+IF(ISERROR(VLOOKUP($B5770,Insumos!$C:$G,4,FALSE)),"",VLOOKUP($B5770,Insumos!$C:$G,4,FALSE))</f>
        <v>UNIDAD</v>
      </c>
      <c r="G5770" s="141">
        <v>1.0</v>
      </c>
      <c r="H5770" s="56">
        <f t="shared" si="205"/>
        <v>10</v>
      </c>
    </row>
    <row r="5771" ht="15.75" customHeight="1">
      <c r="A5771" s="53">
        <v>14.0</v>
      </c>
      <c r="B5771" s="55" t="s">
        <v>304</v>
      </c>
      <c r="C5771" s="55" t="str">
        <f>+IF(ISERROR(VLOOKUP($B5771,Insumos!$C:$G,3,FALSE)),"",VLOOKUP($B5771,Insumos!$C:$G,3,FALSE))</f>
        <v>UNIDAD</v>
      </c>
      <c r="D5771" s="56">
        <f>+IF(ISERROR(VLOOKUP($B5771,Insumos!$C:$G,2,FALSE)),"",VLOOKUP($B5771,Insumos!$C:$G,2,FALSE))</f>
        <v>9</v>
      </c>
      <c r="E5771" s="57">
        <f>+IF(ISERROR(VLOOKUP($B5771,Insumos!$C:$G,5,FALSE)),"",VLOOKUP($B5771,Insumos!$C:$G,5,FALSE))</f>
        <v>1</v>
      </c>
      <c r="F5771" s="55" t="str">
        <f>+IF(ISERROR(VLOOKUP($B5771,Insumos!$C:$G,4,FALSE)),"",VLOOKUP($B5771,Insumos!$C:$G,4,FALSE))</f>
        <v>UNIDAD</v>
      </c>
      <c r="G5771" s="141">
        <v>1.0</v>
      </c>
      <c r="H5771" s="56">
        <f t="shared" si="205"/>
        <v>9</v>
      </c>
    </row>
    <row r="5772" ht="15.75" customHeight="1">
      <c r="A5772" s="53">
        <v>15.0</v>
      </c>
      <c r="B5772" s="55" t="s">
        <v>315</v>
      </c>
      <c r="C5772" s="55" t="str">
        <f>+IF(ISERROR(VLOOKUP($B5772,Insumos!$C:$G,3,FALSE)),"",VLOOKUP($B5772,Insumos!$C:$G,3,FALSE))</f>
        <v>UNIDAD</v>
      </c>
      <c r="D5772" s="56">
        <f>+IF(ISERROR(VLOOKUP($B5772,Insumos!$C:$G,2,FALSE)),"",VLOOKUP($B5772,Insumos!$C:$G,2,FALSE))</f>
        <v>170</v>
      </c>
      <c r="E5772" s="57">
        <f>+IF(ISERROR(VLOOKUP($B5772,Insumos!$C:$G,5,FALSE)),"",VLOOKUP($B5772,Insumos!$C:$G,5,FALSE))</f>
        <v>1</v>
      </c>
      <c r="F5772" s="55" t="str">
        <f>+IF(ISERROR(VLOOKUP($B5772,Insumos!$C:$G,4,FALSE)),"",VLOOKUP($B5772,Insumos!$C:$G,4,FALSE))</f>
        <v>UNIDAD</v>
      </c>
      <c r="G5772" s="141">
        <v>1.0</v>
      </c>
      <c r="H5772" s="56">
        <f t="shared" si="205"/>
        <v>170</v>
      </c>
    </row>
    <row r="5773" ht="15.75" customHeight="1">
      <c r="A5773" s="53">
        <v>16.0</v>
      </c>
      <c r="B5773" s="55"/>
      <c r="C5773" s="55" t="str">
        <f>+IF(ISERROR(VLOOKUP($B5773,Insumos!$C:$G,3,FALSE)),"",VLOOKUP($B5773,Insumos!$C:$G,3,FALSE))</f>
        <v/>
      </c>
      <c r="D5773" s="56" t="str">
        <f>+IF(ISERROR(VLOOKUP($B5773,Insumos!$C:$G,2,FALSE)),"",VLOOKUP($B5773,Insumos!$C:$G,2,FALSE))</f>
        <v/>
      </c>
      <c r="E5773" s="57" t="str">
        <f>+IF(ISERROR(VLOOKUP($B5773,Insumos!$C:$G,5,FALSE)),"",VLOOKUP($B5773,Insumos!$C:$G,5,FALSE))</f>
        <v/>
      </c>
      <c r="F5773" s="55" t="str">
        <f>+IF(ISERROR(VLOOKUP($B5773,Insumos!$C:$G,4,FALSE)),"",VLOOKUP($B5773,Insumos!$C:$G,4,FALSE))</f>
        <v/>
      </c>
      <c r="G5773" s="141"/>
      <c r="H5773" s="56">
        <f t="shared" si="205"/>
        <v>0</v>
      </c>
    </row>
    <row r="5774" ht="15.75" customHeight="1">
      <c r="A5774" s="53">
        <v>17.0</v>
      </c>
      <c r="B5774" s="55"/>
      <c r="C5774" s="55" t="str">
        <f>+IF(ISERROR(VLOOKUP($B5774,Insumos!$C:$G,3,FALSE)),"",VLOOKUP($B5774,Insumos!$C:$G,3,FALSE))</f>
        <v/>
      </c>
      <c r="D5774" s="56" t="str">
        <f>+IF(ISERROR(VLOOKUP($B5774,Insumos!$C:$G,2,FALSE)),"",VLOOKUP($B5774,Insumos!$C:$G,2,FALSE))</f>
        <v/>
      </c>
      <c r="E5774" s="57" t="str">
        <f>+IF(ISERROR(VLOOKUP($B5774,Insumos!$C:$G,5,FALSE)),"",VLOOKUP($B5774,Insumos!$C:$G,5,FALSE))</f>
        <v/>
      </c>
      <c r="F5774" s="55" t="str">
        <f>+IF(ISERROR(VLOOKUP($B5774,Insumos!$C:$G,4,FALSE)),"",VLOOKUP($B5774,Insumos!$C:$G,4,FALSE))</f>
        <v/>
      </c>
      <c r="G5774" s="141"/>
      <c r="H5774" s="56">
        <f t="shared" si="205"/>
        <v>0</v>
      </c>
    </row>
    <row r="5775" ht="15.75" customHeight="1">
      <c r="A5775" s="53">
        <v>18.0</v>
      </c>
      <c r="B5775" s="55"/>
      <c r="C5775" s="55" t="str">
        <f>+IF(ISERROR(VLOOKUP($B5775,Insumos!$C:$G,3,FALSE)),"",VLOOKUP($B5775,Insumos!$C:$G,3,FALSE))</f>
        <v/>
      </c>
      <c r="D5775" s="56" t="str">
        <f>+IF(ISERROR(VLOOKUP($B5775,Insumos!$C:$G,2,FALSE)),"",VLOOKUP($B5775,Insumos!$C:$G,2,FALSE))</f>
        <v/>
      </c>
      <c r="E5775" s="57" t="str">
        <f>+IF(ISERROR(VLOOKUP($B5775,Insumos!$C:$G,5,FALSE)),"",VLOOKUP($B5775,Insumos!$C:$G,5,FALSE))</f>
        <v/>
      </c>
      <c r="F5775" s="55" t="str">
        <f>+IF(ISERROR(VLOOKUP($B5775,Insumos!$C:$G,4,FALSE)),"",VLOOKUP($B5775,Insumos!$C:$G,4,FALSE))</f>
        <v/>
      </c>
      <c r="G5775" s="141"/>
      <c r="H5775" s="56">
        <f t="shared" si="205"/>
        <v>0</v>
      </c>
    </row>
    <row r="5776" ht="15.75" customHeight="1">
      <c r="A5776" s="53">
        <v>19.0</v>
      </c>
      <c r="B5776" s="55"/>
      <c r="C5776" s="55" t="str">
        <f>+IF(ISERROR(VLOOKUP($B5776,Insumos!$C:$G,3,FALSE)),"",VLOOKUP($B5776,Insumos!$C:$G,3,FALSE))</f>
        <v/>
      </c>
      <c r="D5776" s="56" t="str">
        <f>+IF(ISERROR(VLOOKUP($B5776,Insumos!$C:$G,2,FALSE)),"",VLOOKUP($B5776,Insumos!$C:$G,2,FALSE))</f>
        <v/>
      </c>
      <c r="E5776" s="57" t="str">
        <f>+IF(ISERROR(VLOOKUP($B5776,Insumos!$C:$G,5,FALSE)),"",VLOOKUP($B5776,Insumos!$C:$G,5,FALSE))</f>
        <v/>
      </c>
      <c r="F5776" s="55" t="str">
        <f>+IF(ISERROR(VLOOKUP($B5776,Insumos!$C:$G,4,FALSE)),"",VLOOKUP($B5776,Insumos!$C:$G,4,FALSE))</f>
        <v/>
      </c>
      <c r="G5776" s="141"/>
      <c r="H5776" s="56">
        <f t="shared" si="205"/>
        <v>0</v>
      </c>
    </row>
    <row r="5777" ht="15.75" customHeight="1">
      <c r="A5777" s="53">
        <v>20.0</v>
      </c>
      <c r="B5777" s="55"/>
      <c r="C5777" s="55" t="str">
        <f>+IF(ISERROR(VLOOKUP($B5777,Insumos!$C:$G,3,FALSE)),"",VLOOKUP($B5777,Insumos!$C:$G,3,FALSE))</f>
        <v/>
      </c>
      <c r="D5777" s="56" t="str">
        <f>+IF(ISERROR(VLOOKUP($B5777,Insumos!$C:$G,2,FALSE)),"",VLOOKUP($B5777,Insumos!$C:$G,2,FALSE))</f>
        <v/>
      </c>
      <c r="E5777" s="57" t="str">
        <f>+IF(ISERROR(VLOOKUP($B5777,Insumos!$C:$G,5,FALSE)),"",VLOOKUP($B5777,Insumos!$C:$G,5,FALSE))</f>
        <v/>
      </c>
      <c r="F5777" s="55" t="str">
        <f>+IF(ISERROR(VLOOKUP($B5777,Insumos!$C:$G,4,FALSE)),"",VLOOKUP($B5777,Insumos!$C:$G,4,FALSE))</f>
        <v/>
      </c>
      <c r="G5777" s="141"/>
      <c r="H5777" s="56">
        <f t="shared" si="205"/>
        <v>0</v>
      </c>
    </row>
    <row r="5778" ht="15.75" customHeight="1">
      <c r="A5778" s="42"/>
      <c r="B5778" s="140"/>
      <c r="C5778" s="41"/>
      <c r="D5778" s="44"/>
      <c r="E5778" s="45"/>
      <c r="F5778" s="41"/>
      <c r="G5778" s="67" t="s">
        <v>566</v>
      </c>
      <c r="H5778" s="68">
        <f>+SUM(H5758:H5777)</f>
        <v>1133.29</v>
      </c>
    </row>
    <row r="5779" ht="15.75" customHeight="1">
      <c r="A5779" s="42"/>
      <c r="B5779" s="140"/>
      <c r="C5779" s="41"/>
      <c r="D5779" s="44"/>
      <c r="E5779" s="45"/>
      <c r="F5779" s="41"/>
      <c r="G5779" s="67" t="s">
        <v>569</v>
      </c>
      <c r="H5779" s="142">
        <f>+H5778/10</f>
        <v>113.329</v>
      </c>
    </row>
    <row r="5780" ht="15.75" customHeight="1">
      <c r="A5780" s="42"/>
      <c r="B5780" s="140"/>
      <c r="C5780" s="41"/>
      <c r="D5780" s="44"/>
      <c r="E5780" s="45"/>
      <c r="F5780" s="41"/>
      <c r="G5780" s="67" t="s">
        <v>570</v>
      </c>
      <c r="H5780" s="143">
        <f>(H5778+H5779)*1.19</f>
        <v>1483.47661</v>
      </c>
    </row>
    <row r="5781" ht="15.75" customHeight="1">
      <c r="A5781" s="42"/>
      <c r="B5781" s="140"/>
      <c r="C5781" s="41"/>
      <c r="D5781" s="44"/>
      <c r="E5781" s="45"/>
      <c r="F5781" s="41"/>
      <c r="G5781" s="67" t="s">
        <v>571</v>
      </c>
      <c r="H5781" s="144">
        <f>+H5780/H5782</f>
        <v>0.1349842229</v>
      </c>
    </row>
    <row r="5782" ht="15.75" customHeight="1">
      <c r="A5782" s="42"/>
      <c r="B5782" s="140"/>
      <c r="C5782" s="41"/>
      <c r="D5782" s="44"/>
      <c r="E5782" s="45"/>
      <c r="F5782" s="41"/>
      <c r="G5782" s="67" t="s">
        <v>572</v>
      </c>
      <c r="H5782" s="154">
        <v>10990.0</v>
      </c>
    </row>
    <row r="5783" ht="15.75" customHeight="1">
      <c r="A5783" s="42"/>
      <c r="B5783" s="140"/>
      <c r="C5783" s="41"/>
      <c r="D5783" s="44"/>
      <c r="E5783" s="45"/>
      <c r="F5783" s="41"/>
      <c r="G5783" s="67"/>
      <c r="H5783" s="211"/>
    </row>
    <row r="5784" ht="15.75" customHeight="1">
      <c r="A5784" s="138" t="s">
        <v>562</v>
      </c>
      <c r="B5784" s="89" t="s">
        <v>728</v>
      </c>
      <c r="C5784" s="34" t="s">
        <v>484</v>
      </c>
      <c r="D5784" s="35"/>
      <c r="E5784" s="36"/>
      <c r="F5784" s="37"/>
      <c r="G5784" s="38"/>
      <c r="H5784" s="35"/>
    </row>
    <row r="5785" ht="15.75" customHeight="1">
      <c r="A5785" s="42"/>
      <c r="B5785" s="140"/>
      <c r="C5785" s="42"/>
      <c r="D5785" s="44"/>
      <c r="E5785" s="45"/>
      <c r="F5785" s="42"/>
      <c r="G5785" s="46"/>
      <c r="H5785" s="44"/>
    </row>
    <row r="5786" ht="15.75" customHeight="1">
      <c r="A5786" s="48" t="s">
        <v>476</v>
      </c>
      <c r="B5786" s="48" t="s">
        <v>477</v>
      </c>
      <c r="C5786" s="48" t="s">
        <v>478</v>
      </c>
      <c r="D5786" s="49" t="s">
        <v>564</v>
      </c>
      <c r="E5786" s="50" t="s">
        <v>10</v>
      </c>
      <c r="F5786" s="48" t="s">
        <v>480</v>
      </c>
      <c r="G5786" s="51" t="s">
        <v>481</v>
      </c>
      <c r="H5786" s="49" t="s">
        <v>565</v>
      </c>
    </row>
    <row r="5787" ht="15.75" customHeight="1">
      <c r="A5787" s="53">
        <v>1.0</v>
      </c>
      <c r="B5787" s="55" t="s">
        <v>69</v>
      </c>
      <c r="C5787" s="55" t="str">
        <f>+IF(ISERROR(VLOOKUP($B5787,Insumos!$C:$G,3,FALSE)),"",VLOOKUP($B5787,Insumos!$C:$G,3,FALSE))</f>
        <v>GRAMOS</v>
      </c>
      <c r="D5787" s="56">
        <f>+IF(ISERROR(VLOOKUP($B5787,Insumos!$C:$G,2,FALSE)),"",VLOOKUP($B5787,Insumos!$C:$G,2,FALSE))</f>
        <v>2777.79</v>
      </c>
      <c r="E5787" s="57">
        <f>+IF(ISERROR(VLOOKUP($B5787,Insumos!$C:$G,5,FALSE)),"",VLOOKUP($B5787,Insumos!$C:$G,5,FALSE))</f>
        <v>5700</v>
      </c>
      <c r="F5787" s="55" t="str">
        <f>+IF(ISERROR(VLOOKUP($B5787,Insumos!$C:$G,4,FALSE)),"",VLOOKUP($B5787,Insumos!$C:$G,4,FALSE))</f>
        <v>GRAMOS</v>
      </c>
      <c r="G5787" s="141">
        <v>40.0</v>
      </c>
      <c r="H5787" s="56">
        <f t="shared" ref="H5787:H5806" si="206">IF(ISERROR(ROUND(+D5787/E5787*G5787,2)),0,ROUND(+D5787/E5787*G5787,2))</f>
        <v>19.49</v>
      </c>
    </row>
    <row r="5788" ht="15.75" customHeight="1">
      <c r="A5788" s="53">
        <v>2.0</v>
      </c>
      <c r="B5788" s="55" t="s">
        <v>235</v>
      </c>
      <c r="C5788" s="55" t="str">
        <f>+IF(ISERROR(VLOOKUP($B5788,Insumos!$C:$G,3,FALSE)),"",VLOOKUP($B5788,Insumos!$C:$G,3,FALSE))</f>
        <v>GRAMOS</v>
      </c>
      <c r="D5788" s="56">
        <f>+IF(ISERROR(VLOOKUP($B5788,Insumos!$C:$G,2,FALSE)),"",VLOOKUP($B5788,Insumos!$C:$G,2,FALSE))</f>
        <v>13944.82759</v>
      </c>
      <c r="E5788" s="57">
        <f>+IF(ISERROR(VLOOKUP($B5788,Insumos!$C:$G,5,FALSE)),"",VLOOKUP($B5788,Insumos!$C:$G,5,FALSE))</f>
        <v>1000</v>
      </c>
      <c r="F5788" s="55" t="str">
        <f>+IF(ISERROR(VLOOKUP($B5788,Insumos!$C:$G,4,FALSE)),"",VLOOKUP($B5788,Insumos!$C:$G,4,FALSE))</f>
        <v>GRAMOS</v>
      </c>
      <c r="G5788" s="141">
        <v>40.0</v>
      </c>
      <c r="H5788" s="56">
        <f t="shared" si="206"/>
        <v>557.79</v>
      </c>
    </row>
    <row r="5789" ht="15.75" customHeight="1">
      <c r="A5789" s="53">
        <v>3.0</v>
      </c>
      <c r="B5789" s="55" t="s">
        <v>157</v>
      </c>
      <c r="C5789" s="55" t="str">
        <f>+IF(ISERROR(VLOOKUP($B5789,Insumos!$C:$G,3,FALSE)),"",VLOOKUP($B5789,Insumos!$C:$G,3,FALSE))</f>
        <v>MILILITROS</v>
      </c>
      <c r="D5789" s="56">
        <f>+IF(ISERROR(VLOOKUP($B5789,Insumos!$C:$G,2,FALSE)),"",VLOOKUP($B5789,Insumos!$C:$G,2,FALSE))</f>
        <v>19850</v>
      </c>
      <c r="E5789" s="57">
        <f>+IF(ISERROR(VLOOKUP($B5789,Insumos!$C:$G,5,FALSE)),"",VLOOKUP($B5789,Insumos!$C:$G,5,FALSE))</f>
        <v>1000</v>
      </c>
      <c r="F5789" s="55" t="str">
        <f>+IF(ISERROR(VLOOKUP($B5789,Insumos!$C:$G,4,FALSE)),"",VLOOKUP($B5789,Insumos!$C:$G,4,FALSE))</f>
        <v>MILILITROS</v>
      </c>
      <c r="G5789" s="141">
        <v>1.0</v>
      </c>
      <c r="H5789" s="56">
        <f t="shared" si="206"/>
        <v>19.85</v>
      </c>
    </row>
    <row r="5790" ht="15.75" customHeight="1">
      <c r="A5790" s="53">
        <v>4.0</v>
      </c>
      <c r="B5790" s="55" t="s">
        <v>319</v>
      </c>
      <c r="C5790" s="55" t="str">
        <f>+IF(ISERROR(VLOOKUP($B5790,Insumos!$C:$G,3,FALSE)),"",VLOOKUP($B5790,Insumos!$C:$G,3,FALSE))</f>
        <v>GRAMOS</v>
      </c>
      <c r="D5790" s="56">
        <f>+IF(ISERROR(VLOOKUP($B5790,Insumos!$C:$G,2,FALSE)),"",VLOOKUP($B5790,Insumos!$C:$G,2,FALSE))</f>
        <v>3759.55</v>
      </c>
      <c r="E5790" s="57">
        <f>+IF(ISERROR(VLOOKUP($B5790,Insumos!$C:$G,5,FALSE)),"",VLOOKUP($B5790,Insumos!$C:$G,5,FALSE))</f>
        <v>440</v>
      </c>
      <c r="F5790" s="55" t="str">
        <f>+IF(ISERROR(VLOOKUP($B5790,Insumos!$C:$G,4,FALSE)),"",VLOOKUP($B5790,Insumos!$C:$G,4,FALSE))</f>
        <v>GRAMOS</v>
      </c>
      <c r="G5790" s="141">
        <v>8.0</v>
      </c>
      <c r="H5790" s="56">
        <f t="shared" si="206"/>
        <v>68.36</v>
      </c>
    </row>
    <row r="5791" ht="15.75" customHeight="1">
      <c r="A5791" s="53">
        <v>5.0</v>
      </c>
      <c r="B5791" s="55" t="s">
        <v>232</v>
      </c>
      <c r="C5791" s="55" t="str">
        <f>+IF(ISERROR(VLOOKUP($B5791,Insumos!$C:$G,3,FALSE)),"",VLOOKUP($B5791,Insumos!$C:$G,3,FALSE))</f>
        <v>GRAMOS</v>
      </c>
      <c r="D5791" s="56">
        <f>+IF(ISERROR(VLOOKUP($B5791,Insumos!$C:$G,2,FALSE)),"",VLOOKUP($B5791,Insumos!$C:$G,2,FALSE))</f>
        <v>3529.411765</v>
      </c>
      <c r="E5791" s="57">
        <f>+IF(ISERROR(VLOOKUP($B5791,Insumos!$C:$G,5,FALSE)),"",VLOOKUP($B5791,Insumos!$C:$G,5,FALSE))</f>
        <v>1000</v>
      </c>
      <c r="F5791" s="55" t="str">
        <f>+IF(ISERROR(VLOOKUP($B5791,Insumos!$C:$G,4,FALSE)),"",VLOOKUP($B5791,Insumos!$C:$G,4,FALSE))</f>
        <v>GRAMOS</v>
      </c>
      <c r="G5791" s="141">
        <v>18.0</v>
      </c>
      <c r="H5791" s="56">
        <f t="shared" si="206"/>
        <v>63.53</v>
      </c>
    </row>
    <row r="5792" ht="15.75" customHeight="1">
      <c r="A5792" s="53">
        <v>6.0</v>
      </c>
      <c r="B5792" s="55" t="s">
        <v>67</v>
      </c>
      <c r="C5792" s="55" t="str">
        <f>+IF(ISERROR(VLOOKUP($B5792,Insumos!$C:$G,3,FALSE)),"",VLOOKUP($B5792,Insumos!$C:$G,3,FALSE))</f>
        <v>GRAMOS</v>
      </c>
      <c r="D5792" s="56">
        <f>+IF(ISERROR(VLOOKUP($B5792,Insumos!$C:$G,2,FALSE)),"",VLOOKUP($B5792,Insumos!$C:$G,2,FALSE))</f>
        <v>294.1176471</v>
      </c>
      <c r="E5792" s="57">
        <f>+IF(ISERROR(VLOOKUP($B5792,Insumos!$C:$G,5,FALSE)),"",VLOOKUP($B5792,Insumos!$C:$G,5,FALSE))</f>
        <v>1000</v>
      </c>
      <c r="F5792" s="55" t="str">
        <f>+IF(ISERROR(VLOOKUP($B5792,Insumos!$C:$G,4,FALSE)),"",VLOOKUP($B5792,Insumos!$C:$G,4,FALSE))</f>
        <v>GRAMOS</v>
      </c>
      <c r="G5792" s="141">
        <v>1.0</v>
      </c>
      <c r="H5792" s="56">
        <f t="shared" si="206"/>
        <v>0.29</v>
      </c>
    </row>
    <row r="5793" ht="15.75" customHeight="1">
      <c r="A5793" s="53">
        <v>7.0</v>
      </c>
      <c r="B5793" s="55" t="s">
        <v>140</v>
      </c>
      <c r="C5793" s="55" t="str">
        <f>+IF(ISERROR(VLOOKUP($B5793,Insumos!$C:$G,3,FALSE)),"",VLOOKUP($B5793,Insumos!$C:$G,3,FALSE))</f>
        <v>MILILITROS</v>
      </c>
      <c r="D5793" s="56">
        <f>+IF(ISERROR(VLOOKUP($B5793,Insumos!$C:$G,2,FALSE)),"",VLOOKUP($B5793,Insumos!$C:$G,2,FALSE))</f>
        <v>18000</v>
      </c>
      <c r="E5793" s="57">
        <f>+IF(ISERROR(VLOOKUP($B5793,Insumos!$C:$G,5,FALSE)),"",VLOOKUP($B5793,Insumos!$C:$G,5,FALSE))</f>
        <v>3000</v>
      </c>
      <c r="F5793" s="55" t="str">
        <f>+IF(ISERROR(VLOOKUP($B5793,Insumos!$C:$G,4,FALSE)),"",VLOOKUP($B5793,Insumos!$C:$G,4,FALSE))</f>
        <v>MILILITROS</v>
      </c>
      <c r="G5793" s="141">
        <v>1.0</v>
      </c>
      <c r="H5793" s="56">
        <f t="shared" si="206"/>
        <v>6</v>
      </c>
    </row>
    <row r="5794" ht="15.75" customHeight="1">
      <c r="A5794" s="53">
        <v>8.0</v>
      </c>
      <c r="B5794" s="55" t="s">
        <v>297</v>
      </c>
      <c r="C5794" s="55" t="str">
        <f>+IF(ISERROR(VLOOKUP($B5794,Insumos!$C:$G,3,FALSE)),"",VLOOKUP($B5794,Insumos!$C:$G,3,FALSE))</f>
        <v>CAJA</v>
      </c>
      <c r="D5794" s="56">
        <f>+IF(ISERROR(VLOOKUP($B5794,Insumos!$C:$G,2,FALSE)),"",VLOOKUP($B5794,Insumos!$C:$G,2,FALSE))</f>
        <v>110</v>
      </c>
      <c r="E5794" s="57">
        <f>+IF(ISERROR(VLOOKUP($B5794,Insumos!$C:$G,5,FALSE)),"",VLOOKUP($B5794,Insumos!$C:$G,5,FALSE))</f>
        <v>1</v>
      </c>
      <c r="F5794" s="55" t="str">
        <f>+IF(ISERROR(VLOOKUP($B5794,Insumos!$C:$G,4,FALSE)),"",VLOOKUP($B5794,Insumos!$C:$G,4,FALSE))</f>
        <v>CAJA</v>
      </c>
      <c r="G5794" s="141">
        <v>1.0</v>
      </c>
      <c r="H5794" s="56">
        <f t="shared" si="206"/>
        <v>110</v>
      </c>
    </row>
    <row r="5795" ht="15.75" customHeight="1">
      <c r="A5795" s="53">
        <v>9.0</v>
      </c>
      <c r="B5795" s="55" t="s">
        <v>314</v>
      </c>
      <c r="C5795" s="55" t="str">
        <f>+IF(ISERROR(VLOOKUP($B5795,Insumos!$C:$G,3,FALSE)),"",VLOOKUP($B5795,Insumos!$C:$G,3,FALSE))</f>
        <v>UNIDAD</v>
      </c>
      <c r="D5795" s="56">
        <f>+IF(ISERROR(VLOOKUP($B5795,Insumos!$C:$G,2,FALSE)),"",VLOOKUP($B5795,Insumos!$C:$G,2,FALSE))</f>
        <v>10.5</v>
      </c>
      <c r="E5795" s="57">
        <f>+IF(ISERROR(VLOOKUP($B5795,Insumos!$C:$G,5,FALSE)),"",VLOOKUP($B5795,Insumos!$C:$G,5,FALSE))</f>
        <v>1</v>
      </c>
      <c r="F5795" s="55" t="str">
        <f>+IF(ISERROR(VLOOKUP($B5795,Insumos!$C:$G,4,FALSE)),"",VLOOKUP($B5795,Insumos!$C:$G,4,FALSE))</f>
        <v>UNIDAD</v>
      </c>
      <c r="G5795" s="141">
        <v>1.0</v>
      </c>
      <c r="H5795" s="56">
        <f t="shared" si="206"/>
        <v>10.5</v>
      </c>
    </row>
    <row r="5796" ht="15.75" customHeight="1">
      <c r="A5796" s="53">
        <v>10.0</v>
      </c>
      <c r="B5796" s="55" t="s">
        <v>156</v>
      </c>
      <c r="C5796" s="55" t="str">
        <f>+IF(ISERROR(VLOOKUP($B5796,Insumos!$C:$G,3,FALSE)),"",VLOOKUP($B5796,Insumos!$C:$G,3,FALSE))</f>
        <v>GRAMOS</v>
      </c>
      <c r="D5796" s="56">
        <f>+IF(ISERROR(VLOOKUP($B5796,Insumos!$C:$G,2,FALSE)),"",VLOOKUP($B5796,Insumos!$C:$G,2,FALSE))</f>
        <v>909</v>
      </c>
      <c r="E5796" s="57">
        <f>+IF(ISERROR(VLOOKUP($B5796,Insumos!$C:$G,5,FALSE)),"",VLOOKUP($B5796,Insumos!$C:$G,5,FALSE))</f>
        <v>1000</v>
      </c>
      <c r="F5796" s="55" t="str">
        <f>+IF(ISERROR(VLOOKUP($B5796,Insumos!$C:$G,4,FALSE)),"",VLOOKUP($B5796,Insumos!$C:$G,4,FALSE))</f>
        <v>GRAMOS</v>
      </c>
      <c r="G5796" s="141">
        <v>8.0</v>
      </c>
      <c r="H5796" s="56">
        <f t="shared" si="206"/>
        <v>7.27</v>
      </c>
    </row>
    <row r="5797" ht="15.75" customHeight="1">
      <c r="A5797" s="53">
        <v>11.0</v>
      </c>
      <c r="B5797" s="55" t="s">
        <v>313</v>
      </c>
      <c r="C5797" s="55" t="str">
        <f>+IF(ISERROR(VLOOKUP($B5797,Insumos!$C:$G,3,FALSE)),"",VLOOKUP($B5797,Insumos!$C:$G,3,FALSE))</f>
        <v>GRAMOS</v>
      </c>
      <c r="D5797" s="56">
        <f>+IF(ISERROR(VLOOKUP($B5797,Insumos!$C:$G,2,FALSE)),"",VLOOKUP($B5797,Insumos!$C:$G,2,FALSE))</f>
        <v>6750</v>
      </c>
      <c r="E5797" s="57">
        <f>+IF(ISERROR(VLOOKUP($B5797,Insumos!$C:$G,5,FALSE)),"",VLOOKUP($B5797,Insumos!$C:$G,5,FALSE))</f>
        <v>1000</v>
      </c>
      <c r="F5797" s="55" t="str">
        <f>+IF(ISERROR(VLOOKUP($B5797,Insumos!$C:$G,4,FALSE)),"",VLOOKUP($B5797,Insumos!$C:$G,4,FALSE))</f>
        <v>GRAMOS</v>
      </c>
      <c r="G5797" s="141">
        <v>8.0</v>
      </c>
      <c r="H5797" s="56">
        <f t="shared" si="206"/>
        <v>54</v>
      </c>
    </row>
    <row r="5798" ht="15.75" customHeight="1">
      <c r="A5798" s="53">
        <v>12.0</v>
      </c>
      <c r="B5798" s="55" t="s">
        <v>311</v>
      </c>
      <c r="C5798" s="55" t="str">
        <f>+IF(ISERROR(VLOOKUP($B5798,Insumos!$C:$G,3,FALSE)),"",VLOOKUP($B5798,Insumos!$C:$G,3,FALSE))</f>
        <v>UNIDAD</v>
      </c>
      <c r="D5798" s="56">
        <f>+IF(ISERROR(VLOOKUP($B5798,Insumos!$C:$G,2,FALSE)),"",VLOOKUP($B5798,Insumos!$C:$G,2,FALSE))</f>
        <v>75.25</v>
      </c>
      <c r="E5798" s="57">
        <f>+IF(ISERROR(VLOOKUP($B5798,Insumos!$C:$G,5,FALSE)),"",VLOOKUP($B5798,Insumos!$C:$G,5,FALSE))</f>
        <v>1</v>
      </c>
      <c r="F5798" s="55" t="str">
        <f>+IF(ISERROR(VLOOKUP($B5798,Insumos!$C:$G,4,FALSE)),"",VLOOKUP($B5798,Insumos!$C:$G,4,FALSE))</f>
        <v>UNIDAD</v>
      </c>
      <c r="G5798" s="141">
        <v>1.0</v>
      </c>
      <c r="H5798" s="56">
        <f t="shared" si="206"/>
        <v>75.25</v>
      </c>
    </row>
    <row r="5799" ht="15.75" customHeight="1">
      <c r="A5799" s="53">
        <v>13.0</v>
      </c>
      <c r="B5799" s="55" t="s">
        <v>312</v>
      </c>
      <c r="C5799" s="55" t="str">
        <f>+IF(ISERROR(VLOOKUP($B5799,Insumos!$C:$G,3,FALSE)),"",VLOOKUP($B5799,Insumos!$C:$G,3,FALSE))</f>
        <v>UNIDAD</v>
      </c>
      <c r="D5799" s="56">
        <f>+IF(ISERROR(VLOOKUP($B5799,Insumos!$C:$G,2,FALSE)),"",VLOOKUP($B5799,Insumos!$C:$G,2,FALSE))</f>
        <v>90.25</v>
      </c>
      <c r="E5799" s="57">
        <f>+IF(ISERROR(VLOOKUP($B5799,Insumos!$C:$G,5,FALSE)),"",VLOOKUP($B5799,Insumos!$C:$G,5,FALSE))</f>
        <v>1</v>
      </c>
      <c r="F5799" s="55" t="str">
        <f>+IF(ISERROR(VLOOKUP($B5799,Insumos!$C:$G,4,FALSE)),"",VLOOKUP($B5799,Insumos!$C:$G,4,FALSE))</f>
        <v>UNIDAD</v>
      </c>
      <c r="G5799" s="141">
        <v>1.0</v>
      </c>
      <c r="H5799" s="56">
        <f t="shared" si="206"/>
        <v>90.25</v>
      </c>
    </row>
    <row r="5800" ht="15.75" customHeight="1">
      <c r="A5800" s="53">
        <v>14.0</v>
      </c>
      <c r="B5800" s="55" t="s">
        <v>303</v>
      </c>
      <c r="C5800" s="55" t="str">
        <f>+IF(ISERROR(VLOOKUP($B5800,Insumos!$C:$G,3,FALSE)),"",VLOOKUP($B5800,Insumos!$C:$G,3,FALSE))</f>
        <v>UNIDAD</v>
      </c>
      <c r="D5800" s="56">
        <f>+IF(ISERROR(VLOOKUP($B5800,Insumos!$C:$G,2,FALSE)),"",VLOOKUP($B5800,Insumos!$C:$G,2,FALSE))</f>
        <v>10</v>
      </c>
      <c r="E5800" s="57">
        <f>+IF(ISERROR(VLOOKUP($B5800,Insumos!$C:$G,5,FALSE)),"",VLOOKUP($B5800,Insumos!$C:$G,5,FALSE))</f>
        <v>1</v>
      </c>
      <c r="F5800" s="55" t="str">
        <f>+IF(ISERROR(VLOOKUP($B5800,Insumos!$C:$G,4,FALSE)),"",VLOOKUP($B5800,Insumos!$C:$G,4,FALSE))</f>
        <v>UNIDAD</v>
      </c>
      <c r="G5800" s="141">
        <v>1.0</v>
      </c>
      <c r="H5800" s="56">
        <f t="shared" si="206"/>
        <v>10</v>
      </c>
    </row>
    <row r="5801" ht="15.75" customHeight="1">
      <c r="A5801" s="53">
        <v>15.0</v>
      </c>
      <c r="B5801" s="55" t="s">
        <v>304</v>
      </c>
      <c r="C5801" s="55" t="str">
        <f>+IF(ISERROR(VLOOKUP($B5801,Insumos!$C:$G,3,FALSE)),"",VLOOKUP($B5801,Insumos!$C:$G,3,FALSE))</f>
        <v>UNIDAD</v>
      </c>
      <c r="D5801" s="56">
        <f>+IF(ISERROR(VLOOKUP($B5801,Insumos!$C:$G,2,FALSE)),"",VLOOKUP($B5801,Insumos!$C:$G,2,FALSE))</f>
        <v>9</v>
      </c>
      <c r="E5801" s="57">
        <f>+IF(ISERROR(VLOOKUP($B5801,Insumos!$C:$G,5,FALSE)),"",VLOOKUP($B5801,Insumos!$C:$G,5,FALSE))</f>
        <v>1</v>
      </c>
      <c r="F5801" s="55" t="str">
        <f>+IF(ISERROR(VLOOKUP($B5801,Insumos!$C:$G,4,FALSE)),"",VLOOKUP($B5801,Insumos!$C:$G,4,FALSE))</f>
        <v>UNIDAD</v>
      </c>
      <c r="G5801" s="141">
        <v>1.0</v>
      </c>
      <c r="H5801" s="56">
        <f t="shared" si="206"/>
        <v>9</v>
      </c>
    </row>
    <row r="5802" ht="15.75" customHeight="1">
      <c r="A5802" s="53">
        <v>16.0</v>
      </c>
      <c r="B5802" s="55" t="s">
        <v>315</v>
      </c>
      <c r="C5802" s="55" t="str">
        <f>+IF(ISERROR(VLOOKUP($B5802,Insumos!$C:$G,3,FALSE)),"",VLOOKUP($B5802,Insumos!$C:$G,3,FALSE))</f>
        <v>UNIDAD</v>
      </c>
      <c r="D5802" s="56">
        <f>+IF(ISERROR(VLOOKUP($B5802,Insumos!$C:$G,2,FALSE)),"",VLOOKUP($B5802,Insumos!$C:$G,2,FALSE))</f>
        <v>170</v>
      </c>
      <c r="E5802" s="57">
        <f>+IF(ISERROR(VLOOKUP($B5802,Insumos!$C:$G,5,FALSE)),"",VLOOKUP($B5802,Insumos!$C:$G,5,FALSE))</f>
        <v>1</v>
      </c>
      <c r="F5802" s="55" t="str">
        <f>+IF(ISERROR(VLOOKUP($B5802,Insumos!$C:$G,4,FALSE)),"",VLOOKUP($B5802,Insumos!$C:$G,4,FALSE))</f>
        <v>UNIDAD</v>
      </c>
      <c r="G5802" s="141">
        <v>1.0</v>
      </c>
      <c r="H5802" s="56">
        <f t="shared" si="206"/>
        <v>170</v>
      </c>
    </row>
    <row r="5803" ht="15.75" customHeight="1">
      <c r="A5803" s="53">
        <v>17.0</v>
      </c>
      <c r="B5803" s="55"/>
      <c r="C5803" s="55" t="str">
        <f>+IF(ISERROR(VLOOKUP($B5803,Insumos!$C:$G,3,FALSE)),"",VLOOKUP($B5803,Insumos!$C:$G,3,FALSE))</f>
        <v/>
      </c>
      <c r="D5803" s="56" t="str">
        <f>+IF(ISERROR(VLOOKUP($B5803,Insumos!$C:$G,2,FALSE)),"",VLOOKUP($B5803,Insumos!$C:$G,2,FALSE))</f>
        <v/>
      </c>
      <c r="E5803" s="57" t="str">
        <f>+IF(ISERROR(VLOOKUP($B5803,Insumos!$C:$G,5,FALSE)),"",VLOOKUP($B5803,Insumos!$C:$G,5,FALSE))</f>
        <v/>
      </c>
      <c r="F5803" s="55" t="str">
        <f>+IF(ISERROR(VLOOKUP($B5803,Insumos!$C:$G,4,FALSE)),"",VLOOKUP($B5803,Insumos!$C:$G,4,FALSE))</f>
        <v/>
      </c>
      <c r="G5803" s="141"/>
      <c r="H5803" s="56">
        <f t="shared" si="206"/>
        <v>0</v>
      </c>
    </row>
    <row r="5804" ht="15.75" customHeight="1">
      <c r="A5804" s="53">
        <v>18.0</v>
      </c>
      <c r="B5804" s="55"/>
      <c r="C5804" s="55" t="str">
        <f>+IF(ISERROR(VLOOKUP($B5804,Insumos!$C:$G,3,FALSE)),"",VLOOKUP($B5804,Insumos!$C:$G,3,FALSE))</f>
        <v/>
      </c>
      <c r="D5804" s="56" t="str">
        <f>+IF(ISERROR(VLOOKUP($B5804,Insumos!$C:$G,2,FALSE)),"",VLOOKUP($B5804,Insumos!$C:$G,2,FALSE))</f>
        <v/>
      </c>
      <c r="E5804" s="57" t="str">
        <f>+IF(ISERROR(VLOOKUP($B5804,Insumos!$C:$G,5,FALSE)),"",VLOOKUP($B5804,Insumos!$C:$G,5,FALSE))</f>
        <v/>
      </c>
      <c r="F5804" s="55" t="str">
        <f>+IF(ISERROR(VLOOKUP($B5804,Insumos!$C:$G,4,FALSE)),"",VLOOKUP($B5804,Insumos!$C:$G,4,FALSE))</f>
        <v/>
      </c>
      <c r="G5804" s="141"/>
      <c r="H5804" s="56">
        <f t="shared" si="206"/>
        <v>0</v>
      </c>
    </row>
    <row r="5805" ht="15.75" customHeight="1">
      <c r="A5805" s="53">
        <v>19.0</v>
      </c>
      <c r="B5805" s="55"/>
      <c r="C5805" s="55" t="str">
        <f>+IF(ISERROR(VLOOKUP($B5805,Insumos!$C:$G,3,FALSE)),"",VLOOKUP($B5805,Insumos!$C:$G,3,FALSE))</f>
        <v/>
      </c>
      <c r="D5805" s="56" t="str">
        <f>+IF(ISERROR(VLOOKUP($B5805,Insumos!$C:$G,2,FALSE)),"",VLOOKUP($B5805,Insumos!$C:$G,2,FALSE))</f>
        <v/>
      </c>
      <c r="E5805" s="57" t="str">
        <f>+IF(ISERROR(VLOOKUP($B5805,Insumos!$C:$G,5,FALSE)),"",VLOOKUP($B5805,Insumos!$C:$G,5,FALSE))</f>
        <v/>
      </c>
      <c r="F5805" s="55" t="str">
        <f>+IF(ISERROR(VLOOKUP($B5805,Insumos!$C:$G,4,FALSE)),"",VLOOKUP($B5805,Insumos!$C:$G,4,FALSE))</f>
        <v/>
      </c>
      <c r="G5805" s="141"/>
      <c r="H5805" s="56">
        <f t="shared" si="206"/>
        <v>0</v>
      </c>
    </row>
    <row r="5806" ht="15.75" customHeight="1">
      <c r="A5806" s="53">
        <v>20.0</v>
      </c>
      <c r="B5806" s="55"/>
      <c r="C5806" s="55" t="str">
        <f>+IF(ISERROR(VLOOKUP($B5806,Insumos!$C:$G,3,FALSE)),"",VLOOKUP($B5806,Insumos!$C:$G,3,FALSE))</f>
        <v/>
      </c>
      <c r="D5806" s="56" t="str">
        <f>+IF(ISERROR(VLOOKUP($B5806,Insumos!$C:$G,2,FALSE)),"",VLOOKUP($B5806,Insumos!$C:$G,2,FALSE))</f>
        <v/>
      </c>
      <c r="E5806" s="57" t="str">
        <f>+IF(ISERROR(VLOOKUP($B5806,Insumos!$C:$G,5,FALSE)),"",VLOOKUP($B5806,Insumos!$C:$G,5,FALSE))</f>
        <v/>
      </c>
      <c r="F5806" s="55" t="str">
        <f>+IF(ISERROR(VLOOKUP($B5806,Insumos!$C:$G,4,FALSE)),"",VLOOKUP($B5806,Insumos!$C:$G,4,FALSE))</f>
        <v/>
      </c>
      <c r="G5806" s="141"/>
      <c r="H5806" s="56">
        <f t="shared" si="206"/>
        <v>0</v>
      </c>
    </row>
    <row r="5807" ht="15.75" customHeight="1">
      <c r="A5807" s="42"/>
      <c r="B5807" s="140"/>
      <c r="C5807" s="41"/>
      <c r="D5807" s="44"/>
      <c r="E5807" s="45"/>
      <c r="F5807" s="41"/>
      <c r="G5807" s="67" t="s">
        <v>566</v>
      </c>
      <c r="H5807" s="68">
        <f>+SUM(H5787:H5806)</f>
        <v>1271.58</v>
      </c>
    </row>
    <row r="5808" ht="15.75" customHeight="1">
      <c r="A5808" s="42"/>
      <c r="B5808" s="140"/>
      <c r="C5808" s="41"/>
      <c r="D5808" s="44"/>
      <c r="E5808" s="45"/>
      <c r="F5808" s="41"/>
      <c r="G5808" s="67" t="s">
        <v>569</v>
      </c>
      <c r="H5808" s="142">
        <f>+H5807/10</f>
        <v>127.158</v>
      </c>
    </row>
    <row r="5809" ht="15.75" customHeight="1">
      <c r="A5809" s="42"/>
      <c r="B5809" s="140"/>
      <c r="C5809" s="41"/>
      <c r="D5809" s="44"/>
      <c r="E5809" s="45"/>
      <c r="F5809" s="41"/>
      <c r="G5809" s="67" t="s">
        <v>570</v>
      </c>
      <c r="H5809" s="143">
        <f>(H5807+H5808)*1.19</f>
        <v>1664.49822</v>
      </c>
    </row>
    <row r="5810" ht="15.75" customHeight="1">
      <c r="A5810" s="42"/>
      <c r="B5810" s="140"/>
      <c r="C5810" s="41"/>
      <c r="D5810" s="44"/>
      <c r="E5810" s="45"/>
      <c r="F5810" s="41"/>
      <c r="G5810" s="67" t="s">
        <v>571</v>
      </c>
      <c r="H5810" s="144">
        <f>+H5809/H5811</f>
        <v>0.151455707</v>
      </c>
    </row>
    <row r="5811" ht="15.75" customHeight="1">
      <c r="A5811" s="42"/>
      <c r="B5811" s="140"/>
      <c r="C5811" s="41"/>
      <c r="D5811" s="44"/>
      <c r="E5811" s="45"/>
      <c r="F5811" s="41"/>
      <c r="G5811" s="67" t="s">
        <v>572</v>
      </c>
      <c r="H5811" s="154">
        <v>10990.0</v>
      </c>
    </row>
    <row r="5812" ht="15.75" customHeight="1">
      <c r="A5812" s="42"/>
      <c r="B5812" s="140"/>
      <c r="C5812" s="41"/>
      <c r="D5812" s="44"/>
      <c r="E5812" s="45"/>
      <c r="F5812" s="41"/>
      <c r="G5812" s="67"/>
      <c r="H5812" s="169"/>
    </row>
    <row r="5813" ht="15.75" customHeight="1">
      <c r="A5813" s="42"/>
      <c r="B5813" s="140"/>
      <c r="C5813" s="41"/>
      <c r="D5813" s="44"/>
      <c r="E5813" s="45"/>
      <c r="F5813" s="41"/>
      <c r="G5813" s="67"/>
      <c r="H5813" s="205"/>
    </row>
    <row r="5814" ht="15.75" customHeight="1">
      <c r="A5814" s="42"/>
      <c r="B5814" s="140"/>
      <c r="C5814" s="41"/>
      <c r="D5814" s="44"/>
      <c r="E5814" s="45"/>
      <c r="F5814" s="41"/>
      <c r="G5814" s="67"/>
      <c r="H5814" s="205"/>
    </row>
    <row r="5815" ht="15.75" customHeight="1">
      <c r="A5815" s="42"/>
      <c r="B5815" s="140"/>
      <c r="C5815" s="41"/>
      <c r="D5815" s="44"/>
      <c r="E5815" s="45"/>
      <c r="F5815" s="41"/>
      <c r="G5815" s="67"/>
      <c r="H5815" s="205"/>
    </row>
    <row r="5816" ht="15.75" customHeight="1">
      <c r="A5816" s="138" t="s">
        <v>562</v>
      </c>
      <c r="B5816" s="89" t="s">
        <v>729</v>
      </c>
      <c r="C5816" s="34" t="s">
        <v>484</v>
      </c>
      <c r="D5816" s="35"/>
      <c r="E5816" s="36"/>
      <c r="F5816" s="37"/>
      <c r="G5816" s="38"/>
      <c r="H5816" s="35"/>
    </row>
    <row r="5817" ht="15.75" customHeight="1">
      <c r="A5817" s="42"/>
      <c r="B5817" s="140"/>
      <c r="C5817" s="42"/>
      <c r="D5817" s="44"/>
      <c r="E5817" s="45"/>
      <c r="F5817" s="42"/>
      <c r="G5817" s="46"/>
      <c r="H5817" s="44"/>
    </row>
    <row r="5818" ht="15.75" customHeight="1">
      <c r="A5818" s="48" t="s">
        <v>476</v>
      </c>
      <c r="B5818" s="48" t="s">
        <v>477</v>
      </c>
      <c r="C5818" s="48" t="s">
        <v>478</v>
      </c>
      <c r="D5818" s="49" t="s">
        <v>564</v>
      </c>
      <c r="E5818" s="50" t="s">
        <v>10</v>
      </c>
      <c r="F5818" s="48" t="s">
        <v>480</v>
      </c>
      <c r="G5818" s="51" t="s">
        <v>481</v>
      </c>
      <c r="H5818" s="49" t="s">
        <v>565</v>
      </c>
    </row>
    <row r="5819" ht="15.75" customHeight="1">
      <c r="A5819" s="53">
        <v>1.0</v>
      </c>
      <c r="B5819" s="55" t="s">
        <v>69</v>
      </c>
      <c r="C5819" s="55" t="str">
        <f>+IF(ISERROR(VLOOKUP($B5819,Insumos!$C:$G,3,FALSE)),"",VLOOKUP($B5819,Insumos!$C:$G,3,FALSE))</f>
        <v>GRAMOS</v>
      </c>
      <c r="D5819" s="56">
        <f>+IF(ISERROR(VLOOKUP($B5819,Insumos!$C:$G,2,FALSE)),"",VLOOKUP($B5819,Insumos!$C:$G,2,FALSE))</f>
        <v>2777.79</v>
      </c>
      <c r="E5819" s="57">
        <f>+IF(ISERROR(VLOOKUP($B5819,Insumos!$C:$G,5,FALSE)),"",VLOOKUP($B5819,Insumos!$C:$G,5,FALSE))</f>
        <v>5700</v>
      </c>
      <c r="F5819" s="55" t="str">
        <f>+IF(ISERROR(VLOOKUP($B5819,Insumos!$C:$G,4,FALSE)),"",VLOOKUP($B5819,Insumos!$C:$G,4,FALSE))</f>
        <v>GRAMOS</v>
      </c>
      <c r="G5819" s="141">
        <v>40.0</v>
      </c>
      <c r="H5819" s="56">
        <f t="shared" ref="H5819:H5838" si="207">IF(ISERROR(ROUND(+D5819/E5819*G5819,2)),0,ROUND(+D5819/E5819*G5819,2))</f>
        <v>19.49</v>
      </c>
    </row>
    <row r="5820" ht="15.75" customHeight="1">
      <c r="A5820" s="53">
        <v>2.0</v>
      </c>
      <c r="B5820" s="55" t="s">
        <v>235</v>
      </c>
      <c r="C5820" s="55" t="str">
        <f>+IF(ISERROR(VLOOKUP($B5820,Insumos!$C:$G,3,FALSE)),"",VLOOKUP($B5820,Insumos!$C:$G,3,FALSE))</f>
        <v>GRAMOS</v>
      </c>
      <c r="D5820" s="56">
        <f>+IF(ISERROR(VLOOKUP($B5820,Insumos!$C:$G,2,FALSE)),"",VLOOKUP($B5820,Insumos!$C:$G,2,FALSE))</f>
        <v>13944.82759</v>
      </c>
      <c r="E5820" s="57">
        <f>+IF(ISERROR(VLOOKUP($B5820,Insumos!$C:$G,5,FALSE)),"",VLOOKUP($B5820,Insumos!$C:$G,5,FALSE))</f>
        <v>1000</v>
      </c>
      <c r="F5820" s="55" t="str">
        <f>+IF(ISERROR(VLOOKUP($B5820,Insumos!$C:$G,4,FALSE)),"",VLOOKUP($B5820,Insumos!$C:$G,4,FALSE))</f>
        <v>GRAMOS</v>
      </c>
      <c r="G5820" s="141">
        <v>40.0</v>
      </c>
      <c r="H5820" s="56">
        <f t="shared" si="207"/>
        <v>557.79</v>
      </c>
    </row>
    <row r="5821" ht="15.75" customHeight="1">
      <c r="A5821" s="53">
        <v>3.0</v>
      </c>
      <c r="B5821" s="55" t="s">
        <v>293</v>
      </c>
      <c r="C5821" s="55" t="str">
        <f>+IF(ISERROR(VLOOKUP($B5821,Insumos!$C:$G,3,FALSE)),"",VLOOKUP($B5821,Insumos!$C:$G,3,FALSE))</f>
        <v>GRAMOS</v>
      </c>
      <c r="D5821" s="56">
        <f>+IF(ISERROR(VLOOKUP($B5821,Insumos!$C:$G,2,FALSE)),"",VLOOKUP($B5821,Insumos!$C:$G,2,FALSE))</f>
        <v>59990</v>
      </c>
      <c r="E5821" s="57">
        <f>+IF(ISERROR(VLOOKUP($B5821,Insumos!$C:$G,5,FALSE)),"",VLOOKUP($B5821,Insumos!$C:$G,5,FALSE))</f>
        <v>1000</v>
      </c>
      <c r="F5821" s="55" t="str">
        <f>+IF(ISERROR(VLOOKUP($B5821,Insumos!$C:$G,4,FALSE)),"",VLOOKUP($B5821,Insumos!$C:$G,4,FALSE))</f>
        <v>GRAMOS</v>
      </c>
      <c r="G5821" s="141">
        <v>4.0</v>
      </c>
      <c r="H5821" s="56">
        <f t="shared" si="207"/>
        <v>239.96</v>
      </c>
    </row>
    <row r="5822" ht="15.75" customHeight="1">
      <c r="A5822" s="53">
        <v>4.0</v>
      </c>
      <c r="B5822" s="55" t="s">
        <v>192</v>
      </c>
      <c r="C5822" s="55" t="str">
        <f>+IF(ISERROR(VLOOKUP($B5822,Insumos!$C:$G,3,FALSE)),"",VLOOKUP($B5822,Insumos!$C:$G,3,FALSE))</f>
        <v>MILILITROS</v>
      </c>
      <c r="D5822" s="56">
        <f>+IF(ISERROR(VLOOKUP($B5822,Insumos!$C:$G,2,FALSE)),"",VLOOKUP($B5822,Insumos!$C:$G,2,FALSE))</f>
        <v>3782</v>
      </c>
      <c r="E5822" s="57">
        <f>+IF(ISERROR(VLOOKUP($B5822,Insumos!$C:$G,5,FALSE)),"",VLOOKUP($B5822,Insumos!$C:$G,5,FALSE))</f>
        <v>300</v>
      </c>
      <c r="F5822" s="55" t="str">
        <f>+IF(ISERROR(VLOOKUP($B5822,Insumos!$C:$G,4,FALSE)),"",VLOOKUP($B5822,Insumos!$C:$G,4,FALSE))</f>
        <v>MILILITROS</v>
      </c>
      <c r="G5822" s="141">
        <v>1.0</v>
      </c>
      <c r="H5822" s="56">
        <f t="shared" si="207"/>
        <v>12.61</v>
      </c>
    </row>
    <row r="5823" ht="15.75" customHeight="1">
      <c r="A5823" s="53">
        <v>5.0</v>
      </c>
      <c r="B5823" s="55" t="s">
        <v>169</v>
      </c>
      <c r="C5823" s="55" t="str">
        <f>+IF(ISERROR(VLOOKUP($B5823,Insumos!$C:$G,3,FALSE)),"",VLOOKUP($B5823,Insumos!$C:$G,3,FALSE))</f>
        <v>MILILITROS</v>
      </c>
      <c r="D5823" s="56">
        <f>+IF(ISERROR(VLOOKUP($B5823,Insumos!$C:$G,2,FALSE)),"",VLOOKUP($B5823,Insumos!$C:$G,2,FALSE))</f>
        <v>601.34</v>
      </c>
      <c r="E5823" s="57">
        <f>+IF(ISERROR(VLOOKUP($B5823,Insumos!$C:$G,5,FALSE)),"",VLOOKUP($B5823,Insumos!$C:$G,5,FALSE))</f>
        <v>652</v>
      </c>
      <c r="F5823" s="55" t="str">
        <f>+IF(ISERROR(VLOOKUP($B5823,Insumos!$C:$G,4,FALSE)),"",VLOOKUP($B5823,Insumos!$C:$G,4,FALSE))</f>
        <v>MILILITROS</v>
      </c>
      <c r="G5823" s="141">
        <v>1.0</v>
      </c>
      <c r="H5823" s="56">
        <f t="shared" si="207"/>
        <v>0.92</v>
      </c>
    </row>
    <row r="5824" ht="15.75" customHeight="1">
      <c r="A5824" s="53">
        <v>6.0</v>
      </c>
      <c r="B5824" s="55" t="s">
        <v>67</v>
      </c>
      <c r="C5824" s="55" t="str">
        <f>+IF(ISERROR(VLOOKUP($B5824,Insumos!$C:$G,3,FALSE)),"",VLOOKUP($B5824,Insumos!$C:$G,3,FALSE))</f>
        <v>GRAMOS</v>
      </c>
      <c r="D5824" s="56">
        <f>+IF(ISERROR(VLOOKUP($B5824,Insumos!$C:$G,2,FALSE)),"",VLOOKUP($B5824,Insumos!$C:$G,2,FALSE))</f>
        <v>294.1176471</v>
      </c>
      <c r="E5824" s="57">
        <f>+IF(ISERROR(VLOOKUP($B5824,Insumos!$C:$G,5,FALSE)),"",VLOOKUP($B5824,Insumos!$C:$G,5,FALSE))</f>
        <v>1000</v>
      </c>
      <c r="F5824" s="55" t="str">
        <f>+IF(ISERROR(VLOOKUP($B5824,Insumos!$C:$G,4,FALSE)),"",VLOOKUP($B5824,Insumos!$C:$G,4,FALSE))</f>
        <v>GRAMOS</v>
      </c>
      <c r="G5824" s="141">
        <v>1.0</v>
      </c>
      <c r="H5824" s="56">
        <f t="shared" si="207"/>
        <v>0.29</v>
      </c>
    </row>
    <row r="5825" ht="15.75" customHeight="1">
      <c r="A5825" s="53">
        <v>7.0</v>
      </c>
      <c r="B5825" s="55" t="s">
        <v>140</v>
      </c>
      <c r="C5825" s="55" t="str">
        <f>+IF(ISERROR(VLOOKUP($B5825,Insumos!$C:$G,3,FALSE)),"",VLOOKUP($B5825,Insumos!$C:$G,3,FALSE))</f>
        <v>MILILITROS</v>
      </c>
      <c r="D5825" s="56">
        <f>+IF(ISERROR(VLOOKUP($B5825,Insumos!$C:$G,2,FALSE)),"",VLOOKUP($B5825,Insumos!$C:$G,2,FALSE))</f>
        <v>18000</v>
      </c>
      <c r="E5825" s="57">
        <f>+IF(ISERROR(VLOOKUP($B5825,Insumos!$C:$G,5,FALSE)),"",VLOOKUP($B5825,Insumos!$C:$G,5,FALSE))</f>
        <v>3000</v>
      </c>
      <c r="F5825" s="55" t="str">
        <f>+IF(ISERROR(VLOOKUP($B5825,Insumos!$C:$G,4,FALSE)),"",VLOOKUP($B5825,Insumos!$C:$G,4,FALSE))</f>
        <v>MILILITROS</v>
      </c>
      <c r="G5825" s="141">
        <v>1.0</v>
      </c>
      <c r="H5825" s="56">
        <f t="shared" si="207"/>
        <v>6</v>
      </c>
    </row>
    <row r="5826" ht="15.75" customHeight="1">
      <c r="A5826" s="53">
        <v>8.0</v>
      </c>
      <c r="B5826" s="55" t="s">
        <v>297</v>
      </c>
      <c r="C5826" s="55" t="str">
        <f>+IF(ISERROR(VLOOKUP($B5826,Insumos!$C:$G,3,FALSE)),"",VLOOKUP($B5826,Insumos!$C:$G,3,FALSE))</f>
        <v>CAJA</v>
      </c>
      <c r="D5826" s="56">
        <f>+IF(ISERROR(VLOOKUP($B5826,Insumos!$C:$G,2,FALSE)),"",VLOOKUP($B5826,Insumos!$C:$G,2,FALSE))</f>
        <v>110</v>
      </c>
      <c r="E5826" s="57">
        <f>+IF(ISERROR(VLOOKUP($B5826,Insumos!$C:$G,5,FALSE)),"",VLOOKUP($B5826,Insumos!$C:$G,5,FALSE))</f>
        <v>1</v>
      </c>
      <c r="F5826" s="55" t="str">
        <f>+IF(ISERROR(VLOOKUP($B5826,Insumos!$C:$G,4,FALSE)),"",VLOOKUP($B5826,Insumos!$C:$G,4,FALSE))</f>
        <v>CAJA</v>
      </c>
      <c r="G5826" s="141">
        <v>1.0</v>
      </c>
      <c r="H5826" s="56">
        <f t="shared" si="207"/>
        <v>110</v>
      </c>
    </row>
    <row r="5827" ht="15.75" customHeight="1">
      <c r="A5827" s="53">
        <v>9.0</v>
      </c>
      <c r="B5827" s="55" t="s">
        <v>314</v>
      </c>
      <c r="C5827" s="55" t="str">
        <f>+IF(ISERROR(VLOOKUP($B5827,Insumos!$C:$G,3,FALSE)),"",VLOOKUP($B5827,Insumos!$C:$G,3,FALSE))</f>
        <v>UNIDAD</v>
      </c>
      <c r="D5827" s="56">
        <f>+IF(ISERROR(VLOOKUP($B5827,Insumos!$C:$G,2,FALSE)),"",VLOOKUP($B5827,Insumos!$C:$G,2,FALSE))</f>
        <v>10.5</v>
      </c>
      <c r="E5827" s="57">
        <f>+IF(ISERROR(VLOOKUP($B5827,Insumos!$C:$G,5,FALSE)),"",VLOOKUP($B5827,Insumos!$C:$G,5,FALSE))</f>
        <v>1</v>
      </c>
      <c r="F5827" s="55" t="str">
        <f>+IF(ISERROR(VLOOKUP($B5827,Insumos!$C:$G,4,FALSE)),"",VLOOKUP($B5827,Insumos!$C:$G,4,FALSE))</f>
        <v>UNIDAD</v>
      </c>
      <c r="G5827" s="141">
        <v>1.0</v>
      </c>
      <c r="H5827" s="56">
        <f t="shared" si="207"/>
        <v>10.5</v>
      </c>
    </row>
    <row r="5828" ht="15.75" customHeight="1">
      <c r="A5828" s="53">
        <v>10.0</v>
      </c>
      <c r="B5828" s="55" t="s">
        <v>156</v>
      </c>
      <c r="C5828" s="55" t="str">
        <f>+IF(ISERROR(VLOOKUP($B5828,Insumos!$C:$G,3,FALSE)),"",VLOOKUP($B5828,Insumos!$C:$G,3,FALSE))</f>
        <v>GRAMOS</v>
      </c>
      <c r="D5828" s="56">
        <f>+IF(ISERROR(VLOOKUP($B5828,Insumos!$C:$G,2,FALSE)),"",VLOOKUP($B5828,Insumos!$C:$G,2,FALSE))</f>
        <v>909</v>
      </c>
      <c r="E5828" s="57">
        <f>+IF(ISERROR(VLOOKUP($B5828,Insumos!$C:$G,5,FALSE)),"",VLOOKUP($B5828,Insumos!$C:$G,5,FALSE))</f>
        <v>1000</v>
      </c>
      <c r="F5828" s="55" t="str">
        <f>+IF(ISERROR(VLOOKUP($B5828,Insumos!$C:$G,4,FALSE)),"",VLOOKUP($B5828,Insumos!$C:$G,4,FALSE))</f>
        <v>GRAMOS</v>
      </c>
      <c r="G5828" s="141">
        <v>8.0</v>
      </c>
      <c r="H5828" s="56">
        <f t="shared" si="207"/>
        <v>7.27</v>
      </c>
    </row>
    <row r="5829" ht="15.75" customHeight="1">
      <c r="A5829" s="53">
        <v>11.0</v>
      </c>
      <c r="B5829" s="55" t="s">
        <v>313</v>
      </c>
      <c r="C5829" s="55" t="str">
        <f>+IF(ISERROR(VLOOKUP($B5829,Insumos!$C:$G,3,FALSE)),"",VLOOKUP($B5829,Insumos!$C:$G,3,FALSE))</f>
        <v>GRAMOS</v>
      </c>
      <c r="D5829" s="56">
        <f>+IF(ISERROR(VLOOKUP($B5829,Insumos!$C:$G,2,FALSE)),"",VLOOKUP($B5829,Insumos!$C:$G,2,FALSE))</f>
        <v>6750</v>
      </c>
      <c r="E5829" s="57">
        <f>+IF(ISERROR(VLOOKUP($B5829,Insumos!$C:$G,5,FALSE)),"",VLOOKUP($B5829,Insumos!$C:$G,5,FALSE))</f>
        <v>1000</v>
      </c>
      <c r="F5829" s="55" t="str">
        <f>+IF(ISERROR(VLOOKUP($B5829,Insumos!$C:$G,4,FALSE)),"",VLOOKUP($B5829,Insumos!$C:$G,4,FALSE))</f>
        <v>GRAMOS</v>
      </c>
      <c r="G5829" s="141">
        <v>8.0</v>
      </c>
      <c r="H5829" s="56">
        <f t="shared" si="207"/>
        <v>54</v>
      </c>
    </row>
    <row r="5830" ht="15.75" customHeight="1">
      <c r="A5830" s="53">
        <v>12.0</v>
      </c>
      <c r="B5830" s="55" t="s">
        <v>311</v>
      </c>
      <c r="C5830" s="55" t="str">
        <f>+IF(ISERROR(VLOOKUP($B5830,Insumos!$C:$G,3,FALSE)),"",VLOOKUP($B5830,Insumos!$C:$G,3,FALSE))</f>
        <v>UNIDAD</v>
      </c>
      <c r="D5830" s="56">
        <f>+IF(ISERROR(VLOOKUP($B5830,Insumos!$C:$G,2,FALSE)),"",VLOOKUP($B5830,Insumos!$C:$G,2,FALSE))</f>
        <v>75.25</v>
      </c>
      <c r="E5830" s="57">
        <f>+IF(ISERROR(VLOOKUP($B5830,Insumos!$C:$G,5,FALSE)),"",VLOOKUP($B5830,Insumos!$C:$G,5,FALSE))</f>
        <v>1</v>
      </c>
      <c r="F5830" s="55" t="str">
        <f>+IF(ISERROR(VLOOKUP($B5830,Insumos!$C:$G,4,FALSE)),"",VLOOKUP($B5830,Insumos!$C:$G,4,FALSE))</f>
        <v>UNIDAD</v>
      </c>
      <c r="G5830" s="141">
        <v>1.0</v>
      </c>
      <c r="H5830" s="56">
        <f t="shared" si="207"/>
        <v>75.25</v>
      </c>
    </row>
    <row r="5831" ht="15.75" customHeight="1">
      <c r="A5831" s="53">
        <v>13.0</v>
      </c>
      <c r="B5831" s="55" t="s">
        <v>312</v>
      </c>
      <c r="C5831" s="55" t="str">
        <f>+IF(ISERROR(VLOOKUP($B5831,Insumos!$C:$G,3,FALSE)),"",VLOOKUP($B5831,Insumos!$C:$G,3,FALSE))</f>
        <v>UNIDAD</v>
      </c>
      <c r="D5831" s="56">
        <f>+IF(ISERROR(VLOOKUP($B5831,Insumos!$C:$G,2,FALSE)),"",VLOOKUP($B5831,Insumos!$C:$G,2,FALSE))</f>
        <v>90.25</v>
      </c>
      <c r="E5831" s="57">
        <f>+IF(ISERROR(VLOOKUP($B5831,Insumos!$C:$G,5,FALSE)),"",VLOOKUP($B5831,Insumos!$C:$G,5,FALSE))</f>
        <v>1</v>
      </c>
      <c r="F5831" s="55" t="str">
        <f>+IF(ISERROR(VLOOKUP($B5831,Insumos!$C:$G,4,FALSE)),"",VLOOKUP($B5831,Insumos!$C:$G,4,FALSE))</f>
        <v>UNIDAD</v>
      </c>
      <c r="G5831" s="141">
        <v>1.0</v>
      </c>
      <c r="H5831" s="56">
        <f t="shared" si="207"/>
        <v>90.25</v>
      </c>
    </row>
    <row r="5832" ht="15.75" customHeight="1">
      <c r="A5832" s="53">
        <v>14.0</v>
      </c>
      <c r="B5832" s="55" t="s">
        <v>303</v>
      </c>
      <c r="C5832" s="55" t="str">
        <f>+IF(ISERROR(VLOOKUP($B5832,Insumos!$C:$G,3,FALSE)),"",VLOOKUP($B5832,Insumos!$C:$G,3,FALSE))</f>
        <v>UNIDAD</v>
      </c>
      <c r="D5832" s="56">
        <f>+IF(ISERROR(VLOOKUP($B5832,Insumos!$C:$G,2,FALSE)),"",VLOOKUP($B5832,Insumos!$C:$G,2,FALSE))</f>
        <v>10</v>
      </c>
      <c r="E5832" s="57">
        <f>+IF(ISERROR(VLOOKUP($B5832,Insumos!$C:$G,5,FALSE)),"",VLOOKUP($B5832,Insumos!$C:$G,5,FALSE))</f>
        <v>1</v>
      </c>
      <c r="F5832" s="55" t="str">
        <f>+IF(ISERROR(VLOOKUP($B5832,Insumos!$C:$G,4,FALSE)),"",VLOOKUP($B5832,Insumos!$C:$G,4,FALSE))</f>
        <v>UNIDAD</v>
      </c>
      <c r="G5832" s="141">
        <v>1.0</v>
      </c>
      <c r="H5832" s="56">
        <f t="shared" si="207"/>
        <v>10</v>
      </c>
    </row>
    <row r="5833" ht="15.75" customHeight="1">
      <c r="A5833" s="53">
        <v>15.0</v>
      </c>
      <c r="B5833" s="55" t="s">
        <v>304</v>
      </c>
      <c r="C5833" s="55" t="str">
        <f>+IF(ISERROR(VLOOKUP($B5833,Insumos!$C:$G,3,FALSE)),"",VLOOKUP($B5833,Insumos!$C:$G,3,FALSE))</f>
        <v>UNIDAD</v>
      </c>
      <c r="D5833" s="56">
        <f>+IF(ISERROR(VLOOKUP($B5833,Insumos!$C:$G,2,FALSE)),"",VLOOKUP($B5833,Insumos!$C:$G,2,FALSE))</f>
        <v>9</v>
      </c>
      <c r="E5833" s="57">
        <f>+IF(ISERROR(VLOOKUP($B5833,Insumos!$C:$G,5,FALSE)),"",VLOOKUP($B5833,Insumos!$C:$G,5,FALSE))</f>
        <v>1</v>
      </c>
      <c r="F5833" s="55" t="str">
        <f>+IF(ISERROR(VLOOKUP($B5833,Insumos!$C:$G,4,FALSE)),"",VLOOKUP($B5833,Insumos!$C:$G,4,FALSE))</f>
        <v>UNIDAD</v>
      </c>
      <c r="G5833" s="141">
        <v>1.0</v>
      </c>
      <c r="H5833" s="56">
        <f t="shared" si="207"/>
        <v>9</v>
      </c>
    </row>
    <row r="5834" ht="15.75" customHeight="1">
      <c r="A5834" s="53">
        <v>16.0</v>
      </c>
      <c r="B5834" s="55" t="s">
        <v>315</v>
      </c>
      <c r="C5834" s="55" t="str">
        <f>+IF(ISERROR(VLOOKUP($B5834,Insumos!$C:$G,3,FALSE)),"",VLOOKUP($B5834,Insumos!$C:$G,3,FALSE))</f>
        <v>UNIDAD</v>
      </c>
      <c r="D5834" s="56">
        <f>+IF(ISERROR(VLOOKUP($B5834,Insumos!$C:$G,2,FALSE)),"",VLOOKUP($B5834,Insumos!$C:$G,2,FALSE))</f>
        <v>170</v>
      </c>
      <c r="E5834" s="57">
        <f>+IF(ISERROR(VLOOKUP($B5834,Insumos!$C:$G,5,FALSE)),"",VLOOKUP($B5834,Insumos!$C:$G,5,FALSE))</f>
        <v>1</v>
      </c>
      <c r="F5834" s="55" t="str">
        <f>+IF(ISERROR(VLOOKUP($B5834,Insumos!$C:$G,4,FALSE)),"",VLOOKUP($B5834,Insumos!$C:$G,4,FALSE))</f>
        <v>UNIDAD</v>
      </c>
      <c r="G5834" s="141">
        <v>1.0</v>
      </c>
      <c r="H5834" s="56">
        <f t="shared" si="207"/>
        <v>170</v>
      </c>
    </row>
    <row r="5835" ht="15.75" customHeight="1">
      <c r="A5835" s="53">
        <v>17.0</v>
      </c>
      <c r="B5835" s="55"/>
      <c r="C5835" s="55" t="str">
        <f>+IF(ISERROR(VLOOKUP($B5835,Insumos!$C:$G,3,FALSE)),"",VLOOKUP($B5835,Insumos!$C:$G,3,FALSE))</f>
        <v/>
      </c>
      <c r="D5835" s="56" t="str">
        <f>+IF(ISERROR(VLOOKUP($B5835,Insumos!$C:$G,2,FALSE)),"",VLOOKUP($B5835,Insumos!$C:$G,2,FALSE))</f>
        <v/>
      </c>
      <c r="E5835" s="57" t="str">
        <f>+IF(ISERROR(VLOOKUP($B5835,Insumos!$C:$G,5,FALSE)),"",VLOOKUP($B5835,Insumos!$C:$G,5,FALSE))</f>
        <v/>
      </c>
      <c r="F5835" s="55" t="str">
        <f>+IF(ISERROR(VLOOKUP($B5835,Insumos!$C:$G,4,FALSE)),"",VLOOKUP($B5835,Insumos!$C:$G,4,FALSE))</f>
        <v/>
      </c>
      <c r="G5835" s="141"/>
      <c r="H5835" s="56">
        <f t="shared" si="207"/>
        <v>0</v>
      </c>
    </row>
    <row r="5836" ht="15.75" customHeight="1">
      <c r="A5836" s="53">
        <v>18.0</v>
      </c>
      <c r="B5836" s="55"/>
      <c r="C5836" s="55" t="str">
        <f>+IF(ISERROR(VLOOKUP($B5836,Insumos!$C:$G,3,FALSE)),"",VLOOKUP($B5836,Insumos!$C:$G,3,FALSE))</f>
        <v/>
      </c>
      <c r="D5836" s="56" t="str">
        <f>+IF(ISERROR(VLOOKUP($B5836,Insumos!$C:$G,2,FALSE)),"",VLOOKUP($B5836,Insumos!$C:$G,2,FALSE))</f>
        <v/>
      </c>
      <c r="E5836" s="57" t="str">
        <f>+IF(ISERROR(VLOOKUP($B5836,Insumos!$C:$G,5,FALSE)),"",VLOOKUP($B5836,Insumos!$C:$G,5,FALSE))</f>
        <v/>
      </c>
      <c r="F5836" s="55" t="str">
        <f>+IF(ISERROR(VLOOKUP($B5836,Insumos!$C:$G,4,FALSE)),"",VLOOKUP($B5836,Insumos!$C:$G,4,FALSE))</f>
        <v/>
      </c>
      <c r="G5836" s="141"/>
      <c r="H5836" s="56">
        <f t="shared" si="207"/>
        <v>0</v>
      </c>
    </row>
    <row r="5837" ht="15.75" customHeight="1">
      <c r="A5837" s="53">
        <v>19.0</v>
      </c>
      <c r="B5837" s="55"/>
      <c r="C5837" s="55" t="str">
        <f>+IF(ISERROR(VLOOKUP($B5837,Insumos!$C:$G,3,FALSE)),"",VLOOKUP($B5837,Insumos!$C:$G,3,FALSE))</f>
        <v/>
      </c>
      <c r="D5837" s="56" t="str">
        <f>+IF(ISERROR(VLOOKUP($B5837,Insumos!$C:$G,2,FALSE)),"",VLOOKUP($B5837,Insumos!$C:$G,2,FALSE))</f>
        <v/>
      </c>
      <c r="E5837" s="57" t="str">
        <f>+IF(ISERROR(VLOOKUP($B5837,Insumos!$C:$G,5,FALSE)),"",VLOOKUP($B5837,Insumos!$C:$G,5,FALSE))</f>
        <v/>
      </c>
      <c r="F5837" s="55" t="str">
        <f>+IF(ISERROR(VLOOKUP($B5837,Insumos!$C:$G,4,FALSE)),"",VLOOKUP($B5837,Insumos!$C:$G,4,FALSE))</f>
        <v/>
      </c>
      <c r="G5837" s="141"/>
      <c r="H5837" s="56">
        <f t="shared" si="207"/>
        <v>0</v>
      </c>
    </row>
    <row r="5838" ht="15.75" customHeight="1">
      <c r="A5838" s="53">
        <v>20.0</v>
      </c>
      <c r="B5838" s="55"/>
      <c r="C5838" s="55" t="str">
        <f>+IF(ISERROR(VLOOKUP($B5838,Insumos!$C:$G,3,FALSE)),"",VLOOKUP($B5838,Insumos!$C:$G,3,FALSE))</f>
        <v/>
      </c>
      <c r="D5838" s="56" t="str">
        <f>+IF(ISERROR(VLOOKUP($B5838,Insumos!$C:$G,2,FALSE)),"",VLOOKUP($B5838,Insumos!$C:$G,2,FALSE))</f>
        <v/>
      </c>
      <c r="E5838" s="57" t="str">
        <f>+IF(ISERROR(VLOOKUP($B5838,Insumos!$C:$G,5,FALSE)),"",VLOOKUP($B5838,Insumos!$C:$G,5,FALSE))</f>
        <v/>
      </c>
      <c r="F5838" s="55" t="str">
        <f>+IF(ISERROR(VLOOKUP($B5838,Insumos!$C:$G,4,FALSE)),"",VLOOKUP($B5838,Insumos!$C:$G,4,FALSE))</f>
        <v/>
      </c>
      <c r="G5838" s="141"/>
      <c r="H5838" s="56">
        <f t="shared" si="207"/>
        <v>0</v>
      </c>
    </row>
    <row r="5839" ht="15.75" customHeight="1">
      <c r="A5839" s="42"/>
      <c r="B5839" s="140"/>
      <c r="C5839" s="41"/>
      <c r="D5839" s="44"/>
      <c r="E5839" s="45"/>
      <c r="F5839" s="41"/>
      <c r="G5839" s="67" t="s">
        <v>566</v>
      </c>
      <c r="H5839" s="68">
        <f>+SUM(H5819:H5838)</f>
        <v>1373.33</v>
      </c>
    </row>
    <row r="5840" ht="15.75" customHeight="1">
      <c r="A5840" s="42"/>
      <c r="B5840" s="140"/>
      <c r="C5840" s="41"/>
      <c r="D5840" s="44"/>
      <c r="E5840" s="45"/>
      <c r="F5840" s="41"/>
      <c r="G5840" s="67" t="s">
        <v>569</v>
      </c>
      <c r="H5840" s="142">
        <f>+H5839/10</f>
        <v>137.333</v>
      </c>
    </row>
    <row r="5841" ht="15.75" customHeight="1">
      <c r="A5841" s="42"/>
      <c r="B5841" s="140"/>
      <c r="C5841" s="41"/>
      <c r="D5841" s="44"/>
      <c r="E5841" s="45"/>
      <c r="F5841" s="41"/>
      <c r="G5841" s="67" t="s">
        <v>570</v>
      </c>
      <c r="H5841" s="143">
        <f>(H5839+H5840)*1.19</f>
        <v>1797.68897</v>
      </c>
    </row>
    <row r="5842" ht="15.75" customHeight="1">
      <c r="A5842" s="42"/>
      <c r="B5842" s="140"/>
      <c r="C5842" s="41"/>
      <c r="D5842" s="44"/>
      <c r="E5842" s="45"/>
      <c r="F5842" s="41"/>
      <c r="G5842" s="67" t="s">
        <v>571</v>
      </c>
      <c r="H5842" s="144">
        <f>+H5841/H5843</f>
        <v>0.1499323578</v>
      </c>
    </row>
    <row r="5843" ht="15.75" customHeight="1">
      <c r="A5843" s="42"/>
      <c r="B5843" s="140"/>
      <c r="C5843" s="41"/>
      <c r="D5843" s="44"/>
      <c r="E5843" s="45"/>
      <c r="F5843" s="41"/>
      <c r="G5843" s="67" t="s">
        <v>572</v>
      </c>
      <c r="H5843" s="154">
        <v>11990.0</v>
      </c>
    </row>
    <row r="5844" ht="15.75" customHeight="1">
      <c r="A5844" s="42"/>
      <c r="B5844" s="140"/>
      <c r="C5844" s="41"/>
      <c r="D5844" s="44"/>
      <c r="E5844" s="45"/>
      <c r="F5844" s="41"/>
      <c r="G5844" s="67"/>
      <c r="H5844" s="205"/>
    </row>
    <row r="5845" ht="15.75" customHeight="1">
      <c r="A5845" s="138" t="s">
        <v>562</v>
      </c>
      <c r="B5845" s="89" t="s">
        <v>730</v>
      </c>
      <c r="C5845" s="34" t="s">
        <v>484</v>
      </c>
      <c r="D5845" s="35"/>
      <c r="E5845" s="36"/>
      <c r="F5845" s="37"/>
      <c r="G5845" s="38"/>
      <c r="H5845" s="35"/>
    </row>
    <row r="5846" ht="15.75" customHeight="1">
      <c r="A5846" s="42"/>
      <c r="B5846" s="140"/>
      <c r="C5846" s="42"/>
      <c r="D5846" s="44"/>
      <c r="E5846" s="45"/>
      <c r="F5846" s="42"/>
      <c r="G5846" s="46"/>
      <c r="H5846" s="44"/>
    </row>
    <row r="5847" ht="15.75" customHeight="1">
      <c r="A5847" s="48" t="s">
        <v>476</v>
      </c>
      <c r="B5847" s="48" t="s">
        <v>477</v>
      </c>
      <c r="C5847" s="48" t="s">
        <v>478</v>
      </c>
      <c r="D5847" s="49" t="s">
        <v>564</v>
      </c>
      <c r="E5847" s="50" t="s">
        <v>10</v>
      </c>
      <c r="F5847" s="48" t="s">
        <v>480</v>
      </c>
      <c r="G5847" s="51" t="s">
        <v>481</v>
      </c>
      <c r="H5847" s="49" t="s">
        <v>565</v>
      </c>
    </row>
    <row r="5848" ht="15.75" customHeight="1">
      <c r="A5848" s="53">
        <v>1.0</v>
      </c>
      <c r="B5848" s="55" t="s">
        <v>69</v>
      </c>
      <c r="C5848" s="55" t="str">
        <f>+IF(ISERROR(VLOOKUP($B5848,Insumos!$C:$G,3,FALSE)),"",VLOOKUP($B5848,Insumos!$C:$G,3,FALSE))</f>
        <v>GRAMOS</v>
      </c>
      <c r="D5848" s="56">
        <f>+IF(ISERROR(VLOOKUP($B5848,Insumos!$C:$G,2,FALSE)),"",VLOOKUP($B5848,Insumos!$C:$G,2,FALSE))</f>
        <v>2777.79</v>
      </c>
      <c r="E5848" s="57">
        <f>+IF(ISERROR(VLOOKUP($B5848,Insumos!$C:$G,5,FALSE)),"",VLOOKUP($B5848,Insumos!$C:$G,5,FALSE))</f>
        <v>5700</v>
      </c>
      <c r="F5848" s="55" t="str">
        <f>+IF(ISERROR(VLOOKUP($B5848,Insumos!$C:$G,4,FALSE)),"",VLOOKUP($B5848,Insumos!$C:$G,4,FALSE))</f>
        <v>GRAMOS</v>
      </c>
      <c r="G5848" s="141">
        <v>40.0</v>
      </c>
      <c r="H5848" s="56">
        <f t="shared" ref="H5848:H5867" si="208">IF(ISERROR(ROUND(+D5848/E5848*G5848,2)),0,ROUND(+D5848/E5848*G5848,2))</f>
        <v>19.49</v>
      </c>
    </row>
    <row r="5849" ht="15.75" customHeight="1">
      <c r="A5849" s="53">
        <v>2.0</v>
      </c>
      <c r="B5849" s="55" t="s">
        <v>232</v>
      </c>
      <c r="C5849" s="55" t="str">
        <f>+IF(ISERROR(VLOOKUP($B5849,Insumos!$C:$G,3,FALSE)),"",VLOOKUP($B5849,Insumos!$C:$G,3,FALSE))</f>
        <v>GRAMOS</v>
      </c>
      <c r="D5849" s="56">
        <f>+IF(ISERROR(VLOOKUP($B5849,Insumos!$C:$G,2,FALSE)),"",VLOOKUP($B5849,Insumos!$C:$G,2,FALSE))</f>
        <v>3529.411765</v>
      </c>
      <c r="E5849" s="57">
        <f>+IF(ISERROR(VLOOKUP($B5849,Insumos!$C:$G,5,FALSE)),"",VLOOKUP($B5849,Insumos!$C:$G,5,FALSE))</f>
        <v>1000</v>
      </c>
      <c r="F5849" s="55" t="str">
        <f>+IF(ISERROR(VLOOKUP($B5849,Insumos!$C:$G,4,FALSE)),"",VLOOKUP($B5849,Insumos!$C:$G,4,FALSE))</f>
        <v>GRAMOS</v>
      </c>
      <c r="G5849" s="141">
        <v>24.0</v>
      </c>
      <c r="H5849" s="56">
        <f t="shared" si="208"/>
        <v>84.71</v>
      </c>
    </row>
    <row r="5850" ht="15.75" customHeight="1">
      <c r="A5850" s="53">
        <v>3.0</v>
      </c>
      <c r="B5850" s="55" t="s">
        <v>320</v>
      </c>
      <c r="C5850" s="55" t="str">
        <f>+IF(ISERROR(VLOOKUP($B5850,Insumos!$C:$G,3,FALSE)),"",VLOOKUP($B5850,Insumos!$C:$G,3,FALSE))</f>
        <v>GRAMOS</v>
      </c>
      <c r="D5850" s="56">
        <f>+IF(ISERROR(VLOOKUP($B5850,Insumos!$C:$G,2,FALSE)),"",VLOOKUP($B5850,Insumos!$C:$G,2,FALSE))</f>
        <v>191.87</v>
      </c>
      <c r="E5850" s="57">
        <f>+IF(ISERROR(VLOOKUP($B5850,Insumos!$C:$G,5,FALSE)),"",VLOOKUP($B5850,Insumos!$C:$G,5,FALSE))</f>
        <v>116</v>
      </c>
      <c r="F5850" s="55" t="str">
        <f>+IF(ISERROR(VLOOKUP($B5850,Insumos!$C:$G,4,FALSE)),"",VLOOKUP($B5850,Insumos!$C:$G,4,FALSE))</f>
        <v>GRAMOS</v>
      </c>
      <c r="G5850" s="141">
        <v>8.0</v>
      </c>
      <c r="H5850" s="56">
        <f t="shared" si="208"/>
        <v>13.23</v>
      </c>
    </row>
    <row r="5851" ht="15.75" customHeight="1">
      <c r="A5851" s="53">
        <v>4.0</v>
      </c>
      <c r="B5851" s="55" t="s">
        <v>321</v>
      </c>
      <c r="C5851" s="55" t="str">
        <f>+IF(ISERROR(VLOOKUP($B5851,Insumos!$C:$G,3,FALSE)),"",VLOOKUP($B5851,Insumos!$C:$G,3,FALSE))</f>
        <v>MILILITROS</v>
      </c>
      <c r="D5851" s="56">
        <f>+IF(ISERROR(VLOOKUP($B5851,Insumos!$C:$G,2,FALSE)),"",VLOOKUP($B5851,Insumos!$C:$G,2,FALSE))</f>
        <v>2265.14</v>
      </c>
      <c r="E5851" s="57">
        <f>+IF(ISERROR(VLOOKUP($B5851,Insumos!$C:$G,5,FALSE)),"",VLOOKUP($B5851,Insumos!$C:$G,5,FALSE))</f>
        <v>1000</v>
      </c>
      <c r="F5851" s="55" t="str">
        <f>+IF(ISERROR(VLOOKUP($B5851,Insumos!$C:$G,4,FALSE)),"",VLOOKUP($B5851,Insumos!$C:$G,4,FALSE))</f>
        <v>MILILITROS</v>
      </c>
      <c r="G5851" s="141">
        <v>3.0</v>
      </c>
      <c r="H5851" s="56">
        <f t="shared" si="208"/>
        <v>6.8</v>
      </c>
    </row>
    <row r="5852" ht="15.75" customHeight="1">
      <c r="A5852" s="53">
        <v>5.0</v>
      </c>
      <c r="B5852" s="55" t="s">
        <v>226</v>
      </c>
      <c r="C5852" s="55" t="str">
        <f>+IF(ISERROR(VLOOKUP($B5852,Insumos!$C:$G,3,FALSE)),"",VLOOKUP($B5852,Insumos!$C:$G,3,FALSE))</f>
        <v>GRAMOS</v>
      </c>
      <c r="D5852" s="56">
        <f>+IF(ISERROR(VLOOKUP($B5852,Insumos!$C:$G,2,FALSE)),"",VLOOKUP($B5852,Insumos!$C:$G,2,FALSE))</f>
        <v>10926</v>
      </c>
      <c r="E5852" s="57">
        <f>+IF(ISERROR(VLOOKUP($B5852,Insumos!$C:$G,5,FALSE)),"",VLOOKUP($B5852,Insumos!$C:$G,5,FALSE))</f>
        <v>500</v>
      </c>
      <c r="F5852" s="55" t="str">
        <f>+IF(ISERROR(VLOOKUP($B5852,Insumos!$C:$G,4,FALSE)),"",VLOOKUP($B5852,Insumos!$C:$G,4,FALSE))</f>
        <v>GRAMOS</v>
      </c>
      <c r="G5852" s="141">
        <v>1.0</v>
      </c>
      <c r="H5852" s="56">
        <f t="shared" si="208"/>
        <v>21.85</v>
      </c>
    </row>
    <row r="5853" ht="15.75" customHeight="1">
      <c r="A5853" s="53">
        <v>6.0</v>
      </c>
      <c r="B5853" s="55" t="s">
        <v>54</v>
      </c>
      <c r="C5853" s="55" t="str">
        <f>+IF(ISERROR(VLOOKUP($B5853,Insumos!$C:$G,3,FALSE)),"",VLOOKUP($B5853,Insumos!$C:$G,3,FALSE))</f>
        <v>UNIDAD</v>
      </c>
      <c r="D5853" s="56">
        <f>+IF(ISERROR(VLOOKUP($B5853,Insumos!$C:$G,2,FALSE)),"",VLOOKUP($B5853,Insumos!$C:$G,2,FALSE))</f>
        <v>8000</v>
      </c>
      <c r="E5853" s="57">
        <f>+IF(ISERROR(VLOOKUP($B5853,Insumos!$C:$G,5,FALSE)),"",VLOOKUP($B5853,Insumos!$C:$G,5,FALSE))</f>
        <v>36</v>
      </c>
      <c r="F5853" s="55" t="str">
        <f>+IF(ISERROR(VLOOKUP($B5853,Insumos!$C:$G,4,FALSE)),"",VLOOKUP($B5853,Insumos!$C:$G,4,FALSE))</f>
        <v>UNIDAD</v>
      </c>
      <c r="G5853" s="141">
        <v>0.2</v>
      </c>
      <c r="H5853" s="56">
        <f t="shared" si="208"/>
        <v>44.44</v>
      </c>
    </row>
    <row r="5854" ht="15.75" customHeight="1">
      <c r="A5854" s="53">
        <v>7.0</v>
      </c>
      <c r="B5854" s="55" t="s">
        <v>297</v>
      </c>
      <c r="C5854" s="55" t="str">
        <f>+IF(ISERROR(VLOOKUP($B5854,Insumos!$C:$G,3,FALSE)),"",VLOOKUP($B5854,Insumos!$C:$G,3,FALSE))</f>
        <v>CAJA</v>
      </c>
      <c r="D5854" s="56">
        <f>+IF(ISERROR(VLOOKUP($B5854,Insumos!$C:$G,2,FALSE)),"",VLOOKUP($B5854,Insumos!$C:$G,2,FALSE))</f>
        <v>110</v>
      </c>
      <c r="E5854" s="57">
        <f>+IF(ISERROR(VLOOKUP($B5854,Insumos!$C:$G,5,FALSE)),"",VLOOKUP($B5854,Insumos!$C:$G,5,FALSE))</f>
        <v>1</v>
      </c>
      <c r="F5854" s="55" t="str">
        <f>+IF(ISERROR(VLOOKUP($B5854,Insumos!$C:$G,4,FALSE)),"",VLOOKUP($B5854,Insumos!$C:$G,4,FALSE))</f>
        <v>CAJA</v>
      </c>
      <c r="G5854" s="141">
        <v>1.0</v>
      </c>
      <c r="H5854" s="56">
        <f t="shared" si="208"/>
        <v>110</v>
      </c>
    </row>
    <row r="5855" ht="15.75" customHeight="1">
      <c r="A5855" s="53">
        <v>8.0</v>
      </c>
      <c r="B5855" s="55" t="s">
        <v>314</v>
      </c>
      <c r="C5855" s="55" t="str">
        <f>+IF(ISERROR(VLOOKUP($B5855,Insumos!$C:$G,3,FALSE)),"",VLOOKUP($B5855,Insumos!$C:$G,3,FALSE))</f>
        <v>UNIDAD</v>
      </c>
      <c r="D5855" s="56">
        <f>+IF(ISERROR(VLOOKUP($B5855,Insumos!$C:$G,2,FALSE)),"",VLOOKUP($B5855,Insumos!$C:$G,2,FALSE))</f>
        <v>10.5</v>
      </c>
      <c r="E5855" s="57">
        <f>+IF(ISERROR(VLOOKUP($B5855,Insumos!$C:$G,5,FALSE)),"",VLOOKUP($B5855,Insumos!$C:$G,5,FALSE))</f>
        <v>1</v>
      </c>
      <c r="F5855" s="55" t="str">
        <f>+IF(ISERROR(VLOOKUP($B5855,Insumos!$C:$G,4,FALSE)),"",VLOOKUP($B5855,Insumos!$C:$G,4,FALSE))</f>
        <v>UNIDAD</v>
      </c>
      <c r="G5855" s="141">
        <v>1.0</v>
      </c>
      <c r="H5855" s="56">
        <f t="shared" si="208"/>
        <v>10.5</v>
      </c>
    </row>
    <row r="5856" ht="15.75" customHeight="1">
      <c r="A5856" s="53">
        <v>9.0</v>
      </c>
      <c r="B5856" s="55" t="s">
        <v>156</v>
      </c>
      <c r="C5856" s="55" t="str">
        <f>+IF(ISERROR(VLOOKUP($B5856,Insumos!$C:$G,3,FALSE)),"",VLOOKUP($B5856,Insumos!$C:$G,3,FALSE))</f>
        <v>GRAMOS</v>
      </c>
      <c r="D5856" s="56">
        <f>+IF(ISERROR(VLOOKUP($B5856,Insumos!$C:$G,2,FALSE)),"",VLOOKUP($B5856,Insumos!$C:$G,2,FALSE))</f>
        <v>909</v>
      </c>
      <c r="E5856" s="57">
        <f>+IF(ISERROR(VLOOKUP($B5856,Insumos!$C:$G,5,FALSE)),"",VLOOKUP($B5856,Insumos!$C:$G,5,FALSE))</f>
        <v>1000</v>
      </c>
      <c r="F5856" s="55" t="str">
        <f>+IF(ISERROR(VLOOKUP($B5856,Insumos!$C:$G,4,FALSE)),"",VLOOKUP($B5856,Insumos!$C:$G,4,FALSE))</f>
        <v>GRAMOS</v>
      </c>
      <c r="G5856" s="141">
        <v>8.0</v>
      </c>
      <c r="H5856" s="56">
        <f t="shared" si="208"/>
        <v>7.27</v>
      </c>
    </row>
    <row r="5857" ht="15.75" customHeight="1">
      <c r="A5857" s="53">
        <v>10.0</v>
      </c>
      <c r="B5857" s="55" t="s">
        <v>313</v>
      </c>
      <c r="C5857" s="55" t="str">
        <f>+IF(ISERROR(VLOOKUP($B5857,Insumos!$C:$G,3,FALSE)),"",VLOOKUP($B5857,Insumos!$C:$G,3,FALSE))</f>
        <v>GRAMOS</v>
      </c>
      <c r="D5857" s="56">
        <f>+IF(ISERROR(VLOOKUP($B5857,Insumos!$C:$G,2,FALSE)),"",VLOOKUP($B5857,Insumos!$C:$G,2,FALSE))</f>
        <v>6750</v>
      </c>
      <c r="E5857" s="57">
        <f>+IF(ISERROR(VLOOKUP($B5857,Insumos!$C:$G,5,FALSE)),"",VLOOKUP($B5857,Insumos!$C:$G,5,FALSE))</f>
        <v>1000</v>
      </c>
      <c r="F5857" s="55" t="str">
        <f>+IF(ISERROR(VLOOKUP($B5857,Insumos!$C:$G,4,FALSE)),"",VLOOKUP($B5857,Insumos!$C:$G,4,FALSE))</f>
        <v>GRAMOS</v>
      </c>
      <c r="G5857" s="141">
        <v>8.0</v>
      </c>
      <c r="H5857" s="56">
        <f t="shared" si="208"/>
        <v>54</v>
      </c>
    </row>
    <row r="5858" ht="15.75" customHeight="1">
      <c r="A5858" s="53">
        <v>11.0</v>
      </c>
      <c r="B5858" s="55" t="s">
        <v>311</v>
      </c>
      <c r="C5858" s="55" t="str">
        <f>+IF(ISERROR(VLOOKUP($B5858,Insumos!$C:$G,3,FALSE)),"",VLOOKUP($B5858,Insumos!$C:$G,3,FALSE))</f>
        <v>UNIDAD</v>
      </c>
      <c r="D5858" s="56">
        <f>+IF(ISERROR(VLOOKUP($B5858,Insumos!$C:$G,2,FALSE)),"",VLOOKUP($B5858,Insumos!$C:$G,2,FALSE))</f>
        <v>75.25</v>
      </c>
      <c r="E5858" s="57">
        <f>+IF(ISERROR(VLOOKUP($B5858,Insumos!$C:$G,5,FALSE)),"",VLOOKUP($B5858,Insumos!$C:$G,5,FALSE))</f>
        <v>1</v>
      </c>
      <c r="F5858" s="55" t="str">
        <f>+IF(ISERROR(VLOOKUP($B5858,Insumos!$C:$G,4,FALSE)),"",VLOOKUP($B5858,Insumos!$C:$G,4,FALSE))</f>
        <v>UNIDAD</v>
      </c>
      <c r="G5858" s="141">
        <v>1.0</v>
      </c>
      <c r="H5858" s="56">
        <f t="shared" si="208"/>
        <v>75.25</v>
      </c>
    </row>
    <row r="5859" ht="15.75" customHeight="1">
      <c r="A5859" s="53">
        <v>12.0</v>
      </c>
      <c r="B5859" s="55" t="s">
        <v>312</v>
      </c>
      <c r="C5859" s="55" t="str">
        <f>+IF(ISERROR(VLOOKUP($B5859,Insumos!$C:$G,3,FALSE)),"",VLOOKUP($B5859,Insumos!$C:$G,3,FALSE))</f>
        <v>UNIDAD</v>
      </c>
      <c r="D5859" s="56">
        <f>+IF(ISERROR(VLOOKUP($B5859,Insumos!$C:$G,2,FALSE)),"",VLOOKUP($B5859,Insumos!$C:$G,2,FALSE))</f>
        <v>90.25</v>
      </c>
      <c r="E5859" s="57">
        <f>+IF(ISERROR(VLOOKUP($B5859,Insumos!$C:$G,5,FALSE)),"",VLOOKUP($B5859,Insumos!$C:$G,5,FALSE))</f>
        <v>1</v>
      </c>
      <c r="F5859" s="55" t="str">
        <f>+IF(ISERROR(VLOOKUP($B5859,Insumos!$C:$G,4,FALSE)),"",VLOOKUP($B5859,Insumos!$C:$G,4,FALSE))</f>
        <v>UNIDAD</v>
      </c>
      <c r="G5859" s="141">
        <v>1.0</v>
      </c>
      <c r="H5859" s="56">
        <f t="shared" si="208"/>
        <v>90.25</v>
      </c>
    </row>
    <row r="5860" ht="15.75" customHeight="1">
      <c r="A5860" s="53">
        <v>13.0</v>
      </c>
      <c r="B5860" s="55" t="s">
        <v>303</v>
      </c>
      <c r="C5860" s="55" t="str">
        <f>+IF(ISERROR(VLOOKUP($B5860,Insumos!$C:$G,3,FALSE)),"",VLOOKUP($B5860,Insumos!$C:$G,3,FALSE))</f>
        <v>UNIDAD</v>
      </c>
      <c r="D5860" s="56">
        <f>+IF(ISERROR(VLOOKUP($B5860,Insumos!$C:$G,2,FALSE)),"",VLOOKUP($B5860,Insumos!$C:$G,2,FALSE))</f>
        <v>10</v>
      </c>
      <c r="E5860" s="57">
        <f>+IF(ISERROR(VLOOKUP($B5860,Insumos!$C:$G,5,FALSE)),"",VLOOKUP($B5860,Insumos!$C:$G,5,FALSE))</f>
        <v>1</v>
      </c>
      <c r="F5860" s="55" t="str">
        <f>+IF(ISERROR(VLOOKUP($B5860,Insumos!$C:$G,4,FALSE)),"",VLOOKUP($B5860,Insumos!$C:$G,4,FALSE))</f>
        <v>UNIDAD</v>
      </c>
      <c r="G5860" s="141">
        <v>1.0</v>
      </c>
      <c r="H5860" s="56">
        <f t="shared" si="208"/>
        <v>10</v>
      </c>
    </row>
    <row r="5861" ht="15.75" customHeight="1">
      <c r="A5861" s="53">
        <v>14.0</v>
      </c>
      <c r="B5861" s="55" t="s">
        <v>304</v>
      </c>
      <c r="C5861" s="55" t="str">
        <f>+IF(ISERROR(VLOOKUP($B5861,Insumos!$C:$G,3,FALSE)),"",VLOOKUP($B5861,Insumos!$C:$G,3,FALSE))</f>
        <v>UNIDAD</v>
      </c>
      <c r="D5861" s="56">
        <f>+IF(ISERROR(VLOOKUP($B5861,Insumos!$C:$G,2,FALSE)),"",VLOOKUP($B5861,Insumos!$C:$G,2,FALSE))</f>
        <v>9</v>
      </c>
      <c r="E5861" s="57">
        <f>+IF(ISERROR(VLOOKUP($B5861,Insumos!$C:$G,5,FALSE)),"",VLOOKUP($B5861,Insumos!$C:$G,5,FALSE))</f>
        <v>1</v>
      </c>
      <c r="F5861" s="55" t="str">
        <f>+IF(ISERROR(VLOOKUP($B5861,Insumos!$C:$G,4,FALSE)),"",VLOOKUP($B5861,Insumos!$C:$G,4,FALSE))</f>
        <v>UNIDAD</v>
      </c>
      <c r="G5861" s="141">
        <v>1.0</v>
      </c>
      <c r="H5861" s="56">
        <f t="shared" si="208"/>
        <v>9</v>
      </c>
    </row>
    <row r="5862" ht="15.75" customHeight="1">
      <c r="A5862" s="53">
        <v>15.0</v>
      </c>
      <c r="B5862" s="55" t="s">
        <v>315</v>
      </c>
      <c r="C5862" s="55" t="str">
        <f>+IF(ISERROR(VLOOKUP($B5862,Insumos!$C:$G,3,FALSE)),"",VLOOKUP($B5862,Insumos!$C:$G,3,FALSE))</f>
        <v>UNIDAD</v>
      </c>
      <c r="D5862" s="56">
        <f>+IF(ISERROR(VLOOKUP($B5862,Insumos!$C:$G,2,FALSE)),"",VLOOKUP($B5862,Insumos!$C:$G,2,FALSE))</f>
        <v>170</v>
      </c>
      <c r="E5862" s="57">
        <f>+IF(ISERROR(VLOOKUP($B5862,Insumos!$C:$G,5,FALSE)),"",VLOOKUP($B5862,Insumos!$C:$G,5,FALSE))</f>
        <v>1</v>
      </c>
      <c r="F5862" s="55" t="str">
        <f>+IF(ISERROR(VLOOKUP($B5862,Insumos!$C:$G,4,FALSE)),"",VLOOKUP($B5862,Insumos!$C:$G,4,FALSE))</f>
        <v>UNIDAD</v>
      </c>
      <c r="G5862" s="141">
        <v>1.0</v>
      </c>
      <c r="H5862" s="56">
        <f t="shared" si="208"/>
        <v>170</v>
      </c>
    </row>
    <row r="5863" ht="15.75" customHeight="1">
      <c r="A5863" s="53">
        <v>16.0</v>
      </c>
      <c r="B5863" s="55"/>
      <c r="C5863" s="55" t="str">
        <f>+IF(ISERROR(VLOOKUP($B5863,Insumos!$C:$G,3,FALSE)),"",VLOOKUP($B5863,Insumos!$C:$G,3,FALSE))</f>
        <v/>
      </c>
      <c r="D5863" s="56" t="str">
        <f>+IF(ISERROR(VLOOKUP($B5863,Insumos!$C:$G,2,FALSE)),"",VLOOKUP($B5863,Insumos!$C:$G,2,FALSE))</f>
        <v/>
      </c>
      <c r="E5863" s="57" t="str">
        <f>+IF(ISERROR(VLOOKUP($B5863,Insumos!$C:$G,5,FALSE)),"",VLOOKUP($B5863,Insumos!$C:$G,5,FALSE))</f>
        <v/>
      </c>
      <c r="F5863" s="55" t="str">
        <f>+IF(ISERROR(VLOOKUP($B5863,Insumos!$C:$G,4,FALSE)),"",VLOOKUP($B5863,Insumos!$C:$G,4,FALSE))</f>
        <v/>
      </c>
      <c r="G5863" s="141"/>
      <c r="H5863" s="56">
        <f t="shared" si="208"/>
        <v>0</v>
      </c>
    </row>
    <row r="5864" ht="15.75" customHeight="1">
      <c r="A5864" s="53">
        <v>17.0</v>
      </c>
      <c r="B5864" s="55"/>
      <c r="C5864" s="55" t="str">
        <f>+IF(ISERROR(VLOOKUP($B5864,Insumos!$C:$G,3,FALSE)),"",VLOOKUP($B5864,Insumos!$C:$G,3,FALSE))</f>
        <v/>
      </c>
      <c r="D5864" s="56" t="str">
        <f>+IF(ISERROR(VLOOKUP($B5864,Insumos!$C:$G,2,FALSE)),"",VLOOKUP($B5864,Insumos!$C:$G,2,FALSE))</f>
        <v/>
      </c>
      <c r="E5864" s="57" t="str">
        <f>+IF(ISERROR(VLOOKUP($B5864,Insumos!$C:$G,5,FALSE)),"",VLOOKUP($B5864,Insumos!$C:$G,5,FALSE))</f>
        <v/>
      </c>
      <c r="F5864" s="55" t="str">
        <f>+IF(ISERROR(VLOOKUP($B5864,Insumos!$C:$G,4,FALSE)),"",VLOOKUP($B5864,Insumos!$C:$G,4,FALSE))</f>
        <v/>
      </c>
      <c r="G5864" s="141"/>
      <c r="H5864" s="56">
        <f t="shared" si="208"/>
        <v>0</v>
      </c>
    </row>
    <row r="5865" ht="15.75" customHeight="1">
      <c r="A5865" s="53">
        <v>18.0</v>
      </c>
      <c r="B5865" s="55"/>
      <c r="C5865" s="55" t="str">
        <f>+IF(ISERROR(VLOOKUP($B5865,Insumos!$C:$G,3,FALSE)),"",VLOOKUP($B5865,Insumos!$C:$G,3,FALSE))</f>
        <v/>
      </c>
      <c r="D5865" s="56" t="str">
        <f>+IF(ISERROR(VLOOKUP($B5865,Insumos!$C:$G,2,FALSE)),"",VLOOKUP($B5865,Insumos!$C:$G,2,FALSE))</f>
        <v/>
      </c>
      <c r="E5865" s="57" t="str">
        <f>+IF(ISERROR(VLOOKUP($B5865,Insumos!$C:$G,5,FALSE)),"",VLOOKUP($B5865,Insumos!$C:$G,5,FALSE))</f>
        <v/>
      </c>
      <c r="F5865" s="55" t="str">
        <f>+IF(ISERROR(VLOOKUP($B5865,Insumos!$C:$G,4,FALSE)),"",VLOOKUP($B5865,Insumos!$C:$G,4,FALSE))</f>
        <v/>
      </c>
      <c r="G5865" s="141"/>
      <c r="H5865" s="56">
        <f t="shared" si="208"/>
        <v>0</v>
      </c>
    </row>
    <row r="5866" ht="15.75" customHeight="1">
      <c r="A5866" s="53">
        <v>19.0</v>
      </c>
      <c r="B5866" s="55"/>
      <c r="C5866" s="55" t="str">
        <f>+IF(ISERROR(VLOOKUP($B5866,Insumos!$C:$G,3,FALSE)),"",VLOOKUP($B5866,Insumos!$C:$G,3,FALSE))</f>
        <v/>
      </c>
      <c r="D5866" s="56" t="str">
        <f>+IF(ISERROR(VLOOKUP($B5866,Insumos!$C:$G,2,FALSE)),"",VLOOKUP($B5866,Insumos!$C:$G,2,FALSE))</f>
        <v/>
      </c>
      <c r="E5866" s="57" t="str">
        <f>+IF(ISERROR(VLOOKUP($B5866,Insumos!$C:$G,5,FALSE)),"",VLOOKUP($B5866,Insumos!$C:$G,5,FALSE))</f>
        <v/>
      </c>
      <c r="F5866" s="55" t="str">
        <f>+IF(ISERROR(VLOOKUP($B5866,Insumos!$C:$G,4,FALSE)),"",VLOOKUP($B5866,Insumos!$C:$G,4,FALSE))</f>
        <v/>
      </c>
      <c r="G5866" s="141"/>
      <c r="H5866" s="56">
        <f t="shared" si="208"/>
        <v>0</v>
      </c>
    </row>
    <row r="5867" ht="15.75" customHeight="1">
      <c r="A5867" s="53">
        <v>20.0</v>
      </c>
      <c r="B5867" s="55"/>
      <c r="C5867" s="55" t="str">
        <f>+IF(ISERROR(VLOOKUP($B5867,Insumos!$C:$G,3,FALSE)),"",VLOOKUP($B5867,Insumos!$C:$G,3,FALSE))</f>
        <v/>
      </c>
      <c r="D5867" s="56" t="str">
        <f>+IF(ISERROR(VLOOKUP($B5867,Insumos!$C:$G,2,FALSE)),"",VLOOKUP($B5867,Insumos!$C:$G,2,FALSE))</f>
        <v/>
      </c>
      <c r="E5867" s="57" t="str">
        <f>+IF(ISERROR(VLOOKUP($B5867,Insumos!$C:$G,5,FALSE)),"",VLOOKUP($B5867,Insumos!$C:$G,5,FALSE))</f>
        <v/>
      </c>
      <c r="F5867" s="55" t="str">
        <f>+IF(ISERROR(VLOOKUP($B5867,Insumos!$C:$G,4,FALSE)),"",VLOOKUP($B5867,Insumos!$C:$G,4,FALSE))</f>
        <v/>
      </c>
      <c r="G5867" s="141"/>
      <c r="H5867" s="56">
        <f t="shared" si="208"/>
        <v>0</v>
      </c>
    </row>
    <row r="5868" ht="15.75" customHeight="1">
      <c r="A5868" s="42"/>
      <c r="B5868" s="55"/>
      <c r="C5868" s="41"/>
      <c r="D5868" s="44"/>
      <c r="E5868" s="45"/>
      <c r="F5868" s="41"/>
      <c r="G5868" s="67" t="s">
        <v>566</v>
      </c>
      <c r="H5868" s="68">
        <f>+SUM(H5848:H5867)</f>
        <v>726.79</v>
      </c>
    </row>
    <row r="5869" ht="15.75" customHeight="1">
      <c r="A5869" s="42"/>
      <c r="B5869" s="140"/>
      <c r="C5869" s="41"/>
      <c r="D5869" s="44"/>
      <c r="E5869" s="45"/>
      <c r="F5869" s="41"/>
      <c r="G5869" s="67" t="s">
        <v>569</v>
      </c>
      <c r="H5869" s="142">
        <f>+H5868/10</f>
        <v>72.679</v>
      </c>
    </row>
    <row r="5870" ht="15.75" customHeight="1">
      <c r="A5870" s="42"/>
      <c r="B5870" s="140"/>
      <c r="C5870" s="41"/>
      <c r="D5870" s="44"/>
      <c r="E5870" s="45"/>
      <c r="F5870" s="41"/>
      <c r="G5870" s="67" t="s">
        <v>570</v>
      </c>
      <c r="H5870" s="143">
        <f>(H5868+H5869)*1.19</f>
        <v>951.36811</v>
      </c>
    </row>
    <row r="5871" ht="15.75" customHeight="1">
      <c r="A5871" s="42"/>
      <c r="B5871" s="140"/>
      <c r="C5871" s="41"/>
      <c r="D5871" s="44"/>
      <c r="E5871" s="45"/>
      <c r="F5871" s="41"/>
      <c r="G5871" s="67" t="s">
        <v>571</v>
      </c>
      <c r="H5871" s="144">
        <f>+H5870/H5872</f>
        <v>0.1058251513</v>
      </c>
    </row>
    <row r="5872" ht="15.75" customHeight="1">
      <c r="A5872" s="42"/>
      <c r="B5872" s="140"/>
      <c r="C5872" s="41"/>
      <c r="D5872" s="44"/>
      <c r="E5872" s="45"/>
      <c r="F5872" s="41"/>
      <c r="G5872" s="67" t="s">
        <v>572</v>
      </c>
      <c r="H5872" s="154">
        <v>8990.0</v>
      </c>
    </row>
    <row r="5873" ht="15.75" customHeight="1">
      <c r="A5873" s="42"/>
      <c r="B5873" s="140"/>
      <c r="C5873" s="41"/>
      <c r="D5873" s="44"/>
      <c r="E5873" s="45"/>
      <c r="F5873" s="41"/>
      <c r="G5873" s="67"/>
      <c r="H5873" s="169"/>
    </row>
    <row r="5874" ht="15.75" customHeight="1">
      <c r="A5874" s="42"/>
      <c r="B5874" s="140"/>
      <c r="C5874" s="41"/>
      <c r="D5874" s="44"/>
      <c r="E5874" s="45"/>
      <c r="F5874" s="41"/>
      <c r="G5874" s="67"/>
      <c r="H5874" s="205"/>
    </row>
    <row r="5875" ht="15.75" customHeight="1">
      <c r="A5875" s="42"/>
      <c r="B5875" s="140"/>
      <c r="C5875" s="41"/>
      <c r="D5875" s="44"/>
      <c r="E5875" s="45"/>
      <c r="F5875" s="41"/>
      <c r="G5875" s="67"/>
      <c r="H5875" s="205"/>
    </row>
    <row r="5876" ht="15.75" customHeight="1">
      <c r="A5876" s="42"/>
      <c r="B5876" s="140"/>
      <c r="C5876" s="41"/>
      <c r="D5876" s="44"/>
      <c r="E5876" s="45"/>
      <c r="F5876" s="41"/>
      <c r="G5876" s="67"/>
      <c r="H5876" s="205"/>
    </row>
    <row r="5877" ht="15.75" customHeight="1">
      <c r="A5877" s="138" t="s">
        <v>562</v>
      </c>
      <c r="B5877" s="89" t="s">
        <v>731</v>
      </c>
      <c r="C5877" s="34" t="s">
        <v>484</v>
      </c>
      <c r="D5877" s="35"/>
      <c r="E5877" s="36"/>
      <c r="F5877" s="37"/>
      <c r="G5877" s="38"/>
      <c r="H5877" s="35"/>
    </row>
    <row r="5878" ht="15.75" customHeight="1">
      <c r="A5878" s="42"/>
      <c r="B5878" s="140"/>
      <c r="C5878" s="42"/>
      <c r="D5878" s="44"/>
      <c r="E5878" s="45"/>
      <c r="F5878" s="42"/>
      <c r="G5878" s="46"/>
      <c r="H5878" s="44"/>
    </row>
    <row r="5879" ht="15.75" customHeight="1">
      <c r="A5879" s="48" t="s">
        <v>476</v>
      </c>
      <c r="B5879" s="48" t="s">
        <v>477</v>
      </c>
      <c r="C5879" s="48" t="s">
        <v>478</v>
      </c>
      <c r="D5879" s="49" t="s">
        <v>564</v>
      </c>
      <c r="E5879" s="50" t="s">
        <v>10</v>
      </c>
      <c r="F5879" s="48" t="s">
        <v>480</v>
      </c>
      <c r="G5879" s="51" t="s">
        <v>481</v>
      </c>
      <c r="H5879" s="49" t="s">
        <v>565</v>
      </c>
    </row>
    <row r="5880" ht="15.75" customHeight="1">
      <c r="A5880" s="53">
        <v>1.0</v>
      </c>
      <c r="B5880" s="55" t="s">
        <v>69</v>
      </c>
      <c r="C5880" s="55" t="str">
        <f>+IF(ISERROR(VLOOKUP($B5880,Insumos!$C:$G,3,FALSE)),"",VLOOKUP($B5880,Insumos!$C:$G,3,FALSE))</f>
        <v>GRAMOS</v>
      </c>
      <c r="D5880" s="56">
        <f>+IF(ISERROR(VLOOKUP($B5880,Insumos!$C:$G,2,FALSE)),"",VLOOKUP($B5880,Insumos!$C:$G,2,FALSE))</f>
        <v>2777.79</v>
      </c>
      <c r="E5880" s="57">
        <f>+IF(ISERROR(VLOOKUP($B5880,Insumos!$C:$G,5,FALSE)),"",VLOOKUP($B5880,Insumos!$C:$G,5,FALSE))</f>
        <v>5700</v>
      </c>
      <c r="F5880" s="55" t="str">
        <f>+IF(ISERROR(VLOOKUP($B5880,Insumos!$C:$G,4,FALSE)),"",VLOOKUP($B5880,Insumos!$C:$G,4,FALSE))</f>
        <v>GRAMOS</v>
      </c>
      <c r="G5880" s="141">
        <v>40.0</v>
      </c>
      <c r="H5880" s="56">
        <f t="shared" ref="H5880:H5899" si="209">IF(ISERROR(ROUND(+D5880/E5880*G5880,2)),0,ROUND(+D5880/E5880*G5880,2))</f>
        <v>19.49</v>
      </c>
    </row>
    <row r="5881" ht="15.75" customHeight="1">
      <c r="A5881" s="53">
        <v>2.0</v>
      </c>
      <c r="B5881" s="55" t="s">
        <v>235</v>
      </c>
      <c r="C5881" s="55" t="str">
        <f>+IF(ISERROR(VLOOKUP($B5881,Insumos!$C:$G,3,FALSE)),"",VLOOKUP($B5881,Insumos!$C:$G,3,FALSE))</f>
        <v>GRAMOS</v>
      </c>
      <c r="D5881" s="56">
        <f>+IF(ISERROR(VLOOKUP($B5881,Insumos!$C:$G,2,FALSE)),"",VLOOKUP($B5881,Insumos!$C:$G,2,FALSE))</f>
        <v>13944.82759</v>
      </c>
      <c r="E5881" s="57">
        <f>+IF(ISERROR(VLOOKUP($B5881,Insumos!$C:$G,5,FALSE)),"",VLOOKUP($B5881,Insumos!$C:$G,5,FALSE))</f>
        <v>1000</v>
      </c>
      <c r="F5881" s="55" t="str">
        <f>+IF(ISERROR(VLOOKUP($B5881,Insumos!$C:$G,4,FALSE)),"",VLOOKUP($B5881,Insumos!$C:$G,4,FALSE))</f>
        <v>GRAMOS</v>
      </c>
      <c r="G5881" s="141">
        <v>40.0</v>
      </c>
      <c r="H5881" s="56">
        <f t="shared" si="209"/>
        <v>557.79</v>
      </c>
    </row>
    <row r="5882" ht="15.75" customHeight="1">
      <c r="A5882" s="53">
        <v>3.0</v>
      </c>
      <c r="B5882" s="55" t="s">
        <v>140</v>
      </c>
      <c r="C5882" s="55" t="str">
        <f>+IF(ISERROR(VLOOKUP($B5882,Insumos!$C:$G,3,FALSE)),"",VLOOKUP($B5882,Insumos!$C:$G,3,FALSE))</f>
        <v>MILILITROS</v>
      </c>
      <c r="D5882" s="56">
        <f>+IF(ISERROR(VLOOKUP($B5882,Insumos!$C:$G,2,FALSE)),"",VLOOKUP($B5882,Insumos!$C:$G,2,FALSE))</f>
        <v>18000</v>
      </c>
      <c r="E5882" s="57">
        <f>+IF(ISERROR(VLOOKUP($B5882,Insumos!$C:$G,5,FALSE)),"",VLOOKUP($B5882,Insumos!$C:$G,5,FALSE))</f>
        <v>3000</v>
      </c>
      <c r="F5882" s="55" t="str">
        <f>+IF(ISERROR(VLOOKUP($B5882,Insumos!$C:$G,4,FALSE)),"",VLOOKUP($B5882,Insumos!$C:$G,4,FALSE))</f>
        <v>MILILITROS</v>
      </c>
      <c r="G5882" s="141">
        <v>1.0</v>
      </c>
      <c r="H5882" s="56">
        <f t="shared" si="209"/>
        <v>6</v>
      </c>
    </row>
    <row r="5883" ht="15.75" customHeight="1">
      <c r="A5883" s="53">
        <v>4.0</v>
      </c>
      <c r="B5883" s="55" t="s">
        <v>67</v>
      </c>
      <c r="C5883" s="55" t="str">
        <f>+IF(ISERROR(VLOOKUP($B5883,Insumos!$C:$G,3,FALSE)),"",VLOOKUP($B5883,Insumos!$C:$G,3,FALSE))</f>
        <v>GRAMOS</v>
      </c>
      <c r="D5883" s="56">
        <f>+IF(ISERROR(VLOOKUP($B5883,Insumos!$C:$G,2,FALSE)),"",VLOOKUP($B5883,Insumos!$C:$G,2,FALSE))</f>
        <v>294.1176471</v>
      </c>
      <c r="E5883" s="57">
        <f>+IF(ISERROR(VLOOKUP($B5883,Insumos!$C:$G,5,FALSE)),"",VLOOKUP($B5883,Insumos!$C:$G,5,FALSE))</f>
        <v>1000</v>
      </c>
      <c r="F5883" s="55" t="str">
        <f>+IF(ISERROR(VLOOKUP($B5883,Insumos!$C:$G,4,FALSE)),"",VLOOKUP($B5883,Insumos!$C:$G,4,FALSE))</f>
        <v>GRAMOS</v>
      </c>
      <c r="G5883" s="141">
        <v>1.0</v>
      </c>
      <c r="H5883" s="56">
        <f t="shared" si="209"/>
        <v>0.29</v>
      </c>
    </row>
    <row r="5884" ht="15.75" customHeight="1">
      <c r="A5884" s="53">
        <v>5.0</v>
      </c>
      <c r="B5884" s="55" t="s">
        <v>226</v>
      </c>
      <c r="C5884" s="55" t="str">
        <f>+IF(ISERROR(VLOOKUP($B5884,Insumos!$C:$G,3,FALSE)),"",VLOOKUP($B5884,Insumos!$C:$G,3,FALSE))</f>
        <v>GRAMOS</v>
      </c>
      <c r="D5884" s="56">
        <f>+IF(ISERROR(VLOOKUP($B5884,Insumos!$C:$G,2,FALSE)),"",VLOOKUP($B5884,Insumos!$C:$G,2,FALSE))</f>
        <v>10926</v>
      </c>
      <c r="E5884" s="57">
        <f>+IF(ISERROR(VLOOKUP($B5884,Insumos!$C:$G,5,FALSE)),"",VLOOKUP($B5884,Insumos!$C:$G,5,FALSE))</f>
        <v>500</v>
      </c>
      <c r="F5884" s="55" t="str">
        <f>+IF(ISERROR(VLOOKUP($B5884,Insumos!$C:$G,4,FALSE)),"",VLOOKUP($B5884,Insumos!$C:$G,4,FALSE))</f>
        <v>GRAMOS</v>
      </c>
      <c r="G5884" s="141">
        <v>1.0</v>
      </c>
      <c r="H5884" s="56">
        <f t="shared" si="209"/>
        <v>21.85</v>
      </c>
    </row>
    <row r="5885" ht="15.75" customHeight="1">
      <c r="A5885" s="53">
        <v>6.0</v>
      </c>
      <c r="B5885" s="55" t="s">
        <v>323</v>
      </c>
      <c r="C5885" s="55" t="str">
        <f>+IF(ISERROR(VLOOKUP($B5885,Insumos!$C:$G,3,FALSE)),"",VLOOKUP($B5885,Insumos!$C:$G,3,FALSE))</f>
        <v>GRAMOS</v>
      </c>
      <c r="D5885" s="56">
        <f>+IF(ISERROR(VLOOKUP($B5885,Insumos!$C:$G,2,FALSE)),"",VLOOKUP($B5885,Insumos!$C:$G,2,FALSE))</f>
        <v>3915.94</v>
      </c>
      <c r="E5885" s="57">
        <f>+IF(ISERROR(VLOOKUP($B5885,Insumos!$C:$G,5,FALSE)),"",VLOOKUP($B5885,Insumos!$C:$G,5,FALSE))</f>
        <v>449</v>
      </c>
      <c r="F5885" s="55" t="str">
        <f>+IF(ISERROR(VLOOKUP($B5885,Insumos!$C:$G,4,FALSE)),"",VLOOKUP($B5885,Insumos!$C:$G,4,FALSE))</f>
        <v>GRAMOS</v>
      </c>
      <c r="G5885" s="141">
        <v>4.0</v>
      </c>
      <c r="H5885" s="56">
        <f t="shared" si="209"/>
        <v>34.89</v>
      </c>
    </row>
    <row r="5886" ht="15.75" customHeight="1">
      <c r="A5886" s="53">
        <v>7.0</v>
      </c>
      <c r="B5886" s="55" t="s">
        <v>297</v>
      </c>
      <c r="C5886" s="55" t="str">
        <f>+IF(ISERROR(VLOOKUP($B5886,Insumos!$C:$G,3,FALSE)),"",VLOOKUP($B5886,Insumos!$C:$G,3,FALSE))</f>
        <v>CAJA</v>
      </c>
      <c r="D5886" s="56">
        <f>+IF(ISERROR(VLOOKUP($B5886,Insumos!$C:$G,2,FALSE)),"",VLOOKUP($B5886,Insumos!$C:$G,2,FALSE))</f>
        <v>110</v>
      </c>
      <c r="E5886" s="57">
        <f>+IF(ISERROR(VLOOKUP($B5886,Insumos!$C:$G,5,FALSE)),"",VLOOKUP($B5886,Insumos!$C:$G,5,FALSE))</f>
        <v>1</v>
      </c>
      <c r="F5886" s="55" t="str">
        <f>+IF(ISERROR(VLOOKUP($B5886,Insumos!$C:$G,4,FALSE)),"",VLOOKUP($B5886,Insumos!$C:$G,4,FALSE))</f>
        <v>CAJA</v>
      </c>
      <c r="G5886" s="141">
        <v>1.0</v>
      </c>
      <c r="H5886" s="56">
        <f t="shared" si="209"/>
        <v>110</v>
      </c>
    </row>
    <row r="5887" ht="15.75" customHeight="1">
      <c r="A5887" s="53">
        <v>8.0</v>
      </c>
      <c r="B5887" s="55" t="s">
        <v>314</v>
      </c>
      <c r="C5887" s="55" t="str">
        <f>+IF(ISERROR(VLOOKUP($B5887,Insumos!$C:$G,3,FALSE)),"",VLOOKUP($B5887,Insumos!$C:$G,3,FALSE))</f>
        <v>UNIDAD</v>
      </c>
      <c r="D5887" s="56">
        <f>+IF(ISERROR(VLOOKUP($B5887,Insumos!$C:$G,2,FALSE)),"",VLOOKUP($B5887,Insumos!$C:$G,2,FALSE))</f>
        <v>10.5</v>
      </c>
      <c r="E5887" s="57">
        <f>+IF(ISERROR(VLOOKUP($B5887,Insumos!$C:$G,5,FALSE)),"",VLOOKUP($B5887,Insumos!$C:$G,5,FALSE))</f>
        <v>1</v>
      </c>
      <c r="F5887" s="55" t="str">
        <f>+IF(ISERROR(VLOOKUP($B5887,Insumos!$C:$G,4,FALSE)),"",VLOOKUP($B5887,Insumos!$C:$G,4,FALSE))</f>
        <v>UNIDAD</v>
      </c>
      <c r="G5887" s="141">
        <v>1.0</v>
      </c>
      <c r="H5887" s="56">
        <f t="shared" si="209"/>
        <v>10.5</v>
      </c>
    </row>
    <row r="5888" ht="15.75" customHeight="1">
      <c r="A5888" s="53">
        <v>9.0</v>
      </c>
      <c r="B5888" s="55" t="s">
        <v>156</v>
      </c>
      <c r="C5888" s="55" t="str">
        <f>+IF(ISERROR(VLOOKUP($B5888,Insumos!$C:$G,3,FALSE)),"",VLOOKUP($B5888,Insumos!$C:$G,3,FALSE))</f>
        <v>GRAMOS</v>
      </c>
      <c r="D5888" s="56">
        <f>+IF(ISERROR(VLOOKUP($B5888,Insumos!$C:$G,2,FALSE)),"",VLOOKUP($B5888,Insumos!$C:$G,2,FALSE))</f>
        <v>909</v>
      </c>
      <c r="E5888" s="57">
        <f>+IF(ISERROR(VLOOKUP($B5888,Insumos!$C:$G,5,FALSE)),"",VLOOKUP($B5888,Insumos!$C:$G,5,FALSE))</f>
        <v>1000</v>
      </c>
      <c r="F5888" s="55" t="str">
        <f>+IF(ISERROR(VLOOKUP($B5888,Insumos!$C:$G,4,FALSE)),"",VLOOKUP($B5888,Insumos!$C:$G,4,FALSE))</f>
        <v>GRAMOS</v>
      </c>
      <c r="G5888" s="141">
        <v>8.0</v>
      </c>
      <c r="H5888" s="56">
        <f t="shared" si="209"/>
        <v>7.27</v>
      </c>
    </row>
    <row r="5889" ht="15.75" customHeight="1">
      <c r="A5889" s="53">
        <v>10.0</v>
      </c>
      <c r="B5889" s="55" t="s">
        <v>313</v>
      </c>
      <c r="C5889" s="55" t="str">
        <f>+IF(ISERROR(VLOOKUP($B5889,Insumos!$C:$G,3,FALSE)),"",VLOOKUP($B5889,Insumos!$C:$G,3,FALSE))</f>
        <v>GRAMOS</v>
      </c>
      <c r="D5889" s="56">
        <f>+IF(ISERROR(VLOOKUP($B5889,Insumos!$C:$G,2,FALSE)),"",VLOOKUP($B5889,Insumos!$C:$G,2,FALSE))</f>
        <v>6750</v>
      </c>
      <c r="E5889" s="57">
        <f>+IF(ISERROR(VLOOKUP($B5889,Insumos!$C:$G,5,FALSE)),"",VLOOKUP($B5889,Insumos!$C:$G,5,FALSE))</f>
        <v>1000</v>
      </c>
      <c r="F5889" s="55" t="str">
        <f>+IF(ISERROR(VLOOKUP($B5889,Insumos!$C:$G,4,FALSE)),"",VLOOKUP($B5889,Insumos!$C:$G,4,FALSE))</f>
        <v>GRAMOS</v>
      </c>
      <c r="G5889" s="141">
        <v>8.0</v>
      </c>
      <c r="H5889" s="56">
        <f t="shared" si="209"/>
        <v>54</v>
      </c>
    </row>
    <row r="5890" ht="15.75" customHeight="1">
      <c r="A5890" s="53">
        <v>11.0</v>
      </c>
      <c r="B5890" s="55" t="s">
        <v>311</v>
      </c>
      <c r="C5890" s="55" t="str">
        <f>+IF(ISERROR(VLOOKUP($B5890,Insumos!$C:$G,3,FALSE)),"",VLOOKUP($B5890,Insumos!$C:$G,3,FALSE))</f>
        <v>UNIDAD</v>
      </c>
      <c r="D5890" s="56">
        <f>+IF(ISERROR(VLOOKUP($B5890,Insumos!$C:$G,2,FALSE)),"",VLOOKUP($B5890,Insumos!$C:$G,2,FALSE))</f>
        <v>75.25</v>
      </c>
      <c r="E5890" s="57">
        <f>+IF(ISERROR(VLOOKUP($B5890,Insumos!$C:$G,5,FALSE)),"",VLOOKUP($B5890,Insumos!$C:$G,5,FALSE))</f>
        <v>1</v>
      </c>
      <c r="F5890" s="55" t="str">
        <f>+IF(ISERROR(VLOOKUP($B5890,Insumos!$C:$G,4,FALSE)),"",VLOOKUP($B5890,Insumos!$C:$G,4,FALSE))</f>
        <v>UNIDAD</v>
      </c>
      <c r="G5890" s="141">
        <v>1.0</v>
      </c>
      <c r="H5890" s="56">
        <f t="shared" si="209"/>
        <v>75.25</v>
      </c>
    </row>
    <row r="5891" ht="15.75" customHeight="1">
      <c r="A5891" s="53">
        <v>12.0</v>
      </c>
      <c r="B5891" s="55" t="s">
        <v>312</v>
      </c>
      <c r="C5891" s="55" t="str">
        <f>+IF(ISERROR(VLOOKUP($B5891,Insumos!$C:$G,3,FALSE)),"",VLOOKUP($B5891,Insumos!$C:$G,3,FALSE))</f>
        <v>UNIDAD</v>
      </c>
      <c r="D5891" s="56">
        <f>+IF(ISERROR(VLOOKUP($B5891,Insumos!$C:$G,2,FALSE)),"",VLOOKUP($B5891,Insumos!$C:$G,2,FALSE))</f>
        <v>90.25</v>
      </c>
      <c r="E5891" s="57">
        <f>+IF(ISERROR(VLOOKUP($B5891,Insumos!$C:$G,5,FALSE)),"",VLOOKUP($B5891,Insumos!$C:$G,5,FALSE))</f>
        <v>1</v>
      </c>
      <c r="F5891" s="55" t="str">
        <f>+IF(ISERROR(VLOOKUP($B5891,Insumos!$C:$G,4,FALSE)),"",VLOOKUP($B5891,Insumos!$C:$G,4,FALSE))</f>
        <v>UNIDAD</v>
      </c>
      <c r="G5891" s="141">
        <v>1.0</v>
      </c>
      <c r="H5891" s="56">
        <f t="shared" si="209"/>
        <v>90.25</v>
      </c>
    </row>
    <row r="5892" ht="15.75" customHeight="1">
      <c r="A5892" s="53">
        <v>13.0</v>
      </c>
      <c r="B5892" s="55" t="s">
        <v>303</v>
      </c>
      <c r="C5892" s="55" t="str">
        <f>+IF(ISERROR(VLOOKUP($B5892,Insumos!$C:$G,3,FALSE)),"",VLOOKUP($B5892,Insumos!$C:$G,3,FALSE))</f>
        <v>UNIDAD</v>
      </c>
      <c r="D5892" s="56">
        <f>+IF(ISERROR(VLOOKUP($B5892,Insumos!$C:$G,2,FALSE)),"",VLOOKUP($B5892,Insumos!$C:$G,2,FALSE))</f>
        <v>10</v>
      </c>
      <c r="E5892" s="57">
        <f>+IF(ISERROR(VLOOKUP($B5892,Insumos!$C:$G,5,FALSE)),"",VLOOKUP($B5892,Insumos!$C:$G,5,FALSE))</f>
        <v>1</v>
      </c>
      <c r="F5892" s="55" t="str">
        <f>+IF(ISERROR(VLOOKUP($B5892,Insumos!$C:$G,4,FALSE)),"",VLOOKUP($B5892,Insumos!$C:$G,4,FALSE))</f>
        <v>UNIDAD</v>
      </c>
      <c r="G5892" s="141">
        <v>1.0</v>
      </c>
      <c r="H5892" s="56">
        <f t="shared" si="209"/>
        <v>10</v>
      </c>
    </row>
    <row r="5893" ht="15.75" customHeight="1">
      <c r="A5893" s="53">
        <v>14.0</v>
      </c>
      <c r="B5893" s="55" t="s">
        <v>304</v>
      </c>
      <c r="C5893" s="55" t="str">
        <f>+IF(ISERROR(VLOOKUP($B5893,Insumos!$C:$G,3,FALSE)),"",VLOOKUP($B5893,Insumos!$C:$G,3,FALSE))</f>
        <v>UNIDAD</v>
      </c>
      <c r="D5893" s="56">
        <f>+IF(ISERROR(VLOOKUP($B5893,Insumos!$C:$G,2,FALSE)),"",VLOOKUP($B5893,Insumos!$C:$G,2,FALSE))</f>
        <v>9</v>
      </c>
      <c r="E5893" s="57">
        <f>+IF(ISERROR(VLOOKUP($B5893,Insumos!$C:$G,5,FALSE)),"",VLOOKUP($B5893,Insumos!$C:$G,5,FALSE))</f>
        <v>1</v>
      </c>
      <c r="F5893" s="55" t="str">
        <f>+IF(ISERROR(VLOOKUP($B5893,Insumos!$C:$G,4,FALSE)),"",VLOOKUP($B5893,Insumos!$C:$G,4,FALSE))</f>
        <v>UNIDAD</v>
      </c>
      <c r="G5893" s="141">
        <v>1.0</v>
      </c>
      <c r="H5893" s="56">
        <f t="shared" si="209"/>
        <v>9</v>
      </c>
    </row>
    <row r="5894" ht="15.75" customHeight="1">
      <c r="A5894" s="53">
        <v>15.0</v>
      </c>
      <c r="B5894" s="55" t="s">
        <v>315</v>
      </c>
      <c r="C5894" s="55" t="str">
        <f>+IF(ISERROR(VLOOKUP($B5894,Insumos!$C:$G,3,FALSE)),"",VLOOKUP($B5894,Insumos!$C:$G,3,FALSE))</f>
        <v>UNIDAD</v>
      </c>
      <c r="D5894" s="56">
        <f>+IF(ISERROR(VLOOKUP($B5894,Insumos!$C:$G,2,FALSE)),"",VLOOKUP($B5894,Insumos!$C:$G,2,FALSE))</f>
        <v>170</v>
      </c>
      <c r="E5894" s="57">
        <f>+IF(ISERROR(VLOOKUP($B5894,Insumos!$C:$G,5,FALSE)),"",VLOOKUP($B5894,Insumos!$C:$G,5,FALSE))</f>
        <v>1</v>
      </c>
      <c r="F5894" s="55" t="str">
        <f>+IF(ISERROR(VLOOKUP($B5894,Insumos!$C:$G,4,FALSE)),"",VLOOKUP($B5894,Insumos!$C:$G,4,FALSE))</f>
        <v>UNIDAD</v>
      </c>
      <c r="G5894" s="141">
        <v>1.0</v>
      </c>
      <c r="H5894" s="56">
        <f t="shared" si="209"/>
        <v>170</v>
      </c>
    </row>
    <row r="5895" ht="15.75" customHeight="1">
      <c r="A5895" s="53">
        <v>16.0</v>
      </c>
      <c r="B5895" s="55"/>
      <c r="C5895" s="55" t="str">
        <f>+IF(ISERROR(VLOOKUP($B5895,Insumos!$C:$G,3,FALSE)),"",VLOOKUP($B5895,Insumos!$C:$G,3,FALSE))</f>
        <v/>
      </c>
      <c r="D5895" s="56" t="str">
        <f>+IF(ISERROR(VLOOKUP($B5895,Insumos!$C:$G,2,FALSE)),"",VLOOKUP($B5895,Insumos!$C:$G,2,FALSE))</f>
        <v/>
      </c>
      <c r="E5895" s="57" t="str">
        <f>+IF(ISERROR(VLOOKUP($B5895,Insumos!$C:$G,5,FALSE)),"",VLOOKUP($B5895,Insumos!$C:$G,5,FALSE))</f>
        <v/>
      </c>
      <c r="F5895" s="55" t="str">
        <f>+IF(ISERROR(VLOOKUP($B5895,Insumos!$C:$G,4,FALSE)),"",VLOOKUP($B5895,Insumos!$C:$G,4,FALSE))</f>
        <v/>
      </c>
      <c r="G5895" s="141"/>
      <c r="H5895" s="56">
        <f t="shared" si="209"/>
        <v>0</v>
      </c>
    </row>
    <row r="5896" ht="15.75" customHeight="1">
      <c r="A5896" s="53">
        <v>17.0</v>
      </c>
      <c r="B5896" s="55"/>
      <c r="C5896" s="55" t="str">
        <f>+IF(ISERROR(VLOOKUP($B5896,Insumos!$C:$G,3,FALSE)),"",VLOOKUP($B5896,Insumos!$C:$G,3,FALSE))</f>
        <v/>
      </c>
      <c r="D5896" s="56" t="str">
        <f>+IF(ISERROR(VLOOKUP($B5896,Insumos!$C:$G,2,FALSE)),"",VLOOKUP($B5896,Insumos!$C:$G,2,FALSE))</f>
        <v/>
      </c>
      <c r="E5896" s="57" t="str">
        <f>+IF(ISERROR(VLOOKUP($B5896,Insumos!$C:$G,5,FALSE)),"",VLOOKUP($B5896,Insumos!$C:$G,5,FALSE))</f>
        <v/>
      </c>
      <c r="F5896" s="55" t="str">
        <f>+IF(ISERROR(VLOOKUP($B5896,Insumos!$C:$G,4,FALSE)),"",VLOOKUP($B5896,Insumos!$C:$G,4,FALSE))</f>
        <v/>
      </c>
      <c r="G5896" s="141"/>
      <c r="H5896" s="56">
        <f t="shared" si="209"/>
        <v>0</v>
      </c>
    </row>
    <row r="5897" ht="15.75" customHeight="1">
      <c r="A5897" s="53">
        <v>18.0</v>
      </c>
      <c r="B5897" s="55"/>
      <c r="C5897" s="55" t="str">
        <f>+IF(ISERROR(VLOOKUP($B5897,Insumos!$C:$G,3,FALSE)),"",VLOOKUP($B5897,Insumos!$C:$G,3,FALSE))</f>
        <v/>
      </c>
      <c r="D5897" s="56" t="str">
        <f>+IF(ISERROR(VLOOKUP($B5897,Insumos!$C:$G,2,FALSE)),"",VLOOKUP($B5897,Insumos!$C:$G,2,FALSE))</f>
        <v/>
      </c>
      <c r="E5897" s="57" t="str">
        <f>+IF(ISERROR(VLOOKUP($B5897,Insumos!$C:$G,5,FALSE)),"",VLOOKUP($B5897,Insumos!$C:$G,5,FALSE))</f>
        <v/>
      </c>
      <c r="F5897" s="55" t="str">
        <f>+IF(ISERROR(VLOOKUP($B5897,Insumos!$C:$G,4,FALSE)),"",VLOOKUP($B5897,Insumos!$C:$G,4,FALSE))</f>
        <v/>
      </c>
      <c r="G5897" s="141"/>
      <c r="H5897" s="56">
        <f t="shared" si="209"/>
        <v>0</v>
      </c>
    </row>
    <row r="5898" ht="15.75" customHeight="1">
      <c r="A5898" s="53">
        <v>19.0</v>
      </c>
      <c r="B5898" s="55"/>
      <c r="C5898" s="55" t="str">
        <f>+IF(ISERROR(VLOOKUP($B5898,Insumos!$C:$G,3,FALSE)),"",VLOOKUP($B5898,Insumos!$C:$G,3,FALSE))</f>
        <v/>
      </c>
      <c r="D5898" s="56" t="str">
        <f>+IF(ISERROR(VLOOKUP($B5898,Insumos!$C:$G,2,FALSE)),"",VLOOKUP($B5898,Insumos!$C:$G,2,FALSE))</f>
        <v/>
      </c>
      <c r="E5898" s="57" t="str">
        <f>+IF(ISERROR(VLOOKUP($B5898,Insumos!$C:$G,5,FALSE)),"",VLOOKUP($B5898,Insumos!$C:$G,5,FALSE))</f>
        <v/>
      </c>
      <c r="F5898" s="55" t="str">
        <f>+IF(ISERROR(VLOOKUP($B5898,Insumos!$C:$G,4,FALSE)),"",VLOOKUP($B5898,Insumos!$C:$G,4,FALSE))</f>
        <v/>
      </c>
      <c r="G5898" s="141"/>
      <c r="H5898" s="56">
        <f t="shared" si="209"/>
        <v>0</v>
      </c>
    </row>
    <row r="5899" ht="15.75" customHeight="1">
      <c r="A5899" s="53">
        <v>20.0</v>
      </c>
      <c r="B5899" s="55"/>
      <c r="C5899" s="55" t="str">
        <f>+IF(ISERROR(VLOOKUP($B5899,Insumos!$C:$G,3,FALSE)),"",VLOOKUP($B5899,Insumos!$C:$G,3,FALSE))</f>
        <v/>
      </c>
      <c r="D5899" s="56" t="str">
        <f>+IF(ISERROR(VLOOKUP($B5899,Insumos!$C:$G,2,FALSE)),"",VLOOKUP($B5899,Insumos!$C:$G,2,FALSE))</f>
        <v/>
      </c>
      <c r="E5899" s="57" t="str">
        <f>+IF(ISERROR(VLOOKUP($B5899,Insumos!$C:$G,5,FALSE)),"",VLOOKUP($B5899,Insumos!$C:$G,5,FALSE))</f>
        <v/>
      </c>
      <c r="F5899" s="55" t="str">
        <f>+IF(ISERROR(VLOOKUP($B5899,Insumos!$C:$G,4,FALSE)),"",VLOOKUP($B5899,Insumos!$C:$G,4,FALSE))</f>
        <v/>
      </c>
      <c r="G5899" s="141"/>
      <c r="H5899" s="56">
        <f t="shared" si="209"/>
        <v>0</v>
      </c>
    </row>
    <row r="5900" ht="15.75" customHeight="1">
      <c r="A5900" s="42"/>
      <c r="B5900" s="140"/>
      <c r="C5900" s="41"/>
      <c r="D5900" s="44"/>
      <c r="E5900" s="45"/>
      <c r="F5900" s="41"/>
      <c r="G5900" s="67" t="s">
        <v>566</v>
      </c>
      <c r="H5900" s="68">
        <f>+SUM(H5880:H5899)</f>
        <v>1176.58</v>
      </c>
    </row>
    <row r="5901" ht="15.75" customHeight="1">
      <c r="A5901" s="42"/>
      <c r="B5901" s="140"/>
      <c r="C5901" s="41"/>
      <c r="D5901" s="44"/>
      <c r="E5901" s="45"/>
      <c r="F5901" s="41"/>
      <c r="G5901" s="67" t="s">
        <v>569</v>
      </c>
      <c r="H5901" s="142">
        <f>+H5900/10</f>
        <v>117.658</v>
      </c>
    </row>
    <row r="5902" ht="15.75" customHeight="1">
      <c r="A5902" s="42"/>
      <c r="B5902" s="140"/>
      <c r="C5902" s="41"/>
      <c r="D5902" s="44"/>
      <c r="E5902" s="45"/>
      <c r="F5902" s="41"/>
      <c r="G5902" s="67" t="s">
        <v>570</v>
      </c>
      <c r="H5902" s="143">
        <f>(H5900+H5901)*1.19</f>
        <v>1540.14322</v>
      </c>
    </row>
    <row r="5903" ht="15.75" customHeight="1">
      <c r="A5903" s="42"/>
      <c r="B5903" s="140"/>
      <c r="C5903" s="41"/>
      <c r="D5903" s="44"/>
      <c r="E5903" s="45"/>
      <c r="F5903" s="41"/>
      <c r="G5903" s="67" t="s">
        <v>571</v>
      </c>
      <c r="H5903" s="144">
        <f>+H5902/H5904</f>
        <v>0.1401404204</v>
      </c>
    </row>
    <row r="5904" ht="15.75" customHeight="1">
      <c r="A5904" s="42"/>
      <c r="B5904" s="140"/>
      <c r="C5904" s="41"/>
      <c r="D5904" s="44"/>
      <c r="E5904" s="45"/>
      <c r="F5904" s="41"/>
      <c r="G5904" s="67" t="s">
        <v>572</v>
      </c>
      <c r="H5904" s="154">
        <v>10990.0</v>
      </c>
    </row>
    <row r="5905" ht="15.75" customHeight="1">
      <c r="A5905" s="42"/>
      <c r="B5905" s="140"/>
      <c r="C5905" s="41"/>
      <c r="D5905" s="44"/>
      <c r="E5905" s="45"/>
      <c r="F5905" s="41"/>
      <c r="G5905" s="67"/>
      <c r="H5905" s="211"/>
    </row>
    <row r="5906" ht="15.75" customHeight="1">
      <c r="A5906" s="42"/>
      <c r="B5906" s="140"/>
      <c r="C5906" s="41"/>
      <c r="D5906" s="44"/>
      <c r="E5906" s="45"/>
      <c r="F5906" s="41"/>
      <c r="G5906" s="67"/>
      <c r="H5906" s="211"/>
    </row>
    <row r="5907" ht="15.75" customHeight="1">
      <c r="A5907" s="138" t="s">
        <v>562</v>
      </c>
      <c r="B5907" s="89" t="s">
        <v>732</v>
      </c>
      <c r="C5907" s="34" t="s">
        <v>484</v>
      </c>
      <c r="D5907" s="35"/>
      <c r="E5907" s="36"/>
      <c r="F5907" s="37"/>
      <c r="G5907" s="38"/>
      <c r="H5907" s="35"/>
    </row>
    <row r="5908" ht="15.75" customHeight="1">
      <c r="A5908" s="42"/>
      <c r="B5908" s="140"/>
      <c r="C5908" s="42"/>
      <c r="D5908" s="44"/>
      <c r="E5908" s="45"/>
      <c r="F5908" s="42"/>
      <c r="G5908" s="46"/>
      <c r="H5908" s="44"/>
    </row>
    <row r="5909" ht="15.75" customHeight="1">
      <c r="A5909" s="48" t="s">
        <v>476</v>
      </c>
      <c r="B5909" s="48" t="s">
        <v>477</v>
      </c>
      <c r="C5909" s="48" t="s">
        <v>478</v>
      </c>
      <c r="D5909" s="49" t="s">
        <v>564</v>
      </c>
      <c r="E5909" s="50" t="s">
        <v>10</v>
      </c>
      <c r="F5909" s="48" t="s">
        <v>480</v>
      </c>
      <c r="G5909" s="51" t="s">
        <v>481</v>
      </c>
      <c r="H5909" s="49" t="s">
        <v>565</v>
      </c>
    </row>
    <row r="5910" ht="15.75" customHeight="1">
      <c r="A5910" s="53">
        <v>1.0</v>
      </c>
      <c r="B5910" s="55" t="s">
        <v>69</v>
      </c>
      <c r="C5910" s="55" t="str">
        <f>+IF(ISERROR(VLOOKUP($B5910,Insumos!$C:$G,3,FALSE)),"",VLOOKUP($B5910,Insumos!$C:$G,3,FALSE))</f>
        <v>GRAMOS</v>
      </c>
      <c r="D5910" s="56">
        <f>+IF(ISERROR(VLOOKUP($B5910,Insumos!$C:$G,2,FALSE)),"",VLOOKUP($B5910,Insumos!$C:$G,2,FALSE))</f>
        <v>2777.79</v>
      </c>
      <c r="E5910" s="57">
        <f>+IF(ISERROR(VLOOKUP($B5910,Insumos!$C:$G,5,FALSE)),"",VLOOKUP($B5910,Insumos!$C:$G,5,FALSE))</f>
        <v>5700</v>
      </c>
      <c r="F5910" s="55" t="str">
        <f>+IF(ISERROR(VLOOKUP($B5910,Insumos!$C:$G,4,FALSE)),"",VLOOKUP($B5910,Insumos!$C:$G,4,FALSE))</f>
        <v>GRAMOS</v>
      </c>
      <c r="G5910" s="141">
        <v>40.0</v>
      </c>
      <c r="H5910" s="56">
        <f t="shared" ref="H5910:H5929" si="210">IF(ISERROR(ROUND(+D5910/E5910*G5910,2)),0,ROUND(+D5910/E5910*G5910,2))</f>
        <v>19.49</v>
      </c>
    </row>
    <row r="5911" ht="15.75" customHeight="1">
      <c r="A5911" s="53">
        <v>2.0</v>
      </c>
      <c r="B5911" s="55" t="s">
        <v>206</v>
      </c>
      <c r="C5911" s="55" t="str">
        <f>+IF(ISERROR(VLOOKUP($B5911,Insumos!$C:$G,3,FALSE)),"",VLOOKUP($B5911,Insumos!$C:$G,3,FALSE))</f>
        <v>GRAMOS</v>
      </c>
      <c r="D5911" s="56">
        <f>+IF(ISERROR(VLOOKUP($B5911,Insumos!$C:$G,2,FALSE)),"",VLOOKUP($B5911,Insumos!$C:$G,2,FALSE))</f>
        <v>20580</v>
      </c>
      <c r="E5911" s="57">
        <f>+IF(ISERROR(VLOOKUP($B5911,Insumos!$C:$G,5,FALSE)),"",VLOOKUP($B5911,Insumos!$C:$G,5,FALSE))</f>
        <v>1000</v>
      </c>
      <c r="F5911" s="55" t="str">
        <f>+IF(ISERROR(VLOOKUP($B5911,Insumos!$C:$G,4,FALSE)),"",VLOOKUP($B5911,Insumos!$C:$G,4,FALSE))</f>
        <v>GRAMOS</v>
      </c>
      <c r="G5911" s="141">
        <v>40.0</v>
      </c>
      <c r="H5911" s="56">
        <f t="shared" si="210"/>
        <v>823.2</v>
      </c>
    </row>
    <row r="5912" ht="15.75" customHeight="1">
      <c r="A5912" s="53">
        <v>3.0</v>
      </c>
      <c r="B5912" s="55" t="s">
        <v>321</v>
      </c>
      <c r="C5912" s="55" t="str">
        <f>+IF(ISERROR(VLOOKUP($B5912,Insumos!$C:$G,3,FALSE)),"",VLOOKUP($B5912,Insumos!$C:$G,3,FALSE))</f>
        <v>MILILITROS</v>
      </c>
      <c r="D5912" s="56">
        <f>+IF(ISERROR(VLOOKUP($B5912,Insumos!$C:$G,2,FALSE)),"",VLOOKUP($B5912,Insumos!$C:$G,2,FALSE))</f>
        <v>2265.14</v>
      </c>
      <c r="E5912" s="57">
        <f>+IF(ISERROR(VLOOKUP($B5912,Insumos!$C:$G,5,FALSE)),"",VLOOKUP($B5912,Insumos!$C:$G,5,FALSE))</f>
        <v>1000</v>
      </c>
      <c r="F5912" s="55" t="str">
        <f>+IF(ISERROR(VLOOKUP($B5912,Insumos!$C:$G,4,FALSE)),"",VLOOKUP($B5912,Insumos!$C:$G,4,FALSE))</f>
        <v>MILILITROS</v>
      </c>
      <c r="G5912" s="141">
        <v>3.0</v>
      </c>
      <c r="H5912" s="56">
        <f t="shared" si="210"/>
        <v>6.8</v>
      </c>
    </row>
    <row r="5913" ht="15.75" customHeight="1">
      <c r="A5913" s="53">
        <v>4.0</v>
      </c>
      <c r="B5913" s="55" t="s">
        <v>319</v>
      </c>
      <c r="C5913" s="55" t="str">
        <f>+IF(ISERROR(VLOOKUP($B5913,Insumos!$C:$G,3,FALSE)),"",VLOOKUP($B5913,Insumos!$C:$G,3,FALSE))</f>
        <v>GRAMOS</v>
      </c>
      <c r="D5913" s="56">
        <f>+IF(ISERROR(VLOOKUP($B5913,Insumos!$C:$G,2,FALSE)),"",VLOOKUP($B5913,Insumos!$C:$G,2,FALSE))</f>
        <v>3759.55</v>
      </c>
      <c r="E5913" s="57">
        <f>+IF(ISERROR(VLOOKUP($B5913,Insumos!$C:$G,5,FALSE)),"",VLOOKUP($B5913,Insumos!$C:$G,5,FALSE))</f>
        <v>440</v>
      </c>
      <c r="F5913" s="55" t="str">
        <f>+IF(ISERROR(VLOOKUP($B5913,Insumos!$C:$G,4,FALSE)),"",VLOOKUP($B5913,Insumos!$C:$G,4,FALSE))</f>
        <v>GRAMOS</v>
      </c>
      <c r="G5913" s="141">
        <v>8.0</v>
      </c>
      <c r="H5913" s="56">
        <f t="shared" si="210"/>
        <v>68.36</v>
      </c>
    </row>
    <row r="5914" ht="15.75" customHeight="1">
      <c r="A5914" s="53">
        <v>5.0</v>
      </c>
      <c r="B5914" s="55" t="s">
        <v>54</v>
      </c>
      <c r="C5914" s="55" t="str">
        <f>+IF(ISERROR(VLOOKUP($B5914,Insumos!$C:$G,3,FALSE)),"",VLOOKUP($B5914,Insumos!$C:$G,3,FALSE))</f>
        <v>UNIDAD</v>
      </c>
      <c r="D5914" s="56">
        <f>+IF(ISERROR(VLOOKUP($B5914,Insumos!$C:$G,2,FALSE)),"",VLOOKUP($B5914,Insumos!$C:$G,2,FALSE))</f>
        <v>8000</v>
      </c>
      <c r="E5914" s="57">
        <f>+IF(ISERROR(VLOOKUP($B5914,Insumos!$C:$G,5,FALSE)),"",VLOOKUP($B5914,Insumos!$C:$G,5,FALSE))</f>
        <v>36</v>
      </c>
      <c r="F5914" s="55" t="str">
        <f>+IF(ISERROR(VLOOKUP($B5914,Insumos!$C:$G,4,FALSE)),"",VLOOKUP($B5914,Insumos!$C:$G,4,FALSE))</f>
        <v>UNIDAD</v>
      </c>
      <c r="G5914" s="141">
        <v>0.2</v>
      </c>
      <c r="H5914" s="56">
        <f t="shared" si="210"/>
        <v>44.44</v>
      </c>
    </row>
    <row r="5915" ht="15.75" customHeight="1">
      <c r="A5915" s="53">
        <v>6.0</v>
      </c>
      <c r="B5915" s="55" t="s">
        <v>297</v>
      </c>
      <c r="C5915" s="55" t="str">
        <f>+IF(ISERROR(VLOOKUP($B5915,Insumos!$C:$G,3,FALSE)),"",VLOOKUP($B5915,Insumos!$C:$G,3,FALSE))</f>
        <v>CAJA</v>
      </c>
      <c r="D5915" s="56">
        <f>+IF(ISERROR(VLOOKUP($B5915,Insumos!$C:$G,2,FALSE)),"",VLOOKUP($B5915,Insumos!$C:$G,2,FALSE))</f>
        <v>110</v>
      </c>
      <c r="E5915" s="57">
        <f>+IF(ISERROR(VLOOKUP($B5915,Insumos!$C:$G,5,FALSE)),"",VLOOKUP($B5915,Insumos!$C:$G,5,FALSE))</f>
        <v>1</v>
      </c>
      <c r="F5915" s="55" t="str">
        <f>+IF(ISERROR(VLOOKUP($B5915,Insumos!$C:$G,4,FALSE)),"",VLOOKUP($B5915,Insumos!$C:$G,4,FALSE))</f>
        <v>CAJA</v>
      </c>
      <c r="G5915" s="141">
        <v>1.0</v>
      </c>
      <c r="H5915" s="56">
        <f t="shared" si="210"/>
        <v>110</v>
      </c>
    </row>
    <row r="5916" ht="15.75" customHeight="1">
      <c r="A5916" s="53">
        <v>7.0</v>
      </c>
      <c r="B5916" s="55" t="s">
        <v>314</v>
      </c>
      <c r="C5916" s="55" t="str">
        <f>+IF(ISERROR(VLOOKUP($B5916,Insumos!$C:$G,3,FALSE)),"",VLOOKUP($B5916,Insumos!$C:$G,3,FALSE))</f>
        <v>UNIDAD</v>
      </c>
      <c r="D5916" s="56">
        <f>+IF(ISERROR(VLOOKUP($B5916,Insumos!$C:$G,2,FALSE)),"",VLOOKUP($B5916,Insumos!$C:$G,2,FALSE))</f>
        <v>10.5</v>
      </c>
      <c r="E5916" s="57">
        <f>+IF(ISERROR(VLOOKUP($B5916,Insumos!$C:$G,5,FALSE)),"",VLOOKUP($B5916,Insumos!$C:$G,5,FALSE))</f>
        <v>1</v>
      </c>
      <c r="F5916" s="55" t="str">
        <f>+IF(ISERROR(VLOOKUP($B5916,Insumos!$C:$G,4,FALSE)),"",VLOOKUP($B5916,Insumos!$C:$G,4,FALSE))</f>
        <v>UNIDAD</v>
      </c>
      <c r="G5916" s="141">
        <v>1.0</v>
      </c>
      <c r="H5916" s="56">
        <f t="shared" si="210"/>
        <v>10.5</v>
      </c>
    </row>
    <row r="5917" ht="15.75" customHeight="1">
      <c r="A5917" s="53">
        <v>8.0</v>
      </c>
      <c r="B5917" s="55" t="s">
        <v>156</v>
      </c>
      <c r="C5917" s="55" t="str">
        <f>+IF(ISERROR(VLOOKUP($B5917,Insumos!$C:$G,3,FALSE)),"",VLOOKUP($B5917,Insumos!$C:$G,3,FALSE))</f>
        <v>GRAMOS</v>
      </c>
      <c r="D5917" s="56">
        <f>+IF(ISERROR(VLOOKUP($B5917,Insumos!$C:$G,2,FALSE)),"",VLOOKUP($B5917,Insumos!$C:$G,2,FALSE))</f>
        <v>909</v>
      </c>
      <c r="E5917" s="57">
        <f>+IF(ISERROR(VLOOKUP($B5917,Insumos!$C:$G,5,FALSE)),"",VLOOKUP($B5917,Insumos!$C:$G,5,FALSE))</f>
        <v>1000</v>
      </c>
      <c r="F5917" s="55" t="str">
        <f>+IF(ISERROR(VLOOKUP($B5917,Insumos!$C:$G,4,FALSE)),"",VLOOKUP($B5917,Insumos!$C:$G,4,FALSE))</f>
        <v>GRAMOS</v>
      </c>
      <c r="G5917" s="141">
        <v>8.0</v>
      </c>
      <c r="H5917" s="56">
        <f t="shared" si="210"/>
        <v>7.27</v>
      </c>
    </row>
    <row r="5918" ht="15.75" customHeight="1">
      <c r="A5918" s="53">
        <v>9.0</v>
      </c>
      <c r="B5918" s="55" t="s">
        <v>313</v>
      </c>
      <c r="C5918" s="55" t="str">
        <f>+IF(ISERROR(VLOOKUP($B5918,Insumos!$C:$G,3,FALSE)),"",VLOOKUP($B5918,Insumos!$C:$G,3,FALSE))</f>
        <v>GRAMOS</v>
      </c>
      <c r="D5918" s="56">
        <f>+IF(ISERROR(VLOOKUP($B5918,Insumos!$C:$G,2,FALSE)),"",VLOOKUP($B5918,Insumos!$C:$G,2,FALSE))</f>
        <v>6750</v>
      </c>
      <c r="E5918" s="57">
        <f>+IF(ISERROR(VLOOKUP($B5918,Insumos!$C:$G,5,FALSE)),"",VLOOKUP($B5918,Insumos!$C:$G,5,FALSE))</f>
        <v>1000</v>
      </c>
      <c r="F5918" s="55" t="str">
        <f>+IF(ISERROR(VLOOKUP($B5918,Insumos!$C:$G,4,FALSE)),"",VLOOKUP($B5918,Insumos!$C:$G,4,FALSE))</f>
        <v>GRAMOS</v>
      </c>
      <c r="G5918" s="141">
        <v>8.0</v>
      </c>
      <c r="H5918" s="56">
        <f t="shared" si="210"/>
        <v>54</v>
      </c>
    </row>
    <row r="5919" ht="15.75" customHeight="1">
      <c r="A5919" s="53">
        <v>10.0</v>
      </c>
      <c r="B5919" s="55" t="s">
        <v>311</v>
      </c>
      <c r="C5919" s="55" t="str">
        <f>+IF(ISERROR(VLOOKUP($B5919,Insumos!$C:$G,3,FALSE)),"",VLOOKUP($B5919,Insumos!$C:$G,3,FALSE))</f>
        <v>UNIDAD</v>
      </c>
      <c r="D5919" s="56">
        <f>+IF(ISERROR(VLOOKUP($B5919,Insumos!$C:$G,2,FALSE)),"",VLOOKUP($B5919,Insumos!$C:$G,2,FALSE))</f>
        <v>75.25</v>
      </c>
      <c r="E5919" s="57">
        <f>+IF(ISERROR(VLOOKUP($B5919,Insumos!$C:$G,5,FALSE)),"",VLOOKUP($B5919,Insumos!$C:$G,5,FALSE))</f>
        <v>1</v>
      </c>
      <c r="F5919" s="55" t="str">
        <f>+IF(ISERROR(VLOOKUP($B5919,Insumos!$C:$G,4,FALSE)),"",VLOOKUP($B5919,Insumos!$C:$G,4,FALSE))</f>
        <v>UNIDAD</v>
      </c>
      <c r="G5919" s="141">
        <v>1.0</v>
      </c>
      <c r="H5919" s="56">
        <f t="shared" si="210"/>
        <v>75.25</v>
      </c>
    </row>
    <row r="5920" ht="15.75" customHeight="1">
      <c r="A5920" s="53">
        <v>11.0</v>
      </c>
      <c r="B5920" s="55" t="s">
        <v>312</v>
      </c>
      <c r="C5920" s="55" t="str">
        <f>+IF(ISERROR(VLOOKUP($B5920,Insumos!$C:$G,3,FALSE)),"",VLOOKUP($B5920,Insumos!$C:$G,3,FALSE))</f>
        <v>UNIDAD</v>
      </c>
      <c r="D5920" s="56">
        <f>+IF(ISERROR(VLOOKUP($B5920,Insumos!$C:$G,2,FALSE)),"",VLOOKUP($B5920,Insumos!$C:$G,2,FALSE))</f>
        <v>90.25</v>
      </c>
      <c r="E5920" s="57">
        <f>+IF(ISERROR(VLOOKUP($B5920,Insumos!$C:$G,5,FALSE)),"",VLOOKUP($B5920,Insumos!$C:$G,5,FALSE))</f>
        <v>1</v>
      </c>
      <c r="F5920" s="55" t="str">
        <f>+IF(ISERROR(VLOOKUP($B5920,Insumos!$C:$G,4,FALSE)),"",VLOOKUP($B5920,Insumos!$C:$G,4,FALSE))</f>
        <v>UNIDAD</v>
      </c>
      <c r="G5920" s="141">
        <v>1.0</v>
      </c>
      <c r="H5920" s="56">
        <f t="shared" si="210"/>
        <v>90.25</v>
      </c>
    </row>
    <row r="5921" ht="15.75" customHeight="1">
      <c r="A5921" s="53">
        <v>12.0</v>
      </c>
      <c r="B5921" s="55" t="s">
        <v>303</v>
      </c>
      <c r="C5921" s="55" t="str">
        <f>+IF(ISERROR(VLOOKUP($B5921,Insumos!$C:$G,3,FALSE)),"",VLOOKUP($B5921,Insumos!$C:$G,3,FALSE))</f>
        <v>UNIDAD</v>
      </c>
      <c r="D5921" s="56">
        <f>+IF(ISERROR(VLOOKUP($B5921,Insumos!$C:$G,2,FALSE)),"",VLOOKUP($B5921,Insumos!$C:$G,2,FALSE))</f>
        <v>10</v>
      </c>
      <c r="E5921" s="57">
        <f>+IF(ISERROR(VLOOKUP($B5921,Insumos!$C:$G,5,FALSE)),"",VLOOKUP($B5921,Insumos!$C:$G,5,FALSE))</f>
        <v>1</v>
      </c>
      <c r="F5921" s="55" t="str">
        <f>+IF(ISERROR(VLOOKUP($B5921,Insumos!$C:$G,4,FALSE)),"",VLOOKUP($B5921,Insumos!$C:$G,4,FALSE))</f>
        <v>UNIDAD</v>
      </c>
      <c r="G5921" s="141">
        <v>1.0</v>
      </c>
      <c r="H5921" s="56">
        <f t="shared" si="210"/>
        <v>10</v>
      </c>
    </row>
    <row r="5922" ht="15.75" customHeight="1">
      <c r="A5922" s="53">
        <v>13.0</v>
      </c>
      <c r="B5922" s="55" t="s">
        <v>304</v>
      </c>
      <c r="C5922" s="55" t="str">
        <f>+IF(ISERROR(VLOOKUP($B5922,Insumos!$C:$G,3,FALSE)),"",VLOOKUP($B5922,Insumos!$C:$G,3,FALSE))</f>
        <v>UNIDAD</v>
      </c>
      <c r="D5922" s="56">
        <f>+IF(ISERROR(VLOOKUP($B5922,Insumos!$C:$G,2,FALSE)),"",VLOOKUP($B5922,Insumos!$C:$G,2,FALSE))</f>
        <v>9</v>
      </c>
      <c r="E5922" s="57">
        <f>+IF(ISERROR(VLOOKUP($B5922,Insumos!$C:$G,5,FALSE)),"",VLOOKUP($B5922,Insumos!$C:$G,5,FALSE))</f>
        <v>1</v>
      </c>
      <c r="F5922" s="55" t="str">
        <f>+IF(ISERROR(VLOOKUP($B5922,Insumos!$C:$G,4,FALSE)),"",VLOOKUP($B5922,Insumos!$C:$G,4,FALSE))</f>
        <v>UNIDAD</v>
      </c>
      <c r="G5922" s="141">
        <v>1.0</v>
      </c>
      <c r="H5922" s="56">
        <f t="shared" si="210"/>
        <v>9</v>
      </c>
    </row>
    <row r="5923" ht="15.75" customHeight="1">
      <c r="A5923" s="53">
        <v>14.0</v>
      </c>
      <c r="B5923" s="55" t="s">
        <v>315</v>
      </c>
      <c r="C5923" s="55" t="str">
        <f>+IF(ISERROR(VLOOKUP($B5923,Insumos!$C:$G,3,FALSE)),"",VLOOKUP($B5923,Insumos!$C:$G,3,FALSE))</f>
        <v>UNIDAD</v>
      </c>
      <c r="D5923" s="56">
        <f>+IF(ISERROR(VLOOKUP($B5923,Insumos!$C:$G,2,FALSE)),"",VLOOKUP($B5923,Insumos!$C:$G,2,FALSE))</f>
        <v>170</v>
      </c>
      <c r="E5923" s="57">
        <f>+IF(ISERROR(VLOOKUP($B5923,Insumos!$C:$G,5,FALSE)),"",VLOOKUP($B5923,Insumos!$C:$G,5,FALSE))</f>
        <v>1</v>
      </c>
      <c r="F5923" s="55" t="str">
        <f>+IF(ISERROR(VLOOKUP($B5923,Insumos!$C:$G,4,FALSE)),"",VLOOKUP($B5923,Insumos!$C:$G,4,FALSE))</f>
        <v>UNIDAD</v>
      </c>
      <c r="G5923" s="141">
        <v>1.0</v>
      </c>
      <c r="H5923" s="56">
        <f t="shared" si="210"/>
        <v>170</v>
      </c>
    </row>
    <row r="5924" ht="15.75" customHeight="1">
      <c r="A5924" s="53">
        <v>15.0</v>
      </c>
      <c r="B5924" s="55"/>
      <c r="C5924" s="55" t="str">
        <f>+IF(ISERROR(VLOOKUP($B5924,Insumos!$C:$G,3,FALSE)),"",VLOOKUP($B5924,Insumos!$C:$G,3,FALSE))</f>
        <v/>
      </c>
      <c r="D5924" s="56" t="str">
        <f>+IF(ISERROR(VLOOKUP($B5924,Insumos!$C:$G,2,FALSE)),"",VLOOKUP($B5924,Insumos!$C:$G,2,FALSE))</f>
        <v/>
      </c>
      <c r="E5924" s="57" t="str">
        <f>+IF(ISERROR(VLOOKUP($B5924,Insumos!$C:$G,5,FALSE)),"",VLOOKUP($B5924,Insumos!$C:$G,5,FALSE))</f>
        <v/>
      </c>
      <c r="F5924" s="55" t="str">
        <f>+IF(ISERROR(VLOOKUP($B5924,Insumos!$C:$G,4,FALSE)),"",VLOOKUP($B5924,Insumos!$C:$G,4,FALSE))</f>
        <v/>
      </c>
      <c r="G5924" s="141"/>
      <c r="H5924" s="56">
        <f t="shared" si="210"/>
        <v>0</v>
      </c>
    </row>
    <row r="5925" ht="15.75" customHeight="1">
      <c r="A5925" s="53">
        <v>16.0</v>
      </c>
      <c r="B5925" s="55"/>
      <c r="C5925" s="55" t="str">
        <f>+IF(ISERROR(VLOOKUP($B5925,Insumos!$C:$G,3,FALSE)),"",VLOOKUP($B5925,Insumos!$C:$G,3,FALSE))</f>
        <v/>
      </c>
      <c r="D5925" s="56" t="str">
        <f>+IF(ISERROR(VLOOKUP($B5925,Insumos!$C:$G,2,FALSE)),"",VLOOKUP($B5925,Insumos!$C:$G,2,FALSE))</f>
        <v/>
      </c>
      <c r="E5925" s="57" t="str">
        <f>+IF(ISERROR(VLOOKUP($B5925,Insumos!$C:$G,5,FALSE)),"",VLOOKUP($B5925,Insumos!$C:$G,5,FALSE))</f>
        <v/>
      </c>
      <c r="F5925" s="55" t="str">
        <f>+IF(ISERROR(VLOOKUP($B5925,Insumos!$C:$G,4,FALSE)),"",VLOOKUP($B5925,Insumos!$C:$G,4,FALSE))</f>
        <v/>
      </c>
      <c r="G5925" s="141"/>
      <c r="H5925" s="56">
        <f t="shared" si="210"/>
        <v>0</v>
      </c>
    </row>
    <row r="5926" ht="15.75" customHeight="1">
      <c r="A5926" s="53">
        <v>17.0</v>
      </c>
      <c r="B5926" s="55"/>
      <c r="C5926" s="55" t="str">
        <f>+IF(ISERROR(VLOOKUP($B5926,Insumos!$C:$G,3,FALSE)),"",VLOOKUP($B5926,Insumos!$C:$G,3,FALSE))</f>
        <v/>
      </c>
      <c r="D5926" s="56" t="str">
        <f>+IF(ISERROR(VLOOKUP($B5926,Insumos!$C:$G,2,FALSE)),"",VLOOKUP($B5926,Insumos!$C:$G,2,FALSE))</f>
        <v/>
      </c>
      <c r="E5926" s="57" t="str">
        <f>+IF(ISERROR(VLOOKUP($B5926,Insumos!$C:$G,5,FALSE)),"",VLOOKUP($B5926,Insumos!$C:$G,5,FALSE))</f>
        <v/>
      </c>
      <c r="F5926" s="55" t="str">
        <f>+IF(ISERROR(VLOOKUP($B5926,Insumos!$C:$G,4,FALSE)),"",VLOOKUP($B5926,Insumos!$C:$G,4,FALSE))</f>
        <v/>
      </c>
      <c r="G5926" s="141"/>
      <c r="H5926" s="56">
        <f t="shared" si="210"/>
        <v>0</v>
      </c>
    </row>
    <row r="5927" ht="15.75" customHeight="1">
      <c r="A5927" s="53">
        <v>18.0</v>
      </c>
      <c r="B5927" s="55"/>
      <c r="C5927" s="55" t="str">
        <f>+IF(ISERROR(VLOOKUP($B5927,Insumos!$C:$G,3,FALSE)),"",VLOOKUP($B5927,Insumos!$C:$G,3,FALSE))</f>
        <v/>
      </c>
      <c r="D5927" s="56" t="str">
        <f>+IF(ISERROR(VLOOKUP($B5927,Insumos!$C:$G,2,FALSE)),"",VLOOKUP($B5927,Insumos!$C:$G,2,FALSE))</f>
        <v/>
      </c>
      <c r="E5927" s="57" t="str">
        <f>+IF(ISERROR(VLOOKUP($B5927,Insumos!$C:$G,5,FALSE)),"",VLOOKUP($B5927,Insumos!$C:$G,5,FALSE))</f>
        <v/>
      </c>
      <c r="F5927" s="55" t="str">
        <f>+IF(ISERROR(VLOOKUP($B5927,Insumos!$C:$G,4,FALSE)),"",VLOOKUP($B5927,Insumos!$C:$G,4,FALSE))</f>
        <v/>
      </c>
      <c r="G5927" s="141"/>
      <c r="H5927" s="56">
        <f t="shared" si="210"/>
        <v>0</v>
      </c>
    </row>
    <row r="5928" ht="15.75" customHeight="1">
      <c r="A5928" s="53">
        <v>19.0</v>
      </c>
      <c r="B5928" s="55"/>
      <c r="C5928" s="55" t="str">
        <f>+IF(ISERROR(VLOOKUP($B5928,Insumos!$C:$G,3,FALSE)),"",VLOOKUP($B5928,Insumos!$C:$G,3,FALSE))</f>
        <v/>
      </c>
      <c r="D5928" s="56" t="str">
        <f>+IF(ISERROR(VLOOKUP($B5928,Insumos!$C:$G,2,FALSE)),"",VLOOKUP($B5928,Insumos!$C:$G,2,FALSE))</f>
        <v/>
      </c>
      <c r="E5928" s="57" t="str">
        <f>+IF(ISERROR(VLOOKUP($B5928,Insumos!$C:$G,5,FALSE)),"",VLOOKUP($B5928,Insumos!$C:$G,5,FALSE))</f>
        <v/>
      </c>
      <c r="F5928" s="55" t="str">
        <f>+IF(ISERROR(VLOOKUP($B5928,Insumos!$C:$G,4,FALSE)),"",VLOOKUP($B5928,Insumos!$C:$G,4,FALSE))</f>
        <v/>
      </c>
      <c r="G5928" s="141"/>
      <c r="H5928" s="56">
        <f t="shared" si="210"/>
        <v>0</v>
      </c>
    </row>
    <row r="5929" ht="15.75" customHeight="1">
      <c r="A5929" s="53">
        <v>20.0</v>
      </c>
      <c r="B5929" s="55"/>
      <c r="C5929" s="55" t="str">
        <f>+IF(ISERROR(VLOOKUP($B5929,Insumos!$C:$G,3,FALSE)),"",VLOOKUP($B5929,Insumos!$C:$G,3,FALSE))</f>
        <v/>
      </c>
      <c r="D5929" s="56" t="str">
        <f>+IF(ISERROR(VLOOKUP($B5929,Insumos!$C:$G,2,FALSE)),"",VLOOKUP($B5929,Insumos!$C:$G,2,FALSE))</f>
        <v/>
      </c>
      <c r="E5929" s="57" t="str">
        <f>+IF(ISERROR(VLOOKUP($B5929,Insumos!$C:$G,5,FALSE)),"",VLOOKUP($B5929,Insumos!$C:$G,5,FALSE))</f>
        <v/>
      </c>
      <c r="F5929" s="55" t="str">
        <f>+IF(ISERROR(VLOOKUP($B5929,Insumos!$C:$G,4,FALSE)),"",VLOOKUP($B5929,Insumos!$C:$G,4,FALSE))</f>
        <v/>
      </c>
      <c r="G5929" s="141"/>
      <c r="H5929" s="56">
        <f t="shared" si="210"/>
        <v>0</v>
      </c>
    </row>
    <row r="5930" ht="15.75" customHeight="1">
      <c r="A5930" s="42"/>
      <c r="B5930" s="140"/>
      <c r="C5930" s="41"/>
      <c r="D5930" s="44"/>
      <c r="E5930" s="45"/>
      <c r="F5930" s="41"/>
      <c r="G5930" s="67" t="s">
        <v>566</v>
      </c>
      <c r="H5930" s="68">
        <f>+SUM(H5910:H5929)</f>
        <v>1498.56</v>
      </c>
    </row>
    <row r="5931" ht="15.75" customHeight="1">
      <c r="A5931" s="42"/>
      <c r="B5931" s="140"/>
      <c r="C5931" s="41"/>
      <c r="D5931" s="44"/>
      <c r="E5931" s="45"/>
      <c r="F5931" s="41"/>
      <c r="G5931" s="67" t="s">
        <v>569</v>
      </c>
      <c r="H5931" s="142">
        <f>+H5930/10</f>
        <v>149.856</v>
      </c>
    </row>
    <row r="5932" ht="15.75" customHeight="1">
      <c r="A5932" s="42"/>
      <c r="B5932" s="140"/>
      <c r="C5932" s="41"/>
      <c r="D5932" s="44"/>
      <c r="E5932" s="45"/>
      <c r="F5932" s="41"/>
      <c r="G5932" s="67" t="s">
        <v>570</v>
      </c>
      <c r="H5932" s="143">
        <f>(H5930+H5931)*1.19</f>
        <v>1961.61504</v>
      </c>
    </row>
    <row r="5933" ht="15.75" customHeight="1">
      <c r="A5933" s="42"/>
      <c r="B5933" s="140"/>
      <c r="C5933" s="41"/>
      <c r="D5933" s="44"/>
      <c r="E5933" s="45"/>
      <c r="F5933" s="41"/>
      <c r="G5933" s="67" t="s">
        <v>571</v>
      </c>
      <c r="H5933" s="144">
        <f>+H5932/H5934</f>
        <v>0.1784909045</v>
      </c>
    </row>
    <row r="5934" ht="15.75" customHeight="1">
      <c r="A5934" s="42"/>
      <c r="B5934" s="140"/>
      <c r="C5934" s="41"/>
      <c r="D5934" s="44"/>
      <c r="E5934" s="45"/>
      <c r="F5934" s="41"/>
      <c r="G5934" s="67" t="s">
        <v>572</v>
      </c>
      <c r="H5934" s="154">
        <v>10990.0</v>
      </c>
    </row>
    <row r="5935" ht="15.75" customHeight="1">
      <c r="A5935" s="42"/>
      <c r="B5935" s="140"/>
      <c r="C5935" s="41"/>
      <c r="D5935" s="44"/>
      <c r="E5935" s="45"/>
      <c r="F5935" s="41"/>
      <c r="G5935" s="67"/>
      <c r="H5935" s="169"/>
    </row>
    <row r="5936" ht="15.75" customHeight="1">
      <c r="A5936" s="42"/>
      <c r="B5936" s="140"/>
      <c r="C5936" s="41"/>
      <c r="D5936" s="44"/>
      <c r="E5936" s="45"/>
      <c r="F5936" s="41"/>
      <c r="G5936" s="67"/>
      <c r="H5936" s="205"/>
    </row>
    <row r="5937" ht="15.75" customHeight="1">
      <c r="A5937" s="42"/>
      <c r="B5937" s="140"/>
      <c r="C5937" s="41"/>
      <c r="D5937" s="44"/>
      <c r="E5937" s="45"/>
      <c r="F5937" s="41"/>
      <c r="G5937" s="67"/>
      <c r="H5937" s="205"/>
    </row>
    <row r="5938" ht="15.75" customHeight="1">
      <c r="A5938" s="42"/>
      <c r="B5938" s="140"/>
      <c r="C5938" s="41"/>
      <c r="D5938" s="44"/>
      <c r="E5938" s="45"/>
      <c r="F5938" s="41"/>
      <c r="G5938" s="67"/>
      <c r="H5938" s="205"/>
    </row>
    <row r="5939" ht="15.75" customHeight="1">
      <c r="A5939" s="138" t="s">
        <v>562</v>
      </c>
      <c r="B5939" s="89" t="s">
        <v>733</v>
      </c>
      <c r="C5939" s="34" t="s">
        <v>484</v>
      </c>
      <c r="D5939" s="35"/>
      <c r="E5939" s="36"/>
      <c r="F5939" s="37"/>
      <c r="G5939" s="38"/>
      <c r="H5939" s="35"/>
    </row>
    <row r="5940" ht="15.75" customHeight="1">
      <c r="A5940" s="42"/>
      <c r="B5940" s="140"/>
      <c r="C5940" s="42"/>
      <c r="D5940" s="44"/>
      <c r="E5940" s="45"/>
      <c r="F5940" s="42"/>
      <c r="G5940" s="46"/>
      <c r="H5940" s="44"/>
    </row>
    <row r="5941" ht="15.75" customHeight="1">
      <c r="A5941" s="48" t="s">
        <v>476</v>
      </c>
      <c r="B5941" s="48" t="s">
        <v>477</v>
      </c>
      <c r="C5941" s="48" t="s">
        <v>478</v>
      </c>
      <c r="D5941" s="49" t="s">
        <v>564</v>
      </c>
      <c r="E5941" s="50" t="s">
        <v>10</v>
      </c>
      <c r="F5941" s="48" t="s">
        <v>480</v>
      </c>
      <c r="G5941" s="51" t="s">
        <v>481</v>
      </c>
      <c r="H5941" s="49" t="s">
        <v>565</v>
      </c>
    </row>
    <row r="5942" ht="15.75" customHeight="1">
      <c r="A5942" s="53">
        <v>1.0</v>
      </c>
      <c r="B5942" s="55" t="s">
        <v>52</v>
      </c>
      <c r="C5942" s="55" t="str">
        <f>+IF(ISERROR(VLOOKUP($B5942,Insumos!$C:$G,3,FALSE)),"",VLOOKUP($B5942,Insumos!$C:$G,3,FALSE))</f>
        <v>UNIDAD</v>
      </c>
      <c r="D5942" s="56">
        <f>+IF(ISERROR(VLOOKUP($B5942,Insumos!$C:$G,2,FALSE)),"",VLOOKUP($B5942,Insumos!$C:$G,2,FALSE))</f>
        <v>5000</v>
      </c>
      <c r="E5942" s="57">
        <f>+IF(ISERROR(VLOOKUP($B5942,Insumos!$C:$G,5,FALSE)),"",VLOOKUP($B5942,Insumos!$C:$G,5,FALSE))</f>
        <v>100</v>
      </c>
      <c r="F5942" s="55" t="str">
        <f>+IF(ISERROR(VLOOKUP($B5942,Insumos!$C:$G,4,FALSE)),"",VLOOKUP($B5942,Insumos!$C:$G,4,FALSE))</f>
        <v>UNIDAD</v>
      </c>
      <c r="G5942" s="64">
        <v>1.0</v>
      </c>
      <c r="H5942" s="56">
        <f t="shared" ref="H5942:H5966" si="211">IF(ISERROR(ROUND(+D5942/E5942*G5942,2)),0,ROUND(+D5942/E5942*G5942,2))</f>
        <v>50</v>
      </c>
    </row>
    <row r="5943" ht="15.75" customHeight="1">
      <c r="A5943" s="53">
        <v>2.0</v>
      </c>
      <c r="B5943" s="55" t="s">
        <v>235</v>
      </c>
      <c r="C5943" s="55" t="str">
        <f>+IF(ISERROR(VLOOKUP($B5943,Insumos!$C:$G,3,FALSE)),"",VLOOKUP($B5943,Insumos!$C:$G,3,FALSE))</f>
        <v>GRAMOS</v>
      </c>
      <c r="D5943" s="56">
        <f>+IF(ISERROR(VLOOKUP($B5943,Insumos!$C:$G,2,FALSE)),"",VLOOKUP($B5943,Insumos!$C:$G,2,FALSE))</f>
        <v>13944.82759</v>
      </c>
      <c r="E5943" s="57">
        <f>+IF(ISERROR(VLOOKUP($B5943,Insumos!$C:$G,5,FALSE)),"",VLOOKUP($B5943,Insumos!$C:$G,5,FALSE))</f>
        <v>1000</v>
      </c>
      <c r="F5943" s="55" t="str">
        <f>+IF(ISERROR(VLOOKUP($B5943,Insumos!$C:$G,4,FALSE)),"",VLOOKUP($B5943,Insumos!$C:$G,4,FALSE))</f>
        <v>GRAMOS</v>
      </c>
      <c r="G5943" s="64">
        <v>40.0</v>
      </c>
      <c r="H5943" s="56">
        <f t="shared" si="211"/>
        <v>557.79</v>
      </c>
    </row>
    <row r="5944" ht="15.75" customHeight="1">
      <c r="A5944" s="53">
        <v>3.0</v>
      </c>
      <c r="B5944" s="55" t="s">
        <v>232</v>
      </c>
      <c r="C5944" s="55" t="str">
        <f>+IF(ISERROR(VLOOKUP($B5944,Insumos!$C:$G,3,FALSE)),"",VLOOKUP($B5944,Insumos!$C:$G,3,FALSE))</f>
        <v>GRAMOS</v>
      </c>
      <c r="D5944" s="56">
        <f>+IF(ISERROR(VLOOKUP($B5944,Insumos!$C:$G,2,FALSE)),"",VLOOKUP($B5944,Insumos!$C:$G,2,FALSE))</f>
        <v>3529.411765</v>
      </c>
      <c r="E5944" s="57">
        <f>+IF(ISERROR(VLOOKUP($B5944,Insumos!$C:$G,5,FALSE)),"",VLOOKUP($B5944,Insumos!$C:$G,5,FALSE))</f>
        <v>1000</v>
      </c>
      <c r="F5944" s="55" t="str">
        <f>+IF(ISERROR(VLOOKUP($B5944,Insumos!$C:$G,4,FALSE)),"",VLOOKUP($B5944,Insumos!$C:$G,4,FALSE))</f>
        <v>GRAMOS</v>
      </c>
      <c r="G5944" s="64">
        <v>40.0</v>
      </c>
      <c r="H5944" s="56">
        <f t="shared" si="211"/>
        <v>141.18</v>
      </c>
    </row>
    <row r="5945" ht="15.75" customHeight="1">
      <c r="A5945" s="53">
        <v>4.0</v>
      </c>
      <c r="B5945" s="55" t="s">
        <v>178</v>
      </c>
      <c r="C5945" s="55" t="str">
        <f>+IF(ISERROR(VLOOKUP($B5945,Insumos!$C:$G,3,FALSE)),"",VLOOKUP($B5945,Insumos!$C:$G,3,FALSE))</f>
        <v>GRAMOS</v>
      </c>
      <c r="D5945" s="56">
        <f>+IF(ISERROR(VLOOKUP($B5945,Insumos!$C:$G,2,FALSE)),"",VLOOKUP($B5945,Insumos!$C:$G,2,FALSE))</f>
        <v>433</v>
      </c>
      <c r="E5945" s="57">
        <f>+IF(ISERROR(VLOOKUP($B5945,Insumos!$C:$G,5,FALSE)),"",VLOOKUP($B5945,Insumos!$C:$G,5,FALSE))</f>
        <v>300</v>
      </c>
      <c r="F5945" s="55" t="str">
        <f>+IF(ISERROR(VLOOKUP($B5945,Insumos!$C:$G,4,FALSE)),"",VLOOKUP($B5945,Insumos!$C:$G,4,FALSE))</f>
        <v>GRAMOS</v>
      </c>
      <c r="G5945" s="64">
        <v>25.0</v>
      </c>
      <c r="H5945" s="56">
        <f t="shared" si="211"/>
        <v>36.08</v>
      </c>
    </row>
    <row r="5946" ht="15.75" customHeight="1">
      <c r="A5946" s="53">
        <v>5.0</v>
      </c>
      <c r="B5946" s="55" t="s">
        <v>179</v>
      </c>
      <c r="C5946" s="55" t="str">
        <f>+IF(ISERROR(VLOOKUP($B5946,Insumos!$C:$G,3,FALSE)),"",VLOOKUP($B5946,Insumos!$C:$G,3,FALSE))</f>
        <v>GRAMOS</v>
      </c>
      <c r="D5946" s="56">
        <f>+IF(ISERROR(VLOOKUP($B5946,Insumos!$C:$G,2,FALSE)),"",VLOOKUP($B5946,Insumos!$C:$G,2,FALSE))</f>
        <v>840</v>
      </c>
      <c r="E5946" s="57">
        <f>+IF(ISERROR(VLOOKUP($B5946,Insumos!$C:$G,5,FALSE)),"",VLOOKUP($B5946,Insumos!$C:$G,5,FALSE))</f>
        <v>800</v>
      </c>
      <c r="F5946" s="55" t="str">
        <f>+IF(ISERROR(VLOOKUP($B5946,Insumos!$C:$G,4,FALSE)),"",VLOOKUP($B5946,Insumos!$C:$G,4,FALSE))</f>
        <v>GRAMOS</v>
      </c>
      <c r="G5946" s="64">
        <v>10.0</v>
      </c>
      <c r="H5946" s="56">
        <f t="shared" si="211"/>
        <v>10.5</v>
      </c>
    </row>
    <row r="5947" ht="15.75" customHeight="1">
      <c r="A5947" s="53">
        <v>6.0</v>
      </c>
      <c r="B5947" s="55" t="s">
        <v>180</v>
      </c>
      <c r="C5947" s="55" t="str">
        <f>+IF(ISERROR(VLOOKUP($B5947,Insumos!$C:$G,3,FALSE)),"",VLOOKUP($B5947,Insumos!$C:$G,3,FALSE))</f>
        <v>GRAMOS</v>
      </c>
      <c r="D5947" s="56">
        <f>+IF(ISERROR(VLOOKUP($B5947,Insumos!$C:$G,2,FALSE)),"",VLOOKUP($B5947,Insumos!$C:$G,2,FALSE))</f>
        <v>6945</v>
      </c>
      <c r="E5947" s="57">
        <f>+IF(ISERROR(VLOOKUP($B5947,Insumos!$C:$G,5,FALSE)),"",VLOOKUP($B5947,Insumos!$C:$G,5,FALSE))</f>
        <v>1360</v>
      </c>
      <c r="F5947" s="55" t="str">
        <f>+IF(ISERROR(VLOOKUP($B5947,Insumos!$C:$G,4,FALSE)),"",VLOOKUP($B5947,Insumos!$C:$G,4,FALSE))</f>
        <v>GRAMOS</v>
      </c>
      <c r="G5947" s="64">
        <v>45.0</v>
      </c>
      <c r="H5947" s="56">
        <f t="shared" si="211"/>
        <v>229.8</v>
      </c>
    </row>
    <row r="5948" ht="15.75" customHeight="1">
      <c r="A5948" s="53">
        <v>7.0</v>
      </c>
      <c r="B5948" s="55" t="s">
        <v>297</v>
      </c>
      <c r="C5948" s="55" t="str">
        <f>+IF(ISERROR(VLOOKUP($B5948,Insumos!$C:$G,3,FALSE)),"",VLOOKUP($B5948,Insumos!$C:$G,3,FALSE))</f>
        <v>CAJA</v>
      </c>
      <c r="D5948" s="56">
        <f>+IF(ISERROR(VLOOKUP($B5948,Insumos!$C:$G,2,FALSE)),"",VLOOKUP($B5948,Insumos!$C:$G,2,FALSE))</f>
        <v>110</v>
      </c>
      <c r="E5948" s="57">
        <f>+IF(ISERROR(VLOOKUP($B5948,Insumos!$C:$G,5,FALSE)),"",VLOOKUP($B5948,Insumos!$C:$G,5,FALSE))</f>
        <v>1</v>
      </c>
      <c r="F5948" s="55" t="str">
        <f>+IF(ISERROR(VLOOKUP($B5948,Insumos!$C:$G,4,FALSE)),"",VLOOKUP($B5948,Insumos!$C:$G,4,FALSE))</f>
        <v>CAJA</v>
      </c>
      <c r="G5948" s="141">
        <v>1.0</v>
      </c>
      <c r="H5948" s="56">
        <f t="shared" si="211"/>
        <v>110</v>
      </c>
    </row>
    <row r="5949" ht="15.75" customHeight="1">
      <c r="A5949" s="53">
        <v>8.0</v>
      </c>
      <c r="B5949" s="55" t="s">
        <v>314</v>
      </c>
      <c r="C5949" s="55" t="str">
        <f>+IF(ISERROR(VLOOKUP($B5949,Insumos!$C:$G,3,FALSE)),"",VLOOKUP($B5949,Insumos!$C:$G,3,FALSE))</f>
        <v>UNIDAD</v>
      </c>
      <c r="D5949" s="56">
        <f>+IF(ISERROR(VLOOKUP($B5949,Insumos!$C:$G,2,FALSE)),"",VLOOKUP($B5949,Insumos!$C:$G,2,FALSE))</f>
        <v>10.5</v>
      </c>
      <c r="E5949" s="57">
        <f>+IF(ISERROR(VLOOKUP($B5949,Insumos!$C:$G,5,FALSE)),"",VLOOKUP($B5949,Insumos!$C:$G,5,FALSE))</f>
        <v>1</v>
      </c>
      <c r="F5949" s="55" t="str">
        <f>+IF(ISERROR(VLOOKUP($B5949,Insumos!$C:$G,4,FALSE)),"",VLOOKUP($B5949,Insumos!$C:$G,4,FALSE))</f>
        <v>UNIDAD</v>
      </c>
      <c r="G5949" s="141">
        <v>1.0</v>
      </c>
      <c r="H5949" s="56">
        <f t="shared" si="211"/>
        <v>10.5</v>
      </c>
    </row>
    <row r="5950" ht="15.75" customHeight="1">
      <c r="A5950" s="53">
        <v>9.0</v>
      </c>
      <c r="B5950" s="55" t="s">
        <v>156</v>
      </c>
      <c r="C5950" s="55" t="str">
        <f>+IF(ISERROR(VLOOKUP($B5950,Insumos!$C:$G,3,FALSE)),"",VLOOKUP($B5950,Insumos!$C:$G,3,FALSE))</f>
        <v>GRAMOS</v>
      </c>
      <c r="D5950" s="56">
        <f>+IF(ISERROR(VLOOKUP($B5950,Insumos!$C:$G,2,FALSE)),"",VLOOKUP($B5950,Insumos!$C:$G,2,FALSE))</f>
        <v>909</v>
      </c>
      <c r="E5950" s="57">
        <f>+IF(ISERROR(VLOOKUP($B5950,Insumos!$C:$G,5,FALSE)),"",VLOOKUP($B5950,Insumos!$C:$G,5,FALSE))</f>
        <v>1000</v>
      </c>
      <c r="F5950" s="55" t="str">
        <f>+IF(ISERROR(VLOOKUP($B5950,Insumos!$C:$G,4,FALSE)),"",VLOOKUP($B5950,Insumos!$C:$G,4,FALSE))</f>
        <v>GRAMOS</v>
      </c>
      <c r="G5950" s="141">
        <v>8.0</v>
      </c>
      <c r="H5950" s="56">
        <f t="shared" si="211"/>
        <v>7.27</v>
      </c>
    </row>
    <row r="5951" ht="15.75" customHeight="1">
      <c r="A5951" s="53">
        <v>10.0</v>
      </c>
      <c r="B5951" s="55" t="s">
        <v>313</v>
      </c>
      <c r="C5951" s="55" t="str">
        <f>+IF(ISERROR(VLOOKUP($B5951,Insumos!$C:$G,3,FALSE)),"",VLOOKUP($B5951,Insumos!$C:$G,3,FALSE))</f>
        <v>GRAMOS</v>
      </c>
      <c r="D5951" s="56">
        <f>+IF(ISERROR(VLOOKUP($B5951,Insumos!$C:$G,2,FALSE)),"",VLOOKUP($B5951,Insumos!$C:$G,2,FALSE))</f>
        <v>6750</v>
      </c>
      <c r="E5951" s="57">
        <f>+IF(ISERROR(VLOOKUP($B5951,Insumos!$C:$G,5,FALSE)),"",VLOOKUP($B5951,Insumos!$C:$G,5,FALSE))</f>
        <v>1000</v>
      </c>
      <c r="F5951" s="55" t="str">
        <f>+IF(ISERROR(VLOOKUP($B5951,Insumos!$C:$G,4,FALSE)),"",VLOOKUP($B5951,Insumos!$C:$G,4,FALSE))</f>
        <v>GRAMOS</v>
      </c>
      <c r="G5951" s="141">
        <v>8.0</v>
      </c>
      <c r="H5951" s="56">
        <f t="shared" si="211"/>
        <v>54</v>
      </c>
    </row>
    <row r="5952" ht="15.75" customHeight="1">
      <c r="A5952" s="53">
        <v>11.0</v>
      </c>
      <c r="B5952" s="55" t="s">
        <v>311</v>
      </c>
      <c r="C5952" s="55" t="str">
        <f>+IF(ISERROR(VLOOKUP($B5952,Insumos!$C:$G,3,FALSE)),"",VLOOKUP($B5952,Insumos!$C:$G,3,FALSE))</f>
        <v>UNIDAD</v>
      </c>
      <c r="D5952" s="56">
        <f>+IF(ISERROR(VLOOKUP($B5952,Insumos!$C:$G,2,FALSE)),"",VLOOKUP($B5952,Insumos!$C:$G,2,FALSE))</f>
        <v>75.25</v>
      </c>
      <c r="E5952" s="57">
        <f>+IF(ISERROR(VLOOKUP($B5952,Insumos!$C:$G,5,FALSE)),"",VLOOKUP($B5952,Insumos!$C:$G,5,FALSE))</f>
        <v>1</v>
      </c>
      <c r="F5952" s="55" t="str">
        <f>+IF(ISERROR(VLOOKUP($B5952,Insumos!$C:$G,4,FALSE)),"",VLOOKUP($B5952,Insumos!$C:$G,4,FALSE))</f>
        <v>UNIDAD</v>
      </c>
      <c r="G5952" s="141">
        <v>1.0</v>
      </c>
      <c r="H5952" s="56">
        <f t="shared" si="211"/>
        <v>75.25</v>
      </c>
    </row>
    <row r="5953" ht="15.75" customHeight="1">
      <c r="A5953" s="53">
        <v>12.0</v>
      </c>
      <c r="B5953" s="55" t="s">
        <v>312</v>
      </c>
      <c r="C5953" s="55" t="str">
        <f>+IF(ISERROR(VLOOKUP($B5953,Insumos!$C:$G,3,FALSE)),"",VLOOKUP($B5953,Insumos!$C:$G,3,FALSE))</f>
        <v>UNIDAD</v>
      </c>
      <c r="D5953" s="56">
        <f>+IF(ISERROR(VLOOKUP($B5953,Insumos!$C:$G,2,FALSE)),"",VLOOKUP($B5953,Insumos!$C:$G,2,FALSE))</f>
        <v>90.25</v>
      </c>
      <c r="E5953" s="57">
        <f>+IF(ISERROR(VLOOKUP($B5953,Insumos!$C:$G,5,FALSE)),"",VLOOKUP($B5953,Insumos!$C:$G,5,FALSE))</f>
        <v>1</v>
      </c>
      <c r="F5953" s="55" t="str">
        <f>+IF(ISERROR(VLOOKUP($B5953,Insumos!$C:$G,4,FALSE)),"",VLOOKUP($B5953,Insumos!$C:$G,4,FALSE))</f>
        <v>UNIDAD</v>
      </c>
      <c r="G5953" s="141">
        <v>1.0</v>
      </c>
      <c r="H5953" s="56">
        <f t="shared" si="211"/>
        <v>90.25</v>
      </c>
    </row>
    <row r="5954" ht="15.75" customHeight="1">
      <c r="A5954" s="53">
        <v>13.0</v>
      </c>
      <c r="B5954" s="55" t="s">
        <v>303</v>
      </c>
      <c r="C5954" s="55" t="str">
        <f>+IF(ISERROR(VLOOKUP($B5954,Insumos!$C:$G,3,FALSE)),"",VLOOKUP($B5954,Insumos!$C:$G,3,FALSE))</f>
        <v>UNIDAD</v>
      </c>
      <c r="D5954" s="56">
        <f>+IF(ISERROR(VLOOKUP($B5954,Insumos!$C:$G,2,FALSE)),"",VLOOKUP($B5954,Insumos!$C:$G,2,FALSE))</f>
        <v>10</v>
      </c>
      <c r="E5954" s="57">
        <f>+IF(ISERROR(VLOOKUP($B5954,Insumos!$C:$G,5,FALSE)),"",VLOOKUP($B5954,Insumos!$C:$G,5,FALSE))</f>
        <v>1</v>
      </c>
      <c r="F5954" s="55" t="str">
        <f>+IF(ISERROR(VLOOKUP($B5954,Insumos!$C:$G,4,FALSE)),"",VLOOKUP($B5954,Insumos!$C:$G,4,FALSE))</f>
        <v>UNIDAD</v>
      </c>
      <c r="G5954" s="141">
        <v>1.0</v>
      </c>
      <c r="H5954" s="56">
        <f t="shared" si="211"/>
        <v>10</v>
      </c>
    </row>
    <row r="5955" ht="15.75" customHeight="1">
      <c r="A5955" s="53">
        <v>14.0</v>
      </c>
      <c r="B5955" s="55" t="s">
        <v>304</v>
      </c>
      <c r="C5955" s="55" t="str">
        <f>+IF(ISERROR(VLOOKUP($B5955,Insumos!$C:$G,3,FALSE)),"",VLOOKUP($B5955,Insumos!$C:$G,3,FALSE))</f>
        <v>UNIDAD</v>
      </c>
      <c r="D5955" s="56">
        <f>+IF(ISERROR(VLOOKUP($B5955,Insumos!$C:$G,2,FALSE)),"",VLOOKUP($B5955,Insumos!$C:$G,2,FALSE))</f>
        <v>9</v>
      </c>
      <c r="E5955" s="57">
        <f>+IF(ISERROR(VLOOKUP($B5955,Insumos!$C:$G,5,FALSE)),"",VLOOKUP($B5955,Insumos!$C:$G,5,FALSE))</f>
        <v>1</v>
      </c>
      <c r="F5955" s="55" t="str">
        <f>+IF(ISERROR(VLOOKUP($B5955,Insumos!$C:$G,4,FALSE)),"",VLOOKUP($B5955,Insumos!$C:$G,4,FALSE))</f>
        <v>UNIDAD</v>
      </c>
      <c r="G5955" s="141">
        <v>1.0</v>
      </c>
      <c r="H5955" s="56">
        <f t="shared" si="211"/>
        <v>9</v>
      </c>
    </row>
    <row r="5956" ht="15.75" customHeight="1">
      <c r="A5956" s="53">
        <v>15.0</v>
      </c>
      <c r="B5956" s="55" t="s">
        <v>315</v>
      </c>
      <c r="C5956" s="55" t="str">
        <f>+IF(ISERROR(VLOOKUP($B5956,Insumos!$C:$G,3,FALSE)),"",VLOOKUP($B5956,Insumos!$C:$G,3,FALSE))</f>
        <v>UNIDAD</v>
      </c>
      <c r="D5956" s="56">
        <f>+IF(ISERROR(VLOOKUP($B5956,Insumos!$C:$G,2,FALSE)),"",VLOOKUP($B5956,Insumos!$C:$G,2,FALSE))</f>
        <v>170</v>
      </c>
      <c r="E5956" s="57">
        <f>+IF(ISERROR(VLOOKUP($B5956,Insumos!$C:$G,5,FALSE)),"",VLOOKUP($B5956,Insumos!$C:$G,5,FALSE))</f>
        <v>1</v>
      </c>
      <c r="F5956" s="55" t="str">
        <f>+IF(ISERROR(VLOOKUP($B5956,Insumos!$C:$G,4,FALSE)),"",VLOOKUP($B5956,Insumos!$C:$G,4,FALSE))</f>
        <v>UNIDAD</v>
      </c>
      <c r="G5956" s="141">
        <v>1.0</v>
      </c>
      <c r="H5956" s="56">
        <f t="shared" si="211"/>
        <v>170</v>
      </c>
    </row>
    <row r="5957" ht="15.75" customHeight="1">
      <c r="A5957" s="53">
        <v>16.0</v>
      </c>
      <c r="B5957" s="55"/>
      <c r="C5957" s="55" t="str">
        <f>+IF(ISERROR(VLOOKUP($B5957,Insumos!$C:$G,3,FALSE)),"",VLOOKUP($B5957,Insumos!$C:$G,3,FALSE))</f>
        <v/>
      </c>
      <c r="D5957" s="56" t="str">
        <f>+IF(ISERROR(VLOOKUP($B5957,Insumos!$C:$G,2,FALSE)),"",VLOOKUP($B5957,Insumos!$C:$G,2,FALSE))</f>
        <v/>
      </c>
      <c r="E5957" s="57" t="str">
        <f>+IF(ISERROR(VLOOKUP($B5957,Insumos!$C:$G,5,FALSE)),"",VLOOKUP($B5957,Insumos!$C:$G,5,FALSE))</f>
        <v/>
      </c>
      <c r="F5957" s="55" t="str">
        <f>+IF(ISERROR(VLOOKUP($B5957,Insumos!$C:$G,4,FALSE)),"",VLOOKUP($B5957,Insumos!$C:$G,4,FALSE))</f>
        <v/>
      </c>
      <c r="G5957" s="141"/>
      <c r="H5957" s="56">
        <f t="shared" si="211"/>
        <v>0</v>
      </c>
    </row>
    <row r="5958" ht="15.75" customHeight="1">
      <c r="A5958" s="53">
        <v>17.0</v>
      </c>
      <c r="B5958" s="55"/>
      <c r="C5958" s="55" t="str">
        <f>+IF(ISERROR(VLOOKUP($B5958,Insumos!$C:$G,3,FALSE)),"",VLOOKUP($B5958,Insumos!$C:$G,3,FALSE))</f>
        <v/>
      </c>
      <c r="D5958" s="56" t="str">
        <f>+IF(ISERROR(VLOOKUP($B5958,Insumos!$C:$G,2,FALSE)),"",VLOOKUP($B5958,Insumos!$C:$G,2,FALSE))</f>
        <v/>
      </c>
      <c r="E5958" s="57" t="str">
        <f>+IF(ISERROR(VLOOKUP($B5958,Insumos!$C:$G,5,FALSE)),"",VLOOKUP($B5958,Insumos!$C:$G,5,FALSE))</f>
        <v/>
      </c>
      <c r="F5958" s="55" t="str">
        <f>+IF(ISERROR(VLOOKUP($B5958,Insumos!$C:$G,4,FALSE)),"",VLOOKUP($B5958,Insumos!$C:$G,4,FALSE))</f>
        <v/>
      </c>
      <c r="G5958" s="141"/>
      <c r="H5958" s="56">
        <f t="shared" si="211"/>
        <v>0</v>
      </c>
    </row>
    <row r="5959" ht="15.75" customHeight="1">
      <c r="A5959" s="53">
        <v>18.0</v>
      </c>
      <c r="B5959" s="55"/>
      <c r="C5959" s="55" t="str">
        <f>+IF(ISERROR(VLOOKUP($B5959,Insumos!$C:$G,3,FALSE)),"",VLOOKUP($B5959,Insumos!$C:$G,3,FALSE))</f>
        <v/>
      </c>
      <c r="D5959" s="56" t="str">
        <f>+IF(ISERROR(VLOOKUP($B5959,Insumos!$C:$G,2,FALSE)),"",VLOOKUP($B5959,Insumos!$C:$G,2,FALSE))</f>
        <v/>
      </c>
      <c r="E5959" s="57" t="str">
        <f>+IF(ISERROR(VLOOKUP($B5959,Insumos!$C:$G,5,FALSE)),"",VLOOKUP($B5959,Insumos!$C:$G,5,FALSE))</f>
        <v/>
      </c>
      <c r="F5959" s="55" t="str">
        <f>+IF(ISERROR(VLOOKUP($B5959,Insumos!$C:$G,4,FALSE)),"",VLOOKUP($B5959,Insumos!$C:$G,4,FALSE))</f>
        <v/>
      </c>
      <c r="G5959" s="141"/>
      <c r="H5959" s="56">
        <f t="shared" si="211"/>
        <v>0</v>
      </c>
    </row>
    <row r="5960" ht="15.75" customHeight="1">
      <c r="A5960" s="53">
        <v>19.0</v>
      </c>
      <c r="B5960" s="55"/>
      <c r="C5960" s="55" t="str">
        <f>+IF(ISERROR(VLOOKUP($B5960,Insumos!$C:$G,3,FALSE)),"",VLOOKUP($B5960,Insumos!$C:$G,3,FALSE))</f>
        <v/>
      </c>
      <c r="D5960" s="56" t="str">
        <f>+IF(ISERROR(VLOOKUP($B5960,Insumos!$C:$G,2,FALSE)),"",VLOOKUP($B5960,Insumos!$C:$G,2,FALSE))</f>
        <v/>
      </c>
      <c r="E5960" s="57" t="str">
        <f>+IF(ISERROR(VLOOKUP($B5960,Insumos!$C:$G,5,FALSE)),"",VLOOKUP($B5960,Insumos!$C:$G,5,FALSE))</f>
        <v/>
      </c>
      <c r="F5960" s="55" t="str">
        <f>+IF(ISERROR(VLOOKUP($B5960,Insumos!$C:$G,4,FALSE)),"",VLOOKUP($B5960,Insumos!$C:$G,4,FALSE))</f>
        <v/>
      </c>
      <c r="G5960" s="141"/>
      <c r="H5960" s="56">
        <f t="shared" si="211"/>
        <v>0</v>
      </c>
    </row>
    <row r="5961" ht="15.75" customHeight="1">
      <c r="A5961" s="53">
        <v>20.0</v>
      </c>
      <c r="B5961" s="55"/>
      <c r="C5961" s="55" t="str">
        <f>+IF(ISERROR(VLOOKUP($B5961,Insumos!$C:$G,3,FALSE)),"",VLOOKUP($B5961,Insumos!$C:$G,3,FALSE))</f>
        <v/>
      </c>
      <c r="D5961" s="56" t="str">
        <f>+IF(ISERROR(VLOOKUP($B5961,Insumos!$C:$G,2,FALSE)),"",VLOOKUP($B5961,Insumos!$C:$G,2,FALSE))</f>
        <v/>
      </c>
      <c r="E5961" s="57" t="str">
        <f>+IF(ISERROR(VLOOKUP($B5961,Insumos!$C:$G,5,FALSE)),"",VLOOKUP($B5961,Insumos!$C:$G,5,FALSE))</f>
        <v/>
      </c>
      <c r="F5961" s="55" t="str">
        <f>+IF(ISERROR(VLOOKUP($B5961,Insumos!$C:$G,4,FALSE)),"",VLOOKUP($B5961,Insumos!$C:$G,4,FALSE))</f>
        <v/>
      </c>
      <c r="G5961" s="141"/>
      <c r="H5961" s="56">
        <f t="shared" si="211"/>
        <v>0</v>
      </c>
    </row>
    <row r="5962" ht="15.75" customHeight="1">
      <c r="A5962" s="53">
        <v>21.0</v>
      </c>
      <c r="B5962" s="55"/>
      <c r="C5962" s="55" t="str">
        <f>+IF(ISERROR(VLOOKUP($B5962,Insumos!$C:$G,3,FALSE)),"",VLOOKUP($B5962,Insumos!$C:$G,3,FALSE))</f>
        <v/>
      </c>
      <c r="D5962" s="56" t="str">
        <f>+IF(ISERROR(VLOOKUP($B5962,Insumos!$C:$G,2,FALSE)),"",VLOOKUP($B5962,Insumos!$C:$G,2,FALSE))</f>
        <v/>
      </c>
      <c r="E5962" s="57" t="str">
        <f>+IF(ISERROR(VLOOKUP($B5962,Insumos!$C:$G,5,FALSE)),"",VLOOKUP($B5962,Insumos!$C:$G,5,FALSE))</f>
        <v/>
      </c>
      <c r="F5962" s="55" t="str">
        <f>+IF(ISERROR(VLOOKUP($B5962,Insumos!$C:$G,4,FALSE)),"",VLOOKUP($B5962,Insumos!$C:$G,4,FALSE))</f>
        <v/>
      </c>
      <c r="G5962" s="141"/>
      <c r="H5962" s="56">
        <f t="shared" si="211"/>
        <v>0</v>
      </c>
    </row>
    <row r="5963" ht="15.75" customHeight="1">
      <c r="A5963" s="53">
        <v>22.0</v>
      </c>
      <c r="B5963" s="55"/>
      <c r="C5963" s="55" t="str">
        <f>+IF(ISERROR(VLOOKUP($B5963,Insumos!$C:$G,3,FALSE)),"",VLOOKUP($B5963,Insumos!$C:$G,3,FALSE))</f>
        <v/>
      </c>
      <c r="D5963" s="56" t="str">
        <f>+IF(ISERROR(VLOOKUP($B5963,Insumos!$C:$G,2,FALSE)),"",VLOOKUP($B5963,Insumos!$C:$G,2,FALSE))</f>
        <v/>
      </c>
      <c r="E5963" s="57" t="str">
        <f>+IF(ISERROR(VLOOKUP($B5963,Insumos!$C:$G,5,FALSE)),"",VLOOKUP($B5963,Insumos!$C:$G,5,FALSE))</f>
        <v/>
      </c>
      <c r="F5963" s="55" t="str">
        <f>+IF(ISERROR(VLOOKUP($B5963,Insumos!$C:$G,4,FALSE)),"",VLOOKUP($B5963,Insumos!$C:$G,4,FALSE))</f>
        <v/>
      </c>
      <c r="G5963" s="141"/>
      <c r="H5963" s="56">
        <f t="shared" si="211"/>
        <v>0</v>
      </c>
    </row>
    <row r="5964" ht="15.75" customHeight="1">
      <c r="A5964" s="53">
        <v>23.0</v>
      </c>
      <c r="B5964" s="55"/>
      <c r="C5964" s="55" t="str">
        <f>+IF(ISERROR(VLOOKUP($B5964,Insumos!$C:$G,3,FALSE)),"",VLOOKUP($B5964,Insumos!$C:$G,3,FALSE))</f>
        <v/>
      </c>
      <c r="D5964" s="56" t="str">
        <f>+IF(ISERROR(VLOOKUP($B5964,Insumos!$C:$G,2,FALSE)),"",VLOOKUP($B5964,Insumos!$C:$G,2,FALSE))</f>
        <v/>
      </c>
      <c r="E5964" s="57" t="str">
        <f>+IF(ISERROR(VLOOKUP($B5964,Insumos!$C:$G,5,FALSE)),"",VLOOKUP($B5964,Insumos!$C:$G,5,FALSE))</f>
        <v/>
      </c>
      <c r="F5964" s="55" t="str">
        <f>+IF(ISERROR(VLOOKUP($B5964,Insumos!$C:$G,4,FALSE)),"",VLOOKUP($B5964,Insumos!$C:$G,4,FALSE))</f>
        <v/>
      </c>
      <c r="G5964" s="141"/>
      <c r="H5964" s="56">
        <f t="shared" si="211"/>
        <v>0</v>
      </c>
    </row>
    <row r="5965" ht="15.75" customHeight="1">
      <c r="A5965" s="53">
        <v>24.0</v>
      </c>
      <c r="B5965" s="55"/>
      <c r="C5965" s="55" t="str">
        <f>+IF(ISERROR(VLOOKUP($B5965,Insumos!$C:$G,3,FALSE)),"",VLOOKUP($B5965,Insumos!$C:$G,3,FALSE))</f>
        <v/>
      </c>
      <c r="D5965" s="56" t="str">
        <f>+IF(ISERROR(VLOOKUP($B5965,Insumos!$C:$G,2,FALSE)),"",VLOOKUP($B5965,Insumos!$C:$G,2,FALSE))</f>
        <v/>
      </c>
      <c r="E5965" s="57" t="str">
        <f>+IF(ISERROR(VLOOKUP($B5965,Insumos!$C:$G,5,FALSE)),"",VLOOKUP($B5965,Insumos!$C:$G,5,FALSE))</f>
        <v/>
      </c>
      <c r="F5965" s="55" t="str">
        <f>+IF(ISERROR(VLOOKUP($B5965,Insumos!$C:$G,4,FALSE)),"",VLOOKUP($B5965,Insumos!$C:$G,4,FALSE))</f>
        <v/>
      </c>
      <c r="G5965" s="141"/>
      <c r="H5965" s="56">
        <f t="shared" si="211"/>
        <v>0</v>
      </c>
    </row>
    <row r="5966" ht="15.75" customHeight="1">
      <c r="A5966" s="53">
        <v>25.0</v>
      </c>
      <c r="B5966" s="55"/>
      <c r="C5966" s="55" t="str">
        <f>+IF(ISERROR(VLOOKUP($B5966,Insumos!$C:$G,3,FALSE)),"",VLOOKUP($B5966,Insumos!$C:$G,3,FALSE))</f>
        <v/>
      </c>
      <c r="D5966" s="56" t="str">
        <f>+IF(ISERROR(VLOOKUP($B5966,Insumos!$C:$G,2,FALSE)),"",VLOOKUP($B5966,Insumos!$C:$G,2,FALSE))</f>
        <v/>
      </c>
      <c r="E5966" s="57" t="str">
        <f>+IF(ISERROR(VLOOKUP($B5966,Insumos!$C:$G,5,FALSE)),"",VLOOKUP($B5966,Insumos!$C:$G,5,FALSE))</f>
        <v/>
      </c>
      <c r="F5966" s="55" t="str">
        <f>+IF(ISERROR(VLOOKUP($B5966,Insumos!$C:$G,4,FALSE)),"",VLOOKUP($B5966,Insumos!$C:$G,4,FALSE))</f>
        <v/>
      </c>
      <c r="G5966" s="141"/>
      <c r="H5966" s="56">
        <f t="shared" si="211"/>
        <v>0</v>
      </c>
    </row>
    <row r="5967" ht="15.75" customHeight="1">
      <c r="A5967" s="42"/>
      <c r="B5967" s="140"/>
      <c r="C5967" s="41"/>
      <c r="D5967" s="44"/>
      <c r="E5967" s="45"/>
      <c r="F5967" s="41"/>
      <c r="G5967" s="67" t="s">
        <v>566</v>
      </c>
      <c r="H5967" s="68">
        <f>+SUM(H5942:H5966)</f>
        <v>1561.62</v>
      </c>
    </row>
    <row r="5968" ht="15.75" customHeight="1">
      <c r="A5968" s="42"/>
      <c r="B5968" s="140"/>
      <c r="C5968" s="41"/>
      <c r="D5968" s="44"/>
      <c r="E5968" s="45"/>
      <c r="F5968" s="41"/>
      <c r="G5968" s="67" t="s">
        <v>569</v>
      </c>
      <c r="H5968" s="142">
        <f>+H5967/10</f>
        <v>156.162</v>
      </c>
    </row>
    <row r="5969" ht="15.75" customHeight="1">
      <c r="A5969" s="42"/>
      <c r="B5969" s="140"/>
      <c r="C5969" s="41"/>
      <c r="D5969" s="44"/>
      <c r="E5969" s="45"/>
      <c r="F5969" s="41"/>
      <c r="G5969" s="67" t="s">
        <v>570</v>
      </c>
      <c r="H5969" s="143">
        <f>(H5967+H5968)*1.19</f>
        <v>2044.16058</v>
      </c>
    </row>
    <row r="5970" ht="15.75" customHeight="1">
      <c r="A5970" s="42"/>
      <c r="B5970" s="140"/>
      <c r="C5970" s="41"/>
      <c r="D5970" s="44"/>
      <c r="E5970" s="45"/>
      <c r="F5970" s="41"/>
      <c r="G5970" s="67" t="s">
        <v>571</v>
      </c>
      <c r="H5970" s="144" t="str">
        <f>+H5969/H5971</f>
        <v>#DIV/0!</v>
      </c>
    </row>
    <row r="5971" ht="15.75" customHeight="1">
      <c r="A5971" s="42"/>
      <c r="B5971" s="140"/>
      <c r="C5971" s="41"/>
      <c r="D5971" s="44"/>
      <c r="E5971" s="45"/>
      <c r="F5971" s="41"/>
      <c r="G5971" s="67" t="s">
        <v>572</v>
      </c>
      <c r="H5971" s="154"/>
    </row>
    <row r="5972" ht="15.75" customHeight="1">
      <c r="A5972" s="42"/>
      <c r="B5972" s="140"/>
      <c r="C5972" s="41"/>
      <c r="D5972" s="44"/>
      <c r="E5972" s="45"/>
      <c r="F5972" s="41"/>
      <c r="G5972" s="67"/>
      <c r="H5972" s="205"/>
    </row>
    <row r="5973" ht="15.75" customHeight="1">
      <c r="A5973" s="138" t="s">
        <v>562</v>
      </c>
      <c r="B5973" s="139" t="s">
        <v>734</v>
      </c>
      <c r="C5973" s="34"/>
      <c r="D5973" s="35"/>
      <c r="E5973" s="36"/>
      <c r="F5973" s="37"/>
      <c r="G5973" s="38"/>
      <c r="H5973" s="35"/>
    </row>
    <row r="5974" ht="15.75" customHeight="1">
      <c r="A5974" s="42"/>
      <c r="B5974" s="140"/>
      <c r="C5974" s="42"/>
      <c r="D5974" s="44"/>
      <c r="E5974" s="45"/>
      <c r="F5974" s="42"/>
      <c r="G5974" s="46"/>
      <c r="H5974" s="44"/>
    </row>
    <row r="5975" ht="15.75" customHeight="1">
      <c r="A5975" s="48" t="s">
        <v>476</v>
      </c>
      <c r="B5975" s="48" t="s">
        <v>477</v>
      </c>
      <c r="C5975" s="48" t="s">
        <v>478</v>
      </c>
      <c r="D5975" s="49" t="s">
        <v>564</v>
      </c>
      <c r="E5975" s="50" t="s">
        <v>10</v>
      </c>
      <c r="F5975" s="48" t="s">
        <v>480</v>
      </c>
      <c r="G5975" s="51" t="s">
        <v>481</v>
      </c>
      <c r="H5975" s="49" t="s">
        <v>565</v>
      </c>
    </row>
    <row r="5976" ht="15.75" customHeight="1">
      <c r="A5976" s="53">
        <v>1.0</v>
      </c>
      <c r="B5976" s="55" t="s">
        <v>330</v>
      </c>
      <c r="C5976" s="55" t="str">
        <f>+IF(ISERROR(VLOOKUP($B5976,Insumos!$C:$G,3,FALSE)),"",VLOOKUP($B5976,Insumos!$C:$G,3,FALSE))</f>
        <v>BOTELLA</v>
      </c>
      <c r="D5976" s="56">
        <f>+IF(ISERROR(VLOOKUP($B5976,Insumos!$C:$G,2,FALSE)),"",VLOOKUP($B5976,Insumos!$C:$G,2,FALSE))</f>
        <v>1203.1</v>
      </c>
      <c r="E5976" s="57">
        <f>+IF(ISERROR(VLOOKUP($B5976,Insumos!$C:$G,5,FALSE)),"",VLOOKUP($B5976,Insumos!$C:$G,5,FALSE))</f>
        <v>1</v>
      </c>
      <c r="F5976" s="55" t="str">
        <f>+IF(ISERROR(VLOOKUP($B5976,Insumos!$C:$G,4,FALSE)),"",VLOOKUP($B5976,Insumos!$C:$G,4,FALSE))</f>
        <v>BOTELLA</v>
      </c>
      <c r="G5976" s="141">
        <v>1.0</v>
      </c>
      <c r="H5976" s="56">
        <f t="shared" ref="H5976:H5981" si="212">IF(ISERROR(ROUND(+D5976/E5976*G5976,2)),0,ROUND(+D5976/E5976*G5976,2))</f>
        <v>1203.1</v>
      </c>
    </row>
    <row r="5977" ht="15.75" customHeight="1">
      <c r="A5977" s="53">
        <v>2.0</v>
      </c>
      <c r="B5977" s="55" t="s">
        <v>334</v>
      </c>
      <c r="C5977" s="55" t="str">
        <f>+IF(ISERROR(VLOOKUP($B5977,Insumos!$C:$G,3,FALSE)),"",VLOOKUP($B5977,Insumos!$C:$G,3,FALSE))</f>
        <v>BOTELLA</v>
      </c>
      <c r="D5977" s="56">
        <f>+IF(ISERROR(VLOOKUP($B5977,Insumos!$C:$G,2,FALSE)),"",VLOOKUP($B5977,Insumos!$C:$G,2,FALSE))</f>
        <v>1203.1</v>
      </c>
      <c r="E5977" s="57">
        <f>+IF(ISERROR(VLOOKUP($B5977,Insumos!$C:$G,5,FALSE)),"",VLOOKUP($B5977,Insumos!$C:$G,5,FALSE))</f>
        <v>1</v>
      </c>
      <c r="F5977" s="55" t="str">
        <f>+IF(ISERROR(VLOOKUP($B5977,Insumos!$C:$G,4,FALSE)),"",VLOOKUP($B5977,Insumos!$C:$G,4,FALSE))</f>
        <v>BOTELLA</v>
      </c>
      <c r="G5977" s="141"/>
      <c r="H5977" s="56">
        <f t="shared" si="212"/>
        <v>0</v>
      </c>
    </row>
    <row r="5978" ht="15.75" customHeight="1">
      <c r="A5978" s="53">
        <v>3.0</v>
      </c>
      <c r="B5978" s="55" t="s">
        <v>335</v>
      </c>
      <c r="C5978" s="55" t="str">
        <f>+IF(ISERROR(VLOOKUP($B5978,Insumos!$C:$G,3,FALSE)),"",VLOOKUP($B5978,Insumos!$C:$G,3,FALSE))</f>
        <v>BOTELLA</v>
      </c>
      <c r="D5978" s="56">
        <f>+IF(ISERROR(VLOOKUP($B5978,Insumos!$C:$G,2,FALSE)),"",VLOOKUP($B5978,Insumos!$C:$G,2,FALSE))</f>
        <v>1203.1</v>
      </c>
      <c r="E5978" s="57">
        <f>+IF(ISERROR(VLOOKUP($B5978,Insumos!$C:$G,5,FALSE)),"",VLOOKUP($B5978,Insumos!$C:$G,5,FALSE))</f>
        <v>1</v>
      </c>
      <c r="F5978" s="55" t="str">
        <f>+IF(ISERROR(VLOOKUP($B5978,Insumos!$C:$G,4,FALSE)),"",VLOOKUP($B5978,Insumos!$C:$G,4,FALSE))</f>
        <v>BOTELLA</v>
      </c>
      <c r="G5978" s="141"/>
      <c r="H5978" s="56">
        <f t="shared" si="212"/>
        <v>0</v>
      </c>
    </row>
    <row r="5979" ht="15.75" customHeight="1">
      <c r="A5979" s="53">
        <v>4.0</v>
      </c>
      <c r="B5979" s="55" t="s">
        <v>343</v>
      </c>
      <c r="C5979" s="55" t="str">
        <f>+IF(ISERROR(VLOOKUP($B5979,Insumos!$C:$G,3,FALSE)),"",VLOOKUP($B5979,Insumos!$C:$G,3,FALSE))</f>
        <v>BOTELLA</v>
      </c>
      <c r="D5979" s="56">
        <f>+IF(ISERROR(VLOOKUP($B5979,Insumos!$C:$G,2,FALSE)),"",VLOOKUP($B5979,Insumos!$C:$G,2,FALSE))</f>
        <v>1203.1</v>
      </c>
      <c r="E5979" s="57">
        <f>+IF(ISERROR(VLOOKUP($B5979,Insumos!$C:$G,5,FALSE)),"",VLOOKUP($B5979,Insumos!$C:$G,5,FALSE))</f>
        <v>1</v>
      </c>
      <c r="F5979" s="55" t="str">
        <f>+IF(ISERROR(VLOOKUP($B5979,Insumos!$C:$G,4,FALSE)),"",VLOOKUP($B5979,Insumos!$C:$G,4,FALSE))</f>
        <v>BOTELLA</v>
      </c>
      <c r="G5979" s="141"/>
      <c r="H5979" s="56">
        <f t="shared" si="212"/>
        <v>0</v>
      </c>
    </row>
    <row r="5980" ht="15.75" customHeight="1">
      <c r="A5980" s="53">
        <v>5.0</v>
      </c>
      <c r="B5980" s="55"/>
      <c r="C5980" s="55" t="str">
        <f>+IF(ISERROR(VLOOKUP($B5980,Insumos!$C:$G,3,FALSE)),"",VLOOKUP($B5980,Insumos!$C:$G,3,FALSE))</f>
        <v/>
      </c>
      <c r="D5980" s="56" t="str">
        <f>+IF(ISERROR(VLOOKUP($B5980,Insumos!$C:$G,2,FALSE)),"",VLOOKUP($B5980,Insumos!$C:$G,2,FALSE))</f>
        <v/>
      </c>
      <c r="E5980" s="57" t="str">
        <f>+IF(ISERROR(VLOOKUP($B5980,Insumos!$C:$G,5,FALSE)),"",VLOOKUP($B5980,Insumos!$C:$G,5,FALSE))</f>
        <v/>
      </c>
      <c r="F5980" s="55" t="str">
        <f>+IF(ISERROR(VLOOKUP($B5980,Insumos!$C:$G,4,FALSE)),"",VLOOKUP($B5980,Insumos!$C:$G,4,FALSE))</f>
        <v/>
      </c>
      <c r="G5980" s="141"/>
      <c r="H5980" s="56">
        <f t="shared" si="212"/>
        <v>0</v>
      </c>
    </row>
    <row r="5981" ht="15.75" customHeight="1">
      <c r="A5981" s="53">
        <v>6.0</v>
      </c>
      <c r="B5981" s="55"/>
      <c r="C5981" s="55" t="str">
        <f>+IF(ISERROR(VLOOKUP($B5981,Insumos!$C:$G,3,FALSE)),"",VLOOKUP($B5981,Insumos!$C:$G,3,FALSE))</f>
        <v/>
      </c>
      <c r="D5981" s="56" t="str">
        <f>+IF(ISERROR(VLOOKUP($B5981,Insumos!$C:$G,2,FALSE)),"",VLOOKUP($B5981,Insumos!$C:$G,2,FALSE))</f>
        <v/>
      </c>
      <c r="E5981" s="57" t="str">
        <f>+IF(ISERROR(VLOOKUP($B5981,Insumos!$C:$G,5,FALSE)),"",VLOOKUP($B5981,Insumos!$C:$G,5,FALSE))</f>
        <v/>
      </c>
      <c r="F5981" s="55" t="str">
        <f>+IF(ISERROR(VLOOKUP($B5981,Insumos!$C:$G,4,FALSE)),"",VLOOKUP($B5981,Insumos!$C:$G,4,FALSE))</f>
        <v/>
      </c>
      <c r="G5981" s="141"/>
      <c r="H5981" s="56">
        <f t="shared" si="212"/>
        <v>0</v>
      </c>
    </row>
    <row r="5982" ht="15.75" customHeight="1">
      <c r="A5982" s="42"/>
      <c r="B5982" s="140"/>
      <c r="C5982" s="41"/>
      <c r="D5982" s="44"/>
      <c r="E5982" s="45"/>
      <c r="F5982" s="41"/>
      <c r="G5982" s="67" t="s">
        <v>566</v>
      </c>
      <c r="H5982" s="68">
        <f>+SUM(H5976:H5981)</f>
        <v>1203.1</v>
      </c>
    </row>
    <row r="5983">
      <c r="A5983" s="42"/>
      <c r="B5983" s="140"/>
      <c r="C5983" s="41"/>
      <c r="D5983" s="44"/>
      <c r="E5983" s="45"/>
      <c r="F5983" s="41"/>
      <c r="G5983" s="67" t="s">
        <v>569</v>
      </c>
      <c r="H5983" s="142"/>
    </row>
    <row r="5984">
      <c r="A5984" s="42"/>
      <c r="B5984" s="140"/>
      <c r="C5984" s="41"/>
      <c r="D5984" s="44"/>
      <c r="E5984" s="45"/>
      <c r="F5984" s="41"/>
      <c r="G5984" s="67" t="s">
        <v>570</v>
      </c>
      <c r="H5984" s="143">
        <f>(H5982+H5983)*1.29</f>
        <v>1551.999</v>
      </c>
    </row>
    <row r="5985">
      <c r="A5985" s="42"/>
      <c r="B5985" s="140"/>
      <c r="C5985" s="41"/>
      <c r="D5985" s="44"/>
      <c r="E5985" s="45"/>
      <c r="F5985" s="41"/>
      <c r="G5985" s="67" t="s">
        <v>571</v>
      </c>
      <c r="H5985" s="144">
        <f>+H5984/H5986</f>
        <v>0.4849996875</v>
      </c>
    </row>
    <row r="5986">
      <c r="A5986" s="42"/>
      <c r="B5986" s="140"/>
      <c r="C5986" s="41"/>
      <c r="D5986" s="44"/>
      <c r="E5986" s="45"/>
      <c r="F5986" s="41"/>
      <c r="G5986" s="67" t="s">
        <v>572</v>
      </c>
      <c r="H5986" s="145">
        <v>3200.0</v>
      </c>
    </row>
    <row r="5987">
      <c r="A5987" s="42"/>
      <c r="B5987" s="140"/>
      <c r="C5987" s="41"/>
      <c r="D5987" s="44"/>
      <c r="E5987" s="45"/>
      <c r="F5987" s="41"/>
      <c r="G5987" s="67"/>
      <c r="H5987" s="169"/>
    </row>
    <row r="5988">
      <c r="A5988" s="42"/>
      <c r="B5988" s="140"/>
      <c r="C5988" s="41"/>
      <c r="D5988" s="44"/>
      <c r="E5988" s="45"/>
      <c r="F5988" s="41"/>
      <c r="G5988" s="67"/>
      <c r="H5988" s="205"/>
    </row>
    <row r="5989">
      <c r="A5989" s="42"/>
      <c r="B5989" s="140"/>
      <c r="C5989" s="41"/>
      <c r="D5989" s="44"/>
      <c r="E5989" s="45"/>
      <c r="F5989" s="41"/>
      <c r="G5989" s="67"/>
      <c r="H5989" s="205"/>
    </row>
    <row r="5990">
      <c r="A5990" s="42"/>
      <c r="B5990" s="140"/>
      <c r="C5990" s="41"/>
      <c r="D5990" s="44"/>
      <c r="E5990" s="45"/>
      <c r="F5990" s="41"/>
      <c r="G5990" s="67"/>
      <c r="H5990" s="205"/>
    </row>
    <row r="5991">
      <c r="A5991" s="138" t="s">
        <v>562</v>
      </c>
      <c r="B5991" s="139" t="s">
        <v>735</v>
      </c>
      <c r="C5991" s="34"/>
      <c r="D5991" s="35"/>
      <c r="E5991" s="36"/>
      <c r="F5991" s="37"/>
      <c r="G5991" s="38"/>
      <c r="H5991" s="35"/>
    </row>
    <row r="5992">
      <c r="A5992" s="42"/>
      <c r="B5992" s="140"/>
      <c r="C5992" s="42"/>
      <c r="D5992" s="44"/>
      <c r="E5992" s="45"/>
      <c r="F5992" s="42"/>
      <c r="G5992" s="46"/>
      <c r="H5992" s="44"/>
    </row>
    <row r="5993">
      <c r="A5993" s="48" t="s">
        <v>476</v>
      </c>
      <c r="B5993" s="48" t="s">
        <v>477</v>
      </c>
      <c r="C5993" s="48" t="s">
        <v>478</v>
      </c>
      <c r="D5993" s="49" t="s">
        <v>564</v>
      </c>
      <c r="E5993" s="50" t="s">
        <v>10</v>
      </c>
      <c r="F5993" s="48" t="s">
        <v>480</v>
      </c>
      <c r="G5993" s="51" t="s">
        <v>481</v>
      </c>
      <c r="H5993" s="49" t="s">
        <v>565</v>
      </c>
    </row>
    <row r="5994">
      <c r="A5994" s="53">
        <v>1.0</v>
      </c>
      <c r="B5994" s="55" t="s">
        <v>332</v>
      </c>
      <c r="C5994" s="55" t="str">
        <f>+IF(ISERROR(VLOOKUP($B5994,Insumos!$C:$G,3,FALSE)),"",VLOOKUP($B5994,Insumos!$C:$G,3,FALSE))</f>
        <v>BOTELLA</v>
      </c>
      <c r="D5994" s="56">
        <f>+IF(ISERROR(VLOOKUP($B5994,Insumos!$C:$G,2,FALSE)),"",VLOOKUP($B5994,Insumos!$C:$G,2,FALSE))</f>
        <v>1132.84</v>
      </c>
      <c r="E5994" s="57">
        <f>+IF(ISERROR(VLOOKUP($B5994,Insumos!$C:$G,5,FALSE)),"",VLOOKUP($B5994,Insumos!$C:$G,5,FALSE))</f>
        <v>1</v>
      </c>
      <c r="F5994" s="55" t="str">
        <f>+IF(ISERROR(VLOOKUP($B5994,Insumos!$C:$G,4,FALSE)),"",VLOOKUP($B5994,Insumos!$C:$G,4,FALSE))</f>
        <v>BOTELLA</v>
      </c>
      <c r="G5994" s="141">
        <v>1.0</v>
      </c>
      <c r="H5994" s="56">
        <f t="shared" ref="H5994:H5999" si="213">IF(ISERROR(ROUND(+D5994/E5994*G5994,2)),0,ROUND(+D5994/E5994*G5994,2))</f>
        <v>1132.84</v>
      </c>
    </row>
    <row r="5995">
      <c r="A5995" s="53">
        <v>2.0</v>
      </c>
      <c r="B5995" s="55" t="s">
        <v>333</v>
      </c>
      <c r="C5995" s="55" t="str">
        <f>+IF(ISERROR(VLOOKUP($B5995,Insumos!$C:$G,3,FALSE)),"",VLOOKUP($B5995,Insumos!$C:$G,3,FALSE))</f>
        <v>BOTELLA</v>
      </c>
      <c r="D5995" s="56">
        <f>+IF(ISERROR(VLOOKUP($B5995,Insumos!$C:$G,2,FALSE)),"",VLOOKUP($B5995,Insumos!$C:$G,2,FALSE))</f>
        <v>1132.84</v>
      </c>
      <c r="E5995" s="57">
        <f>+IF(ISERROR(VLOOKUP($B5995,Insumos!$C:$G,5,FALSE)),"",VLOOKUP($B5995,Insumos!$C:$G,5,FALSE))</f>
        <v>1</v>
      </c>
      <c r="F5995" s="55" t="str">
        <f>+IF(ISERROR(VLOOKUP($B5995,Insumos!$C:$G,4,FALSE)),"",VLOOKUP($B5995,Insumos!$C:$G,4,FALSE))</f>
        <v>BOTELLA</v>
      </c>
      <c r="G5995" s="141"/>
      <c r="H5995" s="56">
        <f t="shared" si="213"/>
        <v>0</v>
      </c>
    </row>
    <row r="5996">
      <c r="A5996" s="53">
        <v>3.0</v>
      </c>
      <c r="B5996" s="55" t="s">
        <v>342</v>
      </c>
      <c r="C5996" s="55" t="str">
        <f>+IF(ISERROR(VLOOKUP($B5996,Insumos!$C:$G,3,FALSE)),"",VLOOKUP($B5996,Insumos!$C:$G,3,FALSE))</f>
        <v>BOTELLA</v>
      </c>
      <c r="D5996" s="56">
        <f>+IF(ISERROR(VLOOKUP($B5996,Insumos!$C:$G,2,FALSE)),"",VLOOKUP($B5996,Insumos!$C:$G,2,FALSE))</f>
        <v>1132.84</v>
      </c>
      <c r="E5996" s="57">
        <f>+IF(ISERROR(VLOOKUP($B5996,Insumos!$C:$G,5,FALSE)),"",VLOOKUP($B5996,Insumos!$C:$G,5,FALSE))</f>
        <v>1</v>
      </c>
      <c r="F5996" s="55" t="str">
        <f>+IF(ISERROR(VLOOKUP($B5996,Insumos!$C:$G,4,FALSE)),"",VLOOKUP($B5996,Insumos!$C:$G,4,FALSE))</f>
        <v>BOTELLA</v>
      </c>
      <c r="G5996" s="141"/>
      <c r="H5996" s="56">
        <f t="shared" si="213"/>
        <v>0</v>
      </c>
    </row>
    <row r="5997">
      <c r="A5997" s="53">
        <v>4.0</v>
      </c>
      <c r="B5997" s="55"/>
      <c r="C5997" s="55" t="str">
        <f>+IF(ISERROR(VLOOKUP($B5997,Insumos!$C:$G,3,FALSE)),"",VLOOKUP($B5997,Insumos!$C:$G,3,FALSE))</f>
        <v/>
      </c>
      <c r="D5997" s="56" t="str">
        <f>+IF(ISERROR(VLOOKUP($B5997,Insumos!$C:$G,2,FALSE)),"",VLOOKUP($B5997,Insumos!$C:$G,2,FALSE))</f>
        <v/>
      </c>
      <c r="E5997" s="57" t="str">
        <f>+IF(ISERROR(VLOOKUP($B5997,Insumos!$C:$G,5,FALSE)),"",VLOOKUP($B5997,Insumos!$C:$G,5,FALSE))</f>
        <v/>
      </c>
      <c r="F5997" s="55" t="str">
        <f>+IF(ISERROR(VLOOKUP($B5997,Insumos!$C:$G,4,FALSE)),"",VLOOKUP($B5997,Insumos!$C:$G,4,FALSE))</f>
        <v/>
      </c>
      <c r="G5997" s="141"/>
      <c r="H5997" s="56">
        <f t="shared" si="213"/>
        <v>0</v>
      </c>
    </row>
    <row r="5998">
      <c r="A5998" s="53">
        <v>5.0</v>
      </c>
      <c r="B5998" s="55"/>
      <c r="C5998" s="55" t="str">
        <f>+IF(ISERROR(VLOOKUP($B5998,Insumos!$C:$G,3,FALSE)),"",VLOOKUP($B5998,Insumos!$C:$G,3,FALSE))</f>
        <v/>
      </c>
      <c r="D5998" s="56" t="str">
        <f>+IF(ISERROR(VLOOKUP($B5998,Insumos!$C:$G,2,FALSE)),"",VLOOKUP($B5998,Insumos!$C:$G,2,FALSE))</f>
        <v/>
      </c>
      <c r="E5998" s="57" t="str">
        <f>+IF(ISERROR(VLOOKUP($B5998,Insumos!$C:$G,5,FALSE)),"",VLOOKUP($B5998,Insumos!$C:$G,5,FALSE))</f>
        <v/>
      </c>
      <c r="F5998" s="55" t="str">
        <f>+IF(ISERROR(VLOOKUP($B5998,Insumos!$C:$G,4,FALSE)),"",VLOOKUP($B5998,Insumos!$C:$G,4,FALSE))</f>
        <v/>
      </c>
      <c r="G5998" s="141"/>
      <c r="H5998" s="56">
        <f t="shared" si="213"/>
        <v>0</v>
      </c>
    </row>
    <row r="5999">
      <c r="A5999" s="53">
        <v>6.0</v>
      </c>
      <c r="B5999" s="55"/>
      <c r="C5999" s="55" t="str">
        <f>+IF(ISERROR(VLOOKUP($B5999,Insumos!$C:$G,3,FALSE)),"",VLOOKUP($B5999,Insumos!$C:$G,3,FALSE))</f>
        <v/>
      </c>
      <c r="D5999" s="56" t="str">
        <f>+IF(ISERROR(VLOOKUP($B5999,Insumos!$C:$G,2,FALSE)),"",VLOOKUP($B5999,Insumos!$C:$G,2,FALSE))</f>
        <v/>
      </c>
      <c r="E5999" s="57" t="str">
        <f>+IF(ISERROR(VLOOKUP($B5999,Insumos!$C:$G,5,FALSE)),"",VLOOKUP($B5999,Insumos!$C:$G,5,FALSE))</f>
        <v/>
      </c>
      <c r="F5999" s="55" t="str">
        <f>+IF(ISERROR(VLOOKUP($B5999,Insumos!$C:$G,4,FALSE)),"",VLOOKUP($B5999,Insumos!$C:$G,4,FALSE))</f>
        <v/>
      </c>
      <c r="G5999" s="141"/>
      <c r="H5999" s="56">
        <f t="shared" si="213"/>
        <v>0</v>
      </c>
    </row>
    <row r="6000">
      <c r="A6000" s="42"/>
      <c r="B6000" s="140"/>
      <c r="C6000" s="41"/>
      <c r="D6000" s="44"/>
      <c r="E6000" s="45"/>
      <c r="F6000" s="41"/>
      <c r="G6000" s="67" t="s">
        <v>566</v>
      </c>
      <c r="H6000" s="68">
        <f>+SUM(H5994:H5999)</f>
        <v>1132.84</v>
      </c>
    </row>
    <row r="6001">
      <c r="A6001" s="42"/>
      <c r="B6001" s="140"/>
      <c r="C6001" s="41"/>
      <c r="D6001" s="44"/>
      <c r="E6001" s="45"/>
      <c r="F6001" s="41"/>
      <c r="G6001" s="67" t="s">
        <v>569</v>
      </c>
      <c r="H6001" s="142"/>
    </row>
    <row r="6002">
      <c r="A6002" s="42"/>
      <c r="B6002" s="140"/>
      <c r="C6002" s="41"/>
      <c r="D6002" s="44"/>
      <c r="E6002" s="45"/>
      <c r="F6002" s="41"/>
      <c r="G6002" s="67" t="s">
        <v>570</v>
      </c>
      <c r="H6002" s="143">
        <f>(H6000+H6001)*1.37</f>
        <v>1551.9908</v>
      </c>
    </row>
    <row r="6003">
      <c r="A6003" s="42"/>
      <c r="B6003" s="140"/>
      <c r="C6003" s="41"/>
      <c r="D6003" s="44"/>
      <c r="E6003" s="45"/>
      <c r="F6003" s="41"/>
      <c r="G6003" s="67" t="s">
        <v>571</v>
      </c>
      <c r="H6003" s="144">
        <f>+H6002/H6004</f>
        <v>0.484997125</v>
      </c>
    </row>
    <row r="6004">
      <c r="A6004" s="42"/>
      <c r="B6004" s="140"/>
      <c r="C6004" s="41"/>
      <c r="D6004" s="44"/>
      <c r="E6004" s="45"/>
      <c r="F6004" s="41"/>
      <c r="G6004" s="67" t="s">
        <v>572</v>
      </c>
      <c r="H6004" s="145">
        <v>3200.0</v>
      </c>
    </row>
    <row r="6005">
      <c r="A6005" s="42"/>
      <c r="B6005" s="140"/>
      <c r="C6005" s="41"/>
      <c r="D6005" s="44"/>
      <c r="E6005" s="45"/>
      <c r="F6005" s="41"/>
      <c r="G6005" s="67"/>
      <c r="H6005" s="205"/>
    </row>
    <row r="6006">
      <c r="A6006" s="42"/>
      <c r="B6006" s="140"/>
      <c r="C6006" s="41"/>
      <c r="D6006" s="44"/>
      <c r="E6006" s="45"/>
      <c r="F6006" s="41"/>
      <c r="G6006" s="67"/>
      <c r="H6006" s="205"/>
    </row>
    <row r="6007">
      <c r="A6007" s="138" t="s">
        <v>562</v>
      </c>
      <c r="B6007" s="139" t="s">
        <v>736</v>
      </c>
      <c r="C6007" s="34"/>
      <c r="D6007" s="35"/>
      <c r="E6007" s="36"/>
      <c r="F6007" s="37"/>
      <c r="G6007" s="38"/>
      <c r="H6007" s="35"/>
    </row>
    <row r="6008">
      <c r="A6008" s="42"/>
      <c r="B6008" s="140"/>
      <c r="C6008" s="42"/>
      <c r="D6008" s="44"/>
      <c r="E6008" s="45"/>
      <c r="F6008" s="42"/>
      <c r="G6008" s="46"/>
      <c r="H6008" s="44"/>
    </row>
    <row r="6009">
      <c r="A6009" s="48" t="s">
        <v>476</v>
      </c>
      <c r="B6009" s="48" t="s">
        <v>477</v>
      </c>
      <c r="C6009" s="48" t="s">
        <v>478</v>
      </c>
      <c r="D6009" s="49" t="s">
        <v>564</v>
      </c>
      <c r="E6009" s="50" t="s">
        <v>10</v>
      </c>
      <c r="F6009" s="48" t="s">
        <v>480</v>
      </c>
      <c r="G6009" s="51" t="s">
        <v>481</v>
      </c>
      <c r="H6009" s="49" t="s">
        <v>565</v>
      </c>
    </row>
    <row r="6010">
      <c r="A6010" s="53">
        <v>1.0</v>
      </c>
      <c r="B6010" s="55" t="s">
        <v>340</v>
      </c>
      <c r="C6010" s="55" t="str">
        <f>+IF(ISERROR(VLOOKUP($B6010,Insumos!$C:$G,3,FALSE)),"",VLOOKUP($B6010,Insumos!$C:$G,3,FALSE))</f>
        <v>LATA</v>
      </c>
      <c r="D6010" s="56">
        <f>+IF(ISERROR(VLOOKUP($B6010,Insumos!$C:$G,2,FALSE)),"",VLOOKUP($B6010,Insumos!$C:$G,2,FALSE))</f>
        <v>512.403</v>
      </c>
      <c r="E6010" s="57">
        <f>+IF(ISERROR(VLOOKUP($B6010,Insumos!$C:$G,5,FALSE)),"",VLOOKUP($B6010,Insumos!$C:$G,5,FALSE))</f>
        <v>1</v>
      </c>
      <c r="F6010" s="55" t="str">
        <f>+IF(ISERROR(VLOOKUP($B6010,Insumos!$C:$G,4,FALSE)),"",VLOOKUP($B6010,Insumos!$C:$G,4,FALSE))</f>
        <v>LATA</v>
      </c>
      <c r="G6010" s="141">
        <v>1.0</v>
      </c>
      <c r="H6010" s="56">
        <f t="shared" ref="H6010:H6015" si="214">IF(ISERROR(ROUND(+D6010/E6010*G6010,2)),0,ROUND(+D6010/E6010*G6010,2))</f>
        <v>512.4</v>
      </c>
    </row>
    <row r="6011">
      <c r="A6011" s="53">
        <v>2.0</v>
      </c>
      <c r="B6011" s="55" t="s">
        <v>341</v>
      </c>
      <c r="C6011" s="55" t="str">
        <f>+IF(ISERROR(VLOOKUP($B6011,Insumos!$C:$G,3,FALSE)),"",VLOOKUP($B6011,Insumos!$C:$G,3,FALSE))</f>
        <v>LATA</v>
      </c>
      <c r="D6011" s="56">
        <f>+IF(ISERROR(VLOOKUP($B6011,Insumos!$C:$G,2,FALSE)),"",VLOOKUP($B6011,Insumos!$C:$G,2,FALSE))</f>
        <v>512.403</v>
      </c>
      <c r="E6011" s="57">
        <f>+IF(ISERROR(VLOOKUP($B6011,Insumos!$C:$G,5,FALSE)),"",VLOOKUP($B6011,Insumos!$C:$G,5,FALSE))</f>
        <v>1</v>
      </c>
      <c r="F6011" s="55" t="str">
        <f>+IF(ISERROR(VLOOKUP($B6011,Insumos!$C:$G,4,FALSE)),"",VLOOKUP($B6011,Insumos!$C:$G,4,FALSE))</f>
        <v>LATA</v>
      </c>
      <c r="G6011" s="141"/>
      <c r="H6011" s="56">
        <f t="shared" si="214"/>
        <v>0</v>
      </c>
    </row>
    <row r="6012">
      <c r="A6012" s="53">
        <v>3.0</v>
      </c>
      <c r="B6012" s="55" t="s">
        <v>344</v>
      </c>
      <c r="C6012" s="55" t="str">
        <f>+IF(ISERROR(VLOOKUP($B6012,Insumos!$C:$G,3,FALSE)),"",VLOOKUP($B6012,Insumos!$C:$G,3,FALSE))</f>
        <v>LATA</v>
      </c>
      <c r="D6012" s="56">
        <f>+IF(ISERROR(VLOOKUP($B6012,Insumos!$C:$G,2,FALSE)),"",VLOOKUP($B6012,Insumos!$C:$G,2,FALSE))</f>
        <v>481.75</v>
      </c>
      <c r="E6012" s="57">
        <f>+IF(ISERROR(VLOOKUP($B6012,Insumos!$C:$G,5,FALSE)),"",VLOOKUP($B6012,Insumos!$C:$G,5,FALSE))</f>
        <v>1</v>
      </c>
      <c r="F6012" s="55" t="str">
        <f>+IF(ISERROR(VLOOKUP($B6012,Insumos!$C:$G,4,FALSE)),"",VLOOKUP($B6012,Insumos!$C:$G,4,FALSE))</f>
        <v>LATA</v>
      </c>
      <c r="G6012" s="141"/>
      <c r="H6012" s="56">
        <f t="shared" si="214"/>
        <v>0</v>
      </c>
    </row>
    <row r="6013">
      <c r="A6013" s="53">
        <v>4.0</v>
      </c>
      <c r="B6013" s="55"/>
      <c r="C6013" s="55" t="str">
        <f>+IF(ISERROR(VLOOKUP($B6013,Insumos!$C:$G,3,FALSE)),"",VLOOKUP($B6013,Insumos!$C:$G,3,FALSE))</f>
        <v/>
      </c>
      <c r="D6013" s="56" t="str">
        <f>+IF(ISERROR(VLOOKUP($B6013,Insumos!$C:$G,2,FALSE)),"",VLOOKUP($B6013,Insumos!$C:$G,2,FALSE))</f>
        <v/>
      </c>
      <c r="E6013" s="57" t="str">
        <f>+IF(ISERROR(VLOOKUP($B6013,Insumos!$C:$G,5,FALSE)),"",VLOOKUP($B6013,Insumos!$C:$G,5,FALSE))</f>
        <v/>
      </c>
      <c r="F6013" s="55" t="str">
        <f>+IF(ISERROR(VLOOKUP($B6013,Insumos!$C:$G,4,FALSE)),"",VLOOKUP($B6013,Insumos!$C:$G,4,FALSE))</f>
        <v/>
      </c>
      <c r="G6013" s="141"/>
      <c r="H6013" s="56">
        <f t="shared" si="214"/>
        <v>0</v>
      </c>
    </row>
    <row r="6014">
      <c r="A6014" s="53">
        <v>5.0</v>
      </c>
      <c r="B6014" s="55"/>
      <c r="C6014" s="55" t="str">
        <f>+IF(ISERROR(VLOOKUP($B6014,Insumos!$C:$G,3,FALSE)),"",VLOOKUP($B6014,Insumos!$C:$G,3,FALSE))</f>
        <v/>
      </c>
      <c r="D6014" s="56" t="str">
        <f>+IF(ISERROR(VLOOKUP($B6014,Insumos!$C:$G,2,FALSE)),"",VLOOKUP($B6014,Insumos!$C:$G,2,FALSE))</f>
        <v/>
      </c>
      <c r="E6014" s="57" t="str">
        <f>+IF(ISERROR(VLOOKUP($B6014,Insumos!$C:$G,5,FALSE)),"",VLOOKUP($B6014,Insumos!$C:$G,5,FALSE))</f>
        <v/>
      </c>
      <c r="F6014" s="55" t="str">
        <f>+IF(ISERROR(VLOOKUP($B6014,Insumos!$C:$G,4,FALSE)),"",VLOOKUP($B6014,Insumos!$C:$G,4,FALSE))</f>
        <v/>
      </c>
      <c r="G6014" s="141"/>
      <c r="H6014" s="56">
        <f t="shared" si="214"/>
        <v>0</v>
      </c>
    </row>
    <row r="6015">
      <c r="A6015" s="53">
        <v>6.0</v>
      </c>
      <c r="B6015" s="55"/>
      <c r="C6015" s="55" t="str">
        <f>+IF(ISERROR(VLOOKUP($B6015,Insumos!$C:$G,3,FALSE)),"",VLOOKUP($B6015,Insumos!$C:$G,3,FALSE))</f>
        <v/>
      </c>
      <c r="D6015" s="56" t="str">
        <f>+IF(ISERROR(VLOOKUP($B6015,Insumos!$C:$G,2,FALSE)),"",VLOOKUP($B6015,Insumos!$C:$G,2,FALSE))</f>
        <v/>
      </c>
      <c r="E6015" s="57" t="str">
        <f>+IF(ISERROR(VLOOKUP($B6015,Insumos!$C:$G,5,FALSE)),"",VLOOKUP($B6015,Insumos!$C:$G,5,FALSE))</f>
        <v/>
      </c>
      <c r="F6015" s="55" t="str">
        <f>+IF(ISERROR(VLOOKUP($B6015,Insumos!$C:$G,4,FALSE)),"",VLOOKUP($B6015,Insumos!$C:$G,4,FALSE))</f>
        <v/>
      </c>
      <c r="G6015" s="141"/>
      <c r="H6015" s="56">
        <f t="shared" si="214"/>
        <v>0</v>
      </c>
    </row>
    <row r="6016">
      <c r="A6016" s="42"/>
      <c r="B6016" s="140"/>
      <c r="C6016" s="41"/>
      <c r="D6016" s="44"/>
      <c r="E6016" s="45"/>
      <c r="F6016" s="41"/>
      <c r="G6016" s="67" t="s">
        <v>566</v>
      </c>
      <c r="H6016" s="68">
        <f>+SUM(H6010:H6015)</f>
        <v>512.4</v>
      </c>
    </row>
    <row r="6017">
      <c r="A6017" s="42"/>
      <c r="B6017" s="140"/>
      <c r="C6017" s="41"/>
      <c r="D6017" s="44"/>
      <c r="E6017" s="45"/>
      <c r="F6017" s="41"/>
      <c r="G6017" s="67" t="s">
        <v>569</v>
      </c>
      <c r="H6017" s="142"/>
    </row>
    <row r="6018">
      <c r="A6018" s="42"/>
      <c r="B6018" s="140"/>
      <c r="C6018" s="41"/>
      <c r="D6018" s="44"/>
      <c r="E6018" s="45"/>
      <c r="F6018" s="41"/>
      <c r="G6018" s="67" t="s">
        <v>570</v>
      </c>
      <c r="H6018" s="143">
        <f>(H6016+H6017)*1.29</f>
        <v>660.996</v>
      </c>
    </row>
    <row r="6019">
      <c r="A6019" s="42"/>
      <c r="B6019" s="140"/>
      <c r="C6019" s="41"/>
      <c r="D6019" s="44"/>
      <c r="E6019" s="45"/>
      <c r="F6019" s="41"/>
      <c r="G6019" s="67" t="s">
        <v>571</v>
      </c>
      <c r="H6019" s="144">
        <f>+H6018/H6020</f>
        <v>0.36722</v>
      </c>
    </row>
    <row r="6020">
      <c r="A6020" s="42"/>
      <c r="B6020" s="140"/>
      <c r="C6020" s="41"/>
      <c r="D6020" s="44"/>
      <c r="E6020" s="45"/>
      <c r="F6020" s="41"/>
      <c r="G6020" s="67" t="s">
        <v>572</v>
      </c>
      <c r="H6020" s="145">
        <v>1800.0</v>
      </c>
    </row>
    <row r="6021">
      <c r="A6021" s="42"/>
      <c r="B6021" s="140"/>
      <c r="C6021" s="41"/>
      <c r="D6021" s="44"/>
      <c r="E6021" s="45"/>
      <c r="F6021" s="41"/>
      <c r="G6021" s="67"/>
      <c r="H6021" s="169"/>
    </row>
    <row r="6022">
      <c r="A6022" s="42"/>
      <c r="B6022" s="140"/>
      <c r="C6022" s="41"/>
      <c r="D6022" s="44"/>
      <c r="E6022" s="45"/>
      <c r="F6022" s="41"/>
      <c r="G6022" s="67"/>
      <c r="H6022" s="205"/>
    </row>
    <row r="6023">
      <c r="A6023" s="42"/>
      <c r="B6023" s="140"/>
      <c r="C6023" s="41"/>
      <c r="D6023" s="44"/>
      <c r="E6023" s="45"/>
      <c r="F6023" s="41"/>
      <c r="G6023" s="67"/>
      <c r="H6023" s="205"/>
    </row>
    <row r="6024">
      <c r="A6024" s="42"/>
      <c r="B6024" s="140"/>
      <c r="C6024" s="41"/>
      <c r="D6024" s="44"/>
      <c r="E6024" s="45"/>
      <c r="F6024" s="41"/>
      <c r="G6024" s="67"/>
      <c r="H6024" s="205"/>
    </row>
    <row r="6025">
      <c r="A6025" s="138" t="s">
        <v>562</v>
      </c>
      <c r="B6025" s="139" t="s">
        <v>737</v>
      </c>
      <c r="C6025" s="34"/>
      <c r="D6025" s="35"/>
      <c r="E6025" s="36"/>
      <c r="F6025" s="37"/>
      <c r="G6025" s="38"/>
      <c r="H6025" s="35"/>
    </row>
    <row r="6026">
      <c r="A6026" s="42"/>
      <c r="B6026" s="140"/>
      <c r="C6026" s="42"/>
      <c r="D6026" s="44"/>
      <c r="E6026" s="45"/>
      <c r="F6026" s="42"/>
      <c r="G6026" s="46"/>
      <c r="H6026" s="44"/>
    </row>
    <row r="6027">
      <c r="A6027" s="48" t="s">
        <v>476</v>
      </c>
      <c r="B6027" s="48" t="s">
        <v>477</v>
      </c>
      <c r="C6027" s="48" t="s">
        <v>478</v>
      </c>
      <c r="D6027" s="49" t="s">
        <v>564</v>
      </c>
      <c r="E6027" s="50" t="s">
        <v>10</v>
      </c>
      <c r="F6027" s="48" t="s">
        <v>480</v>
      </c>
      <c r="G6027" s="51" t="s">
        <v>481</v>
      </c>
      <c r="H6027" s="49" t="s">
        <v>565</v>
      </c>
    </row>
    <row r="6028">
      <c r="A6028" s="53">
        <v>1.0</v>
      </c>
      <c r="B6028" s="55" t="s">
        <v>336</v>
      </c>
      <c r="C6028" s="55" t="str">
        <f>+IF(ISERROR(VLOOKUP($B6028,Insumos!$C:$G,3,FALSE)),"",VLOOKUP($B6028,Insumos!$C:$G,3,FALSE))</f>
        <v>LATA</v>
      </c>
      <c r="D6028" s="56">
        <f>+IF(ISERROR(VLOOKUP($B6028,Insumos!$C:$G,2,FALSE)),"",VLOOKUP($B6028,Insumos!$C:$G,2,FALSE))</f>
        <v>481.75</v>
      </c>
      <c r="E6028" s="57">
        <f>+IF(ISERROR(VLOOKUP($B6028,Insumos!$C:$G,5,FALSE)),"",VLOOKUP($B6028,Insumos!$C:$G,5,FALSE))</f>
        <v>1</v>
      </c>
      <c r="F6028" s="55" t="str">
        <f>+IF(ISERROR(VLOOKUP($B6028,Insumos!$C:$G,4,FALSE)),"",VLOOKUP($B6028,Insumos!$C:$G,4,FALSE))</f>
        <v>LATA</v>
      </c>
      <c r="G6028" s="141">
        <v>1.0</v>
      </c>
      <c r="H6028" s="56">
        <f t="shared" ref="H6028:H6033" si="215">IF(ISERROR(ROUND(+D6028/E6028*G6028,2)),0,ROUND(+D6028/E6028*G6028,2))</f>
        <v>481.75</v>
      </c>
    </row>
    <row r="6029">
      <c r="A6029" s="53">
        <v>2.0</v>
      </c>
      <c r="B6029" s="55" t="s">
        <v>338</v>
      </c>
      <c r="C6029" s="55" t="str">
        <f>+IF(ISERROR(VLOOKUP($B6029,Insumos!$C:$G,3,FALSE)),"",VLOOKUP($B6029,Insumos!$C:$G,3,FALSE))</f>
        <v>LATA</v>
      </c>
      <c r="D6029" s="56">
        <f>+IF(ISERROR(VLOOKUP($B6029,Insumos!$C:$G,2,FALSE)),"",VLOOKUP($B6029,Insumos!$C:$G,2,FALSE))</f>
        <v>481.75</v>
      </c>
      <c r="E6029" s="57">
        <f>+IF(ISERROR(VLOOKUP($B6029,Insumos!$C:$G,5,FALSE)),"",VLOOKUP($B6029,Insumos!$C:$G,5,FALSE))</f>
        <v>1</v>
      </c>
      <c r="F6029" s="55" t="str">
        <f>+IF(ISERROR(VLOOKUP($B6029,Insumos!$C:$G,4,FALSE)),"",VLOOKUP($B6029,Insumos!$C:$G,4,FALSE))</f>
        <v>LATA</v>
      </c>
      <c r="G6029" s="141"/>
      <c r="H6029" s="56">
        <f t="shared" si="215"/>
        <v>0</v>
      </c>
    </row>
    <row r="6030">
      <c r="A6030" s="53">
        <v>3.0</v>
      </c>
      <c r="B6030" s="55" t="s">
        <v>339</v>
      </c>
      <c r="C6030" s="55" t="str">
        <f>+IF(ISERROR(VLOOKUP($B6030,Insumos!$C:$G,3,FALSE)),"",VLOOKUP($B6030,Insumos!$C:$G,3,FALSE))</f>
        <v>LATA</v>
      </c>
      <c r="D6030" s="56">
        <f>+IF(ISERROR(VLOOKUP($B6030,Insumos!$C:$G,2,FALSE)),"",VLOOKUP($B6030,Insumos!$C:$G,2,FALSE))</f>
        <v>481.75</v>
      </c>
      <c r="E6030" s="57">
        <f>+IF(ISERROR(VLOOKUP($B6030,Insumos!$C:$G,5,FALSE)),"",VLOOKUP($B6030,Insumos!$C:$G,5,FALSE))</f>
        <v>1</v>
      </c>
      <c r="F6030" s="55" t="str">
        <f>+IF(ISERROR(VLOOKUP($B6030,Insumos!$C:$G,4,FALSE)),"",VLOOKUP($B6030,Insumos!$C:$G,4,FALSE))</f>
        <v>LATA</v>
      </c>
      <c r="G6030" s="141"/>
      <c r="H6030" s="56">
        <f t="shared" si="215"/>
        <v>0</v>
      </c>
    </row>
    <row r="6031">
      <c r="A6031" s="53">
        <v>4.0</v>
      </c>
      <c r="B6031" s="55" t="s">
        <v>345</v>
      </c>
      <c r="C6031" s="55" t="str">
        <f>+IF(ISERROR(VLOOKUP($B6031,Insumos!$C:$G,3,FALSE)),"",VLOOKUP($B6031,Insumos!$C:$G,3,FALSE))</f>
        <v>LATA</v>
      </c>
      <c r="D6031" s="56">
        <f>+IF(ISERROR(VLOOKUP($B6031,Insumos!$C:$G,2,FALSE)),"",VLOOKUP($B6031,Insumos!$C:$G,2,FALSE))</f>
        <v>512.403</v>
      </c>
      <c r="E6031" s="57">
        <f>+IF(ISERROR(VLOOKUP($B6031,Insumos!$C:$G,5,FALSE)),"",VLOOKUP($B6031,Insumos!$C:$G,5,FALSE))</f>
        <v>1</v>
      </c>
      <c r="F6031" s="55" t="str">
        <f>+IF(ISERROR(VLOOKUP($B6031,Insumos!$C:$G,4,FALSE)),"",VLOOKUP($B6031,Insumos!$C:$G,4,FALSE))</f>
        <v>LATA</v>
      </c>
      <c r="G6031" s="141"/>
      <c r="H6031" s="56">
        <f t="shared" si="215"/>
        <v>0</v>
      </c>
    </row>
    <row r="6032">
      <c r="A6032" s="53">
        <v>5.0</v>
      </c>
      <c r="B6032" s="55"/>
      <c r="C6032" s="55" t="str">
        <f>+IF(ISERROR(VLOOKUP($B6032,Insumos!$C:$G,3,FALSE)),"",VLOOKUP($B6032,Insumos!$C:$G,3,FALSE))</f>
        <v/>
      </c>
      <c r="D6032" s="56" t="str">
        <f>+IF(ISERROR(VLOOKUP($B6032,Insumos!$C:$G,2,FALSE)),"",VLOOKUP($B6032,Insumos!$C:$G,2,FALSE))</f>
        <v/>
      </c>
      <c r="E6032" s="57" t="str">
        <f>+IF(ISERROR(VLOOKUP($B6032,Insumos!$C:$G,5,FALSE)),"",VLOOKUP($B6032,Insumos!$C:$G,5,FALSE))</f>
        <v/>
      </c>
      <c r="F6032" s="55" t="str">
        <f>+IF(ISERROR(VLOOKUP($B6032,Insumos!$C:$G,4,FALSE)),"",VLOOKUP($B6032,Insumos!$C:$G,4,FALSE))</f>
        <v/>
      </c>
      <c r="G6032" s="141"/>
      <c r="H6032" s="56">
        <f t="shared" si="215"/>
        <v>0</v>
      </c>
    </row>
    <row r="6033">
      <c r="A6033" s="53">
        <v>6.0</v>
      </c>
      <c r="B6033" s="55"/>
      <c r="C6033" s="55" t="str">
        <f>+IF(ISERROR(VLOOKUP($B6033,Insumos!$C:$G,3,FALSE)),"",VLOOKUP($B6033,Insumos!$C:$G,3,FALSE))</f>
        <v/>
      </c>
      <c r="D6033" s="56" t="str">
        <f>+IF(ISERROR(VLOOKUP($B6033,Insumos!$C:$G,2,FALSE)),"",VLOOKUP($B6033,Insumos!$C:$G,2,FALSE))</f>
        <v/>
      </c>
      <c r="E6033" s="57" t="str">
        <f>+IF(ISERROR(VLOOKUP($B6033,Insumos!$C:$G,5,FALSE)),"",VLOOKUP($B6033,Insumos!$C:$G,5,FALSE))</f>
        <v/>
      </c>
      <c r="F6033" s="55" t="str">
        <f>+IF(ISERROR(VLOOKUP($B6033,Insumos!$C:$G,4,FALSE)),"",VLOOKUP($B6033,Insumos!$C:$G,4,FALSE))</f>
        <v/>
      </c>
      <c r="G6033" s="141"/>
      <c r="H6033" s="56">
        <f t="shared" si="215"/>
        <v>0</v>
      </c>
    </row>
    <row r="6034">
      <c r="A6034" s="42"/>
      <c r="B6034" s="140"/>
      <c r="C6034" s="41"/>
      <c r="D6034" s="44"/>
      <c r="E6034" s="45"/>
      <c r="F6034" s="41"/>
      <c r="G6034" s="67" t="s">
        <v>566</v>
      </c>
      <c r="H6034" s="68">
        <f>+SUM(H6028:H6033)</f>
        <v>481.75</v>
      </c>
    </row>
    <row r="6035">
      <c r="A6035" s="42"/>
      <c r="B6035" s="140"/>
      <c r="C6035" s="41"/>
      <c r="D6035" s="44"/>
      <c r="E6035" s="45"/>
      <c r="F6035" s="41"/>
      <c r="G6035" s="67" t="s">
        <v>569</v>
      </c>
      <c r="H6035" s="142"/>
    </row>
    <row r="6036">
      <c r="A6036" s="42"/>
      <c r="B6036" s="140"/>
      <c r="C6036" s="41"/>
      <c r="D6036" s="44"/>
      <c r="E6036" s="45"/>
      <c r="F6036" s="41"/>
      <c r="G6036" s="67" t="s">
        <v>570</v>
      </c>
      <c r="H6036" s="143">
        <f>(H6034+H6035)*1.37</f>
        <v>659.9975</v>
      </c>
    </row>
    <row r="6037">
      <c r="A6037" s="42"/>
      <c r="B6037" s="140"/>
      <c r="C6037" s="41"/>
      <c r="D6037" s="44"/>
      <c r="E6037" s="45"/>
      <c r="F6037" s="41"/>
      <c r="G6037" s="67" t="s">
        <v>571</v>
      </c>
      <c r="H6037" s="144">
        <f>+H6036/H6038</f>
        <v>0.3666652778</v>
      </c>
    </row>
    <row r="6038">
      <c r="A6038" s="42"/>
      <c r="B6038" s="140"/>
      <c r="C6038" s="41"/>
      <c r="D6038" s="44"/>
      <c r="E6038" s="45"/>
      <c r="F6038" s="41"/>
      <c r="G6038" s="67" t="s">
        <v>572</v>
      </c>
      <c r="H6038" s="145">
        <v>1800.0</v>
      </c>
    </row>
    <row r="6039">
      <c r="A6039" s="42"/>
      <c r="B6039" s="140"/>
      <c r="C6039" s="41"/>
      <c r="D6039" s="44"/>
      <c r="E6039" s="45"/>
      <c r="F6039" s="41"/>
      <c r="G6039" s="67"/>
      <c r="H6039" s="205"/>
    </row>
    <row r="6040">
      <c r="A6040" s="138" t="s">
        <v>562</v>
      </c>
      <c r="B6040" s="139" t="s">
        <v>738</v>
      </c>
      <c r="C6040" s="34"/>
      <c r="D6040" s="35"/>
      <c r="E6040" s="36"/>
      <c r="F6040" s="37"/>
      <c r="G6040" s="38"/>
      <c r="H6040" s="35"/>
    </row>
    <row r="6041">
      <c r="A6041" s="42"/>
      <c r="B6041" s="140"/>
      <c r="C6041" s="42"/>
      <c r="D6041" s="44"/>
      <c r="E6041" s="45"/>
      <c r="F6041" s="42"/>
      <c r="G6041" s="46"/>
      <c r="H6041" s="44"/>
    </row>
    <row r="6042">
      <c r="A6042" s="48" t="s">
        <v>476</v>
      </c>
      <c r="B6042" s="48" t="s">
        <v>477</v>
      </c>
      <c r="C6042" s="48" t="s">
        <v>478</v>
      </c>
      <c r="D6042" s="49" t="s">
        <v>564</v>
      </c>
      <c r="E6042" s="50" t="s">
        <v>10</v>
      </c>
      <c r="F6042" s="48" t="s">
        <v>480</v>
      </c>
      <c r="G6042" s="51" t="s">
        <v>481</v>
      </c>
      <c r="H6042" s="49" t="s">
        <v>565</v>
      </c>
    </row>
    <row r="6043">
      <c r="A6043" s="53">
        <v>1.0</v>
      </c>
      <c r="B6043" s="55" t="s">
        <v>347</v>
      </c>
      <c r="C6043" s="55" t="str">
        <f>+IF(ISERROR(VLOOKUP($B6043,Insumos!$C:$G,3,FALSE)),"",VLOOKUP($B6043,Insumos!$C:$G,3,FALSE))</f>
        <v>BOTELLA</v>
      </c>
      <c r="D6043" s="56">
        <f>+IF(ISERROR(VLOOKUP($B6043,Insumos!$C:$G,2,FALSE)),"",VLOOKUP($B6043,Insumos!$C:$G,2,FALSE))</f>
        <v>588.23</v>
      </c>
      <c r="E6043" s="57">
        <f>+IF(ISERROR(VLOOKUP($B6043,Insumos!$C:$G,5,FALSE)),"",VLOOKUP($B6043,Insumos!$C:$G,5,FALSE))</f>
        <v>1</v>
      </c>
      <c r="F6043" s="55" t="str">
        <f>+IF(ISERROR(VLOOKUP($B6043,Insumos!$C:$G,4,FALSE)),"",VLOOKUP($B6043,Insumos!$C:$G,4,FALSE))</f>
        <v>BOTELLA</v>
      </c>
      <c r="G6043" s="141">
        <v>1.0</v>
      </c>
      <c r="H6043" s="56">
        <f t="shared" ref="H6043:H6046" si="216">IF(ISERROR(ROUND(+D6043/E6043*G6043,2)),0,ROUND(+D6043/E6043*G6043,2))</f>
        <v>588.23</v>
      </c>
    </row>
    <row r="6044">
      <c r="A6044" s="53">
        <v>2.0</v>
      </c>
      <c r="B6044" s="55" t="s">
        <v>346</v>
      </c>
      <c r="C6044" s="55" t="str">
        <f>+IF(ISERROR(VLOOKUP($B6044,Insumos!$C:$G,3,FALSE)),"",VLOOKUP($B6044,Insumos!$C:$G,3,FALSE))</f>
        <v>BOTELLA</v>
      </c>
      <c r="D6044" s="56">
        <f>+IF(ISERROR(VLOOKUP($B6044,Insumos!$C:$G,2,FALSE)),"",VLOOKUP($B6044,Insumos!$C:$G,2,FALSE))</f>
        <v>588.23</v>
      </c>
      <c r="E6044" s="57">
        <f>+IF(ISERROR(VLOOKUP($B6044,Insumos!$C:$G,5,FALSE)),"",VLOOKUP($B6044,Insumos!$C:$G,5,FALSE))</f>
        <v>1</v>
      </c>
      <c r="F6044" s="55" t="str">
        <f>+IF(ISERROR(VLOOKUP($B6044,Insumos!$C:$G,4,FALSE)),"",VLOOKUP($B6044,Insumos!$C:$G,4,FALSE))</f>
        <v>BOTELLA</v>
      </c>
      <c r="G6044" s="141"/>
      <c r="H6044" s="56">
        <f t="shared" si="216"/>
        <v>0</v>
      </c>
    </row>
    <row r="6045">
      <c r="A6045" s="53">
        <v>3.0</v>
      </c>
      <c r="B6045" s="153"/>
      <c r="C6045" s="55" t="str">
        <f>+IF(ISERROR(VLOOKUP($B6045,Insumos!$C:$G,3,FALSE)),"",VLOOKUP($B6045,Insumos!$C:$G,3,FALSE))</f>
        <v/>
      </c>
      <c r="D6045" s="56" t="str">
        <f>+IF(ISERROR(VLOOKUP($B6045,Insumos!$C:$G,2,FALSE)),"",VLOOKUP($B6045,Insumos!$C:$G,2,FALSE))</f>
        <v/>
      </c>
      <c r="E6045" s="57" t="str">
        <f>+IF(ISERROR(VLOOKUP($B6045,Insumos!$C:$G,5,FALSE)),"",VLOOKUP($B6045,Insumos!$C:$G,5,FALSE))</f>
        <v/>
      </c>
      <c r="F6045" s="55" t="str">
        <f>+IF(ISERROR(VLOOKUP($B6045,Insumos!$C:$G,4,FALSE)),"",VLOOKUP($B6045,Insumos!$C:$G,4,FALSE))</f>
        <v/>
      </c>
      <c r="G6045" s="141"/>
      <c r="H6045" s="56">
        <f t="shared" si="216"/>
        <v>0</v>
      </c>
    </row>
    <row r="6046">
      <c r="A6046" s="53">
        <v>4.0</v>
      </c>
      <c r="B6046" s="153"/>
      <c r="C6046" s="55" t="str">
        <f>+IF(ISERROR(VLOOKUP($B6046,Insumos!$C:$G,3,FALSE)),"",VLOOKUP($B6046,Insumos!$C:$G,3,FALSE))</f>
        <v/>
      </c>
      <c r="D6046" s="56" t="str">
        <f>+IF(ISERROR(VLOOKUP($B6046,Insumos!$C:$G,2,FALSE)),"",VLOOKUP($B6046,Insumos!$C:$G,2,FALSE))</f>
        <v/>
      </c>
      <c r="E6046" s="57" t="str">
        <f>+IF(ISERROR(VLOOKUP($B6046,Insumos!$C:$G,5,FALSE)),"",VLOOKUP($B6046,Insumos!$C:$G,5,FALSE))</f>
        <v/>
      </c>
      <c r="F6046" s="55" t="str">
        <f>+IF(ISERROR(VLOOKUP($B6046,Insumos!$C:$G,4,FALSE)),"",VLOOKUP($B6046,Insumos!$C:$G,4,FALSE))</f>
        <v/>
      </c>
      <c r="G6046" s="141"/>
      <c r="H6046" s="56">
        <f t="shared" si="216"/>
        <v>0</v>
      </c>
    </row>
    <row r="6047">
      <c r="A6047" s="42"/>
      <c r="B6047" s="140"/>
      <c r="C6047" s="41"/>
      <c r="D6047" s="44"/>
      <c r="E6047" s="45"/>
      <c r="F6047" s="41"/>
      <c r="G6047" s="67" t="s">
        <v>566</v>
      </c>
      <c r="H6047" s="68">
        <f>+SUM(H6043:H6046)</f>
        <v>588.23</v>
      </c>
    </row>
    <row r="6048">
      <c r="A6048" s="42"/>
      <c r="B6048" s="140"/>
      <c r="C6048" s="41"/>
      <c r="D6048" s="44"/>
      <c r="E6048" s="45"/>
      <c r="F6048" s="41"/>
      <c r="G6048" s="67" t="s">
        <v>569</v>
      </c>
      <c r="H6048" s="142"/>
    </row>
    <row r="6049">
      <c r="A6049" s="42"/>
      <c r="B6049" s="140"/>
      <c r="C6049" s="41"/>
      <c r="D6049" s="44"/>
      <c r="E6049" s="45"/>
      <c r="F6049" s="41"/>
      <c r="G6049" s="67" t="s">
        <v>570</v>
      </c>
      <c r="H6049" s="143">
        <f>(H6047+H6048)*1.19</f>
        <v>699.9937</v>
      </c>
    </row>
    <row r="6050">
      <c r="A6050" s="42"/>
      <c r="B6050" s="140"/>
      <c r="C6050" s="41"/>
      <c r="D6050" s="44"/>
      <c r="E6050" s="45"/>
      <c r="F6050" s="41"/>
      <c r="G6050" s="67" t="s">
        <v>571</v>
      </c>
      <c r="H6050" s="144">
        <f>+H6049/H6051</f>
        <v>0.27999748</v>
      </c>
    </row>
    <row r="6051">
      <c r="A6051" s="42"/>
      <c r="B6051" s="140"/>
      <c r="C6051" s="41"/>
      <c r="D6051" s="44"/>
      <c r="E6051" s="45"/>
      <c r="F6051" s="41"/>
      <c r="G6051" s="67" t="s">
        <v>572</v>
      </c>
      <c r="H6051" s="145">
        <v>2500.0</v>
      </c>
    </row>
    <row r="6052">
      <c r="A6052" s="42"/>
      <c r="B6052" s="140"/>
      <c r="C6052" s="41"/>
      <c r="D6052" s="44"/>
      <c r="E6052" s="45"/>
      <c r="F6052" s="41"/>
      <c r="G6052" s="67"/>
      <c r="H6052" s="169"/>
    </row>
    <row r="6053">
      <c r="A6053" s="42"/>
      <c r="B6053" s="140"/>
      <c r="C6053" s="41"/>
      <c r="D6053" s="44"/>
      <c r="E6053" s="45"/>
      <c r="F6053" s="41"/>
      <c r="G6053" s="67"/>
      <c r="H6053" s="205"/>
    </row>
    <row r="6054">
      <c r="A6054" s="42"/>
      <c r="B6054" s="140"/>
      <c r="C6054" s="41"/>
      <c r="D6054" s="44"/>
      <c r="E6054" s="45"/>
      <c r="F6054" s="41"/>
      <c r="G6054" s="67"/>
      <c r="H6054" s="205"/>
    </row>
    <row r="6055">
      <c r="A6055" s="42"/>
      <c r="B6055" s="140"/>
      <c r="C6055" s="41"/>
      <c r="D6055" s="44"/>
      <c r="E6055" s="45"/>
      <c r="F6055" s="41"/>
      <c r="G6055" s="67"/>
      <c r="H6055" s="205"/>
    </row>
    <row r="6056">
      <c r="A6056" s="138" t="s">
        <v>562</v>
      </c>
      <c r="B6056" s="139" t="s">
        <v>739</v>
      </c>
      <c r="C6056" s="34"/>
      <c r="D6056" s="35"/>
      <c r="E6056" s="36"/>
      <c r="F6056" s="37"/>
      <c r="G6056" s="38"/>
      <c r="H6056" s="35"/>
    </row>
    <row r="6057">
      <c r="A6057" s="42"/>
      <c r="B6057" s="140"/>
      <c r="C6057" s="42"/>
      <c r="D6057" s="44"/>
      <c r="E6057" s="45"/>
      <c r="F6057" s="42"/>
      <c r="G6057" s="46"/>
      <c r="H6057" s="44"/>
    </row>
    <row r="6058">
      <c r="A6058" s="48" t="s">
        <v>476</v>
      </c>
      <c r="B6058" s="48" t="s">
        <v>477</v>
      </c>
      <c r="C6058" s="48" t="s">
        <v>478</v>
      </c>
      <c r="D6058" s="49" t="s">
        <v>564</v>
      </c>
      <c r="E6058" s="50" t="s">
        <v>10</v>
      </c>
      <c r="F6058" s="48" t="s">
        <v>480</v>
      </c>
      <c r="G6058" s="51" t="s">
        <v>481</v>
      </c>
      <c r="H6058" s="49" t="s">
        <v>565</v>
      </c>
    </row>
    <row r="6059">
      <c r="A6059" s="53">
        <v>1.0</v>
      </c>
      <c r="B6059" s="55" t="s">
        <v>348</v>
      </c>
      <c r="C6059" s="55" t="str">
        <f>+IF(ISERROR(VLOOKUP($B6059,Insumos!$C:$G,3,FALSE)),"",VLOOKUP($B6059,Insumos!$C:$G,3,FALSE))</f>
        <v>BOTELLA</v>
      </c>
      <c r="D6059" s="56">
        <f>+IF(ISERROR(VLOOKUP($B6059,Insumos!$C:$G,2,FALSE)),"",VLOOKUP($B6059,Insumos!$C:$G,2,FALSE))</f>
        <v>1031.93</v>
      </c>
      <c r="E6059" s="57">
        <f>+IF(ISERROR(VLOOKUP($B6059,Insumos!$C:$G,5,FALSE)),"",VLOOKUP($B6059,Insumos!$C:$G,5,FALSE))</f>
        <v>1</v>
      </c>
      <c r="F6059" s="55" t="str">
        <f>+IF(ISERROR(VLOOKUP($B6059,Insumos!$C:$G,4,FALSE)),"",VLOOKUP($B6059,Insumos!$C:$G,4,FALSE))</f>
        <v>BOTELLA</v>
      </c>
      <c r="G6059" s="141">
        <v>1.0</v>
      </c>
      <c r="H6059" s="56">
        <f t="shared" ref="H6059:H6063" si="217">IF(ISERROR(ROUND(+D6059/E6059*G6059,2)),0,ROUND(+D6059/E6059*G6059,2))</f>
        <v>1031.93</v>
      </c>
    </row>
    <row r="6060">
      <c r="A6060" s="53">
        <v>2.0</v>
      </c>
      <c r="B6060" s="55" t="s">
        <v>349</v>
      </c>
      <c r="C6060" s="55" t="str">
        <f>+IF(ISERROR(VLOOKUP($B6060,Insumos!$C:$G,3,FALSE)),"",VLOOKUP($B6060,Insumos!$C:$G,3,FALSE))</f>
        <v>BOTELLA</v>
      </c>
      <c r="D6060" s="56">
        <f>+IF(ISERROR(VLOOKUP($B6060,Insumos!$C:$G,2,FALSE)),"",VLOOKUP($B6060,Insumos!$C:$G,2,FALSE))</f>
        <v>1031.93</v>
      </c>
      <c r="E6060" s="57">
        <f>+IF(ISERROR(VLOOKUP($B6060,Insumos!$C:$G,5,FALSE)),"",VLOOKUP($B6060,Insumos!$C:$G,5,FALSE))</f>
        <v>1</v>
      </c>
      <c r="F6060" s="55" t="str">
        <f>+IF(ISERROR(VLOOKUP($B6060,Insumos!$C:$G,4,FALSE)),"",VLOOKUP($B6060,Insumos!$C:$G,4,FALSE))</f>
        <v>BOTELLA</v>
      </c>
      <c r="G6060" s="141"/>
      <c r="H6060" s="56">
        <f t="shared" si="217"/>
        <v>0</v>
      </c>
    </row>
    <row r="6061">
      <c r="A6061" s="53">
        <v>3.0</v>
      </c>
      <c r="B6061" s="55" t="s">
        <v>350</v>
      </c>
      <c r="C6061" s="55" t="str">
        <f>+IF(ISERROR(VLOOKUP($B6061,Insumos!$C:$G,3,FALSE)),"",VLOOKUP($B6061,Insumos!$C:$G,3,FALSE))</f>
        <v>BOTELLA</v>
      </c>
      <c r="D6061" s="56">
        <f>+IF(ISERROR(VLOOKUP($B6061,Insumos!$C:$G,2,FALSE)),"",VLOOKUP($B6061,Insumos!$C:$G,2,FALSE))</f>
        <v>1031.93</v>
      </c>
      <c r="E6061" s="57">
        <f>+IF(ISERROR(VLOOKUP($B6061,Insumos!$C:$G,5,FALSE)),"",VLOOKUP($B6061,Insumos!$C:$G,5,FALSE))</f>
        <v>1</v>
      </c>
      <c r="F6061" s="55" t="str">
        <f>+IF(ISERROR(VLOOKUP($B6061,Insumos!$C:$G,4,FALSE)),"",VLOOKUP($B6061,Insumos!$C:$G,4,FALSE))</f>
        <v>BOTELLA</v>
      </c>
      <c r="G6061" s="141"/>
      <c r="H6061" s="56">
        <f t="shared" si="217"/>
        <v>0</v>
      </c>
    </row>
    <row r="6062">
      <c r="A6062" s="53">
        <v>4.0</v>
      </c>
      <c r="B6062" s="55"/>
      <c r="C6062" s="55" t="str">
        <f>+IF(ISERROR(VLOOKUP($B6062,Insumos!$C:$G,3,FALSE)),"",VLOOKUP($B6062,Insumos!$C:$G,3,FALSE))</f>
        <v/>
      </c>
      <c r="D6062" s="56" t="str">
        <f>+IF(ISERROR(VLOOKUP($B6062,Insumos!$C:$G,2,FALSE)),"",VLOOKUP($B6062,Insumos!$C:$G,2,FALSE))</f>
        <v/>
      </c>
      <c r="E6062" s="57" t="str">
        <f>+IF(ISERROR(VLOOKUP($B6062,Insumos!$C:$G,5,FALSE)),"",VLOOKUP($B6062,Insumos!$C:$G,5,FALSE))</f>
        <v/>
      </c>
      <c r="F6062" s="55" t="str">
        <f>+IF(ISERROR(VLOOKUP($B6062,Insumos!$C:$G,4,FALSE)),"",VLOOKUP($B6062,Insumos!$C:$G,4,FALSE))</f>
        <v/>
      </c>
      <c r="G6062" s="141"/>
      <c r="H6062" s="56">
        <f t="shared" si="217"/>
        <v>0</v>
      </c>
    </row>
    <row r="6063">
      <c r="A6063" s="53">
        <v>5.0</v>
      </c>
      <c r="B6063" s="153"/>
      <c r="C6063" s="55" t="str">
        <f>+IF(ISERROR(VLOOKUP($B6063,Insumos!$C:$G,3,FALSE)),"",VLOOKUP($B6063,Insumos!$C:$G,3,FALSE))</f>
        <v/>
      </c>
      <c r="D6063" s="56" t="str">
        <f>+IF(ISERROR(VLOOKUP($B6063,Insumos!$C:$G,2,FALSE)),"",VLOOKUP($B6063,Insumos!$C:$G,2,FALSE))</f>
        <v/>
      </c>
      <c r="E6063" s="57" t="str">
        <f>+IF(ISERROR(VLOOKUP($B6063,Insumos!$C:$G,5,FALSE)),"",VLOOKUP($B6063,Insumos!$C:$G,5,FALSE))</f>
        <v/>
      </c>
      <c r="F6063" s="55" t="str">
        <f>+IF(ISERROR(VLOOKUP($B6063,Insumos!$C:$G,4,FALSE)),"",VLOOKUP($B6063,Insumos!$C:$G,4,FALSE))</f>
        <v/>
      </c>
      <c r="G6063" s="141"/>
      <c r="H6063" s="56">
        <f t="shared" si="217"/>
        <v>0</v>
      </c>
    </row>
    <row r="6064">
      <c r="A6064" s="42"/>
      <c r="B6064" s="140"/>
      <c r="C6064" s="41"/>
      <c r="D6064" s="44"/>
      <c r="E6064" s="45"/>
      <c r="F6064" s="41"/>
      <c r="G6064" s="67" t="s">
        <v>566</v>
      </c>
      <c r="H6064" s="68">
        <f>+SUM(H6059:H6063)</f>
        <v>1031.93</v>
      </c>
    </row>
    <row r="6065">
      <c r="A6065" s="42"/>
      <c r="B6065" s="140"/>
      <c r="C6065" s="41"/>
      <c r="D6065" s="44"/>
      <c r="E6065" s="45"/>
      <c r="F6065" s="41"/>
      <c r="G6065" s="67" t="s">
        <v>569</v>
      </c>
      <c r="H6065" s="142"/>
    </row>
    <row r="6066">
      <c r="A6066" s="42"/>
      <c r="B6066" s="140"/>
      <c r="C6066" s="41"/>
      <c r="D6066" s="44"/>
      <c r="E6066" s="45"/>
      <c r="F6066" s="41"/>
      <c r="G6066" s="67" t="s">
        <v>570</v>
      </c>
      <c r="H6066" s="143">
        <f>(H6064+H6065)*1.19</f>
        <v>1227.9967</v>
      </c>
    </row>
    <row r="6067">
      <c r="A6067" s="42"/>
      <c r="B6067" s="140"/>
      <c r="C6067" s="41"/>
      <c r="D6067" s="44"/>
      <c r="E6067" s="45"/>
      <c r="F6067" s="41"/>
      <c r="G6067" s="67" t="s">
        <v>571</v>
      </c>
      <c r="H6067" s="144">
        <f>+H6066/H6068</f>
        <v>0.3837489688</v>
      </c>
    </row>
    <row r="6068">
      <c r="A6068" s="42"/>
      <c r="B6068" s="140"/>
      <c r="C6068" s="41"/>
      <c r="D6068" s="44"/>
      <c r="E6068" s="45"/>
      <c r="F6068" s="41"/>
      <c r="G6068" s="67" t="s">
        <v>572</v>
      </c>
      <c r="H6068" s="145">
        <v>3200.0</v>
      </c>
    </row>
    <row r="6069">
      <c r="A6069" s="42"/>
      <c r="B6069" s="140"/>
      <c r="C6069" s="41"/>
      <c r="D6069" s="44"/>
      <c r="E6069" s="45"/>
      <c r="F6069" s="41"/>
      <c r="G6069" s="67"/>
      <c r="H6069" s="169"/>
    </row>
    <row r="6070">
      <c r="A6070" s="138" t="s">
        <v>562</v>
      </c>
      <c r="B6070" s="139" t="s">
        <v>740</v>
      </c>
      <c r="C6070" s="34"/>
      <c r="D6070" s="35"/>
      <c r="E6070" s="36"/>
      <c r="F6070" s="37"/>
      <c r="G6070" s="38"/>
      <c r="H6070" s="35"/>
    </row>
    <row r="6071">
      <c r="A6071" s="42"/>
      <c r="B6071" s="140"/>
      <c r="C6071" s="42"/>
      <c r="D6071" s="44"/>
      <c r="E6071" s="45"/>
      <c r="F6071" s="42"/>
      <c r="G6071" s="46"/>
      <c r="H6071" s="44"/>
    </row>
    <row r="6072">
      <c r="A6072" s="48" t="s">
        <v>476</v>
      </c>
      <c r="B6072" s="48" t="s">
        <v>477</v>
      </c>
      <c r="C6072" s="48" t="s">
        <v>478</v>
      </c>
      <c r="D6072" s="49" t="s">
        <v>564</v>
      </c>
      <c r="E6072" s="50" t="s">
        <v>10</v>
      </c>
      <c r="F6072" s="48" t="s">
        <v>480</v>
      </c>
      <c r="G6072" s="51" t="s">
        <v>481</v>
      </c>
      <c r="H6072" s="49" t="s">
        <v>565</v>
      </c>
    </row>
    <row r="6073">
      <c r="A6073" s="53">
        <v>1.0</v>
      </c>
      <c r="B6073" s="153" t="s">
        <v>351</v>
      </c>
      <c r="C6073" s="55" t="str">
        <f>+IF(ISERROR(VLOOKUP($B6073,Insumos!$C:$G,3,FALSE)),"",VLOOKUP($B6073,Insumos!$C:$G,3,FALSE))</f>
        <v>BOTELLA</v>
      </c>
      <c r="D6073" s="56">
        <f>+IF(ISERROR(VLOOKUP($B6073,Insumos!$C:$G,2,FALSE)),"",VLOOKUP($B6073,Insumos!$C:$G,2,FALSE))</f>
        <v>342.85</v>
      </c>
      <c r="E6073" s="57">
        <f>+IF(ISERROR(VLOOKUP($B6073,Insumos!$C:$G,5,FALSE)),"",VLOOKUP($B6073,Insumos!$C:$G,5,FALSE))</f>
        <v>1</v>
      </c>
      <c r="F6073" s="55" t="str">
        <f>+IF(ISERROR(VLOOKUP($B6073,Insumos!$C:$G,4,FALSE)),"",VLOOKUP($B6073,Insumos!$C:$G,4,FALSE))</f>
        <v>BOTELLA</v>
      </c>
      <c r="G6073" s="141">
        <v>1.0</v>
      </c>
      <c r="H6073" s="56">
        <f t="shared" ref="H6073:H6077" si="218">IF(ISERROR(ROUND(+D6073/E6073*G6073,2)),0,ROUND(+D6073/E6073*G6073,2))</f>
        <v>342.85</v>
      </c>
    </row>
    <row r="6074">
      <c r="A6074" s="53">
        <v>2.0</v>
      </c>
      <c r="B6074" s="153" t="s">
        <v>352</v>
      </c>
      <c r="C6074" s="55" t="str">
        <f>+IF(ISERROR(VLOOKUP($B6074,Insumos!$C:$G,3,FALSE)),"",VLOOKUP($B6074,Insumos!$C:$G,3,FALSE))</f>
        <v>BOTELLA</v>
      </c>
      <c r="D6074" s="56">
        <f>+IF(ISERROR(VLOOKUP($B6074,Insumos!$C:$G,2,FALSE)),"",VLOOKUP($B6074,Insumos!$C:$G,2,FALSE))</f>
        <v>342.85</v>
      </c>
      <c r="E6074" s="57">
        <f>+IF(ISERROR(VLOOKUP($B6074,Insumos!$C:$G,5,FALSE)),"",VLOOKUP($B6074,Insumos!$C:$G,5,FALSE))</f>
        <v>1</v>
      </c>
      <c r="F6074" s="55" t="str">
        <f>+IF(ISERROR(VLOOKUP($B6074,Insumos!$C:$G,4,FALSE)),"",VLOOKUP($B6074,Insumos!$C:$G,4,FALSE))</f>
        <v>BOTELLA</v>
      </c>
      <c r="G6074" s="141"/>
      <c r="H6074" s="56">
        <f t="shared" si="218"/>
        <v>0</v>
      </c>
    </row>
    <row r="6075">
      <c r="A6075" s="53">
        <v>3.0</v>
      </c>
      <c r="B6075" s="153"/>
      <c r="C6075" s="55" t="str">
        <f>+IF(ISERROR(VLOOKUP($B6075,Insumos!$C:$G,3,FALSE)),"",VLOOKUP($B6075,Insumos!$C:$G,3,FALSE))</f>
        <v/>
      </c>
      <c r="D6075" s="56" t="str">
        <f>+IF(ISERROR(VLOOKUP($B6075,Insumos!$C:$G,2,FALSE)),"",VLOOKUP($B6075,Insumos!$C:$G,2,FALSE))</f>
        <v/>
      </c>
      <c r="E6075" s="57" t="str">
        <f>+IF(ISERROR(VLOOKUP($B6075,Insumos!$C:$G,5,FALSE)),"",VLOOKUP($B6075,Insumos!$C:$G,5,FALSE))</f>
        <v/>
      </c>
      <c r="F6075" s="55" t="str">
        <f>+IF(ISERROR(VLOOKUP($B6075,Insumos!$C:$G,4,FALSE)),"",VLOOKUP($B6075,Insumos!$C:$G,4,FALSE))</f>
        <v/>
      </c>
      <c r="G6075" s="141"/>
      <c r="H6075" s="56">
        <f t="shared" si="218"/>
        <v>0</v>
      </c>
    </row>
    <row r="6076">
      <c r="A6076" s="53">
        <v>4.0</v>
      </c>
      <c r="B6076" s="153"/>
      <c r="C6076" s="55" t="str">
        <f>+IF(ISERROR(VLOOKUP($B6076,Insumos!$C:$G,3,FALSE)),"",VLOOKUP($B6076,Insumos!$C:$G,3,FALSE))</f>
        <v/>
      </c>
      <c r="D6076" s="56" t="str">
        <f>+IF(ISERROR(VLOOKUP($B6076,Insumos!$C:$G,2,FALSE)),"",VLOOKUP($B6076,Insumos!$C:$G,2,FALSE))</f>
        <v/>
      </c>
      <c r="E6076" s="57" t="str">
        <f>+IF(ISERROR(VLOOKUP($B6076,Insumos!$C:$G,5,FALSE)),"",VLOOKUP($B6076,Insumos!$C:$G,5,FALSE))</f>
        <v/>
      </c>
      <c r="F6076" s="55" t="str">
        <f>+IF(ISERROR(VLOOKUP($B6076,Insumos!$C:$G,4,FALSE)),"",VLOOKUP($B6076,Insumos!$C:$G,4,FALSE))</f>
        <v/>
      </c>
      <c r="G6076" s="141"/>
      <c r="H6076" s="56">
        <f t="shared" si="218"/>
        <v>0</v>
      </c>
    </row>
    <row r="6077">
      <c r="A6077" s="53">
        <v>5.0</v>
      </c>
      <c r="B6077" s="153"/>
      <c r="C6077" s="55" t="str">
        <f>+IF(ISERROR(VLOOKUP($B6077,Insumos!$C:$G,3,FALSE)),"",VLOOKUP($B6077,Insumos!$C:$G,3,FALSE))</f>
        <v/>
      </c>
      <c r="D6077" s="56" t="str">
        <f>+IF(ISERROR(VLOOKUP($B6077,Insumos!$C:$G,2,FALSE)),"",VLOOKUP($B6077,Insumos!$C:$G,2,FALSE))</f>
        <v/>
      </c>
      <c r="E6077" s="57" t="str">
        <f>+IF(ISERROR(VLOOKUP($B6077,Insumos!$C:$G,5,FALSE)),"",VLOOKUP($B6077,Insumos!$C:$G,5,FALSE))</f>
        <v/>
      </c>
      <c r="F6077" s="55" t="str">
        <f>+IF(ISERROR(VLOOKUP($B6077,Insumos!$C:$G,4,FALSE)),"",VLOOKUP($B6077,Insumos!$C:$G,4,FALSE))</f>
        <v/>
      </c>
      <c r="G6077" s="141"/>
      <c r="H6077" s="56">
        <f t="shared" si="218"/>
        <v>0</v>
      </c>
    </row>
    <row r="6078">
      <c r="A6078" s="42"/>
      <c r="B6078" s="140"/>
      <c r="C6078" s="41"/>
      <c r="D6078" s="44"/>
      <c r="E6078" s="45"/>
      <c r="F6078" s="41"/>
      <c r="G6078" s="67" t="s">
        <v>566</v>
      </c>
      <c r="H6078" s="68">
        <f>+SUM(H6073:H6077)</f>
        <v>342.85</v>
      </c>
    </row>
    <row r="6079">
      <c r="A6079" s="42"/>
      <c r="B6079" s="140"/>
      <c r="C6079" s="41"/>
      <c r="D6079" s="44"/>
      <c r="E6079" s="45"/>
      <c r="F6079" s="41"/>
      <c r="G6079" s="67" t="s">
        <v>569</v>
      </c>
      <c r="H6079" s="142"/>
    </row>
    <row r="6080">
      <c r="A6080" s="42"/>
      <c r="B6080" s="140"/>
      <c r="C6080" s="41"/>
      <c r="D6080" s="44"/>
      <c r="E6080" s="45"/>
      <c r="F6080" s="41"/>
      <c r="G6080" s="67" t="s">
        <v>570</v>
      </c>
      <c r="H6080" s="143">
        <f>(H6078+H6079)*1.19</f>
        <v>407.9915</v>
      </c>
    </row>
    <row r="6081">
      <c r="A6081" s="42"/>
      <c r="B6081" s="140"/>
      <c r="C6081" s="41"/>
      <c r="D6081" s="44"/>
      <c r="E6081" s="45"/>
      <c r="F6081" s="41"/>
      <c r="G6081" s="67" t="s">
        <v>571</v>
      </c>
      <c r="H6081" s="144">
        <f>+H6080/H6082</f>
        <v>0.2719943333</v>
      </c>
    </row>
    <row r="6082">
      <c r="A6082" s="42"/>
      <c r="B6082" s="140"/>
      <c r="C6082" s="41"/>
      <c r="D6082" s="44"/>
      <c r="E6082" s="45"/>
      <c r="F6082" s="41"/>
      <c r="G6082" s="67" t="s">
        <v>572</v>
      </c>
      <c r="H6082" s="145">
        <v>1500.0</v>
      </c>
    </row>
    <row r="6083">
      <c r="A6083" s="42"/>
      <c r="B6083" s="140"/>
      <c r="C6083" s="41"/>
      <c r="D6083" s="44"/>
      <c r="E6083" s="45"/>
      <c r="F6083" s="41"/>
      <c r="G6083" s="67"/>
      <c r="H6083" s="169"/>
    </row>
    <row r="6084">
      <c r="A6084" s="42"/>
      <c r="B6084" s="140"/>
      <c r="C6084" s="41"/>
      <c r="D6084" s="44"/>
      <c r="E6084" s="45"/>
      <c r="F6084" s="41"/>
      <c r="G6084" s="67"/>
      <c r="H6084" s="205"/>
    </row>
    <row r="6085">
      <c r="A6085" s="42"/>
      <c r="B6085" s="140"/>
      <c r="C6085" s="41"/>
      <c r="D6085" s="44"/>
      <c r="E6085" s="45"/>
      <c r="F6085" s="41"/>
      <c r="G6085" s="67"/>
      <c r="H6085" s="205"/>
    </row>
    <row r="6086">
      <c r="A6086" s="42"/>
      <c r="B6086" s="140"/>
      <c r="C6086" s="41"/>
      <c r="D6086" s="44"/>
      <c r="E6086" s="45"/>
      <c r="F6086" s="41"/>
      <c r="G6086" s="67"/>
      <c r="H6086" s="205"/>
    </row>
    <row r="6087">
      <c r="A6087" s="138" t="s">
        <v>562</v>
      </c>
      <c r="B6087" s="139" t="s">
        <v>354</v>
      </c>
      <c r="C6087" s="34"/>
      <c r="D6087" s="35"/>
      <c r="E6087" s="36"/>
      <c r="F6087" s="37"/>
      <c r="G6087" s="38"/>
      <c r="H6087" s="35"/>
    </row>
    <row r="6088">
      <c r="A6088" s="42"/>
      <c r="B6088" s="140"/>
      <c r="C6088" s="42"/>
      <c r="D6088" s="44"/>
      <c r="E6088" s="45"/>
      <c r="F6088" s="42"/>
      <c r="G6088" s="46"/>
      <c r="H6088" s="44"/>
    </row>
    <row r="6089">
      <c r="A6089" s="48" t="s">
        <v>476</v>
      </c>
      <c r="B6089" s="48" t="s">
        <v>477</v>
      </c>
      <c r="C6089" s="48" t="s">
        <v>478</v>
      </c>
      <c r="D6089" s="49" t="s">
        <v>564</v>
      </c>
      <c r="E6089" s="50" t="s">
        <v>10</v>
      </c>
      <c r="F6089" s="48" t="s">
        <v>480</v>
      </c>
      <c r="G6089" s="51" t="s">
        <v>481</v>
      </c>
      <c r="H6089" s="49" t="s">
        <v>565</v>
      </c>
    </row>
    <row r="6090">
      <c r="A6090" s="53">
        <v>1.0</v>
      </c>
      <c r="B6090" s="153" t="s">
        <v>354</v>
      </c>
      <c r="C6090" s="55" t="str">
        <f>+IF(ISERROR(VLOOKUP($B6090,Insumos!$C:$G,3,FALSE)),"",VLOOKUP($B6090,Insumos!$C:$G,3,FALSE))</f>
        <v>UNIDAD</v>
      </c>
      <c r="D6090" s="56">
        <f>+IF(ISERROR(VLOOKUP($B6090,Insumos!$C:$G,2,FALSE)),"",VLOOKUP($B6090,Insumos!$C:$G,2,FALSE))</f>
        <v>2300</v>
      </c>
      <c r="E6090" s="57">
        <f>+IF(ISERROR(VLOOKUP($B6090,Insumos!$C:$G,5,FALSE)),"",VLOOKUP($B6090,Insumos!$C:$G,5,FALSE))</f>
        <v>1</v>
      </c>
      <c r="F6090" s="55" t="str">
        <f>+IF(ISERROR(VLOOKUP($B6090,Insumos!$C:$G,4,FALSE)),"",VLOOKUP($B6090,Insumos!$C:$G,4,FALSE))</f>
        <v>UNIDAD</v>
      </c>
      <c r="G6090" s="141">
        <v>1.0</v>
      </c>
      <c r="H6090" s="56">
        <f t="shared" ref="H6090:H6092" si="219">IF(ISERROR(ROUND(+D6090/E6090*G6090,2)),0,ROUND(+D6090/E6090*G6090,2))</f>
        <v>2300</v>
      </c>
    </row>
    <row r="6091">
      <c r="A6091" s="53">
        <v>2.0</v>
      </c>
      <c r="B6091" s="153"/>
      <c r="C6091" s="55" t="str">
        <f>+IF(ISERROR(VLOOKUP($B6091,Insumos!$C:$G,3,FALSE)),"",VLOOKUP($B6091,Insumos!$C:$G,3,FALSE))</f>
        <v/>
      </c>
      <c r="D6091" s="56" t="str">
        <f>+IF(ISERROR(VLOOKUP($B6091,Insumos!$C:$G,2,FALSE)),"",VLOOKUP($B6091,Insumos!$C:$G,2,FALSE))</f>
        <v/>
      </c>
      <c r="E6091" s="57" t="str">
        <f>+IF(ISERROR(VLOOKUP($B6091,Insumos!$C:$G,5,FALSE)),"",VLOOKUP($B6091,Insumos!$C:$G,5,FALSE))</f>
        <v/>
      </c>
      <c r="F6091" s="55" t="str">
        <f>+IF(ISERROR(VLOOKUP($B6091,Insumos!$C:$G,4,FALSE)),"",VLOOKUP($B6091,Insumos!$C:$G,4,FALSE))</f>
        <v/>
      </c>
      <c r="G6091" s="141"/>
      <c r="H6091" s="56">
        <f t="shared" si="219"/>
        <v>0</v>
      </c>
    </row>
    <row r="6092">
      <c r="A6092" s="53">
        <v>3.0</v>
      </c>
      <c r="B6092" s="153"/>
      <c r="C6092" s="55" t="str">
        <f>+IF(ISERROR(VLOOKUP($B6092,Insumos!$C:$G,3,FALSE)),"",VLOOKUP($B6092,Insumos!$C:$G,3,FALSE))</f>
        <v/>
      </c>
      <c r="D6092" s="56" t="str">
        <f>+IF(ISERROR(VLOOKUP($B6092,Insumos!$C:$G,2,FALSE)),"",VLOOKUP($B6092,Insumos!$C:$G,2,FALSE))</f>
        <v/>
      </c>
      <c r="E6092" s="57" t="str">
        <f>+IF(ISERROR(VLOOKUP($B6092,Insumos!$C:$G,5,FALSE)),"",VLOOKUP($B6092,Insumos!$C:$G,5,FALSE))</f>
        <v/>
      </c>
      <c r="F6092" s="55" t="str">
        <f>+IF(ISERROR(VLOOKUP($B6092,Insumos!$C:$G,4,FALSE)),"",VLOOKUP($B6092,Insumos!$C:$G,4,FALSE))</f>
        <v/>
      </c>
      <c r="G6092" s="141"/>
      <c r="H6092" s="56">
        <f t="shared" si="219"/>
        <v>0</v>
      </c>
    </row>
    <row r="6093">
      <c r="A6093" s="42"/>
      <c r="B6093" s="140"/>
      <c r="C6093" s="41"/>
      <c r="D6093" s="44"/>
      <c r="E6093" s="45"/>
      <c r="F6093" s="41"/>
      <c r="G6093" s="67" t="s">
        <v>566</v>
      </c>
      <c r="H6093" s="68">
        <f>+SUM(H6090:H6092)</f>
        <v>2300</v>
      </c>
    </row>
    <row r="6094">
      <c r="A6094" s="42"/>
      <c r="B6094" s="140"/>
      <c r="C6094" s="41"/>
      <c r="D6094" s="44"/>
      <c r="E6094" s="45"/>
      <c r="F6094" s="41"/>
      <c r="G6094" s="67" t="s">
        <v>569</v>
      </c>
      <c r="H6094" s="142"/>
    </row>
    <row r="6095">
      <c r="A6095" s="42"/>
      <c r="B6095" s="140"/>
      <c r="C6095" s="41"/>
      <c r="D6095" s="44"/>
      <c r="E6095" s="45"/>
      <c r="F6095" s="41"/>
      <c r="G6095" s="67" t="s">
        <v>570</v>
      </c>
      <c r="H6095" s="143">
        <f>(H6093+H6094)*1.19</f>
        <v>2737</v>
      </c>
    </row>
    <row r="6096">
      <c r="A6096" s="42"/>
      <c r="B6096" s="140"/>
      <c r="C6096" s="41"/>
      <c r="D6096" s="44"/>
      <c r="E6096" s="45"/>
      <c r="F6096" s="41"/>
      <c r="G6096" s="67" t="s">
        <v>571</v>
      </c>
      <c r="H6096" s="144">
        <f>+H6095/H6097</f>
        <v>0.3915593705</v>
      </c>
    </row>
    <row r="6097">
      <c r="A6097" s="42"/>
      <c r="B6097" s="140"/>
      <c r="C6097" s="41"/>
      <c r="D6097" s="44"/>
      <c r="E6097" s="45"/>
      <c r="F6097" s="41"/>
      <c r="G6097" s="67" t="s">
        <v>572</v>
      </c>
      <c r="H6097" s="145">
        <v>6990.0</v>
      </c>
    </row>
    <row r="6098">
      <c r="A6098" s="42"/>
      <c r="B6098" s="140"/>
      <c r="C6098" s="41"/>
      <c r="D6098" s="44"/>
      <c r="E6098" s="45"/>
      <c r="F6098" s="41"/>
      <c r="G6098" s="67"/>
      <c r="H6098" s="205"/>
    </row>
    <row r="6099">
      <c r="A6099" s="138" t="s">
        <v>562</v>
      </c>
      <c r="B6099" s="139" t="s">
        <v>355</v>
      </c>
      <c r="C6099" s="34"/>
      <c r="D6099" s="35"/>
      <c r="E6099" s="36"/>
      <c r="F6099" s="37"/>
      <c r="G6099" s="38"/>
      <c r="H6099" s="35"/>
    </row>
    <row r="6100">
      <c r="A6100" s="42"/>
      <c r="B6100" s="140"/>
      <c r="C6100" s="42"/>
      <c r="D6100" s="44"/>
      <c r="E6100" s="45"/>
      <c r="F6100" s="42"/>
      <c r="G6100" s="46"/>
      <c r="H6100" s="44"/>
    </row>
    <row r="6101">
      <c r="A6101" s="48" t="s">
        <v>476</v>
      </c>
      <c r="B6101" s="48" t="s">
        <v>477</v>
      </c>
      <c r="C6101" s="48" t="s">
        <v>478</v>
      </c>
      <c r="D6101" s="49" t="s">
        <v>564</v>
      </c>
      <c r="E6101" s="50" t="s">
        <v>10</v>
      </c>
      <c r="F6101" s="48" t="s">
        <v>480</v>
      </c>
      <c r="G6101" s="51" t="s">
        <v>481</v>
      </c>
      <c r="H6101" s="49" t="s">
        <v>565</v>
      </c>
    </row>
    <row r="6102">
      <c r="A6102" s="53">
        <v>1.0</v>
      </c>
      <c r="B6102" s="153" t="s">
        <v>355</v>
      </c>
      <c r="C6102" s="55" t="str">
        <f>+IF(ISERROR(VLOOKUP($B6102,Insumos!$C:$G,3,FALSE)),"",VLOOKUP($B6102,Insumos!$C:$G,3,FALSE))</f>
        <v>UNIDAD</v>
      </c>
      <c r="D6102" s="56">
        <f>+IF(ISERROR(VLOOKUP($B6102,Insumos!$C:$G,2,FALSE)),"",VLOOKUP($B6102,Insumos!$C:$G,2,FALSE))</f>
        <v>1900</v>
      </c>
      <c r="E6102" s="57">
        <f>+IF(ISERROR(VLOOKUP($B6102,Insumos!$C:$G,5,FALSE)),"",VLOOKUP($B6102,Insumos!$C:$G,5,FALSE))</f>
        <v>1</v>
      </c>
      <c r="F6102" s="55" t="str">
        <f>+IF(ISERROR(VLOOKUP($B6102,Insumos!$C:$G,4,FALSE)),"",VLOOKUP($B6102,Insumos!$C:$G,4,FALSE))</f>
        <v>UNIDAD</v>
      </c>
      <c r="G6102" s="141">
        <v>1.0</v>
      </c>
      <c r="H6102" s="56">
        <f t="shared" ref="H6102:H6104" si="220">IF(ISERROR(ROUND(+D6102/E6102*G6102,2)),0,ROUND(+D6102/E6102*G6102,2))</f>
        <v>1900</v>
      </c>
    </row>
    <row r="6103">
      <c r="A6103" s="53">
        <v>2.0</v>
      </c>
      <c r="B6103" s="153"/>
      <c r="C6103" s="55" t="str">
        <f>+IF(ISERROR(VLOOKUP($B6103,Insumos!$C:$G,3,FALSE)),"",VLOOKUP($B6103,Insumos!$C:$G,3,FALSE))</f>
        <v/>
      </c>
      <c r="D6103" s="56" t="str">
        <f>+IF(ISERROR(VLOOKUP($B6103,Insumos!$C:$G,2,FALSE)),"",VLOOKUP($B6103,Insumos!$C:$G,2,FALSE))</f>
        <v/>
      </c>
      <c r="E6103" s="57" t="str">
        <f>+IF(ISERROR(VLOOKUP($B6103,Insumos!$C:$G,5,FALSE)),"",VLOOKUP($B6103,Insumos!$C:$G,5,FALSE))</f>
        <v/>
      </c>
      <c r="F6103" s="55" t="str">
        <f>+IF(ISERROR(VLOOKUP($B6103,Insumos!$C:$G,4,FALSE)),"",VLOOKUP($B6103,Insumos!$C:$G,4,FALSE))</f>
        <v/>
      </c>
      <c r="G6103" s="141"/>
      <c r="H6103" s="56">
        <f t="shared" si="220"/>
        <v>0</v>
      </c>
    </row>
    <row r="6104">
      <c r="A6104" s="53">
        <v>3.0</v>
      </c>
      <c r="B6104" s="153"/>
      <c r="C6104" s="55" t="str">
        <f>+IF(ISERROR(VLOOKUP($B6104,Insumos!$C:$G,3,FALSE)),"",VLOOKUP($B6104,Insumos!$C:$G,3,FALSE))</f>
        <v/>
      </c>
      <c r="D6104" s="56" t="str">
        <f>+IF(ISERROR(VLOOKUP($B6104,Insumos!$C:$G,2,FALSE)),"",VLOOKUP($B6104,Insumos!$C:$G,2,FALSE))</f>
        <v/>
      </c>
      <c r="E6104" s="57" t="str">
        <f>+IF(ISERROR(VLOOKUP($B6104,Insumos!$C:$G,5,FALSE)),"",VLOOKUP($B6104,Insumos!$C:$G,5,FALSE))</f>
        <v/>
      </c>
      <c r="F6104" s="55" t="str">
        <f>+IF(ISERROR(VLOOKUP($B6104,Insumos!$C:$G,4,FALSE)),"",VLOOKUP($B6104,Insumos!$C:$G,4,FALSE))</f>
        <v/>
      </c>
      <c r="G6104" s="141"/>
      <c r="H6104" s="56">
        <f t="shared" si="220"/>
        <v>0</v>
      </c>
    </row>
    <row r="6105">
      <c r="A6105" s="42"/>
      <c r="B6105" s="140"/>
      <c r="C6105" s="41"/>
      <c r="D6105" s="44"/>
      <c r="E6105" s="45"/>
      <c r="F6105" s="41"/>
      <c r="G6105" s="67" t="s">
        <v>566</v>
      </c>
      <c r="H6105" s="68">
        <f>+SUM(H6102:H6104)</f>
        <v>1900</v>
      </c>
    </row>
    <row r="6106">
      <c r="A6106" s="42"/>
      <c r="B6106" s="140"/>
      <c r="C6106" s="41"/>
      <c r="D6106" s="44"/>
      <c r="E6106" s="45"/>
      <c r="F6106" s="41"/>
      <c r="G6106" s="67" t="s">
        <v>569</v>
      </c>
      <c r="H6106" s="142"/>
    </row>
    <row r="6107">
      <c r="A6107" s="42"/>
      <c r="B6107" s="140"/>
      <c r="C6107" s="41"/>
      <c r="D6107" s="44"/>
      <c r="E6107" s="45"/>
      <c r="F6107" s="41"/>
      <c r="G6107" s="67" t="s">
        <v>570</v>
      </c>
      <c r="H6107" s="143">
        <f>(H6105+H6106)*1.19</f>
        <v>2261</v>
      </c>
    </row>
    <row r="6108">
      <c r="A6108" s="42"/>
      <c r="B6108" s="140"/>
      <c r="C6108" s="41"/>
      <c r="D6108" s="44"/>
      <c r="E6108" s="45"/>
      <c r="F6108" s="41"/>
      <c r="G6108" s="67" t="s">
        <v>571</v>
      </c>
      <c r="H6108" s="144">
        <f>+H6107/H6109</f>
        <v>0.3774624374</v>
      </c>
    </row>
    <row r="6109">
      <c r="A6109" s="42"/>
      <c r="B6109" s="140"/>
      <c r="C6109" s="41"/>
      <c r="D6109" s="44"/>
      <c r="E6109" s="45"/>
      <c r="F6109" s="41"/>
      <c r="G6109" s="67" t="s">
        <v>572</v>
      </c>
      <c r="H6109" s="145">
        <v>5990.0</v>
      </c>
    </row>
    <row r="6110">
      <c r="A6110" s="42"/>
      <c r="B6110" s="140"/>
      <c r="C6110" s="41"/>
      <c r="D6110" s="44"/>
      <c r="E6110" s="45"/>
      <c r="F6110" s="41"/>
      <c r="G6110" s="67"/>
      <c r="H6110" s="169"/>
    </row>
    <row r="6111">
      <c r="A6111" s="42"/>
      <c r="B6111" s="140"/>
      <c r="C6111" s="41"/>
      <c r="D6111" s="44"/>
      <c r="E6111" s="45"/>
      <c r="F6111" s="41"/>
      <c r="G6111" s="67"/>
      <c r="H6111" s="205"/>
    </row>
    <row r="6112">
      <c r="A6112" s="42"/>
      <c r="B6112" s="140"/>
      <c r="C6112" s="41"/>
      <c r="D6112" s="44"/>
      <c r="E6112" s="45"/>
      <c r="F6112" s="41"/>
      <c r="G6112" s="67"/>
      <c r="H6112" s="205"/>
    </row>
    <row r="6113">
      <c r="A6113" s="42"/>
      <c r="B6113" s="140"/>
      <c r="C6113" s="41"/>
      <c r="D6113" s="44"/>
      <c r="E6113" s="45"/>
      <c r="F6113" s="41"/>
      <c r="G6113" s="67"/>
      <c r="H6113" s="205"/>
    </row>
    <row r="6114">
      <c r="A6114" s="138" t="s">
        <v>562</v>
      </c>
      <c r="B6114" s="139" t="s">
        <v>741</v>
      </c>
      <c r="C6114" s="34"/>
      <c r="D6114" s="35"/>
      <c r="E6114" s="36"/>
      <c r="F6114" s="37"/>
      <c r="G6114" s="38"/>
      <c r="H6114" s="35"/>
    </row>
    <row r="6115">
      <c r="A6115" s="42"/>
      <c r="B6115" s="140"/>
      <c r="C6115" s="42"/>
      <c r="D6115" s="44"/>
      <c r="E6115" s="45"/>
      <c r="F6115" s="42"/>
      <c r="G6115" s="46"/>
      <c r="H6115" s="44"/>
    </row>
    <row r="6116">
      <c r="A6116" s="48" t="s">
        <v>476</v>
      </c>
      <c r="B6116" s="48" t="s">
        <v>477</v>
      </c>
      <c r="C6116" s="48" t="s">
        <v>478</v>
      </c>
      <c r="D6116" s="49" t="s">
        <v>564</v>
      </c>
      <c r="E6116" s="50" t="s">
        <v>10</v>
      </c>
      <c r="F6116" s="48" t="s">
        <v>480</v>
      </c>
      <c r="G6116" s="51" t="s">
        <v>481</v>
      </c>
      <c r="H6116" s="49" t="s">
        <v>565</v>
      </c>
    </row>
    <row r="6117">
      <c r="A6117" s="53">
        <v>1.0</v>
      </c>
      <c r="B6117" s="153" t="s">
        <v>356</v>
      </c>
      <c r="C6117" s="55" t="str">
        <f>+IF(ISERROR(VLOOKUP($B6117,Insumos!$C:$G,3,FALSE)),"",VLOOKUP($B6117,Insumos!$C:$G,3,FALSE))</f>
        <v>UNIDAD</v>
      </c>
      <c r="D6117" s="56">
        <f>+IF(ISERROR(VLOOKUP($B6117,Insumos!$C:$G,2,FALSE)),"",VLOOKUP($B6117,Insumos!$C:$G,2,FALSE))</f>
        <v>2500</v>
      </c>
      <c r="E6117" s="57">
        <f>+IF(ISERROR(VLOOKUP($B6117,Insumos!$C:$G,5,FALSE)),"",VLOOKUP($B6117,Insumos!$C:$G,5,FALSE))</f>
        <v>1</v>
      </c>
      <c r="F6117" s="55" t="str">
        <f>+IF(ISERROR(VLOOKUP($B6117,Insumos!$C:$G,4,FALSE)),"",VLOOKUP($B6117,Insumos!$C:$G,4,FALSE))</f>
        <v>UNIDAD</v>
      </c>
      <c r="G6117" s="141">
        <v>1.0</v>
      </c>
      <c r="H6117" s="56">
        <f t="shared" ref="H6117:H6119" si="221">IF(ISERROR(ROUND(+D6117/E6117*G6117,2)),0,ROUND(+D6117/E6117*G6117,2))</f>
        <v>2500</v>
      </c>
    </row>
    <row r="6118">
      <c r="A6118" s="53">
        <v>2.0</v>
      </c>
      <c r="B6118" s="153"/>
      <c r="C6118" s="55" t="str">
        <f>+IF(ISERROR(VLOOKUP($B6118,Insumos!$C:$G,3,FALSE)),"",VLOOKUP($B6118,Insumos!$C:$G,3,FALSE))</f>
        <v/>
      </c>
      <c r="D6118" s="56" t="str">
        <f>+IF(ISERROR(VLOOKUP($B6118,Insumos!$C:$G,2,FALSE)),"",VLOOKUP($B6118,Insumos!$C:$G,2,FALSE))</f>
        <v/>
      </c>
      <c r="E6118" s="57" t="str">
        <f>+IF(ISERROR(VLOOKUP($B6118,Insumos!$C:$G,5,FALSE)),"",VLOOKUP($B6118,Insumos!$C:$G,5,FALSE))</f>
        <v/>
      </c>
      <c r="F6118" s="55" t="str">
        <f>+IF(ISERROR(VLOOKUP($B6118,Insumos!$C:$G,4,FALSE)),"",VLOOKUP($B6118,Insumos!$C:$G,4,FALSE))</f>
        <v/>
      </c>
      <c r="G6118" s="141"/>
      <c r="H6118" s="56">
        <f t="shared" si="221"/>
        <v>0</v>
      </c>
    </row>
    <row r="6119">
      <c r="A6119" s="53">
        <v>3.0</v>
      </c>
      <c r="B6119" s="153"/>
      <c r="C6119" s="55" t="str">
        <f>+IF(ISERROR(VLOOKUP($B6119,Insumos!$C:$G,3,FALSE)),"",VLOOKUP($B6119,Insumos!$C:$G,3,FALSE))</f>
        <v/>
      </c>
      <c r="D6119" s="56" t="str">
        <f>+IF(ISERROR(VLOOKUP($B6119,Insumos!$C:$G,2,FALSE)),"",VLOOKUP($B6119,Insumos!$C:$G,2,FALSE))</f>
        <v/>
      </c>
      <c r="E6119" s="57" t="str">
        <f>+IF(ISERROR(VLOOKUP($B6119,Insumos!$C:$G,5,FALSE)),"",VLOOKUP($B6119,Insumos!$C:$G,5,FALSE))</f>
        <v/>
      </c>
      <c r="F6119" s="55" t="str">
        <f>+IF(ISERROR(VLOOKUP($B6119,Insumos!$C:$G,4,FALSE)),"",VLOOKUP($B6119,Insumos!$C:$G,4,FALSE))</f>
        <v/>
      </c>
      <c r="G6119" s="141"/>
      <c r="H6119" s="56">
        <f t="shared" si="221"/>
        <v>0</v>
      </c>
    </row>
    <row r="6120">
      <c r="A6120" s="42"/>
      <c r="B6120" s="140"/>
      <c r="C6120" s="41"/>
      <c r="D6120" s="44"/>
      <c r="E6120" s="45"/>
      <c r="F6120" s="41"/>
      <c r="G6120" s="67" t="s">
        <v>566</v>
      </c>
      <c r="H6120" s="68">
        <f>+SUM(H6117:H6119)</f>
        <v>2500</v>
      </c>
    </row>
    <row r="6121">
      <c r="A6121" s="42"/>
      <c r="B6121" s="140"/>
      <c r="C6121" s="41"/>
      <c r="D6121" s="44"/>
      <c r="E6121" s="45"/>
      <c r="F6121" s="41"/>
      <c r="G6121" s="67" t="s">
        <v>569</v>
      </c>
      <c r="H6121" s="142"/>
    </row>
    <row r="6122">
      <c r="A6122" s="42"/>
      <c r="B6122" s="140"/>
      <c r="C6122" s="41"/>
      <c r="D6122" s="44"/>
      <c r="E6122" s="45"/>
      <c r="F6122" s="41"/>
      <c r="G6122" s="67" t="s">
        <v>570</v>
      </c>
      <c r="H6122" s="143">
        <f>(H6120+H6121)*1.19</f>
        <v>2975</v>
      </c>
    </row>
    <row r="6123">
      <c r="A6123" s="42"/>
      <c r="B6123" s="140"/>
      <c r="C6123" s="41"/>
      <c r="D6123" s="44"/>
      <c r="E6123" s="45"/>
      <c r="F6123" s="41"/>
      <c r="G6123" s="67" t="s">
        <v>571</v>
      </c>
      <c r="H6123" s="144">
        <f>+H6122/H6124</f>
        <v>0.4256080114</v>
      </c>
    </row>
    <row r="6124">
      <c r="A6124" s="42"/>
      <c r="B6124" s="140"/>
      <c r="C6124" s="41"/>
      <c r="D6124" s="44"/>
      <c r="E6124" s="45"/>
      <c r="F6124" s="41"/>
      <c r="G6124" s="67" t="s">
        <v>572</v>
      </c>
      <c r="H6124" s="145">
        <v>6990.0</v>
      </c>
    </row>
    <row r="6125">
      <c r="A6125" s="42"/>
      <c r="B6125" s="140"/>
      <c r="C6125" s="41"/>
      <c r="D6125" s="44"/>
      <c r="E6125" s="45"/>
      <c r="F6125" s="41"/>
      <c r="G6125" s="67"/>
      <c r="H6125" s="169"/>
    </row>
    <row r="6126">
      <c r="A6126" s="42"/>
      <c r="B6126" s="212"/>
      <c r="C6126" s="41"/>
      <c r="D6126" s="44"/>
      <c r="E6126" s="45"/>
      <c r="F6126" s="41"/>
      <c r="G6126" s="67"/>
      <c r="H6126" s="169"/>
    </row>
    <row r="6127">
      <c r="A6127" s="33" t="s">
        <v>562</v>
      </c>
      <c r="B6127" s="4" t="s">
        <v>742</v>
      </c>
      <c r="F6127" s="42"/>
      <c r="G6127" s="46"/>
      <c r="H6127" s="44"/>
    </row>
    <row r="6128">
      <c r="A6128" s="33"/>
      <c r="B6128" s="213" t="s">
        <v>743</v>
      </c>
      <c r="C6128" s="213">
        <v>200.0</v>
      </c>
      <c r="D6128" s="213">
        <v>11.0</v>
      </c>
      <c r="E6128" s="214">
        <f t="shared" ref="E6128:E6154" si="222">(D6128/C6128)</f>
        <v>0.055</v>
      </c>
      <c r="F6128" s="42"/>
      <c r="G6128" s="46"/>
      <c r="H6128" s="44"/>
    </row>
    <row r="6129">
      <c r="A6129" s="33"/>
      <c r="B6129" s="215" t="s">
        <v>744</v>
      </c>
      <c r="C6129" s="215">
        <v>400.0</v>
      </c>
      <c r="D6129" s="215">
        <v>64.0</v>
      </c>
      <c r="E6129" s="214">
        <f t="shared" si="222"/>
        <v>0.16</v>
      </c>
      <c r="F6129" s="42"/>
      <c r="G6129" s="46"/>
      <c r="H6129" s="44"/>
    </row>
    <row r="6130">
      <c r="A6130" s="33"/>
      <c r="B6130" s="215" t="s">
        <v>745</v>
      </c>
      <c r="C6130" s="215">
        <v>400.0</v>
      </c>
      <c r="D6130" s="215">
        <v>21.0</v>
      </c>
      <c r="E6130" s="214">
        <f t="shared" si="222"/>
        <v>0.0525</v>
      </c>
      <c r="F6130" s="42"/>
      <c r="G6130" s="46"/>
      <c r="H6130" s="44"/>
    </row>
    <row r="6131">
      <c r="A6131" s="33"/>
      <c r="B6131" s="215" t="s">
        <v>746</v>
      </c>
      <c r="C6131" s="215">
        <v>500.0</v>
      </c>
      <c r="D6131" s="215">
        <v>86.0</v>
      </c>
      <c r="E6131" s="214">
        <f t="shared" si="222"/>
        <v>0.172</v>
      </c>
      <c r="F6131" s="42"/>
      <c r="G6131" s="46"/>
      <c r="H6131" s="44"/>
    </row>
    <row r="6132">
      <c r="A6132" s="33"/>
      <c r="B6132" s="215" t="s">
        <v>747</v>
      </c>
      <c r="C6132" s="215">
        <v>500.0</v>
      </c>
      <c r="D6132" s="215">
        <v>105.0</v>
      </c>
      <c r="E6132" s="214">
        <f t="shared" si="222"/>
        <v>0.21</v>
      </c>
      <c r="F6132" s="42"/>
      <c r="G6132" s="46"/>
      <c r="H6132" s="44"/>
    </row>
    <row r="6133">
      <c r="A6133" s="33"/>
      <c r="B6133" s="215" t="s">
        <v>748</v>
      </c>
      <c r="C6133" s="215">
        <v>3990.0</v>
      </c>
      <c r="D6133" s="215">
        <v>497.0</v>
      </c>
      <c r="E6133" s="214">
        <f t="shared" si="222"/>
        <v>0.1245614035</v>
      </c>
      <c r="F6133" s="42"/>
      <c r="G6133" s="46"/>
      <c r="H6133" s="44"/>
    </row>
    <row r="6134">
      <c r="A6134" s="33"/>
      <c r="B6134" s="215" t="s">
        <v>749</v>
      </c>
      <c r="C6134" s="215">
        <v>2990.0</v>
      </c>
      <c r="D6134" s="215">
        <v>367.0</v>
      </c>
      <c r="E6134" s="214">
        <f t="shared" si="222"/>
        <v>0.1227424749</v>
      </c>
      <c r="F6134" s="42"/>
      <c r="G6134" s="46"/>
      <c r="H6134" s="44"/>
    </row>
    <row r="6135">
      <c r="A6135" s="33"/>
      <c r="B6135" s="215" t="s">
        <v>750</v>
      </c>
      <c r="C6135" s="215">
        <v>2990.0</v>
      </c>
      <c r="D6135" s="215">
        <v>1023.0</v>
      </c>
      <c r="E6135" s="214">
        <f t="shared" si="222"/>
        <v>0.3421404682</v>
      </c>
      <c r="F6135" s="42"/>
      <c r="G6135" s="46"/>
      <c r="H6135" s="44"/>
    </row>
    <row r="6136">
      <c r="A6136" s="33"/>
      <c r="B6136" s="215" t="s">
        <v>751</v>
      </c>
      <c r="C6136" s="215">
        <v>2990.0</v>
      </c>
      <c r="D6136" s="215">
        <v>268.0</v>
      </c>
      <c r="E6136" s="214">
        <f t="shared" si="222"/>
        <v>0.08963210702</v>
      </c>
      <c r="F6136" s="42"/>
      <c r="G6136" s="46"/>
      <c r="H6136" s="44"/>
    </row>
    <row r="6137">
      <c r="A6137" s="33"/>
      <c r="B6137" s="215"/>
      <c r="C6137" s="215"/>
      <c r="D6137" s="216"/>
      <c r="E6137" s="214" t="str">
        <f t="shared" si="222"/>
        <v>#DIV/0!</v>
      </c>
      <c r="F6137" s="42"/>
      <c r="G6137" s="46"/>
      <c r="H6137" s="44"/>
    </row>
    <row r="6138">
      <c r="A6138" s="33"/>
      <c r="B6138" s="215"/>
      <c r="C6138" s="215"/>
      <c r="D6138" s="216"/>
      <c r="E6138" s="214" t="str">
        <f t="shared" si="222"/>
        <v>#DIV/0!</v>
      </c>
      <c r="F6138" s="42"/>
      <c r="G6138" s="46"/>
      <c r="H6138" s="44"/>
    </row>
    <row r="6139">
      <c r="A6139" s="33"/>
      <c r="B6139" s="217"/>
      <c r="C6139" s="215"/>
      <c r="D6139" s="216"/>
      <c r="E6139" s="214" t="str">
        <f t="shared" si="222"/>
        <v>#DIV/0!</v>
      </c>
      <c r="F6139" s="42"/>
      <c r="G6139" s="46"/>
      <c r="H6139" s="44"/>
    </row>
    <row r="6140">
      <c r="A6140" s="33"/>
      <c r="B6140" s="217"/>
      <c r="C6140" s="215"/>
      <c r="D6140" s="216"/>
      <c r="E6140" s="214" t="str">
        <f t="shared" si="222"/>
        <v>#DIV/0!</v>
      </c>
      <c r="F6140" s="42"/>
      <c r="G6140" s="46"/>
      <c r="H6140" s="44"/>
    </row>
    <row r="6141">
      <c r="A6141" s="33"/>
      <c r="B6141" s="217"/>
      <c r="C6141" s="215"/>
      <c r="D6141" s="216"/>
      <c r="E6141" s="214" t="str">
        <f t="shared" si="222"/>
        <v>#DIV/0!</v>
      </c>
      <c r="F6141" s="42"/>
      <c r="G6141" s="46"/>
      <c r="H6141" s="44"/>
    </row>
    <row r="6142">
      <c r="A6142" s="33"/>
      <c r="B6142" s="217"/>
      <c r="C6142" s="215"/>
      <c r="D6142" s="216"/>
      <c r="E6142" s="214" t="str">
        <f t="shared" si="222"/>
        <v>#DIV/0!</v>
      </c>
      <c r="F6142" s="42"/>
      <c r="G6142" s="46"/>
      <c r="H6142" s="44"/>
    </row>
    <row r="6143">
      <c r="A6143" s="33"/>
      <c r="B6143" s="217"/>
      <c r="C6143" s="215"/>
      <c r="D6143" s="216"/>
      <c r="E6143" s="214" t="str">
        <f t="shared" si="222"/>
        <v>#DIV/0!</v>
      </c>
      <c r="F6143" s="42"/>
      <c r="G6143" s="46"/>
      <c r="H6143" s="44"/>
    </row>
    <row r="6144">
      <c r="A6144" s="33"/>
      <c r="B6144" s="217"/>
      <c r="C6144" s="215"/>
      <c r="D6144" s="216"/>
      <c r="E6144" s="214" t="str">
        <f t="shared" si="222"/>
        <v>#DIV/0!</v>
      </c>
      <c r="F6144" s="42"/>
      <c r="G6144" s="46"/>
      <c r="H6144" s="44"/>
    </row>
    <row r="6145">
      <c r="A6145" s="33"/>
      <c r="B6145" s="217"/>
      <c r="C6145" s="215"/>
      <c r="D6145" s="216"/>
      <c r="E6145" s="214" t="str">
        <f t="shared" si="222"/>
        <v>#DIV/0!</v>
      </c>
      <c r="F6145" s="42"/>
      <c r="G6145" s="46"/>
      <c r="H6145" s="44"/>
    </row>
    <row r="6146">
      <c r="A6146" s="33"/>
      <c r="B6146" s="217"/>
      <c r="C6146" s="215"/>
      <c r="D6146" s="216"/>
      <c r="E6146" s="214" t="str">
        <f t="shared" si="222"/>
        <v>#DIV/0!</v>
      </c>
      <c r="F6146" s="42"/>
      <c r="G6146" s="46"/>
      <c r="H6146" s="44"/>
    </row>
    <row r="6147">
      <c r="A6147" s="33"/>
      <c r="B6147" s="217"/>
      <c r="C6147" s="215"/>
      <c r="D6147" s="216"/>
      <c r="E6147" s="214" t="str">
        <f t="shared" si="222"/>
        <v>#DIV/0!</v>
      </c>
      <c r="F6147" s="42"/>
      <c r="G6147" s="46"/>
      <c r="H6147" s="44"/>
    </row>
    <row r="6148">
      <c r="A6148" s="33"/>
      <c r="B6148" s="217"/>
      <c r="C6148" s="215"/>
      <c r="D6148" s="216"/>
      <c r="E6148" s="214" t="str">
        <f t="shared" si="222"/>
        <v>#DIV/0!</v>
      </c>
      <c r="F6148" s="42"/>
      <c r="G6148" s="46"/>
      <c r="H6148" s="44"/>
    </row>
    <row r="6149">
      <c r="A6149" s="33"/>
      <c r="B6149" s="217"/>
      <c r="C6149" s="215"/>
      <c r="D6149" s="216"/>
      <c r="E6149" s="214" t="str">
        <f t="shared" si="222"/>
        <v>#DIV/0!</v>
      </c>
      <c r="F6149" s="42"/>
      <c r="G6149" s="46"/>
      <c r="H6149" s="44"/>
    </row>
    <row r="6150">
      <c r="A6150" s="33"/>
      <c r="B6150" s="217"/>
      <c r="C6150" s="215"/>
      <c r="D6150" s="216"/>
      <c r="E6150" s="214" t="str">
        <f t="shared" si="222"/>
        <v>#DIV/0!</v>
      </c>
      <c r="F6150" s="42"/>
      <c r="G6150" s="46"/>
      <c r="H6150" s="44"/>
    </row>
    <row r="6151">
      <c r="A6151" s="33"/>
      <c r="B6151" s="217"/>
      <c r="C6151" s="215"/>
      <c r="D6151" s="216"/>
      <c r="E6151" s="214" t="str">
        <f t="shared" si="222"/>
        <v>#DIV/0!</v>
      </c>
      <c r="F6151" s="42"/>
      <c r="G6151" s="46"/>
      <c r="H6151" s="44"/>
    </row>
    <row r="6152">
      <c r="A6152" s="33"/>
      <c r="B6152" s="217"/>
      <c r="C6152" s="215"/>
      <c r="D6152" s="216"/>
      <c r="E6152" s="214" t="str">
        <f t="shared" si="222"/>
        <v>#DIV/0!</v>
      </c>
      <c r="F6152" s="42"/>
      <c r="G6152" s="46"/>
      <c r="H6152" s="44"/>
    </row>
    <row r="6153">
      <c r="A6153" s="33"/>
      <c r="B6153" s="217"/>
      <c r="C6153" s="215"/>
      <c r="D6153" s="216"/>
      <c r="E6153" s="214" t="str">
        <f t="shared" si="222"/>
        <v>#DIV/0!</v>
      </c>
      <c r="F6153" s="42"/>
      <c r="G6153" s="46"/>
      <c r="H6153" s="44"/>
    </row>
    <row r="6154">
      <c r="A6154" s="33"/>
      <c r="B6154" s="218"/>
      <c r="C6154" s="219"/>
      <c r="D6154" s="220"/>
      <c r="E6154" s="221" t="str">
        <f t="shared" si="222"/>
        <v>#DIV/0!</v>
      </c>
      <c r="F6154" s="42"/>
      <c r="G6154" s="46"/>
      <c r="H6154" s="44"/>
    </row>
    <row r="6155">
      <c r="A6155" s="33"/>
      <c r="B6155" s="222"/>
      <c r="C6155" s="222"/>
      <c r="D6155" s="222"/>
      <c r="E6155" s="223"/>
      <c r="F6155" s="42"/>
      <c r="G6155" s="46"/>
      <c r="H6155" s="44"/>
    </row>
    <row r="6156">
      <c r="A6156" s="33"/>
      <c r="B6156" s="224"/>
      <c r="C6156" s="111"/>
      <c r="D6156" s="44"/>
      <c r="E6156" s="45"/>
      <c r="F6156" s="42"/>
      <c r="G6156" s="46"/>
      <c r="H6156" s="44"/>
    </row>
    <row r="6157">
      <c r="A6157" s="33"/>
      <c r="B6157" s="224"/>
      <c r="C6157" s="111"/>
      <c r="D6157" s="44"/>
      <c r="E6157" s="45"/>
      <c r="F6157" s="42"/>
      <c r="G6157" s="46"/>
      <c r="H6157" s="44"/>
    </row>
    <row r="6158">
      <c r="A6158" s="33"/>
      <c r="B6158" s="224"/>
      <c r="C6158" s="111"/>
      <c r="D6158" s="44"/>
      <c r="E6158" s="45"/>
      <c r="F6158" s="42"/>
      <c r="G6158" s="46"/>
      <c r="H6158" s="44"/>
    </row>
    <row r="6159">
      <c r="A6159" s="138" t="s">
        <v>562</v>
      </c>
      <c r="B6159" s="139" t="s">
        <v>438</v>
      </c>
      <c r="C6159" s="111"/>
      <c r="D6159" s="44"/>
      <c r="E6159" s="45"/>
      <c r="F6159" s="42"/>
      <c r="G6159" s="46"/>
      <c r="H6159" s="44"/>
    </row>
    <row r="6160">
      <c r="A6160" s="42"/>
      <c r="B6160" s="140"/>
      <c r="C6160" s="42"/>
      <c r="D6160" s="44"/>
      <c r="E6160" s="45"/>
      <c r="F6160" s="42"/>
      <c r="G6160" s="46"/>
      <c r="H6160" s="44"/>
    </row>
    <row r="6161">
      <c r="A6161" s="48" t="s">
        <v>476</v>
      </c>
      <c r="B6161" s="48" t="s">
        <v>477</v>
      </c>
      <c r="C6161" s="48" t="s">
        <v>478</v>
      </c>
      <c r="D6161" s="49" t="s">
        <v>564</v>
      </c>
      <c r="E6161" s="50" t="s">
        <v>10</v>
      </c>
      <c r="F6161" s="48" t="s">
        <v>480</v>
      </c>
      <c r="G6161" s="51" t="s">
        <v>481</v>
      </c>
      <c r="H6161" s="49" t="s">
        <v>565</v>
      </c>
    </row>
    <row r="6162">
      <c r="A6162" s="53">
        <v>1.0</v>
      </c>
      <c r="B6162" s="55" t="s">
        <v>69</v>
      </c>
      <c r="C6162" s="55" t="str">
        <f>+IF(ISERROR(VLOOKUP($B6162,Insumos!$C:$G,3,FALSE)),"",VLOOKUP($B6162,Insumos!$C:$G,3,FALSE))</f>
        <v>GRAMOS</v>
      </c>
      <c r="D6162" s="56">
        <f>+IF(ISERROR(VLOOKUP($B6162,Insumos!$C:$G,2,FALSE)),"",VLOOKUP($B6162,Insumos!$C:$G,2,FALSE))</f>
        <v>2777.79</v>
      </c>
      <c r="E6162" s="57">
        <f>+IF(ISERROR(VLOOKUP($B6162,Insumos!$C:$G,5,FALSE)),"",VLOOKUP($B6162,Insumos!$C:$G,5,FALSE))</f>
        <v>5700</v>
      </c>
      <c r="F6162" s="55" t="str">
        <f>+IF(ISERROR(VLOOKUP($B6162,Insumos!$C:$G,4,FALSE)),"",VLOOKUP($B6162,Insumos!$C:$G,4,FALSE))</f>
        <v>GRAMOS</v>
      </c>
      <c r="G6162" s="141">
        <v>110.0</v>
      </c>
      <c r="H6162" s="56">
        <f t="shared" ref="H6162:H6187" si="223">IF(ISERROR(ROUND(+D6162/E6162*G6162,2)),0,ROUND(+D6162/E6162*G6162,2))</f>
        <v>53.61</v>
      </c>
    </row>
    <row r="6163">
      <c r="A6163" s="53">
        <v>2.0</v>
      </c>
      <c r="B6163" s="55" t="s">
        <v>52</v>
      </c>
      <c r="C6163" s="55" t="str">
        <f>+IF(ISERROR(VLOOKUP($B6163,Insumos!$C:$G,3,FALSE)),"",VLOOKUP($B6163,Insumos!$C:$G,3,FALSE))</f>
        <v>UNIDAD</v>
      </c>
      <c r="D6163" s="56">
        <f>+IF(ISERROR(VLOOKUP($B6163,Insumos!$C:$G,2,FALSE)),"",VLOOKUP($B6163,Insumos!$C:$G,2,FALSE))</f>
        <v>5000</v>
      </c>
      <c r="E6163" s="57">
        <f>+IF(ISERROR(VLOOKUP($B6163,Insumos!$C:$G,5,FALSE)),"",VLOOKUP($B6163,Insumos!$C:$G,5,FALSE))</f>
        <v>100</v>
      </c>
      <c r="F6163" s="55" t="str">
        <f>+IF(ISERROR(VLOOKUP($B6163,Insumos!$C:$G,4,FALSE)),"",VLOOKUP($B6163,Insumos!$C:$G,4,FALSE))</f>
        <v>UNIDAD</v>
      </c>
      <c r="G6163" s="141">
        <v>0.5</v>
      </c>
      <c r="H6163" s="56">
        <f t="shared" si="223"/>
        <v>25</v>
      </c>
    </row>
    <row r="6164">
      <c r="A6164" s="53">
        <v>3.0</v>
      </c>
      <c r="B6164" s="55" t="s">
        <v>33</v>
      </c>
      <c r="C6164" s="55" t="str">
        <f>+IF(ISERROR(VLOOKUP($B6164,Insumos!$C:$G,3,FALSE)),"",VLOOKUP($B6164,Insumos!$C:$G,3,FALSE))</f>
        <v>GRAMOS</v>
      </c>
      <c r="D6164" s="56">
        <f>+IF(ISERROR(VLOOKUP($B6164,Insumos!$C:$G,2,FALSE)),"",VLOOKUP($B6164,Insumos!$C:$G,2,FALSE))</f>
        <v>6945</v>
      </c>
      <c r="E6164" s="57">
        <f>+IF(ISERROR(VLOOKUP($B6164,Insumos!$C:$G,5,FALSE)),"",VLOOKUP($B6164,Insumos!$C:$G,5,FALSE))</f>
        <v>1360</v>
      </c>
      <c r="F6164" s="55" t="str">
        <f>+IF(ISERROR(VLOOKUP($B6164,Insumos!$C:$G,4,FALSE)),"",VLOOKUP($B6164,Insumos!$C:$G,4,FALSE))</f>
        <v>GRAMOS</v>
      </c>
      <c r="G6164" s="141">
        <v>35.0</v>
      </c>
      <c r="H6164" s="56">
        <f t="shared" si="223"/>
        <v>178.73</v>
      </c>
    </row>
    <row r="6165">
      <c r="A6165" s="53">
        <v>4.0</v>
      </c>
      <c r="B6165" s="55" t="s">
        <v>54</v>
      </c>
      <c r="C6165" s="55" t="str">
        <f>+IF(ISERROR(VLOOKUP($B6165,Insumos!$C:$G,3,FALSE)),"",VLOOKUP($B6165,Insumos!$C:$G,3,FALSE))</f>
        <v>UNIDAD</v>
      </c>
      <c r="D6165" s="56">
        <f>+IF(ISERROR(VLOOKUP($B6165,Insumos!$C:$G,2,FALSE)),"",VLOOKUP($B6165,Insumos!$C:$G,2,FALSE))</f>
        <v>8000</v>
      </c>
      <c r="E6165" s="57">
        <f>+IF(ISERROR(VLOOKUP($B6165,Insumos!$C:$G,5,FALSE)),"",VLOOKUP($B6165,Insumos!$C:$G,5,FALSE))</f>
        <v>36</v>
      </c>
      <c r="F6165" s="55" t="str">
        <f>+IF(ISERROR(VLOOKUP($B6165,Insumos!$C:$G,4,FALSE)),"",VLOOKUP($B6165,Insumos!$C:$G,4,FALSE))</f>
        <v>UNIDAD</v>
      </c>
      <c r="G6165" s="141">
        <v>0.2</v>
      </c>
      <c r="H6165" s="56">
        <f t="shared" si="223"/>
        <v>44.44</v>
      </c>
    </row>
    <row r="6166">
      <c r="A6166" s="53">
        <v>5.0</v>
      </c>
      <c r="B6166" s="55" t="s">
        <v>235</v>
      </c>
      <c r="C6166" s="55" t="str">
        <f>+IF(ISERROR(VLOOKUP($B6166,Insumos!$C:$G,3,FALSE)),"",VLOOKUP($B6166,Insumos!$C:$G,3,FALSE))</f>
        <v>GRAMOS</v>
      </c>
      <c r="D6166" s="56">
        <f>+IF(ISERROR(VLOOKUP($B6166,Insumos!$C:$G,2,FALSE)),"",VLOOKUP($B6166,Insumos!$C:$G,2,FALSE))</f>
        <v>13944.82759</v>
      </c>
      <c r="E6166" s="57">
        <f>+IF(ISERROR(VLOOKUP($B6166,Insumos!$C:$G,5,FALSE)),"",VLOOKUP($B6166,Insumos!$C:$G,5,FALSE))</f>
        <v>1000</v>
      </c>
      <c r="F6166" s="55" t="str">
        <f>+IF(ISERROR(VLOOKUP($B6166,Insumos!$C:$G,4,FALSE)),"",VLOOKUP($B6166,Insumos!$C:$G,4,FALSE))</f>
        <v>GRAMOS</v>
      </c>
      <c r="G6166" s="141">
        <v>40.0</v>
      </c>
      <c r="H6166" s="56">
        <f t="shared" si="223"/>
        <v>557.79</v>
      </c>
    </row>
    <row r="6167">
      <c r="A6167" s="53">
        <v>6.0</v>
      </c>
      <c r="B6167" s="195" t="s">
        <v>187</v>
      </c>
      <c r="C6167" s="195" t="str">
        <f>+IF(ISERROR(VLOOKUP($B6167,Insumos!$C:$G,3,FALSE)),"",VLOOKUP($B6167,Insumos!$C:$G,3,FALSE))</f>
        <v>GRAMOS</v>
      </c>
      <c r="D6167" s="196">
        <f>+IF(ISERROR(VLOOKUP($B6167,Insumos!$C:$G,2,FALSE)),"",VLOOKUP($B6167,Insumos!$C:$G,2,FALSE))</f>
        <v>3645</v>
      </c>
      <c r="E6167" s="197">
        <f>+IF(ISERROR(VLOOKUP($B6167,Insumos!$C:$G,5,FALSE)),"",VLOOKUP($B6167,Insumos!$C:$G,5,FALSE))</f>
        <v>1000</v>
      </c>
      <c r="F6167" s="195" t="str">
        <f>+IF(ISERROR(VLOOKUP($B6167,Insumos!$C:$G,4,FALSE)),"",VLOOKUP($B6167,Insumos!$C:$G,4,FALSE))</f>
        <v>GRAMOS</v>
      </c>
      <c r="G6167" s="225">
        <v>5.0</v>
      </c>
      <c r="H6167" s="196">
        <f t="shared" si="223"/>
        <v>18.23</v>
      </c>
    </row>
    <row r="6168">
      <c r="A6168" s="53">
        <v>7.0</v>
      </c>
      <c r="B6168" s="195" t="s">
        <v>228</v>
      </c>
      <c r="C6168" s="195" t="str">
        <f>+IF(ISERROR(VLOOKUP($B6168,Insumos!$C:$G,3,FALSE)),"",VLOOKUP($B6168,Insumos!$C:$G,3,FALSE))</f>
        <v>GRAMOS</v>
      </c>
      <c r="D6168" s="196">
        <f>+IF(ISERROR(VLOOKUP($B6168,Insumos!$C:$G,2,FALSE)),"",VLOOKUP($B6168,Insumos!$C:$G,2,FALSE))</f>
        <v>1681</v>
      </c>
      <c r="E6168" s="197">
        <f>+IF(ISERROR(VLOOKUP($B6168,Insumos!$C:$G,5,FALSE)),"",VLOOKUP($B6168,Insumos!$C:$G,5,FALSE))</f>
        <v>500</v>
      </c>
      <c r="F6168" s="195" t="str">
        <f>+IF(ISERROR(VLOOKUP($B6168,Insumos!$C:$G,4,FALSE)),"",VLOOKUP($B6168,Insumos!$C:$G,4,FALSE))</f>
        <v>GRAMOS</v>
      </c>
      <c r="G6168" s="225"/>
      <c r="H6168" s="196">
        <f t="shared" si="223"/>
        <v>0</v>
      </c>
    </row>
    <row r="6169">
      <c r="A6169" s="53">
        <v>8.0</v>
      </c>
      <c r="B6169" s="55" t="s">
        <v>297</v>
      </c>
      <c r="C6169" s="55" t="str">
        <f>+IF(ISERROR(VLOOKUP($B6169,Insumos!$C:$G,3,FALSE)),"",VLOOKUP($B6169,Insumos!$C:$G,3,FALSE))</f>
        <v>CAJA</v>
      </c>
      <c r="D6169" s="56">
        <f>+IF(ISERROR(VLOOKUP($B6169,Insumos!$C:$G,2,FALSE)),"",VLOOKUP($B6169,Insumos!$C:$G,2,FALSE))</f>
        <v>110</v>
      </c>
      <c r="E6169" s="57">
        <f>+IF(ISERROR(VLOOKUP($B6169,Insumos!$C:$G,5,FALSE)),"",VLOOKUP($B6169,Insumos!$C:$G,5,FALSE))</f>
        <v>1</v>
      </c>
      <c r="F6169" s="55" t="str">
        <f>+IF(ISERROR(VLOOKUP($B6169,Insumos!$C:$G,4,FALSE)),"",VLOOKUP($B6169,Insumos!$C:$G,4,FALSE))</f>
        <v>CAJA</v>
      </c>
      <c r="G6169" s="141">
        <v>1.0</v>
      </c>
      <c r="H6169" s="56">
        <f t="shared" si="223"/>
        <v>110</v>
      </c>
    </row>
    <row r="6170">
      <c r="A6170" s="53">
        <v>9.0</v>
      </c>
      <c r="B6170" s="55" t="s">
        <v>314</v>
      </c>
      <c r="C6170" s="55" t="str">
        <f>+IF(ISERROR(VLOOKUP($B6170,Insumos!$C:$G,3,FALSE)),"",VLOOKUP($B6170,Insumos!$C:$G,3,FALSE))</f>
        <v>UNIDAD</v>
      </c>
      <c r="D6170" s="56">
        <f>+IF(ISERROR(VLOOKUP($B6170,Insumos!$C:$G,2,FALSE)),"",VLOOKUP($B6170,Insumos!$C:$G,2,FALSE))</f>
        <v>10.5</v>
      </c>
      <c r="E6170" s="57">
        <f>+IF(ISERROR(VLOOKUP($B6170,Insumos!$C:$G,5,FALSE)),"",VLOOKUP($B6170,Insumos!$C:$G,5,FALSE))</f>
        <v>1</v>
      </c>
      <c r="F6170" s="55" t="str">
        <f>+IF(ISERROR(VLOOKUP($B6170,Insumos!$C:$G,4,FALSE)),"",VLOOKUP($B6170,Insumos!$C:$G,4,FALSE))</f>
        <v>UNIDAD</v>
      </c>
      <c r="G6170" s="141">
        <v>1.0</v>
      </c>
      <c r="H6170" s="56">
        <f t="shared" si="223"/>
        <v>10.5</v>
      </c>
    </row>
    <row r="6171">
      <c r="A6171" s="53">
        <v>10.0</v>
      </c>
      <c r="B6171" s="55" t="s">
        <v>156</v>
      </c>
      <c r="C6171" s="55" t="str">
        <f>+IF(ISERROR(VLOOKUP($B6171,Insumos!$C:$G,3,FALSE)),"",VLOOKUP($B6171,Insumos!$C:$G,3,FALSE))</f>
        <v>GRAMOS</v>
      </c>
      <c r="D6171" s="56">
        <f>+IF(ISERROR(VLOOKUP($B6171,Insumos!$C:$G,2,FALSE)),"",VLOOKUP($B6171,Insumos!$C:$G,2,FALSE))</f>
        <v>909</v>
      </c>
      <c r="E6171" s="57">
        <f>+IF(ISERROR(VLOOKUP($B6171,Insumos!$C:$G,5,FALSE)),"",VLOOKUP($B6171,Insumos!$C:$G,5,FALSE))</f>
        <v>1000</v>
      </c>
      <c r="F6171" s="55" t="str">
        <f>+IF(ISERROR(VLOOKUP($B6171,Insumos!$C:$G,4,FALSE)),"",VLOOKUP($B6171,Insumos!$C:$G,4,FALSE))</f>
        <v>GRAMOS</v>
      </c>
      <c r="G6171" s="141">
        <v>8.0</v>
      </c>
      <c r="H6171" s="56">
        <f t="shared" si="223"/>
        <v>7.27</v>
      </c>
    </row>
    <row r="6172">
      <c r="A6172" s="53">
        <v>11.0</v>
      </c>
      <c r="B6172" s="55" t="s">
        <v>313</v>
      </c>
      <c r="C6172" s="55" t="str">
        <f>+IF(ISERROR(VLOOKUP($B6172,Insumos!$C:$G,3,FALSE)),"",VLOOKUP($B6172,Insumos!$C:$G,3,FALSE))</f>
        <v>GRAMOS</v>
      </c>
      <c r="D6172" s="56">
        <f>+IF(ISERROR(VLOOKUP($B6172,Insumos!$C:$G,2,FALSE)),"",VLOOKUP($B6172,Insumos!$C:$G,2,FALSE))</f>
        <v>6750</v>
      </c>
      <c r="E6172" s="57">
        <f>+IF(ISERROR(VLOOKUP($B6172,Insumos!$C:$G,5,FALSE)),"",VLOOKUP($B6172,Insumos!$C:$G,5,FALSE))</f>
        <v>1000</v>
      </c>
      <c r="F6172" s="55" t="str">
        <f>+IF(ISERROR(VLOOKUP($B6172,Insumos!$C:$G,4,FALSE)),"",VLOOKUP($B6172,Insumos!$C:$G,4,FALSE))</f>
        <v>GRAMOS</v>
      </c>
      <c r="G6172" s="141">
        <v>8.0</v>
      </c>
      <c r="H6172" s="56">
        <f t="shared" si="223"/>
        <v>54</v>
      </c>
    </row>
    <row r="6173">
      <c r="A6173" s="53">
        <v>12.0</v>
      </c>
      <c r="B6173" s="55" t="s">
        <v>311</v>
      </c>
      <c r="C6173" s="55" t="str">
        <f>+IF(ISERROR(VLOOKUP($B6173,Insumos!$C:$G,3,FALSE)),"",VLOOKUP($B6173,Insumos!$C:$G,3,FALSE))</f>
        <v>UNIDAD</v>
      </c>
      <c r="D6173" s="56">
        <f>+IF(ISERROR(VLOOKUP($B6173,Insumos!$C:$G,2,FALSE)),"",VLOOKUP($B6173,Insumos!$C:$G,2,FALSE))</f>
        <v>75.25</v>
      </c>
      <c r="E6173" s="57">
        <f>+IF(ISERROR(VLOOKUP($B6173,Insumos!$C:$G,5,FALSE)),"",VLOOKUP($B6173,Insumos!$C:$G,5,FALSE))</f>
        <v>1</v>
      </c>
      <c r="F6173" s="55" t="str">
        <f>+IF(ISERROR(VLOOKUP($B6173,Insumos!$C:$G,4,FALSE)),"",VLOOKUP($B6173,Insumos!$C:$G,4,FALSE))</f>
        <v>UNIDAD</v>
      </c>
      <c r="G6173" s="141">
        <v>1.0</v>
      </c>
      <c r="H6173" s="56">
        <f t="shared" si="223"/>
        <v>75.25</v>
      </c>
    </row>
    <row r="6174">
      <c r="A6174" s="53">
        <v>13.0</v>
      </c>
      <c r="B6174" s="55" t="s">
        <v>312</v>
      </c>
      <c r="C6174" s="55" t="str">
        <f>+IF(ISERROR(VLOOKUP($B6174,Insumos!$C:$G,3,FALSE)),"",VLOOKUP($B6174,Insumos!$C:$G,3,FALSE))</f>
        <v>UNIDAD</v>
      </c>
      <c r="D6174" s="56">
        <f>+IF(ISERROR(VLOOKUP($B6174,Insumos!$C:$G,2,FALSE)),"",VLOOKUP($B6174,Insumos!$C:$G,2,FALSE))</f>
        <v>90.25</v>
      </c>
      <c r="E6174" s="57">
        <f>+IF(ISERROR(VLOOKUP($B6174,Insumos!$C:$G,5,FALSE)),"",VLOOKUP($B6174,Insumos!$C:$G,5,FALSE))</f>
        <v>1</v>
      </c>
      <c r="F6174" s="55" t="str">
        <f>+IF(ISERROR(VLOOKUP($B6174,Insumos!$C:$G,4,FALSE)),"",VLOOKUP($B6174,Insumos!$C:$G,4,FALSE))</f>
        <v>UNIDAD</v>
      </c>
      <c r="G6174" s="141">
        <v>1.0</v>
      </c>
      <c r="H6174" s="56">
        <f t="shared" si="223"/>
        <v>90.25</v>
      </c>
    </row>
    <row r="6175">
      <c r="A6175" s="53">
        <v>14.0</v>
      </c>
      <c r="B6175" s="55" t="s">
        <v>303</v>
      </c>
      <c r="C6175" s="55" t="str">
        <f>+IF(ISERROR(VLOOKUP($B6175,Insumos!$C:$G,3,FALSE)),"",VLOOKUP($B6175,Insumos!$C:$G,3,FALSE))</f>
        <v>UNIDAD</v>
      </c>
      <c r="D6175" s="56">
        <f>+IF(ISERROR(VLOOKUP($B6175,Insumos!$C:$G,2,FALSE)),"",VLOOKUP($B6175,Insumos!$C:$G,2,FALSE))</f>
        <v>10</v>
      </c>
      <c r="E6175" s="57">
        <f>+IF(ISERROR(VLOOKUP($B6175,Insumos!$C:$G,5,FALSE)),"",VLOOKUP($B6175,Insumos!$C:$G,5,FALSE))</f>
        <v>1</v>
      </c>
      <c r="F6175" s="55" t="str">
        <f>+IF(ISERROR(VLOOKUP($B6175,Insumos!$C:$G,4,FALSE)),"",VLOOKUP($B6175,Insumos!$C:$G,4,FALSE))</f>
        <v>UNIDAD</v>
      </c>
      <c r="G6175" s="141">
        <v>1.0</v>
      </c>
      <c r="H6175" s="56">
        <f t="shared" si="223"/>
        <v>10</v>
      </c>
    </row>
    <row r="6176">
      <c r="A6176" s="53">
        <v>15.0</v>
      </c>
      <c r="B6176" s="55" t="s">
        <v>304</v>
      </c>
      <c r="C6176" s="55" t="str">
        <f>+IF(ISERROR(VLOOKUP($B6176,Insumos!$C:$G,3,FALSE)),"",VLOOKUP($B6176,Insumos!$C:$G,3,FALSE))</f>
        <v>UNIDAD</v>
      </c>
      <c r="D6176" s="56">
        <f>+IF(ISERROR(VLOOKUP($B6176,Insumos!$C:$G,2,FALSE)),"",VLOOKUP($B6176,Insumos!$C:$G,2,FALSE))</f>
        <v>9</v>
      </c>
      <c r="E6176" s="57">
        <f>+IF(ISERROR(VLOOKUP($B6176,Insumos!$C:$G,5,FALSE)),"",VLOOKUP($B6176,Insumos!$C:$G,5,FALSE))</f>
        <v>1</v>
      </c>
      <c r="F6176" s="55" t="str">
        <f>+IF(ISERROR(VLOOKUP($B6176,Insumos!$C:$G,4,FALSE)),"",VLOOKUP($B6176,Insumos!$C:$G,4,FALSE))</f>
        <v>UNIDAD</v>
      </c>
      <c r="G6176" s="141">
        <v>1.0</v>
      </c>
      <c r="H6176" s="56">
        <f t="shared" si="223"/>
        <v>9</v>
      </c>
    </row>
    <row r="6177">
      <c r="A6177" s="53">
        <v>16.0</v>
      </c>
      <c r="B6177" s="55" t="s">
        <v>315</v>
      </c>
      <c r="C6177" s="55" t="str">
        <f>+IF(ISERROR(VLOOKUP($B6177,Insumos!$C:$G,3,FALSE)),"",VLOOKUP($B6177,Insumos!$C:$G,3,FALSE))</f>
        <v>UNIDAD</v>
      </c>
      <c r="D6177" s="56">
        <f>+IF(ISERROR(VLOOKUP($B6177,Insumos!$C:$G,2,FALSE)),"",VLOOKUP($B6177,Insumos!$C:$G,2,FALSE))</f>
        <v>170</v>
      </c>
      <c r="E6177" s="57">
        <f>+IF(ISERROR(VLOOKUP($B6177,Insumos!$C:$G,5,FALSE)),"",VLOOKUP($B6177,Insumos!$C:$G,5,FALSE))</f>
        <v>1</v>
      </c>
      <c r="F6177" s="55" t="str">
        <f>+IF(ISERROR(VLOOKUP($B6177,Insumos!$C:$G,4,FALSE)),"",VLOOKUP($B6177,Insumos!$C:$G,4,FALSE))</f>
        <v>UNIDAD</v>
      </c>
      <c r="G6177" s="141">
        <v>1.0</v>
      </c>
      <c r="H6177" s="56">
        <f t="shared" si="223"/>
        <v>170</v>
      </c>
    </row>
    <row r="6178">
      <c r="A6178" s="53">
        <v>17.0</v>
      </c>
      <c r="B6178" s="153"/>
      <c r="C6178" s="55" t="str">
        <f>+IF(ISERROR(VLOOKUP($B6178,Insumos!$C:$G,3,FALSE)),"",VLOOKUP($B6178,Insumos!$C:$G,3,FALSE))</f>
        <v/>
      </c>
      <c r="D6178" s="56" t="str">
        <f>+IF(ISERROR(VLOOKUP($B6178,Insumos!$C:$G,2,FALSE)),"",VLOOKUP($B6178,Insumos!$C:$G,2,FALSE))</f>
        <v/>
      </c>
      <c r="E6178" s="57" t="str">
        <f>+IF(ISERROR(VLOOKUP($B6178,Insumos!$C:$G,5,FALSE)),"",VLOOKUP($B6178,Insumos!$C:$G,5,FALSE))</f>
        <v/>
      </c>
      <c r="F6178" s="55" t="str">
        <f>+IF(ISERROR(VLOOKUP($B6178,Insumos!$C:$G,4,FALSE)),"",VLOOKUP($B6178,Insumos!$C:$G,4,FALSE))</f>
        <v/>
      </c>
      <c r="G6178" s="141"/>
      <c r="H6178" s="56">
        <f t="shared" si="223"/>
        <v>0</v>
      </c>
    </row>
    <row r="6179">
      <c r="A6179" s="53">
        <v>18.0</v>
      </c>
      <c r="B6179" s="153"/>
      <c r="C6179" s="55" t="str">
        <f>+IF(ISERROR(VLOOKUP($B6179,Insumos!$C:$G,3,FALSE)),"",VLOOKUP($B6179,Insumos!$C:$G,3,FALSE))</f>
        <v/>
      </c>
      <c r="D6179" s="56" t="str">
        <f>+IF(ISERROR(VLOOKUP($B6179,Insumos!$C:$G,2,FALSE)),"",VLOOKUP($B6179,Insumos!$C:$G,2,FALSE))</f>
        <v/>
      </c>
      <c r="E6179" s="57" t="str">
        <f>+IF(ISERROR(VLOOKUP($B6179,Insumos!$C:$G,5,FALSE)),"",VLOOKUP($B6179,Insumos!$C:$G,5,FALSE))</f>
        <v/>
      </c>
      <c r="F6179" s="55" t="str">
        <f>+IF(ISERROR(VLOOKUP($B6179,Insumos!$C:$G,4,FALSE)),"",VLOOKUP($B6179,Insumos!$C:$G,4,FALSE))</f>
        <v/>
      </c>
      <c r="G6179" s="141"/>
      <c r="H6179" s="56">
        <f t="shared" si="223"/>
        <v>0</v>
      </c>
    </row>
    <row r="6180">
      <c r="A6180" s="53">
        <v>19.0</v>
      </c>
      <c r="B6180" s="153"/>
      <c r="C6180" s="55" t="str">
        <f>+IF(ISERROR(VLOOKUP($B6180,Insumos!$C:$G,3,FALSE)),"",VLOOKUP($B6180,Insumos!$C:$G,3,FALSE))</f>
        <v/>
      </c>
      <c r="D6180" s="56" t="str">
        <f>+IF(ISERROR(VLOOKUP($B6180,Insumos!$C:$G,2,FALSE)),"",VLOOKUP($B6180,Insumos!$C:$G,2,FALSE))</f>
        <v/>
      </c>
      <c r="E6180" s="57" t="str">
        <f>+IF(ISERROR(VLOOKUP($B6180,Insumos!$C:$G,5,FALSE)),"",VLOOKUP($B6180,Insumos!$C:$G,5,FALSE))</f>
        <v/>
      </c>
      <c r="F6180" s="55" t="str">
        <f>+IF(ISERROR(VLOOKUP($B6180,Insumos!$C:$G,4,FALSE)),"",VLOOKUP($B6180,Insumos!$C:$G,4,FALSE))</f>
        <v/>
      </c>
      <c r="G6180" s="141"/>
      <c r="H6180" s="56">
        <f t="shared" si="223"/>
        <v>0</v>
      </c>
    </row>
    <row r="6181">
      <c r="A6181" s="53">
        <v>20.0</v>
      </c>
      <c r="B6181" s="153"/>
      <c r="C6181" s="55" t="str">
        <f>+IF(ISERROR(VLOOKUP($B6181,Insumos!$C:$G,3,FALSE)),"",VLOOKUP($B6181,Insumos!$C:$G,3,FALSE))</f>
        <v/>
      </c>
      <c r="D6181" s="56" t="str">
        <f>+IF(ISERROR(VLOOKUP($B6181,Insumos!$C:$G,2,FALSE)),"",VLOOKUP($B6181,Insumos!$C:$G,2,FALSE))</f>
        <v/>
      </c>
      <c r="E6181" s="57" t="str">
        <f>+IF(ISERROR(VLOOKUP($B6181,Insumos!$C:$G,5,FALSE)),"",VLOOKUP($B6181,Insumos!$C:$G,5,FALSE))</f>
        <v/>
      </c>
      <c r="F6181" s="55" t="str">
        <f>+IF(ISERROR(VLOOKUP($B6181,Insumos!$C:$G,4,FALSE)),"",VLOOKUP($B6181,Insumos!$C:$G,4,FALSE))</f>
        <v/>
      </c>
      <c r="G6181" s="141"/>
      <c r="H6181" s="56">
        <f t="shared" si="223"/>
        <v>0</v>
      </c>
    </row>
    <row r="6182">
      <c r="A6182" s="53">
        <v>21.0</v>
      </c>
      <c r="B6182" s="153"/>
      <c r="C6182" s="55" t="str">
        <f>+IF(ISERROR(VLOOKUP($B6182,Insumos!$C:$G,3,FALSE)),"",VLOOKUP($B6182,Insumos!$C:$G,3,FALSE))</f>
        <v/>
      </c>
      <c r="D6182" s="56" t="str">
        <f>+IF(ISERROR(VLOOKUP($B6182,Insumos!$C:$G,2,FALSE)),"",VLOOKUP($B6182,Insumos!$C:$G,2,FALSE))</f>
        <v/>
      </c>
      <c r="E6182" s="57" t="str">
        <f>+IF(ISERROR(VLOOKUP($B6182,Insumos!$C:$G,5,FALSE)),"",VLOOKUP($B6182,Insumos!$C:$G,5,FALSE))</f>
        <v/>
      </c>
      <c r="F6182" s="55" t="str">
        <f>+IF(ISERROR(VLOOKUP($B6182,Insumos!$C:$G,4,FALSE)),"",VLOOKUP($B6182,Insumos!$C:$G,4,FALSE))</f>
        <v/>
      </c>
      <c r="G6182" s="141"/>
      <c r="H6182" s="56">
        <f t="shared" si="223"/>
        <v>0</v>
      </c>
    </row>
    <row r="6183">
      <c r="A6183" s="53">
        <v>22.0</v>
      </c>
      <c r="B6183" s="153"/>
      <c r="C6183" s="55" t="str">
        <f>+IF(ISERROR(VLOOKUP($B6183,Insumos!$C:$G,3,FALSE)),"",VLOOKUP($B6183,Insumos!$C:$G,3,FALSE))</f>
        <v/>
      </c>
      <c r="D6183" s="56" t="str">
        <f>+IF(ISERROR(VLOOKUP($B6183,Insumos!$C:$G,2,FALSE)),"",VLOOKUP($B6183,Insumos!$C:$G,2,FALSE))</f>
        <v/>
      </c>
      <c r="E6183" s="57" t="str">
        <f>+IF(ISERROR(VLOOKUP($B6183,Insumos!$C:$G,5,FALSE)),"",VLOOKUP($B6183,Insumos!$C:$G,5,FALSE))</f>
        <v/>
      </c>
      <c r="F6183" s="55" t="str">
        <f>+IF(ISERROR(VLOOKUP($B6183,Insumos!$C:$G,4,FALSE)),"",VLOOKUP($B6183,Insumos!$C:$G,4,FALSE))</f>
        <v/>
      </c>
      <c r="G6183" s="141"/>
      <c r="H6183" s="56">
        <f t="shared" si="223"/>
        <v>0</v>
      </c>
    </row>
    <row r="6184">
      <c r="A6184" s="53">
        <v>23.0</v>
      </c>
      <c r="B6184" s="153"/>
      <c r="C6184" s="55" t="str">
        <f>+IF(ISERROR(VLOOKUP($B6184,Insumos!$C:$G,3,FALSE)),"",VLOOKUP($B6184,Insumos!$C:$G,3,FALSE))</f>
        <v/>
      </c>
      <c r="D6184" s="56" t="str">
        <f>+IF(ISERROR(VLOOKUP($B6184,Insumos!$C:$G,2,FALSE)),"",VLOOKUP($B6184,Insumos!$C:$G,2,FALSE))</f>
        <v/>
      </c>
      <c r="E6184" s="57" t="str">
        <f>+IF(ISERROR(VLOOKUP($B6184,Insumos!$C:$G,5,FALSE)),"",VLOOKUP($B6184,Insumos!$C:$G,5,FALSE))</f>
        <v/>
      </c>
      <c r="F6184" s="55" t="str">
        <f>+IF(ISERROR(VLOOKUP($B6184,Insumos!$C:$G,4,FALSE)),"",VLOOKUP($B6184,Insumos!$C:$G,4,FALSE))</f>
        <v/>
      </c>
      <c r="G6184" s="141"/>
      <c r="H6184" s="56">
        <f t="shared" si="223"/>
        <v>0</v>
      </c>
    </row>
    <row r="6185">
      <c r="A6185" s="53">
        <v>24.0</v>
      </c>
      <c r="B6185" s="153"/>
      <c r="C6185" s="55" t="str">
        <f>+IF(ISERROR(VLOOKUP($B6185,Insumos!$C:$G,3,FALSE)),"",VLOOKUP($B6185,Insumos!$C:$G,3,FALSE))</f>
        <v/>
      </c>
      <c r="D6185" s="56" t="str">
        <f>+IF(ISERROR(VLOOKUP($B6185,Insumos!$C:$G,2,FALSE)),"",VLOOKUP($B6185,Insumos!$C:$G,2,FALSE))</f>
        <v/>
      </c>
      <c r="E6185" s="57" t="str">
        <f>+IF(ISERROR(VLOOKUP($B6185,Insumos!$C:$G,5,FALSE)),"",VLOOKUP($B6185,Insumos!$C:$G,5,FALSE))</f>
        <v/>
      </c>
      <c r="F6185" s="55" t="str">
        <f>+IF(ISERROR(VLOOKUP($B6185,Insumos!$C:$G,4,FALSE)),"",VLOOKUP($B6185,Insumos!$C:$G,4,FALSE))</f>
        <v/>
      </c>
      <c r="G6185" s="141"/>
      <c r="H6185" s="56">
        <f t="shared" si="223"/>
        <v>0</v>
      </c>
    </row>
    <row r="6186">
      <c r="A6186" s="53">
        <v>25.0</v>
      </c>
      <c r="B6186" s="153"/>
      <c r="C6186" s="55" t="str">
        <f>+IF(ISERROR(VLOOKUP($B6186,Insumos!$C:$G,3,FALSE)),"",VLOOKUP($B6186,Insumos!$C:$G,3,FALSE))</f>
        <v/>
      </c>
      <c r="D6186" s="56" t="str">
        <f>+IF(ISERROR(VLOOKUP($B6186,Insumos!$C:$G,2,FALSE)),"",VLOOKUP($B6186,Insumos!$C:$G,2,FALSE))</f>
        <v/>
      </c>
      <c r="E6186" s="57" t="str">
        <f>+IF(ISERROR(VLOOKUP($B6186,Insumos!$C:$G,5,FALSE)),"",VLOOKUP($B6186,Insumos!$C:$G,5,FALSE))</f>
        <v/>
      </c>
      <c r="F6186" s="55" t="str">
        <f>+IF(ISERROR(VLOOKUP($B6186,Insumos!$C:$G,4,FALSE)),"",VLOOKUP($B6186,Insumos!$C:$G,4,FALSE))</f>
        <v/>
      </c>
      <c r="G6186" s="141"/>
      <c r="H6186" s="56">
        <f t="shared" si="223"/>
        <v>0</v>
      </c>
    </row>
    <row r="6187">
      <c r="A6187" s="53">
        <v>26.0</v>
      </c>
      <c r="B6187" s="153"/>
      <c r="C6187" s="55" t="str">
        <f>+IF(ISERROR(VLOOKUP($B6187,Insumos!$C:$G,3,FALSE)),"",VLOOKUP($B6187,Insumos!$C:$G,3,FALSE))</f>
        <v/>
      </c>
      <c r="D6187" s="56" t="str">
        <f>+IF(ISERROR(VLOOKUP($B6187,Insumos!$C:$G,2,FALSE)),"",VLOOKUP($B6187,Insumos!$C:$G,2,FALSE))</f>
        <v/>
      </c>
      <c r="E6187" s="57" t="str">
        <f>+IF(ISERROR(VLOOKUP($B6187,Insumos!$C:$G,5,FALSE)),"",VLOOKUP($B6187,Insumos!$C:$G,5,FALSE))</f>
        <v/>
      </c>
      <c r="F6187" s="55" t="str">
        <f>+IF(ISERROR(VLOOKUP($B6187,Insumos!$C:$G,4,FALSE)),"",VLOOKUP($B6187,Insumos!$C:$G,4,FALSE))</f>
        <v/>
      </c>
      <c r="G6187" s="141"/>
      <c r="H6187" s="56">
        <f t="shared" si="223"/>
        <v>0</v>
      </c>
    </row>
    <row r="6188">
      <c r="A6188" s="42"/>
      <c r="B6188" s="140"/>
      <c r="C6188" s="41"/>
      <c r="D6188" s="44"/>
      <c r="E6188" s="45"/>
      <c r="F6188" s="41"/>
      <c r="G6188" s="67" t="s">
        <v>566</v>
      </c>
      <c r="H6188" s="68">
        <f>+SUM(H6162:H6187)</f>
        <v>1414.07</v>
      </c>
    </row>
    <row r="6189">
      <c r="A6189" s="42"/>
      <c r="B6189" s="140"/>
      <c r="C6189" s="41"/>
      <c r="D6189" s="44"/>
      <c r="E6189" s="45"/>
      <c r="F6189" s="41"/>
      <c r="G6189" s="67" t="s">
        <v>569</v>
      </c>
      <c r="H6189" s="142">
        <f>+H6188/10</f>
        <v>141.407</v>
      </c>
    </row>
    <row r="6190">
      <c r="A6190" s="42"/>
      <c r="B6190" s="140"/>
      <c r="C6190" s="41"/>
      <c r="D6190" s="44"/>
      <c r="E6190" s="45"/>
      <c r="F6190" s="41"/>
      <c r="G6190" s="67" t="s">
        <v>570</v>
      </c>
      <c r="H6190" s="143">
        <f>(H6188+H6189)*1.19</f>
        <v>1851.01763</v>
      </c>
    </row>
    <row r="6191">
      <c r="A6191" s="42"/>
      <c r="B6191" s="140"/>
      <c r="C6191" s="41"/>
      <c r="D6191" s="44"/>
      <c r="E6191" s="45"/>
      <c r="F6191" s="41"/>
      <c r="G6191" s="67" t="s">
        <v>571</v>
      </c>
      <c r="H6191" s="144">
        <f>+H6190/H6192</f>
        <v>0.2105822105</v>
      </c>
    </row>
    <row r="6192">
      <c r="A6192" s="42"/>
      <c r="B6192" s="140"/>
      <c r="C6192" s="41"/>
      <c r="D6192" s="44"/>
      <c r="E6192" s="45"/>
      <c r="F6192" s="41"/>
      <c r="G6192" s="67" t="s">
        <v>572</v>
      </c>
      <c r="H6192" s="145">
        <v>8790.0</v>
      </c>
    </row>
    <row r="6193">
      <c r="A6193" s="42"/>
      <c r="B6193" s="140"/>
      <c r="C6193" s="41"/>
      <c r="D6193" s="44"/>
      <c r="E6193" s="45"/>
      <c r="F6193" s="41"/>
      <c r="G6193" s="67"/>
      <c r="H6193" s="169"/>
    </row>
    <row r="6194">
      <c r="A6194" s="42"/>
      <c r="B6194" s="140"/>
      <c r="C6194" s="41"/>
      <c r="D6194" s="44"/>
      <c r="E6194" s="45"/>
      <c r="F6194" s="41"/>
      <c r="G6194" s="67"/>
      <c r="H6194" s="205"/>
    </row>
    <row r="6195">
      <c r="A6195" s="42"/>
      <c r="B6195" s="140"/>
      <c r="C6195" s="41"/>
      <c r="D6195" s="44"/>
      <c r="E6195" s="45"/>
      <c r="F6195" s="41"/>
      <c r="G6195" s="67"/>
      <c r="H6195" s="205"/>
    </row>
    <row r="6196">
      <c r="A6196" s="42"/>
      <c r="B6196" s="140"/>
      <c r="C6196" s="41"/>
      <c r="D6196" s="44"/>
      <c r="E6196" s="45"/>
      <c r="F6196" s="41"/>
      <c r="G6196" s="67"/>
      <c r="H6196" s="205"/>
    </row>
    <row r="6197">
      <c r="A6197" s="138" t="s">
        <v>562</v>
      </c>
      <c r="B6197" s="139" t="s">
        <v>439</v>
      </c>
      <c r="C6197" s="34"/>
      <c r="D6197" s="35"/>
      <c r="E6197" s="36"/>
      <c r="F6197" s="37"/>
      <c r="G6197" s="38"/>
      <c r="H6197" s="35"/>
    </row>
    <row r="6198">
      <c r="A6198" s="42"/>
      <c r="B6198" s="140"/>
      <c r="C6198" s="42"/>
      <c r="D6198" s="44"/>
      <c r="E6198" s="45"/>
      <c r="F6198" s="42"/>
      <c r="G6198" s="46"/>
      <c r="H6198" s="44"/>
    </row>
    <row r="6199">
      <c r="A6199" s="48" t="s">
        <v>476</v>
      </c>
      <c r="B6199" s="48" t="s">
        <v>477</v>
      </c>
      <c r="C6199" s="48" t="s">
        <v>478</v>
      </c>
      <c r="D6199" s="49" t="s">
        <v>564</v>
      </c>
      <c r="E6199" s="50" t="s">
        <v>10</v>
      </c>
      <c r="F6199" s="48" t="s">
        <v>480</v>
      </c>
      <c r="G6199" s="51" t="s">
        <v>481</v>
      </c>
      <c r="H6199" s="49" t="s">
        <v>565</v>
      </c>
    </row>
    <row r="6200">
      <c r="A6200" s="53">
        <v>1.0</v>
      </c>
      <c r="B6200" s="55" t="s">
        <v>69</v>
      </c>
      <c r="C6200" s="55" t="str">
        <f>+IF(ISERROR(VLOOKUP($B6200,Insumos!$C:$G,3,FALSE)),"",VLOOKUP($B6200,Insumos!$C:$G,3,FALSE))</f>
        <v>GRAMOS</v>
      </c>
      <c r="D6200" s="56">
        <f>+IF(ISERROR(VLOOKUP($B6200,Insumos!$C:$G,2,FALSE)),"",VLOOKUP($B6200,Insumos!$C:$G,2,FALSE))</f>
        <v>2777.79</v>
      </c>
      <c r="E6200" s="57">
        <f>+IF(ISERROR(VLOOKUP($B6200,Insumos!$C:$G,5,FALSE)),"",VLOOKUP($B6200,Insumos!$C:$G,5,FALSE))</f>
        <v>5700</v>
      </c>
      <c r="F6200" s="55" t="str">
        <f>+IF(ISERROR(VLOOKUP($B6200,Insumos!$C:$G,4,FALSE)),"",VLOOKUP($B6200,Insumos!$C:$G,4,FALSE))</f>
        <v>GRAMOS</v>
      </c>
      <c r="G6200" s="141">
        <v>110.0</v>
      </c>
      <c r="H6200" s="56">
        <f t="shared" ref="H6200:H6224" si="224">IF(ISERROR(ROUND(+D6200/E6200*G6200,2)),0,ROUND(+D6200/E6200*G6200,2))</f>
        <v>53.61</v>
      </c>
    </row>
    <row r="6201">
      <c r="A6201" s="53">
        <v>2.0</v>
      </c>
      <c r="B6201" s="55" t="s">
        <v>52</v>
      </c>
      <c r="C6201" s="55" t="str">
        <f>+IF(ISERROR(VLOOKUP($B6201,Insumos!$C:$G,3,FALSE)),"",VLOOKUP($B6201,Insumos!$C:$G,3,FALSE))</f>
        <v>UNIDAD</v>
      </c>
      <c r="D6201" s="56">
        <f>+IF(ISERROR(VLOOKUP($B6201,Insumos!$C:$G,2,FALSE)),"",VLOOKUP($B6201,Insumos!$C:$G,2,FALSE))</f>
        <v>5000</v>
      </c>
      <c r="E6201" s="57">
        <f>+IF(ISERROR(VLOOKUP($B6201,Insumos!$C:$G,5,FALSE)),"",VLOOKUP($B6201,Insumos!$C:$G,5,FALSE))</f>
        <v>100</v>
      </c>
      <c r="F6201" s="55" t="str">
        <f>+IF(ISERROR(VLOOKUP($B6201,Insumos!$C:$G,4,FALSE)),"",VLOOKUP($B6201,Insumos!$C:$G,4,FALSE))</f>
        <v>UNIDAD</v>
      </c>
      <c r="G6201" s="141">
        <v>0.5</v>
      </c>
      <c r="H6201" s="56">
        <f t="shared" si="224"/>
        <v>25</v>
      </c>
    </row>
    <row r="6202">
      <c r="A6202" s="53">
        <v>3.0</v>
      </c>
      <c r="B6202" s="55" t="s">
        <v>32</v>
      </c>
      <c r="C6202" s="55" t="str">
        <f>+IF(ISERROR(VLOOKUP($B6202,Insumos!$C:$G,3,FALSE)),"",VLOOKUP($B6202,Insumos!$C:$G,3,FALSE))</f>
        <v>GRAMOS</v>
      </c>
      <c r="D6202" s="56">
        <f>+IF(ISERROR(VLOOKUP($B6202,Insumos!$C:$G,2,FALSE)),"",VLOOKUP($B6202,Insumos!$C:$G,2,FALSE))</f>
        <v>1890</v>
      </c>
      <c r="E6202" s="57">
        <f>+IF(ISERROR(VLOOKUP($B6202,Insumos!$C:$G,5,FALSE)),"",VLOOKUP($B6202,Insumos!$C:$G,5,FALSE))</f>
        <v>500</v>
      </c>
      <c r="F6202" s="55" t="str">
        <f>+IF(ISERROR(VLOOKUP($B6202,Insumos!$C:$G,4,FALSE)),"",VLOOKUP($B6202,Insumos!$C:$G,4,FALSE))</f>
        <v>GRAMOS</v>
      </c>
      <c r="G6202" s="141">
        <v>35.0</v>
      </c>
      <c r="H6202" s="56">
        <f t="shared" si="224"/>
        <v>132.3</v>
      </c>
    </row>
    <row r="6203">
      <c r="A6203" s="53">
        <v>4.0</v>
      </c>
      <c r="B6203" s="55" t="s">
        <v>232</v>
      </c>
      <c r="C6203" s="55" t="str">
        <f>+IF(ISERROR(VLOOKUP($B6203,Insumos!$C:$G,3,FALSE)),"",VLOOKUP($B6203,Insumos!$C:$G,3,FALSE))</f>
        <v>GRAMOS</v>
      </c>
      <c r="D6203" s="56">
        <f>+IF(ISERROR(VLOOKUP($B6203,Insumos!$C:$G,2,FALSE)),"",VLOOKUP($B6203,Insumos!$C:$G,2,FALSE))</f>
        <v>3529.411765</v>
      </c>
      <c r="E6203" s="57">
        <f>+IF(ISERROR(VLOOKUP($B6203,Insumos!$C:$G,5,FALSE)),"",VLOOKUP($B6203,Insumos!$C:$G,5,FALSE))</f>
        <v>1000</v>
      </c>
      <c r="F6203" s="55" t="str">
        <f>+IF(ISERROR(VLOOKUP($B6203,Insumos!$C:$G,4,FALSE)),"",VLOOKUP($B6203,Insumos!$C:$G,4,FALSE))</f>
        <v>GRAMOS</v>
      </c>
      <c r="G6203" s="141">
        <v>40.0</v>
      </c>
      <c r="H6203" s="56">
        <f t="shared" si="224"/>
        <v>141.18</v>
      </c>
    </row>
    <row r="6204">
      <c r="A6204" s="53">
        <v>5.0</v>
      </c>
      <c r="B6204" s="195" t="s">
        <v>187</v>
      </c>
      <c r="C6204" s="195" t="str">
        <f>+IF(ISERROR(VLOOKUP($B6204,Insumos!$C:$G,3,FALSE)),"",VLOOKUP($B6204,Insumos!$C:$G,3,FALSE))</f>
        <v>GRAMOS</v>
      </c>
      <c r="D6204" s="196">
        <f>+IF(ISERROR(VLOOKUP($B6204,Insumos!$C:$G,2,FALSE)),"",VLOOKUP($B6204,Insumos!$C:$G,2,FALSE))</f>
        <v>3645</v>
      </c>
      <c r="E6204" s="197">
        <f>+IF(ISERROR(VLOOKUP($B6204,Insumos!$C:$G,5,FALSE)),"",VLOOKUP($B6204,Insumos!$C:$G,5,FALSE))</f>
        <v>1000</v>
      </c>
      <c r="F6204" s="195" t="str">
        <f>+IF(ISERROR(VLOOKUP($B6204,Insumos!$C:$G,4,FALSE)),"",VLOOKUP($B6204,Insumos!$C:$G,4,FALSE))</f>
        <v>GRAMOS</v>
      </c>
      <c r="G6204" s="225">
        <v>5.0</v>
      </c>
      <c r="H6204" s="196">
        <f t="shared" si="224"/>
        <v>18.23</v>
      </c>
    </row>
    <row r="6205">
      <c r="A6205" s="53">
        <v>6.0</v>
      </c>
      <c r="B6205" s="195" t="s">
        <v>228</v>
      </c>
      <c r="C6205" s="195" t="str">
        <f>+IF(ISERROR(VLOOKUP($B6205,Insumos!$C:$G,3,FALSE)),"",VLOOKUP($B6205,Insumos!$C:$G,3,FALSE))</f>
        <v>GRAMOS</v>
      </c>
      <c r="D6205" s="196">
        <f>+IF(ISERROR(VLOOKUP($B6205,Insumos!$C:$G,2,FALSE)),"",VLOOKUP($B6205,Insumos!$C:$G,2,FALSE))</f>
        <v>1681</v>
      </c>
      <c r="E6205" s="197">
        <f>+IF(ISERROR(VLOOKUP($B6205,Insumos!$C:$G,5,FALSE)),"",VLOOKUP($B6205,Insumos!$C:$G,5,FALSE))</f>
        <v>500</v>
      </c>
      <c r="F6205" s="195" t="str">
        <f>+IF(ISERROR(VLOOKUP($B6205,Insumos!$C:$G,4,FALSE)),"",VLOOKUP($B6205,Insumos!$C:$G,4,FALSE))</f>
        <v>GRAMOS</v>
      </c>
      <c r="G6205" s="225"/>
      <c r="H6205" s="196">
        <f t="shared" si="224"/>
        <v>0</v>
      </c>
    </row>
    <row r="6206">
      <c r="A6206" s="53">
        <v>7.0</v>
      </c>
      <c r="B6206" s="55" t="s">
        <v>297</v>
      </c>
      <c r="C6206" s="55" t="str">
        <f>+IF(ISERROR(VLOOKUP($B6206,Insumos!$C:$G,3,FALSE)),"",VLOOKUP($B6206,Insumos!$C:$G,3,FALSE))</f>
        <v>CAJA</v>
      </c>
      <c r="D6206" s="56">
        <f>+IF(ISERROR(VLOOKUP($B6206,Insumos!$C:$G,2,FALSE)),"",VLOOKUP($B6206,Insumos!$C:$G,2,FALSE))</f>
        <v>110</v>
      </c>
      <c r="E6206" s="57">
        <f>+IF(ISERROR(VLOOKUP($B6206,Insumos!$C:$G,5,FALSE)),"",VLOOKUP($B6206,Insumos!$C:$G,5,FALSE))</f>
        <v>1</v>
      </c>
      <c r="F6206" s="55" t="str">
        <f>+IF(ISERROR(VLOOKUP($B6206,Insumos!$C:$G,4,FALSE)),"",VLOOKUP($B6206,Insumos!$C:$G,4,FALSE))</f>
        <v>CAJA</v>
      </c>
      <c r="G6206" s="141">
        <v>1.0</v>
      </c>
      <c r="H6206" s="56">
        <f t="shared" si="224"/>
        <v>110</v>
      </c>
    </row>
    <row r="6207">
      <c r="A6207" s="53">
        <v>8.0</v>
      </c>
      <c r="B6207" s="55" t="s">
        <v>314</v>
      </c>
      <c r="C6207" s="55" t="str">
        <f>+IF(ISERROR(VLOOKUP($B6207,Insumos!$C:$G,3,FALSE)),"",VLOOKUP($B6207,Insumos!$C:$G,3,FALSE))</f>
        <v>UNIDAD</v>
      </c>
      <c r="D6207" s="56">
        <f>+IF(ISERROR(VLOOKUP($B6207,Insumos!$C:$G,2,FALSE)),"",VLOOKUP($B6207,Insumos!$C:$G,2,FALSE))</f>
        <v>10.5</v>
      </c>
      <c r="E6207" s="57">
        <f>+IF(ISERROR(VLOOKUP($B6207,Insumos!$C:$G,5,FALSE)),"",VLOOKUP($B6207,Insumos!$C:$G,5,FALSE))</f>
        <v>1</v>
      </c>
      <c r="F6207" s="55" t="str">
        <f>+IF(ISERROR(VLOOKUP($B6207,Insumos!$C:$G,4,FALSE)),"",VLOOKUP($B6207,Insumos!$C:$G,4,FALSE))</f>
        <v>UNIDAD</v>
      </c>
      <c r="G6207" s="141">
        <v>1.0</v>
      </c>
      <c r="H6207" s="56">
        <f t="shared" si="224"/>
        <v>10.5</v>
      </c>
    </row>
    <row r="6208">
      <c r="A6208" s="53">
        <v>9.0</v>
      </c>
      <c r="B6208" s="55" t="s">
        <v>156</v>
      </c>
      <c r="C6208" s="55" t="str">
        <f>+IF(ISERROR(VLOOKUP($B6208,Insumos!$C:$G,3,FALSE)),"",VLOOKUP($B6208,Insumos!$C:$G,3,FALSE))</f>
        <v>GRAMOS</v>
      </c>
      <c r="D6208" s="56">
        <f>+IF(ISERROR(VLOOKUP($B6208,Insumos!$C:$G,2,FALSE)),"",VLOOKUP($B6208,Insumos!$C:$G,2,FALSE))</f>
        <v>909</v>
      </c>
      <c r="E6208" s="57">
        <f>+IF(ISERROR(VLOOKUP($B6208,Insumos!$C:$G,5,FALSE)),"",VLOOKUP($B6208,Insumos!$C:$G,5,FALSE))</f>
        <v>1000</v>
      </c>
      <c r="F6208" s="55" t="str">
        <f>+IF(ISERROR(VLOOKUP($B6208,Insumos!$C:$G,4,FALSE)),"",VLOOKUP($B6208,Insumos!$C:$G,4,FALSE))</f>
        <v>GRAMOS</v>
      </c>
      <c r="G6208" s="141">
        <v>8.0</v>
      </c>
      <c r="H6208" s="56">
        <f t="shared" si="224"/>
        <v>7.27</v>
      </c>
    </row>
    <row r="6209">
      <c r="A6209" s="53">
        <v>10.0</v>
      </c>
      <c r="B6209" s="55" t="s">
        <v>313</v>
      </c>
      <c r="C6209" s="55" t="str">
        <f>+IF(ISERROR(VLOOKUP($B6209,Insumos!$C:$G,3,FALSE)),"",VLOOKUP($B6209,Insumos!$C:$G,3,FALSE))</f>
        <v>GRAMOS</v>
      </c>
      <c r="D6209" s="56">
        <f>+IF(ISERROR(VLOOKUP($B6209,Insumos!$C:$G,2,FALSE)),"",VLOOKUP($B6209,Insumos!$C:$G,2,FALSE))</f>
        <v>6750</v>
      </c>
      <c r="E6209" s="57">
        <f>+IF(ISERROR(VLOOKUP($B6209,Insumos!$C:$G,5,FALSE)),"",VLOOKUP($B6209,Insumos!$C:$G,5,FALSE))</f>
        <v>1000</v>
      </c>
      <c r="F6209" s="55" t="str">
        <f>+IF(ISERROR(VLOOKUP($B6209,Insumos!$C:$G,4,FALSE)),"",VLOOKUP($B6209,Insumos!$C:$G,4,FALSE))</f>
        <v>GRAMOS</v>
      </c>
      <c r="G6209" s="141">
        <v>8.0</v>
      </c>
      <c r="H6209" s="56">
        <f t="shared" si="224"/>
        <v>54</v>
      </c>
    </row>
    <row r="6210">
      <c r="A6210" s="53">
        <v>11.0</v>
      </c>
      <c r="B6210" s="55" t="s">
        <v>311</v>
      </c>
      <c r="C6210" s="55" t="str">
        <f>+IF(ISERROR(VLOOKUP($B6210,Insumos!$C:$G,3,FALSE)),"",VLOOKUP($B6210,Insumos!$C:$G,3,FALSE))</f>
        <v>UNIDAD</v>
      </c>
      <c r="D6210" s="56">
        <f>+IF(ISERROR(VLOOKUP($B6210,Insumos!$C:$G,2,FALSE)),"",VLOOKUP($B6210,Insumos!$C:$G,2,FALSE))</f>
        <v>75.25</v>
      </c>
      <c r="E6210" s="57">
        <f>+IF(ISERROR(VLOOKUP($B6210,Insumos!$C:$G,5,FALSE)),"",VLOOKUP($B6210,Insumos!$C:$G,5,FALSE))</f>
        <v>1</v>
      </c>
      <c r="F6210" s="55" t="str">
        <f>+IF(ISERROR(VLOOKUP($B6210,Insumos!$C:$G,4,FALSE)),"",VLOOKUP($B6210,Insumos!$C:$G,4,FALSE))</f>
        <v>UNIDAD</v>
      </c>
      <c r="G6210" s="141">
        <v>1.0</v>
      </c>
      <c r="H6210" s="56">
        <f t="shared" si="224"/>
        <v>75.25</v>
      </c>
    </row>
    <row r="6211">
      <c r="A6211" s="53">
        <v>12.0</v>
      </c>
      <c r="B6211" s="55" t="s">
        <v>312</v>
      </c>
      <c r="C6211" s="55" t="str">
        <f>+IF(ISERROR(VLOOKUP($B6211,Insumos!$C:$G,3,FALSE)),"",VLOOKUP($B6211,Insumos!$C:$G,3,FALSE))</f>
        <v>UNIDAD</v>
      </c>
      <c r="D6211" s="56">
        <f>+IF(ISERROR(VLOOKUP($B6211,Insumos!$C:$G,2,FALSE)),"",VLOOKUP($B6211,Insumos!$C:$G,2,FALSE))</f>
        <v>90.25</v>
      </c>
      <c r="E6211" s="57">
        <f>+IF(ISERROR(VLOOKUP($B6211,Insumos!$C:$G,5,FALSE)),"",VLOOKUP($B6211,Insumos!$C:$G,5,FALSE))</f>
        <v>1</v>
      </c>
      <c r="F6211" s="55" t="str">
        <f>+IF(ISERROR(VLOOKUP($B6211,Insumos!$C:$G,4,FALSE)),"",VLOOKUP($B6211,Insumos!$C:$G,4,FALSE))</f>
        <v>UNIDAD</v>
      </c>
      <c r="G6211" s="141">
        <v>1.0</v>
      </c>
      <c r="H6211" s="56">
        <f t="shared" si="224"/>
        <v>90.25</v>
      </c>
    </row>
    <row r="6212">
      <c r="A6212" s="53">
        <v>13.0</v>
      </c>
      <c r="B6212" s="55" t="s">
        <v>303</v>
      </c>
      <c r="C6212" s="55" t="str">
        <f>+IF(ISERROR(VLOOKUP($B6212,Insumos!$C:$G,3,FALSE)),"",VLOOKUP($B6212,Insumos!$C:$G,3,FALSE))</f>
        <v>UNIDAD</v>
      </c>
      <c r="D6212" s="56">
        <f>+IF(ISERROR(VLOOKUP($B6212,Insumos!$C:$G,2,FALSE)),"",VLOOKUP($B6212,Insumos!$C:$G,2,FALSE))</f>
        <v>10</v>
      </c>
      <c r="E6212" s="57">
        <f>+IF(ISERROR(VLOOKUP($B6212,Insumos!$C:$G,5,FALSE)),"",VLOOKUP($B6212,Insumos!$C:$G,5,FALSE))</f>
        <v>1</v>
      </c>
      <c r="F6212" s="55" t="str">
        <f>+IF(ISERROR(VLOOKUP($B6212,Insumos!$C:$G,4,FALSE)),"",VLOOKUP($B6212,Insumos!$C:$G,4,FALSE))</f>
        <v>UNIDAD</v>
      </c>
      <c r="G6212" s="141">
        <v>1.0</v>
      </c>
      <c r="H6212" s="56">
        <f t="shared" si="224"/>
        <v>10</v>
      </c>
    </row>
    <row r="6213">
      <c r="A6213" s="53">
        <v>14.0</v>
      </c>
      <c r="B6213" s="55" t="s">
        <v>304</v>
      </c>
      <c r="C6213" s="55" t="str">
        <f>+IF(ISERROR(VLOOKUP($B6213,Insumos!$C:$G,3,FALSE)),"",VLOOKUP($B6213,Insumos!$C:$G,3,FALSE))</f>
        <v>UNIDAD</v>
      </c>
      <c r="D6213" s="56">
        <f>+IF(ISERROR(VLOOKUP($B6213,Insumos!$C:$G,2,FALSE)),"",VLOOKUP($B6213,Insumos!$C:$G,2,FALSE))</f>
        <v>9</v>
      </c>
      <c r="E6213" s="57">
        <f>+IF(ISERROR(VLOOKUP($B6213,Insumos!$C:$G,5,FALSE)),"",VLOOKUP($B6213,Insumos!$C:$G,5,FALSE))</f>
        <v>1</v>
      </c>
      <c r="F6213" s="55" t="str">
        <f>+IF(ISERROR(VLOOKUP($B6213,Insumos!$C:$G,4,FALSE)),"",VLOOKUP($B6213,Insumos!$C:$G,4,FALSE))</f>
        <v>UNIDAD</v>
      </c>
      <c r="G6213" s="141">
        <v>1.0</v>
      </c>
      <c r="H6213" s="56">
        <f t="shared" si="224"/>
        <v>9</v>
      </c>
    </row>
    <row r="6214">
      <c r="A6214" s="53">
        <v>15.0</v>
      </c>
      <c r="B6214" s="55" t="s">
        <v>315</v>
      </c>
      <c r="C6214" s="55" t="str">
        <f>+IF(ISERROR(VLOOKUP($B6214,Insumos!$C:$G,3,FALSE)),"",VLOOKUP($B6214,Insumos!$C:$G,3,FALSE))</f>
        <v>UNIDAD</v>
      </c>
      <c r="D6214" s="56">
        <f>+IF(ISERROR(VLOOKUP($B6214,Insumos!$C:$G,2,FALSE)),"",VLOOKUP($B6214,Insumos!$C:$G,2,FALSE))</f>
        <v>170</v>
      </c>
      <c r="E6214" s="57">
        <f>+IF(ISERROR(VLOOKUP($B6214,Insumos!$C:$G,5,FALSE)),"",VLOOKUP($B6214,Insumos!$C:$G,5,FALSE))</f>
        <v>1</v>
      </c>
      <c r="F6214" s="55" t="str">
        <f>+IF(ISERROR(VLOOKUP($B6214,Insumos!$C:$G,4,FALSE)),"",VLOOKUP($B6214,Insumos!$C:$G,4,FALSE))</f>
        <v>UNIDAD</v>
      </c>
      <c r="G6214" s="141">
        <v>1.0</v>
      </c>
      <c r="H6214" s="56">
        <f t="shared" si="224"/>
        <v>170</v>
      </c>
    </row>
    <row r="6215">
      <c r="A6215" s="53">
        <v>16.0</v>
      </c>
      <c r="B6215" s="55"/>
      <c r="C6215" s="55" t="str">
        <f>+IF(ISERROR(VLOOKUP($B6215,Insumos!$C:$G,3,FALSE)),"",VLOOKUP($B6215,Insumos!$C:$G,3,FALSE))</f>
        <v/>
      </c>
      <c r="D6215" s="56" t="str">
        <f>+IF(ISERROR(VLOOKUP($B6215,Insumos!$C:$G,2,FALSE)),"",VLOOKUP($B6215,Insumos!$C:$G,2,FALSE))</f>
        <v/>
      </c>
      <c r="E6215" s="57" t="str">
        <f>+IF(ISERROR(VLOOKUP($B6215,Insumos!$C:$G,5,FALSE)),"",VLOOKUP($B6215,Insumos!$C:$G,5,FALSE))</f>
        <v/>
      </c>
      <c r="F6215" s="55" t="str">
        <f>+IF(ISERROR(VLOOKUP($B6215,Insumos!$C:$G,4,FALSE)),"",VLOOKUP($B6215,Insumos!$C:$G,4,FALSE))</f>
        <v/>
      </c>
      <c r="G6215" s="141"/>
      <c r="H6215" s="56">
        <f t="shared" si="224"/>
        <v>0</v>
      </c>
    </row>
    <row r="6216">
      <c r="A6216" s="53">
        <v>17.0</v>
      </c>
      <c r="B6216" s="55"/>
      <c r="C6216" s="55" t="str">
        <f>+IF(ISERROR(VLOOKUP($B6216,Insumos!$C:$G,3,FALSE)),"",VLOOKUP($B6216,Insumos!$C:$G,3,FALSE))</f>
        <v/>
      </c>
      <c r="D6216" s="56" t="str">
        <f>+IF(ISERROR(VLOOKUP($B6216,Insumos!$C:$G,2,FALSE)),"",VLOOKUP($B6216,Insumos!$C:$G,2,FALSE))</f>
        <v/>
      </c>
      <c r="E6216" s="57" t="str">
        <f>+IF(ISERROR(VLOOKUP($B6216,Insumos!$C:$G,5,FALSE)),"",VLOOKUP($B6216,Insumos!$C:$G,5,FALSE))</f>
        <v/>
      </c>
      <c r="F6216" s="55" t="str">
        <f>+IF(ISERROR(VLOOKUP($B6216,Insumos!$C:$G,4,FALSE)),"",VLOOKUP($B6216,Insumos!$C:$G,4,FALSE))</f>
        <v/>
      </c>
      <c r="G6216" s="141"/>
      <c r="H6216" s="56">
        <f t="shared" si="224"/>
        <v>0</v>
      </c>
    </row>
    <row r="6217">
      <c r="A6217" s="53">
        <v>18.0</v>
      </c>
      <c r="B6217" s="55"/>
      <c r="C6217" s="55" t="str">
        <f>+IF(ISERROR(VLOOKUP($B6217,Insumos!$C:$G,3,FALSE)),"",VLOOKUP($B6217,Insumos!$C:$G,3,FALSE))</f>
        <v/>
      </c>
      <c r="D6217" s="56" t="str">
        <f>+IF(ISERROR(VLOOKUP($B6217,Insumos!$C:$G,2,FALSE)),"",VLOOKUP($B6217,Insumos!$C:$G,2,FALSE))</f>
        <v/>
      </c>
      <c r="E6217" s="57" t="str">
        <f>+IF(ISERROR(VLOOKUP($B6217,Insumos!$C:$G,5,FALSE)),"",VLOOKUP($B6217,Insumos!$C:$G,5,FALSE))</f>
        <v/>
      </c>
      <c r="F6217" s="55" t="str">
        <f>+IF(ISERROR(VLOOKUP($B6217,Insumos!$C:$G,4,FALSE)),"",VLOOKUP($B6217,Insumos!$C:$G,4,FALSE))</f>
        <v/>
      </c>
      <c r="G6217" s="141"/>
      <c r="H6217" s="56">
        <f t="shared" si="224"/>
        <v>0</v>
      </c>
    </row>
    <row r="6218">
      <c r="A6218" s="53">
        <v>19.0</v>
      </c>
      <c r="B6218" s="153"/>
      <c r="C6218" s="55" t="str">
        <f>+IF(ISERROR(VLOOKUP($B6218,Insumos!$C:$G,3,FALSE)),"",VLOOKUP($B6218,Insumos!$C:$G,3,FALSE))</f>
        <v/>
      </c>
      <c r="D6218" s="56" t="str">
        <f>+IF(ISERROR(VLOOKUP($B6218,Insumos!$C:$G,2,FALSE)),"",VLOOKUP($B6218,Insumos!$C:$G,2,FALSE))</f>
        <v/>
      </c>
      <c r="E6218" s="57" t="str">
        <f>+IF(ISERROR(VLOOKUP($B6218,Insumos!$C:$G,5,FALSE)),"",VLOOKUP($B6218,Insumos!$C:$G,5,FALSE))</f>
        <v/>
      </c>
      <c r="F6218" s="55" t="str">
        <f>+IF(ISERROR(VLOOKUP($B6218,Insumos!$C:$G,4,FALSE)),"",VLOOKUP($B6218,Insumos!$C:$G,4,FALSE))</f>
        <v/>
      </c>
      <c r="G6218" s="141"/>
      <c r="H6218" s="56">
        <f t="shared" si="224"/>
        <v>0</v>
      </c>
    </row>
    <row r="6219">
      <c r="A6219" s="53">
        <v>20.0</v>
      </c>
      <c r="B6219" s="153"/>
      <c r="C6219" s="55" t="str">
        <f>+IF(ISERROR(VLOOKUP($B6219,Insumos!$C:$G,3,FALSE)),"",VLOOKUP($B6219,Insumos!$C:$G,3,FALSE))</f>
        <v/>
      </c>
      <c r="D6219" s="56" t="str">
        <f>+IF(ISERROR(VLOOKUP($B6219,Insumos!$C:$G,2,FALSE)),"",VLOOKUP($B6219,Insumos!$C:$G,2,FALSE))</f>
        <v/>
      </c>
      <c r="E6219" s="57" t="str">
        <f>+IF(ISERROR(VLOOKUP($B6219,Insumos!$C:$G,5,FALSE)),"",VLOOKUP($B6219,Insumos!$C:$G,5,FALSE))</f>
        <v/>
      </c>
      <c r="F6219" s="55" t="str">
        <f>+IF(ISERROR(VLOOKUP($B6219,Insumos!$C:$G,4,FALSE)),"",VLOOKUP($B6219,Insumos!$C:$G,4,FALSE))</f>
        <v/>
      </c>
      <c r="G6219" s="141"/>
      <c r="H6219" s="56">
        <f t="shared" si="224"/>
        <v>0</v>
      </c>
    </row>
    <row r="6220">
      <c r="A6220" s="53">
        <v>21.0</v>
      </c>
      <c r="B6220" s="153"/>
      <c r="C6220" s="55" t="str">
        <f>+IF(ISERROR(VLOOKUP($B6220,Insumos!$C:$G,3,FALSE)),"",VLOOKUP($B6220,Insumos!$C:$G,3,FALSE))</f>
        <v/>
      </c>
      <c r="D6220" s="56" t="str">
        <f>+IF(ISERROR(VLOOKUP($B6220,Insumos!$C:$G,2,FALSE)),"",VLOOKUP($B6220,Insumos!$C:$G,2,FALSE))</f>
        <v/>
      </c>
      <c r="E6220" s="57" t="str">
        <f>+IF(ISERROR(VLOOKUP($B6220,Insumos!$C:$G,5,FALSE)),"",VLOOKUP($B6220,Insumos!$C:$G,5,FALSE))</f>
        <v/>
      </c>
      <c r="F6220" s="55" t="str">
        <f>+IF(ISERROR(VLOOKUP($B6220,Insumos!$C:$G,4,FALSE)),"",VLOOKUP($B6220,Insumos!$C:$G,4,FALSE))</f>
        <v/>
      </c>
      <c r="G6220" s="141"/>
      <c r="H6220" s="56">
        <f t="shared" si="224"/>
        <v>0</v>
      </c>
    </row>
    <row r="6221">
      <c r="A6221" s="53">
        <v>22.0</v>
      </c>
      <c r="B6221" s="153"/>
      <c r="C6221" s="55" t="str">
        <f>+IF(ISERROR(VLOOKUP($B6221,Insumos!$C:$G,3,FALSE)),"",VLOOKUP($B6221,Insumos!$C:$G,3,FALSE))</f>
        <v/>
      </c>
      <c r="D6221" s="56" t="str">
        <f>+IF(ISERROR(VLOOKUP($B6221,Insumos!$C:$G,2,FALSE)),"",VLOOKUP($B6221,Insumos!$C:$G,2,FALSE))</f>
        <v/>
      </c>
      <c r="E6221" s="57" t="str">
        <f>+IF(ISERROR(VLOOKUP($B6221,Insumos!$C:$G,5,FALSE)),"",VLOOKUP($B6221,Insumos!$C:$G,5,FALSE))</f>
        <v/>
      </c>
      <c r="F6221" s="55" t="str">
        <f>+IF(ISERROR(VLOOKUP($B6221,Insumos!$C:$G,4,FALSE)),"",VLOOKUP($B6221,Insumos!$C:$G,4,FALSE))</f>
        <v/>
      </c>
      <c r="G6221" s="141"/>
      <c r="H6221" s="56">
        <f t="shared" si="224"/>
        <v>0</v>
      </c>
    </row>
    <row r="6222">
      <c r="A6222" s="53">
        <v>23.0</v>
      </c>
      <c r="B6222" s="153"/>
      <c r="C6222" s="55" t="str">
        <f>+IF(ISERROR(VLOOKUP($B6222,Insumos!$C:$G,3,FALSE)),"",VLOOKUP($B6222,Insumos!$C:$G,3,FALSE))</f>
        <v/>
      </c>
      <c r="D6222" s="56" t="str">
        <f>+IF(ISERROR(VLOOKUP($B6222,Insumos!$C:$G,2,FALSE)),"",VLOOKUP($B6222,Insumos!$C:$G,2,FALSE))</f>
        <v/>
      </c>
      <c r="E6222" s="57" t="str">
        <f>+IF(ISERROR(VLOOKUP($B6222,Insumos!$C:$G,5,FALSE)),"",VLOOKUP($B6222,Insumos!$C:$G,5,FALSE))</f>
        <v/>
      </c>
      <c r="F6222" s="55" t="str">
        <f>+IF(ISERROR(VLOOKUP($B6222,Insumos!$C:$G,4,FALSE)),"",VLOOKUP($B6222,Insumos!$C:$G,4,FALSE))</f>
        <v/>
      </c>
      <c r="G6222" s="141"/>
      <c r="H6222" s="56">
        <f t="shared" si="224"/>
        <v>0</v>
      </c>
    </row>
    <row r="6223">
      <c r="A6223" s="53">
        <v>24.0</v>
      </c>
      <c r="B6223" s="153"/>
      <c r="C6223" s="55" t="str">
        <f>+IF(ISERROR(VLOOKUP($B6223,Insumos!$C:$G,3,FALSE)),"",VLOOKUP($B6223,Insumos!$C:$G,3,FALSE))</f>
        <v/>
      </c>
      <c r="D6223" s="56" t="str">
        <f>+IF(ISERROR(VLOOKUP($B6223,Insumos!$C:$G,2,FALSE)),"",VLOOKUP($B6223,Insumos!$C:$G,2,FALSE))</f>
        <v/>
      </c>
      <c r="E6223" s="57" t="str">
        <f>+IF(ISERROR(VLOOKUP($B6223,Insumos!$C:$G,5,FALSE)),"",VLOOKUP($B6223,Insumos!$C:$G,5,FALSE))</f>
        <v/>
      </c>
      <c r="F6223" s="55" t="str">
        <f>+IF(ISERROR(VLOOKUP($B6223,Insumos!$C:$G,4,FALSE)),"",VLOOKUP($B6223,Insumos!$C:$G,4,FALSE))</f>
        <v/>
      </c>
      <c r="G6223" s="141"/>
      <c r="H6223" s="56">
        <f t="shared" si="224"/>
        <v>0</v>
      </c>
    </row>
    <row r="6224">
      <c r="A6224" s="53">
        <v>25.0</v>
      </c>
      <c r="B6224" s="153"/>
      <c r="C6224" s="55" t="str">
        <f>+IF(ISERROR(VLOOKUP($B6224,Insumos!$C:$G,3,FALSE)),"",VLOOKUP($B6224,Insumos!$C:$G,3,FALSE))</f>
        <v/>
      </c>
      <c r="D6224" s="56" t="str">
        <f>+IF(ISERROR(VLOOKUP($B6224,Insumos!$C:$G,2,FALSE)),"",VLOOKUP($B6224,Insumos!$C:$G,2,FALSE))</f>
        <v/>
      </c>
      <c r="E6224" s="57" t="str">
        <f>+IF(ISERROR(VLOOKUP($B6224,Insumos!$C:$G,5,FALSE)),"",VLOOKUP($B6224,Insumos!$C:$G,5,FALSE))</f>
        <v/>
      </c>
      <c r="F6224" s="55" t="str">
        <f>+IF(ISERROR(VLOOKUP($B6224,Insumos!$C:$G,4,FALSE)),"",VLOOKUP($B6224,Insumos!$C:$G,4,FALSE))</f>
        <v/>
      </c>
      <c r="G6224" s="141"/>
      <c r="H6224" s="56">
        <f t="shared" si="224"/>
        <v>0</v>
      </c>
    </row>
    <row r="6225">
      <c r="A6225" s="42"/>
      <c r="B6225" s="140"/>
      <c r="C6225" s="41"/>
      <c r="D6225" s="44"/>
      <c r="E6225" s="45"/>
      <c r="F6225" s="41"/>
      <c r="G6225" s="67" t="s">
        <v>566</v>
      </c>
      <c r="H6225" s="68">
        <f>+SUM(H6200:H6224)</f>
        <v>906.59</v>
      </c>
    </row>
    <row r="6226">
      <c r="A6226" s="42"/>
      <c r="B6226" s="140"/>
      <c r="C6226" s="41"/>
      <c r="D6226" s="44"/>
      <c r="E6226" s="45"/>
      <c r="F6226" s="41"/>
      <c r="G6226" s="67" t="s">
        <v>569</v>
      </c>
      <c r="H6226" s="142">
        <f>+H6225/10</f>
        <v>90.659</v>
      </c>
    </row>
    <row r="6227">
      <c r="A6227" s="42"/>
      <c r="B6227" s="140"/>
      <c r="C6227" s="41"/>
      <c r="D6227" s="44"/>
      <c r="E6227" s="45"/>
      <c r="F6227" s="41"/>
      <c r="G6227" s="67" t="s">
        <v>570</v>
      </c>
      <c r="H6227" s="143">
        <f>(H6225+H6226)*1.19</f>
        <v>1186.72631</v>
      </c>
    </row>
    <row r="6228">
      <c r="A6228" s="42"/>
      <c r="B6228" s="140"/>
      <c r="C6228" s="41"/>
      <c r="D6228" s="44"/>
      <c r="E6228" s="45"/>
      <c r="F6228" s="41"/>
      <c r="G6228" s="67" t="s">
        <v>571</v>
      </c>
      <c r="H6228" s="144" t="str">
        <f>+H6227/H6229</f>
        <v>#DIV/0!</v>
      </c>
    </row>
    <row r="6229">
      <c r="A6229" s="42"/>
      <c r="B6229" s="140"/>
      <c r="C6229" s="41"/>
      <c r="D6229" s="44"/>
      <c r="E6229" s="45"/>
      <c r="F6229" s="41"/>
      <c r="G6229" s="67" t="s">
        <v>572</v>
      </c>
      <c r="H6229" s="145"/>
    </row>
    <row r="6230">
      <c r="A6230" s="42"/>
      <c r="B6230" s="140"/>
      <c r="C6230" s="41"/>
      <c r="D6230" s="44"/>
      <c r="E6230" s="45"/>
      <c r="F6230" s="41"/>
      <c r="G6230" s="67"/>
      <c r="H6230" s="205"/>
    </row>
    <row r="6231">
      <c r="A6231" s="138" t="s">
        <v>562</v>
      </c>
      <c r="B6231" s="139" t="s">
        <v>752</v>
      </c>
      <c r="C6231" s="34"/>
      <c r="D6231" s="35"/>
      <c r="E6231" s="36"/>
      <c r="F6231" s="37"/>
      <c r="G6231" s="38"/>
      <c r="H6231" s="35"/>
    </row>
    <row r="6232">
      <c r="A6232" s="42"/>
      <c r="B6232" s="140"/>
      <c r="C6232" s="42"/>
      <c r="D6232" s="44"/>
      <c r="E6232" s="45"/>
      <c r="F6232" s="42"/>
      <c r="G6232" s="46"/>
      <c r="H6232" s="44"/>
    </row>
    <row r="6233">
      <c r="A6233" s="48" t="s">
        <v>476</v>
      </c>
      <c r="B6233" s="48" t="s">
        <v>477</v>
      </c>
      <c r="C6233" s="48" t="s">
        <v>478</v>
      </c>
      <c r="D6233" s="49" t="s">
        <v>564</v>
      </c>
      <c r="E6233" s="50" t="s">
        <v>10</v>
      </c>
      <c r="F6233" s="48" t="s">
        <v>480</v>
      </c>
      <c r="G6233" s="51" t="s">
        <v>481</v>
      </c>
      <c r="H6233" s="49" t="s">
        <v>565</v>
      </c>
    </row>
    <row r="6234">
      <c r="A6234" s="53">
        <v>1.0</v>
      </c>
      <c r="B6234" s="55" t="s">
        <v>439</v>
      </c>
      <c r="C6234" s="55" t="str">
        <f>+IF(ISERROR(VLOOKUP($B6234,Insumos!$C:$G,3,FALSE)),"",VLOOKUP($B6234,Insumos!$C:$G,3,FALSE))</f>
        <v>ROLL</v>
      </c>
      <c r="D6234" s="56">
        <f>+IF(ISERROR(VLOOKUP($B6234,Insumos!$C:$G,2,FALSE)),"",VLOOKUP($B6234,Insumos!$C:$G,2,FALSE))</f>
        <v>370.32</v>
      </c>
      <c r="E6234" s="57">
        <f>+IF(ISERROR(VLOOKUP($B6234,Insumos!$C:$G,5,FALSE)),"",VLOOKUP($B6234,Insumos!$C:$G,5,FALSE))</f>
        <v>1</v>
      </c>
      <c r="F6234" s="55" t="str">
        <f>+IF(ISERROR(VLOOKUP($B6234,Insumos!$C:$G,4,FALSE)),"",VLOOKUP($B6234,Insumos!$C:$G,4,FALSE))</f>
        <v>ROLL</v>
      </c>
      <c r="G6234" s="141">
        <v>1.0</v>
      </c>
      <c r="H6234" s="56">
        <f t="shared" ref="H6234:H6255" si="225">IF(ISERROR(ROUND(+D6234/E6234*G6234,2)),0,ROUND(+D6234/E6234*G6234,2))</f>
        <v>370.32</v>
      </c>
    </row>
    <row r="6235">
      <c r="A6235" s="53">
        <v>2.0</v>
      </c>
      <c r="B6235" s="55" t="s">
        <v>270</v>
      </c>
      <c r="C6235" s="55" t="str">
        <f>+IF(ISERROR(VLOOKUP($B6235,Insumos!$C:$G,3,FALSE)),"",VLOOKUP($B6235,Insumos!$C:$G,3,FALSE))</f>
        <v>ROLLS</v>
      </c>
      <c r="D6235" s="56">
        <f>+IF(ISERROR(VLOOKUP($B6235,Insumos!$C:$G,2,FALSE)),"",VLOOKUP($B6235,Insumos!$C:$G,2,FALSE))</f>
        <v>1288.66</v>
      </c>
      <c r="E6235" s="57">
        <f>+IF(ISERROR(VLOOKUP($B6235,Insumos!$C:$G,5,FALSE)),"",VLOOKUP($B6235,Insumos!$C:$G,5,FALSE))</f>
        <v>1</v>
      </c>
      <c r="F6235" s="55" t="str">
        <f>+IF(ISERROR(VLOOKUP($B6235,Insumos!$C:$G,4,FALSE)),"",VLOOKUP($B6235,Insumos!$C:$G,4,FALSE))</f>
        <v>ROLLS</v>
      </c>
      <c r="G6235" s="141">
        <v>1.0</v>
      </c>
      <c r="H6235" s="56">
        <f t="shared" si="225"/>
        <v>1288.66</v>
      </c>
    </row>
    <row r="6236">
      <c r="A6236" s="53">
        <v>3.0</v>
      </c>
      <c r="B6236" s="55" t="s">
        <v>438</v>
      </c>
      <c r="C6236" s="55" t="str">
        <f>+IF(ISERROR(VLOOKUP($B6236,Insumos!$C:$G,3,FALSE)),"",VLOOKUP($B6236,Insumos!$C:$G,3,FALSE))</f>
        <v>ROLL</v>
      </c>
      <c r="D6236" s="56">
        <f>+IF(ISERROR(VLOOKUP($B6236,Insumos!$C:$G,2,FALSE)),"",VLOOKUP($B6236,Insumos!$C:$G,2,FALSE))</f>
        <v>877.8</v>
      </c>
      <c r="E6236" s="57">
        <f>+IF(ISERROR(VLOOKUP($B6236,Insumos!$C:$G,5,FALSE)),"",VLOOKUP($B6236,Insumos!$C:$G,5,FALSE))</f>
        <v>1</v>
      </c>
      <c r="F6236" s="55" t="str">
        <f>+IF(ISERROR(VLOOKUP($B6236,Insumos!$C:$G,4,FALSE)),"",VLOOKUP($B6236,Insumos!$C:$G,4,FALSE))</f>
        <v>ROLL</v>
      </c>
      <c r="G6236" s="141">
        <v>1.0</v>
      </c>
      <c r="H6236" s="56">
        <f t="shared" si="225"/>
        <v>877.8</v>
      </c>
    </row>
    <row r="6237">
      <c r="A6237" s="53">
        <v>4.0</v>
      </c>
      <c r="B6237" s="55" t="s">
        <v>278</v>
      </c>
      <c r="C6237" s="55" t="str">
        <f>+IF(ISERROR(VLOOKUP($B6237,Insumos!$C:$G,3,FALSE)),"",VLOOKUP($B6237,Insumos!$C:$G,3,FALSE))</f>
        <v>ROLLS</v>
      </c>
      <c r="D6237" s="56">
        <f>+IF(ISERROR(VLOOKUP($B6237,Insumos!$C:$G,2,FALSE)),"",VLOOKUP($B6237,Insumos!$C:$G,2,FALSE))</f>
        <v>258.27</v>
      </c>
      <c r="E6237" s="57">
        <f>+IF(ISERROR(VLOOKUP($B6237,Insumos!$C:$G,5,FALSE)),"",VLOOKUP($B6237,Insumos!$C:$G,5,FALSE))</f>
        <v>1</v>
      </c>
      <c r="F6237" s="55" t="str">
        <f>+IF(ISERROR(VLOOKUP($B6237,Insumos!$C:$G,4,FALSE)),"",VLOOKUP($B6237,Insumos!$C:$G,4,FALSE))</f>
        <v>ROLLS</v>
      </c>
      <c r="G6237" s="141">
        <v>1.0</v>
      </c>
      <c r="H6237" s="56">
        <f t="shared" si="225"/>
        <v>258.27</v>
      </c>
    </row>
    <row r="6238">
      <c r="A6238" s="53">
        <v>5.0</v>
      </c>
      <c r="B6238" s="55" t="s">
        <v>294</v>
      </c>
      <c r="C6238" s="55" t="str">
        <f>+IF(ISERROR(VLOOKUP($B6238,Insumos!$C:$G,3,FALSE)),"",VLOOKUP($B6238,Insumos!$C:$G,3,FALSE))</f>
        <v>CAJA</v>
      </c>
      <c r="D6238" s="56">
        <f>+IF(ISERROR(VLOOKUP($B6238,Insumos!$C:$G,2,FALSE)),"",VLOOKUP($B6238,Insumos!$C:$G,2,FALSE))</f>
        <v>180</v>
      </c>
      <c r="E6238" s="57">
        <f>+IF(ISERROR(VLOOKUP($B6238,Insumos!$C:$G,5,FALSE)),"",VLOOKUP($B6238,Insumos!$C:$G,5,FALSE))</f>
        <v>1</v>
      </c>
      <c r="F6238" s="55" t="str">
        <f>+IF(ISERROR(VLOOKUP($B6238,Insumos!$C:$G,4,FALSE)),"",VLOOKUP($B6238,Insumos!$C:$G,4,FALSE))</f>
        <v>CAJA</v>
      </c>
      <c r="G6238" s="141">
        <v>2.0</v>
      </c>
      <c r="H6238" s="56">
        <f t="shared" si="225"/>
        <v>360</v>
      </c>
    </row>
    <row r="6239">
      <c r="A6239" s="53">
        <v>6.0</v>
      </c>
      <c r="B6239" s="55" t="s">
        <v>314</v>
      </c>
      <c r="C6239" s="55" t="str">
        <f>+IF(ISERROR(VLOOKUP($B6239,Insumos!$C:$G,3,FALSE)),"",VLOOKUP($B6239,Insumos!$C:$G,3,FALSE))</f>
        <v>UNIDAD</v>
      </c>
      <c r="D6239" s="56">
        <f>+IF(ISERROR(VLOOKUP($B6239,Insumos!$C:$G,2,FALSE)),"",VLOOKUP($B6239,Insumos!$C:$G,2,FALSE))</f>
        <v>10.5</v>
      </c>
      <c r="E6239" s="57">
        <f>+IF(ISERROR(VLOOKUP($B6239,Insumos!$C:$G,5,FALSE)),"",VLOOKUP($B6239,Insumos!$C:$G,5,FALSE))</f>
        <v>1</v>
      </c>
      <c r="F6239" s="55" t="str">
        <f>+IF(ISERROR(VLOOKUP($B6239,Insumos!$C:$G,4,FALSE)),"",VLOOKUP($B6239,Insumos!$C:$G,4,FALSE))</f>
        <v>UNIDAD</v>
      </c>
      <c r="G6239" s="141">
        <v>3.0</v>
      </c>
      <c r="H6239" s="56">
        <f t="shared" si="225"/>
        <v>31.5</v>
      </c>
    </row>
    <row r="6240">
      <c r="A6240" s="53">
        <v>7.0</v>
      </c>
      <c r="B6240" s="55" t="s">
        <v>156</v>
      </c>
      <c r="C6240" s="55" t="str">
        <f>+IF(ISERROR(VLOOKUP($B6240,Insumos!$C:$G,3,FALSE)),"",VLOOKUP($B6240,Insumos!$C:$G,3,FALSE))</f>
        <v>GRAMOS</v>
      </c>
      <c r="D6240" s="56">
        <f>+IF(ISERROR(VLOOKUP($B6240,Insumos!$C:$G,2,FALSE)),"",VLOOKUP($B6240,Insumos!$C:$G,2,FALSE))</f>
        <v>909</v>
      </c>
      <c r="E6240" s="57">
        <f>+IF(ISERROR(VLOOKUP($B6240,Insumos!$C:$G,5,FALSE)),"",VLOOKUP($B6240,Insumos!$C:$G,5,FALSE))</f>
        <v>1000</v>
      </c>
      <c r="F6240" s="55" t="str">
        <f>+IF(ISERROR(VLOOKUP($B6240,Insumos!$C:$G,4,FALSE)),"",VLOOKUP($B6240,Insumos!$C:$G,4,FALSE))</f>
        <v>GRAMOS</v>
      </c>
      <c r="G6240" s="141">
        <v>8.0</v>
      </c>
      <c r="H6240" s="56">
        <f t="shared" si="225"/>
        <v>7.27</v>
      </c>
    </row>
    <row r="6241">
      <c r="A6241" s="53">
        <v>8.0</v>
      </c>
      <c r="B6241" s="55" t="s">
        <v>313</v>
      </c>
      <c r="C6241" s="55" t="str">
        <f>+IF(ISERROR(VLOOKUP($B6241,Insumos!$C:$G,3,FALSE)),"",VLOOKUP($B6241,Insumos!$C:$G,3,FALSE))</f>
        <v>GRAMOS</v>
      </c>
      <c r="D6241" s="56">
        <f>+IF(ISERROR(VLOOKUP($B6241,Insumos!$C:$G,2,FALSE)),"",VLOOKUP($B6241,Insumos!$C:$G,2,FALSE))</f>
        <v>6750</v>
      </c>
      <c r="E6241" s="57">
        <f>+IF(ISERROR(VLOOKUP($B6241,Insumos!$C:$G,5,FALSE)),"",VLOOKUP($B6241,Insumos!$C:$G,5,FALSE))</f>
        <v>1000</v>
      </c>
      <c r="F6241" s="55" t="str">
        <f>+IF(ISERROR(VLOOKUP($B6241,Insumos!$C:$G,4,FALSE)),"",VLOOKUP($B6241,Insumos!$C:$G,4,FALSE))</f>
        <v>GRAMOS</v>
      </c>
      <c r="G6241" s="141">
        <v>8.0</v>
      </c>
      <c r="H6241" s="56">
        <f t="shared" si="225"/>
        <v>54</v>
      </c>
    </row>
    <row r="6242">
      <c r="A6242" s="53">
        <v>9.0</v>
      </c>
      <c r="B6242" s="55" t="s">
        <v>311</v>
      </c>
      <c r="C6242" s="55" t="str">
        <f>+IF(ISERROR(VLOOKUP($B6242,Insumos!$C:$G,3,FALSE)),"",VLOOKUP($B6242,Insumos!$C:$G,3,FALSE))</f>
        <v>UNIDAD</v>
      </c>
      <c r="D6242" s="56">
        <f>+IF(ISERROR(VLOOKUP($B6242,Insumos!$C:$G,2,FALSE)),"",VLOOKUP($B6242,Insumos!$C:$G,2,FALSE))</f>
        <v>75.25</v>
      </c>
      <c r="E6242" s="57">
        <f>+IF(ISERROR(VLOOKUP($B6242,Insumos!$C:$G,5,FALSE)),"",VLOOKUP($B6242,Insumos!$C:$G,5,FALSE))</f>
        <v>1</v>
      </c>
      <c r="F6242" s="55" t="str">
        <f>+IF(ISERROR(VLOOKUP($B6242,Insumos!$C:$G,4,FALSE)),"",VLOOKUP($B6242,Insumos!$C:$G,4,FALSE))</f>
        <v>UNIDAD</v>
      </c>
      <c r="G6242" s="141">
        <v>2.0</v>
      </c>
      <c r="H6242" s="56">
        <f t="shared" si="225"/>
        <v>150.5</v>
      </c>
    </row>
    <row r="6243">
      <c r="A6243" s="53">
        <v>10.0</v>
      </c>
      <c r="B6243" s="55" t="s">
        <v>312</v>
      </c>
      <c r="C6243" s="55" t="str">
        <f>+IF(ISERROR(VLOOKUP($B6243,Insumos!$C:$G,3,FALSE)),"",VLOOKUP($B6243,Insumos!$C:$G,3,FALSE))</f>
        <v>UNIDAD</v>
      </c>
      <c r="D6243" s="56">
        <f>+IF(ISERROR(VLOOKUP($B6243,Insumos!$C:$G,2,FALSE)),"",VLOOKUP($B6243,Insumos!$C:$G,2,FALSE))</f>
        <v>90.25</v>
      </c>
      <c r="E6243" s="57">
        <f>+IF(ISERROR(VLOOKUP($B6243,Insumos!$C:$G,5,FALSE)),"",VLOOKUP($B6243,Insumos!$C:$G,5,FALSE))</f>
        <v>1</v>
      </c>
      <c r="F6243" s="55" t="str">
        <f>+IF(ISERROR(VLOOKUP($B6243,Insumos!$C:$G,4,FALSE)),"",VLOOKUP($B6243,Insumos!$C:$G,4,FALSE))</f>
        <v>UNIDAD</v>
      </c>
      <c r="G6243" s="141">
        <v>1.0</v>
      </c>
      <c r="H6243" s="56">
        <f t="shared" si="225"/>
        <v>90.25</v>
      </c>
    </row>
    <row r="6244">
      <c r="A6244" s="53">
        <v>11.0</v>
      </c>
      <c r="B6244" s="55" t="s">
        <v>303</v>
      </c>
      <c r="C6244" s="55" t="str">
        <f>+IF(ISERROR(VLOOKUP($B6244,Insumos!$C:$G,3,FALSE)),"",VLOOKUP($B6244,Insumos!$C:$G,3,FALSE))</f>
        <v>UNIDAD</v>
      </c>
      <c r="D6244" s="56">
        <f>+IF(ISERROR(VLOOKUP($B6244,Insumos!$C:$G,2,FALSE)),"",VLOOKUP($B6244,Insumos!$C:$G,2,FALSE))</f>
        <v>10</v>
      </c>
      <c r="E6244" s="57">
        <f>+IF(ISERROR(VLOOKUP($B6244,Insumos!$C:$G,5,FALSE)),"",VLOOKUP($B6244,Insumos!$C:$G,5,FALSE))</f>
        <v>1</v>
      </c>
      <c r="F6244" s="55" t="str">
        <f>+IF(ISERROR(VLOOKUP($B6244,Insumos!$C:$G,4,FALSE)),"",VLOOKUP($B6244,Insumos!$C:$G,4,FALSE))</f>
        <v>UNIDAD</v>
      </c>
      <c r="G6244" s="141">
        <v>2.0</v>
      </c>
      <c r="H6244" s="56">
        <f t="shared" si="225"/>
        <v>20</v>
      </c>
    </row>
    <row r="6245">
      <c r="A6245" s="53">
        <v>12.0</v>
      </c>
      <c r="B6245" s="55" t="s">
        <v>304</v>
      </c>
      <c r="C6245" s="55" t="str">
        <f>+IF(ISERROR(VLOOKUP($B6245,Insumos!$C:$G,3,FALSE)),"",VLOOKUP($B6245,Insumos!$C:$G,3,FALSE))</f>
        <v>UNIDAD</v>
      </c>
      <c r="D6245" s="56">
        <f>+IF(ISERROR(VLOOKUP($B6245,Insumos!$C:$G,2,FALSE)),"",VLOOKUP($B6245,Insumos!$C:$G,2,FALSE))</f>
        <v>9</v>
      </c>
      <c r="E6245" s="57">
        <f>+IF(ISERROR(VLOOKUP($B6245,Insumos!$C:$G,5,FALSE)),"",VLOOKUP($B6245,Insumos!$C:$G,5,FALSE))</f>
        <v>1</v>
      </c>
      <c r="F6245" s="55" t="str">
        <f>+IF(ISERROR(VLOOKUP($B6245,Insumos!$C:$G,4,FALSE)),"",VLOOKUP($B6245,Insumos!$C:$G,4,FALSE))</f>
        <v>UNIDAD</v>
      </c>
      <c r="G6245" s="141">
        <v>2.0</v>
      </c>
      <c r="H6245" s="56">
        <f t="shared" si="225"/>
        <v>18</v>
      </c>
    </row>
    <row r="6246">
      <c r="A6246" s="53">
        <v>13.0</v>
      </c>
      <c r="B6246" s="55" t="s">
        <v>315</v>
      </c>
      <c r="C6246" s="55" t="str">
        <f>+IF(ISERROR(VLOOKUP($B6246,Insumos!$C:$G,3,FALSE)),"",VLOOKUP($B6246,Insumos!$C:$G,3,FALSE))</f>
        <v>UNIDAD</v>
      </c>
      <c r="D6246" s="56">
        <f>+IF(ISERROR(VLOOKUP($B6246,Insumos!$C:$G,2,FALSE)),"",VLOOKUP($B6246,Insumos!$C:$G,2,FALSE))</f>
        <v>170</v>
      </c>
      <c r="E6246" s="57">
        <f>+IF(ISERROR(VLOOKUP($B6246,Insumos!$C:$G,5,FALSE)),"",VLOOKUP($B6246,Insumos!$C:$G,5,FALSE))</f>
        <v>1</v>
      </c>
      <c r="F6246" s="55" t="str">
        <f>+IF(ISERROR(VLOOKUP($B6246,Insumos!$C:$G,4,FALSE)),"",VLOOKUP($B6246,Insumos!$C:$G,4,FALSE))</f>
        <v>UNIDAD</v>
      </c>
      <c r="G6246" s="141">
        <v>1.0</v>
      </c>
      <c r="H6246" s="56">
        <f t="shared" si="225"/>
        <v>170</v>
      </c>
    </row>
    <row r="6247">
      <c r="A6247" s="53">
        <v>14.0</v>
      </c>
      <c r="B6247" s="153"/>
      <c r="C6247" s="55"/>
      <c r="D6247" s="56"/>
      <c r="E6247" s="57"/>
      <c r="F6247" s="55"/>
      <c r="G6247" s="141"/>
      <c r="H6247" s="56">
        <f t="shared" si="225"/>
        <v>0</v>
      </c>
    </row>
    <row r="6248">
      <c r="A6248" s="53">
        <v>15.0</v>
      </c>
      <c r="B6248" s="153"/>
      <c r="C6248" s="55"/>
      <c r="D6248" s="56"/>
      <c r="E6248" s="57"/>
      <c r="F6248" s="55"/>
      <c r="G6248" s="141"/>
      <c r="H6248" s="56">
        <f t="shared" si="225"/>
        <v>0</v>
      </c>
    </row>
    <row r="6249">
      <c r="A6249" s="53">
        <v>16.0</v>
      </c>
      <c r="B6249" s="153"/>
      <c r="C6249" s="55"/>
      <c r="D6249" s="56"/>
      <c r="E6249" s="57"/>
      <c r="F6249" s="55"/>
      <c r="G6249" s="141"/>
      <c r="H6249" s="56">
        <f t="shared" si="225"/>
        <v>0</v>
      </c>
    </row>
    <row r="6250">
      <c r="A6250" s="53">
        <v>17.0</v>
      </c>
      <c r="B6250" s="153"/>
      <c r="C6250" s="55" t="str">
        <f>+IF(ISERROR(VLOOKUP($B6250,Insumos!$C:$G,3,FALSE)),"",VLOOKUP($B6250,Insumos!$C:$G,3,FALSE))</f>
        <v/>
      </c>
      <c r="D6250" s="56" t="str">
        <f>+IF(ISERROR(VLOOKUP($B6250,Insumos!$C:$G,2,FALSE)),"",VLOOKUP($B6250,Insumos!$C:$G,2,FALSE))</f>
        <v/>
      </c>
      <c r="E6250" s="57" t="str">
        <f>+IF(ISERROR(VLOOKUP($B6250,Insumos!$C:$G,5,FALSE)),"",VLOOKUP($B6250,Insumos!$C:$G,5,FALSE))</f>
        <v/>
      </c>
      <c r="F6250" s="55" t="str">
        <f>+IF(ISERROR(VLOOKUP($B6250,Insumos!$C:$G,4,FALSE)),"",VLOOKUP($B6250,Insumos!$C:$G,4,FALSE))</f>
        <v/>
      </c>
      <c r="G6250" s="141"/>
      <c r="H6250" s="56">
        <f t="shared" si="225"/>
        <v>0</v>
      </c>
    </row>
    <row r="6251">
      <c r="A6251" s="53">
        <v>18.0</v>
      </c>
      <c r="B6251" s="153"/>
      <c r="C6251" s="55" t="str">
        <f>+IF(ISERROR(VLOOKUP($B6251,Insumos!$C:$G,3,FALSE)),"",VLOOKUP($B6251,Insumos!$C:$G,3,FALSE))</f>
        <v/>
      </c>
      <c r="D6251" s="56" t="str">
        <f>+IF(ISERROR(VLOOKUP($B6251,Insumos!$C:$G,2,FALSE)),"",VLOOKUP($B6251,Insumos!$C:$G,2,FALSE))</f>
        <v/>
      </c>
      <c r="E6251" s="57" t="str">
        <f>+IF(ISERROR(VLOOKUP($B6251,Insumos!$C:$G,5,FALSE)),"",VLOOKUP($B6251,Insumos!$C:$G,5,FALSE))</f>
        <v/>
      </c>
      <c r="F6251" s="55" t="str">
        <f>+IF(ISERROR(VLOOKUP($B6251,Insumos!$C:$G,4,FALSE)),"",VLOOKUP($B6251,Insumos!$C:$G,4,FALSE))</f>
        <v/>
      </c>
      <c r="G6251" s="141"/>
      <c r="H6251" s="56">
        <f t="shared" si="225"/>
        <v>0</v>
      </c>
    </row>
    <row r="6252">
      <c r="A6252" s="53">
        <v>19.0</v>
      </c>
      <c r="B6252" s="153"/>
      <c r="C6252" s="55" t="str">
        <f>+IF(ISERROR(VLOOKUP($B6252,Insumos!$C:$G,3,FALSE)),"",VLOOKUP($B6252,Insumos!$C:$G,3,FALSE))</f>
        <v/>
      </c>
      <c r="D6252" s="56" t="str">
        <f>+IF(ISERROR(VLOOKUP($B6252,Insumos!$C:$G,2,FALSE)),"",VLOOKUP($B6252,Insumos!$C:$G,2,FALSE))</f>
        <v/>
      </c>
      <c r="E6252" s="57" t="str">
        <f>+IF(ISERROR(VLOOKUP($B6252,Insumos!$C:$G,5,FALSE)),"",VLOOKUP($B6252,Insumos!$C:$G,5,FALSE))</f>
        <v/>
      </c>
      <c r="F6252" s="55" t="str">
        <f>+IF(ISERROR(VLOOKUP($B6252,Insumos!$C:$G,4,FALSE)),"",VLOOKUP($B6252,Insumos!$C:$G,4,FALSE))</f>
        <v/>
      </c>
      <c r="G6252" s="141"/>
      <c r="H6252" s="56">
        <f t="shared" si="225"/>
        <v>0</v>
      </c>
    </row>
    <row r="6253">
      <c r="A6253" s="53">
        <v>20.0</v>
      </c>
      <c r="B6253" s="153"/>
      <c r="C6253" s="55" t="str">
        <f>+IF(ISERROR(VLOOKUP($B6253,Insumos!$C:$G,3,FALSE)),"",VLOOKUP($B6253,Insumos!$C:$G,3,FALSE))</f>
        <v/>
      </c>
      <c r="D6253" s="56" t="str">
        <f>+IF(ISERROR(VLOOKUP($B6253,Insumos!$C:$G,2,FALSE)),"",VLOOKUP($B6253,Insumos!$C:$G,2,FALSE))</f>
        <v/>
      </c>
      <c r="E6253" s="57" t="str">
        <f>+IF(ISERROR(VLOOKUP($B6253,Insumos!$C:$G,5,FALSE)),"",VLOOKUP($B6253,Insumos!$C:$G,5,FALSE))</f>
        <v/>
      </c>
      <c r="F6253" s="55" t="str">
        <f>+IF(ISERROR(VLOOKUP($B6253,Insumos!$C:$G,4,FALSE)),"",VLOOKUP($B6253,Insumos!$C:$G,4,FALSE))</f>
        <v/>
      </c>
      <c r="G6253" s="141"/>
      <c r="H6253" s="56">
        <f t="shared" si="225"/>
        <v>0</v>
      </c>
    </row>
    <row r="6254">
      <c r="A6254" s="53">
        <v>21.0</v>
      </c>
      <c r="B6254" s="153"/>
      <c r="C6254" s="55" t="str">
        <f>+IF(ISERROR(VLOOKUP($B6254,Insumos!$C:$G,3,FALSE)),"",VLOOKUP($B6254,Insumos!$C:$G,3,FALSE))</f>
        <v/>
      </c>
      <c r="D6254" s="56" t="str">
        <f>+IF(ISERROR(VLOOKUP($B6254,Insumos!$C:$G,2,FALSE)),"",VLOOKUP($B6254,Insumos!$C:$G,2,FALSE))</f>
        <v/>
      </c>
      <c r="E6254" s="57" t="str">
        <f>+IF(ISERROR(VLOOKUP($B6254,Insumos!$C:$G,5,FALSE)),"",VLOOKUP($B6254,Insumos!$C:$G,5,FALSE))</f>
        <v/>
      </c>
      <c r="F6254" s="55" t="str">
        <f>+IF(ISERROR(VLOOKUP($B6254,Insumos!$C:$G,4,FALSE)),"",VLOOKUP($B6254,Insumos!$C:$G,4,FALSE))</f>
        <v/>
      </c>
      <c r="G6254" s="141"/>
      <c r="H6254" s="56">
        <f t="shared" si="225"/>
        <v>0</v>
      </c>
    </row>
    <row r="6255">
      <c r="A6255" s="53">
        <v>22.0</v>
      </c>
      <c r="B6255" s="153"/>
      <c r="C6255" s="55" t="str">
        <f>+IF(ISERROR(VLOOKUP($B6255,Insumos!$C:$G,3,FALSE)),"",VLOOKUP($B6255,Insumos!$C:$G,3,FALSE))</f>
        <v/>
      </c>
      <c r="D6255" s="56" t="str">
        <f>+IF(ISERROR(VLOOKUP($B6255,Insumos!$C:$G,2,FALSE)),"",VLOOKUP($B6255,Insumos!$C:$G,2,FALSE))</f>
        <v/>
      </c>
      <c r="E6255" s="57" t="str">
        <f>+IF(ISERROR(VLOOKUP($B6255,Insumos!$C:$G,5,FALSE)),"",VLOOKUP($B6255,Insumos!$C:$G,5,FALSE))</f>
        <v/>
      </c>
      <c r="F6255" s="55" t="str">
        <f>+IF(ISERROR(VLOOKUP($B6255,Insumos!$C:$G,4,FALSE)),"",VLOOKUP($B6255,Insumos!$C:$G,4,FALSE))</f>
        <v/>
      </c>
      <c r="G6255" s="141"/>
      <c r="H6255" s="56">
        <f t="shared" si="225"/>
        <v>0</v>
      </c>
    </row>
    <row r="6256">
      <c r="A6256" s="42"/>
      <c r="B6256" s="140"/>
      <c r="C6256" s="41"/>
      <c r="D6256" s="44"/>
      <c r="E6256" s="45"/>
      <c r="F6256" s="41"/>
      <c r="G6256" s="67" t="s">
        <v>566</v>
      </c>
      <c r="H6256" s="68">
        <f>+SUM(H6234:H6255)</f>
        <v>3696.57</v>
      </c>
    </row>
    <row r="6257">
      <c r="A6257" s="42"/>
      <c r="B6257" s="140"/>
      <c r="C6257" s="41"/>
      <c r="D6257" s="44"/>
      <c r="E6257" s="45"/>
      <c r="F6257" s="41"/>
      <c r="G6257" s="67" t="s">
        <v>569</v>
      </c>
      <c r="H6257" s="142">
        <f>+H6256/10</f>
        <v>369.657</v>
      </c>
    </row>
    <row r="6258">
      <c r="A6258" s="42"/>
      <c r="B6258" s="140"/>
      <c r="C6258" s="41"/>
      <c r="D6258" s="44"/>
      <c r="E6258" s="45"/>
      <c r="F6258" s="41"/>
      <c r="G6258" s="67" t="s">
        <v>570</v>
      </c>
      <c r="H6258" s="143">
        <f>(H6256+H6257)*1.19</f>
        <v>4838.81013</v>
      </c>
    </row>
    <row r="6259">
      <c r="A6259" s="42"/>
      <c r="B6259" s="140"/>
      <c r="C6259" s="41"/>
      <c r="D6259" s="44"/>
      <c r="E6259" s="45"/>
      <c r="F6259" s="41"/>
      <c r="G6259" s="67" t="s">
        <v>571</v>
      </c>
      <c r="H6259" s="144">
        <f>+H6258/H6260</f>
        <v>0.268972214</v>
      </c>
    </row>
    <row r="6260">
      <c r="A6260" s="42"/>
      <c r="B6260" s="140"/>
      <c r="C6260" s="41"/>
      <c r="D6260" s="44"/>
      <c r="E6260" s="45"/>
      <c r="F6260" s="41"/>
      <c r="G6260" s="67" t="s">
        <v>572</v>
      </c>
      <c r="H6260" s="145">
        <v>17990.0</v>
      </c>
    </row>
    <row r="6261">
      <c r="A6261" s="42"/>
      <c r="B6261" s="140"/>
      <c r="C6261" s="41"/>
      <c r="D6261" s="44"/>
      <c r="E6261" s="45"/>
      <c r="F6261" s="41"/>
      <c r="G6261" s="67"/>
      <c r="H6261" s="169"/>
    </row>
    <row r="6262">
      <c r="A6262" s="42"/>
      <c r="B6262" s="140"/>
      <c r="C6262" s="41"/>
      <c r="D6262" s="44"/>
      <c r="E6262" s="45"/>
      <c r="F6262" s="41"/>
      <c r="G6262" s="67"/>
      <c r="H6262" s="205"/>
    </row>
    <row r="6263">
      <c r="A6263" s="42"/>
      <c r="B6263" s="140"/>
      <c r="C6263" s="41"/>
      <c r="D6263" s="44"/>
      <c r="E6263" s="45"/>
      <c r="F6263" s="41"/>
      <c r="G6263" s="67"/>
      <c r="H6263" s="205"/>
    </row>
    <row r="6264">
      <c r="A6264" s="42"/>
      <c r="B6264" s="140"/>
      <c r="C6264" s="41"/>
      <c r="D6264" s="44"/>
      <c r="E6264" s="45"/>
      <c r="F6264" s="41"/>
      <c r="G6264" s="67"/>
      <c r="H6264" s="205"/>
    </row>
    <row r="6265">
      <c r="A6265" s="138" t="s">
        <v>562</v>
      </c>
      <c r="B6265" s="139" t="s">
        <v>753</v>
      </c>
      <c r="C6265" s="34"/>
      <c r="D6265" s="35"/>
      <c r="E6265" s="36"/>
      <c r="F6265" s="37"/>
      <c r="G6265" s="38"/>
      <c r="H6265" s="35"/>
    </row>
    <row r="6266">
      <c r="A6266" s="42"/>
      <c r="B6266" s="140"/>
      <c r="C6266" s="42"/>
      <c r="D6266" s="44"/>
      <c r="E6266" s="45"/>
      <c r="F6266" s="42"/>
      <c r="G6266" s="46"/>
      <c r="H6266" s="44"/>
    </row>
    <row r="6267">
      <c r="A6267" s="48" t="s">
        <v>476</v>
      </c>
      <c r="B6267" s="55" t="s">
        <v>477</v>
      </c>
      <c r="C6267" s="48" t="s">
        <v>478</v>
      </c>
      <c r="D6267" s="49" t="s">
        <v>564</v>
      </c>
      <c r="E6267" s="50" t="s">
        <v>10</v>
      </c>
      <c r="F6267" s="48" t="s">
        <v>480</v>
      </c>
      <c r="G6267" s="51" t="s">
        <v>481</v>
      </c>
      <c r="H6267" s="49" t="s">
        <v>565</v>
      </c>
    </row>
    <row r="6268">
      <c r="A6268" s="53">
        <v>1.0</v>
      </c>
      <c r="B6268" s="55" t="s">
        <v>270</v>
      </c>
      <c r="C6268" s="55" t="str">
        <f>+IF(ISERROR(VLOOKUP($B6268,Insumos!$C:$G,3,FALSE)),"",VLOOKUP($B6268,Insumos!$C:$G,3,FALSE))</f>
        <v>ROLLS</v>
      </c>
      <c r="D6268" s="56">
        <f>+IF(ISERROR(VLOOKUP($B6268,Insumos!$C:$G,2,FALSE)),"",VLOOKUP($B6268,Insumos!$C:$G,2,FALSE))</f>
        <v>1288.66</v>
      </c>
      <c r="E6268" s="57">
        <f>+IF(ISERROR(VLOOKUP($B6268,Insumos!$C:$G,5,FALSE)),"",VLOOKUP($B6268,Insumos!$C:$G,5,FALSE))</f>
        <v>1</v>
      </c>
      <c r="F6268" s="55" t="str">
        <f>+IF(ISERROR(VLOOKUP($B6268,Insumos!$C:$G,4,FALSE)),"",VLOOKUP($B6268,Insumos!$C:$G,4,FALSE))</f>
        <v>ROLLS</v>
      </c>
      <c r="G6268" s="141">
        <v>1.0</v>
      </c>
      <c r="H6268" s="56">
        <f t="shared" ref="H6268:H6291" si="226">IF(ISERROR(ROUND(+D6268/E6268*G6268,2)),0,ROUND(+D6268/E6268*G6268,2))</f>
        <v>1288.66</v>
      </c>
    </row>
    <row r="6269">
      <c r="A6269" s="53">
        <v>2.0</v>
      </c>
      <c r="B6269" s="55" t="s">
        <v>272</v>
      </c>
      <c r="C6269" s="55" t="str">
        <f>+IF(ISERROR(VLOOKUP($B6269,Insumos!$C:$G,3,FALSE)),"",VLOOKUP($B6269,Insumos!$C:$G,3,FALSE))</f>
        <v>ROLLS</v>
      </c>
      <c r="D6269" s="56">
        <f>+IF(ISERROR(VLOOKUP($B6269,Insumos!$C:$G,2,FALSE)),"",VLOOKUP($B6269,Insumos!$C:$G,2,FALSE))</f>
        <v>428.35</v>
      </c>
      <c r="E6269" s="57">
        <f>+IF(ISERROR(VLOOKUP($B6269,Insumos!$C:$G,5,FALSE)),"",VLOOKUP($B6269,Insumos!$C:$G,5,FALSE))</f>
        <v>1</v>
      </c>
      <c r="F6269" s="55" t="str">
        <f>+IF(ISERROR(VLOOKUP($B6269,Insumos!$C:$G,4,FALSE)),"",VLOOKUP($B6269,Insumos!$C:$G,4,FALSE))</f>
        <v>ROLLS</v>
      </c>
      <c r="G6269" s="141">
        <v>1.0</v>
      </c>
      <c r="H6269" s="56">
        <f t="shared" si="226"/>
        <v>428.35</v>
      </c>
    </row>
    <row r="6270">
      <c r="A6270" s="53">
        <v>3.0</v>
      </c>
      <c r="B6270" s="55" t="s">
        <v>211</v>
      </c>
      <c r="C6270" s="55" t="str">
        <f>+IF(ISERROR(VLOOKUP($B6270,Insumos!$C:$G,3,FALSE)),"",VLOOKUP($B6270,Insumos!$C:$G,3,FALSE))</f>
        <v>ROLLS</v>
      </c>
      <c r="D6270" s="56">
        <f>+IF(ISERROR(VLOOKUP($B6270,Insumos!$C:$G,2,FALSE)),"",VLOOKUP($B6270,Insumos!$C:$G,2,FALSE))</f>
        <v>933.75</v>
      </c>
      <c r="E6270" s="57">
        <f>+IF(ISERROR(VLOOKUP($B6270,Insumos!$C:$G,5,FALSE)),"",VLOOKUP($B6270,Insumos!$C:$G,5,FALSE))</f>
        <v>1</v>
      </c>
      <c r="F6270" s="55" t="str">
        <f>+IF(ISERROR(VLOOKUP($B6270,Insumos!$C:$G,4,FALSE)),"",VLOOKUP($B6270,Insumos!$C:$G,4,FALSE))</f>
        <v>ROLLS</v>
      </c>
      <c r="G6270" s="141">
        <v>1.0</v>
      </c>
      <c r="H6270" s="56">
        <f t="shared" si="226"/>
        <v>933.75</v>
      </c>
    </row>
    <row r="6271">
      <c r="A6271" s="53">
        <v>4.0</v>
      </c>
      <c r="B6271" s="55" t="s">
        <v>440</v>
      </c>
      <c r="C6271" s="55" t="str">
        <f>+IF(ISERROR(VLOOKUP($B6271,Insumos!$C:$G,3,FALSE)),"",VLOOKUP($B6271,Insumos!$C:$G,3,FALSE))</f>
        <v>ROLL</v>
      </c>
      <c r="D6271" s="56">
        <f>+IF(ISERROR(VLOOKUP($B6271,Insumos!$C:$G,2,FALSE)),"",VLOOKUP($B6271,Insumos!$C:$G,2,FALSE))</f>
        <v>1583.83</v>
      </c>
      <c r="E6271" s="57">
        <f>+IF(ISERROR(VLOOKUP($B6271,Insumos!$C:$G,5,FALSE)),"",VLOOKUP($B6271,Insumos!$C:$G,5,FALSE))</f>
        <v>1</v>
      </c>
      <c r="F6271" s="55" t="str">
        <f>+IF(ISERROR(VLOOKUP($B6271,Insumos!$C:$G,4,FALSE)),"",VLOOKUP($B6271,Insumos!$C:$G,4,FALSE))</f>
        <v>ROLL</v>
      </c>
      <c r="G6271" s="141">
        <v>1.0</v>
      </c>
      <c r="H6271" s="56">
        <f t="shared" si="226"/>
        <v>1583.83</v>
      </c>
    </row>
    <row r="6272">
      <c r="A6272" s="53">
        <v>5.0</v>
      </c>
      <c r="B6272" s="55" t="s">
        <v>37</v>
      </c>
      <c r="C6272" s="55" t="str">
        <f>+IF(ISERROR(VLOOKUP($B6272,Insumos!$C:$G,3,FALSE)),"",VLOOKUP($B6272,Insumos!$C:$G,3,FALSE))</f>
        <v>UNIDAD</v>
      </c>
      <c r="D6272" s="56">
        <f>+IF(ISERROR(VLOOKUP($B6272,Insumos!$C:$G,2,FALSE)),"",VLOOKUP($B6272,Insumos!$C:$G,2,FALSE))</f>
        <v>4700</v>
      </c>
      <c r="E6272" s="57">
        <f>+IF(ISERROR(VLOOKUP($B6272,Insumos!$C:$G,5,FALSE)),"",VLOOKUP($B6272,Insumos!$C:$G,5,FALSE))</f>
        <v>30</v>
      </c>
      <c r="F6272" s="55" t="str">
        <f>+IF(ISERROR(VLOOKUP($B6272,Insumos!$C:$G,4,FALSE)),"",VLOOKUP($B6272,Insumos!$C:$G,4,FALSE))</f>
        <v>UNIDAD</v>
      </c>
      <c r="G6272" s="141">
        <v>6.0</v>
      </c>
      <c r="H6272" s="56">
        <f t="shared" si="226"/>
        <v>940</v>
      </c>
    </row>
    <row r="6273">
      <c r="A6273" s="53">
        <v>6.0</v>
      </c>
      <c r="B6273" s="55" t="s">
        <v>297</v>
      </c>
      <c r="C6273" s="55" t="str">
        <f>+IF(ISERROR(VLOOKUP($B6273,Insumos!$C:$G,3,FALSE)),"",VLOOKUP($B6273,Insumos!$C:$G,3,FALSE))</f>
        <v>CAJA</v>
      </c>
      <c r="D6273" s="56">
        <f>+IF(ISERROR(VLOOKUP($B6273,Insumos!$C:$G,2,FALSE)),"",VLOOKUP($B6273,Insumos!$C:$G,2,FALSE))</f>
        <v>110</v>
      </c>
      <c r="E6273" s="57">
        <f>+IF(ISERROR(VLOOKUP($B6273,Insumos!$C:$G,5,FALSE)),"",VLOOKUP($B6273,Insumos!$C:$G,5,FALSE))</f>
        <v>1</v>
      </c>
      <c r="F6273" s="55" t="str">
        <f>+IF(ISERROR(VLOOKUP($B6273,Insumos!$C:$G,4,FALSE)),"",VLOOKUP($B6273,Insumos!$C:$G,4,FALSE))</f>
        <v>CAJA</v>
      </c>
      <c r="G6273" s="141">
        <v>1.0</v>
      </c>
      <c r="H6273" s="56">
        <f t="shared" si="226"/>
        <v>110</v>
      </c>
    </row>
    <row r="6274">
      <c r="A6274" s="53">
        <v>7.0</v>
      </c>
      <c r="B6274" s="55" t="s">
        <v>294</v>
      </c>
      <c r="C6274" s="55" t="str">
        <f>+IF(ISERROR(VLOOKUP($B6274,Insumos!$C:$G,3,FALSE)),"",VLOOKUP($B6274,Insumos!$C:$G,3,FALSE))</f>
        <v>CAJA</v>
      </c>
      <c r="D6274" s="56">
        <f>+IF(ISERROR(VLOOKUP($B6274,Insumos!$C:$G,2,FALSE)),"",VLOOKUP($B6274,Insumos!$C:$G,2,FALSE))</f>
        <v>180</v>
      </c>
      <c r="E6274" s="57">
        <f>+IF(ISERROR(VLOOKUP($B6274,Insumos!$C:$G,5,FALSE)),"",VLOOKUP($B6274,Insumos!$C:$G,5,FALSE))</f>
        <v>1</v>
      </c>
      <c r="F6274" s="55" t="str">
        <f>+IF(ISERROR(VLOOKUP($B6274,Insumos!$C:$G,4,FALSE)),"",VLOOKUP($B6274,Insumos!$C:$G,4,FALSE))</f>
        <v>CAJA</v>
      </c>
      <c r="G6274" s="141">
        <v>2.0</v>
      </c>
      <c r="H6274" s="56">
        <f t="shared" si="226"/>
        <v>360</v>
      </c>
    </row>
    <row r="6275">
      <c r="A6275" s="53">
        <v>8.0</v>
      </c>
      <c r="B6275" s="55" t="s">
        <v>314</v>
      </c>
      <c r="C6275" s="55" t="str">
        <f>+IF(ISERROR(VLOOKUP($B6275,Insumos!$C:$G,3,FALSE)),"",VLOOKUP($B6275,Insumos!$C:$G,3,FALSE))</f>
        <v>UNIDAD</v>
      </c>
      <c r="D6275" s="56">
        <f>+IF(ISERROR(VLOOKUP($B6275,Insumos!$C:$G,2,FALSE)),"",VLOOKUP($B6275,Insumos!$C:$G,2,FALSE))</f>
        <v>10.5</v>
      </c>
      <c r="E6275" s="57">
        <f>+IF(ISERROR(VLOOKUP($B6275,Insumos!$C:$G,5,FALSE)),"",VLOOKUP($B6275,Insumos!$C:$G,5,FALSE))</f>
        <v>1</v>
      </c>
      <c r="F6275" s="55" t="str">
        <f>+IF(ISERROR(VLOOKUP($B6275,Insumos!$C:$G,4,FALSE)),"",VLOOKUP($B6275,Insumos!$C:$G,4,FALSE))</f>
        <v>UNIDAD</v>
      </c>
      <c r="G6275" s="141">
        <v>3.0</v>
      </c>
      <c r="H6275" s="56">
        <f t="shared" si="226"/>
        <v>31.5</v>
      </c>
    </row>
    <row r="6276">
      <c r="A6276" s="53">
        <v>9.0</v>
      </c>
      <c r="B6276" s="55" t="s">
        <v>156</v>
      </c>
      <c r="C6276" s="55" t="str">
        <f>+IF(ISERROR(VLOOKUP($B6276,Insumos!$C:$G,3,FALSE)),"",VLOOKUP($B6276,Insumos!$C:$G,3,FALSE))</f>
        <v>GRAMOS</v>
      </c>
      <c r="D6276" s="56">
        <f>+IF(ISERROR(VLOOKUP($B6276,Insumos!$C:$G,2,FALSE)),"",VLOOKUP($B6276,Insumos!$C:$G,2,FALSE))</f>
        <v>909</v>
      </c>
      <c r="E6276" s="57">
        <f>+IF(ISERROR(VLOOKUP($B6276,Insumos!$C:$G,5,FALSE)),"",VLOOKUP($B6276,Insumos!$C:$G,5,FALSE))</f>
        <v>1000</v>
      </c>
      <c r="F6276" s="55" t="str">
        <f>+IF(ISERROR(VLOOKUP($B6276,Insumos!$C:$G,4,FALSE)),"",VLOOKUP($B6276,Insumos!$C:$G,4,FALSE))</f>
        <v>GRAMOS</v>
      </c>
      <c r="G6276" s="141">
        <v>8.0</v>
      </c>
      <c r="H6276" s="56">
        <f t="shared" si="226"/>
        <v>7.27</v>
      </c>
    </row>
    <row r="6277">
      <c r="A6277" s="53">
        <v>10.0</v>
      </c>
      <c r="B6277" s="55" t="s">
        <v>313</v>
      </c>
      <c r="C6277" s="55" t="str">
        <f>+IF(ISERROR(VLOOKUP($B6277,Insumos!$C:$G,3,FALSE)),"",VLOOKUP($B6277,Insumos!$C:$G,3,FALSE))</f>
        <v>GRAMOS</v>
      </c>
      <c r="D6277" s="56">
        <f>+IF(ISERROR(VLOOKUP($B6277,Insumos!$C:$G,2,FALSE)),"",VLOOKUP($B6277,Insumos!$C:$G,2,FALSE))</f>
        <v>6750</v>
      </c>
      <c r="E6277" s="57">
        <f>+IF(ISERROR(VLOOKUP($B6277,Insumos!$C:$G,5,FALSE)),"",VLOOKUP($B6277,Insumos!$C:$G,5,FALSE))</f>
        <v>1000</v>
      </c>
      <c r="F6277" s="55" t="str">
        <f>+IF(ISERROR(VLOOKUP($B6277,Insumos!$C:$G,4,FALSE)),"",VLOOKUP($B6277,Insumos!$C:$G,4,FALSE))</f>
        <v>GRAMOS</v>
      </c>
      <c r="G6277" s="141">
        <v>8.0</v>
      </c>
      <c r="H6277" s="56">
        <f t="shared" si="226"/>
        <v>54</v>
      </c>
    </row>
    <row r="6278">
      <c r="A6278" s="53">
        <v>11.0</v>
      </c>
      <c r="B6278" s="55" t="s">
        <v>311</v>
      </c>
      <c r="C6278" s="55" t="str">
        <f>+IF(ISERROR(VLOOKUP($B6278,Insumos!$C:$G,3,FALSE)),"",VLOOKUP($B6278,Insumos!$C:$G,3,FALSE))</f>
        <v>UNIDAD</v>
      </c>
      <c r="D6278" s="56">
        <f>+IF(ISERROR(VLOOKUP($B6278,Insumos!$C:$G,2,FALSE)),"",VLOOKUP($B6278,Insumos!$C:$G,2,FALSE))</f>
        <v>75.25</v>
      </c>
      <c r="E6278" s="57">
        <f>+IF(ISERROR(VLOOKUP($B6278,Insumos!$C:$G,5,FALSE)),"",VLOOKUP($B6278,Insumos!$C:$G,5,FALSE))</f>
        <v>1</v>
      </c>
      <c r="F6278" s="55" t="str">
        <f>+IF(ISERROR(VLOOKUP($B6278,Insumos!$C:$G,4,FALSE)),"",VLOOKUP($B6278,Insumos!$C:$G,4,FALSE))</f>
        <v>UNIDAD</v>
      </c>
      <c r="G6278" s="141">
        <v>2.0</v>
      </c>
      <c r="H6278" s="56">
        <f t="shared" si="226"/>
        <v>150.5</v>
      </c>
    </row>
    <row r="6279">
      <c r="A6279" s="53">
        <v>12.0</v>
      </c>
      <c r="B6279" s="55" t="s">
        <v>312</v>
      </c>
      <c r="C6279" s="55" t="str">
        <f>+IF(ISERROR(VLOOKUP($B6279,Insumos!$C:$G,3,FALSE)),"",VLOOKUP($B6279,Insumos!$C:$G,3,FALSE))</f>
        <v>UNIDAD</v>
      </c>
      <c r="D6279" s="56">
        <f>+IF(ISERROR(VLOOKUP($B6279,Insumos!$C:$G,2,FALSE)),"",VLOOKUP($B6279,Insumos!$C:$G,2,FALSE))</f>
        <v>90.25</v>
      </c>
      <c r="E6279" s="57">
        <f>+IF(ISERROR(VLOOKUP($B6279,Insumos!$C:$G,5,FALSE)),"",VLOOKUP($B6279,Insumos!$C:$G,5,FALSE))</f>
        <v>1</v>
      </c>
      <c r="F6279" s="55" t="str">
        <f>+IF(ISERROR(VLOOKUP($B6279,Insumos!$C:$G,4,FALSE)),"",VLOOKUP($B6279,Insumos!$C:$G,4,FALSE))</f>
        <v>UNIDAD</v>
      </c>
      <c r="G6279" s="141">
        <v>1.0</v>
      </c>
      <c r="H6279" s="56">
        <f t="shared" si="226"/>
        <v>90.25</v>
      </c>
    </row>
    <row r="6280">
      <c r="A6280" s="53">
        <v>13.0</v>
      </c>
      <c r="B6280" s="55" t="s">
        <v>303</v>
      </c>
      <c r="C6280" s="55" t="str">
        <f>+IF(ISERROR(VLOOKUP($B6280,Insumos!$C:$G,3,FALSE)),"",VLOOKUP($B6280,Insumos!$C:$G,3,FALSE))</f>
        <v>UNIDAD</v>
      </c>
      <c r="D6280" s="56">
        <f>+IF(ISERROR(VLOOKUP($B6280,Insumos!$C:$G,2,FALSE)),"",VLOOKUP($B6280,Insumos!$C:$G,2,FALSE))</f>
        <v>10</v>
      </c>
      <c r="E6280" s="57">
        <f>+IF(ISERROR(VLOOKUP($B6280,Insumos!$C:$G,5,FALSE)),"",VLOOKUP($B6280,Insumos!$C:$G,5,FALSE))</f>
        <v>1</v>
      </c>
      <c r="F6280" s="55" t="str">
        <f>+IF(ISERROR(VLOOKUP($B6280,Insumos!$C:$G,4,FALSE)),"",VLOOKUP($B6280,Insumos!$C:$G,4,FALSE))</f>
        <v>UNIDAD</v>
      </c>
      <c r="G6280" s="141">
        <v>2.0</v>
      </c>
      <c r="H6280" s="56">
        <f t="shared" si="226"/>
        <v>20</v>
      </c>
    </row>
    <row r="6281">
      <c r="A6281" s="53">
        <v>14.0</v>
      </c>
      <c r="B6281" s="55" t="s">
        <v>304</v>
      </c>
      <c r="C6281" s="55" t="str">
        <f>+IF(ISERROR(VLOOKUP($B6281,Insumos!$C:$G,3,FALSE)),"",VLOOKUP($B6281,Insumos!$C:$G,3,FALSE))</f>
        <v>UNIDAD</v>
      </c>
      <c r="D6281" s="56">
        <f>+IF(ISERROR(VLOOKUP($B6281,Insumos!$C:$G,2,FALSE)),"",VLOOKUP($B6281,Insumos!$C:$G,2,FALSE))</f>
        <v>9</v>
      </c>
      <c r="E6281" s="57">
        <f>+IF(ISERROR(VLOOKUP($B6281,Insumos!$C:$G,5,FALSE)),"",VLOOKUP($B6281,Insumos!$C:$G,5,FALSE))</f>
        <v>1</v>
      </c>
      <c r="F6281" s="55" t="str">
        <f>+IF(ISERROR(VLOOKUP($B6281,Insumos!$C:$G,4,FALSE)),"",VLOOKUP($B6281,Insumos!$C:$G,4,FALSE))</f>
        <v>UNIDAD</v>
      </c>
      <c r="G6281" s="141">
        <v>2.0</v>
      </c>
      <c r="H6281" s="56">
        <f t="shared" si="226"/>
        <v>18</v>
      </c>
    </row>
    <row r="6282">
      <c r="A6282" s="53">
        <v>15.0</v>
      </c>
      <c r="B6282" s="55" t="s">
        <v>315</v>
      </c>
      <c r="C6282" s="55" t="str">
        <f>+IF(ISERROR(VLOOKUP($B6282,Insumos!$C:$G,3,FALSE)),"",VLOOKUP($B6282,Insumos!$C:$G,3,FALSE))</f>
        <v>UNIDAD</v>
      </c>
      <c r="D6282" s="56">
        <f>+IF(ISERROR(VLOOKUP($B6282,Insumos!$C:$G,2,FALSE)),"",VLOOKUP($B6282,Insumos!$C:$G,2,FALSE))</f>
        <v>170</v>
      </c>
      <c r="E6282" s="57">
        <f>+IF(ISERROR(VLOOKUP($B6282,Insumos!$C:$G,5,FALSE)),"",VLOOKUP($B6282,Insumos!$C:$G,5,FALSE))</f>
        <v>1</v>
      </c>
      <c r="F6282" s="55" t="str">
        <f>+IF(ISERROR(VLOOKUP($B6282,Insumos!$C:$G,4,FALSE)),"",VLOOKUP($B6282,Insumos!$C:$G,4,FALSE))</f>
        <v>UNIDAD</v>
      </c>
      <c r="G6282" s="141">
        <v>1.0</v>
      </c>
      <c r="H6282" s="56">
        <f t="shared" si="226"/>
        <v>170</v>
      </c>
    </row>
    <row r="6283">
      <c r="A6283" s="53">
        <v>16.0</v>
      </c>
      <c r="B6283" s="153"/>
      <c r="C6283" s="55"/>
      <c r="D6283" s="56"/>
      <c r="E6283" s="57"/>
      <c r="F6283" s="55"/>
      <c r="G6283" s="141"/>
      <c r="H6283" s="56">
        <f t="shared" si="226"/>
        <v>0</v>
      </c>
    </row>
    <row r="6284">
      <c r="A6284" s="53">
        <v>17.0</v>
      </c>
      <c r="B6284" s="153"/>
      <c r="C6284" s="55"/>
      <c r="D6284" s="56"/>
      <c r="E6284" s="57"/>
      <c r="F6284" s="55"/>
      <c r="G6284" s="141"/>
      <c r="H6284" s="56">
        <f t="shared" si="226"/>
        <v>0</v>
      </c>
    </row>
    <row r="6285">
      <c r="A6285" s="53">
        <v>18.0</v>
      </c>
      <c r="B6285" s="153"/>
      <c r="C6285" s="55"/>
      <c r="D6285" s="56"/>
      <c r="E6285" s="57"/>
      <c r="F6285" s="55"/>
      <c r="G6285" s="141"/>
      <c r="H6285" s="56">
        <f t="shared" si="226"/>
        <v>0</v>
      </c>
    </row>
    <row r="6286">
      <c r="A6286" s="53">
        <v>19.0</v>
      </c>
      <c r="B6286" s="153"/>
      <c r="C6286" s="55"/>
      <c r="D6286" s="56"/>
      <c r="E6286" s="57"/>
      <c r="F6286" s="55"/>
      <c r="G6286" s="141"/>
      <c r="H6286" s="56">
        <f t="shared" si="226"/>
        <v>0</v>
      </c>
    </row>
    <row r="6287">
      <c r="A6287" s="53">
        <v>20.0</v>
      </c>
      <c r="B6287" s="153"/>
      <c r="C6287" s="55" t="str">
        <f>+IF(ISERROR(VLOOKUP($B6287,Insumos!$C:$G,3,FALSE)),"",VLOOKUP($B6287,Insumos!$C:$G,3,FALSE))</f>
        <v/>
      </c>
      <c r="D6287" s="56" t="str">
        <f>+IF(ISERROR(VLOOKUP($B6287,Insumos!$C:$G,2,FALSE)),"",VLOOKUP($B6287,Insumos!$C:$G,2,FALSE))</f>
        <v/>
      </c>
      <c r="E6287" s="57" t="str">
        <f>+IF(ISERROR(VLOOKUP($B6287,Insumos!$C:$G,5,FALSE)),"",VLOOKUP($B6287,Insumos!$C:$G,5,FALSE))</f>
        <v/>
      </c>
      <c r="F6287" s="55" t="str">
        <f>+IF(ISERROR(VLOOKUP($B6287,Insumos!$C:$G,4,FALSE)),"",VLOOKUP($B6287,Insumos!$C:$G,4,FALSE))</f>
        <v/>
      </c>
      <c r="G6287" s="141"/>
      <c r="H6287" s="56">
        <f t="shared" si="226"/>
        <v>0</v>
      </c>
    </row>
    <row r="6288">
      <c r="A6288" s="53">
        <v>21.0</v>
      </c>
      <c r="B6288" s="153"/>
      <c r="C6288" s="55" t="str">
        <f>+IF(ISERROR(VLOOKUP($B6288,Insumos!$C:$G,3,FALSE)),"",VLOOKUP($B6288,Insumos!$C:$G,3,FALSE))</f>
        <v/>
      </c>
      <c r="D6288" s="56" t="str">
        <f>+IF(ISERROR(VLOOKUP($B6288,Insumos!$C:$G,2,FALSE)),"",VLOOKUP($B6288,Insumos!$C:$G,2,FALSE))</f>
        <v/>
      </c>
      <c r="E6288" s="57" t="str">
        <f>+IF(ISERROR(VLOOKUP($B6288,Insumos!$C:$G,5,FALSE)),"",VLOOKUP($B6288,Insumos!$C:$G,5,FALSE))</f>
        <v/>
      </c>
      <c r="F6288" s="55" t="str">
        <f>+IF(ISERROR(VLOOKUP($B6288,Insumos!$C:$G,4,FALSE)),"",VLOOKUP($B6288,Insumos!$C:$G,4,FALSE))</f>
        <v/>
      </c>
      <c r="G6288" s="141"/>
      <c r="H6288" s="56">
        <f t="shared" si="226"/>
        <v>0</v>
      </c>
    </row>
    <row r="6289">
      <c r="A6289" s="53">
        <v>22.0</v>
      </c>
      <c r="B6289" s="153"/>
      <c r="C6289" s="55" t="str">
        <f>+IF(ISERROR(VLOOKUP($B6289,Insumos!$C:$G,3,FALSE)),"",VLOOKUP($B6289,Insumos!$C:$G,3,FALSE))</f>
        <v/>
      </c>
      <c r="D6289" s="56" t="str">
        <f>+IF(ISERROR(VLOOKUP($B6289,Insumos!$C:$G,2,FALSE)),"",VLOOKUP($B6289,Insumos!$C:$G,2,FALSE))</f>
        <v/>
      </c>
      <c r="E6289" s="57" t="str">
        <f>+IF(ISERROR(VLOOKUP($B6289,Insumos!$C:$G,5,FALSE)),"",VLOOKUP($B6289,Insumos!$C:$G,5,FALSE))</f>
        <v/>
      </c>
      <c r="F6289" s="55" t="str">
        <f>+IF(ISERROR(VLOOKUP($B6289,Insumos!$C:$G,4,FALSE)),"",VLOOKUP($B6289,Insumos!$C:$G,4,FALSE))</f>
        <v/>
      </c>
      <c r="G6289" s="141"/>
      <c r="H6289" s="56">
        <f t="shared" si="226"/>
        <v>0</v>
      </c>
    </row>
    <row r="6290">
      <c r="A6290" s="53">
        <v>23.0</v>
      </c>
      <c r="B6290" s="153"/>
      <c r="C6290" s="55" t="str">
        <f>+IF(ISERROR(VLOOKUP($B6290,Insumos!$C:$G,3,FALSE)),"",VLOOKUP($B6290,Insumos!$C:$G,3,FALSE))</f>
        <v/>
      </c>
      <c r="D6290" s="56" t="str">
        <f>+IF(ISERROR(VLOOKUP($B6290,Insumos!$C:$G,2,FALSE)),"",VLOOKUP($B6290,Insumos!$C:$G,2,FALSE))</f>
        <v/>
      </c>
      <c r="E6290" s="57" t="str">
        <f>+IF(ISERROR(VLOOKUP($B6290,Insumos!$C:$G,5,FALSE)),"",VLOOKUP($B6290,Insumos!$C:$G,5,FALSE))</f>
        <v/>
      </c>
      <c r="F6290" s="55" t="str">
        <f>+IF(ISERROR(VLOOKUP($B6290,Insumos!$C:$G,4,FALSE)),"",VLOOKUP($B6290,Insumos!$C:$G,4,FALSE))</f>
        <v/>
      </c>
      <c r="G6290" s="141"/>
      <c r="H6290" s="56">
        <f t="shared" si="226"/>
        <v>0</v>
      </c>
    </row>
    <row r="6291">
      <c r="A6291" s="53">
        <v>24.0</v>
      </c>
      <c r="B6291" s="153"/>
      <c r="C6291" s="55" t="str">
        <f>+IF(ISERROR(VLOOKUP($B6291,Insumos!$C:$G,3,FALSE)),"",VLOOKUP($B6291,Insumos!$C:$G,3,FALSE))</f>
        <v/>
      </c>
      <c r="D6291" s="56" t="str">
        <f>+IF(ISERROR(VLOOKUP($B6291,Insumos!$C:$G,2,FALSE)),"",VLOOKUP($B6291,Insumos!$C:$G,2,FALSE))</f>
        <v/>
      </c>
      <c r="E6291" s="57" t="str">
        <f>+IF(ISERROR(VLOOKUP($B6291,Insumos!$C:$G,5,FALSE)),"",VLOOKUP($B6291,Insumos!$C:$G,5,FALSE))</f>
        <v/>
      </c>
      <c r="F6291" s="55" t="str">
        <f>+IF(ISERROR(VLOOKUP($B6291,Insumos!$C:$G,4,FALSE)),"",VLOOKUP($B6291,Insumos!$C:$G,4,FALSE))</f>
        <v/>
      </c>
      <c r="G6291" s="141"/>
      <c r="H6291" s="56">
        <f t="shared" si="226"/>
        <v>0</v>
      </c>
    </row>
    <row r="6292">
      <c r="A6292" s="42"/>
      <c r="B6292" s="140"/>
      <c r="C6292" s="41"/>
      <c r="D6292" s="44"/>
      <c r="E6292" s="45"/>
      <c r="F6292" s="41"/>
      <c r="G6292" s="67" t="s">
        <v>566</v>
      </c>
      <c r="H6292" s="68">
        <f>+SUM(H6268:H6291)</f>
        <v>6186.11</v>
      </c>
    </row>
    <row r="6293">
      <c r="A6293" s="42"/>
      <c r="B6293" s="140"/>
      <c r="C6293" s="41"/>
      <c r="D6293" s="44"/>
      <c r="E6293" s="45"/>
      <c r="F6293" s="41"/>
      <c r="G6293" s="67" t="s">
        <v>569</v>
      </c>
      <c r="H6293" s="142">
        <f>+H6292/10</f>
        <v>618.611</v>
      </c>
    </row>
    <row r="6294">
      <c r="A6294" s="42"/>
      <c r="B6294" s="140"/>
      <c r="C6294" s="41"/>
      <c r="D6294" s="44"/>
      <c r="E6294" s="45"/>
      <c r="F6294" s="41"/>
      <c r="G6294" s="67" t="s">
        <v>570</v>
      </c>
      <c r="H6294" s="143">
        <f>(H6292+H6293)*1.19</f>
        <v>8097.61799</v>
      </c>
    </row>
    <row r="6295">
      <c r="A6295" s="42"/>
      <c r="B6295" s="140"/>
      <c r="C6295" s="41"/>
      <c r="D6295" s="44"/>
      <c r="E6295" s="45"/>
      <c r="F6295" s="41"/>
      <c r="G6295" s="67" t="s">
        <v>571</v>
      </c>
      <c r="H6295" s="144">
        <f>+H6294/H6296</f>
        <v>0.3115666791</v>
      </c>
    </row>
    <row r="6296">
      <c r="A6296" s="42"/>
      <c r="B6296" s="140"/>
      <c r="C6296" s="41"/>
      <c r="D6296" s="44"/>
      <c r="E6296" s="45"/>
      <c r="F6296" s="41"/>
      <c r="G6296" s="67" t="s">
        <v>572</v>
      </c>
      <c r="H6296" s="145">
        <v>25990.0</v>
      </c>
    </row>
    <row r="6297">
      <c r="A6297" s="42"/>
      <c r="B6297" s="140"/>
      <c r="C6297" s="41"/>
      <c r="D6297" s="44"/>
      <c r="E6297" s="45"/>
      <c r="F6297" s="41"/>
      <c r="G6297" s="67"/>
      <c r="H6297" s="205"/>
    </row>
    <row r="6298">
      <c r="A6298" s="42"/>
      <c r="B6298" s="140"/>
      <c r="C6298" s="41"/>
      <c r="D6298" s="44"/>
      <c r="E6298" s="45"/>
      <c r="F6298" s="41"/>
      <c r="G6298" s="67"/>
      <c r="H6298" s="205"/>
    </row>
    <row r="6299">
      <c r="A6299" s="138" t="s">
        <v>562</v>
      </c>
      <c r="B6299" s="139" t="s">
        <v>754</v>
      </c>
      <c r="C6299" s="34"/>
      <c r="D6299" s="35"/>
      <c r="E6299" s="36"/>
      <c r="F6299" s="37"/>
      <c r="G6299" s="38"/>
      <c r="H6299" s="35"/>
    </row>
    <row r="6300">
      <c r="A6300" s="42"/>
      <c r="B6300" s="140"/>
      <c r="C6300" s="42"/>
      <c r="D6300" s="44"/>
      <c r="E6300" s="45"/>
      <c r="F6300" s="42"/>
      <c r="G6300" s="46"/>
      <c r="H6300" s="44"/>
    </row>
    <row r="6301">
      <c r="A6301" s="48" t="s">
        <v>476</v>
      </c>
      <c r="B6301" s="48" t="s">
        <v>477</v>
      </c>
      <c r="C6301" s="48" t="s">
        <v>478</v>
      </c>
      <c r="D6301" s="49" t="s">
        <v>564</v>
      </c>
      <c r="E6301" s="50" t="s">
        <v>10</v>
      </c>
      <c r="F6301" s="48" t="s">
        <v>480</v>
      </c>
      <c r="G6301" s="51" t="s">
        <v>481</v>
      </c>
      <c r="H6301" s="49" t="s">
        <v>565</v>
      </c>
    </row>
    <row r="6302">
      <c r="A6302" s="53">
        <v>1.0</v>
      </c>
      <c r="B6302" s="55" t="s">
        <v>270</v>
      </c>
      <c r="C6302" s="55" t="str">
        <f>+IF(ISERROR(VLOOKUP($B6302,Insumos!$C:$G,3,FALSE)),"",VLOOKUP($B6302,Insumos!$C:$G,3,FALSE))</f>
        <v>ROLLS</v>
      </c>
      <c r="D6302" s="56">
        <f>+IF(ISERROR(VLOOKUP($B6302,Insumos!$C:$G,2,FALSE)),"",VLOOKUP($B6302,Insumos!$C:$G,2,FALSE))</f>
        <v>1288.66</v>
      </c>
      <c r="E6302" s="57">
        <f>+IF(ISERROR(VLOOKUP($B6302,Insumos!$C:$G,5,FALSE)),"",VLOOKUP($B6302,Insumos!$C:$G,5,FALSE))</f>
        <v>1</v>
      </c>
      <c r="F6302" s="55" t="str">
        <f>+IF(ISERROR(VLOOKUP($B6302,Insumos!$C:$G,4,FALSE)),"",VLOOKUP($B6302,Insumos!$C:$G,4,FALSE))</f>
        <v>ROLLS</v>
      </c>
      <c r="G6302" s="141">
        <v>1.0</v>
      </c>
      <c r="H6302" s="56">
        <f t="shared" ref="H6302:H6321" si="227">IF(ISERROR(ROUND(+D6302/E6302*G6302,2)),0,ROUND(+D6302/E6302*G6302,2))</f>
        <v>1288.66</v>
      </c>
    </row>
    <row r="6303">
      <c r="A6303" s="53">
        <v>2.0</v>
      </c>
      <c r="B6303" s="55" t="s">
        <v>440</v>
      </c>
      <c r="C6303" s="55" t="str">
        <f>+IF(ISERROR(VLOOKUP($B6303,Insumos!$C:$G,3,FALSE)),"",VLOOKUP($B6303,Insumos!$C:$G,3,FALSE))</f>
        <v>ROLL</v>
      </c>
      <c r="D6303" s="56">
        <f>+IF(ISERROR(VLOOKUP($B6303,Insumos!$C:$G,2,FALSE)),"",VLOOKUP($B6303,Insumos!$C:$G,2,FALSE))</f>
        <v>1583.83</v>
      </c>
      <c r="E6303" s="57">
        <f>+IF(ISERROR(VLOOKUP($B6303,Insumos!$C:$G,5,FALSE)),"",VLOOKUP($B6303,Insumos!$C:$G,5,FALSE))</f>
        <v>1</v>
      </c>
      <c r="F6303" s="55" t="str">
        <f>+IF(ISERROR(VLOOKUP($B6303,Insumos!$C:$G,4,FALSE)),"",VLOOKUP($B6303,Insumos!$C:$G,4,FALSE))</f>
        <v>ROLL</v>
      </c>
      <c r="G6303" s="141">
        <v>1.0</v>
      </c>
      <c r="H6303" s="56">
        <f t="shared" si="227"/>
        <v>1583.83</v>
      </c>
    </row>
    <row r="6304">
      <c r="A6304" s="53">
        <v>3.0</v>
      </c>
      <c r="B6304" s="55" t="s">
        <v>441</v>
      </c>
      <c r="C6304" s="55" t="str">
        <f>+IF(ISERROR(VLOOKUP($B6304,Insumos!$C:$G,3,FALSE)),"",VLOOKUP($B6304,Insumos!$C:$G,3,FALSE))</f>
        <v>ROLL</v>
      </c>
      <c r="D6304" s="56">
        <f>+IF(ISERROR(VLOOKUP($B6304,Insumos!$C:$G,2,FALSE)),"",VLOOKUP($B6304,Insumos!$C:$G,2,FALSE))</f>
        <v>1163.19</v>
      </c>
      <c r="E6304" s="57">
        <f>+IF(ISERROR(VLOOKUP($B6304,Insumos!$C:$G,5,FALSE)),"",VLOOKUP($B6304,Insumos!$C:$G,5,FALSE))</f>
        <v>1</v>
      </c>
      <c r="F6304" s="55" t="str">
        <f>+IF(ISERROR(VLOOKUP($B6304,Insumos!$C:$G,4,FALSE)),"",VLOOKUP($B6304,Insumos!$C:$G,4,FALSE))</f>
        <v>ROLL</v>
      </c>
      <c r="G6304" s="141">
        <v>1.0</v>
      </c>
      <c r="H6304" s="56">
        <f t="shared" si="227"/>
        <v>1163.19</v>
      </c>
    </row>
    <row r="6305">
      <c r="A6305" s="53">
        <v>4.0</v>
      </c>
      <c r="B6305" s="55" t="s">
        <v>176</v>
      </c>
      <c r="C6305" s="55" t="str">
        <f>+IF(ISERROR(VLOOKUP($B6305,Insumos!$C:$G,3,FALSE)),"",VLOOKUP($B6305,Insumos!$C:$G,3,FALSE))</f>
        <v>ROLLS</v>
      </c>
      <c r="D6305" s="56">
        <f>+IF(ISERROR(VLOOKUP($B6305,Insumos!$C:$G,2,FALSE)),"",VLOOKUP($B6305,Insumos!$C:$G,2,FALSE))</f>
        <v>779.12</v>
      </c>
      <c r="E6305" s="57">
        <f>+IF(ISERROR(VLOOKUP($B6305,Insumos!$C:$G,5,FALSE)),"",VLOOKUP($B6305,Insumos!$C:$G,5,FALSE))</f>
        <v>1</v>
      </c>
      <c r="F6305" s="55" t="str">
        <f>+IF(ISERROR(VLOOKUP($B6305,Insumos!$C:$G,4,FALSE)),"",VLOOKUP($B6305,Insumos!$C:$G,4,FALSE))</f>
        <v>ROLLS</v>
      </c>
      <c r="G6305" s="141">
        <v>1.0</v>
      </c>
      <c r="H6305" s="56">
        <f t="shared" si="227"/>
        <v>779.12</v>
      </c>
    </row>
    <row r="6306">
      <c r="A6306" s="53">
        <v>5.0</v>
      </c>
      <c r="B6306" s="55" t="s">
        <v>294</v>
      </c>
      <c r="C6306" s="55" t="str">
        <f>+IF(ISERROR(VLOOKUP($B6306,Insumos!$C:$G,3,FALSE)),"",VLOOKUP($B6306,Insumos!$C:$G,3,FALSE))</f>
        <v>CAJA</v>
      </c>
      <c r="D6306" s="56">
        <f>+IF(ISERROR(VLOOKUP($B6306,Insumos!$C:$G,2,FALSE)),"",VLOOKUP($B6306,Insumos!$C:$G,2,FALSE))</f>
        <v>180</v>
      </c>
      <c r="E6306" s="57">
        <f>+IF(ISERROR(VLOOKUP($B6306,Insumos!$C:$G,5,FALSE)),"",VLOOKUP($B6306,Insumos!$C:$G,5,FALSE))</f>
        <v>1</v>
      </c>
      <c r="F6306" s="55" t="str">
        <f>+IF(ISERROR(VLOOKUP($B6306,Insumos!$C:$G,4,FALSE)),"",VLOOKUP($B6306,Insumos!$C:$G,4,FALSE))</f>
        <v>CAJA</v>
      </c>
      <c r="G6306" s="141">
        <v>2.0</v>
      </c>
      <c r="H6306" s="56">
        <f t="shared" si="227"/>
        <v>360</v>
      </c>
    </row>
    <row r="6307">
      <c r="A6307" s="53">
        <v>6.0</v>
      </c>
      <c r="B6307" s="55" t="s">
        <v>314</v>
      </c>
      <c r="C6307" s="55" t="str">
        <f>+IF(ISERROR(VLOOKUP($B6307,Insumos!$C:$G,3,FALSE)),"",VLOOKUP($B6307,Insumos!$C:$G,3,FALSE))</f>
        <v>UNIDAD</v>
      </c>
      <c r="D6307" s="56">
        <f>+IF(ISERROR(VLOOKUP($B6307,Insumos!$C:$G,2,FALSE)),"",VLOOKUP($B6307,Insumos!$C:$G,2,FALSE))</f>
        <v>10.5</v>
      </c>
      <c r="E6307" s="57">
        <f>+IF(ISERROR(VLOOKUP($B6307,Insumos!$C:$G,5,FALSE)),"",VLOOKUP($B6307,Insumos!$C:$G,5,FALSE))</f>
        <v>1</v>
      </c>
      <c r="F6307" s="55" t="str">
        <f>+IF(ISERROR(VLOOKUP($B6307,Insumos!$C:$G,4,FALSE)),"",VLOOKUP($B6307,Insumos!$C:$G,4,FALSE))</f>
        <v>UNIDAD</v>
      </c>
      <c r="G6307" s="141">
        <v>3.0</v>
      </c>
      <c r="H6307" s="56">
        <f t="shared" si="227"/>
        <v>31.5</v>
      </c>
    </row>
    <row r="6308">
      <c r="A6308" s="53">
        <v>7.0</v>
      </c>
      <c r="B6308" s="55" t="s">
        <v>156</v>
      </c>
      <c r="C6308" s="55" t="str">
        <f>+IF(ISERROR(VLOOKUP($B6308,Insumos!$C:$G,3,FALSE)),"",VLOOKUP($B6308,Insumos!$C:$G,3,FALSE))</f>
        <v>GRAMOS</v>
      </c>
      <c r="D6308" s="56">
        <f>+IF(ISERROR(VLOOKUP($B6308,Insumos!$C:$G,2,FALSE)),"",VLOOKUP($B6308,Insumos!$C:$G,2,FALSE))</f>
        <v>909</v>
      </c>
      <c r="E6308" s="57">
        <f>+IF(ISERROR(VLOOKUP($B6308,Insumos!$C:$G,5,FALSE)),"",VLOOKUP($B6308,Insumos!$C:$G,5,FALSE))</f>
        <v>1000</v>
      </c>
      <c r="F6308" s="55" t="str">
        <f>+IF(ISERROR(VLOOKUP($B6308,Insumos!$C:$G,4,FALSE)),"",VLOOKUP($B6308,Insumos!$C:$G,4,FALSE))</f>
        <v>GRAMOS</v>
      </c>
      <c r="G6308" s="141">
        <v>8.0</v>
      </c>
      <c r="H6308" s="56">
        <f t="shared" si="227"/>
        <v>7.27</v>
      </c>
    </row>
    <row r="6309">
      <c r="A6309" s="53">
        <v>8.0</v>
      </c>
      <c r="B6309" s="55" t="s">
        <v>313</v>
      </c>
      <c r="C6309" s="55" t="str">
        <f>+IF(ISERROR(VLOOKUP($B6309,Insumos!$C:$G,3,FALSE)),"",VLOOKUP($B6309,Insumos!$C:$G,3,FALSE))</f>
        <v>GRAMOS</v>
      </c>
      <c r="D6309" s="56">
        <f>+IF(ISERROR(VLOOKUP($B6309,Insumos!$C:$G,2,FALSE)),"",VLOOKUP($B6309,Insumos!$C:$G,2,FALSE))</f>
        <v>6750</v>
      </c>
      <c r="E6309" s="57">
        <f>+IF(ISERROR(VLOOKUP($B6309,Insumos!$C:$G,5,FALSE)),"",VLOOKUP($B6309,Insumos!$C:$G,5,FALSE))</f>
        <v>1000</v>
      </c>
      <c r="F6309" s="55" t="str">
        <f>+IF(ISERROR(VLOOKUP($B6309,Insumos!$C:$G,4,FALSE)),"",VLOOKUP($B6309,Insumos!$C:$G,4,FALSE))</f>
        <v>GRAMOS</v>
      </c>
      <c r="G6309" s="141">
        <v>8.0</v>
      </c>
      <c r="H6309" s="56">
        <f t="shared" si="227"/>
        <v>54</v>
      </c>
    </row>
    <row r="6310">
      <c r="A6310" s="53">
        <v>9.0</v>
      </c>
      <c r="B6310" s="55" t="s">
        <v>311</v>
      </c>
      <c r="C6310" s="55" t="str">
        <f>+IF(ISERROR(VLOOKUP($B6310,Insumos!$C:$G,3,FALSE)),"",VLOOKUP($B6310,Insumos!$C:$G,3,FALSE))</f>
        <v>UNIDAD</v>
      </c>
      <c r="D6310" s="56">
        <f>+IF(ISERROR(VLOOKUP($B6310,Insumos!$C:$G,2,FALSE)),"",VLOOKUP($B6310,Insumos!$C:$G,2,FALSE))</f>
        <v>75.25</v>
      </c>
      <c r="E6310" s="57">
        <f>+IF(ISERROR(VLOOKUP($B6310,Insumos!$C:$G,5,FALSE)),"",VLOOKUP($B6310,Insumos!$C:$G,5,FALSE))</f>
        <v>1</v>
      </c>
      <c r="F6310" s="55" t="str">
        <f>+IF(ISERROR(VLOOKUP($B6310,Insumos!$C:$G,4,FALSE)),"",VLOOKUP($B6310,Insumos!$C:$G,4,FALSE))</f>
        <v>UNIDAD</v>
      </c>
      <c r="G6310" s="141">
        <v>1.0</v>
      </c>
      <c r="H6310" s="56">
        <f t="shared" si="227"/>
        <v>75.25</v>
      </c>
    </row>
    <row r="6311">
      <c r="A6311" s="53">
        <v>10.0</v>
      </c>
      <c r="B6311" s="55" t="s">
        <v>312</v>
      </c>
      <c r="C6311" s="55" t="str">
        <f>+IF(ISERROR(VLOOKUP($B6311,Insumos!$C:$G,3,FALSE)),"",VLOOKUP($B6311,Insumos!$C:$G,3,FALSE))</f>
        <v>UNIDAD</v>
      </c>
      <c r="D6311" s="56">
        <f>+IF(ISERROR(VLOOKUP($B6311,Insumos!$C:$G,2,FALSE)),"",VLOOKUP($B6311,Insumos!$C:$G,2,FALSE))</f>
        <v>90.25</v>
      </c>
      <c r="E6311" s="57">
        <f>+IF(ISERROR(VLOOKUP($B6311,Insumos!$C:$G,5,FALSE)),"",VLOOKUP($B6311,Insumos!$C:$G,5,FALSE))</f>
        <v>1</v>
      </c>
      <c r="F6311" s="55" t="str">
        <f>+IF(ISERROR(VLOOKUP($B6311,Insumos!$C:$G,4,FALSE)),"",VLOOKUP($B6311,Insumos!$C:$G,4,FALSE))</f>
        <v>UNIDAD</v>
      </c>
      <c r="G6311" s="141">
        <v>1.0</v>
      </c>
      <c r="H6311" s="56">
        <f t="shared" si="227"/>
        <v>90.25</v>
      </c>
    </row>
    <row r="6312">
      <c r="A6312" s="53">
        <v>11.0</v>
      </c>
      <c r="B6312" s="55" t="s">
        <v>303</v>
      </c>
      <c r="C6312" s="55" t="str">
        <f>+IF(ISERROR(VLOOKUP($B6312,Insumos!$C:$G,3,FALSE)),"",VLOOKUP($B6312,Insumos!$C:$G,3,FALSE))</f>
        <v>UNIDAD</v>
      </c>
      <c r="D6312" s="56">
        <f>+IF(ISERROR(VLOOKUP($B6312,Insumos!$C:$G,2,FALSE)),"",VLOOKUP($B6312,Insumos!$C:$G,2,FALSE))</f>
        <v>10</v>
      </c>
      <c r="E6312" s="57">
        <f>+IF(ISERROR(VLOOKUP($B6312,Insumos!$C:$G,5,FALSE)),"",VLOOKUP($B6312,Insumos!$C:$G,5,FALSE))</f>
        <v>1</v>
      </c>
      <c r="F6312" s="55" t="str">
        <f>+IF(ISERROR(VLOOKUP($B6312,Insumos!$C:$G,4,FALSE)),"",VLOOKUP($B6312,Insumos!$C:$G,4,FALSE))</f>
        <v>UNIDAD</v>
      </c>
      <c r="G6312" s="141">
        <v>2.0</v>
      </c>
      <c r="H6312" s="56">
        <f t="shared" si="227"/>
        <v>20</v>
      </c>
    </row>
    <row r="6313">
      <c r="A6313" s="53">
        <v>12.0</v>
      </c>
      <c r="B6313" s="55" t="s">
        <v>304</v>
      </c>
      <c r="C6313" s="55" t="str">
        <f>+IF(ISERROR(VLOOKUP($B6313,Insumos!$C:$G,3,FALSE)),"",VLOOKUP($B6313,Insumos!$C:$G,3,FALSE))</f>
        <v>UNIDAD</v>
      </c>
      <c r="D6313" s="56">
        <f>+IF(ISERROR(VLOOKUP($B6313,Insumos!$C:$G,2,FALSE)),"",VLOOKUP($B6313,Insumos!$C:$G,2,FALSE))</f>
        <v>9</v>
      </c>
      <c r="E6313" s="57">
        <f>+IF(ISERROR(VLOOKUP($B6313,Insumos!$C:$G,5,FALSE)),"",VLOOKUP($B6313,Insumos!$C:$G,5,FALSE))</f>
        <v>1</v>
      </c>
      <c r="F6313" s="55" t="str">
        <f>+IF(ISERROR(VLOOKUP($B6313,Insumos!$C:$G,4,FALSE)),"",VLOOKUP($B6313,Insumos!$C:$G,4,FALSE))</f>
        <v>UNIDAD</v>
      </c>
      <c r="G6313" s="141">
        <v>2.0</v>
      </c>
      <c r="H6313" s="56">
        <f t="shared" si="227"/>
        <v>18</v>
      </c>
    </row>
    <row r="6314">
      <c r="A6314" s="53">
        <v>13.0</v>
      </c>
      <c r="B6314" s="55" t="s">
        <v>315</v>
      </c>
      <c r="C6314" s="55" t="str">
        <f>+IF(ISERROR(VLOOKUP($B6314,Insumos!$C:$G,3,FALSE)),"",VLOOKUP($B6314,Insumos!$C:$G,3,FALSE))</f>
        <v>UNIDAD</v>
      </c>
      <c r="D6314" s="56">
        <f>+IF(ISERROR(VLOOKUP($B6314,Insumos!$C:$G,2,FALSE)),"",VLOOKUP($B6314,Insumos!$C:$G,2,FALSE))</f>
        <v>170</v>
      </c>
      <c r="E6314" s="57">
        <f>+IF(ISERROR(VLOOKUP($B6314,Insumos!$C:$G,5,FALSE)),"",VLOOKUP($B6314,Insumos!$C:$G,5,FALSE))</f>
        <v>1</v>
      </c>
      <c r="F6314" s="55" t="str">
        <f>+IF(ISERROR(VLOOKUP($B6314,Insumos!$C:$G,4,FALSE)),"",VLOOKUP($B6314,Insumos!$C:$G,4,FALSE))</f>
        <v>UNIDAD</v>
      </c>
      <c r="G6314" s="141">
        <v>1.0</v>
      </c>
      <c r="H6314" s="56">
        <f t="shared" si="227"/>
        <v>170</v>
      </c>
    </row>
    <row r="6315">
      <c r="A6315" s="53">
        <v>14.0</v>
      </c>
      <c r="B6315" s="55"/>
      <c r="C6315" s="55"/>
      <c r="D6315" s="56"/>
      <c r="E6315" s="57"/>
      <c r="F6315" s="55"/>
      <c r="G6315" s="141"/>
      <c r="H6315" s="56">
        <f t="shared" si="227"/>
        <v>0</v>
      </c>
    </row>
    <row r="6316">
      <c r="A6316" s="53">
        <v>15.0</v>
      </c>
      <c r="B6316" s="153"/>
      <c r="C6316" s="55" t="str">
        <f>+IF(ISERROR(VLOOKUP($B6316,Insumos!$C:$G,3,FALSE)),"",VLOOKUP($B6316,Insumos!$C:$G,3,FALSE))</f>
        <v/>
      </c>
      <c r="D6316" s="56" t="str">
        <f>+IF(ISERROR(VLOOKUP($B6316,Insumos!$C:$G,2,FALSE)),"",VLOOKUP($B6316,Insumos!$C:$G,2,FALSE))</f>
        <v/>
      </c>
      <c r="E6316" s="57" t="str">
        <f>+IF(ISERROR(VLOOKUP($B6316,Insumos!$C:$G,5,FALSE)),"",VLOOKUP($B6316,Insumos!$C:$G,5,FALSE))</f>
        <v/>
      </c>
      <c r="F6316" s="55" t="str">
        <f>+IF(ISERROR(VLOOKUP($B6316,Insumos!$C:$G,4,FALSE)),"",VLOOKUP($B6316,Insumos!$C:$G,4,FALSE))</f>
        <v/>
      </c>
      <c r="G6316" s="141"/>
      <c r="H6316" s="56">
        <f t="shared" si="227"/>
        <v>0</v>
      </c>
    </row>
    <row r="6317">
      <c r="A6317" s="53">
        <v>16.0</v>
      </c>
      <c r="B6317" s="153"/>
      <c r="C6317" s="55" t="str">
        <f>+IF(ISERROR(VLOOKUP($B6317,Insumos!$C:$G,3,FALSE)),"",VLOOKUP($B6317,Insumos!$C:$G,3,FALSE))</f>
        <v/>
      </c>
      <c r="D6317" s="56" t="str">
        <f>+IF(ISERROR(VLOOKUP($B6317,Insumos!$C:$G,2,FALSE)),"",VLOOKUP($B6317,Insumos!$C:$G,2,FALSE))</f>
        <v/>
      </c>
      <c r="E6317" s="57" t="str">
        <f>+IF(ISERROR(VLOOKUP($B6317,Insumos!$C:$G,5,FALSE)),"",VLOOKUP($B6317,Insumos!$C:$G,5,FALSE))</f>
        <v/>
      </c>
      <c r="F6317" s="55" t="str">
        <f>+IF(ISERROR(VLOOKUP($B6317,Insumos!$C:$G,4,FALSE)),"",VLOOKUP($B6317,Insumos!$C:$G,4,FALSE))</f>
        <v/>
      </c>
      <c r="G6317" s="141"/>
      <c r="H6317" s="56">
        <f t="shared" si="227"/>
        <v>0</v>
      </c>
    </row>
    <row r="6318">
      <c r="A6318" s="53">
        <v>17.0</v>
      </c>
      <c r="B6318" s="153"/>
      <c r="C6318" s="55" t="str">
        <f>+IF(ISERROR(VLOOKUP($B6318,Insumos!$C:$G,3,FALSE)),"",VLOOKUP($B6318,Insumos!$C:$G,3,FALSE))</f>
        <v/>
      </c>
      <c r="D6318" s="56" t="str">
        <f>+IF(ISERROR(VLOOKUP($B6318,Insumos!$C:$G,2,FALSE)),"",VLOOKUP($B6318,Insumos!$C:$G,2,FALSE))</f>
        <v/>
      </c>
      <c r="E6318" s="57" t="str">
        <f>+IF(ISERROR(VLOOKUP($B6318,Insumos!$C:$G,5,FALSE)),"",VLOOKUP($B6318,Insumos!$C:$G,5,FALSE))</f>
        <v/>
      </c>
      <c r="F6318" s="55" t="str">
        <f>+IF(ISERROR(VLOOKUP($B6318,Insumos!$C:$G,4,FALSE)),"",VLOOKUP($B6318,Insumos!$C:$G,4,FALSE))</f>
        <v/>
      </c>
      <c r="G6318" s="141"/>
      <c r="H6318" s="56">
        <f t="shared" si="227"/>
        <v>0</v>
      </c>
    </row>
    <row r="6319">
      <c r="A6319" s="53">
        <v>18.0</v>
      </c>
      <c r="B6319" s="153"/>
      <c r="C6319" s="55" t="str">
        <f>+IF(ISERROR(VLOOKUP($B6319,Insumos!$C:$G,3,FALSE)),"",VLOOKUP($B6319,Insumos!$C:$G,3,FALSE))</f>
        <v/>
      </c>
      <c r="D6319" s="56" t="str">
        <f>+IF(ISERROR(VLOOKUP($B6319,Insumos!$C:$G,2,FALSE)),"",VLOOKUP($B6319,Insumos!$C:$G,2,FALSE))</f>
        <v/>
      </c>
      <c r="E6319" s="57" t="str">
        <f>+IF(ISERROR(VLOOKUP($B6319,Insumos!$C:$G,5,FALSE)),"",VLOOKUP($B6319,Insumos!$C:$G,5,FALSE))</f>
        <v/>
      </c>
      <c r="F6319" s="55" t="str">
        <f>+IF(ISERROR(VLOOKUP($B6319,Insumos!$C:$G,4,FALSE)),"",VLOOKUP($B6319,Insumos!$C:$G,4,FALSE))</f>
        <v/>
      </c>
      <c r="G6319" s="141"/>
      <c r="H6319" s="56">
        <f t="shared" si="227"/>
        <v>0</v>
      </c>
    </row>
    <row r="6320">
      <c r="A6320" s="53">
        <v>19.0</v>
      </c>
      <c r="B6320" s="153"/>
      <c r="C6320" s="55" t="str">
        <f>+IF(ISERROR(VLOOKUP($B6320,Insumos!$C:$G,3,FALSE)),"",VLOOKUP($B6320,Insumos!$C:$G,3,FALSE))</f>
        <v/>
      </c>
      <c r="D6320" s="56" t="str">
        <f>+IF(ISERROR(VLOOKUP($B6320,Insumos!$C:$G,2,FALSE)),"",VLOOKUP($B6320,Insumos!$C:$G,2,FALSE))</f>
        <v/>
      </c>
      <c r="E6320" s="57" t="str">
        <f>+IF(ISERROR(VLOOKUP($B6320,Insumos!$C:$G,5,FALSE)),"",VLOOKUP($B6320,Insumos!$C:$G,5,FALSE))</f>
        <v/>
      </c>
      <c r="F6320" s="55" t="str">
        <f>+IF(ISERROR(VLOOKUP($B6320,Insumos!$C:$G,4,FALSE)),"",VLOOKUP($B6320,Insumos!$C:$G,4,FALSE))</f>
        <v/>
      </c>
      <c r="G6320" s="141"/>
      <c r="H6320" s="56">
        <f t="shared" si="227"/>
        <v>0</v>
      </c>
    </row>
    <row r="6321">
      <c r="A6321" s="53">
        <v>20.0</v>
      </c>
      <c r="B6321" s="153"/>
      <c r="C6321" s="55" t="str">
        <f>+IF(ISERROR(VLOOKUP($B6321,Insumos!$C:$G,3,FALSE)),"",VLOOKUP($B6321,Insumos!$C:$G,3,FALSE))</f>
        <v/>
      </c>
      <c r="D6321" s="56" t="str">
        <f>+IF(ISERROR(VLOOKUP($B6321,Insumos!$C:$G,2,FALSE)),"",VLOOKUP($B6321,Insumos!$C:$G,2,FALSE))</f>
        <v/>
      </c>
      <c r="E6321" s="57" t="str">
        <f>+IF(ISERROR(VLOOKUP($B6321,Insumos!$C:$G,5,FALSE)),"",VLOOKUP($B6321,Insumos!$C:$G,5,FALSE))</f>
        <v/>
      </c>
      <c r="F6321" s="55" t="str">
        <f>+IF(ISERROR(VLOOKUP($B6321,Insumos!$C:$G,4,FALSE)),"",VLOOKUP($B6321,Insumos!$C:$G,4,FALSE))</f>
        <v/>
      </c>
      <c r="G6321" s="141"/>
      <c r="H6321" s="56">
        <f t="shared" si="227"/>
        <v>0</v>
      </c>
    </row>
    <row r="6322">
      <c r="A6322" s="42"/>
      <c r="B6322" s="140"/>
      <c r="C6322" s="41"/>
      <c r="D6322" s="44"/>
      <c r="E6322" s="45"/>
      <c r="F6322" s="41"/>
      <c r="G6322" s="67" t="s">
        <v>566</v>
      </c>
      <c r="H6322" s="68">
        <f>+SUM(H6302:H6321)</f>
        <v>5641.07</v>
      </c>
    </row>
    <row r="6323">
      <c r="A6323" s="42"/>
      <c r="B6323" s="140"/>
      <c r="C6323" s="41"/>
      <c r="D6323" s="44"/>
      <c r="E6323" s="45"/>
      <c r="F6323" s="41"/>
      <c r="G6323" s="67" t="s">
        <v>569</v>
      </c>
      <c r="H6323" s="142">
        <f>+H6322/10</f>
        <v>564.107</v>
      </c>
    </row>
    <row r="6324">
      <c r="A6324" s="42"/>
      <c r="B6324" s="140"/>
      <c r="C6324" s="41"/>
      <c r="D6324" s="44"/>
      <c r="E6324" s="45"/>
      <c r="F6324" s="41"/>
      <c r="G6324" s="67" t="s">
        <v>570</v>
      </c>
      <c r="H6324" s="143">
        <f>(H6322+H6323)*1.19</f>
        <v>7384.16063</v>
      </c>
    </row>
    <row r="6325">
      <c r="A6325" s="42"/>
      <c r="B6325" s="140"/>
      <c r="C6325" s="41"/>
      <c r="D6325" s="44"/>
      <c r="E6325" s="45"/>
      <c r="F6325" s="41"/>
      <c r="G6325" s="67" t="s">
        <v>571</v>
      </c>
      <c r="H6325" s="144">
        <f>+H6324/H6326</f>
        <v>0.3357962997</v>
      </c>
    </row>
    <row r="6326">
      <c r="A6326" s="42"/>
      <c r="B6326" s="140"/>
      <c r="C6326" s="41"/>
      <c r="D6326" s="44"/>
      <c r="E6326" s="45"/>
      <c r="F6326" s="41"/>
      <c r="G6326" s="67" t="s">
        <v>572</v>
      </c>
      <c r="H6326" s="145">
        <v>21990.0</v>
      </c>
    </row>
    <row r="6327">
      <c r="A6327" s="42"/>
      <c r="B6327" s="140"/>
      <c r="C6327" s="41"/>
      <c r="D6327" s="44"/>
      <c r="E6327" s="45"/>
      <c r="F6327" s="41"/>
      <c r="G6327" s="67"/>
      <c r="H6327" s="169"/>
    </row>
    <row r="6328">
      <c r="A6328" s="42"/>
      <c r="B6328" s="140"/>
      <c r="C6328" s="41"/>
      <c r="D6328" s="44"/>
      <c r="E6328" s="45"/>
      <c r="F6328" s="41"/>
      <c r="G6328" s="67"/>
      <c r="H6328" s="205"/>
    </row>
    <row r="6329">
      <c r="A6329" s="42"/>
      <c r="B6329" s="140"/>
      <c r="C6329" s="41"/>
      <c r="D6329" s="44"/>
      <c r="E6329" s="45"/>
      <c r="F6329" s="41"/>
      <c r="G6329" s="67"/>
      <c r="H6329" s="205"/>
    </row>
    <row r="6330">
      <c r="A6330" s="42"/>
      <c r="B6330" s="140"/>
      <c r="C6330" s="41"/>
      <c r="D6330" s="44"/>
      <c r="E6330" s="45"/>
      <c r="F6330" s="41"/>
      <c r="G6330" s="67"/>
      <c r="H6330" s="205"/>
    </row>
    <row r="6331">
      <c r="A6331" s="138" t="s">
        <v>562</v>
      </c>
      <c r="B6331" s="139" t="s">
        <v>442</v>
      </c>
      <c r="C6331" s="34"/>
      <c r="D6331" s="35"/>
      <c r="E6331" s="36"/>
      <c r="F6331" s="37"/>
      <c r="G6331" s="38"/>
      <c r="H6331" s="35"/>
    </row>
    <row r="6332">
      <c r="A6332" s="42"/>
      <c r="B6332" s="140"/>
      <c r="C6332" s="42"/>
      <c r="D6332" s="44"/>
      <c r="E6332" s="45"/>
      <c r="F6332" s="42"/>
      <c r="G6332" s="46"/>
      <c r="H6332" s="44"/>
    </row>
    <row r="6333">
      <c r="A6333" s="48" t="s">
        <v>476</v>
      </c>
      <c r="B6333" s="48" t="s">
        <v>477</v>
      </c>
      <c r="C6333" s="48" t="s">
        <v>478</v>
      </c>
      <c r="D6333" s="49" t="s">
        <v>564</v>
      </c>
      <c r="E6333" s="50" t="s">
        <v>10</v>
      </c>
      <c r="F6333" s="48" t="s">
        <v>480</v>
      </c>
      <c r="G6333" s="51" t="s">
        <v>481</v>
      </c>
      <c r="H6333" s="49" t="s">
        <v>565</v>
      </c>
    </row>
    <row r="6334">
      <c r="A6334" s="53">
        <v>1.0</v>
      </c>
      <c r="B6334" s="55" t="s">
        <v>69</v>
      </c>
      <c r="C6334" s="55" t="str">
        <f>+IF(ISERROR(VLOOKUP($B6334,Insumos!$C:$G,3,FALSE)),"",VLOOKUP($B6334,Insumos!$C:$G,3,FALSE))</f>
        <v>GRAMOS</v>
      </c>
      <c r="D6334" s="56">
        <f>+IF(ISERROR(VLOOKUP($B6334,Insumos!$C:$G,2,FALSE)),"",VLOOKUP($B6334,Insumos!$C:$G,2,FALSE))</f>
        <v>2777.79</v>
      </c>
      <c r="E6334" s="57">
        <f>+IF(ISERROR(VLOOKUP($B6334,Insumos!$C:$G,5,FALSE)),"",VLOOKUP($B6334,Insumos!$C:$G,5,FALSE))</f>
        <v>5700</v>
      </c>
      <c r="F6334" s="55" t="str">
        <f>+IF(ISERROR(VLOOKUP($B6334,Insumos!$C:$G,4,FALSE)),"",VLOOKUP($B6334,Insumos!$C:$G,4,FALSE))</f>
        <v>GRAMOS</v>
      </c>
      <c r="G6334" s="141">
        <v>110.0</v>
      </c>
      <c r="H6334" s="56">
        <f t="shared" ref="H6334:H6349" si="228">IF(ISERROR(ROUND(+D6334/E6334*G6334,2)),0,ROUND(+D6334/E6334*G6334,2))</f>
        <v>53.61</v>
      </c>
    </row>
    <row r="6335">
      <c r="A6335" s="53">
        <v>2.0</v>
      </c>
      <c r="B6335" s="55" t="s">
        <v>52</v>
      </c>
      <c r="C6335" s="55" t="str">
        <f>+IF(ISERROR(VLOOKUP($B6335,Insumos!$C:$G,3,FALSE)),"",VLOOKUP($B6335,Insumos!$C:$G,3,FALSE))</f>
        <v>UNIDAD</v>
      </c>
      <c r="D6335" s="56">
        <f>+IF(ISERROR(VLOOKUP($B6335,Insumos!$C:$G,2,FALSE)),"",VLOOKUP($B6335,Insumos!$C:$G,2,FALSE))</f>
        <v>5000</v>
      </c>
      <c r="E6335" s="57">
        <f>+IF(ISERROR(VLOOKUP($B6335,Insumos!$C:$G,5,FALSE)),"",VLOOKUP($B6335,Insumos!$C:$G,5,FALSE))</f>
        <v>100</v>
      </c>
      <c r="F6335" s="55" t="str">
        <f>+IF(ISERROR(VLOOKUP($B6335,Insumos!$C:$G,4,FALSE)),"",VLOOKUP($B6335,Insumos!$C:$G,4,FALSE))</f>
        <v>UNIDAD</v>
      </c>
      <c r="G6335" s="141">
        <v>0.5</v>
      </c>
      <c r="H6335" s="56">
        <f t="shared" si="228"/>
        <v>25</v>
      </c>
    </row>
    <row r="6336">
      <c r="A6336" s="53">
        <v>3.0</v>
      </c>
      <c r="B6336" s="55" t="s">
        <v>49</v>
      </c>
      <c r="C6336" s="55" t="str">
        <f>+IF(ISERROR(VLOOKUP($B6336,Insumos!$C:$G,3,FALSE)),"",VLOOKUP($B6336,Insumos!$C:$G,3,FALSE))</f>
        <v>GRAMOS</v>
      </c>
      <c r="D6336" s="56">
        <f>+IF(ISERROR(VLOOKUP($B6336,Insumos!$C:$G,2,FALSE)),"",VLOOKUP($B6336,Insumos!$C:$G,2,FALSE))</f>
        <v>3290</v>
      </c>
      <c r="E6336" s="57">
        <f>+IF(ISERROR(VLOOKUP($B6336,Insumos!$C:$G,5,FALSE)),"",VLOOKUP($B6336,Insumos!$C:$G,5,FALSE))</f>
        <v>1000</v>
      </c>
      <c r="F6336" s="55" t="str">
        <f>+IF(ISERROR(VLOOKUP($B6336,Insumos!$C:$G,4,FALSE)),"",VLOOKUP($B6336,Insumos!$C:$G,4,FALSE))</f>
        <v>GRAMOS</v>
      </c>
      <c r="G6336" s="141">
        <v>40.0</v>
      </c>
      <c r="H6336" s="56">
        <f t="shared" si="228"/>
        <v>131.6</v>
      </c>
    </row>
    <row r="6337">
      <c r="A6337" s="53">
        <v>4.0</v>
      </c>
      <c r="B6337" s="55" t="s">
        <v>33</v>
      </c>
      <c r="C6337" s="55" t="str">
        <f>+IF(ISERROR(VLOOKUP($B6337,Insumos!$C:$G,3,FALSE)),"",VLOOKUP($B6337,Insumos!$C:$G,3,FALSE))</f>
        <v>GRAMOS</v>
      </c>
      <c r="D6337" s="56">
        <f>+IF(ISERROR(VLOOKUP($B6337,Insumos!$C:$G,2,FALSE)),"",VLOOKUP($B6337,Insumos!$C:$G,2,FALSE))</f>
        <v>6945</v>
      </c>
      <c r="E6337" s="57">
        <f>+IF(ISERROR(VLOOKUP($B6337,Insumos!$C:$G,5,FALSE)),"",VLOOKUP($B6337,Insumos!$C:$G,5,FALSE))</f>
        <v>1360</v>
      </c>
      <c r="F6337" s="55" t="str">
        <f>+IF(ISERROR(VLOOKUP($B6337,Insumos!$C:$G,4,FALSE)),"",VLOOKUP($B6337,Insumos!$C:$G,4,FALSE))</f>
        <v>GRAMOS</v>
      </c>
      <c r="G6337" s="141">
        <v>35.0</v>
      </c>
      <c r="H6337" s="56">
        <f t="shared" si="228"/>
        <v>178.73</v>
      </c>
    </row>
    <row r="6338">
      <c r="A6338" s="53">
        <v>5.0</v>
      </c>
      <c r="B6338" s="55" t="s">
        <v>297</v>
      </c>
      <c r="C6338" s="55" t="str">
        <f>+IF(ISERROR(VLOOKUP($B6338,Insumos!$C:$G,3,FALSE)),"",VLOOKUP($B6338,Insumos!$C:$G,3,FALSE))</f>
        <v>CAJA</v>
      </c>
      <c r="D6338" s="56">
        <f>+IF(ISERROR(VLOOKUP($B6338,Insumos!$C:$G,2,FALSE)),"",VLOOKUP($B6338,Insumos!$C:$G,2,FALSE))</f>
        <v>110</v>
      </c>
      <c r="E6338" s="57">
        <f>+IF(ISERROR(VLOOKUP($B6338,Insumos!$C:$G,5,FALSE)),"",VLOOKUP($B6338,Insumos!$C:$G,5,FALSE))</f>
        <v>1</v>
      </c>
      <c r="F6338" s="55" t="str">
        <f>+IF(ISERROR(VLOOKUP($B6338,Insumos!$C:$G,4,FALSE)),"",VLOOKUP($B6338,Insumos!$C:$G,4,FALSE))</f>
        <v>CAJA</v>
      </c>
      <c r="G6338" s="141">
        <v>1.0</v>
      </c>
      <c r="H6338" s="56">
        <f t="shared" si="228"/>
        <v>110</v>
      </c>
    </row>
    <row r="6339">
      <c r="A6339" s="53">
        <v>6.0</v>
      </c>
      <c r="B6339" s="55" t="s">
        <v>314</v>
      </c>
      <c r="C6339" s="55" t="str">
        <f>+IF(ISERROR(VLOOKUP($B6339,Insumos!$C:$G,3,FALSE)),"",VLOOKUP($B6339,Insumos!$C:$G,3,FALSE))</f>
        <v>UNIDAD</v>
      </c>
      <c r="D6339" s="56">
        <f>+IF(ISERROR(VLOOKUP($B6339,Insumos!$C:$G,2,FALSE)),"",VLOOKUP($B6339,Insumos!$C:$G,2,FALSE))</f>
        <v>10.5</v>
      </c>
      <c r="E6339" s="57">
        <f>+IF(ISERROR(VLOOKUP($B6339,Insumos!$C:$G,5,FALSE)),"",VLOOKUP($B6339,Insumos!$C:$G,5,FALSE))</f>
        <v>1</v>
      </c>
      <c r="F6339" s="55" t="str">
        <f>+IF(ISERROR(VLOOKUP($B6339,Insumos!$C:$G,4,FALSE)),"",VLOOKUP($B6339,Insumos!$C:$G,4,FALSE))</f>
        <v>UNIDAD</v>
      </c>
      <c r="G6339" s="141">
        <v>1.0</v>
      </c>
      <c r="H6339" s="56">
        <f t="shared" si="228"/>
        <v>10.5</v>
      </c>
    </row>
    <row r="6340">
      <c r="A6340" s="53">
        <v>7.0</v>
      </c>
      <c r="B6340" s="55" t="s">
        <v>156</v>
      </c>
      <c r="C6340" s="55" t="str">
        <f>+IF(ISERROR(VLOOKUP($B6340,Insumos!$C:$G,3,FALSE)),"",VLOOKUP($B6340,Insumos!$C:$G,3,FALSE))</f>
        <v>GRAMOS</v>
      </c>
      <c r="D6340" s="56">
        <f>+IF(ISERROR(VLOOKUP($B6340,Insumos!$C:$G,2,FALSE)),"",VLOOKUP($B6340,Insumos!$C:$G,2,FALSE))</f>
        <v>909</v>
      </c>
      <c r="E6340" s="57">
        <f>+IF(ISERROR(VLOOKUP($B6340,Insumos!$C:$G,5,FALSE)),"",VLOOKUP($B6340,Insumos!$C:$G,5,FALSE))</f>
        <v>1000</v>
      </c>
      <c r="F6340" s="55" t="str">
        <f>+IF(ISERROR(VLOOKUP($B6340,Insumos!$C:$G,4,FALSE)),"",VLOOKUP($B6340,Insumos!$C:$G,4,FALSE))</f>
        <v>GRAMOS</v>
      </c>
      <c r="G6340" s="141">
        <v>8.0</v>
      </c>
      <c r="H6340" s="56">
        <f t="shared" si="228"/>
        <v>7.27</v>
      </c>
    </row>
    <row r="6341">
      <c r="A6341" s="53">
        <v>8.0</v>
      </c>
      <c r="B6341" s="55" t="s">
        <v>313</v>
      </c>
      <c r="C6341" s="55" t="str">
        <f>+IF(ISERROR(VLOOKUP($B6341,Insumos!$C:$G,3,FALSE)),"",VLOOKUP($B6341,Insumos!$C:$G,3,FALSE))</f>
        <v>GRAMOS</v>
      </c>
      <c r="D6341" s="56">
        <f>+IF(ISERROR(VLOOKUP($B6341,Insumos!$C:$G,2,FALSE)),"",VLOOKUP($B6341,Insumos!$C:$G,2,FALSE))</f>
        <v>6750</v>
      </c>
      <c r="E6341" s="57">
        <f>+IF(ISERROR(VLOOKUP($B6341,Insumos!$C:$G,5,FALSE)),"",VLOOKUP($B6341,Insumos!$C:$G,5,FALSE))</f>
        <v>1000</v>
      </c>
      <c r="F6341" s="55" t="str">
        <f>+IF(ISERROR(VLOOKUP($B6341,Insumos!$C:$G,4,FALSE)),"",VLOOKUP($B6341,Insumos!$C:$G,4,FALSE))</f>
        <v>GRAMOS</v>
      </c>
      <c r="G6341" s="141">
        <v>8.0</v>
      </c>
      <c r="H6341" s="56">
        <f t="shared" si="228"/>
        <v>54</v>
      </c>
    </row>
    <row r="6342">
      <c r="A6342" s="53">
        <v>9.0</v>
      </c>
      <c r="B6342" s="55" t="s">
        <v>311</v>
      </c>
      <c r="C6342" s="55" t="str">
        <f>+IF(ISERROR(VLOOKUP($B6342,Insumos!$C:$G,3,FALSE)),"",VLOOKUP($B6342,Insumos!$C:$G,3,FALSE))</f>
        <v>UNIDAD</v>
      </c>
      <c r="D6342" s="56">
        <f>+IF(ISERROR(VLOOKUP($B6342,Insumos!$C:$G,2,FALSE)),"",VLOOKUP($B6342,Insumos!$C:$G,2,FALSE))</f>
        <v>75.25</v>
      </c>
      <c r="E6342" s="57">
        <f>+IF(ISERROR(VLOOKUP($B6342,Insumos!$C:$G,5,FALSE)),"",VLOOKUP($B6342,Insumos!$C:$G,5,FALSE))</f>
        <v>1</v>
      </c>
      <c r="F6342" s="55" t="str">
        <f>+IF(ISERROR(VLOOKUP($B6342,Insumos!$C:$G,4,FALSE)),"",VLOOKUP($B6342,Insumos!$C:$G,4,FALSE))</f>
        <v>UNIDAD</v>
      </c>
      <c r="G6342" s="141">
        <v>1.0</v>
      </c>
      <c r="H6342" s="56">
        <f t="shared" si="228"/>
        <v>75.25</v>
      </c>
    </row>
    <row r="6343">
      <c r="A6343" s="53">
        <v>10.0</v>
      </c>
      <c r="B6343" s="55" t="s">
        <v>312</v>
      </c>
      <c r="C6343" s="55" t="str">
        <f>+IF(ISERROR(VLOOKUP($B6343,Insumos!$C:$G,3,FALSE)),"",VLOOKUP($B6343,Insumos!$C:$G,3,FALSE))</f>
        <v>UNIDAD</v>
      </c>
      <c r="D6343" s="56">
        <f>+IF(ISERROR(VLOOKUP($B6343,Insumos!$C:$G,2,FALSE)),"",VLOOKUP($B6343,Insumos!$C:$G,2,FALSE))</f>
        <v>90.25</v>
      </c>
      <c r="E6343" s="57">
        <f>+IF(ISERROR(VLOOKUP($B6343,Insumos!$C:$G,5,FALSE)),"",VLOOKUP($B6343,Insumos!$C:$G,5,FALSE))</f>
        <v>1</v>
      </c>
      <c r="F6343" s="55" t="str">
        <f>+IF(ISERROR(VLOOKUP($B6343,Insumos!$C:$G,4,FALSE)),"",VLOOKUP($B6343,Insumos!$C:$G,4,FALSE))</f>
        <v>UNIDAD</v>
      </c>
      <c r="G6343" s="141">
        <v>1.0</v>
      </c>
      <c r="H6343" s="56">
        <f t="shared" si="228"/>
        <v>90.25</v>
      </c>
    </row>
    <row r="6344">
      <c r="A6344" s="53">
        <v>11.0</v>
      </c>
      <c r="B6344" s="55" t="s">
        <v>303</v>
      </c>
      <c r="C6344" s="55" t="str">
        <f>+IF(ISERROR(VLOOKUP($B6344,Insumos!$C:$G,3,FALSE)),"",VLOOKUP($B6344,Insumos!$C:$G,3,FALSE))</f>
        <v>UNIDAD</v>
      </c>
      <c r="D6344" s="56">
        <f>+IF(ISERROR(VLOOKUP($B6344,Insumos!$C:$G,2,FALSE)),"",VLOOKUP($B6344,Insumos!$C:$G,2,FALSE))</f>
        <v>10</v>
      </c>
      <c r="E6344" s="57">
        <f>+IF(ISERROR(VLOOKUP($B6344,Insumos!$C:$G,5,FALSE)),"",VLOOKUP($B6344,Insumos!$C:$G,5,FALSE))</f>
        <v>1</v>
      </c>
      <c r="F6344" s="55" t="str">
        <f>+IF(ISERROR(VLOOKUP($B6344,Insumos!$C:$G,4,FALSE)),"",VLOOKUP($B6344,Insumos!$C:$G,4,FALSE))</f>
        <v>UNIDAD</v>
      </c>
      <c r="G6344" s="141">
        <v>2.0</v>
      </c>
      <c r="H6344" s="56">
        <f t="shared" si="228"/>
        <v>20</v>
      </c>
    </row>
    <row r="6345">
      <c r="A6345" s="53">
        <v>12.0</v>
      </c>
      <c r="B6345" s="55" t="s">
        <v>304</v>
      </c>
      <c r="C6345" s="55" t="str">
        <f>+IF(ISERROR(VLOOKUP($B6345,Insumos!$C:$G,3,FALSE)),"",VLOOKUP($B6345,Insumos!$C:$G,3,FALSE))</f>
        <v>UNIDAD</v>
      </c>
      <c r="D6345" s="56">
        <f>+IF(ISERROR(VLOOKUP($B6345,Insumos!$C:$G,2,FALSE)),"",VLOOKUP($B6345,Insumos!$C:$G,2,FALSE))</f>
        <v>9</v>
      </c>
      <c r="E6345" s="57">
        <f>+IF(ISERROR(VLOOKUP($B6345,Insumos!$C:$G,5,FALSE)),"",VLOOKUP($B6345,Insumos!$C:$G,5,FALSE))</f>
        <v>1</v>
      </c>
      <c r="F6345" s="55" t="str">
        <f>+IF(ISERROR(VLOOKUP($B6345,Insumos!$C:$G,4,FALSE)),"",VLOOKUP($B6345,Insumos!$C:$G,4,FALSE))</f>
        <v>UNIDAD</v>
      </c>
      <c r="G6345" s="141">
        <v>2.0</v>
      </c>
      <c r="H6345" s="56">
        <f t="shared" si="228"/>
        <v>18</v>
      </c>
    </row>
    <row r="6346">
      <c r="A6346" s="53">
        <v>13.0</v>
      </c>
      <c r="B6346" s="55" t="s">
        <v>315</v>
      </c>
      <c r="C6346" s="55" t="str">
        <f>+IF(ISERROR(VLOOKUP($B6346,Insumos!$C:$G,3,FALSE)),"",VLOOKUP($B6346,Insumos!$C:$G,3,FALSE))</f>
        <v>UNIDAD</v>
      </c>
      <c r="D6346" s="56">
        <f>+IF(ISERROR(VLOOKUP($B6346,Insumos!$C:$G,2,FALSE)),"",VLOOKUP($B6346,Insumos!$C:$G,2,FALSE))</f>
        <v>170</v>
      </c>
      <c r="E6346" s="57">
        <f>+IF(ISERROR(VLOOKUP($B6346,Insumos!$C:$G,5,FALSE)),"",VLOOKUP($B6346,Insumos!$C:$G,5,FALSE))</f>
        <v>1</v>
      </c>
      <c r="F6346" s="55" t="str">
        <f>+IF(ISERROR(VLOOKUP($B6346,Insumos!$C:$G,4,FALSE)),"",VLOOKUP($B6346,Insumos!$C:$G,4,FALSE))</f>
        <v>UNIDAD</v>
      </c>
      <c r="G6346" s="141">
        <v>1.0</v>
      </c>
      <c r="H6346" s="56">
        <f t="shared" si="228"/>
        <v>170</v>
      </c>
    </row>
    <row r="6347">
      <c r="A6347" s="53">
        <v>14.0</v>
      </c>
      <c r="B6347" s="153"/>
      <c r="C6347" s="55" t="str">
        <f>+IF(ISERROR(VLOOKUP($B6347,Insumos!$C:$G,3,FALSE)),"",VLOOKUP($B6347,Insumos!$C:$G,3,FALSE))</f>
        <v/>
      </c>
      <c r="D6347" s="56" t="str">
        <f>+IF(ISERROR(VLOOKUP($B6347,Insumos!$C:$G,2,FALSE)),"",VLOOKUP($B6347,Insumos!$C:$G,2,FALSE))</f>
        <v/>
      </c>
      <c r="E6347" s="57" t="str">
        <f>+IF(ISERROR(VLOOKUP($B6347,Insumos!$C:$G,5,FALSE)),"",VLOOKUP($B6347,Insumos!$C:$G,5,FALSE))</f>
        <v/>
      </c>
      <c r="F6347" s="55" t="str">
        <f>+IF(ISERROR(VLOOKUP($B6347,Insumos!$C:$G,4,FALSE)),"",VLOOKUP($B6347,Insumos!$C:$G,4,FALSE))</f>
        <v/>
      </c>
      <c r="G6347" s="141"/>
      <c r="H6347" s="56">
        <f t="shared" si="228"/>
        <v>0</v>
      </c>
    </row>
    <row r="6348">
      <c r="A6348" s="53">
        <v>15.0</v>
      </c>
      <c r="B6348" s="153"/>
      <c r="C6348" s="55" t="str">
        <f>+IF(ISERROR(VLOOKUP($B6348,Insumos!$C:$G,3,FALSE)),"",VLOOKUP($B6348,Insumos!$C:$G,3,FALSE))</f>
        <v/>
      </c>
      <c r="D6348" s="56" t="str">
        <f>+IF(ISERROR(VLOOKUP($B6348,Insumos!$C:$G,2,FALSE)),"",VLOOKUP($B6348,Insumos!$C:$G,2,FALSE))</f>
        <v/>
      </c>
      <c r="E6348" s="57" t="str">
        <f>+IF(ISERROR(VLOOKUP($B6348,Insumos!$C:$G,5,FALSE)),"",VLOOKUP($B6348,Insumos!$C:$G,5,FALSE))</f>
        <v/>
      </c>
      <c r="F6348" s="55" t="str">
        <f>+IF(ISERROR(VLOOKUP($B6348,Insumos!$C:$G,4,FALSE)),"",VLOOKUP($B6348,Insumos!$C:$G,4,FALSE))</f>
        <v/>
      </c>
      <c r="G6348" s="141"/>
      <c r="H6348" s="56">
        <f t="shared" si="228"/>
        <v>0</v>
      </c>
    </row>
    <row r="6349">
      <c r="A6349" s="53">
        <v>16.0</v>
      </c>
      <c r="B6349" s="153"/>
      <c r="C6349" s="55" t="str">
        <f>+IF(ISERROR(VLOOKUP($B6349,Insumos!$C:$G,3,FALSE)),"",VLOOKUP($B6349,Insumos!$C:$G,3,FALSE))</f>
        <v/>
      </c>
      <c r="D6349" s="56" t="str">
        <f>+IF(ISERROR(VLOOKUP($B6349,Insumos!$C:$G,2,FALSE)),"",VLOOKUP($B6349,Insumos!$C:$G,2,FALSE))</f>
        <v/>
      </c>
      <c r="E6349" s="57" t="str">
        <f>+IF(ISERROR(VLOOKUP($B6349,Insumos!$C:$G,5,FALSE)),"",VLOOKUP($B6349,Insumos!$C:$G,5,FALSE))</f>
        <v/>
      </c>
      <c r="F6349" s="55" t="str">
        <f>+IF(ISERROR(VLOOKUP($B6349,Insumos!$C:$G,4,FALSE)),"",VLOOKUP($B6349,Insumos!$C:$G,4,FALSE))</f>
        <v/>
      </c>
      <c r="G6349" s="141"/>
      <c r="H6349" s="56">
        <f t="shared" si="228"/>
        <v>0</v>
      </c>
    </row>
    <row r="6350">
      <c r="A6350" s="42"/>
      <c r="B6350" s="140"/>
      <c r="C6350" s="41"/>
      <c r="D6350" s="44"/>
      <c r="E6350" s="45"/>
      <c r="F6350" s="41"/>
      <c r="G6350" s="67" t="s">
        <v>566</v>
      </c>
      <c r="H6350" s="68">
        <f>+SUM(H6334:H6349)</f>
        <v>944.21</v>
      </c>
    </row>
    <row r="6351">
      <c r="A6351" s="42"/>
      <c r="B6351" s="140"/>
      <c r="C6351" s="41"/>
      <c r="D6351" s="44"/>
      <c r="E6351" s="45"/>
      <c r="F6351" s="41"/>
      <c r="G6351" s="67" t="s">
        <v>569</v>
      </c>
      <c r="H6351" s="142">
        <f>+H6350/10</f>
        <v>94.421</v>
      </c>
    </row>
    <row r="6352">
      <c r="A6352" s="42"/>
      <c r="B6352" s="140"/>
      <c r="C6352" s="41"/>
      <c r="D6352" s="44"/>
      <c r="E6352" s="45"/>
      <c r="F6352" s="41"/>
      <c r="G6352" s="67" t="s">
        <v>570</v>
      </c>
      <c r="H6352" s="143">
        <f>(H6350+H6351)*1.19</f>
        <v>1235.97089</v>
      </c>
    </row>
    <row r="6353">
      <c r="A6353" s="42"/>
      <c r="B6353" s="140"/>
      <c r="C6353" s="41"/>
      <c r="D6353" s="44"/>
      <c r="E6353" s="45"/>
      <c r="F6353" s="41"/>
      <c r="G6353" s="67" t="s">
        <v>571</v>
      </c>
      <c r="H6353" s="144" t="str">
        <f>+H6352/H6354</f>
        <v>#DIV/0!</v>
      </c>
    </row>
    <row r="6354">
      <c r="A6354" s="42"/>
      <c r="B6354" s="140"/>
      <c r="C6354" s="41"/>
      <c r="D6354" s="44"/>
      <c r="E6354" s="45"/>
      <c r="F6354" s="41"/>
      <c r="G6354" s="67" t="s">
        <v>572</v>
      </c>
      <c r="H6354" s="145"/>
    </row>
    <row r="6355">
      <c r="A6355" s="42"/>
      <c r="B6355" s="140"/>
      <c r="C6355" s="41"/>
      <c r="D6355" s="44"/>
      <c r="E6355" s="45"/>
      <c r="F6355" s="41"/>
      <c r="G6355" s="67"/>
      <c r="H6355" s="205"/>
    </row>
    <row r="6356">
      <c r="A6356" s="138" t="s">
        <v>562</v>
      </c>
      <c r="B6356" s="139" t="s">
        <v>443</v>
      </c>
      <c r="C6356" s="34"/>
      <c r="D6356" s="35"/>
      <c r="E6356" s="36"/>
      <c r="F6356" s="37"/>
      <c r="G6356" s="38"/>
      <c r="H6356" s="35"/>
    </row>
    <row r="6357">
      <c r="A6357" s="42"/>
      <c r="B6357" s="140"/>
      <c r="C6357" s="42"/>
      <c r="D6357" s="44"/>
      <c r="E6357" s="45"/>
      <c r="F6357" s="42"/>
      <c r="G6357" s="46"/>
      <c r="H6357" s="44"/>
    </row>
    <row r="6358">
      <c r="A6358" s="48" t="s">
        <v>476</v>
      </c>
      <c r="B6358" s="48" t="s">
        <v>477</v>
      </c>
      <c r="C6358" s="48" t="s">
        <v>478</v>
      </c>
      <c r="D6358" s="49" t="s">
        <v>564</v>
      </c>
      <c r="E6358" s="50" t="s">
        <v>10</v>
      </c>
      <c r="F6358" s="48" t="s">
        <v>480</v>
      </c>
      <c r="G6358" s="51" t="s">
        <v>481</v>
      </c>
      <c r="H6358" s="49" t="s">
        <v>565</v>
      </c>
    </row>
    <row r="6359">
      <c r="A6359" s="53">
        <v>1.0</v>
      </c>
      <c r="B6359" s="55" t="s">
        <v>69</v>
      </c>
      <c r="C6359" s="55" t="str">
        <f>+IF(ISERROR(VLOOKUP($B6359,Insumos!$C:$G,3,FALSE)),"",VLOOKUP($B6359,Insumos!$C:$G,3,FALSE))</f>
        <v>GRAMOS</v>
      </c>
      <c r="D6359" s="56">
        <f>+IF(ISERROR(VLOOKUP($B6359,Insumos!$C:$G,2,FALSE)),"",VLOOKUP($B6359,Insumos!$C:$G,2,FALSE))</f>
        <v>2777.79</v>
      </c>
      <c r="E6359" s="57">
        <f>+IF(ISERROR(VLOOKUP($B6359,Insumos!$C:$G,5,FALSE)),"",VLOOKUP($B6359,Insumos!$C:$G,5,FALSE))</f>
        <v>5700</v>
      </c>
      <c r="F6359" s="55" t="str">
        <f>+IF(ISERROR(VLOOKUP($B6359,Insumos!$C:$G,4,FALSE)),"",VLOOKUP($B6359,Insumos!$C:$G,4,FALSE))</f>
        <v>GRAMOS</v>
      </c>
      <c r="G6359" s="141">
        <v>110.0</v>
      </c>
      <c r="H6359" s="56">
        <f t="shared" ref="H6359:H6373" si="229">IF(ISERROR(ROUND(+D6359/E6359*G6359,2)),0,ROUND(+D6359/E6359*G6359,2))</f>
        <v>53.61</v>
      </c>
    </row>
    <row r="6360">
      <c r="A6360" s="53">
        <v>2.0</v>
      </c>
      <c r="B6360" s="55" t="s">
        <v>52</v>
      </c>
      <c r="C6360" s="55" t="str">
        <f>+IF(ISERROR(VLOOKUP($B6360,Insumos!$C:$G,3,FALSE)),"",VLOOKUP($B6360,Insumos!$C:$G,3,FALSE))</f>
        <v>UNIDAD</v>
      </c>
      <c r="D6360" s="56">
        <f>+IF(ISERROR(VLOOKUP($B6360,Insumos!$C:$G,2,FALSE)),"",VLOOKUP($B6360,Insumos!$C:$G,2,FALSE))</f>
        <v>5000</v>
      </c>
      <c r="E6360" s="57">
        <f>+IF(ISERROR(VLOOKUP($B6360,Insumos!$C:$G,5,FALSE)),"",VLOOKUP($B6360,Insumos!$C:$G,5,FALSE))</f>
        <v>100</v>
      </c>
      <c r="F6360" s="55" t="str">
        <f>+IF(ISERROR(VLOOKUP($B6360,Insumos!$C:$G,4,FALSE)),"",VLOOKUP($B6360,Insumos!$C:$G,4,FALSE))</f>
        <v>UNIDAD</v>
      </c>
      <c r="G6360" s="141">
        <v>0.5</v>
      </c>
      <c r="H6360" s="56">
        <f t="shared" si="229"/>
        <v>25</v>
      </c>
    </row>
    <row r="6361">
      <c r="A6361" s="53">
        <v>3.0</v>
      </c>
      <c r="B6361" s="55" t="s">
        <v>236</v>
      </c>
      <c r="C6361" s="55" t="str">
        <f>+IF(ISERROR(VLOOKUP($B6361,Insumos!$C:$G,3,FALSE)),"",VLOOKUP($B6361,Insumos!$C:$G,3,FALSE))</f>
        <v>GRAMOS</v>
      </c>
      <c r="D6361" s="56">
        <f>+IF(ISERROR(VLOOKUP($B6361,Insumos!$C:$G,2,FALSE)),"",VLOOKUP($B6361,Insumos!$C:$G,2,FALSE))</f>
        <v>8753.846154</v>
      </c>
      <c r="E6361" s="57">
        <f>+IF(ISERROR(VLOOKUP($B6361,Insumos!$C:$G,5,FALSE)),"",VLOOKUP($B6361,Insumos!$C:$G,5,FALSE))</f>
        <v>1000</v>
      </c>
      <c r="F6361" s="55" t="str">
        <f>+IF(ISERROR(VLOOKUP($B6361,Insumos!$C:$G,4,FALSE)),"",VLOOKUP($B6361,Insumos!$C:$G,4,FALSE))</f>
        <v>GRAMOS</v>
      </c>
      <c r="G6361" s="141">
        <v>40.0</v>
      </c>
      <c r="H6361" s="56">
        <f t="shared" si="229"/>
        <v>350.15</v>
      </c>
    </row>
    <row r="6362">
      <c r="A6362" s="53">
        <v>4.0</v>
      </c>
      <c r="B6362" s="55" t="s">
        <v>33</v>
      </c>
      <c r="C6362" s="55" t="str">
        <f>+IF(ISERROR(VLOOKUP($B6362,Insumos!$C:$G,3,FALSE)),"",VLOOKUP($B6362,Insumos!$C:$G,3,FALSE))</f>
        <v>GRAMOS</v>
      </c>
      <c r="D6362" s="56">
        <f>+IF(ISERROR(VLOOKUP($B6362,Insumos!$C:$G,2,FALSE)),"",VLOOKUP($B6362,Insumos!$C:$G,2,FALSE))</f>
        <v>6945</v>
      </c>
      <c r="E6362" s="57">
        <f>+IF(ISERROR(VLOOKUP($B6362,Insumos!$C:$G,5,FALSE)),"",VLOOKUP($B6362,Insumos!$C:$G,5,FALSE))</f>
        <v>1360</v>
      </c>
      <c r="F6362" s="55" t="str">
        <f>+IF(ISERROR(VLOOKUP($B6362,Insumos!$C:$G,4,FALSE)),"",VLOOKUP($B6362,Insumos!$C:$G,4,FALSE))</f>
        <v>GRAMOS</v>
      </c>
      <c r="G6362" s="141">
        <v>35.0</v>
      </c>
      <c r="H6362" s="56">
        <f t="shared" si="229"/>
        <v>178.73</v>
      </c>
    </row>
    <row r="6363">
      <c r="A6363" s="53">
        <v>5.0</v>
      </c>
      <c r="B6363" s="55" t="s">
        <v>297</v>
      </c>
      <c r="C6363" s="55" t="str">
        <f>+IF(ISERROR(VLOOKUP($B6363,Insumos!$C:$G,3,FALSE)),"",VLOOKUP($B6363,Insumos!$C:$G,3,FALSE))</f>
        <v>CAJA</v>
      </c>
      <c r="D6363" s="56">
        <f>+IF(ISERROR(VLOOKUP($B6363,Insumos!$C:$G,2,FALSE)),"",VLOOKUP($B6363,Insumos!$C:$G,2,FALSE))</f>
        <v>110</v>
      </c>
      <c r="E6363" s="57">
        <f>+IF(ISERROR(VLOOKUP($B6363,Insumos!$C:$G,5,FALSE)),"",VLOOKUP($B6363,Insumos!$C:$G,5,FALSE))</f>
        <v>1</v>
      </c>
      <c r="F6363" s="55" t="str">
        <f>+IF(ISERROR(VLOOKUP($B6363,Insumos!$C:$G,4,FALSE)),"",VLOOKUP($B6363,Insumos!$C:$G,4,FALSE))</f>
        <v>CAJA</v>
      </c>
      <c r="G6363" s="141">
        <v>1.0</v>
      </c>
      <c r="H6363" s="56">
        <f t="shared" si="229"/>
        <v>110</v>
      </c>
    </row>
    <row r="6364">
      <c r="A6364" s="53">
        <v>6.0</v>
      </c>
      <c r="B6364" s="55" t="s">
        <v>314</v>
      </c>
      <c r="C6364" s="55" t="str">
        <f>+IF(ISERROR(VLOOKUP($B6364,Insumos!$C:$G,3,FALSE)),"",VLOOKUP($B6364,Insumos!$C:$G,3,FALSE))</f>
        <v>UNIDAD</v>
      </c>
      <c r="D6364" s="56">
        <f>+IF(ISERROR(VLOOKUP($B6364,Insumos!$C:$G,2,FALSE)),"",VLOOKUP($B6364,Insumos!$C:$G,2,FALSE))</f>
        <v>10.5</v>
      </c>
      <c r="E6364" s="57">
        <f>+IF(ISERROR(VLOOKUP($B6364,Insumos!$C:$G,5,FALSE)),"",VLOOKUP($B6364,Insumos!$C:$G,5,FALSE))</f>
        <v>1</v>
      </c>
      <c r="F6364" s="55" t="str">
        <f>+IF(ISERROR(VLOOKUP($B6364,Insumos!$C:$G,4,FALSE)),"",VLOOKUP($B6364,Insumos!$C:$G,4,FALSE))</f>
        <v>UNIDAD</v>
      </c>
      <c r="G6364" s="141">
        <v>1.0</v>
      </c>
      <c r="H6364" s="56">
        <f t="shared" si="229"/>
        <v>10.5</v>
      </c>
    </row>
    <row r="6365">
      <c r="A6365" s="53">
        <v>7.0</v>
      </c>
      <c r="B6365" s="55" t="s">
        <v>156</v>
      </c>
      <c r="C6365" s="55" t="str">
        <f>+IF(ISERROR(VLOOKUP($B6365,Insumos!$C:$G,3,FALSE)),"",VLOOKUP($B6365,Insumos!$C:$G,3,FALSE))</f>
        <v>GRAMOS</v>
      </c>
      <c r="D6365" s="56">
        <f>+IF(ISERROR(VLOOKUP($B6365,Insumos!$C:$G,2,FALSE)),"",VLOOKUP($B6365,Insumos!$C:$G,2,FALSE))</f>
        <v>909</v>
      </c>
      <c r="E6365" s="57">
        <f>+IF(ISERROR(VLOOKUP($B6365,Insumos!$C:$G,5,FALSE)),"",VLOOKUP($B6365,Insumos!$C:$G,5,FALSE))</f>
        <v>1000</v>
      </c>
      <c r="F6365" s="55" t="str">
        <f>+IF(ISERROR(VLOOKUP($B6365,Insumos!$C:$G,4,FALSE)),"",VLOOKUP($B6365,Insumos!$C:$G,4,FALSE))</f>
        <v>GRAMOS</v>
      </c>
      <c r="G6365" s="141">
        <v>8.0</v>
      </c>
      <c r="H6365" s="56">
        <f t="shared" si="229"/>
        <v>7.27</v>
      </c>
    </row>
    <row r="6366">
      <c r="A6366" s="53">
        <v>8.0</v>
      </c>
      <c r="B6366" s="55" t="s">
        <v>313</v>
      </c>
      <c r="C6366" s="55" t="str">
        <f>+IF(ISERROR(VLOOKUP($B6366,Insumos!$C:$G,3,FALSE)),"",VLOOKUP($B6366,Insumos!$C:$G,3,FALSE))</f>
        <v>GRAMOS</v>
      </c>
      <c r="D6366" s="56">
        <f>+IF(ISERROR(VLOOKUP($B6366,Insumos!$C:$G,2,FALSE)),"",VLOOKUP($B6366,Insumos!$C:$G,2,FALSE))</f>
        <v>6750</v>
      </c>
      <c r="E6366" s="57">
        <f>+IF(ISERROR(VLOOKUP($B6366,Insumos!$C:$G,5,FALSE)),"",VLOOKUP($B6366,Insumos!$C:$G,5,FALSE))</f>
        <v>1000</v>
      </c>
      <c r="F6366" s="55" t="str">
        <f>+IF(ISERROR(VLOOKUP($B6366,Insumos!$C:$G,4,FALSE)),"",VLOOKUP($B6366,Insumos!$C:$G,4,FALSE))</f>
        <v>GRAMOS</v>
      </c>
      <c r="G6366" s="141">
        <v>8.0</v>
      </c>
      <c r="H6366" s="56">
        <f t="shared" si="229"/>
        <v>54</v>
      </c>
    </row>
    <row r="6367">
      <c r="A6367" s="53">
        <v>9.0</v>
      </c>
      <c r="B6367" s="55" t="s">
        <v>311</v>
      </c>
      <c r="C6367" s="55" t="str">
        <f>+IF(ISERROR(VLOOKUP($B6367,Insumos!$C:$G,3,FALSE)),"",VLOOKUP($B6367,Insumos!$C:$G,3,FALSE))</f>
        <v>UNIDAD</v>
      </c>
      <c r="D6367" s="56">
        <f>+IF(ISERROR(VLOOKUP($B6367,Insumos!$C:$G,2,FALSE)),"",VLOOKUP($B6367,Insumos!$C:$G,2,FALSE))</f>
        <v>75.25</v>
      </c>
      <c r="E6367" s="57">
        <f>+IF(ISERROR(VLOOKUP($B6367,Insumos!$C:$G,5,FALSE)),"",VLOOKUP($B6367,Insumos!$C:$G,5,FALSE))</f>
        <v>1</v>
      </c>
      <c r="F6367" s="55" t="str">
        <f>+IF(ISERROR(VLOOKUP($B6367,Insumos!$C:$G,4,FALSE)),"",VLOOKUP($B6367,Insumos!$C:$G,4,FALSE))</f>
        <v>UNIDAD</v>
      </c>
      <c r="G6367" s="141">
        <v>1.0</v>
      </c>
      <c r="H6367" s="56">
        <f t="shared" si="229"/>
        <v>75.25</v>
      </c>
    </row>
    <row r="6368">
      <c r="A6368" s="53">
        <v>10.0</v>
      </c>
      <c r="B6368" s="55" t="s">
        <v>312</v>
      </c>
      <c r="C6368" s="55" t="str">
        <f>+IF(ISERROR(VLOOKUP($B6368,Insumos!$C:$G,3,FALSE)),"",VLOOKUP($B6368,Insumos!$C:$G,3,FALSE))</f>
        <v>UNIDAD</v>
      </c>
      <c r="D6368" s="56">
        <f>+IF(ISERROR(VLOOKUP($B6368,Insumos!$C:$G,2,FALSE)),"",VLOOKUP($B6368,Insumos!$C:$G,2,FALSE))</f>
        <v>90.25</v>
      </c>
      <c r="E6368" s="57">
        <f>+IF(ISERROR(VLOOKUP($B6368,Insumos!$C:$G,5,FALSE)),"",VLOOKUP($B6368,Insumos!$C:$G,5,FALSE))</f>
        <v>1</v>
      </c>
      <c r="F6368" s="55" t="str">
        <f>+IF(ISERROR(VLOOKUP($B6368,Insumos!$C:$G,4,FALSE)),"",VLOOKUP($B6368,Insumos!$C:$G,4,FALSE))</f>
        <v>UNIDAD</v>
      </c>
      <c r="G6368" s="141">
        <v>1.0</v>
      </c>
      <c r="H6368" s="56">
        <f t="shared" si="229"/>
        <v>90.25</v>
      </c>
    </row>
    <row r="6369">
      <c r="A6369" s="53">
        <v>11.0</v>
      </c>
      <c r="B6369" s="55" t="s">
        <v>303</v>
      </c>
      <c r="C6369" s="55" t="str">
        <f>+IF(ISERROR(VLOOKUP($B6369,Insumos!$C:$G,3,FALSE)),"",VLOOKUP($B6369,Insumos!$C:$G,3,FALSE))</f>
        <v>UNIDAD</v>
      </c>
      <c r="D6369" s="56">
        <f>+IF(ISERROR(VLOOKUP($B6369,Insumos!$C:$G,2,FALSE)),"",VLOOKUP($B6369,Insumos!$C:$G,2,FALSE))</f>
        <v>10</v>
      </c>
      <c r="E6369" s="57">
        <f>+IF(ISERROR(VLOOKUP($B6369,Insumos!$C:$G,5,FALSE)),"",VLOOKUP($B6369,Insumos!$C:$G,5,FALSE))</f>
        <v>1</v>
      </c>
      <c r="F6369" s="55" t="str">
        <f>+IF(ISERROR(VLOOKUP($B6369,Insumos!$C:$G,4,FALSE)),"",VLOOKUP($B6369,Insumos!$C:$G,4,FALSE))</f>
        <v>UNIDAD</v>
      </c>
      <c r="G6369" s="141">
        <v>2.0</v>
      </c>
      <c r="H6369" s="56">
        <f t="shared" si="229"/>
        <v>20</v>
      </c>
    </row>
    <row r="6370">
      <c r="A6370" s="53">
        <v>12.0</v>
      </c>
      <c r="B6370" s="55" t="s">
        <v>304</v>
      </c>
      <c r="C6370" s="55" t="str">
        <f>+IF(ISERROR(VLOOKUP($B6370,Insumos!$C:$G,3,FALSE)),"",VLOOKUP($B6370,Insumos!$C:$G,3,FALSE))</f>
        <v>UNIDAD</v>
      </c>
      <c r="D6370" s="56">
        <f>+IF(ISERROR(VLOOKUP($B6370,Insumos!$C:$G,2,FALSE)),"",VLOOKUP($B6370,Insumos!$C:$G,2,FALSE))</f>
        <v>9</v>
      </c>
      <c r="E6370" s="57">
        <f>+IF(ISERROR(VLOOKUP($B6370,Insumos!$C:$G,5,FALSE)),"",VLOOKUP($B6370,Insumos!$C:$G,5,FALSE))</f>
        <v>1</v>
      </c>
      <c r="F6370" s="55" t="str">
        <f>+IF(ISERROR(VLOOKUP($B6370,Insumos!$C:$G,4,FALSE)),"",VLOOKUP($B6370,Insumos!$C:$G,4,FALSE))</f>
        <v>UNIDAD</v>
      </c>
      <c r="G6370" s="141">
        <v>2.0</v>
      </c>
      <c r="H6370" s="56">
        <f t="shared" si="229"/>
        <v>18</v>
      </c>
    </row>
    <row r="6371">
      <c r="A6371" s="53">
        <v>13.0</v>
      </c>
      <c r="B6371" s="55" t="s">
        <v>315</v>
      </c>
      <c r="C6371" s="55" t="str">
        <f>+IF(ISERROR(VLOOKUP($B6371,Insumos!$C:$G,3,FALSE)),"",VLOOKUP($B6371,Insumos!$C:$G,3,FALSE))</f>
        <v>UNIDAD</v>
      </c>
      <c r="D6371" s="56">
        <f>+IF(ISERROR(VLOOKUP($B6371,Insumos!$C:$G,2,FALSE)),"",VLOOKUP($B6371,Insumos!$C:$G,2,FALSE))</f>
        <v>170</v>
      </c>
      <c r="E6371" s="57">
        <f>+IF(ISERROR(VLOOKUP($B6371,Insumos!$C:$G,5,FALSE)),"",VLOOKUP($B6371,Insumos!$C:$G,5,FALSE))</f>
        <v>1</v>
      </c>
      <c r="F6371" s="55" t="str">
        <f>+IF(ISERROR(VLOOKUP($B6371,Insumos!$C:$G,4,FALSE)),"",VLOOKUP($B6371,Insumos!$C:$G,4,FALSE))</f>
        <v>UNIDAD</v>
      </c>
      <c r="G6371" s="141">
        <v>1.0</v>
      </c>
      <c r="H6371" s="56">
        <f t="shared" si="229"/>
        <v>170</v>
      </c>
    </row>
    <row r="6372">
      <c r="A6372" s="53">
        <v>14.0</v>
      </c>
      <c r="B6372" s="153"/>
      <c r="C6372" s="55" t="str">
        <f>+IF(ISERROR(VLOOKUP($B6372,Insumos!$C:$G,3,FALSE)),"",VLOOKUP($B6372,Insumos!$C:$G,3,FALSE))</f>
        <v/>
      </c>
      <c r="D6372" s="56" t="str">
        <f>+IF(ISERROR(VLOOKUP($B6372,Insumos!$C:$G,2,FALSE)),"",VLOOKUP($B6372,Insumos!$C:$G,2,FALSE))</f>
        <v/>
      </c>
      <c r="E6372" s="57" t="str">
        <f>+IF(ISERROR(VLOOKUP($B6372,Insumos!$C:$G,5,FALSE)),"",VLOOKUP($B6372,Insumos!$C:$G,5,FALSE))</f>
        <v/>
      </c>
      <c r="F6372" s="55" t="str">
        <f>+IF(ISERROR(VLOOKUP($B6372,Insumos!$C:$G,4,FALSE)),"",VLOOKUP($B6372,Insumos!$C:$G,4,FALSE))</f>
        <v/>
      </c>
      <c r="G6372" s="141"/>
      <c r="H6372" s="56">
        <f t="shared" si="229"/>
        <v>0</v>
      </c>
    </row>
    <row r="6373">
      <c r="A6373" s="53">
        <v>15.0</v>
      </c>
      <c r="B6373" s="153"/>
      <c r="C6373" s="55" t="str">
        <f>+IF(ISERROR(VLOOKUP($B6373,Insumos!$C:$G,3,FALSE)),"",VLOOKUP($B6373,Insumos!$C:$G,3,FALSE))</f>
        <v/>
      </c>
      <c r="D6373" s="56" t="str">
        <f>+IF(ISERROR(VLOOKUP($B6373,Insumos!$C:$G,2,FALSE)),"",VLOOKUP($B6373,Insumos!$C:$G,2,FALSE))</f>
        <v/>
      </c>
      <c r="E6373" s="57" t="str">
        <f>+IF(ISERROR(VLOOKUP($B6373,Insumos!$C:$G,5,FALSE)),"",VLOOKUP($B6373,Insumos!$C:$G,5,FALSE))</f>
        <v/>
      </c>
      <c r="F6373" s="55" t="str">
        <f>+IF(ISERROR(VLOOKUP($B6373,Insumos!$C:$G,4,FALSE)),"",VLOOKUP($B6373,Insumos!$C:$G,4,FALSE))</f>
        <v/>
      </c>
      <c r="G6373" s="141"/>
      <c r="H6373" s="56">
        <f t="shared" si="229"/>
        <v>0</v>
      </c>
    </row>
    <row r="6374">
      <c r="A6374" s="42"/>
      <c r="B6374" s="140"/>
      <c r="C6374" s="41"/>
      <c r="D6374" s="44"/>
      <c r="E6374" s="45"/>
      <c r="F6374" s="41"/>
      <c r="G6374" s="67" t="s">
        <v>566</v>
      </c>
      <c r="H6374" s="68">
        <f>+SUM(H6359:H6373)</f>
        <v>1162.76</v>
      </c>
    </row>
    <row r="6375">
      <c r="A6375" s="42"/>
      <c r="B6375" s="140"/>
      <c r="C6375" s="41"/>
      <c r="D6375" s="44"/>
      <c r="E6375" s="45"/>
      <c r="F6375" s="41"/>
      <c r="G6375" s="67" t="s">
        <v>569</v>
      </c>
      <c r="H6375" s="142">
        <f>+H6374/10</f>
        <v>116.276</v>
      </c>
    </row>
    <row r="6376">
      <c r="A6376" s="42"/>
      <c r="B6376" s="140"/>
      <c r="C6376" s="41"/>
      <c r="D6376" s="44"/>
      <c r="E6376" s="45"/>
      <c r="F6376" s="41"/>
      <c r="G6376" s="67" t="s">
        <v>570</v>
      </c>
      <c r="H6376" s="143">
        <f>(H6374+H6375)*1.19</f>
        <v>1522.05284</v>
      </c>
    </row>
    <row r="6377">
      <c r="A6377" s="42"/>
      <c r="B6377" s="140"/>
      <c r="C6377" s="41"/>
      <c r="D6377" s="44"/>
      <c r="E6377" s="45"/>
      <c r="F6377" s="41"/>
      <c r="G6377" s="67" t="s">
        <v>571</v>
      </c>
      <c r="H6377" s="144" t="str">
        <f>+H6376/H6378</f>
        <v>#DIV/0!</v>
      </c>
    </row>
    <row r="6378">
      <c r="A6378" s="42"/>
      <c r="B6378" s="140"/>
      <c r="C6378" s="41"/>
      <c r="D6378" s="44"/>
      <c r="E6378" s="45"/>
      <c r="F6378" s="41"/>
      <c r="G6378" s="67" t="s">
        <v>572</v>
      </c>
      <c r="H6378" s="145"/>
    </row>
    <row r="6379">
      <c r="A6379" s="42"/>
      <c r="B6379" s="140"/>
      <c r="C6379" s="41"/>
      <c r="D6379" s="44"/>
      <c r="E6379" s="45"/>
      <c r="F6379" s="41"/>
      <c r="G6379" s="67"/>
      <c r="H6379" s="169"/>
    </row>
    <row r="6380">
      <c r="A6380" s="42"/>
      <c r="B6380" s="140"/>
      <c r="C6380" s="41"/>
      <c r="D6380" s="44"/>
      <c r="E6380" s="45"/>
      <c r="F6380" s="41"/>
      <c r="G6380" s="67"/>
      <c r="H6380" s="205"/>
    </row>
    <row r="6381">
      <c r="A6381" s="42"/>
      <c r="B6381" s="140"/>
      <c r="C6381" s="41"/>
      <c r="D6381" s="44"/>
      <c r="E6381" s="45"/>
      <c r="F6381" s="41"/>
      <c r="G6381" s="67"/>
      <c r="H6381" s="205"/>
    </row>
    <row r="6382">
      <c r="A6382" s="42"/>
      <c r="B6382" s="140"/>
      <c r="C6382" s="41"/>
      <c r="D6382" s="44"/>
      <c r="E6382" s="45"/>
      <c r="F6382" s="41"/>
      <c r="G6382" s="67"/>
      <c r="H6382" s="205"/>
    </row>
    <row r="6383">
      <c r="A6383" s="138" t="s">
        <v>562</v>
      </c>
      <c r="B6383" s="139" t="s">
        <v>755</v>
      </c>
      <c r="C6383" s="34"/>
      <c r="D6383" s="35"/>
      <c r="E6383" s="36"/>
      <c r="F6383" s="37"/>
      <c r="G6383" s="38"/>
      <c r="H6383" s="35"/>
    </row>
    <row r="6384">
      <c r="A6384" s="42"/>
      <c r="B6384" s="140"/>
      <c r="C6384" s="42"/>
      <c r="D6384" s="44"/>
      <c r="E6384" s="45"/>
      <c r="F6384" s="42"/>
      <c r="G6384" s="46"/>
      <c r="H6384" s="44"/>
    </row>
    <row r="6385">
      <c r="A6385" s="48" t="s">
        <v>476</v>
      </c>
      <c r="B6385" s="53" t="s">
        <v>477</v>
      </c>
      <c r="C6385" s="48" t="s">
        <v>478</v>
      </c>
      <c r="D6385" s="49" t="s">
        <v>564</v>
      </c>
      <c r="E6385" s="50" t="s">
        <v>10</v>
      </c>
      <c r="F6385" s="48" t="s">
        <v>480</v>
      </c>
      <c r="G6385" s="51" t="s">
        <v>481</v>
      </c>
      <c r="H6385" s="49" t="s">
        <v>565</v>
      </c>
    </row>
    <row r="6386">
      <c r="A6386" s="53">
        <v>1.0</v>
      </c>
      <c r="B6386" s="55" t="s">
        <v>438</v>
      </c>
      <c r="C6386" s="55" t="str">
        <f>+IF(ISERROR(VLOOKUP($B6386,Insumos!$C:$G,3,FALSE)),"",VLOOKUP($B6386,Insumos!$C:$G,3,FALSE))</f>
        <v>ROLL</v>
      </c>
      <c r="D6386" s="56">
        <f>+IF(ISERROR(VLOOKUP($B6386,Insumos!$C:$G,2,FALSE)),"",VLOOKUP($B6386,Insumos!$C:$G,2,FALSE))</f>
        <v>877.8</v>
      </c>
      <c r="E6386" s="57">
        <f>+IF(ISERROR(VLOOKUP($B6386,Insumos!$C:$G,5,FALSE)),"",VLOOKUP($B6386,Insumos!$C:$G,5,FALSE))</f>
        <v>1</v>
      </c>
      <c r="F6386" s="55" t="str">
        <f>+IF(ISERROR(VLOOKUP($B6386,Insumos!$C:$G,4,FALSE)),"",VLOOKUP($B6386,Insumos!$C:$G,4,FALSE))</f>
        <v>ROLL</v>
      </c>
      <c r="G6386" s="141">
        <v>1.0</v>
      </c>
      <c r="H6386" s="56">
        <f t="shared" ref="H6386:H6401" si="230">IF(ISERROR(ROUND(+D6386/E6386*G6386,2)),0,ROUND(+D6386/E6386*G6386,2))</f>
        <v>877.8</v>
      </c>
    </row>
    <row r="6387">
      <c r="A6387" s="53">
        <v>2.0</v>
      </c>
      <c r="B6387" s="55" t="s">
        <v>271</v>
      </c>
      <c r="C6387" s="55" t="str">
        <f>+IF(ISERROR(VLOOKUP($B6387,Insumos!$C:$G,3,FALSE)),"",VLOOKUP($B6387,Insumos!$C:$G,3,FALSE))</f>
        <v>ROLLS</v>
      </c>
      <c r="D6387" s="56">
        <f>+IF(ISERROR(VLOOKUP($B6387,Insumos!$C:$G,2,FALSE)),"",VLOOKUP($B6387,Insumos!$C:$G,2,FALSE))</f>
        <v>430.51</v>
      </c>
      <c r="E6387" s="57">
        <f>+IF(ISERROR(VLOOKUP($B6387,Insumos!$C:$G,5,FALSE)),"",VLOOKUP($B6387,Insumos!$C:$G,5,FALSE))</f>
        <v>1</v>
      </c>
      <c r="F6387" s="55" t="str">
        <f>+IF(ISERROR(VLOOKUP($B6387,Insumos!$C:$G,4,FALSE)),"",VLOOKUP($B6387,Insumos!$C:$G,4,FALSE))</f>
        <v>ROLLS</v>
      </c>
      <c r="G6387" s="141">
        <v>1.0</v>
      </c>
      <c r="H6387" s="56">
        <f t="shared" si="230"/>
        <v>430.51</v>
      </c>
    </row>
    <row r="6388">
      <c r="A6388" s="53">
        <v>3.0</v>
      </c>
      <c r="B6388" s="55" t="s">
        <v>442</v>
      </c>
      <c r="C6388" s="55" t="str">
        <f>+IF(ISERROR(VLOOKUP($B6388,Insumos!$C:$G,3,FALSE)),"",VLOOKUP($B6388,Insumos!$C:$G,3,FALSE))</f>
        <v>ROLL</v>
      </c>
      <c r="D6388" s="56">
        <f>+IF(ISERROR(VLOOKUP($B6388,Insumos!$C:$G,2,FALSE)),"",VLOOKUP($B6388,Insumos!$C:$G,2,FALSE))</f>
        <v>388.94</v>
      </c>
      <c r="E6388" s="57">
        <f>+IF(ISERROR(VLOOKUP($B6388,Insumos!$C:$G,5,FALSE)),"",VLOOKUP($B6388,Insumos!$C:$G,5,FALSE))</f>
        <v>1</v>
      </c>
      <c r="F6388" s="55" t="str">
        <f>+IF(ISERROR(VLOOKUP($B6388,Insumos!$C:$G,4,FALSE)),"",VLOOKUP($B6388,Insumos!$C:$G,4,FALSE))</f>
        <v>ROLL</v>
      </c>
      <c r="G6388" s="141">
        <v>1.0</v>
      </c>
      <c r="H6388" s="56">
        <f t="shared" si="230"/>
        <v>388.94</v>
      </c>
    </row>
    <row r="6389">
      <c r="A6389" s="53">
        <v>4.0</v>
      </c>
      <c r="B6389" s="55" t="s">
        <v>443</v>
      </c>
      <c r="C6389" s="55" t="str">
        <f>+IF(ISERROR(VLOOKUP($B6389,Insumos!$C:$G,3,FALSE)),"",VLOOKUP($B6389,Insumos!$C:$G,3,FALSE))</f>
        <v>ROLL</v>
      </c>
      <c r="D6389" s="56">
        <f>+IF(ISERROR(VLOOKUP($B6389,Insumos!$C:$G,2,FALSE)),"",VLOOKUP($B6389,Insumos!$C:$G,2,FALSE))</f>
        <v>607.49</v>
      </c>
      <c r="E6389" s="57">
        <f>+IF(ISERROR(VLOOKUP($B6389,Insumos!$C:$G,5,FALSE)),"",VLOOKUP($B6389,Insumos!$C:$G,5,FALSE))</f>
        <v>1</v>
      </c>
      <c r="F6389" s="55" t="str">
        <f>+IF(ISERROR(VLOOKUP($B6389,Insumos!$C:$G,4,FALSE)),"",VLOOKUP($B6389,Insumos!$C:$G,4,FALSE))</f>
        <v>ROLL</v>
      </c>
      <c r="G6389" s="141">
        <v>1.0</v>
      </c>
      <c r="H6389" s="56">
        <f t="shared" si="230"/>
        <v>607.49</v>
      </c>
    </row>
    <row r="6390">
      <c r="A6390" s="53">
        <v>5.0</v>
      </c>
      <c r="B6390" s="55" t="s">
        <v>294</v>
      </c>
      <c r="C6390" s="55" t="str">
        <f>+IF(ISERROR(VLOOKUP($B6390,Insumos!$C:$G,3,FALSE)),"",VLOOKUP($B6390,Insumos!$C:$G,3,FALSE))</f>
        <v>CAJA</v>
      </c>
      <c r="D6390" s="56">
        <f>+IF(ISERROR(VLOOKUP($B6390,Insumos!$C:$G,2,FALSE)),"",VLOOKUP($B6390,Insumos!$C:$G,2,FALSE))</f>
        <v>180</v>
      </c>
      <c r="E6390" s="57">
        <f>+IF(ISERROR(VLOOKUP($B6390,Insumos!$C:$G,5,FALSE)),"",VLOOKUP($B6390,Insumos!$C:$G,5,FALSE))</f>
        <v>1</v>
      </c>
      <c r="F6390" s="55" t="str">
        <f>+IF(ISERROR(VLOOKUP($B6390,Insumos!$C:$G,4,FALSE)),"",VLOOKUP($B6390,Insumos!$C:$G,4,FALSE))</f>
        <v>CAJA</v>
      </c>
      <c r="G6390" s="141">
        <v>2.0</v>
      </c>
      <c r="H6390" s="56">
        <f t="shared" si="230"/>
        <v>360</v>
      </c>
    </row>
    <row r="6391">
      <c r="A6391" s="53">
        <v>6.0</v>
      </c>
      <c r="B6391" s="55" t="s">
        <v>314</v>
      </c>
      <c r="C6391" s="55" t="str">
        <f>+IF(ISERROR(VLOOKUP($B6391,Insumos!$C:$G,3,FALSE)),"",VLOOKUP($B6391,Insumos!$C:$G,3,FALSE))</f>
        <v>UNIDAD</v>
      </c>
      <c r="D6391" s="56">
        <f>+IF(ISERROR(VLOOKUP($B6391,Insumos!$C:$G,2,FALSE)),"",VLOOKUP($B6391,Insumos!$C:$G,2,FALSE))</f>
        <v>10.5</v>
      </c>
      <c r="E6391" s="57">
        <f>+IF(ISERROR(VLOOKUP($B6391,Insumos!$C:$G,5,FALSE)),"",VLOOKUP($B6391,Insumos!$C:$G,5,FALSE))</f>
        <v>1</v>
      </c>
      <c r="F6391" s="55" t="str">
        <f>+IF(ISERROR(VLOOKUP($B6391,Insumos!$C:$G,4,FALSE)),"",VLOOKUP($B6391,Insumos!$C:$G,4,FALSE))</f>
        <v>UNIDAD</v>
      </c>
      <c r="G6391" s="141">
        <v>3.0</v>
      </c>
      <c r="H6391" s="56">
        <f t="shared" si="230"/>
        <v>31.5</v>
      </c>
    </row>
    <row r="6392">
      <c r="A6392" s="53">
        <v>7.0</v>
      </c>
      <c r="B6392" s="55" t="s">
        <v>156</v>
      </c>
      <c r="C6392" s="55" t="str">
        <f>+IF(ISERROR(VLOOKUP($B6392,Insumos!$C:$G,3,FALSE)),"",VLOOKUP($B6392,Insumos!$C:$G,3,FALSE))</f>
        <v>GRAMOS</v>
      </c>
      <c r="D6392" s="56">
        <f>+IF(ISERROR(VLOOKUP($B6392,Insumos!$C:$G,2,FALSE)),"",VLOOKUP($B6392,Insumos!$C:$G,2,FALSE))</f>
        <v>909</v>
      </c>
      <c r="E6392" s="57">
        <f>+IF(ISERROR(VLOOKUP($B6392,Insumos!$C:$G,5,FALSE)),"",VLOOKUP($B6392,Insumos!$C:$G,5,FALSE))</f>
        <v>1000</v>
      </c>
      <c r="F6392" s="55" t="str">
        <f>+IF(ISERROR(VLOOKUP($B6392,Insumos!$C:$G,4,FALSE)),"",VLOOKUP($B6392,Insumos!$C:$G,4,FALSE))</f>
        <v>GRAMOS</v>
      </c>
      <c r="G6392" s="141">
        <v>8.0</v>
      </c>
      <c r="H6392" s="56">
        <f t="shared" si="230"/>
        <v>7.27</v>
      </c>
    </row>
    <row r="6393">
      <c r="A6393" s="53">
        <v>8.0</v>
      </c>
      <c r="B6393" s="55" t="s">
        <v>313</v>
      </c>
      <c r="C6393" s="55" t="str">
        <f>+IF(ISERROR(VLOOKUP($B6393,Insumos!$C:$G,3,FALSE)),"",VLOOKUP($B6393,Insumos!$C:$G,3,FALSE))</f>
        <v>GRAMOS</v>
      </c>
      <c r="D6393" s="56">
        <f>+IF(ISERROR(VLOOKUP($B6393,Insumos!$C:$G,2,FALSE)),"",VLOOKUP($B6393,Insumos!$C:$G,2,FALSE))</f>
        <v>6750</v>
      </c>
      <c r="E6393" s="57">
        <f>+IF(ISERROR(VLOOKUP($B6393,Insumos!$C:$G,5,FALSE)),"",VLOOKUP($B6393,Insumos!$C:$G,5,FALSE))</f>
        <v>1000</v>
      </c>
      <c r="F6393" s="55" t="str">
        <f>+IF(ISERROR(VLOOKUP($B6393,Insumos!$C:$G,4,FALSE)),"",VLOOKUP($B6393,Insumos!$C:$G,4,FALSE))</f>
        <v>GRAMOS</v>
      </c>
      <c r="G6393" s="141">
        <v>8.0</v>
      </c>
      <c r="H6393" s="56">
        <f t="shared" si="230"/>
        <v>54</v>
      </c>
    </row>
    <row r="6394">
      <c r="A6394" s="53">
        <v>9.0</v>
      </c>
      <c r="B6394" s="55" t="s">
        <v>311</v>
      </c>
      <c r="C6394" s="55" t="str">
        <f>+IF(ISERROR(VLOOKUP($B6394,Insumos!$C:$G,3,FALSE)),"",VLOOKUP($B6394,Insumos!$C:$G,3,FALSE))</f>
        <v>UNIDAD</v>
      </c>
      <c r="D6394" s="56">
        <f>+IF(ISERROR(VLOOKUP($B6394,Insumos!$C:$G,2,FALSE)),"",VLOOKUP($B6394,Insumos!$C:$G,2,FALSE))</f>
        <v>75.25</v>
      </c>
      <c r="E6394" s="57">
        <f>+IF(ISERROR(VLOOKUP($B6394,Insumos!$C:$G,5,FALSE)),"",VLOOKUP($B6394,Insumos!$C:$G,5,FALSE))</f>
        <v>1</v>
      </c>
      <c r="F6394" s="55" t="str">
        <f>+IF(ISERROR(VLOOKUP($B6394,Insumos!$C:$G,4,FALSE)),"",VLOOKUP($B6394,Insumos!$C:$G,4,FALSE))</f>
        <v>UNIDAD</v>
      </c>
      <c r="G6394" s="141">
        <v>2.0</v>
      </c>
      <c r="H6394" s="56">
        <f t="shared" si="230"/>
        <v>150.5</v>
      </c>
    </row>
    <row r="6395">
      <c r="A6395" s="53">
        <v>10.0</v>
      </c>
      <c r="B6395" s="55" t="s">
        <v>312</v>
      </c>
      <c r="C6395" s="55" t="str">
        <f>+IF(ISERROR(VLOOKUP($B6395,Insumos!$C:$G,3,FALSE)),"",VLOOKUP($B6395,Insumos!$C:$G,3,FALSE))</f>
        <v>UNIDAD</v>
      </c>
      <c r="D6395" s="56">
        <f>+IF(ISERROR(VLOOKUP($B6395,Insumos!$C:$G,2,FALSE)),"",VLOOKUP($B6395,Insumos!$C:$G,2,FALSE))</f>
        <v>90.25</v>
      </c>
      <c r="E6395" s="57">
        <f>+IF(ISERROR(VLOOKUP($B6395,Insumos!$C:$G,5,FALSE)),"",VLOOKUP($B6395,Insumos!$C:$G,5,FALSE))</f>
        <v>1</v>
      </c>
      <c r="F6395" s="55" t="str">
        <f>+IF(ISERROR(VLOOKUP($B6395,Insumos!$C:$G,4,FALSE)),"",VLOOKUP($B6395,Insumos!$C:$G,4,FALSE))</f>
        <v>UNIDAD</v>
      </c>
      <c r="G6395" s="141">
        <v>1.0</v>
      </c>
      <c r="H6395" s="56">
        <f t="shared" si="230"/>
        <v>90.25</v>
      </c>
    </row>
    <row r="6396">
      <c r="A6396" s="53">
        <v>11.0</v>
      </c>
      <c r="B6396" s="55" t="s">
        <v>303</v>
      </c>
      <c r="C6396" s="55" t="str">
        <f>+IF(ISERROR(VLOOKUP($B6396,Insumos!$C:$G,3,FALSE)),"",VLOOKUP($B6396,Insumos!$C:$G,3,FALSE))</f>
        <v>UNIDAD</v>
      </c>
      <c r="D6396" s="56">
        <f>+IF(ISERROR(VLOOKUP($B6396,Insumos!$C:$G,2,FALSE)),"",VLOOKUP($B6396,Insumos!$C:$G,2,FALSE))</f>
        <v>10</v>
      </c>
      <c r="E6396" s="57">
        <f>+IF(ISERROR(VLOOKUP($B6396,Insumos!$C:$G,5,FALSE)),"",VLOOKUP($B6396,Insumos!$C:$G,5,FALSE))</f>
        <v>1</v>
      </c>
      <c r="F6396" s="55" t="str">
        <f>+IF(ISERROR(VLOOKUP($B6396,Insumos!$C:$G,4,FALSE)),"",VLOOKUP($B6396,Insumos!$C:$G,4,FALSE))</f>
        <v>UNIDAD</v>
      </c>
      <c r="G6396" s="141">
        <v>2.0</v>
      </c>
      <c r="H6396" s="56">
        <f t="shared" si="230"/>
        <v>20</v>
      </c>
    </row>
    <row r="6397">
      <c r="A6397" s="53">
        <v>12.0</v>
      </c>
      <c r="B6397" s="55" t="s">
        <v>304</v>
      </c>
      <c r="C6397" s="55" t="str">
        <f>+IF(ISERROR(VLOOKUP($B6397,Insumos!$C:$G,3,FALSE)),"",VLOOKUP($B6397,Insumos!$C:$G,3,FALSE))</f>
        <v>UNIDAD</v>
      </c>
      <c r="D6397" s="56">
        <f>+IF(ISERROR(VLOOKUP($B6397,Insumos!$C:$G,2,FALSE)),"",VLOOKUP($B6397,Insumos!$C:$G,2,FALSE))</f>
        <v>9</v>
      </c>
      <c r="E6397" s="57">
        <f>+IF(ISERROR(VLOOKUP($B6397,Insumos!$C:$G,5,FALSE)),"",VLOOKUP($B6397,Insumos!$C:$G,5,FALSE))</f>
        <v>1</v>
      </c>
      <c r="F6397" s="55" t="str">
        <f>+IF(ISERROR(VLOOKUP($B6397,Insumos!$C:$G,4,FALSE)),"",VLOOKUP($B6397,Insumos!$C:$G,4,FALSE))</f>
        <v>UNIDAD</v>
      </c>
      <c r="G6397" s="141">
        <v>2.0</v>
      </c>
      <c r="H6397" s="56">
        <f t="shared" si="230"/>
        <v>18</v>
      </c>
    </row>
    <row r="6398">
      <c r="A6398" s="53">
        <v>13.0</v>
      </c>
      <c r="B6398" s="55" t="s">
        <v>315</v>
      </c>
      <c r="C6398" s="55" t="str">
        <f>+IF(ISERROR(VLOOKUP($B6398,Insumos!$C:$G,3,FALSE)),"",VLOOKUP($B6398,Insumos!$C:$G,3,FALSE))</f>
        <v>UNIDAD</v>
      </c>
      <c r="D6398" s="56">
        <f>+IF(ISERROR(VLOOKUP($B6398,Insumos!$C:$G,2,FALSE)),"",VLOOKUP($B6398,Insumos!$C:$G,2,FALSE))</f>
        <v>170</v>
      </c>
      <c r="E6398" s="57">
        <f>+IF(ISERROR(VLOOKUP($B6398,Insumos!$C:$G,5,FALSE)),"",VLOOKUP($B6398,Insumos!$C:$G,5,FALSE))</f>
        <v>1</v>
      </c>
      <c r="F6398" s="55" t="str">
        <f>+IF(ISERROR(VLOOKUP($B6398,Insumos!$C:$G,4,FALSE)),"",VLOOKUP($B6398,Insumos!$C:$G,4,FALSE))</f>
        <v>UNIDAD</v>
      </c>
      <c r="G6398" s="141">
        <v>1.0</v>
      </c>
      <c r="H6398" s="56">
        <f t="shared" si="230"/>
        <v>170</v>
      </c>
    </row>
    <row r="6399">
      <c r="A6399" s="53">
        <v>14.0</v>
      </c>
      <c r="B6399" s="153"/>
      <c r="C6399" s="55" t="str">
        <f>+IF(ISERROR(VLOOKUP($B6399,Insumos!$C:$G,3,FALSE)),"",VLOOKUP($B6399,Insumos!$C:$G,3,FALSE))</f>
        <v/>
      </c>
      <c r="D6399" s="56" t="str">
        <f>+IF(ISERROR(VLOOKUP($B6399,Insumos!$C:$G,2,FALSE)),"",VLOOKUP($B6399,Insumos!$C:$G,2,FALSE))</f>
        <v/>
      </c>
      <c r="E6399" s="57" t="str">
        <f>+IF(ISERROR(VLOOKUP($B6399,Insumos!$C:$G,5,FALSE)),"",VLOOKUP($B6399,Insumos!$C:$G,5,FALSE))</f>
        <v/>
      </c>
      <c r="F6399" s="55" t="str">
        <f>+IF(ISERROR(VLOOKUP($B6399,Insumos!$C:$G,4,FALSE)),"",VLOOKUP($B6399,Insumos!$C:$G,4,FALSE))</f>
        <v/>
      </c>
      <c r="G6399" s="141"/>
      <c r="H6399" s="56">
        <f t="shared" si="230"/>
        <v>0</v>
      </c>
    </row>
    <row r="6400">
      <c r="A6400" s="53">
        <v>15.0</v>
      </c>
      <c r="B6400" s="153"/>
      <c r="C6400" s="55" t="str">
        <f>+IF(ISERROR(VLOOKUP($B6400,Insumos!$C:$G,3,FALSE)),"",VLOOKUP($B6400,Insumos!$C:$G,3,FALSE))</f>
        <v/>
      </c>
      <c r="D6400" s="56" t="str">
        <f>+IF(ISERROR(VLOOKUP($B6400,Insumos!$C:$G,2,FALSE)),"",VLOOKUP($B6400,Insumos!$C:$G,2,FALSE))</f>
        <v/>
      </c>
      <c r="E6400" s="57" t="str">
        <f>+IF(ISERROR(VLOOKUP($B6400,Insumos!$C:$G,5,FALSE)),"",VLOOKUP($B6400,Insumos!$C:$G,5,FALSE))</f>
        <v/>
      </c>
      <c r="F6400" s="55" t="str">
        <f>+IF(ISERROR(VLOOKUP($B6400,Insumos!$C:$G,4,FALSE)),"",VLOOKUP($B6400,Insumos!$C:$G,4,FALSE))</f>
        <v/>
      </c>
      <c r="G6400" s="141"/>
      <c r="H6400" s="56">
        <f t="shared" si="230"/>
        <v>0</v>
      </c>
    </row>
    <row r="6401">
      <c r="A6401" s="53">
        <v>16.0</v>
      </c>
      <c r="B6401" s="153"/>
      <c r="C6401" s="55" t="str">
        <f>+IF(ISERROR(VLOOKUP($B6401,Insumos!$C:$G,3,FALSE)),"",VLOOKUP($B6401,Insumos!$C:$G,3,FALSE))</f>
        <v/>
      </c>
      <c r="D6401" s="56" t="str">
        <f>+IF(ISERROR(VLOOKUP($B6401,Insumos!$C:$G,2,FALSE)),"",VLOOKUP($B6401,Insumos!$C:$G,2,FALSE))</f>
        <v/>
      </c>
      <c r="E6401" s="57" t="str">
        <f>+IF(ISERROR(VLOOKUP($B6401,Insumos!$C:$G,5,FALSE)),"",VLOOKUP($B6401,Insumos!$C:$G,5,FALSE))</f>
        <v/>
      </c>
      <c r="F6401" s="55" t="str">
        <f>+IF(ISERROR(VLOOKUP($B6401,Insumos!$C:$G,4,FALSE)),"",VLOOKUP($B6401,Insumos!$C:$G,4,FALSE))</f>
        <v/>
      </c>
      <c r="G6401" s="141"/>
      <c r="H6401" s="56">
        <f t="shared" si="230"/>
        <v>0</v>
      </c>
    </row>
    <row r="6402">
      <c r="A6402" s="42"/>
      <c r="B6402" s="140"/>
      <c r="C6402" s="41"/>
      <c r="D6402" s="44"/>
      <c r="E6402" s="45"/>
      <c r="F6402" s="41"/>
      <c r="G6402" s="67" t="s">
        <v>566</v>
      </c>
      <c r="H6402" s="68">
        <f>+SUM(H6386:H6401)</f>
        <v>3206.26</v>
      </c>
    </row>
    <row r="6403">
      <c r="A6403" s="42"/>
      <c r="B6403" s="140"/>
      <c r="C6403" s="41"/>
      <c r="D6403" s="44"/>
      <c r="E6403" s="45"/>
      <c r="F6403" s="41"/>
      <c r="G6403" s="67" t="s">
        <v>569</v>
      </c>
      <c r="H6403" s="142">
        <f>+H6402/10</f>
        <v>320.626</v>
      </c>
    </row>
    <row r="6404">
      <c r="A6404" s="42"/>
      <c r="B6404" s="140"/>
      <c r="C6404" s="41"/>
      <c r="D6404" s="44"/>
      <c r="E6404" s="45"/>
      <c r="F6404" s="41"/>
      <c r="G6404" s="67" t="s">
        <v>570</v>
      </c>
      <c r="H6404" s="143">
        <f>(H6402+H6403)*1.19</f>
        <v>4196.99434</v>
      </c>
    </row>
    <row r="6405">
      <c r="A6405" s="42"/>
      <c r="B6405" s="140"/>
      <c r="C6405" s="41"/>
      <c r="D6405" s="44"/>
      <c r="E6405" s="45"/>
      <c r="F6405" s="41"/>
      <c r="G6405" s="67" t="s">
        <v>571</v>
      </c>
      <c r="H6405" s="144">
        <f>+H6404/H6406</f>
        <v>0.2099546943</v>
      </c>
    </row>
    <row r="6406">
      <c r="A6406" s="42"/>
      <c r="B6406" s="140"/>
      <c r="C6406" s="41"/>
      <c r="D6406" s="44"/>
      <c r="E6406" s="45"/>
      <c r="F6406" s="41"/>
      <c r="G6406" s="67" t="s">
        <v>572</v>
      </c>
      <c r="H6406" s="145">
        <v>19990.0</v>
      </c>
    </row>
    <row r="6407">
      <c r="A6407" s="42"/>
      <c r="B6407" s="140"/>
      <c r="C6407" s="41"/>
      <c r="D6407" s="44"/>
      <c r="E6407" s="45"/>
      <c r="F6407" s="41"/>
      <c r="G6407" s="67"/>
      <c r="H6407" s="169"/>
    </row>
    <row r="6408">
      <c r="A6408" s="138" t="s">
        <v>562</v>
      </c>
      <c r="B6408" s="139" t="s">
        <v>444</v>
      </c>
      <c r="C6408" s="34"/>
      <c r="D6408" s="35"/>
      <c r="E6408" s="36"/>
      <c r="F6408" s="37"/>
      <c r="G6408" s="38"/>
      <c r="H6408" s="35"/>
    </row>
    <row r="6409">
      <c r="A6409" s="42"/>
      <c r="B6409" s="140"/>
      <c r="C6409" s="42"/>
      <c r="D6409" s="44"/>
      <c r="E6409" s="45"/>
      <c r="F6409" s="42"/>
      <c r="G6409" s="46"/>
      <c r="H6409" s="44"/>
    </row>
    <row r="6410">
      <c r="A6410" s="48" t="s">
        <v>476</v>
      </c>
      <c r="B6410" s="48" t="s">
        <v>477</v>
      </c>
      <c r="C6410" s="48" t="s">
        <v>478</v>
      </c>
      <c r="D6410" s="49" t="s">
        <v>564</v>
      </c>
      <c r="E6410" s="50" t="s">
        <v>10</v>
      </c>
      <c r="F6410" s="48" t="s">
        <v>480</v>
      </c>
      <c r="G6410" s="51" t="s">
        <v>481</v>
      </c>
      <c r="H6410" s="49" t="s">
        <v>565</v>
      </c>
    </row>
    <row r="6411">
      <c r="A6411" s="53">
        <v>1.0</v>
      </c>
      <c r="B6411" s="55" t="s">
        <v>69</v>
      </c>
      <c r="C6411" s="55" t="str">
        <f>+IF(ISERROR(VLOOKUP($B6411,Insumos!$C:$G,3,FALSE)),"",VLOOKUP($B6411,Insumos!$C:$G,3,FALSE))</f>
        <v>GRAMOS</v>
      </c>
      <c r="D6411" s="56">
        <f>+IF(ISERROR(VLOOKUP($B6411,Insumos!$C:$G,2,FALSE)),"",VLOOKUP($B6411,Insumos!$C:$G,2,FALSE))</f>
        <v>2777.79</v>
      </c>
      <c r="E6411" s="57">
        <f>+IF(ISERROR(VLOOKUP($B6411,Insumos!$C:$G,5,FALSE)),"",VLOOKUP($B6411,Insumos!$C:$G,5,FALSE))</f>
        <v>5700</v>
      </c>
      <c r="F6411" s="55" t="str">
        <f>+IF(ISERROR(VLOOKUP($B6411,Insumos!$C:$G,4,FALSE)),"",VLOOKUP($B6411,Insumos!$C:$G,4,FALSE))</f>
        <v>GRAMOS</v>
      </c>
      <c r="G6411" s="141">
        <v>110.0</v>
      </c>
      <c r="H6411" s="56">
        <f t="shared" ref="H6411:H6428" si="231">IF(ISERROR(ROUND(+D6411/E6411*G6411,2)),0,ROUND(+D6411/E6411*G6411,2))</f>
        <v>53.61</v>
      </c>
    </row>
    <row r="6412">
      <c r="A6412" s="53">
        <v>2.0</v>
      </c>
      <c r="B6412" s="55" t="s">
        <v>52</v>
      </c>
      <c r="C6412" s="55" t="str">
        <f>+IF(ISERROR(VLOOKUP($B6412,Insumos!$C:$G,3,FALSE)),"",VLOOKUP($B6412,Insumos!$C:$G,3,FALSE))</f>
        <v>UNIDAD</v>
      </c>
      <c r="D6412" s="56">
        <f>+IF(ISERROR(VLOOKUP($B6412,Insumos!$C:$G,2,FALSE)),"",VLOOKUP($B6412,Insumos!$C:$G,2,FALSE))</f>
        <v>5000</v>
      </c>
      <c r="E6412" s="57">
        <f>+IF(ISERROR(VLOOKUP($B6412,Insumos!$C:$G,5,FALSE)),"",VLOOKUP($B6412,Insumos!$C:$G,5,FALSE))</f>
        <v>100</v>
      </c>
      <c r="F6412" s="55" t="str">
        <f>+IF(ISERROR(VLOOKUP($B6412,Insumos!$C:$G,4,FALSE)),"",VLOOKUP($B6412,Insumos!$C:$G,4,FALSE))</f>
        <v>UNIDAD</v>
      </c>
      <c r="G6412" s="141">
        <v>0.5</v>
      </c>
      <c r="H6412" s="56">
        <f t="shared" si="231"/>
        <v>25</v>
      </c>
    </row>
    <row r="6413">
      <c r="A6413" s="53">
        <v>3.0</v>
      </c>
      <c r="B6413" s="55" t="s">
        <v>236</v>
      </c>
      <c r="C6413" s="55" t="str">
        <f>+IF(ISERROR(VLOOKUP($B6413,Insumos!$C:$G,3,FALSE)),"",VLOOKUP($B6413,Insumos!$C:$G,3,FALSE))</f>
        <v>GRAMOS</v>
      </c>
      <c r="D6413" s="56">
        <f>+IF(ISERROR(VLOOKUP($B6413,Insumos!$C:$G,2,FALSE)),"",VLOOKUP($B6413,Insumos!$C:$G,2,FALSE))</f>
        <v>8753.846154</v>
      </c>
      <c r="E6413" s="57">
        <f>+IF(ISERROR(VLOOKUP($B6413,Insumos!$C:$G,5,FALSE)),"",VLOOKUP($B6413,Insumos!$C:$G,5,FALSE))</f>
        <v>1000</v>
      </c>
      <c r="F6413" s="55" t="str">
        <f>+IF(ISERROR(VLOOKUP($B6413,Insumos!$C:$G,4,FALSE)),"",VLOOKUP($B6413,Insumos!$C:$G,4,FALSE))</f>
        <v>GRAMOS</v>
      </c>
      <c r="G6413" s="141">
        <v>30.0</v>
      </c>
      <c r="H6413" s="56">
        <f t="shared" si="231"/>
        <v>262.62</v>
      </c>
    </row>
    <row r="6414">
      <c r="A6414" s="53">
        <v>4.0</v>
      </c>
      <c r="B6414" s="55" t="s">
        <v>235</v>
      </c>
      <c r="C6414" s="55" t="str">
        <f>+IF(ISERROR(VLOOKUP($B6414,Insumos!$C:$G,3,FALSE)),"",VLOOKUP($B6414,Insumos!$C:$G,3,FALSE))</f>
        <v>GRAMOS</v>
      </c>
      <c r="D6414" s="56">
        <f>+IF(ISERROR(VLOOKUP($B6414,Insumos!$C:$G,2,FALSE)),"",VLOOKUP($B6414,Insumos!$C:$G,2,FALSE))</f>
        <v>13944.82759</v>
      </c>
      <c r="E6414" s="57">
        <f>+IF(ISERROR(VLOOKUP($B6414,Insumos!$C:$G,5,FALSE)),"",VLOOKUP($B6414,Insumos!$C:$G,5,FALSE))</f>
        <v>1000</v>
      </c>
      <c r="F6414" s="55" t="str">
        <f>+IF(ISERROR(VLOOKUP($B6414,Insumos!$C:$G,4,FALSE)),"",VLOOKUP($B6414,Insumos!$C:$G,4,FALSE))</f>
        <v>GRAMOS</v>
      </c>
      <c r="G6414" s="141">
        <v>40.0</v>
      </c>
      <c r="H6414" s="56">
        <f t="shared" si="231"/>
        <v>557.79</v>
      </c>
    </row>
    <row r="6415">
      <c r="A6415" s="53">
        <v>5.0</v>
      </c>
      <c r="B6415" s="55" t="s">
        <v>33</v>
      </c>
      <c r="C6415" s="55" t="str">
        <f>+IF(ISERROR(VLOOKUP($B6415,Insumos!$C:$G,3,FALSE)),"",VLOOKUP($B6415,Insumos!$C:$G,3,FALSE))</f>
        <v>GRAMOS</v>
      </c>
      <c r="D6415" s="56">
        <f>+IF(ISERROR(VLOOKUP($B6415,Insumos!$C:$G,2,FALSE)),"",VLOOKUP($B6415,Insumos!$C:$G,2,FALSE))</f>
        <v>6945</v>
      </c>
      <c r="E6415" s="57">
        <f>+IF(ISERROR(VLOOKUP($B6415,Insumos!$C:$G,5,FALSE)),"",VLOOKUP($B6415,Insumos!$C:$G,5,FALSE))</f>
        <v>1360</v>
      </c>
      <c r="F6415" s="55" t="str">
        <f>+IF(ISERROR(VLOOKUP($B6415,Insumos!$C:$G,4,FALSE)),"",VLOOKUP($B6415,Insumos!$C:$G,4,FALSE))</f>
        <v>GRAMOS</v>
      </c>
      <c r="G6415" s="141">
        <v>40.0</v>
      </c>
      <c r="H6415" s="56">
        <f t="shared" si="231"/>
        <v>204.26</v>
      </c>
    </row>
    <row r="6416">
      <c r="A6416" s="53">
        <v>6.0</v>
      </c>
      <c r="B6416" s="55" t="s">
        <v>180</v>
      </c>
      <c r="C6416" s="55" t="str">
        <f>+IF(ISERROR(VLOOKUP($B6416,Insumos!$C:$G,3,FALSE)),"",VLOOKUP($B6416,Insumos!$C:$G,3,FALSE))</f>
        <v>GRAMOS</v>
      </c>
      <c r="D6416" s="56">
        <f>+IF(ISERROR(VLOOKUP($B6416,Insumos!$C:$G,2,FALSE)),"",VLOOKUP($B6416,Insumos!$C:$G,2,FALSE))</f>
        <v>6945</v>
      </c>
      <c r="E6416" s="57">
        <f>+IF(ISERROR(VLOOKUP($B6416,Insumos!$C:$G,5,FALSE)),"",VLOOKUP($B6416,Insumos!$C:$G,5,FALSE))</f>
        <v>1360</v>
      </c>
      <c r="F6416" s="55" t="str">
        <f>+IF(ISERROR(VLOOKUP($B6416,Insumos!$C:$G,4,FALSE)),"",VLOOKUP($B6416,Insumos!$C:$G,4,FALSE))</f>
        <v>GRAMOS</v>
      </c>
      <c r="G6416" s="141">
        <v>45.0</v>
      </c>
      <c r="H6416" s="56">
        <f t="shared" si="231"/>
        <v>229.8</v>
      </c>
    </row>
    <row r="6417">
      <c r="A6417" s="53">
        <v>7.0</v>
      </c>
      <c r="B6417" s="55" t="s">
        <v>297</v>
      </c>
      <c r="C6417" s="55" t="str">
        <f>+IF(ISERROR(VLOOKUP($B6417,Insumos!$C:$G,3,FALSE)),"",VLOOKUP($B6417,Insumos!$C:$G,3,FALSE))</f>
        <v>CAJA</v>
      </c>
      <c r="D6417" s="56">
        <f>+IF(ISERROR(VLOOKUP($B6417,Insumos!$C:$G,2,FALSE)),"",VLOOKUP($B6417,Insumos!$C:$G,2,FALSE))</f>
        <v>110</v>
      </c>
      <c r="E6417" s="57">
        <f>+IF(ISERROR(VLOOKUP($B6417,Insumos!$C:$G,5,FALSE)),"",VLOOKUP($B6417,Insumos!$C:$G,5,FALSE))</f>
        <v>1</v>
      </c>
      <c r="F6417" s="55" t="str">
        <f>+IF(ISERROR(VLOOKUP($B6417,Insumos!$C:$G,4,FALSE)),"",VLOOKUP($B6417,Insumos!$C:$G,4,FALSE))</f>
        <v>CAJA</v>
      </c>
      <c r="G6417" s="141">
        <v>1.0</v>
      </c>
      <c r="H6417" s="56">
        <f t="shared" si="231"/>
        <v>110</v>
      </c>
    </row>
    <row r="6418">
      <c r="A6418" s="53">
        <v>8.0</v>
      </c>
      <c r="B6418" s="55" t="s">
        <v>314</v>
      </c>
      <c r="C6418" s="55" t="str">
        <f>+IF(ISERROR(VLOOKUP($B6418,Insumos!$C:$G,3,FALSE)),"",VLOOKUP($B6418,Insumos!$C:$G,3,FALSE))</f>
        <v>UNIDAD</v>
      </c>
      <c r="D6418" s="56">
        <f>+IF(ISERROR(VLOOKUP($B6418,Insumos!$C:$G,2,FALSE)),"",VLOOKUP($B6418,Insumos!$C:$G,2,FALSE))</f>
        <v>10.5</v>
      </c>
      <c r="E6418" s="57">
        <f>+IF(ISERROR(VLOOKUP($B6418,Insumos!$C:$G,5,FALSE)),"",VLOOKUP($B6418,Insumos!$C:$G,5,FALSE))</f>
        <v>1</v>
      </c>
      <c r="F6418" s="55" t="str">
        <f>+IF(ISERROR(VLOOKUP($B6418,Insumos!$C:$G,4,FALSE)),"",VLOOKUP($B6418,Insumos!$C:$G,4,FALSE))</f>
        <v>UNIDAD</v>
      </c>
      <c r="G6418" s="141">
        <v>1.0</v>
      </c>
      <c r="H6418" s="56">
        <f t="shared" si="231"/>
        <v>10.5</v>
      </c>
    </row>
    <row r="6419">
      <c r="A6419" s="53">
        <v>9.0</v>
      </c>
      <c r="B6419" s="55" t="s">
        <v>156</v>
      </c>
      <c r="C6419" s="55" t="str">
        <f>+IF(ISERROR(VLOOKUP($B6419,Insumos!$C:$G,3,FALSE)),"",VLOOKUP($B6419,Insumos!$C:$G,3,FALSE))</f>
        <v>GRAMOS</v>
      </c>
      <c r="D6419" s="56">
        <f>+IF(ISERROR(VLOOKUP($B6419,Insumos!$C:$G,2,FALSE)),"",VLOOKUP($B6419,Insumos!$C:$G,2,FALSE))</f>
        <v>909</v>
      </c>
      <c r="E6419" s="57">
        <f>+IF(ISERROR(VLOOKUP($B6419,Insumos!$C:$G,5,FALSE)),"",VLOOKUP($B6419,Insumos!$C:$G,5,FALSE))</f>
        <v>1000</v>
      </c>
      <c r="F6419" s="55" t="str">
        <f>+IF(ISERROR(VLOOKUP($B6419,Insumos!$C:$G,4,FALSE)),"",VLOOKUP($B6419,Insumos!$C:$G,4,FALSE))</f>
        <v>GRAMOS</v>
      </c>
      <c r="G6419" s="141">
        <v>8.0</v>
      </c>
      <c r="H6419" s="56">
        <f t="shared" si="231"/>
        <v>7.27</v>
      </c>
    </row>
    <row r="6420">
      <c r="A6420" s="53">
        <v>10.0</v>
      </c>
      <c r="B6420" s="55" t="s">
        <v>313</v>
      </c>
      <c r="C6420" s="55" t="str">
        <f>+IF(ISERROR(VLOOKUP($B6420,Insumos!$C:$G,3,FALSE)),"",VLOOKUP($B6420,Insumos!$C:$G,3,FALSE))</f>
        <v>GRAMOS</v>
      </c>
      <c r="D6420" s="56">
        <f>+IF(ISERROR(VLOOKUP($B6420,Insumos!$C:$G,2,FALSE)),"",VLOOKUP($B6420,Insumos!$C:$G,2,FALSE))</f>
        <v>6750</v>
      </c>
      <c r="E6420" s="57">
        <f>+IF(ISERROR(VLOOKUP($B6420,Insumos!$C:$G,5,FALSE)),"",VLOOKUP($B6420,Insumos!$C:$G,5,FALSE))</f>
        <v>1000</v>
      </c>
      <c r="F6420" s="55" t="str">
        <f>+IF(ISERROR(VLOOKUP($B6420,Insumos!$C:$G,4,FALSE)),"",VLOOKUP($B6420,Insumos!$C:$G,4,FALSE))</f>
        <v>GRAMOS</v>
      </c>
      <c r="G6420" s="141">
        <v>8.0</v>
      </c>
      <c r="H6420" s="56">
        <f t="shared" si="231"/>
        <v>54</v>
      </c>
    </row>
    <row r="6421">
      <c r="A6421" s="53">
        <v>11.0</v>
      </c>
      <c r="B6421" s="55" t="s">
        <v>311</v>
      </c>
      <c r="C6421" s="55" t="str">
        <f>+IF(ISERROR(VLOOKUP($B6421,Insumos!$C:$G,3,FALSE)),"",VLOOKUP($B6421,Insumos!$C:$G,3,FALSE))</f>
        <v>UNIDAD</v>
      </c>
      <c r="D6421" s="56">
        <f>+IF(ISERROR(VLOOKUP($B6421,Insumos!$C:$G,2,FALSE)),"",VLOOKUP($B6421,Insumos!$C:$G,2,FALSE))</f>
        <v>75.25</v>
      </c>
      <c r="E6421" s="57">
        <f>+IF(ISERROR(VLOOKUP($B6421,Insumos!$C:$G,5,FALSE)),"",VLOOKUP($B6421,Insumos!$C:$G,5,FALSE))</f>
        <v>1</v>
      </c>
      <c r="F6421" s="55" t="str">
        <f>+IF(ISERROR(VLOOKUP($B6421,Insumos!$C:$G,4,FALSE)),"",VLOOKUP($B6421,Insumos!$C:$G,4,FALSE))</f>
        <v>UNIDAD</v>
      </c>
      <c r="G6421" s="141">
        <v>1.0</v>
      </c>
      <c r="H6421" s="56">
        <f t="shared" si="231"/>
        <v>75.25</v>
      </c>
    </row>
    <row r="6422">
      <c r="A6422" s="53">
        <v>12.0</v>
      </c>
      <c r="B6422" s="55" t="s">
        <v>312</v>
      </c>
      <c r="C6422" s="55" t="str">
        <f>+IF(ISERROR(VLOOKUP($B6422,Insumos!$C:$G,3,FALSE)),"",VLOOKUP($B6422,Insumos!$C:$G,3,FALSE))</f>
        <v>UNIDAD</v>
      </c>
      <c r="D6422" s="56">
        <f>+IF(ISERROR(VLOOKUP($B6422,Insumos!$C:$G,2,FALSE)),"",VLOOKUP($B6422,Insumos!$C:$G,2,FALSE))</f>
        <v>90.25</v>
      </c>
      <c r="E6422" s="57">
        <f>+IF(ISERROR(VLOOKUP($B6422,Insumos!$C:$G,5,FALSE)),"",VLOOKUP($B6422,Insumos!$C:$G,5,FALSE))</f>
        <v>1</v>
      </c>
      <c r="F6422" s="55" t="str">
        <f>+IF(ISERROR(VLOOKUP($B6422,Insumos!$C:$G,4,FALSE)),"",VLOOKUP($B6422,Insumos!$C:$G,4,FALSE))</f>
        <v>UNIDAD</v>
      </c>
      <c r="G6422" s="141">
        <v>1.0</v>
      </c>
      <c r="H6422" s="56">
        <f t="shared" si="231"/>
        <v>90.25</v>
      </c>
    </row>
    <row r="6423">
      <c r="A6423" s="53">
        <v>13.0</v>
      </c>
      <c r="B6423" s="55" t="s">
        <v>303</v>
      </c>
      <c r="C6423" s="55" t="str">
        <f>+IF(ISERROR(VLOOKUP($B6423,Insumos!$C:$G,3,FALSE)),"",VLOOKUP($B6423,Insumos!$C:$G,3,FALSE))</f>
        <v>UNIDAD</v>
      </c>
      <c r="D6423" s="56">
        <f>+IF(ISERROR(VLOOKUP($B6423,Insumos!$C:$G,2,FALSE)),"",VLOOKUP($B6423,Insumos!$C:$G,2,FALSE))</f>
        <v>10</v>
      </c>
      <c r="E6423" s="57">
        <f>+IF(ISERROR(VLOOKUP($B6423,Insumos!$C:$G,5,FALSE)),"",VLOOKUP($B6423,Insumos!$C:$G,5,FALSE))</f>
        <v>1</v>
      </c>
      <c r="F6423" s="55" t="str">
        <f>+IF(ISERROR(VLOOKUP($B6423,Insumos!$C:$G,4,FALSE)),"",VLOOKUP($B6423,Insumos!$C:$G,4,FALSE))</f>
        <v>UNIDAD</v>
      </c>
      <c r="G6423" s="141">
        <v>2.0</v>
      </c>
      <c r="H6423" s="56">
        <f t="shared" si="231"/>
        <v>20</v>
      </c>
    </row>
    <row r="6424">
      <c r="A6424" s="53">
        <v>14.0</v>
      </c>
      <c r="B6424" s="55" t="s">
        <v>304</v>
      </c>
      <c r="C6424" s="55" t="str">
        <f>+IF(ISERROR(VLOOKUP($B6424,Insumos!$C:$G,3,FALSE)),"",VLOOKUP($B6424,Insumos!$C:$G,3,FALSE))</f>
        <v>UNIDAD</v>
      </c>
      <c r="D6424" s="56">
        <f>+IF(ISERROR(VLOOKUP($B6424,Insumos!$C:$G,2,FALSE)),"",VLOOKUP($B6424,Insumos!$C:$G,2,FALSE))</f>
        <v>9</v>
      </c>
      <c r="E6424" s="57">
        <f>+IF(ISERROR(VLOOKUP($B6424,Insumos!$C:$G,5,FALSE)),"",VLOOKUP($B6424,Insumos!$C:$G,5,FALSE))</f>
        <v>1</v>
      </c>
      <c r="F6424" s="55" t="str">
        <f>+IF(ISERROR(VLOOKUP($B6424,Insumos!$C:$G,4,FALSE)),"",VLOOKUP($B6424,Insumos!$C:$G,4,FALSE))</f>
        <v>UNIDAD</v>
      </c>
      <c r="G6424" s="141">
        <v>2.0</v>
      </c>
      <c r="H6424" s="56">
        <f t="shared" si="231"/>
        <v>18</v>
      </c>
    </row>
    <row r="6425">
      <c r="A6425" s="53">
        <v>15.0</v>
      </c>
      <c r="B6425" s="55" t="s">
        <v>315</v>
      </c>
      <c r="C6425" s="55" t="str">
        <f>+IF(ISERROR(VLOOKUP($B6425,Insumos!$C:$G,3,FALSE)),"",VLOOKUP($B6425,Insumos!$C:$G,3,FALSE))</f>
        <v>UNIDAD</v>
      </c>
      <c r="D6425" s="56">
        <f>+IF(ISERROR(VLOOKUP($B6425,Insumos!$C:$G,2,FALSE)),"",VLOOKUP($B6425,Insumos!$C:$G,2,FALSE))</f>
        <v>170</v>
      </c>
      <c r="E6425" s="57">
        <f>+IF(ISERROR(VLOOKUP($B6425,Insumos!$C:$G,5,FALSE)),"",VLOOKUP($B6425,Insumos!$C:$G,5,FALSE))</f>
        <v>1</v>
      </c>
      <c r="F6425" s="55" t="str">
        <f>+IF(ISERROR(VLOOKUP($B6425,Insumos!$C:$G,4,FALSE)),"",VLOOKUP($B6425,Insumos!$C:$G,4,FALSE))</f>
        <v>UNIDAD</v>
      </c>
      <c r="G6425" s="141">
        <v>1.0</v>
      </c>
      <c r="H6425" s="56">
        <f t="shared" si="231"/>
        <v>170</v>
      </c>
    </row>
    <row r="6426">
      <c r="A6426" s="53">
        <v>16.0</v>
      </c>
      <c r="B6426" s="153"/>
      <c r="C6426" s="55" t="str">
        <f>+IF(ISERROR(VLOOKUP($B6426,Insumos!$C:$G,3,FALSE)),"",VLOOKUP($B6426,Insumos!$C:$G,3,FALSE))</f>
        <v/>
      </c>
      <c r="D6426" s="56" t="str">
        <f>+IF(ISERROR(VLOOKUP($B6426,Insumos!$C:$G,2,FALSE)),"",VLOOKUP($B6426,Insumos!$C:$G,2,FALSE))</f>
        <v/>
      </c>
      <c r="E6426" s="57" t="str">
        <f>+IF(ISERROR(VLOOKUP($B6426,Insumos!$C:$G,5,FALSE)),"",VLOOKUP($B6426,Insumos!$C:$G,5,FALSE))</f>
        <v/>
      </c>
      <c r="F6426" s="55" t="str">
        <f>+IF(ISERROR(VLOOKUP($B6426,Insumos!$C:$G,4,FALSE)),"",VLOOKUP($B6426,Insumos!$C:$G,4,FALSE))</f>
        <v/>
      </c>
      <c r="G6426" s="141"/>
      <c r="H6426" s="56">
        <f t="shared" si="231"/>
        <v>0</v>
      </c>
    </row>
    <row r="6427">
      <c r="A6427" s="53">
        <v>17.0</v>
      </c>
      <c r="B6427" s="153"/>
      <c r="C6427" s="55" t="str">
        <f>+IF(ISERROR(VLOOKUP($B6427,Insumos!$C:$G,3,FALSE)),"",VLOOKUP($B6427,Insumos!$C:$G,3,FALSE))</f>
        <v/>
      </c>
      <c r="D6427" s="56" t="str">
        <f>+IF(ISERROR(VLOOKUP($B6427,Insumos!$C:$G,2,FALSE)),"",VLOOKUP($B6427,Insumos!$C:$G,2,FALSE))</f>
        <v/>
      </c>
      <c r="E6427" s="57" t="str">
        <f>+IF(ISERROR(VLOOKUP($B6427,Insumos!$C:$G,5,FALSE)),"",VLOOKUP($B6427,Insumos!$C:$G,5,FALSE))</f>
        <v/>
      </c>
      <c r="F6427" s="55" t="str">
        <f>+IF(ISERROR(VLOOKUP($B6427,Insumos!$C:$G,4,FALSE)),"",VLOOKUP($B6427,Insumos!$C:$G,4,FALSE))</f>
        <v/>
      </c>
      <c r="G6427" s="141"/>
      <c r="H6427" s="56">
        <f t="shared" si="231"/>
        <v>0</v>
      </c>
    </row>
    <row r="6428">
      <c r="A6428" s="53">
        <v>18.0</v>
      </c>
      <c r="B6428" s="153"/>
      <c r="C6428" s="55" t="str">
        <f>+IF(ISERROR(VLOOKUP($B6428,Insumos!$C:$G,3,FALSE)),"",VLOOKUP($B6428,Insumos!$C:$G,3,FALSE))</f>
        <v/>
      </c>
      <c r="D6428" s="56" t="str">
        <f>+IF(ISERROR(VLOOKUP($B6428,Insumos!$C:$G,2,FALSE)),"",VLOOKUP($B6428,Insumos!$C:$G,2,FALSE))</f>
        <v/>
      </c>
      <c r="E6428" s="57" t="str">
        <f>+IF(ISERROR(VLOOKUP($B6428,Insumos!$C:$G,5,FALSE)),"",VLOOKUP($B6428,Insumos!$C:$G,5,FALSE))</f>
        <v/>
      </c>
      <c r="F6428" s="55" t="str">
        <f>+IF(ISERROR(VLOOKUP($B6428,Insumos!$C:$G,4,FALSE)),"",VLOOKUP($B6428,Insumos!$C:$G,4,FALSE))</f>
        <v/>
      </c>
      <c r="G6428" s="141"/>
      <c r="H6428" s="56">
        <f t="shared" si="231"/>
        <v>0</v>
      </c>
    </row>
    <row r="6429">
      <c r="A6429" s="42"/>
      <c r="B6429" s="140"/>
      <c r="C6429" s="41"/>
      <c r="D6429" s="44"/>
      <c r="E6429" s="45"/>
      <c r="F6429" s="41"/>
      <c r="G6429" s="67" t="s">
        <v>566</v>
      </c>
      <c r="H6429" s="68">
        <f>+SUM(H6411:H6428)</f>
        <v>1888.35</v>
      </c>
    </row>
    <row r="6430">
      <c r="A6430" s="42"/>
      <c r="B6430" s="140"/>
      <c r="C6430" s="41"/>
      <c r="D6430" s="44"/>
      <c r="E6430" s="45"/>
      <c r="F6430" s="41"/>
      <c r="G6430" s="67" t="s">
        <v>569</v>
      </c>
      <c r="H6430" s="142">
        <f>+H6429/10</f>
        <v>188.835</v>
      </c>
    </row>
    <row r="6431">
      <c r="A6431" s="42"/>
      <c r="B6431" s="140"/>
      <c r="C6431" s="41"/>
      <c r="D6431" s="44"/>
      <c r="E6431" s="45"/>
      <c r="F6431" s="41"/>
      <c r="G6431" s="67" t="s">
        <v>570</v>
      </c>
      <c r="H6431" s="143">
        <f>(H6429+H6430)*1.19</f>
        <v>2471.85015</v>
      </c>
    </row>
    <row r="6432">
      <c r="A6432" s="42"/>
      <c r="B6432" s="140"/>
      <c r="C6432" s="41"/>
      <c r="D6432" s="44"/>
      <c r="E6432" s="45"/>
      <c r="F6432" s="41"/>
      <c r="G6432" s="67" t="s">
        <v>571</v>
      </c>
      <c r="H6432" s="144" t="str">
        <f>+H6431/H6433</f>
        <v>#DIV/0!</v>
      </c>
    </row>
    <row r="6433">
      <c r="A6433" s="42"/>
      <c r="B6433" s="140"/>
      <c r="C6433" s="41"/>
      <c r="D6433" s="44"/>
      <c r="E6433" s="45"/>
      <c r="F6433" s="41"/>
      <c r="G6433" s="67" t="s">
        <v>572</v>
      </c>
      <c r="H6433" s="145"/>
    </row>
    <row r="6434">
      <c r="A6434" s="42"/>
      <c r="B6434" s="140"/>
      <c r="C6434" s="41"/>
      <c r="D6434" s="44"/>
      <c r="E6434" s="45"/>
      <c r="F6434" s="41"/>
      <c r="G6434" s="67"/>
      <c r="H6434" s="169"/>
    </row>
    <row r="6435">
      <c r="A6435" s="42"/>
      <c r="B6435" s="140"/>
      <c r="C6435" s="41"/>
      <c r="D6435" s="44"/>
      <c r="E6435" s="45"/>
      <c r="F6435" s="41"/>
      <c r="G6435" s="67"/>
      <c r="H6435" s="205"/>
    </row>
    <row r="6436">
      <c r="A6436" s="42"/>
      <c r="B6436" s="140"/>
      <c r="C6436" s="41"/>
      <c r="D6436" s="44"/>
      <c r="E6436" s="45"/>
      <c r="F6436" s="41"/>
      <c r="G6436" s="67"/>
      <c r="H6436" s="205"/>
    </row>
    <row r="6437">
      <c r="A6437" s="42"/>
      <c r="B6437" s="140"/>
      <c r="C6437" s="41"/>
      <c r="D6437" s="44"/>
      <c r="E6437" s="45"/>
      <c r="F6437" s="41"/>
      <c r="G6437" s="67"/>
      <c r="H6437" s="205"/>
    </row>
    <row r="6438">
      <c r="A6438" s="138" t="s">
        <v>562</v>
      </c>
      <c r="B6438" s="139" t="s">
        <v>756</v>
      </c>
      <c r="C6438" s="34"/>
      <c r="D6438" s="35"/>
      <c r="E6438" s="36"/>
      <c r="F6438" s="37"/>
      <c r="G6438" s="38"/>
      <c r="H6438" s="35"/>
    </row>
    <row r="6439">
      <c r="A6439" s="42"/>
      <c r="B6439" s="140"/>
      <c r="C6439" s="42"/>
      <c r="D6439" s="44"/>
      <c r="E6439" s="45"/>
      <c r="F6439" s="42"/>
      <c r="G6439" s="46"/>
      <c r="H6439" s="44"/>
    </row>
    <row r="6440">
      <c r="A6440" s="48" t="s">
        <v>476</v>
      </c>
      <c r="B6440" s="55" t="s">
        <v>477</v>
      </c>
      <c r="C6440" s="48" t="s">
        <v>478</v>
      </c>
      <c r="D6440" s="49" t="s">
        <v>564</v>
      </c>
      <c r="E6440" s="50" t="s">
        <v>10</v>
      </c>
      <c r="F6440" s="48" t="s">
        <v>480</v>
      </c>
      <c r="G6440" s="51" t="s">
        <v>481</v>
      </c>
      <c r="H6440" s="49" t="s">
        <v>565</v>
      </c>
    </row>
    <row r="6441">
      <c r="A6441" s="53">
        <v>1.0</v>
      </c>
      <c r="B6441" s="55" t="s">
        <v>757</v>
      </c>
      <c r="C6441" s="55" t="str">
        <f>+IF(ISERROR(VLOOKUP($B6441,Insumos!$C:$G,3,FALSE)),"",VLOOKUP($B6441,Insumos!$C:$G,3,FALSE))</f>
        <v>ROLLS</v>
      </c>
      <c r="D6441" s="56">
        <f>+IF(ISERROR(VLOOKUP($B6441,Insumos!$C:$G,2,FALSE)),"",VLOOKUP($B6441,Insumos!$C:$G,2,FALSE))</f>
        <v>1288.66</v>
      </c>
      <c r="E6441" s="57">
        <f>+IF(ISERROR(VLOOKUP($B6441,Insumos!$C:$G,5,FALSE)),"",VLOOKUP($B6441,Insumos!$C:$G,5,FALSE))</f>
        <v>1</v>
      </c>
      <c r="F6441" s="55" t="str">
        <f>+IF(ISERROR(VLOOKUP($B6441,Insumos!$C:$G,4,FALSE)),"",VLOOKUP($B6441,Insumos!$C:$G,4,FALSE))</f>
        <v>ROLLS</v>
      </c>
      <c r="G6441" s="141">
        <v>1.0</v>
      </c>
      <c r="H6441" s="56">
        <f t="shared" ref="H6441:H6459" si="232">IF(ISERROR(ROUND(+D6441/E6441*G6441,2)),0,ROUND(+D6441/E6441*G6441,2))</f>
        <v>1288.66</v>
      </c>
    </row>
    <row r="6442">
      <c r="A6442" s="53">
        <v>2.0</v>
      </c>
      <c r="B6442" s="55" t="s">
        <v>758</v>
      </c>
      <c r="C6442" s="55" t="str">
        <f>+IF(ISERROR(VLOOKUP($B6442,Insumos!$C:$G,3,FALSE)),"",VLOOKUP($B6442,Insumos!$C:$G,3,FALSE))</f>
        <v>ROLLS</v>
      </c>
      <c r="D6442" s="56">
        <f>+IF(ISERROR(VLOOKUP($B6442,Insumos!$C:$G,2,FALSE)),"",VLOOKUP($B6442,Insumos!$C:$G,2,FALSE))</f>
        <v>1051.57</v>
      </c>
      <c r="E6442" s="57">
        <f>+IF(ISERROR(VLOOKUP($B6442,Insumos!$C:$G,5,FALSE)),"",VLOOKUP($B6442,Insumos!$C:$G,5,FALSE))</f>
        <v>1</v>
      </c>
      <c r="F6442" s="55" t="str">
        <f>+IF(ISERROR(VLOOKUP($B6442,Insumos!$C:$G,4,FALSE)),"",VLOOKUP($B6442,Insumos!$C:$G,4,FALSE))</f>
        <v>ROLLS</v>
      </c>
      <c r="G6442" s="141">
        <v>1.0</v>
      </c>
      <c r="H6442" s="56">
        <f t="shared" si="232"/>
        <v>1051.57</v>
      </c>
    </row>
    <row r="6443">
      <c r="A6443" s="53">
        <v>3.0</v>
      </c>
      <c r="B6443" s="55" t="s">
        <v>444</v>
      </c>
      <c r="C6443" s="55" t="str">
        <f>+IF(ISERROR(VLOOKUP($B6443,Insumos!$C:$G,3,FALSE)),"",VLOOKUP($B6443,Insumos!$C:$G,3,FALSE))</f>
        <v>ROLL</v>
      </c>
      <c r="D6443" s="56">
        <f>+IF(ISERROR(VLOOKUP($B6443,Insumos!$C:$G,2,FALSE)),"",VLOOKUP($B6443,Insumos!$C:$G,2,FALSE))</f>
        <v>1333.08</v>
      </c>
      <c r="E6443" s="57">
        <f>+IF(ISERROR(VLOOKUP($B6443,Insumos!$C:$G,5,FALSE)),"",VLOOKUP($B6443,Insumos!$C:$G,5,FALSE))</f>
        <v>1</v>
      </c>
      <c r="F6443" s="55" t="str">
        <f>+IF(ISERROR(VLOOKUP($B6443,Insumos!$C:$G,4,FALSE)),"",VLOOKUP($B6443,Insumos!$C:$G,4,FALSE))</f>
        <v>ROLL</v>
      </c>
      <c r="G6443" s="141">
        <v>1.0</v>
      </c>
      <c r="H6443" s="56">
        <f t="shared" si="232"/>
        <v>1333.08</v>
      </c>
    </row>
    <row r="6444">
      <c r="A6444" s="53">
        <v>4.0</v>
      </c>
      <c r="B6444" s="55" t="s">
        <v>442</v>
      </c>
      <c r="C6444" s="55" t="str">
        <f>+IF(ISERROR(VLOOKUP($B6444,Insumos!$C:$G,3,FALSE)),"",VLOOKUP($B6444,Insumos!$C:$G,3,FALSE))</f>
        <v>ROLL</v>
      </c>
      <c r="D6444" s="56">
        <f>+IF(ISERROR(VLOOKUP($B6444,Insumos!$C:$G,2,FALSE)),"",VLOOKUP($B6444,Insumos!$C:$G,2,FALSE))</f>
        <v>388.94</v>
      </c>
      <c r="E6444" s="57">
        <f>+IF(ISERROR(VLOOKUP($B6444,Insumos!$C:$G,5,FALSE)),"",VLOOKUP($B6444,Insumos!$C:$G,5,FALSE))</f>
        <v>1</v>
      </c>
      <c r="F6444" s="55" t="str">
        <f>+IF(ISERROR(VLOOKUP($B6444,Insumos!$C:$G,4,FALSE)),"",VLOOKUP($B6444,Insumos!$C:$G,4,FALSE))</f>
        <v>ROLL</v>
      </c>
      <c r="G6444" s="141">
        <v>1.0</v>
      </c>
      <c r="H6444" s="56">
        <f t="shared" si="232"/>
        <v>388.94</v>
      </c>
    </row>
    <row r="6445">
      <c r="A6445" s="53">
        <v>5.0</v>
      </c>
      <c r="B6445" s="55" t="s">
        <v>37</v>
      </c>
      <c r="C6445" s="55" t="str">
        <f>+IF(ISERROR(VLOOKUP($B6445,Insumos!$C:$G,3,FALSE)),"",VLOOKUP($B6445,Insumos!$C:$G,3,FALSE))</f>
        <v>UNIDAD</v>
      </c>
      <c r="D6445" s="56">
        <f>+IF(ISERROR(VLOOKUP($B6445,Insumos!$C:$G,2,FALSE)),"",VLOOKUP($B6445,Insumos!$C:$G,2,FALSE))</f>
        <v>4700</v>
      </c>
      <c r="E6445" s="57">
        <f>+IF(ISERROR(VLOOKUP($B6445,Insumos!$C:$G,5,FALSE)),"",VLOOKUP($B6445,Insumos!$C:$G,5,FALSE))</f>
        <v>30</v>
      </c>
      <c r="F6445" s="55" t="str">
        <f>+IF(ISERROR(VLOOKUP($B6445,Insumos!$C:$G,4,FALSE)),"",VLOOKUP($B6445,Insumos!$C:$G,4,FALSE))</f>
        <v>UNIDAD</v>
      </c>
      <c r="G6445" s="141">
        <v>1.0</v>
      </c>
      <c r="H6445" s="56">
        <f t="shared" si="232"/>
        <v>156.67</v>
      </c>
    </row>
    <row r="6446">
      <c r="A6446" s="53">
        <v>6.0</v>
      </c>
      <c r="B6446" s="55" t="s">
        <v>35</v>
      </c>
      <c r="C6446" s="55" t="str">
        <f>+IF(ISERROR(VLOOKUP($B6446,Insumos!$C:$G,3,FALSE)),"",VLOOKUP($B6446,Insumos!$C:$G,3,FALSE))</f>
        <v>UNIDAD</v>
      </c>
      <c r="D6446" s="56">
        <f>+IF(ISERROR(VLOOKUP($B6446,Insumos!$C:$G,2,FALSE)),"",VLOOKUP($B6446,Insumos!$C:$G,2,FALSE))</f>
        <v>3300</v>
      </c>
      <c r="E6446" s="57">
        <f>+IF(ISERROR(VLOOKUP($B6446,Insumos!$C:$G,5,FALSE)),"",VLOOKUP($B6446,Insumos!$C:$G,5,FALSE))</f>
        <v>30</v>
      </c>
      <c r="F6446" s="55" t="str">
        <f>+IF(ISERROR(VLOOKUP($B6446,Insumos!$C:$G,4,FALSE)),"",VLOOKUP($B6446,Insumos!$C:$G,4,FALSE))</f>
        <v>UNIDAD</v>
      </c>
      <c r="G6446" s="141">
        <v>2.0</v>
      </c>
      <c r="H6446" s="56">
        <f t="shared" si="232"/>
        <v>220</v>
      </c>
    </row>
    <row r="6447">
      <c r="A6447" s="53">
        <v>7.0</v>
      </c>
      <c r="B6447" s="55" t="s">
        <v>36</v>
      </c>
      <c r="C6447" s="55" t="str">
        <f>+IF(ISERROR(VLOOKUP($B6447,Insumos!$C:$G,3,FALSE)),"",VLOOKUP($B6447,Insumos!$C:$G,3,FALSE))</f>
        <v>UNIDAD</v>
      </c>
      <c r="D6447" s="56">
        <f>+IF(ISERROR(VLOOKUP($B6447,Insumos!$C:$G,2,FALSE)),"",VLOOKUP($B6447,Insumos!$C:$G,2,FALSE))</f>
        <v>3300</v>
      </c>
      <c r="E6447" s="57">
        <f>+IF(ISERROR(VLOOKUP($B6447,Insumos!$C:$G,5,FALSE)),"",VLOOKUP($B6447,Insumos!$C:$G,5,FALSE))</f>
        <v>30</v>
      </c>
      <c r="F6447" s="55" t="str">
        <f>+IF(ISERROR(VLOOKUP($B6447,Insumos!$C:$G,4,FALSE)),"",VLOOKUP($B6447,Insumos!$C:$G,4,FALSE))</f>
        <v>UNIDAD</v>
      </c>
      <c r="G6447" s="141">
        <v>2.0</v>
      </c>
      <c r="H6447" s="56">
        <f t="shared" si="232"/>
        <v>220</v>
      </c>
    </row>
    <row r="6448">
      <c r="A6448" s="53">
        <v>8.0</v>
      </c>
      <c r="B6448" s="55" t="s">
        <v>297</v>
      </c>
      <c r="C6448" s="55" t="str">
        <f>+IF(ISERROR(VLOOKUP($B6448,Insumos!$C:$G,3,FALSE)),"",VLOOKUP($B6448,Insumos!$C:$G,3,FALSE))</f>
        <v>CAJA</v>
      </c>
      <c r="D6448" s="56">
        <f>+IF(ISERROR(VLOOKUP($B6448,Insumos!$C:$G,2,FALSE)),"",VLOOKUP($B6448,Insumos!$C:$G,2,FALSE))</f>
        <v>110</v>
      </c>
      <c r="E6448" s="57">
        <f>+IF(ISERROR(VLOOKUP($B6448,Insumos!$C:$G,5,FALSE)),"",VLOOKUP($B6448,Insumos!$C:$G,5,FALSE))</f>
        <v>1</v>
      </c>
      <c r="F6448" s="55" t="str">
        <f>+IF(ISERROR(VLOOKUP($B6448,Insumos!$C:$G,4,FALSE)),"",VLOOKUP($B6448,Insumos!$C:$G,4,FALSE))</f>
        <v>CAJA</v>
      </c>
      <c r="G6448" s="141">
        <v>1.0</v>
      </c>
      <c r="H6448" s="56">
        <f t="shared" si="232"/>
        <v>110</v>
      </c>
    </row>
    <row r="6449">
      <c r="A6449" s="53">
        <v>9.0</v>
      </c>
      <c r="B6449" s="55" t="s">
        <v>294</v>
      </c>
      <c r="C6449" s="55" t="str">
        <f>+IF(ISERROR(VLOOKUP($B6449,Insumos!$C:$G,3,FALSE)),"",VLOOKUP($B6449,Insumos!$C:$G,3,FALSE))</f>
        <v>CAJA</v>
      </c>
      <c r="D6449" s="56">
        <f>+IF(ISERROR(VLOOKUP($B6449,Insumos!$C:$G,2,FALSE)),"",VLOOKUP($B6449,Insumos!$C:$G,2,FALSE))</f>
        <v>180</v>
      </c>
      <c r="E6449" s="57">
        <f>+IF(ISERROR(VLOOKUP($B6449,Insumos!$C:$G,5,FALSE)),"",VLOOKUP($B6449,Insumos!$C:$G,5,FALSE))</f>
        <v>1</v>
      </c>
      <c r="F6449" s="55" t="str">
        <f>+IF(ISERROR(VLOOKUP($B6449,Insumos!$C:$G,4,FALSE)),"",VLOOKUP($B6449,Insumos!$C:$G,4,FALSE))</f>
        <v>CAJA</v>
      </c>
      <c r="G6449" s="141">
        <v>2.0</v>
      </c>
      <c r="H6449" s="56">
        <f t="shared" si="232"/>
        <v>360</v>
      </c>
    </row>
    <row r="6450">
      <c r="A6450" s="53">
        <v>10.0</v>
      </c>
      <c r="B6450" s="55" t="s">
        <v>314</v>
      </c>
      <c r="C6450" s="55" t="str">
        <f>+IF(ISERROR(VLOOKUP($B6450,Insumos!$C:$G,3,FALSE)),"",VLOOKUP($B6450,Insumos!$C:$G,3,FALSE))</f>
        <v>UNIDAD</v>
      </c>
      <c r="D6450" s="56">
        <f>+IF(ISERROR(VLOOKUP($B6450,Insumos!$C:$G,2,FALSE)),"",VLOOKUP($B6450,Insumos!$C:$G,2,FALSE))</f>
        <v>10.5</v>
      </c>
      <c r="E6450" s="57">
        <f>+IF(ISERROR(VLOOKUP($B6450,Insumos!$C:$G,5,FALSE)),"",VLOOKUP($B6450,Insumos!$C:$G,5,FALSE))</f>
        <v>1</v>
      </c>
      <c r="F6450" s="55" t="str">
        <f>+IF(ISERROR(VLOOKUP($B6450,Insumos!$C:$G,4,FALSE)),"",VLOOKUP($B6450,Insumos!$C:$G,4,FALSE))</f>
        <v>UNIDAD</v>
      </c>
      <c r="G6450" s="141">
        <v>3.0</v>
      </c>
      <c r="H6450" s="56">
        <f t="shared" si="232"/>
        <v>31.5</v>
      </c>
    </row>
    <row r="6451">
      <c r="A6451" s="53">
        <v>11.0</v>
      </c>
      <c r="B6451" s="55" t="s">
        <v>156</v>
      </c>
      <c r="C6451" s="55" t="str">
        <f>+IF(ISERROR(VLOOKUP($B6451,Insumos!$C:$G,3,FALSE)),"",VLOOKUP($B6451,Insumos!$C:$G,3,FALSE))</f>
        <v>GRAMOS</v>
      </c>
      <c r="D6451" s="56">
        <f>+IF(ISERROR(VLOOKUP($B6451,Insumos!$C:$G,2,FALSE)),"",VLOOKUP($B6451,Insumos!$C:$G,2,FALSE))</f>
        <v>909</v>
      </c>
      <c r="E6451" s="57">
        <f>+IF(ISERROR(VLOOKUP($B6451,Insumos!$C:$G,5,FALSE)),"",VLOOKUP($B6451,Insumos!$C:$G,5,FALSE))</f>
        <v>1000</v>
      </c>
      <c r="F6451" s="55" t="str">
        <f>+IF(ISERROR(VLOOKUP($B6451,Insumos!$C:$G,4,FALSE)),"",VLOOKUP($B6451,Insumos!$C:$G,4,FALSE))</f>
        <v>GRAMOS</v>
      </c>
      <c r="G6451" s="141">
        <v>8.0</v>
      </c>
      <c r="H6451" s="56">
        <f t="shared" si="232"/>
        <v>7.27</v>
      </c>
    </row>
    <row r="6452">
      <c r="A6452" s="53">
        <v>12.0</v>
      </c>
      <c r="B6452" s="55" t="s">
        <v>313</v>
      </c>
      <c r="C6452" s="55" t="str">
        <f>+IF(ISERROR(VLOOKUP($B6452,Insumos!$C:$G,3,FALSE)),"",VLOOKUP($B6452,Insumos!$C:$G,3,FALSE))</f>
        <v>GRAMOS</v>
      </c>
      <c r="D6452" s="56">
        <f>+IF(ISERROR(VLOOKUP($B6452,Insumos!$C:$G,2,FALSE)),"",VLOOKUP($B6452,Insumos!$C:$G,2,FALSE))</f>
        <v>6750</v>
      </c>
      <c r="E6452" s="57">
        <f>+IF(ISERROR(VLOOKUP($B6452,Insumos!$C:$G,5,FALSE)),"",VLOOKUP($B6452,Insumos!$C:$G,5,FALSE))</f>
        <v>1000</v>
      </c>
      <c r="F6452" s="55" t="str">
        <f>+IF(ISERROR(VLOOKUP($B6452,Insumos!$C:$G,4,FALSE)),"",VLOOKUP($B6452,Insumos!$C:$G,4,FALSE))</f>
        <v>GRAMOS</v>
      </c>
      <c r="G6452" s="141">
        <v>8.0</v>
      </c>
      <c r="H6452" s="56">
        <f t="shared" si="232"/>
        <v>54</v>
      </c>
    </row>
    <row r="6453">
      <c r="A6453" s="53">
        <v>13.0</v>
      </c>
      <c r="B6453" s="55" t="s">
        <v>311</v>
      </c>
      <c r="C6453" s="55" t="str">
        <f>+IF(ISERROR(VLOOKUP($B6453,Insumos!$C:$G,3,FALSE)),"",VLOOKUP($B6453,Insumos!$C:$G,3,FALSE))</f>
        <v>UNIDAD</v>
      </c>
      <c r="D6453" s="56">
        <f>+IF(ISERROR(VLOOKUP($B6453,Insumos!$C:$G,2,FALSE)),"",VLOOKUP($B6453,Insumos!$C:$G,2,FALSE))</f>
        <v>75.25</v>
      </c>
      <c r="E6453" s="57">
        <f>+IF(ISERROR(VLOOKUP($B6453,Insumos!$C:$G,5,FALSE)),"",VLOOKUP($B6453,Insumos!$C:$G,5,FALSE))</f>
        <v>1</v>
      </c>
      <c r="F6453" s="55" t="str">
        <f>+IF(ISERROR(VLOOKUP($B6453,Insumos!$C:$G,4,FALSE)),"",VLOOKUP($B6453,Insumos!$C:$G,4,FALSE))</f>
        <v>UNIDAD</v>
      </c>
      <c r="G6453" s="141">
        <v>2.0</v>
      </c>
      <c r="H6453" s="56">
        <f t="shared" si="232"/>
        <v>150.5</v>
      </c>
    </row>
    <row r="6454">
      <c r="A6454" s="53">
        <v>14.0</v>
      </c>
      <c r="B6454" s="55" t="s">
        <v>312</v>
      </c>
      <c r="C6454" s="55" t="str">
        <f>+IF(ISERROR(VLOOKUP($B6454,Insumos!$C:$G,3,FALSE)),"",VLOOKUP($B6454,Insumos!$C:$G,3,FALSE))</f>
        <v>UNIDAD</v>
      </c>
      <c r="D6454" s="56">
        <f>+IF(ISERROR(VLOOKUP($B6454,Insumos!$C:$G,2,FALSE)),"",VLOOKUP($B6454,Insumos!$C:$G,2,FALSE))</f>
        <v>90.25</v>
      </c>
      <c r="E6454" s="57">
        <f>+IF(ISERROR(VLOOKUP($B6454,Insumos!$C:$G,5,FALSE)),"",VLOOKUP($B6454,Insumos!$C:$G,5,FALSE))</f>
        <v>1</v>
      </c>
      <c r="F6454" s="55" t="str">
        <f>+IF(ISERROR(VLOOKUP($B6454,Insumos!$C:$G,4,FALSE)),"",VLOOKUP($B6454,Insumos!$C:$G,4,FALSE))</f>
        <v>UNIDAD</v>
      </c>
      <c r="G6454" s="141">
        <v>1.0</v>
      </c>
      <c r="H6454" s="56">
        <f t="shared" si="232"/>
        <v>90.25</v>
      </c>
    </row>
    <row r="6455">
      <c r="A6455" s="53">
        <v>15.0</v>
      </c>
      <c r="B6455" s="55" t="s">
        <v>303</v>
      </c>
      <c r="C6455" s="55" t="str">
        <f>+IF(ISERROR(VLOOKUP($B6455,Insumos!$C:$G,3,FALSE)),"",VLOOKUP($B6455,Insumos!$C:$G,3,FALSE))</f>
        <v>UNIDAD</v>
      </c>
      <c r="D6455" s="56">
        <f>+IF(ISERROR(VLOOKUP($B6455,Insumos!$C:$G,2,FALSE)),"",VLOOKUP($B6455,Insumos!$C:$G,2,FALSE))</f>
        <v>10</v>
      </c>
      <c r="E6455" s="57">
        <f>+IF(ISERROR(VLOOKUP($B6455,Insumos!$C:$G,5,FALSE)),"",VLOOKUP($B6455,Insumos!$C:$G,5,FALSE))</f>
        <v>1</v>
      </c>
      <c r="F6455" s="55" t="str">
        <f>+IF(ISERROR(VLOOKUP($B6455,Insumos!$C:$G,4,FALSE)),"",VLOOKUP($B6455,Insumos!$C:$G,4,FALSE))</f>
        <v>UNIDAD</v>
      </c>
      <c r="G6455" s="141">
        <v>2.0</v>
      </c>
      <c r="H6455" s="56">
        <f t="shared" si="232"/>
        <v>20</v>
      </c>
    </row>
    <row r="6456">
      <c r="A6456" s="53">
        <v>16.0</v>
      </c>
      <c r="B6456" s="55" t="s">
        <v>304</v>
      </c>
      <c r="C6456" s="55" t="str">
        <f>+IF(ISERROR(VLOOKUP($B6456,Insumos!$C:$G,3,FALSE)),"",VLOOKUP($B6456,Insumos!$C:$G,3,FALSE))</f>
        <v>UNIDAD</v>
      </c>
      <c r="D6456" s="56">
        <f>+IF(ISERROR(VLOOKUP($B6456,Insumos!$C:$G,2,FALSE)),"",VLOOKUP($B6456,Insumos!$C:$G,2,FALSE))</f>
        <v>9</v>
      </c>
      <c r="E6456" s="57">
        <f>+IF(ISERROR(VLOOKUP($B6456,Insumos!$C:$G,5,FALSE)),"",VLOOKUP($B6456,Insumos!$C:$G,5,FALSE))</f>
        <v>1</v>
      </c>
      <c r="F6456" s="55" t="str">
        <f>+IF(ISERROR(VLOOKUP($B6456,Insumos!$C:$G,4,FALSE)),"",VLOOKUP($B6456,Insumos!$C:$G,4,FALSE))</f>
        <v>UNIDAD</v>
      </c>
      <c r="G6456" s="141">
        <v>2.0</v>
      </c>
      <c r="H6456" s="56">
        <f t="shared" si="232"/>
        <v>18</v>
      </c>
    </row>
    <row r="6457">
      <c r="A6457" s="53">
        <v>17.0</v>
      </c>
      <c r="B6457" s="55" t="s">
        <v>315</v>
      </c>
      <c r="C6457" s="55" t="str">
        <f>+IF(ISERROR(VLOOKUP($B6457,Insumos!$C:$G,3,FALSE)),"",VLOOKUP($B6457,Insumos!$C:$G,3,FALSE))</f>
        <v>UNIDAD</v>
      </c>
      <c r="D6457" s="56">
        <f>+IF(ISERROR(VLOOKUP($B6457,Insumos!$C:$G,2,FALSE)),"",VLOOKUP($B6457,Insumos!$C:$G,2,FALSE))</f>
        <v>170</v>
      </c>
      <c r="E6457" s="57">
        <f>+IF(ISERROR(VLOOKUP($B6457,Insumos!$C:$G,5,FALSE)),"",VLOOKUP($B6457,Insumos!$C:$G,5,FALSE))</f>
        <v>1</v>
      </c>
      <c r="F6457" s="55" t="str">
        <f>+IF(ISERROR(VLOOKUP($B6457,Insumos!$C:$G,4,FALSE)),"",VLOOKUP($B6457,Insumos!$C:$G,4,FALSE))</f>
        <v>UNIDAD</v>
      </c>
      <c r="G6457" s="141">
        <v>1.0</v>
      </c>
      <c r="H6457" s="56">
        <f t="shared" si="232"/>
        <v>170</v>
      </c>
    </row>
    <row r="6458">
      <c r="A6458" s="53">
        <v>18.0</v>
      </c>
      <c r="B6458" s="153"/>
      <c r="C6458" s="55" t="str">
        <f>+IF(ISERROR(VLOOKUP($B6458,Insumos!$C:$G,3,FALSE)),"",VLOOKUP($B6458,Insumos!$C:$G,3,FALSE))</f>
        <v/>
      </c>
      <c r="D6458" s="56" t="str">
        <f>+IF(ISERROR(VLOOKUP($B6458,Insumos!$C:$G,2,FALSE)),"",VLOOKUP($B6458,Insumos!$C:$G,2,FALSE))</f>
        <v/>
      </c>
      <c r="E6458" s="57" t="str">
        <f>+IF(ISERROR(VLOOKUP($B6458,Insumos!$C:$G,5,FALSE)),"",VLOOKUP($B6458,Insumos!$C:$G,5,FALSE))</f>
        <v/>
      </c>
      <c r="F6458" s="55" t="str">
        <f>+IF(ISERROR(VLOOKUP($B6458,Insumos!$C:$G,4,FALSE)),"",VLOOKUP($B6458,Insumos!$C:$G,4,FALSE))</f>
        <v/>
      </c>
      <c r="G6458" s="141"/>
      <c r="H6458" s="56">
        <f t="shared" si="232"/>
        <v>0</v>
      </c>
    </row>
    <row r="6459">
      <c r="A6459" s="53">
        <v>19.0</v>
      </c>
      <c r="B6459" s="153"/>
      <c r="C6459" s="55" t="str">
        <f>+IF(ISERROR(VLOOKUP($B6459,Insumos!$C:$G,3,FALSE)),"",VLOOKUP($B6459,Insumos!$C:$G,3,FALSE))</f>
        <v/>
      </c>
      <c r="D6459" s="56" t="str">
        <f>+IF(ISERROR(VLOOKUP($B6459,Insumos!$C:$G,2,FALSE)),"",VLOOKUP($B6459,Insumos!$C:$G,2,FALSE))</f>
        <v/>
      </c>
      <c r="E6459" s="57" t="str">
        <f>+IF(ISERROR(VLOOKUP($B6459,Insumos!$C:$G,5,FALSE)),"",VLOOKUP($B6459,Insumos!$C:$G,5,FALSE))</f>
        <v/>
      </c>
      <c r="F6459" s="55" t="str">
        <f>+IF(ISERROR(VLOOKUP($B6459,Insumos!$C:$G,4,FALSE)),"",VLOOKUP($B6459,Insumos!$C:$G,4,FALSE))</f>
        <v/>
      </c>
      <c r="G6459" s="141"/>
      <c r="H6459" s="56">
        <f t="shared" si="232"/>
        <v>0</v>
      </c>
    </row>
    <row r="6460">
      <c r="A6460" s="42"/>
      <c r="B6460" s="140"/>
      <c r="C6460" s="41"/>
      <c r="D6460" s="44"/>
      <c r="E6460" s="45"/>
      <c r="F6460" s="41"/>
      <c r="G6460" s="67" t="s">
        <v>566</v>
      </c>
      <c r="H6460" s="68">
        <f>+SUM(H6441:H6459)</f>
        <v>5670.44</v>
      </c>
    </row>
    <row r="6461">
      <c r="A6461" s="42"/>
      <c r="B6461" s="140"/>
      <c r="C6461" s="41"/>
      <c r="D6461" s="44"/>
      <c r="E6461" s="45"/>
      <c r="F6461" s="41"/>
      <c r="G6461" s="67" t="s">
        <v>569</v>
      </c>
      <c r="H6461" s="142">
        <f>+H6460/10</f>
        <v>567.044</v>
      </c>
    </row>
    <row r="6462">
      <c r="A6462" s="42"/>
      <c r="B6462" s="140"/>
      <c r="C6462" s="41"/>
      <c r="D6462" s="44"/>
      <c r="E6462" s="45"/>
      <c r="F6462" s="41"/>
      <c r="G6462" s="67" t="s">
        <v>570</v>
      </c>
      <c r="H6462" s="143">
        <f>(H6460+H6461)*1.19</f>
        <v>7422.60596</v>
      </c>
    </row>
    <row r="6463">
      <c r="A6463" s="42"/>
      <c r="B6463" s="140"/>
      <c r="C6463" s="41"/>
      <c r="D6463" s="44"/>
      <c r="E6463" s="45"/>
      <c r="F6463" s="41"/>
      <c r="G6463" s="67" t="s">
        <v>571</v>
      </c>
      <c r="H6463" s="144">
        <f>+H6462/H6464</f>
        <v>0.3375446094</v>
      </c>
    </row>
    <row r="6464">
      <c r="A6464" s="42"/>
      <c r="B6464" s="140"/>
      <c r="C6464" s="41"/>
      <c r="D6464" s="44"/>
      <c r="E6464" s="45"/>
      <c r="F6464" s="41"/>
      <c r="G6464" s="67" t="s">
        <v>572</v>
      </c>
      <c r="H6464" s="145">
        <v>21990.0</v>
      </c>
    </row>
    <row r="6465">
      <c r="A6465" s="42"/>
      <c r="B6465" s="140"/>
      <c r="C6465" s="41"/>
      <c r="D6465" s="44"/>
      <c r="E6465" s="45"/>
      <c r="F6465" s="41"/>
      <c r="G6465" s="67"/>
      <c r="H6465" s="205"/>
    </row>
    <row r="6466">
      <c r="A6466" s="138" t="s">
        <v>562</v>
      </c>
      <c r="B6466" s="139" t="s">
        <v>445</v>
      </c>
      <c r="C6466" s="34"/>
      <c r="D6466" s="35"/>
      <c r="E6466" s="36"/>
      <c r="F6466" s="37"/>
      <c r="G6466" s="38"/>
      <c r="H6466" s="35"/>
    </row>
    <row r="6467">
      <c r="A6467" s="42"/>
      <c r="B6467" s="140"/>
      <c r="C6467" s="42"/>
      <c r="D6467" s="44"/>
      <c r="E6467" s="45"/>
      <c r="F6467" s="42"/>
      <c r="G6467" s="46"/>
      <c r="H6467" s="44"/>
    </row>
    <row r="6468">
      <c r="A6468" s="48" t="s">
        <v>476</v>
      </c>
      <c r="B6468" s="48" t="s">
        <v>477</v>
      </c>
      <c r="C6468" s="48" t="s">
        <v>478</v>
      </c>
      <c r="D6468" s="49" t="s">
        <v>564</v>
      </c>
      <c r="E6468" s="50" t="s">
        <v>10</v>
      </c>
      <c r="F6468" s="48" t="s">
        <v>480</v>
      </c>
      <c r="G6468" s="51" t="s">
        <v>481</v>
      </c>
      <c r="H6468" s="49" t="s">
        <v>565</v>
      </c>
    </row>
    <row r="6469">
      <c r="A6469" s="53">
        <v>1.0</v>
      </c>
      <c r="B6469" s="55" t="s">
        <v>69</v>
      </c>
      <c r="C6469" s="55" t="str">
        <f>+IF(ISERROR(VLOOKUP($B6469,Insumos!$C:$G,3,FALSE)),"",VLOOKUP($B6469,Insumos!$C:$G,3,FALSE))</f>
        <v>GRAMOS</v>
      </c>
      <c r="D6469" s="56">
        <f>+IF(ISERROR(VLOOKUP($B6469,Insumos!$C:$G,2,FALSE)),"",VLOOKUP($B6469,Insumos!$C:$G,2,FALSE))</f>
        <v>2777.79</v>
      </c>
      <c r="E6469" s="57">
        <f>+IF(ISERROR(VLOOKUP($B6469,Insumos!$C:$G,5,FALSE)),"",VLOOKUP($B6469,Insumos!$C:$G,5,FALSE))</f>
        <v>5700</v>
      </c>
      <c r="F6469" s="55" t="str">
        <f>+IF(ISERROR(VLOOKUP($B6469,Insumos!$C:$G,4,FALSE)),"",VLOOKUP($B6469,Insumos!$C:$G,4,FALSE))</f>
        <v>GRAMOS</v>
      </c>
      <c r="G6469" s="141">
        <v>110.0</v>
      </c>
      <c r="H6469" s="56">
        <f t="shared" ref="H6469:H6483" si="233">IF(ISERROR(ROUND(+D6469/E6469*G6469,2)),0,ROUND(+D6469/E6469*G6469,2))</f>
        <v>53.61</v>
      </c>
    </row>
    <row r="6470">
      <c r="A6470" s="53">
        <v>2.0</v>
      </c>
      <c r="B6470" s="55" t="s">
        <v>52</v>
      </c>
      <c r="C6470" s="55" t="str">
        <f>+IF(ISERROR(VLOOKUP($B6470,Insumos!$C:$G,3,FALSE)),"",VLOOKUP($B6470,Insumos!$C:$G,3,FALSE))</f>
        <v>UNIDAD</v>
      </c>
      <c r="D6470" s="56">
        <f>+IF(ISERROR(VLOOKUP($B6470,Insumos!$C:$G,2,FALSE)),"",VLOOKUP($B6470,Insumos!$C:$G,2,FALSE))</f>
        <v>5000</v>
      </c>
      <c r="E6470" s="57">
        <f>+IF(ISERROR(VLOOKUP($B6470,Insumos!$C:$G,5,FALSE)),"",VLOOKUP($B6470,Insumos!$C:$G,5,FALSE))</f>
        <v>100</v>
      </c>
      <c r="F6470" s="55" t="str">
        <f>+IF(ISERROR(VLOOKUP($B6470,Insumos!$C:$G,4,FALSE)),"",VLOOKUP($B6470,Insumos!$C:$G,4,FALSE))</f>
        <v>UNIDAD</v>
      </c>
      <c r="G6470" s="141">
        <v>0.5</v>
      </c>
      <c r="H6470" s="56">
        <f t="shared" si="233"/>
        <v>25</v>
      </c>
    </row>
    <row r="6471">
      <c r="A6471" s="53">
        <v>3.0</v>
      </c>
      <c r="B6471" s="55" t="s">
        <v>49</v>
      </c>
      <c r="C6471" s="55" t="str">
        <f>+IF(ISERROR(VLOOKUP($B6471,Insumos!$C:$G,3,FALSE)),"",VLOOKUP($B6471,Insumos!$C:$G,3,FALSE))</f>
        <v>GRAMOS</v>
      </c>
      <c r="D6471" s="56">
        <f>+IF(ISERROR(VLOOKUP($B6471,Insumos!$C:$G,2,FALSE)),"",VLOOKUP($B6471,Insumos!$C:$G,2,FALSE))</f>
        <v>3290</v>
      </c>
      <c r="E6471" s="57">
        <f>+IF(ISERROR(VLOOKUP($B6471,Insumos!$C:$G,5,FALSE)),"",VLOOKUP($B6471,Insumos!$C:$G,5,FALSE))</f>
        <v>1000</v>
      </c>
      <c r="F6471" s="55" t="str">
        <f>+IF(ISERROR(VLOOKUP($B6471,Insumos!$C:$G,4,FALSE)),"",VLOOKUP($B6471,Insumos!$C:$G,4,FALSE))</f>
        <v>GRAMOS</v>
      </c>
      <c r="G6471" s="141">
        <v>40.0</v>
      </c>
      <c r="H6471" s="56">
        <f t="shared" si="233"/>
        <v>131.6</v>
      </c>
    </row>
    <row r="6472">
      <c r="A6472" s="53">
        <v>4.0</v>
      </c>
      <c r="B6472" s="55" t="s">
        <v>232</v>
      </c>
      <c r="C6472" s="55" t="str">
        <f>+IF(ISERROR(VLOOKUP($B6472,Insumos!$C:$G,3,FALSE)),"",VLOOKUP($B6472,Insumos!$C:$G,3,FALSE))</f>
        <v>GRAMOS</v>
      </c>
      <c r="D6472" s="56">
        <f>+IF(ISERROR(VLOOKUP($B6472,Insumos!$C:$G,2,FALSE)),"",VLOOKUP($B6472,Insumos!$C:$G,2,FALSE))</f>
        <v>3529.411765</v>
      </c>
      <c r="E6472" s="57">
        <f>+IF(ISERROR(VLOOKUP($B6472,Insumos!$C:$G,5,FALSE)),"",VLOOKUP($B6472,Insumos!$C:$G,5,FALSE))</f>
        <v>1000</v>
      </c>
      <c r="F6472" s="55" t="str">
        <f>+IF(ISERROR(VLOOKUP($B6472,Insumos!$C:$G,4,FALSE)),"",VLOOKUP($B6472,Insumos!$C:$G,4,FALSE))</f>
        <v>GRAMOS</v>
      </c>
      <c r="G6472" s="141">
        <v>40.0</v>
      </c>
      <c r="H6472" s="56">
        <f t="shared" si="233"/>
        <v>141.18</v>
      </c>
    </row>
    <row r="6473">
      <c r="A6473" s="53">
        <v>5.0</v>
      </c>
      <c r="B6473" s="55" t="s">
        <v>187</v>
      </c>
      <c r="C6473" s="55" t="str">
        <f>+IF(ISERROR(VLOOKUP($B6473,Insumos!$C:$G,3,FALSE)),"",VLOOKUP($B6473,Insumos!$C:$G,3,FALSE))</f>
        <v>GRAMOS</v>
      </c>
      <c r="D6473" s="56">
        <f>+IF(ISERROR(VLOOKUP($B6473,Insumos!$C:$G,2,FALSE)),"",VLOOKUP($B6473,Insumos!$C:$G,2,FALSE))</f>
        <v>3645</v>
      </c>
      <c r="E6473" s="57">
        <f>+IF(ISERROR(VLOOKUP($B6473,Insumos!$C:$G,5,FALSE)),"",VLOOKUP($B6473,Insumos!$C:$G,5,FALSE))</f>
        <v>1000</v>
      </c>
      <c r="F6473" s="55" t="str">
        <f>+IF(ISERROR(VLOOKUP($B6473,Insumos!$C:$G,4,FALSE)),"",VLOOKUP($B6473,Insumos!$C:$G,4,FALSE))</f>
        <v>GRAMOS</v>
      </c>
      <c r="G6473" s="141">
        <v>5.0</v>
      </c>
      <c r="H6473" s="56">
        <f t="shared" si="233"/>
        <v>18.23</v>
      </c>
    </row>
    <row r="6474">
      <c r="A6474" s="53">
        <v>6.0</v>
      </c>
      <c r="B6474" s="55" t="s">
        <v>297</v>
      </c>
      <c r="C6474" s="55" t="str">
        <f>+IF(ISERROR(VLOOKUP($B6474,Insumos!$C:$G,3,FALSE)),"",VLOOKUP($B6474,Insumos!$C:$G,3,FALSE))</f>
        <v>CAJA</v>
      </c>
      <c r="D6474" s="56">
        <f>+IF(ISERROR(VLOOKUP($B6474,Insumos!$C:$G,2,FALSE)),"",VLOOKUP($B6474,Insumos!$C:$G,2,FALSE))</f>
        <v>110</v>
      </c>
      <c r="E6474" s="57">
        <f>+IF(ISERROR(VLOOKUP($B6474,Insumos!$C:$G,5,FALSE)),"",VLOOKUP($B6474,Insumos!$C:$G,5,FALSE))</f>
        <v>1</v>
      </c>
      <c r="F6474" s="55" t="str">
        <f>+IF(ISERROR(VLOOKUP($B6474,Insumos!$C:$G,4,FALSE)),"",VLOOKUP($B6474,Insumos!$C:$G,4,FALSE))</f>
        <v>CAJA</v>
      </c>
      <c r="G6474" s="141">
        <v>1.0</v>
      </c>
      <c r="H6474" s="56">
        <f t="shared" si="233"/>
        <v>110</v>
      </c>
    </row>
    <row r="6475">
      <c r="A6475" s="53">
        <v>7.0</v>
      </c>
      <c r="B6475" s="55" t="s">
        <v>314</v>
      </c>
      <c r="C6475" s="55" t="str">
        <f>+IF(ISERROR(VLOOKUP($B6475,Insumos!$C:$G,3,FALSE)),"",VLOOKUP($B6475,Insumos!$C:$G,3,FALSE))</f>
        <v>UNIDAD</v>
      </c>
      <c r="D6475" s="56">
        <f>+IF(ISERROR(VLOOKUP($B6475,Insumos!$C:$G,2,FALSE)),"",VLOOKUP($B6475,Insumos!$C:$G,2,FALSE))</f>
        <v>10.5</v>
      </c>
      <c r="E6475" s="57">
        <f>+IF(ISERROR(VLOOKUP($B6475,Insumos!$C:$G,5,FALSE)),"",VLOOKUP($B6475,Insumos!$C:$G,5,FALSE))</f>
        <v>1</v>
      </c>
      <c r="F6475" s="55" t="str">
        <f>+IF(ISERROR(VLOOKUP($B6475,Insumos!$C:$G,4,FALSE)),"",VLOOKUP($B6475,Insumos!$C:$G,4,FALSE))</f>
        <v>UNIDAD</v>
      </c>
      <c r="G6475" s="141">
        <v>1.0</v>
      </c>
      <c r="H6475" s="56">
        <f t="shared" si="233"/>
        <v>10.5</v>
      </c>
    </row>
    <row r="6476">
      <c r="A6476" s="53">
        <v>8.0</v>
      </c>
      <c r="B6476" s="55" t="s">
        <v>156</v>
      </c>
      <c r="C6476" s="55" t="str">
        <f>+IF(ISERROR(VLOOKUP($B6476,Insumos!$C:$G,3,FALSE)),"",VLOOKUP($B6476,Insumos!$C:$G,3,FALSE))</f>
        <v>GRAMOS</v>
      </c>
      <c r="D6476" s="56">
        <f>+IF(ISERROR(VLOOKUP($B6476,Insumos!$C:$G,2,FALSE)),"",VLOOKUP($B6476,Insumos!$C:$G,2,FALSE))</f>
        <v>909</v>
      </c>
      <c r="E6476" s="57">
        <f>+IF(ISERROR(VLOOKUP($B6476,Insumos!$C:$G,5,FALSE)),"",VLOOKUP($B6476,Insumos!$C:$G,5,FALSE))</f>
        <v>1000</v>
      </c>
      <c r="F6476" s="55" t="str">
        <f>+IF(ISERROR(VLOOKUP($B6476,Insumos!$C:$G,4,FALSE)),"",VLOOKUP($B6476,Insumos!$C:$G,4,FALSE))</f>
        <v>GRAMOS</v>
      </c>
      <c r="G6476" s="141">
        <v>8.0</v>
      </c>
      <c r="H6476" s="56">
        <f t="shared" si="233"/>
        <v>7.27</v>
      </c>
    </row>
    <row r="6477">
      <c r="A6477" s="53">
        <v>9.0</v>
      </c>
      <c r="B6477" s="55" t="s">
        <v>313</v>
      </c>
      <c r="C6477" s="55" t="str">
        <f>+IF(ISERROR(VLOOKUP($B6477,Insumos!$C:$G,3,FALSE)),"",VLOOKUP($B6477,Insumos!$C:$G,3,FALSE))</f>
        <v>GRAMOS</v>
      </c>
      <c r="D6477" s="56">
        <f>+IF(ISERROR(VLOOKUP($B6477,Insumos!$C:$G,2,FALSE)),"",VLOOKUP($B6477,Insumos!$C:$G,2,FALSE))</f>
        <v>6750</v>
      </c>
      <c r="E6477" s="57">
        <f>+IF(ISERROR(VLOOKUP($B6477,Insumos!$C:$G,5,FALSE)),"",VLOOKUP($B6477,Insumos!$C:$G,5,FALSE))</f>
        <v>1000</v>
      </c>
      <c r="F6477" s="55" t="str">
        <f>+IF(ISERROR(VLOOKUP($B6477,Insumos!$C:$G,4,FALSE)),"",VLOOKUP($B6477,Insumos!$C:$G,4,FALSE))</f>
        <v>GRAMOS</v>
      </c>
      <c r="G6477" s="141">
        <v>8.0</v>
      </c>
      <c r="H6477" s="56">
        <f t="shared" si="233"/>
        <v>54</v>
      </c>
    </row>
    <row r="6478">
      <c r="A6478" s="53">
        <v>10.0</v>
      </c>
      <c r="B6478" s="55" t="s">
        <v>311</v>
      </c>
      <c r="C6478" s="55" t="str">
        <f>+IF(ISERROR(VLOOKUP($B6478,Insumos!$C:$G,3,FALSE)),"",VLOOKUP($B6478,Insumos!$C:$G,3,FALSE))</f>
        <v>UNIDAD</v>
      </c>
      <c r="D6478" s="56">
        <f>+IF(ISERROR(VLOOKUP($B6478,Insumos!$C:$G,2,FALSE)),"",VLOOKUP($B6478,Insumos!$C:$G,2,FALSE))</f>
        <v>75.25</v>
      </c>
      <c r="E6478" s="57">
        <f>+IF(ISERROR(VLOOKUP($B6478,Insumos!$C:$G,5,FALSE)),"",VLOOKUP($B6478,Insumos!$C:$G,5,FALSE))</f>
        <v>1</v>
      </c>
      <c r="F6478" s="55" t="str">
        <f>+IF(ISERROR(VLOOKUP($B6478,Insumos!$C:$G,4,FALSE)),"",VLOOKUP($B6478,Insumos!$C:$G,4,FALSE))</f>
        <v>UNIDAD</v>
      </c>
      <c r="G6478" s="141">
        <v>1.0</v>
      </c>
      <c r="H6478" s="56">
        <f t="shared" si="233"/>
        <v>75.25</v>
      </c>
    </row>
    <row r="6479">
      <c r="A6479" s="53">
        <v>11.0</v>
      </c>
      <c r="B6479" s="55" t="s">
        <v>312</v>
      </c>
      <c r="C6479" s="55" t="str">
        <f>+IF(ISERROR(VLOOKUP($B6479,Insumos!$C:$G,3,FALSE)),"",VLOOKUP($B6479,Insumos!$C:$G,3,FALSE))</f>
        <v>UNIDAD</v>
      </c>
      <c r="D6479" s="56">
        <f>+IF(ISERROR(VLOOKUP($B6479,Insumos!$C:$G,2,FALSE)),"",VLOOKUP($B6479,Insumos!$C:$G,2,FALSE))</f>
        <v>90.25</v>
      </c>
      <c r="E6479" s="57">
        <f>+IF(ISERROR(VLOOKUP($B6479,Insumos!$C:$G,5,FALSE)),"",VLOOKUP($B6479,Insumos!$C:$G,5,FALSE))</f>
        <v>1</v>
      </c>
      <c r="F6479" s="55" t="str">
        <f>+IF(ISERROR(VLOOKUP($B6479,Insumos!$C:$G,4,FALSE)),"",VLOOKUP($B6479,Insumos!$C:$G,4,FALSE))</f>
        <v>UNIDAD</v>
      </c>
      <c r="G6479" s="141">
        <v>1.0</v>
      </c>
      <c r="H6479" s="56">
        <f t="shared" si="233"/>
        <v>90.25</v>
      </c>
    </row>
    <row r="6480">
      <c r="A6480" s="53">
        <v>12.0</v>
      </c>
      <c r="B6480" s="55" t="s">
        <v>303</v>
      </c>
      <c r="C6480" s="55" t="str">
        <f>+IF(ISERROR(VLOOKUP($B6480,Insumos!$C:$G,3,FALSE)),"",VLOOKUP($B6480,Insumos!$C:$G,3,FALSE))</f>
        <v>UNIDAD</v>
      </c>
      <c r="D6480" s="56">
        <f>+IF(ISERROR(VLOOKUP($B6480,Insumos!$C:$G,2,FALSE)),"",VLOOKUP($B6480,Insumos!$C:$G,2,FALSE))</f>
        <v>10</v>
      </c>
      <c r="E6480" s="57">
        <f>+IF(ISERROR(VLOOKUP($B6480,Insumos!$C:$G,5,FALSE)),"",VLOOKUP($B6480,Insumos!$C:$G,5,FALSE))</f>
        <v>1</v>
      </c>
      <c r="F6480" s="55" t="str">
        <f>+IF(ISERROR(VLOOKUP($B6480,Insumos!$C:$G,4,FALSE)),"",VLOOKUP($B6480,Insumos!$C:$G,4,FALSE))</f>
        <v>UNIDAD</v>
      </c>
      <c r="G6480" s="141">
        <v>2.0</v>
      </c>
      <c r="H6480" s="56">
        <f t="shared" si="233"/>
        <v>20</v>
      </c>
    </row>
    <row r="6481">
      <c r="A6481" s="53">
        <v>13.0</v>
      </c>
      <c r="B6481" s="55" t="s">
        <v>304</v>
      </c>
      <c r="C6481" s="55" t="str">
        <f>+IF(ISERROR(VLOOKUP($B6481,Insumos!$C:$G,3,FALSE)),"",VLOOKUP($B6481,Insumos!$C:$G,3,FALSE))</f>
        <v>UNIDAD</v>
      </c>
      <c r="D6481" s="56">
        <f>+IF(ISERROR(VLOOKUP($B6481,Insumos!$C:$G,2,FALSE)),"",VLOOKUP($B6481,Insumos!$C:$G,2,FALSE))</f>
        <v>9</v>
      </c>
      <c r="E6481" s="57">
        <f>+IF(ISERROR(VLOOKUP($B6481,Insumos!$C:$G,5,FALSE)),"",VLOOKUP($B6481,Insumos!$C:$G,5,FALSE))</f>
        <v>1</v>
      </c>
      <c r="F6481" s="55" t="str">
        <f>+IF(ISERROR(VLOOKUP($B6481,Insumos!$C:$G,4,FALSE)),"",VLOOKUP($B6481,Insumos!$C:$G,4,FALSE))</f>
        <v>UNIDAD</v>
      </c>
      <c r="G6481" s="141">
        <v>2.0</v>
      </c>
      <c r="H6481" s="56">
        <f t="shared" si="233"/>
        <v>18</v>
      </c>
    </row>
    <row r="6482">
      <c r="A6482" s="53">
        <v>14.0</v>
      </c>
      <c r="B6482" s="55" t="s">
        <v>315</v>
      </c>
      <c r="C6482" s="55" t="str">
        <f>+IF(ISERROR(VLOOKUP($B6482,Insumos!$C:$G,3,FALSE)),"",VLOOKUP($B6482,Insumos!$C:$G,3,FALSE))</f>
        <v>UNIDAD</v>
      </c>
      <c r="D6482" s="56">
        <f>+IF(ISERROR(VLOOKUP($B6482,Insumos!$C:$G,2,FALSE)),"",VLOOKUP($B6482,Insumos!$C:$G,2,FALSE))</f>
        <v>170</v>
      </c>
      <c r="E6482" s="57">
        <f>+IF(ISERROR(VLOOKUP($B6482,Insumos!$C:$G,5,FALSE)),"",VLOOKUP($B6482,Insumos!$C:$G,5,FALSE))</f>
        <v>1</v>
      </c>
      <c r="F6482" s="55" t="str">
        <f>+IF(ISERROR(VLOOKUP($B6482,Insumos!$C:$G,4,FALSE)),"",VLOOKUP($B6482,Insumos!$C:$G,4,FALSE))</f>
        <v>UNIDAD</v>
      </c>
      <c r="G6482" s="141">
        <v>1.0</v>
      </c>
      <c r="H6482" s="56">
        <f t="shared" si="233"/>
        <v>170</v>
      </c>
    </row>
    <row r="6483">
      <c r="A6483" s="53">
        <v>15.0</v>
      </c>
      <c r="B6483" s="153"/>
      <c r="C6483" s="55" t="str">
        <f>+IF(ISERROR(VLOOKUP($B6483,Insumos!$C:$G,3,FALSE)),"",VLOOKUP($B6483,Insumos!$C:$G,3,FALSE))</f>
        <v/>
      </c>
      <c r="D6483" s="56" t="str">
        <f>+IF(ISERROR(VLOOKUP($B6483,Insumos!$C:$G,2,FALSE)),"",VLOOKUP($B6483,Insumos!$C:$G,2,FALSE))</f>
        <v/>
      </c>
      <c r="E6483" s="57" t="str">
        <f>+IF(ISERROR(VLOOKUP($B6483,Insumos!$C:$G,5,FALSE)),"",VLOOKUP($B6483,Insumos!$C:$G,5,FALSE))</f>
        <v/>
      </c>
      <c r="F6483" s="55" t="str">
        <f>+IF(ISERROR(VLOOKUP($B6483,Insumos!$C:$G,4,FALSE)),"",VLOOKUP($B6483,Insumos!$C:$G,4,FALSE))</f>
        <v/>
      </c>
      <c r="G6483" s="141"/>
      <c r="H6483" s="56">
        <f t="shared" si="233"/>
        <v>0</v>
      </c>
    </row>
    <row r="6484">
      <c r="A6484" s="42"/>
      <c r="B6484" s="140"/>
      <c r="C6484" s="41"/>
      <c r="D6484" s="44"/>
      <c r="E6484" s="45"/>
      <c r="F6484" s="41"/>
      <c r="G6484" s="67" t="s">
        <v>566</v>
      </c>
      <c r="H6484" s="68">
        <f>+SUM(H6469:H6483)</f>
        <v>924.89</v>
      </c>
    </row>
    <row r="6485">
      <c r="A6485" s="42"/>
      <c r="B6485" s="140"/>
      <c r="C6485" s="41"/>
      <c r="D6485" s="44"/>
      <c r="E6485" s="45"/>
      <c r="F6485" s="41"/>
      <c r="G6485" s="67" t="s">
        <v>569</v>
      </c>
      <c r="H6485" s="142">
        <f>+H6484/10</f>
        <v>92.489</v>
      </c>
    </row>
    <row r="6486">
      <c r="A6486" s="42"/>
      <c r="B6486" s="140"/>
      <c r="C6486" s="41"/>
      <c r="D6486" s="44"/>
      <c r="E6486" s="45"/>
      <c r="F6486" s="41"/>
      <c r="G6486" s="67" t="s">
        <v>570</v>
      </c>
      <c r="H6486" s="143">
        <f>(H6484+H6485)*1.19</f>
        <v>1210.68101</v>
      </c>
    </row>
    <row r="6487">
      <c r="A6487" s="42"/>
      <c r="B6487" s="140"/>
      <c r="C6487" s="41"/>
      <c r="D6487" s="44"/>
      <c r="E6487" s="45"/>
      <c r="F6487" s="41"/>
      <c r="G6487" s="67" t="s">
        <v>571</v>
      </c>
      <c r="H6487" s="144" t="str">
        <f>+H6486/H6488</f>
        <v>#DIV/0!</v>
      </c>
    </row>
    <row r="6488">
      <c r="A6488" s="42"/>
      <c r="B6488" s="140"/>
      <c r="C6488" s="41"/>
      <c r="D6488" s="44"/>
      <c r="E6488" s="45"/>
      <c r="F6488" s="41"/>
      <c r="G6488" s="67" t="s">
        <v>572</v>
      </c>
      <c r="H6488" s="145"/>
    </row>
    <row r="6489">
      <c r="A6489" s="42"/>
      <c r="B6489" s="140"/>
      <c r="C6489" s="41"/>
      <c r="D6489" s="44"/>
      <c r="E6489" s="45"/>
      <c r="F6489" s="41"/>
      <c r="G6489" s="67"/>
      <c r="H6489" s="169"/>
    </row>
    <row r="6490">
      <c r="A6490" s="42"/>
      <c r="B6490" s="140"/>
      <c r="C6490" s="41"/>
      <c r="D6490" s="44"/>
      <c r="E6490" s="45"/>
      <c r="F6490" s="41"/>
      <c r="G6490" s="67"/>
      <c r="H6490" s="205"/>
    </row>
    <row r="6491">
      <c r="A6491" s="42"/>
      <c r="B6491" s="140"/>
      <c r="C6491" s="41"/>
      <c r="D6491" s="44"/>
      <c r="E6491" s="45"/>
      <c r="F6491" s="41"/>
      <c r="G6491" s="67"/>
      <c r="H6491" s="205"/>
    </row>
    <row r="6492">
      <c r="A6492" s="42"/>
      <c r="B6492" s="140"/>
      <c r="C6492" s="41"/>
      <c r="D6492" s="44"/>
      <c r="E6492" s="45"/>
      <c r="F6492" s="41"/>
      <c r="G6492" s="67"/>
      <c r="H6492" s="205"/>
    </row>
    <row r="6493">
      <c r="A6493" s="138" t="s">
        <v>562</v>
      </c>
      <c r="B6493" s="139" t="s">
        <v>446</v>
      </c>
      <c r="C6493" s="34"/>
      <c r="D6493" s="35"/>
      <c r="E6493" s="36"/>
      <c r="F6493" s="37"/>
      <c r="G6493" s="38"/>
      <c r="H6493" s="35"/>
    </row>
    <row r="6494">
      <c r="A6494" s="42"/>
      <c r="B6494" s="140"/>
      <c r="C6494" s="42"/>
      <c r="D6494" s="44"/>
      <c r="E6494" s="45"/>
      <c r="F6494" s="42"/>
      <c r="G6494" s="46"/>
      <c r="H6494" s="44"/>
    </row>
    <row r="6495">
      <c r="A6495" s="48" t="s">
        <v>476</v>
      </c>
      <c r="B6495" s="48" t="s">
        <v>477</v>
      </c>
      <c r="C6495" s="48" t="s">
        <v>478</v>
      </c>
      <c r="D6495" s="49" t="s">
        <v>564</v>
      </c>
      <c r="E6495" s="50" t="s">
        <v>10</v>
      </c>
      <c r="F6495" s="48" t="s">
        <v>480</v>
      </c>
      <c r="G6495" s="51" t="s">
        <v>481</v>
      </c>
      <c r="H6495" s="49" t="s">
        <v>565</v>
      </c>
    </row>
    <row r="6496">
      <c r="A6496" s="53">
        <v>1.0</v>
      </c>
      <c r="B6496" s="55" t="s">
        <v>69</v>
      </c>
      <c r="C6496" s="55" t="str">
        <f>+IF(ISERROR(VLOOKUP($B6496,Insumos!$C:$G,3,FALSE)),"",VLOOKUP($B6496,Insumos!$C:$G,3,FALSE))</f>
        <v>GRAMOS</v>
      </c>
      <c r="D6496" s="56">
        <f>+IF(ISERROR(VLOOKUP($B6496,Insumos!$C:$G,2,FALSE)),"",VLOOKUP($B6496,Insumos!$C:$G,2,FALSE))</f>
        <v>2777.79</v>
      </c>
      <c r="E6496" s="57">
        <f>+IF(ISERROR(VLOOKUP($B6496,Insumos!$C:$G,5,FALSE)),"",VLOOKUP($B6496,Insumos!$C:$G,5,FALSE))</f>
        <v>5700</v>
      </c>
      <c r="F6496" s="55" t="str">
        <f>+IF(ISERROR(VLOOKUP($B6496,Insumos!$C:$G,4,FALSE)),"",VLOOKUP($B6496,Insumos!$C:$G,4,FALSE))</f>
        <v>GRAMOS</v>
      </c>
      <c r="G6496" s="141">
        <v>110.0</v>
      </c>
      <c r="H6496" s="56">
        <f t="shared" ref="H6496:H6513" si="234">IF(ISERROR(ROUND(+D6496/E6496*G6496,2)),0,ROUND(+D6496/E6496*G6496,2))</f>
        <v>53.61</v>
      </c>
    </row>
    <row r="6497">
      <c r="A6497" s="53">
        <v>2.0</v>
      </c>
      <c r="B6497" s="55" t="s">
        <v>52</v>
      </c>
      <c r="C6497" s="55" t="str">
        <f>+IF(ISERROR(VLOOKUP($B6497,Insumos!$C:$G,3,FALSE)),"",VLOOKUP($B6497,Insumos!$C:$G,3,FALSE))</f>
        <v>UNIDAD</v>
      </c>
      <c r="D6497" s="56">
        <f>+IF(ISERROR(VLOOKUP($B6497,Insumos!$C:$G,2,FALSE)),"",VLOOKUP($B6497,Insumos!$C:$G,2,FALSE))</f>
        <v>5000</v>
      </c>
      <c r="E6497" s="57">
        <f>+IF(ISERROR(VLOOKUP($B6497,Insumos!$C:$G,5,FALSE)),"",VLOOKUP($B6497,Insumos!$C:$G,5,FALSE))</f>
        <v>100</v>
      </c>
      <c r="F6497" s="55" t="str">
        <f>+IF(ISERROR(VLOOKUP($B6497,Insumos!$C:$G,4,FALSE)),"",VLOOKUP($B6497,Insumos!$C:$G,4,FALSE))</f>
        <v>UNIDAD</v>
      </c>
      <c r="G6497" s="141">
        <v>0.5</v>
      </c>
      <c r="H6497" s="56">
        <f t="shared" si="234"/>
        <v>25</v>
      </c>
    </row>
    <row r="6498">
      <c r="A6498" s="53">
        <v>3.0</v>
      </c>
      <c r="B6498" s="55" t="s">
        <v>32</v>
      </c>
      <c r="C6498" s="55" t="str">
        <f>+IF(ISERROR(VLOOKUP($B6498,Insumos!$C:$G,3,FALSE)),"",VLOOKUP($B6498,Insumos!$C:$G,3,FALSE))</f>
        <v>GRAMOS</v>
      </c>
      <c r="D6498" s="56">
        <f>+IF(ISERROR(VLOOKUP($B6498,Insumos!$C:$G,2,FALSE)),"",VLOOKUP($B6498,Insumos!$C:$G,2,FALSE))</f>
        <v>1890</v>
      </c>
      <c r="E6498" s="57">
        <f>+IF(ISERROR(VLOOKUP($B6498,Insumos!$C:$G,5,FALSE)),"",VLOOKUP($B6498,Insumos!$C:$G,5,FALSE))</f>
        <v>500</v>
      </c>
      <c r="F6498" s="55" t="str">
        <f>+IF(ISERROR(VLOOKUP($B6498,Insumos!$C:$G,4,FALSE)),"",VLOOKUP($B6498,Insumos!$C:$G,4,FALSE))</f>
        <v>GRAMOS</v>
      </c>
      <c r="G6498" s="141">
        <v>40.0</v>
      </c>
      <c r="H6498" s="56">
        <f t="shared" si="234"/>
        <v>151.2</v>
      </c>
    </row>
    <row r="6499">
      <c r="A6499" s="53">
        <v>4.0</v>
      </c>
      <c r="B6499" s="55" t="s">
        <v>33</v>
      </c>
      <c r="C6499" s="55" t="str">
        <f>+IF(ISERROR(VLOOKUP($B6499,Insumos!$C:$G,3,FALSE)),"",VLOOKUP($B6499,Insumos!$C:$G,3,FALSE))</f>
        <v>GRAMOS</v>
      </c>
      <c r="D6499" s="56">
        <f>+IF(ISERROR(VLOOKUP($B6499,Insumos!$C:$G,2,FALSE)),"",VLOOKUP($B6499,Insumos!$C:$G,2,FALSE))</f>
        <v>6945</v>
      </c>
      <c r="E6499" s="57">
        <f>+IF(ISERROR(VLOOKUP($B6499,Insumos!$C:$G,5,FALSE)),"",VLOOKUP($B6499,Insumos!$C:$G,5,FALSE))</f>
        <v>1360</v>
      </c>
      <c r="F6499" s="55" t="str">
        <f>+IF(ISERROR(VLOOKUP($B6499,Insumos!$C:$G,4,FALSE)),"",VLOOKUP($B6499,Insumos!$C:$G,4,FALSE))</f>
        <v>GRAMOS</v>
      </c>
      <c r="G6499" s="141">
        <v>35.0</v>
      </c>
      <c r="H6499" s="56">
        <f t="shared" si="234"/>
        <v>178.73</v>
      </c>
    </row>
    <row r="6500">
      <c r="A6500" s="53">
        <v>5.0</v>
      </c>
      <c r="B6500" s="55" t="s">
        <v>54</v>
      </c>
      <c r="C6500" s="55" t="str">
        <f>+IF(ISERROR(VLOOKUP($B6500,Insumos!$C:$G,3,FALSE)),"",VLOOKUP($B6500,Insumos!$C:$G,3,FALSE))</f>
        <v>UNIDAD</v>
      </c>
      <c r="D6500" s="56">
        <f>+IF(ISERROR(VLOOKUP($B6500,Insumos!$C:$G,2,FALSE)),"",VLOOKUP($B6500,Insumos!$C:$G,2,FALSE))</f>
        <v>8000</v>
      </c>
      <c r="E6500" s="57">
        <f>+IF(ISERROR(VLOOKUP($B6500,Insumos!$C:$G,5,FALSE)),"",VLOOKUP($B6500,Insumos!$C:$G,5,FALSE))</f>
        <v>36</v>
      </c>
      <c r="F6500" s="55" t="str">
        <f>+IF(ISERROR(VLOOKUP($B6500,Insumos!$C:$G,4,FALSE)),"",VLOOKUP($B6500,Insumos!$C:$G,4,FALSE))</f>
        <v>UNIDAD</v>
      </c>
      <c r="G6500" s="141">
        <v>0.2</v>
      </c>
      <c r="H6500" s="56">
        <f t="shared" si="234"/>
        <v>44.44</v>
      </c>
    </row>
    <row r="6501">
      <c r="A6501" s="53">
        <v>6.0</v>
      </c>
      <c r="B6501" s="55" t="s">
        <v>129</v>
      </c>
      <c r="C6501" s="55" t="str">
        <f>+IF(ISERROR(VLOOKUP($B6501,Insumos!$C:$G,3,FALSE)),"",VLOOKUP($B6501,Insumos!$C:$G,3,FALSE))</f>
        <v>GRAMOS</v>
      </c>
      <c r="D6501" s="56">
        <f>+IF(ISERROR(VLOOKUP($B6501,Insumos!$C:$G,2,FALSE)),"",VLOOKUP($B6501,Insumos!$C:$G,2,FALSE))</f>
        <v>13944.82759</v>
      </c>
      <c r="E6501" s="57">
        <f>+IF(ISERROR(VLOOKUP($B6501,Insumos!$C:$G,5,FALSE)),"",VLOOKUP($B6501,Insumos!$C:$G,5,FALSE))</f>
        <v>1000</v>
      </c>
      <c r="F6501" s="55" t="str">
        <f>+IF(ISERROR(VLOOKUP($B6501,Insumos!$C:$G,4,FALSE)),"",VLOOKUP($B6501,Insumos!$C:$G,4,FALSE))</f>
        <v>GRAMOS</v>
      </c>
      <c r="G6501" s="141">
        <v>45.0</v>
      </c>
      <c r="H6501" s="56">
        <f t="shared" si="234"/>
        <v>627.52</v>
      </c>
    </row>
    <row r="6502">
      <c r="A6502" s="53">
        <v>7.0</v>
      </c>
      <c r="B6502" s="55" t="s">
        <v>297</v>
      </c>
      <c r="C6502" s="55" t="str">
        <f>+IF(ISERROR(VLOOKUP($B6502,Insumos!$C:$G,3,FALSE)),"",VLOOKUP($B6502,Insumos!$C:$G,3,FALSE))</f>
        <v>CAJA</v>
      </c>
      <c r="D6502" s="56">
        <f>+IF(ISERROR(VLOOKUP($B6502,Insumos!$C:$G,2,FALSE)),"",VLOOKUP($B6502,Insumos!$C:$G,2,FALSE))</f>
        <v>110</v>
      </c>
      <c r="E6502" s="57">
        <f>+IF(ISERROR(VLOOKUP($B6502,Insumos!$C:$G,5,FALSE)),"",VLOOKUP($B6502,Insumos!$C:$G,5,FALSE))</f>
        <v>1</v>
      </c>
      <c r="F6502" s="55" t="str">
        <f>+IF(ISERROR(VLOOKUP($B6502,Insumos!$C:$G,4,FALSE)),"",VLOOKUP($B6502,Insumos!$C:$G,4,FALSE))</f>
        <v>CAJA</v>
      </c>
      <c r="G6502" s="141">
        <v>1.0</v>
      </c>
      <c r="H6502" s="56">
        <f t="shared" si="234"/>
        <v>110</v>
      </c>
    </row>
    <row r="6503">
      <c r="A6503" s="53">
        <v>8.0</v>
      </c>
      <c r="B6503" s="55" t="s">
        <v>314</v>
      </c>
      <c r="C6503" s="55" t="str">
        <f>+IF(ISERROR(VLOOKUP($B6503,Insumos!$C:$G,3,FALSE)),"",VLOOKUP($B6503,Insumos!$C:$G,3,FALSE))</f>
        <v>UNIDAD</v>
      </c>
      <c r="D6503" s="56">
        <f>+IF(ISERROR(VLOOKUP($B6503,Insumos!$C:$G,2,FALSE)),"",VLOOKUP($B6503,Insumos!$C:$G,2,FALSE))</f>
        <v>10.5</v>
      </c>
      <c r="E6503" s="57">
        <f>+IF(ISERROR(VLOOKUP($B6503,Insumos!$C:$G,5,FALSE)),"",VLOOKUP($B6503,Insumos!$C:$G,5,FALSE))</f>
        <v>1</v>
      </c>
      <c r="F6503" s="55" t="str">
        <f>+IF(ISERROR(VLOOKUP($B6503,Insumos!$C:$G,4,FALSE)),"",VLOOKUP($B6503,Insumos!$C:$G,4,FALSE))</f>
        <v>UNIDAD</v>
      </c>
      <c r="G6503" s="141">
        <v>1.0</v>
      </c>
      <c r="H6503" s="56">
        <f t="shared" si="234"/>
        <v>10.5</v>
      </c>
    </row>
    <row r="6504">
      <c r="A6504" s="53">
        <v>9.0</v>
      </c>
      <c r="B6504" s="55" t="s">
        <v>156</v>
      </c>
      <c r="C6504" s="55" t="str">
        <f>+IF(ISERROR(VLOOKUP($B6504,Insumos!$C:$G,3,FALSE)),"",VLOOKUP($B6504,Insumos!$C:$G,3,FALSE))</f>
        <v>GRAMOS</v>
      </c>
      <c r="D6504" s="56">
        <f>+IF(ISERROR(VLOOKUP($B6504,Insumos!$C:$G,2,FALSE)),"",VLOOKUP($B6504,Insumos!$C:$G,2,FALSE))</f>
        <v>909</v>
      </c>
      <c r="E6504" s="57">
        <f>+IF(ISERROR(VLOOKUP($B6504,Insumos!$C:$G,5,FALSE)),"",VLOOKUP($B6504,Insumos!$C:$G,5,FALSE))</f>
        <v>1000</v>
      </c>
      <c r="F6504" s="55" t="str">
        <f>+IF(ISERROR(VLOOKUP($B6504,Insumos!$C:$G,4,FALSE)),"",VLOOKUP($B6504,Insumos!$C:$G,4,FALSE))</f>
        <v>GRAMOS</v>
      </c>
      <c r="G6504" s="141">
        <v>8.0</v>
      </c>
      <c r="H6504" s="56">
        <f t="shared" si="234"/>
        <v>7.27</v>
      </c>
    </row>
    <row r="6505">
      <c r="A6505" s="53">
        <v>10.0</v>
      </c>
      <c r="B6505" s="55" t="s">
        <v>313</v>
      </c>
      <c r="C6505" s="55" t="str">
        <f>+IF(ISERROR(VLOOKUP($B6505,Insumos!$C:$G,3,FALSE)),"",VLOOKUP($B6505,Insumos!$C:$G,3,FALSE))</f>
        <v>GRAMOS</v>
      </c>
      <c r="D6505" s="56">
        <f>+IF(ISERROR(VLOOKUP($B6505,Insumos!$C:$G,2,FALSE)),"",VLOOKUP($B6505,Insumos!$C:$G,2,FALSE))</f>
        <v>6750</v>
      </c>
      <c r="E6505" s="57">
        <f>+IF(ISERROR(VLOOKUP($B6505,Insumos!$C:$G,5,FALSE)),"",VLOOKUP($B6505,Insumos!$C:$G,5,FALSE))</f>
        <v>1000</v>
      </c>
      <c r="F6505" s="55" t="str">
        <f>+IF(ISERROR(VLOOKUP($B6505,Insumos!$C:$G,4,FALSE)),"",VLOOKUP($B6505,Insumos!$C:$G,4,FALSE))</f>
        <v>GRAMOS</v>
      </c>
      <c r="G6505" s="141">
        <v>8.0</v>
      </c>
      <c r="H6505" s="56">
        <f t="shared" si="234"/>
        <v>54</v>
      </c>
    </row>
    <row r="6506">
      <c r="A6506" s="53">
        <v>11.0</v>
      </c>
      <c r="B6506" s="55" t="s">
        <v>311</v>
      </c>
      <c r="C6506" s="55" t="str">
        <f>+IF(ISERROR(VLOOKUP($B6506,Insumos!$C:$G,3,FALSE)),"",VLOOKUP($B6506,Insumos!$C:$G,3,FALSE))</f>
        <v>UNIDAD</v>
      </c>
      <c r="D6506" s="56">
        <f>+IF(ISERROR(VLOOKUP($B6506,Insumos!$C:$G,2,FALSE)),"",VLOOKUP($B6506,Insumos!$C:$G,2,FALSE))</f>
        <v>75.25</v>
      </c>
      <c r="E6506" s="57">
        <f>+IF(ISERROR(VLOOKUP($B6506,Insumos!$C:$G,5,FALSE)),"",VLOOKUP($B6506,Insumos!$C:$G,5,FALSE))</f>
        <v>1</v>
      </c>
      <c r="F6506" s="55" t="str">
        <f>+IF(ISERROR(VLOOKUP($B6506,Insumos!$C:$G,4,FALSE)),"",VLOOKUP($B6506,Insumos!$C:$G,4,FALSE))</f>
        <v>UNIDAD</v>
      </c>
      <c r="G6506" s="141">
        <v>1.0</v>
      </c>
      <c r="H6506" s="56">
        <f t="shared" si="234"/>
        <v>75.25</v>
      </c>
    </row>
    <row r="6507">
      <c r="A6507" s="53">
        <v>12.0</v>
      </c>
      <c r="B6507" s="55" t="s">
        <v>312</v>
      </c>
      <c r="C6507" s="55" t="str">
        <f>+IF(ISERROR(VLOOKUP($B6507,Insumos!$C:$G,3,FALSE)),"",VLOOKUP($B6507,Insumos!$C:$G,3,FALSE))</f>
        <v>UNIDAD</v>
      </c>
      <c r="D6507" s="56">
        <f>+IF(ISERROR(VLOOKUP($B6507,Insumos!$C:$G,2,FALSE)),"",VLOOKUP($B6507,Insumos!$C:$G,2,FALSE))</f>
        <v>90.25</v>
      </c>
      <c r="E6507" s="57">
        <f>+IF(ISERROR(VLOOKUP($B6507,Insumos!$C:$G,5,FALSE)),"",VLOOKUP($B6507,Insumos!$C:$G,5,FALSE))</f>
        <v>1</v>
      </c>
      <c r="F6507" s="55" t="str">
        <f>+IF(ISERROR(VLOOKUP($B6507,Insumos!$C:$G,4,FALSE)),"",VLOOKUP($B6507,Insumos!$C:$G,4,FALSE))</f>
        <v>UNIDAD</v>
      </c>
      <c r="G6507" s="141">
        <v>1.0</v>
      </c>
      <c r="H6507" s="56">
        <f t="shared" si="234"/>
        <v>90.25</v>
      </c>
    </row>
    <row r="6508">
      <c r="A6508" s="53">
        <v>13.0</v>
      </c>
      <c r="B6508" s="55" t="s">
        <v>303</v>
      </c>
      <c r="C6508" s="55" t="str">
        <f>+IF(ISERROR(VLOOKUP($B6508,Insumos!$C:$G,3,FALSE)),"",VLOOKUP($B6508,Insumos!$C:$G,3,FALSE))</f>
        <v>UNIDAD</v>
      </c>
      <c r="D6508" s="56">
        <f>+IF(ISERROR(VLOOKUP($B6508,Insumos!$C:$G,2,FALSE)),"",VLOOKUP($B6508,Insumos!$C:$G,2,FALSE))</f>
        <v>10</v>
      </c>
      <c r="E6508" s="57">
        <f>+IF(ISERROR(VLOOKUP($B6508,Insumos!$C:$G,5,FALSE)),"",VLOOKUP($B6508,Insumos!$C:$G,5,FALSE))</f>
        <v>1</v>
      </c>
      <c r="F6508" s="55" t="str">
        <f>+IF(ISERROR(VLOOKUP($B6508,Insumos!$C:$G,4,FALSE)),"",VLOOKUP($B6508,Insumos!$C:$G,4,FALSE))</f>
        <v>UNIDAD</v>
      </c>
      <c r="G6508" s="141">
        <v>2.0</v>
      </c>
      <c r="H6508" s="56">
        <f t="shared" si="234"/>
        <v>20</v>
      </c>
    </row>
    <row r="6509">
      <c r="A6509" s="53">
        <v>14.0</v>
      </c>
      <c r="B6509" s="55" t="s">
        <v>304</v>
      </c>
      <c r="C6509" s="55" t="str">
        <f>+IF(ISERROR(VLOOKUP($B6509,Insumos!$C:$G,3,FALSE)),"",VLOOKUP($B6509,Insumos!$C:$G,3,FALSE))</f>
        <v>UNIDAD</v>
      </c>
      <c r="D6509" s="56">
        <f>+IF(ISERROR(VLOOKUP($B6509,Insumos!$C:$G,2,FALSE)),"",VLOOKUP($B6509,Insumos!$C:$G,2,FALSE))</f>
        <v>9</v>
      </c>
      <c r="E6509" s="57">
        <f>+IF(ISERROR(VLOOKUP($B6509,Insumos!$C:$G,5,FALSE)),"",VLOOKUP($B6509,Insumos!$C:$G,5,FALSE))</f>
        <v>1</v>
      </c>
      <c r="F6509" s="55" t="str">
        <f>+IF(ISERROR(VLOOKUP($B6509,Insumos!$C:$G,4,FALSE)),"",VLOOKUP($B6509,Insumos!$C:$G,4,FALSE))</f>
        <v>UNIDAD</v>
      </c>
      <c r="G6509" s="141">
        <v>2.0</v>
      </c>
      <c r="H6509" s="56">
        <f t="shared" si="234"/>
        <v>18</v>
      </c>
    </row>
    <row r="6510">
      <c r="A6510" s="53">
        <v>15.0</v>
      </c>
      <c r="B6510" s="55" t="s">
        <v>315</v>
      </c>
      <c r="C6510" s="55" t="str">
        <f>+IF(ISERROR(VLOOKUP($B6510,Insumos!$C:$G,3,FALSE)),"",VLOOKUP($B6510,Insumos!$C:$G,3,FALSE))</f>
        <v>UNIDAD</v>
      </c>
      <c r="D6510" s="56">
        <f>+IF(ISERROR(VLOOKUP($B6510,Insumos!$C:$G,2,FALSE)),"",VLOOKUP($B6510,Insumos!$C:$G,2,FALSE))</f>
        <v>170</v>
      </c>
      <c r="E6510" s="57">
        <f>+IF(ISERROR(VLOOKUP($B6510,Insumos!$C:$G,5,FALSE)),"",VLOOKUP($B6510,Insumos!$C:$G,5,FALSE))</f>
        <v>1</v>
      </c>
      <c r="F6510" s="55" t="str">
        <f>+IF(ISERROR(VLOOKUP($B6510,Insumos!$C:$G,4,FALSE)),"",VLOOKUP($B6510,Insumos!$C:$G,4,FALSE))</f>
        <v>UNIDAD</v>
      </c>
      <c r="G6510" s="141">
        <v>1.0</v>
      </c>
      <c r="H6510" s="56">
        <f t="shared" si="234"/>
        <v>170</v>
      </c>
    </row>
    <row r="6511">
      <c r="A6511" s="53">
        <v>16.0</v>
      </c>
      <c r="B6511" s="153"/>
      <c r="C6511" s="55" t="str">
        <f>+IF(ISERROR(VLOOKUP($B6511,Insumos!$C:$G,3,FALSE)),"",VLOOKUP($B6511,Insumos!$C:$G,3,FALSE))</f>
        <v/>
      </c>
      <c r="D6511" s="56" t="str">
        <f>+IF(ISERROR(VLOOKUP($B6511,Insumos!$C:$G,2,FALSE)),"",VLOOKUP($B6511,Insumos!$C:$G,2,FALSE))</f>
        <v/>
      </c>
      <c r="E6511" s="57" t="str">
        <f>+IF(ISERROR(VLOOKUP($B6511,Insumos!$C:$G,5,FALSE)),"",VLOOKUP($B6511,Insumos!$C:$G,5,FALSE))</f>
        <v/>
      </c>
      <c r="F6511" s="55" t="str">
        <f>+IF(ISERROR(VLOOKUP($B6511,Insumos!$C:$G,4,FALSE)),"",VLOOKUP($B6511,Insumos!$C:$G,4,FALSE))</f>
        <v/>
      </c>
      <c r="G6511" s="141"/>
      <c r="H6511" s="56">
        <f t="shared" si="234"/>
        <v>0</v>
      </c>
    </row>
    <row r="6512">
      <c r="A6512" s="53">
        <v>17.0</v>
      </c>
      <c r="B6512" s="153"/>
      <c r="C6512" s="55" t="str">
        <f>+IF(ISERROR(VLOOKUP($B6512,Insumos!$C:$G,3,FALSE)),"",VLOOKUP($B6512,Insumos!$C:$G,3,FALSE))</f>
        <v/>
      </c>
      <c r="D6512" s="56" t="str">
        <f>+IF(ISERROR(VLOOKUP($B6512,Insumos!$C:$G,2,FALSE)),"",VLOOKUP($B6512,Insumos!$C:$G,2,FALSE))</f>
        <v/>
      </c>
      <c r="E6512" s="57" t="str">
        <f>+IF(ISERROR(VLOOKUP($B6512,Insumos!$C:$G,5,FALSE)),"",VLOOKUP($B6512,Insumos!$C:$G,5,FALSE))</f>
        <v/>
      </c>
      <c r="F6512" s="55" t="str">
        <f>+IF(ISERROR(VLOOKUP($B6512,Insumos!$C:$G,4,FALSE)),"",VLOOKUP($B6512,Insumos!$C:$G,4,FALSE))</f>
        <v/>
      </c>
      <c r="G6512" s="141"/>
      <c r="H6512" s="56">
        <f t="shared" si="234"/>
        <v>0</v>
      </c>
    </row>
    <row r="6513">
      <c r="A6513" s="53">
        <v>18.0</v>
      </c>
      <c r="B6513" s="153"/>
      <c r="C6513" s="55" t="str">
        <f>+IF(ISERROR(VLOOKUP($B6513,Insumos!$C:$G,3,FALSE)),"",VLOOKUP($B6513,Insumos!$C:$G,3,FALSE))</f>
        <v/>
      </c>
      <c r="D6513" s="56" t="str">
        <f>+IF(ISERROR(VLOOKUP($B6513,Insumos!$C:$G,2,FALSE)),"",VLOOKUP($B6513,Insumos!$C:$G,2,FALSE))</f>
        <v/>
      </c>
      <c r="E6513" s="57" t="str">
        <f>+IF(ISERROR(VLOOKUP($B6513,Insumos!$C:$G,5,FALSE)),"",VLOOKUP($B6513,Insumos!$C:$G,5,FALSE))</f>
        <v/>
      </c>
      <c r="F6513" s="55" t="str">
        <f>+IF(ISERROR(VLOOKUP($B6513,Insumos!$C:$G,4,FALSE)),"",VLOOKUP($B6513,Insumos!$C:$G,4,FALSE))</f>
        <v/>
      </c>
      <c r="G6513" s="141"/>
      <c r="H6513" s="56">
        <f t="shared" si="234"/>
        <v>0</v>
      </c>
    </row>
    <row r="6514">
      <c r="A6514" s="42"/>
      <c r="B6514" s="140"/>
      <c r="C6514" s="41"/>
      <c r="D6514" s="44"/>
      <c r="E6514" s="45"/>
      <c r="F6514" s="41"/>
      <c r="G6514" s="67" t="s">
        <v>566</v>
      </c>
      <c r="H6514" s="68">
        <f>+SUM(H6496:H6513)</f>
        <v>1635.77</v>
      </c>
    </row>
    <row r="6515">
      <c r="A6515" s="42"/>
      <c r="B6515" s="140"/>
      <c r="C6515" s="41"/>
      <c r="D6515" s="44"/>
      <c r="E6515" s="45"/>
      <c r="F6515" s="41"/>
      <c r="G6515" s="67" t="s">
        <v>569</v>
      </c>
      <c r="H6515" s="142">
        <f>+H6514/10</f>
        <v>163.577</v>
      </c>
    </row>
    <row r="6516">
      <c r="A6516" s="42"/>
      <c r="B6516" s="140"/>
      <c r="C6516" s="41"/>
      <c r="D6516" s="44"/>
      <c r="E6516" s="45"/>
      <c r="F6516" s="41"/>
      <c r="G6516" s="67" t="s">
        <v>570</v>
      </c>
      <c r="H6516" s="143">
        <f>(H6514+H6515)*1.19</f>
        <v>2141.22293</v>
      </c>
    </row>
    <row r="6517">
      <c r="A6517" s="42"/>
      <c r="B6517" s="140"/>
      <c r="C6517" s="41"/>
      <c r="D6517" s="44"/>
      <c r="E6517" s="45"/>
      <c r="F6517" s="41"/>
      <c r="G6517" s="67" t="s">
        <v>571</v>
      </c>
      <c r="H6517" s="144" t="str">
        <f>+H6516/H6518</f>
        <v>#DIV/0!</v>
      </c>
    </row>
    <row r="6518">
      <c r="A6518" s="42"/>
      <c r="B6518" s="140"/>
      <c r="C6518" s="41"/>
      <c r="D6518" s="44"/>
      <c r="E6518" s="45"/>
      <c r="F6518" s="41"/>
      <c r="G6518" s="67" t="s">
        <v>572</v>
      </c>
      <c r="H6518" s="145"/>
    </row>
    <row r="6519">
      <c r="A6519" s="42"/>
      <c r="B6519" s="140"/>
      <c r="C6519" s="41"/>
      <c r="D6519" s="44"/>
      <c r="E6519" s="45"/>
      <c r="F6519" s="41"/>
      <c r="G6519" s="67"/>
      <c r="H6519" s="169"/>
    </row>
    <row r="6520">
      <c r="A6520" s="42"/>
      <c r="B6520" s="140"/>
      <c r="C6520" s="41"/>
      <c r="D6520" s="44"/>
      <c r="E6520" s="45"/>
      <c r="F6520" s="41"/>
      <c r="G6520" s="67"/>
      <c r="H6520" s="169"/>
    </row>
    <row r="6521">
      <c r="A6521" s="138" t="s">
        <v>562</v>
      </c>
      <c r="B6521" s="139" t="s">
        <v>759</v>
      </c>
      <c r="C6521" s="34"/>
      <c r="D6521" s="35"/>
      <c r="E6521" s="36"/>
      <c r="F6521" s="37"/>
      <c r="G6521" s="38"/>
      <c r="H6521" s="35"/>
    </row>
    <row r="6522">
      <c r="A6522" s="42"/>
      <c r="B6522" s="140"/>
      <c r="C6522" s="42"/>
      <c r="D6522" s="44"/>
      <c r="E6522" s="45"/>
      <c r="F6522" s="42"/>
      <c r="G6522" s="46"/>
      <c r="H6522" s="44"/>
    </row>
    <row r="6523">
      <c r="A6523" s="48" t="s">
        <v>476</v>
      </c>
      <c r="B6523" s="48" t="s">
        <v>477</v>
      </c>
      <c r="C6523" s="48" t="s">
        <v>478</v>
      </c>
      <c r="D6523" s="49" t="s">
        <v>564</v>
      </c>
      <c r="E6523" s="50" t="s">
        <v>10</v>
      </c>
      <c r="F6523" s="48" t="s">
        <v>480</v>
      </c>
      <c r="G6523" s="51" t="s">
        <v>481</v>
      </c>
      <c r="H6523" s="49" t="s">
        <v>565</v>
      </c>
    </row>
    <row r="6524">
      <c r="A6524" s="53">
        <v>1.0</v>
      </c>
      <c r="B6524" s="55" t="s">
        <v>270</v>
      </c>
      <c r="C6524" s="55" t="str">
        <f>+IF(ISERROR(VLOOKUP($B6524,Insumos!$C:$G,3,FALSE)),"",VLOOKUP($B6524,Insumos!$C:$G,3,FALSE))</f>
        <v>ROLLS</v>
      </c>
      <c r="D6524" s="56">
        <f>+IF(ISERROR(VLOOKUP($B6524,Insumos!$C:$G,2,FALSE)),"",VLOOKUP($B6524,Insumos!$C:$G,2,FALSE))</f>
        <v>1288.66</v>
      </c>
      <c r="E6524" s="57">
        <f>+IF(ISERROR(VLOOKUP($B6524,Insumos!$C:$G,5,FALSE)),"",VLOOKUP($B6524,Insumos!$C:$G,5,FALSE))</f>
        <v>1</v>
      </c>
      <c r="F6524" s="55" t="str">
        <f>+IF(ISERROR(VLOOKUP($B6524,Insumos!$C:$G,4,FALSE)),"",VLOOKUP($B6524,Insumos!$C:$G,4,FALSE))</f>
        <v>ROLLS</v>
      </c>
      <c r="G6524" s="141">
        <v>1.0</v>
      </c>
      <c r="H6524" s="56">
        <f t="shared" ref="H6524:H6539" si="235">IF(ISERROR(ROUND(+D6524/E6524*G6524,2)),0,ROUND(+D6524/E6524*G6524,2))</f>
        <v>1288.66</v>
      </c>
    </row>
    <row r="6525">
      <c r="A6525" s="53">
        <v>2.0</v>
      </c>
      <c r="B6525" s="55" t="s">
        <v>272</v>
      </c>
      <c r="C6525" s="55" t="str">
        <f>+IF(ISERROR(VLOOKUP($B6525,Insumos!$C:$G,3,FALSE)),"",VLOOKUP($B6525,Insumos!$C:$G,3,FALSE))</f>
        <v>ROLLS</v>
      </c>
      <c r="D6525" s="56">
        <f>+IF(ISERROR(VLOOKUP($B6525,Insumos!$C:$G,2,FALSE)),"",VLOOKUP($B6525,Insumos!$C:$G,2,FALSE))</f>
        <v>428.35</v>
      </c>
      <c r="E6525" s="57">
        <f>+IF(ISERROR(VLOOKUP($B6525,Insumos!$C:$G,5,FALSE)),"",VLOOKUP($B6525,Insumos!$C:$G,5,FALSE))</f>
        <v>1</v>
      </c>
      <c r="F6525" s="55" t="str">
        <f>+IF(ISERROR(VLOOKUP($B6525,Insumos!$C:$G,4,FALSE)),"",VLOOKUP($B6525,Insumos!$C:$G,4,FALSE))</f>
        <v>ROLLS</v>
      </c>
      <c r="G6525" s="141">
        <v>1.0</v>
      </c>
      <c r="H6525" s="56">
        <f t="shared" si="235"/>
        <v>428.35</v>
      </c>
    </row>
    <row r="6526">
      <c r="A6526" s="53">
        <v>3.0</v>
      </c>
      <c r="B6526" s="55" t="s">
        <v>271</v>
      </c>
      <c r="C6526" s="55" t="str">
        <f>+IF(ISERROR(VLOOKUP($B6526,Insumos!$C:$G,3,FALSE)),"",VLOOKUP($B6526,Insumos!$C:$G,3,FALSE))</f>
        <v>ROLLS</v>
      </c>
      <c r="D6526" s="56">
        <f>+IF(ISERROR(VLOOKUP($B6526,Insumos!$C:$G,2,FALSE)),"",VLOOKUP($B6526,Insumos!$C:$G,2,FALSE))</f>
        <v>430.51</v>
      </c>
      <c r="E6526" s="57">
        <f>+IF(ISERROR(VLOOKUP($B6526,Insumos!$C:$G,5,FALSE)),"",VLOOKUP($B6526,Insumos!$C:$G,5,FALSE))</f>
        <v>1</v>
      </c>
      <c r="F6526" s="55" t="str">
        <f>+IF(ISERROR(VLOOKUP($B6526,Insumos!$C:$G,4,FALSE)),"",VLOOKUP($B6526,Insumos!$C:$G,4,FALSE))</f>
        <v>ROLLS</v>
      </c>
      <c r="G6526" s="141">
        <v>1.0</v>
      </c>
      <c r="H6526" s="56">
        <f t="shared" si="235"/>
        <v>430.51</v>
      </c>
    </row>
    <row r="6527">
      <c r="A6527" s="53">
        <v>4.0</v>
      </c>
      <c r="B6527" s="55" t="s">
        <v>214</v>
      </c>
      <c r="C6527" s="55" t="str">
        <f>+IF(ISERROR(VLOOKUP($B6527,Insumos!$C:$G,3,FALSE)),"",VLOOKUP($B6527,Insumos!$C:$G,3,FALSE))</f>
        <v>ROLLS</v>
      </c>
      <c r="D6527" s="56">
        <f>+IF(ISERROR(VLOOKUP($B6527,Insumos!$C:$G,2,FALSE)),"",VLOOKUP($B6527,Insumos!$C:$G,2,FALSE))</f>
        <v>1051.57</v>
      </c>
      <c r="E6527" s="57">
        <f>+IF(ISERROR(VLOOKUP($B6527,Insumos!$C:$G,5,FALSE)),"",VLOOKUP($B6527,Insumos!$C:$G,5,FALSE))</f>
        <v>1</v>
      </c>
      <c r="F6527" s="55" t="str">
        <f>+IF(ISERROR(VLOOKUP($B6527,Insumos!$C:$G,4,FALSE)),"",VLOOKUP($B6527,Insumos!$C:$G,4,FALSE))</f>
        <v>ROLLS</v>
      </c>
      <c r="G6527" s="141">
        <v>1.0</v>
      </c>
      <c r="H6527" s="56">
        <f t="shared" si="235"/>
        <v>1051.57</v>
      </c>
    </row>
    <row r="6528">
      <c r="A6528" s="53">
        <v>5.0</v>
      </c>
      <c r="B6528" s="55" t="s">
        <v>445</v>
      </c>
      <c r="C6528" s="55" t="str">
        <f>+IF(ISERROR(VLOOKUP($B6528,Insumos!$C:$G,3,FALSE)),"",VLOOKUP($B6528,Insumos!$C:$G,3,FALSE))</f>
        <v>ROLL</v>
      </c>
      <c r="D6528" s="56">
        <f>+IF(ISERROR(VLOOKUP($B6528,Insumos!$C:$G,2,FALSE)),"",VLOOKUP($B6528,Insumos!$C:$G,2,FALSE))</f>
        <v>369.62</v>
      </c>
      <c r="E6528" s="57">
        <f>+IF(ISERROR(VLOOKUP($B6528,Insumos!$C:$G,5,FALSE)),"",VLOOKUP($B6528,Insumos!$C:$G,5,FALSE))</f>
        <v>1</v>
      </c>
      <c r="F6528" s="55" t="str">
        <f>+IF(ISERROR(VLOOKUP($B6528,Insumos!$C:$G,4,FALSE)),"",VLOOKUP($B6528,Insumos!$C:$G,4,FALSE))</f>
        <v>ROLL</v>
      </c>
      <c r="G6528" s="141">
        <v>1.0</v>
      </c>
      <c r="H6528" s="56">
        <f t="shared" si="235"/>
        <v>369.62</v>
      </c>
    </row>
    <row r="6529">
      <c r="A6529" s="53">
        <v>6.0</v>
      </c>
      <c r="B6529" s="55" t="s">
        <v>446</v>
      </c>
      <c r="C6529" s="55" t="str">
        <f>+IF(ISERROR(VLOOKUP($B6529,Insumos!$C:$G,3,FALSE)),"",VLOOKUP($B6529,Insumos!$C:$G,3,FALSE))</f>
        <v>ROLL</v>
      </c>
      <c r="D6529" s="56">
        <f>+IF(ISERROR(VLOOKUP($B6529,Insumos!$C:$G,2,FALSE)),"",VLOOKUP($B6529,Insumos!$C:$G,2,FALSE))</f>
        <v>1080.5</v>
      </c>
      <c r="E6529" s="57">
        <f>+IF(ISERROR(VLOOKUP($B6529,Insumos!$C:$G,5,FALSE)),"",VLOOKUP($B6529,Insumos!$C:$G,5,FALSE))</f>
        <v>1</v>
      </c>
      <c r="F6529" s="55" t="str">
        <f>+IF(ISERROR(VLOOKUP($B6529,Insumos!$C:$G,4,FALSE)),"",VLOOKUP($B6529,Insumos!$C:$G,4,FALSE))</f>
        <v>ROLL</v>
      </c>
      <c r="G6529" s="141">
        <v>1.0</v>
      </c>
      <c r="H6529" s="56">
        <f t="shared" si="235"/>
        <v>1080.5</v>
      </c>
    </row>
    <row r="6530">
      <c r="A6530" s="53">
        <v>7.0</v>
      </c>
      <c r="B6530" s="55" t="s">
        <v>294</v>
      </c>
      <c r="C6530" s="55" t="str">
        <f>+IF(ISERROR(VLOOKUP($B6530,Insumos!$C:$G,3,FALSE)),"",VLOOKUP($B6530,Insumos!$C:$G,3,FALSE))</f>
        <v>CAJA</v>
      </c>
      <c r="D6530" s="56">
        <f>+IF(ISERROR(VLOOKUP($B6530,Insumos!$C:$G,2,FALSE)),"",VLOOKUP($B6530,Insumos!$C:$G,2,FALSE))</f>
        <v>180</v>
      </c>
      <c r="E6530" s="57">
        <f>+IF(ISERROR(VLOOKUP($B6530,Insumos!$C:$G,5,FALSE)),"",VLOOKUP($B6530,Insumos!$C:$G,5,FALSE))</f>
        <v>1</v>
      </c>
      <c r="F6530" s="55" t="str">
        <f>+IF(ISERROR(VLOOKUP($B6530,Insumos!$C:$G,4,FALSE)),"",VLOOKUP($B6530,Insumos!$C:$G,4,FALSE))</f>
        <v>CAJA</v>
      </c>
      <c r="G6530" s="141">
        <v>3.0</v>
      </c>
      <c r="H6530" s="56">
        <f t="shared" si="235"/>
        <v>540</v>
      </c>
    </row>
    <row r="6531">
      <c r="A6531" s="53">
        <v>8.0</v>
      </c>
      <c r="B6531" s="55" t="s">
        <v>314</v>
      </c>
      <c r="C6531" s="55" t="str">
        <f>+IF(ISERROR(VLOOKUP($B6531,Insumos!$C:$G,3,FALSE)),"",VLOOKUP($B6531,Insumos!$C:$G,3,FALSE))</f>
        <v>UNIDAD</v>
      </c>
      <c r="D6531" s="56">
        <f>+IF(ISERROR(VLOOKUP($B6531,Insumos!$C:$G,2,FALSE)),"",VLOOKUP($B6531,Insumos!$C:$G,2,FALSE))</f>
        <v>10.5</v>
      </c>
      <c r="E6531" s="57">
        <f>+IF(ISERROR(VLOOKUP($B6531,Insumos!$C:$G,5,FALSE)),"",VLOOKUP($B6531,Insumos!$C:$G,5,FALSE))</f>
        <v>1</v>
      </c>
      <c r="F6531" s="55" t="str">
        <f>+IF(ISERROR(VLOOKUP($B6531,Insumos!$C:$G,4,FALSE)),"",VLOOKUP($B6531,Insumos!$C:$G,4,FALSE))</f>
        <v>UNIDAD</v>
      </c>
      <c r="G6531" s="141">
        <v>3.0</v>
      </c>
      <c r="H6531" s="56">
        <f t="shared" si="235"/>
        <v>31.5</v>
      </c>
    </row>
    <row r="6532">
      <c r="A6532" s="53">
        <v>9.0</v>
      </c>
      <c r="B6532" s="55" t="s">
        <v>156</v>
      </c>
      <c r="C6532" s="55" t="str">
        <f>+IF(ISERROR(VLOOKUP($B6532,Insumos!$C:$G,3,FALSE)),"",VLOOKUP($B6532,Insumos!$C:$G,3,FALSE))</f>
        <v>GRAMOS</v>
      </c>
      <c r="D6532" s="56">
        <f>+IF(ISERROR(VLOOKUP($B6532,Insumos!$C:$G,2,FALSE)),"",VLOOKUP($B6532,Insumos!$C:$G,2,FALSE))</f>
        <v>909</v>
      </c>
      <c r="E6532" s="57">
        <f>+IF(ISERROR(VLOOKUP($B6532,Insumos!$C:$G,5,FALSE)),"",VLOOKUP($B6532,Insumos!$C:$G,5,FALSE))</f>
        <v>1000</v>
      </c>
      <c r="F6532" s="55" t="str">
        <f>+IF(ISERROR(VLOOKUP($B6532,Insumos!$C:$G,4,FALSE)),"",VLOOKUP($B6532,Insumos!$C:$G,4,FALSE))</f>
        <v>GRAMOS</v>
      </c>
      <c r="G6532" s="141">
        <v>8.0</v>
      </c>
      <c r="H6532" s="56">
        <f t="shared" si="235"/>
        <v>7.27</v>
      </c>
    </row>
    <row r="6533">
      <c r="A6533" s="53">
        <v>10.0</v>
      </c>
      <c r="B6533" s="55" t="s">
        <v>313</v>
      </c>
      <c r="C6533" s="55" t="str">
        <f>+IF(ISERROR(VLOOKUP($B6533,Insumos!$C:$G,3,FALSE)),"",VLOOKUP($B6533,Insumos!$C:$G,3,FALSE))</f>
        <v>GRAMOS</v>
      </c>
      <c r="D6533" s="56">
        <f>+IF(ISERROR(VLOOKUP($B6533,Insumos!$C:$G,2,FALSE)),"",VLOOKUP($B6533,Insumos!$C:$G,2,FALSE))</f>
        <v>6750</v>
      </c>
      <c r="E6533" s="57">
        <f>+IF(ISERROR(VLOOKUP($B6533,Insumos!$C:$G,5,FALSE)),"",VLOOKUP($B6533,Insumos!$C:$G,5,FALSE))</f>
        <v>1000</v>
      </c>
      <c r="F6533" s="55" t="str">
        <f>+IF(ISERROR(VLOOKUP($B6533,Insumos!$C:$G,4,FALSE)),"",VLOOKUP($B6533,Insumos!$C:$G,4,FALSE))</f>
        <v>GRAMOS</v>
      </c>
      <c r="G6533" s="141">
        <v>8.0</v>
      </c>
      <c r="H6533" s="56">
        <f t="shared" si="235"/>
        <v>54</v>
      </c>
    </row>
    <row r="6534">
      <c r="A6534" s="53">
        <v>11.0</v>
      </c>
      <c r="B6534" s="55" t="s">
        <v>311</v>
      </c>
      <c r="C6534" s="55" t="str">
        <f>+IF(ISERROR(VLOOKUP($B6534,Insumos!$C:$G,3,FALSE)),"",VLOOKUP($B6534,Insumos!$C:$G,3,FALSE))</f>
        <v>UNIDAD</v>
      </c>
      <c r="D6534" s="56">
        <f>+IF(ISERROR(VLOOKUP($B6534,Insumos!$C:$G,2,FALSE)),"",VLOOKUP($B6534,Insumos!$C:$G,2,FALSE))</f>
        <v>75.25</v>
      </c>
      <c r="E6534" s="57">
        <f>+IF(ISERROR(VLOOKUP($B6534,Insumos!$C:$G,5,FALSE)),"",VLOOKUP($B6534,Insumos!$C:$G,5,FALSE))</f>
        <v>1</v>
      </c>
      <c r="F6534" s="55" t="str">
        <f>+IF(ISERROR(VLOOKUP($B6534,Insumos!$C:$G,4,FALSE)),"",VLOOKUP($B6534,Insumos!$C:$G,4,FALSE))</f>
        <v>UNIDAD</v>
      </c>
      <c r="G6534" s="141">
        <v>2.0</v>
      </c>
      <c r="H6534" s="56">
        <f t="shared" si="235"/>
        <v>150.5</v>
      </c>
    </row>
    <row r="6535">
      <c r="A6535" s="53">
        <v>12.0</v>
      </c>
      <c r="B6535" s="55" t="s">
        <v>312</v>
      </c>
      <c r="C6535" s="55" t="str">
        <f>+IF(ISERROR(VLOOKUP($B6535,Insumos!$C:$G,3,FALSE)),"",VLOOKUP($B6535,Insumos!$C:$G,3,FALSE))</f>
        <v>UNIDAD</v>
      </c>
      <c r="D6535" s="56">
        <f>+IF(ISERROR(VLOOKUP($B6535,Insumos!$C:$G,2,FALSE)),"",VLOOKUP($B6535,Insumos!$C:$G,2,FALSE))</f>
        <v>90.25</v>
      </c>
      <c r="E6535" s="57">
        <f>+IF(ISERROR(VLOOKUP($B6535,Insumos!$C:$G,5,FALSE)),"",VLOOKUP($B6535,Insumos!$C:$G,5,FALSE))</f>
        <v>1</v>
      </c>
      <c r="F6535" s="55" t="str">
        <f>+IF(ISERROR(VLOOKUP($B6535,Insumos!$C:$G,4,FALSE)),"",VLOOKUP($B6535,Insumos!$C:$G,4,FALSE))</f>
        <v>UNIDAD</v>
      </c>
      <c r="G6535" s="141">
        <v>1.0</v>
      </c>
      <c r="H6535" s="56">
        <f t="shared" si="235"/>
        <v>90.25</v>
      </c>
    </row>
    <row r="6536">
      <c r="A6536" s="53">
        <v>13.0</v>
      </c>
      <c r="B6536" s="55" t="s">
        <v>303</v>
      </c>
      <c r="C6536" s="55" t="str">
        <f>+IF(ISERROR(VLOOKUP($B6536,Insumos!$C:$G,3,FALSE)),"",VLOOKUP($B6536,Insumos!$C:$G,3,FALSE))</f>
        <v>UNIDAD</v>
      </c>
      <c r="D6536" s="56">
        <f>+IF(ISERROR(VLOOKUP($B6536,Insumos!$C:$G,2,FALSE)),"",VLOOKUP($B6536,Insumos!$C:$G,2,FALSE))</f>
        <v>10</v>
      </c>
      <c r="E6536" s="57">
        <f>+IF(ISERROR(VLOOKUP($B6536,Insumos!$C:$G,5,FALSE)),"",VLOOKUP($B6536,Insumos!$C:$G,5,FALSE))</f>
        <v>1</v>
      </c>
      <c r="F6536" s="55" t="str">
        <f>+IF(ISERROR(VLOOKUP($B6536,Insumos!$C:$G,4,FALSE)),"",VLOOKUP($B6536,Insumos!$C:$G,4,FALSE))</f>
        <v>UNIDAD</v>
      </c>
      <c r="G6536" s="141">
        <v>2.0</v>
      </c>
      <c r="H6536" s="56">
        <f t="shared" si="235"/>
        <v>20</v>
      </c>
    </row>
    <row r="6537">
      <c r="A6537" s="53">
        <v>14.0</v>
      </c>
      <c r="B6537" s="55" t="s">
        <v>304</v>
      </c>
      <c r="C6537" s="55" t="str">
        <f>+IF(ISERROR(VLOOKUP($B6537,Insumos!$C:$G,3,FALSE)),"",VLOOKUP($B6537,Insumos!$C:$G,3,FALSE))</f>
        <v>UNIDAD</v>
      </c>
      <c r="D6537" s="56">
        <f>+IF(ISERROR(VLOOKUP($B6537,Insumos!$C:$G,2,FALSE)),"",VLOOKUP($B6537,Insumos!$C:$G,2,FALSE))</f>
        <v>9</v>
      </c>
      <c r="E6537" s="57">
        <f>+IF(ISERROR(VLOOKUP($B6537,Insumos!$C:$G,5,FALSE)),"",VLOOKUP($B6537,Insumos!$C:$G,5,FALSE))</f>
        <v>1</v>
      </c>
      <c r="F6537" s="55" t="str">
        <f>+IF(ISERROR(VLOOKUP($B6537,Insumos!$C:$G,4,FALSE)),"",VLOOKUP($B6537,Insumos!$C:$G,4,FALSE))</f>
        <v>UNIDAD</v>
      </c>
      <c r="G6537" s="141">
        <v>2.0</v>
      </c>
      <c r="H6537" s="56">
        <f t="shared" si="235"/>
        <v>18</v>
      </c>
    </row>
    <row r="6538">
      <c r="A6538" s="53">
        <v>15.0</v>
      </c>
      <c r="B6538" s="55" t="s">
        <v>315</v>
      </c>
      <c r="C6538" s="55" t="str">
        <f>+IF(ISERROR(VLOOKUP($B6538,Insumos!$C:$G,3,FALSE)),"",VLOOKUP($B6538,Insumos!$C:$G,3,FALSE))</f>
        <v>UNIDAD</v>
      </c>
      <c r="D6538" s="56">
        <f>+IF(ISERROR(VLOOKUP($B6538,Insumos!$C:$G,2,FALSE)),"",VLOOKUP($B6538,Insumos!$C:$G,2,FALSE))</f>
        <v>170</v>
      </c>
      <c r="E6538" s="57">
        <f>+IF(ISERROR(VLOOKUP($B6538,Insumos!$C:$G,5,FALSE)),"",VLOOKUP($B6538,Insumos!$C:$G,5,FALSE))</f>
        <v>1</v>
      </c>
      <c r="F6538" s="55" t="str">
        <f>+IF(ISERROR(VLOOKUP($B6538,Insumos!$C:$G,4,FALSE)),"",VLOOKUP($B6538,Insumos!$C:$G,4,FALSE))</f>
        <v>UNIDAD</v>
      </c>
      <c r="G6538" s="141">
        <v>1.0</v>
      </c>
      <c r="H6538" s="56">
        <f t="shared" si="235"/>
        <v>170</v>
      </c>
    </row>
    <row r="6539">
      <c r="A6539" s="53">
        <v>16.0</v>
      </c>
      <c r="B6539" s="153"/>
      <c r="C6539" s="55" t="str">
        <f>+IF(ISERROR(VLOOKUP($B6539,Insumos!$C:$G,3,FALSE)),"",VLOOKUP($B6539,Insumos!$C:$G,3,FALSE))</f>
        <v/>
      </c>
      <c r="D6539" s="56" t="str">
        <f>+IF(ISERROR(VLOOKUP($B6539,Insumos!$C:$G,2,FALSE)),"",VLOOKUP($B6539,Insumos!$C:$G,2,FALSE))</f>
        <v/>
      </c>
      <c r="E6539" s="57" t="str">
        <f>+IF(ISERROR(VLOOKUP($B6539,Insumos!$C:$G,5,FALSE)),"",VLOOKUP($B6539,Insumos!$C:$G,5,FALSE))</f>
        <v/>
      </c>
      <c r="F6539" s="55" t="str">
        <f>+IF(ISERROR(VLOOKUP($B6539,Insumos!$C:$G,4,FALSE)),"",VLOOKUP($B6539,Insumos!$C:$G,4,FALSE))</f>
        <v/>
      </c>
      <c r="G6539" s="141"/>
      <c r="H6539" s="56">
        <f t="shared" si="235"/>
        <v>0</v>
      </c>
    </row>
    <row r="6540">
      <c r="A6540" s="42"/>
      <c r="B6540" s="140"/>
      <c r="C6540" s="41"/>
      <c r="D6540" s="44"/>
      <c r="E6540" s="45"/>
      <c r="F6540" s="41"/>
      <c r="G6540" s="67" t="s">
        <v>566</v>
      </c>
      <c r="H6540" s="68">
        <f>+SUM(H6524:H6539)</f>
        <v>5730.73</v>
      </c>
    </row>
    <row r="6541">
      <c r="A6541" s="42"/>
      <c r="B6541" s="140"/>
      <c r="C6541" s="41"/>
      <c r="D6541" s="44"/>
      <c r="E6541" s="45"/>
      <c r="F6541" s="41"/>
      <c r="G6541" s="67" t="s">
        <v>569</v>
      </c>
      <c r="H6541" s="142">
        <f>+H6540/10</f>
        <v>573.073</v>
      </c>
    </row>
    <row r="6542">
      <c r="A6542" s="42"/>
      <c r="B6542" s="140"/>
      <c r="C6542" s="41"/>
      <c r="D6542" s="44"/>
      <c r="E6542" s="45"/>
      <c r="F6542" s="41"/>
      <c r="G6542" s="67" t="s">
        <v>570</v>
      </c>
      <c r="H6542" s="143">
        <f>(H6540+H6541)*1.19</f>
        <v>7501.52557</v>
      </c>
    </row>
    <row r="6543">
      <c r="A6543" s="42"/>
      <c r="B6543" s="140"/>
      <c r="C6543" s="41"/>
      <c r="D6543" s="44"/>
      <c r="E6543" s="45"/>
      <c r="F6543" s="41"/>
      <c r="G6543" s="67" t="s">
        <v>571</v>
      </c>
      <c r="H6543" s="144">
        <f>+H6542/H6544</f>
        <v>0.258762524</v>
      </c>
    </row>
    <row r="6544">
      <c r="A6544" s="42"/>
      <c r="B6544" s="140"/>
      <c r="C6544" s="41"/>
      <c r="D6544" s="44"/>
      <c r="E6544" s="45"/>
      <c r="F6544" s="41"/>
      <c r="G6544" s="67" t="s">
        <v>572</v>
      </c>
      <c r="H6544" s="145">
        <v>28990.0</v>
      </c>
    </row>
    <row r="6545">
      <c r="A6545" s="42"/>
      <c r="B6545" s="140"/>
      <c r="C6545" s="41"/>
      <c r="D6545" s="44"/>
      <c r="E6545" s="45"/>
      <c r="F6545" s="41"/>
      <c r="G6545" s="67"/>
      <c r="H6545" s="169"/>
    </row>
    <row r="6546">
      <c r="A6546" s="42"/>
      <c r="B6546" s="140"/>
      <c r="C6546" s="41"/>
      <c r="D6546" s="44"/>
      <c r="E6546" s="45"/>
      <c r="F6546" s="41"/>
      <c r="G6546" s="67"/>
      <c r="H6546" s="205"/>
    </row>
    <row r="6547">
      <c r="A6547" s="42"/>
      <c r="B6547" s="140"/>
      <c r="C6547" s="41"/>
      <c r="D6547" s="44"/>
      <c r="E6547" s="45"/>
      <c r="F6547" s="41"/>
      <c r="G6547" s="67"/>
      <c r="H6547" s="205"/>
    </row>
    <row r="6548">
      <c r="A6548" s="42"/>
      <c r="B6548" s="140"/>
      <c r="C6548" s="41"/>
      <c r="D6548" s="44"/>
      <c r="E6548" s="45"/>
      <c r="F6548" s="41"/>
      <c r="G6548" s="67"/>
      <c r="H6548" s="205"/>
    </row>
    <row r="6549">
      <c r="A6549" s="138" t="s">
        <v>562</v>
      </c>
      <c r="B6549" s="139" t="s">
        <v>760</v>
      </c>
      <c r="C6549" s="34"/>
      <c r="D6549" s="35"/>
      <c r="E6549" s="36"/>
      <c r="F6549" s="37"/>
      <c r="G6549" s="38"/>
      <c r="H6549" s="35"/>
    </row>
    <row r="6550">
      <c r="A6550" s="42"/>
      <c r="B6550" s="140"/>
      <c r="C6550" s="42"/>
      <c r="D6550" s="44"/>
      <c r="E6550" s="45"/>
      <c r="F6550" s="42"/>
      <c r="G6550" s="46"/>
      <c r="H6550" s="44"/>
    </row>
    <row r="6551">
      <c r="A6551" s="48" t="s">
        <v>476</v>
      </c>
      <c r="B6551" s="48" t="s">
        <v>477</v>
      </c>
      <c r="C6551" s="48" t="s">
        <v>478</v>
      </c>
      <c r="D6551" s="49" t="s">
        <v>564</v>
      </c>
      <c r="E6551" s="50" t="s">
        <v>10</v>
      </c>
      <c r="F6551" s="48" t="s">
        <v>480</v>
      </c>
      <c r="G6551" s="51" t="s">
        <v>481</v>
      </c>
      <c r="H6551" s="49" t="s">
        <v>565</v>
      </c>
    </row>
    <row r="6552">
      <c r="A6552" s="53">
        <v>1.0</v>
      </c>
      <c r="B6552" s="55" t="s">
        <v>214</v>
      </c>
      <c r="C6552" s="55" t="str">
        <f>+IF(ISERROR(VLOOKUP($B6552,Insumos!$C:$G,3,FALSE)),"",VLOOKUP($B6552,Insumos!$C:$G,3,FALSE))</f>
        <v>ROLLS</v>
      </c>
      <c r="D6552" s="56">
        <f>+IF(ISERROR(VLOOKUP($B6552,Insumos!$C:$G,2,FALSE)),"",VLOOKUP($B6552,Insumos!$C:$G,2,FALSE))</f>
        <v>1051.57</v>
      </c>
      <c r="E6552" s="57">
        <f>+IF(ISERROR(VLOOKUP($B6552,Insumos!$C:$G,5,FALSE)),"",VLOOKUP($B6552,Insumos!$C:$G,5,FALSE))</f>
        <v>1</v>
      </c>
      <c r="F6552" s="55" t="str">
        <f>+IF(ISERROR(VLOOKUP($B6552,Insumos!$C:$G,4,FALSE)),"",VLOOKUP($B6552,Insumos!$C:$G,4,FALSE))</f>
        <v>ROLLS</v>
      </c>
      <c r="G6552" s="141">
        <v>1.0</v>
      </c>
      <c r="H6552" s="56">
        <f t="shared" ref="H6552:H6572" si="236">IF(ISERROR(ROUND(+D6552/E6552*G6552,2)),0,ROUND(+D6552/E6552*G6552,2))</f>
        <v>1051.57</v>
      </c>
    </row>
    <row r="6553">
      <c r="A6553" s="53">
        <v>2.0</v>
      </c>
      <c r="B6553" s="55" t="s">
        <v>211</v>
      </c>
      <c r="C6553" s="55" t="str">
        <f>+IF(ISERROR(VLOOKUP($B6553,Insumos!$C:$G,3,FALSE)),"",VLOOKUP($B6553,Insumos!$C:$G,3,FALSE))</f>
        <v>ROLLS</v>
      </c>
      <c r="D6553" s="56">
        <f>+IF(ISERROR(VLOOKUP($B6553,Insumos!$C:$G,2,FALSE)),"",VLOOKUP($B6553,Insumos!$C:$G,2,FALSE))</f>
        <v>933.75</v>
      </c>
      <c r="E6553" s="57">
        <f>+IF(ISERROR(VLOOKUP($B6553,Insumos!$C:$G,5,FALSE)),"",VLOOKUP($B6553,Insumos!$C:$G,5,FALSE))</f>
        <v>1</v>
      </c>
      <c r="F6553" s="55" t="str">
        <f>+IF(ISERROR(VLOOKUP($B6553,Insumos!$C:$G,4,FALSE)),"",VLOOKUP($B6553,Insumos!$C:$G,4,FALSE))</f>
        <v>ROLLS</v>
      </c>
      <c r="G6553" s="141">
        <v>1.0</v>
      </c>
      <c r="H6553" s="56">
        <f t="shared" si="236"/>
        <v>933.75</v>
      </c>
    </row>
    <row r="6554">
      <c r="A6554" s="53">
        <v>3.0</v>
      </c>
      <c r="B6554" s="55" t="s">
        <v>272</v>
      </c>
      <c r="C6554" s="55" t="str">
        <f>+IF(ISERROR(VLOOKUP($B6554,Insumos!$C:$G,3,FALSE)),"",VLOOKUP($B6554,Insumos!$C:$G,3,FALSE))</f>
        <v>ROLLS</v>
      </c>
      <c r="D6554" s="56">
        <f>+IF(ISERROR(VLOOKUP($B6554,Insumos!$C:$G,2,FALSE)),"",VLOOKUP($B6554,Insumos!$C:$G,2,FALSE))</f>
        <v>428.35</v>
      </c>
      <c r="E6554" s="57">
        <f>+IF(ISERROR(VLOOKUP($B6554,Insumos!$C:$G,5,FALSE)),"",VLOOKUP($B6554,Insumos!$C:$G,5,FALSE))</f>
        <v>1</v>
      </c>
      <c r="F6554" s="55" t="str">
        <f>+IF(ISERROR(VLOOKUP($B6554,Insumos!$C:$G,4,FALSE)),"",VLOOKUP($B6554,Insumos!$C:$G,4,FALSE))</f>
        <v>ROLLS</v>
      </c>
      <c r="G6554" s="141">
        <v>1.0</v>
      </c>
      <c r="H6554" s="56">
        <f t="shared" si="236"/>
        <v>428.35</v>
      </c>
    </row>
    <row r="6555">
      <c r="A6555" s="53">
        <v>4.0</v>
      </c>
      <c r="B6555" s="55" t="s">
        <v>271</v>
      </c>
      <c r="C6555" s="55" t="str">
        <f>+IF(ISERROR(VLOOKUP($B6555,Insumos!$C:$G,3,FALSE)),"",VLOOKUP($B6555,Insumos!$C:$G,3,FALSE))</f>
        <v>ROLLS</v>
      </c>
      <c r="D6555" s="56">
        <f>+IF(ISERROR(VLOOKUP($B6555,Insumos!$C:$G,2,FALSE)),"",VLOOKUP($B6555,Insumos!$C:$G,2,FALSE))</f>
        <v>430.51</v>
      </c>
      <c r="E6555" s="57">
        <f>+IF(ISERROR(VLOOKUP($B6555,Insumos!$C:$G,5,FALSE)),"",VLOOKUP($B6555,Insumos!$C:$G,5,FALSE))</f>
        <v>1</v>
      </c>
      <c r="F6555" s="55" t="str">
        <f>+IF(ISERROR(VLOOKUP($B6555,Insumos!$C:$G,4,FALSE)),"",VLOOKUP($B6555,Insumos!$C:$G,4,FALSE))</f>
        <v>ROLLS</v>
      </c>
      <c r="G6555" s="141">
        <v>1.0</v>
      </c>
      <c r="H6555" s="56">
        <f t="shared" si="236"/>
        <v>430.51</v>
      </c>
    </row>
    <row r="6556">
      <c r="A6556" s="53">
        <v>5.0</v>
      </c>
      <c r="B6556" s="55" t="s">
        <v>445</v>
      </c>
      <c r="C6556" s="55" t="str">
        <f>+IF(ISERROR(VLOOKUP($B6556,Insumos!$C:$G,3,FALSE)),"",VLOOKUP($B6556,Insumos!$C:$G,3,FALSE))</f>
        <v>ROLL</v>
      </c>
      <c r="D6556" s="56">
        <f>+IF(ISERROR(VLOOKUP($B6556,Insumos!$C:$G,2,FALSE)),"",VLOOKUP($B6556,Insumos!$C:$G,2,FALSE))</f>
        <v>369.62</v>
      </c>
      <c r="E6556" s="57">
        <f>+IF(ISERROR(VLOOKUP($B6556,Insumos!$C:$G,5,FALSE)),"",VLOOKUP($B6556,Insumos!$C:$G,5,FALSE))</f>
        <v>1</v>
      </c>
      <c r="F6556" s="55" t="str">
        <f>+IF(ISERROR(VLOOKUP($B6556,Insumos!$C:$G,4,FALSE)),"",VLOOKUP($B6556,Insumos!$C:$G,4,FALSE))</f>
        <v>ROLL</v>
      </c>
      <c r="G6556" s="141">
        <v>1.0</v>
      </c>
      <c r="H6556" s="56">
        <f t="shared" si="236"/>
        <v>369.62</v>
      </c>
    </row>
    <row r="6557">
      <c r="A6557" s="53">
        <v>6.0</v>
      </c>
      <c r="B6557" s="55" t="s">
        <v>446</v>
      </c>
      <c r="C6557" s="55" t="str">
        <f>+IF(ISERROR(VLOOKUP($B6557,Insumos!$C:$G,3,FALSE)),"",VLOOKUP($B6557,Insumos!$C:$G,3,FALSE))</f>
        <v>ROLL</v>
      </c>
      <c r="D6557" s="56">
        <f>+IF(ISERROR(VLOOKUP($B6557,Insumos!$C:$G,2,FALSE)),"",VLOOKUP($B6557,Insumos!$C:$G,2,FALSE))</f>
        <v>1080.5</v>
      </c>
      <c r="E6557" s="57">
        <f>+IF(ISERROR(VLOOKUP($B6557,Insumos!$C:$G,5,FALSE)),"",VLOOKUP($B6557,Insumos!$C:$G,5,FALSE))</f>
        <v>1</v>
      </c>
      <c r="F6557" s="55" t="str">
        <f>+IF(ISERROR(VLOOKUP($B6557,Insumos!$C:$G,4,FALSE)),"",VLOOKUP($B6557,Insumos!$C:$G,4,FALSE))</f>
        <v>ROLL</v>
      </c>
      <c r="G6557" s="141">
        <v>1.0</v>
      </c>
      <c r="H6557" s="56">
        <f t="shared" si="236"/>
        <v>1080.5</v>
      </c>
    </row>
    <row r="6558">
      <c r="A6558" s="53">
        <v>7.0</v>
      </c>
      <c r="B6558" s="55" t="s">
        <v>294</v>
      </c>
      <c r="C6558" s="55" t="str">
        <f>+IF(ISERROR(VLOOKUP($B6558,Insumos!$C:$G,3,FALSE)),"",VLOOKUP($B6558,Insumos!$C:$G,3,FALSE))</f>
        <v>CAJA</v>
      </c>
      <c r="D6558" s="56">
        <f>+IF(ISERROR(VLOOKUP($B6558,Insumos!$C:$G,2,FALSE)),"",VLOOKUP($B6558,Insumos!$C:$G,2,FALSE))</f>
        <v>180</v>
      </c>
      <c r="E6558" s="57">
        <f>+IF(ISERROR(VLOOKUP($B6558,Insumos!$C:$G,5,FALSE)),"",VLOOKUP($B6558,Insumos!$C:$G,5,FALSE))</f>
        <v>1</v>
      </c>
      <c r="F6558" s="55" t="str">
        <f>+IF(ISERROR(VLOOKUP($B6558,Insumos!$C:$G,4,FALSE)),"",VLOOKUP($B6558,Insumos!$C:$G,4,FALSE))</f>
        <v>CAJA</v>
      </c>
      <c r="G6558" s="141">
        <v>3.0</v>
      </c>
      <c r="H6558" s="56">
        <f t="shared" si="236"/>
        <v>540</v>
      </c>
    </row>
    <row r="6559">
      <c r="A6559" s="53">
        <v>8.0</v>
      </c>
      <c r="B6559" s="55" t="s">
        <v>314</v>
      </c>
      <c r="C6559" s="55" t="str">
        <f>+IF(ISERROR(VLOOKUP($B6559,Insumos!$C:$G,3,FALSE)),"",VLOOKUP($B6559,Insumos!$C:$G,3,FALSE))</f>
        <v>UNIDAD</v>
      </c>
      <c r="D6559" s="56">
        <f>+IF(ISERROR(VLOOKUP($B6559,Insumos!$C:$G,2,FALSE)),"",VLOOKUP($B6559,Insumos!$C:$G,2,FALSE))</f>
        <v>10.5</v>
      </c>
      <c r="E6559" s="57">
        <f>+IF(ISERROR(VLOOKUP($B6559,Insumos!$C:$G,5,FALSE)),"",VLOOKUP($B6559,Insumos!$C:$G,5,FALSE))</f>
        <v>1</v>
      </c>
      <c r="F6559" s="55" t="str">
        <f>+IF(ISERROR(VLOOKUP($B6559,Insumos!$C:$G,4,FALSE)),"",VLOOKUP($B6559,Insumos!$C:$G,4,FALSE))</f>
        <v>UNIDAD</v>
      </c>
      <c r="G6559" s="141">
        <v>3.0</v>
      </c>
      <c r="H6559" s="56">
        <f t="shared" si="236"/>
        <v>31.5</v>
      </c>
    </row>
    <row r="6560">
      <c r="A6560" s="53">
        <v>9.0</v>
      </c>
      <c r="B6560" s="55" t="s">
        <v>156</v>
      </c>
      <c r="C6560" s="55" t="str">
        <f>+IF(ISERROR(VLOOKUP($B6560,Insumos!$C:$G,3,FALSE)),"",VLOOKUP($B6560,Insumos!$C:$G,3,FALSE))</f>
        <v>GRAMOS</v>
      </c>
      <c r="D6560" s="56">
        <f>+IF(ISERROR(VLOOKUP($B6560,Insumos!$C:$G,2,FALSE)),"",VLOOKUP($B6560,Insumos!$C:$G,2,FALSE))</f>
        <v>909</v>
      </c>
      <c r="E6560" s="57">
        <f>+IF(ISERROR(VLOOKUP($B6560,Insumos!$C:$G,5,FALSE)),"",VLOOKUP($B6560,Insumos!$C:$G,5,FALSE))</f>
        <v>1000</v>
      </c>
      <c r="F6560" s="55" t="str">
        <f>+IF(ISERROR(VLOOKUP($B6560,Insumos!$C:$G,4,FALSE)),"",VLOOKUP($B6560,Insumos!$C:$G,4,FALSE))</f>
        <v>GRAMOS</v>
      </c>
      <c r="G6560" s="141">
        <v>8.0</v>
      </c>
      <c r="H6560" s="56">
        <f t="shared" si="236"/>
        <v>7.27</v>
      </c>
    </row>
    <row r="6561">
      <c r="A6561" s="53">
        <v>10.0</v>
      </c>
      <c r="B6561" s="55" t="s">
        <v>313</v>
      </c>
      <c r="C6561" s="55" t="str">
        <f>+IF(ISERROR(VLOOKUP($B6561,Insumos!$C:$G,3,FALSE)),"",VLOOKUP($B6561,Insumos!$C:$G,3,FALSE))</f>
        <v>GRAMOS</v>
      </c>
      <c r="D6561" s="56">
        <f>+IF(ISERROR(VLOOKUP($B6561,Insumos!$C:$G,2,FALSE)),"",VLOOKUP($B6561,Insumos!$C:$G,2,FALSE))</f>
        <v>6750</v>
      </c>
      <c r="E6561" s="57">
        <f>+IF(ISERROR(VLOOKUP($B6561,Insumos!$C:$G,5,FALSE)),"",VLOOKUP($B6561,Insumos!$C:$G,5,FALSE))</f>
        <v>1000</v>
      </c>
      <c r="F6561" s="55" t="str">
        <f>+IF(ISERROR(VLOOKUP($B6561,Insumos!$C:$G,4,FALSE)),"",VLOOKUP($B6561,Insumos!$C:$G,4,FALSE))</f>
        <v>GRAMOS</v>
      </c>
      <c r="G6561" s="141">
        <v>8.0</v>
      </c>
      <c r="H6561" s="56">
        <f t="shared" si="236"/>
        <v>54</v>
      </c>
    </row>
    <row r="6562">
      <c r="A6562" s="53">
        <v>11.0</v>
      </c>
      <c r="B6562" s="55" t="s">
        <v>311</v>
      </c>
      <c r="C6562" s="55" t="str">
        <f>+IF(ISERROR(VLOOKUP($B6562,Insumos!$C:$G,3,FALSE)),"",VLOOKUP($B6562,Insumos!$C:$G,3,FALSE))</f>
        <v>UNIDAD</v>
      </c>
      <c r="D6562" s="56">
        <f>+IF(ISERROR(VLOOKUP($B6562,Insumos!$C:$G,2,FALSE)),"",VLOOKUP($B6562,Insumos!$C:$G,2,FALSE))</f>
        <v>75.25</v>
      </c>
      <c r="E6562" s="57">
        <f>+IF(ISERROR(VLOOKUP($B6562,Insumos!$C:$G,5,FALSE)),"",VLOOKUP($B6562,Insumos!$C:$G,5,FALSE))</f>
        <v>1</v>
      </c>
      <c r="F6562" s="55" t="str">
        <f>+IF(ISERROR(VLOOKUP($B6562,Insumos!$C:$G,4,FALSE)),"",VLOOKUP($B6562,Insumos!$C:$G,4,FALSE))</f>
        <v>UNIDAD</v>
      </c>
      <c r="G6562" s="141">
        <v>2.0</v>
      </c>
      <c r="H6562" s="56">
        <f t="shared" si="236"/>
        <v>150.5</v>
      </c>
    </row>
    <row r="6563">
      <c r="A6563" s="53">
        <v>12.0</v>
      </c>
      <c r="B6563" s="55" t="s">
        <v>312</v>
      </c>
      <c r="C6563" s="55" t="str">
        <f>+IF(ISERROR(VLOOKUP($B6563,Insumos!$C:$G,3,FALSE)),"",VLOOKUP($B6563,Insumos!$C:$G,3,FALSE))</f>
        <v>UNIDAD</v>
      </c>
      <c r="D6563" s="56">
        <f>+IF(ISERROR(VLOOKUP($B6563,Insumos!$C:$G,2,FALSE)),"",VLOOKUP($B6563,Insumos!$C:$G,2,FALSE))</f>
        <v>90.25</v>
      </c>
      <c r="E6563" s="57">
        <f>+IF(ISERROR(VLOOKUP($B6563,Insumos!$C:$G,5,FALSE)),"",VLOOKUP($B6563,Insumos!$C:$G,5,FALSE))</f>
        <v>1</v>
      </c>
      <c r="F6563" s="55" t="str">
        <f>+IF(ISERROR(VLOOKUP($B6563,Insumos!$C:$G,4,FALSE)),"",VLOOKUP($B6563,Insumos!$C:$G,4,FALSE))</f>
        <v>UNIDAD</v>
      </c>
      <c r="G6563" s="141">
        <v>1.0</v>
      </c>
      <c r="H6563" s="56">
        <f t="shared" si="236"/>
        <v>90.25</v>
      </c>
    </row>
    <row r="6564">
      <c r="A6564" s="53">
        <v>13.0</v>
      </c>
      <c r="B6564" s="55" t="s">
        <v>303</v>
      </c>
      <c r="C6564" s="55" t="str">
        <f>+IF(ISERROR(VLOOKUP($B6564,Insumos!$C:$G,3,FALSE)),"",VLOOKUP($B6564,Insumos!$C:$G,3,FALSE))</f>
        <v>UNIDAD</v>
      </c>
      <c r="D6564" s="56">
        <f>+IF(ISERROR(VLOOKUP($B6564,Insumos!$C:$G,2,FALSE)),"",VLOOKUP($B6564,Insumos!$C:$G,2,FALSE))</f>
        <v>10</v>
      </c>
      <c r="E6564" s="57">
        <f>+IF(ISERROR(VLOOKUP($B6564,Insumos!$C:$G,5,FALSE)),"",VLOOKUP($B6564,Insumos!$C:$G,5,FALSE))</f>
        <v>1</v>
      </c>
      <c r="F6564" s="55" t="str">
        <f>+IF(ISERROR(VLOOKUP($B6564,Insumos!$C:$G,4,FALSE)),"",VLOOKUP($B6564,Insumos!$C:$G,4,FALSE))</f>
        <v>UNIDAD</v>
      </c>
      <c r="G6564" s="141">
        <v>2.0</v>
      </c>
      <c r="H6564" s="56">
        <f t="shared" si="236"/>
        <v>20</v>
      </c>
    </row>
    <row r="6565">
      <c r="A6565" s="53">
        <v>14.0</v>
      </c>
      <c r="B6565" s="55" t="s">
        <v>304</v>
      </c>
      <c r="C6565" s="55" t="str">
        <f>+IF(ISERROR(VLOOKUP($B6565,Insumos!$C:$G,3,FALSE)),"",VLOOKUP($B6565,Insumos!$C:$G,3,FALSE))</f>
        <v>UNIDAD</v>
      </c>
      <c r="D6565" s="56">
        <f>+IF(ISERROR(VLOOKUP($B6565,Insumos!$C:$G,2,FALSE)),"",VLOOKUP($B6565,Insumos!$C:$G,2,FALSE))</f>
        <v>9</v>
      </c>
      <c r="E6565" s="57">
        <f>+IF(ISERROR(VLOOKUP($B6565,Insumos!$C:$G,5,FALSE)),"",VLOOKUP($B6565,Insumos!$C:$G,5,FALSE))</f>
        <v>1</v>
      </c>
      <c r="F6565" s="55" t="str">
        <f>+IF(ISERROR(VLOOKUP($B6565,Insumos!$C:$G,4,FALSE)),"",VLOOKUP($B6565,Insumos!$C:$G,4,FALSE))</f>
        <v>UNIDAD</v>
      </c>
      <c r="G6565" s="141">
        <v>2.0</v>
      </c>
      <c r="H6565" s="56">
        <f t="shared" si="236"/>
        <v>18</v>
      </c>
    </row>
    <row r="6566">
      <c r="A6566" s="53">
        <v>15.0</v>
      </c>
      <c r="B6566" s="226" t="s">
        <v>315</v>
      </c>
      <c r="C6566" s="55" t="str">
        <f>+IF(ISERROR(VLOOKUP($B6566,Insumos!$C:$G,3,FALSE)),"",VLOOKUP($B6566,Insumos!$C:$G,3,FALSE))</f>
        <v>UNIDAD</v>
      </c>
      <c r="D6566" s="56">
        <f>+IF(ISERROR(VLOOKUP($B6566,Insumos!$C:$G,2,FALSE)),"",VLOOKUP($B6566,Insumos!$C:$G,2,FALSE))</f>
        <v>170</v>
      </c>
      <c r="E6566" s="57">
        <f>+IF(ISERROR(VLOOKUP($B6566,Insumos!$C:$G,5,FALSE)),"",VLOOKUP($B6566,Insumos!$C:$G,5,FALSE))</f>
        <v>1</v>
      </c>
      <c r="F6566" s="55" t="str">
        <f>+IF(ISERROR(VLOOKUP($B6566,Insumos!$C:$G,4,FALSE)),"",VLOOKUP($B6566,Insumos!$C:$G,4,FALSE))</f>
        <v>UNIDAD</v>
      </c>
      <c r="G6566" s="141">
        <v>1.0</v>
      </c>
      <c r="H6566" s="56">
        <f t="shared" si="236"/>
        <v>170</v>
      </c>
    </row>
    <row r="6567">
      <c r="A6567" s="172">
        <v>16.0</v>
      </c>
      <c r="B6567" s="227"/>
      <c r="C6567" s="173"/>
      <c r="D6567" s="56"/>
      <c r="E6567" s="57"/>
      <c r="F6567" s="55"/>
      <c r="G6567" s="141"/>
      <c r="H6567" s="56">
        <f t="shared" si="236"/>
        <v>0</v>
      </c>
    </row>
    <row r="6568">
      <c r="A6568" s="172">
        <v>17.0</v>
      </c>
      <c r="B6568" s="227"/>
      <c r="C6568" s="173"/>
      <c r="D6568" s="56"/>
      <c r="E6568" s="57"/>
      <c r="F6568" s="55"/>
      <c r="G6568" s="141"/>
      <c r="H6568" s="56">
        <f t="shared" si="236"/>
        <v>0</v>
      </c>
    </row>
    <row r="6569">
      <c r="A6569" s="53">
        <v>18.0</v>
      </c>
      <c r="B6569" s="228"/>
      <c r="C6569" s="55" t="str">
        <f>+IF(ISERROR(VLOOKUP($B6569,Insumos!$C:$G,3,FALSE)),"",VLOOKUP($B6569,Insumos!$C:$G,3,FALSE))</f>
        <v/>
      </c>
      <c r="D6569" s="56" t="str">
        <f>+IF(ISERROR(VLOOKUP($B6569,Insumos!$C:$G,2,FALSE)),"",VLOOKUP($B6569,Insumos!$C:$G,2,FALSE))</f>
        <v/>
      </c>
      <c r="E6569" s="57" t="str">
        <f>+IF(ISERROR(VLOOKUP($B6569,Insumos!$C:$G,5,FALSE)),"",VLOOKUP($B6569,Insumos!$C:$G,5,FALSE))</f>
        <v/>
      </c>
      <c r="F6569" s="55" t="str">
        <f>+IF(ISERROR(VLOOKUP($B6569,Insumos!$C:$G,4,FALSE)),"",VLOOKUP($B6569,Insumos!$C:$G,4,FALSE))</f>
        <v/>
      </c>
      <c r="G6569" s="141"/>
      <c r="H6569" s="56">
        <f t="shared" si="236"/>
        <v>0</v>
      </c>
    </row>
    <row r="6570">
      <c r="A6570" s="53">
        <v>19.0</v>
      </c>
      <c r="B6570" s="153"/>
      <c r="C6570" s="55" t="str">
        <f>+IF(ISERROR(VLOOKUP($B6570,Insumos!$C:$G,3,FALSE)),"",VLOOKUP($B6570,Insumos!$C:$G,3,FALSE))</f>
        <v/>
      </c>
      <c r="D6570" s="56" t="str">
        <f>+IF(ISERROR(VLOOKUP($B6570,Insumos!$C:$G,2,FALSE)),"",VLOOKUP($B6570,Insumos!$C:$G,2,FALSE))</f>
        <v/>
      </c>
      <c r="E6570" s="57" t="str">
        <f>+IF(ISERROR(VLOOKUP($B6570,Insumos!$C:$G,5,FALSE)),"",VLOOKUP($B6570,Insumos!$C:$G,5,FALSE))</f>
        <v/>
      </c>
      <c r="F6570" s="55" t="str">
        <f>+IF(ISERROR(VLOOKUP($B6570,Insumos!$C:$G,4,FALSE)),"",VLOOKUP($B6570,Insumos!$C:$G,4,FALSE))</f>
        <v/>
      </c>
      <c r="G6570" s="141"/>
      <c r="H6570" s="56">
        <f t="shared" si="236"/>
        <v>0</v>
      </c>
    </row>
    <row r="6571">
      <c r="A6571" s="53">
        <v>20.0</v>
      </c>
      <c r="B6571" s="153"/>
      <c r="C6571" s="55" t="str">
        <f>+IF(ISERROR(VLOOKUP($B6571,Insumos!$C:$G,3,FALSE)),"",VLOOKUP($B6571,Insumos!$C:$G,3,FALSE))</f>
        <v/>
      </c>
      <c r="D6571" s="56" t="str">
        <f>+IF(ISERROR(VLOOKUP($B6571,Insumos!$C:$G,2,FALSE)),"",VLOOKUP($B6571,Insumos!$C:$G,2,FALSE))</f>
        <v/>
      </c>
      <c r="E6571" s="57" t="str">
        <f>+IF(ISERROR(VLOOKUP($B6571,Insumos!$C:$G,5,FALSE)),"",VLOOKUP($B6571,Insumos!$C:$G,5,FALSE))</f>
        <v/>
      </c>
      <c r="F6571" s="55" t="str">
        <f>+IF(ISERROR(VLOOKUP($B6571,Insumos!$C:$G,4,FALSE)),"",VLOOKUP($B6571,Insumos!$C:$G,4,FALSE))</f>
        <v/>
      </c>
      <c r="G6571" s="141"/>
      <c r="H6571" s="56">
        <f t="shared" si="236"/>
        <v>0</v>
      </c>
    </row>
    <row r="6572">
      <c r="A6572" s="53">
        <v>21.0</v>
      </c>
      <c r="B6572" s="153"/>
      <c r="C6572" s="55" t="str">
        <f>+IF(ISERROR(VLOOKUP($B6572,Insumos!$C:$G,3,FALSE)),"",VLOOKUP($B6572,Insumos!$C:$G,3,FALSE))</f>
        <v/>
      </c>
      <c r="D6572" s="56" t="str">
        <f>+IF(ISERROR(VLOOKUP($B6572,Insumos!$C:$G,2,FALSE)),"",VLOOKUP($B6572,Insumos!$C:$G,2,FALSE))</f>
        <v/>
      </c>
      <c r="E6572" s="57" t="str">
        <f>+IF(ISERROR(VLOOKUP($B6572,Insumos!$C:$G,5,FALSE)),"",VLOOKUP($B6572,Insumos!$C:$G,5,FALSE))</f>
        <v/>
      </c>
      <c r="F6572" s="55" t="str">
        <f>+IF(ISERROR(VLOOKUP($B6572,Insumos!$C:$G,4,FALSE)),"",VLOOKUP($B6572,Insumos!$C:$G,4,FALSE))</f>
        <v/>
      </c>
      <c r="G6572" s="141"/>
      <c r="H6572" s="56">
        <f t="shared" si="236"/>
        <v>0</v>
      </c>
    </row>
    <row r="6573">
      <c r="A6573" s="42"/>
      <c r="B6573" s="140"/>
      <c r="C6573" s="41"/>
      <c r="D6573" s="44"/>
      <c r="E6573" s="45"/>
      <c r="F6573" s="41"/>
      <c r="G6573" s="67" t="s">
        <v>566</v>
      </c>
      <c r="H6573" s="68">
        <f>+SUM(H6552:H6572)</f>
        <v>5375.82</v>
      </c>
    </row>
    <row r="6574">
      <c r="A6574" s="42"/>
      <c r="B6574" s="140"/>
      <c r="C6574" s="41"/>
      <c r="D6574" s="44"/>
      <c r="E6574" s="45"/>
      <c r="F6574" s="41"/>
      <c r="G6574" s="67" t="s">
        <v>569</v>
      </c>
      <c r="H6574" s="142">
        <f>+H6573/10</f>
        <v>537.582</v>
      </c>
    </row>
    <row r="6575">
      <c r="A6575" s="42"/>
      <c r="B6575" s="140"/>
      <c r="C6575" s="41"/>
      <c r="D6575" s="44"/>
      <c r="E6575" s="45"/>
      <c r="F6575" s="41"/>
      <c r="G6575" s="67" t="s">
        <v>570</v>
      </c>
      <c r="H6575" s="143">
        <f>(H6573+H6574)*1.19</f>
        <v>7036.94838</v>
      </c>
    </row>
    <row r="6576">
      <c r="A6576" s="42"/>
      <c r="B6576" s="140"/>
      <c r="C6576" s="41"/>
      <c r="D6576" s="44"/>
      <c r="E6576" s="45"/>
      <c r="F6576" s="41"/>
      <c r="G6576" s="67" t="s">
        <v>571</v>
      </c>
      <c r="H6576" s="144">
        <f>+H6575/H6577</f>
        <v>0.2427370949</v>
      </c>
    </row>
    <row r="6577">
      <c r="A6577" s="42"/>
      <c r="B6577" s="140"/>
      <c r="C6577" s="41"/>
      <c r="D6577" s="44"/>
      <c r="E6577" s="45"/>
      <c r="F6577" s="41"/>
      <c r="G6577" s="67" t="s">
        <v>572</v>
      </c>
      <c r="H6577" s="145">
        <v>28990.0</v>
      </c>
    </row>
    <row r="6578">
      <c r="A6578" s="42"/>
      <c r="B6578" s="140"/>
      <c r="C6578" s="41"/>
      <c r="D6578" s="44"/>
      <c r="E6578" s="45"/>
      <c r="F6578" s="41"/>
      <c r="G6578" s="67"/>
      <c r="H6578" s="205"/>
    </row>
    <row r="6579">
      <c r="A6579" s="138" t="s">
        <v>562</v>
      </c>
      <c r="B6579" s="139" t="s">
        <v>447</v>
      </c>
      <c r="C6579" s="34"/>
      <c r="D6579" s="35"/>
      <c r="E6579" s="36"/>
      <c r="F6579" s="37"/>
      <c r="G6579" s="38"/>
      <c r="H6579" s="35"/>
    </row>
    <row r="6580">
      <c r="A6580" s="42"/>
      <c r="B6580" s="140"/>
      <c r="C6580" s="42"/>
      <c r="D6580" s="44"/>
      <c r="E6580" s="45"/>
      <c r="F6580" s="42"/>
      <c r="G6580" s="46"/>
      <c r="H6580" s="44"/>
    </row>
    <row r="6581">
      <c r="A6581" s="48" t="s">
        <v>476</v>
      </c>
      <c r="B6581" s="48" t="s">
        <v>477</v>
      </c>
      <c r="C6581" s="48" t="s">
        <v>478</v>
      </c>
      <c r="D6581" s="49" t="s">
        <v>564</v>
      </c>
      <c r="E6581" s="50" t="s">
        <v>10</v>
      </c>
      <c r="F6581" s="48" t="s">
        <v>480</v>
      </c>
      <c r="G6581" s="51" t="s">
        <v>481</v>
      </c>
      <c r="H6581" s="49" t="s">
        <v>565</v>
      </c>
    </row>
    <row r="6582">
      <c r="A6582" s="53">
        <v>1.0</v>
      </c>
      <c r="B6582" s="55" t="s">
        <v>69</v>
      </c>
      <c r="C6582" s="55" t="str">
        <f>+IF(ISERROR(VLOOKUP($B6582,Insumos!$C:$G,3,FALSE)),"",VLOOKUP($B6582,Insumos!$C:$G,3,FALSE))</f>
        <v>GRAMOS</v>
      </c>
      <c r="D6582" s="56">
        <f>+IF(ISERROR(VLOOKUP($B6582,Insumos!$C:$G,2,FALSE)),"",VLOOKUP($B6582,Insumos!$C:$G,2,FALSE))</f>
        <v>2777.79</v>
      </c>
      <c r="E6582" s="57">
        <f>+IF(ISERROR(VLOOKUP($B6582,Insumos!$C:$G,5,FALSE)),"",VLOOKUP($B6582,Insumos!$C:$G,5,FALSE))</f>
        <v>5700</v>
      </c>
      <c r="F6582" s="55" t="str">
        <f>+IF(ISERROR(VLOOKUP($B6582,Insumos!$C:$G,4,FALSE)),"",VLOOKUP($B6582,Insumos!$C:$G,4,FALSE))</f>
        <v>GRAMOS</v>
      </c>
      <c r="G6582" s="141">
        <v>110.0</v>
      </c>
      <c r="H6582" s="56">
        <f t="shared" ref="H6582:H6596" si="237">IF(ISERROR(ROUND(+D6582/E6582*G6582,2)),0,ROUND(+D6582/E6582*G6582,2))</f>
        <v>53.61</v>
      </c>
    </row>
    <row r="6583">
      <c r="A6583" s="53">
        <v>2.0</v>
      </c>
      <c r="B6583" s="55" t="s">
        <v>52</v>
      </c>
      <c r="C6583" s="55" t="str">
        <f>+IF(ISERROR(VLOOKUP($B6583,Insumos!$C:$G,3,FALSE)),"",VLOOKUP($B6583,Insumos!$C:$G,3,FALSE))</f>
        <v>UNIDAD</v>
      </c>
      <c r="D6583" s="56">
        <f>+IF(ISERROR(VLOOKUP($B6583,Insumos!$C:$G,2,FALSE)),"",VLOOKUP($B6583,Insumos!$C:$G,2,FALSE))</f>
        <v>5000</v>
      </c>
      <c r="E6583" s="57">
        <f>+IF(ISERROR(VLOOKUP($B6583,Insumos!$C:$G,5,FALSE)),"",VLOOKUP($B6583,Insumos!$C:$G,5,FALSE))</f>
        <v>100</v>
      </c>
      <c r="F6583" s="55" t="str">
        <f>+IF(ISERROR(VLOOKUP($B6583,Insumos!$C:$G,4,FALSE)),"",VLOOKUP($B6583,Insumos!$C:$G,4,FALSE))</f>
        <v>UNIDAD</v>
      </c>
      <c r="G6583" s="141">
        <v>0.5</v>
      </c>
      <c r="H6583" s="56">
        <f t="shared" si="237"/>
        <v>25</v>
      </c>
    </row>
    <row r="6584">
      <c r="A6584" s="53">
        <v>3.0</v>
      </c>
      <c r="B6584" s="55" t="s">
        <v>32</v>
      </c>
      <c r="C6584" s="55" t="str">
        <f>+IF(ISERROR(VLOOKUP($B6584,Insumos!$C:$G,3,FALSE)),"",VLOOKUP($B6584,Insumos!$C:$G,3,FALSE))</f>
        <v>GRAMOS</v>
      </c>
      <c r="D6584" s="56">
        <f>+IF(ISERROR(VLOOKUP($B6584,Insumos!$C:$G,2,FALSE)),"",VLOOKUP($B6584,Insumos!$C:$G,2,FALSE))</f>
        <v>1890</v>
      </c>
      <c r="E6584" s="57">
        <f>+IF(ISERROR(VLOOKUP($B6584,Insumos!$C:$G,5,FALSE)),"",VLOOKUP($B6584,Insumos!$C:$G,5,FALSE))</f>
        <v>500</v>
      </c>
      <c r="F6584" s="55" t="str">
        <f>+IF(ISERROR(VLOOKUP($B6584,Insumos!$C:$G,4,FALSE)),"",VLOOKUP($B6584,Insumos!$C:$G,4,FALSE))</f>
        <v>GRAMOS</v>
      </c>
      <c r="G6584" s="141">
        <v>40.0</v>
      </c>
      <c r="H6584" s="56">
        <f t="shared" si="237"/>
        <v>151.2</v>
      </c>
    </row>
    <row r="6585">
      <c r="A6585" s="53">
        <v>4.0</v>
      </c>
      <c r="B6585" s="55" t="s">
        <v>33</v>
      </c>
      <c r="C6585" s="55" t="str">
        <f>+IF(ISERROR(VLOOKUP($B6585,Insumos!$C:$G,3,FALSE)),"",VLOOKUP($B6585,Insumos!$C:$G,3,FALSE))</f>
        <v>GRAMOS</v>
      </c>
      <c r="D6585" s="56">
        <f>+IF(ISERROR(VLOOKUP($B6585,Insumos!$C:$G,2,FALSE)),"",VLOOKUP($B6585,Insumos!$C:$G,2,FALSE))</f>
        <v>6945</v>
      </c>
      <c r="E6585" s="57">
        <f>+IF(ISERROR(VLOOKUP($B6585,Insumos!$C:$G,5,FALSE)),"",VLOOKUP($B6585,Insumos!$C:$G,5,FALSE))</f>
        <v>1360</v>
      </c>
      <c r="F6585" s="55" t="str">
        <f>+IF(ISERROR(VLOOKUP($B6585,Insumos!$C:$G,4,FALSE)),"",VLOOKUP($B6585,Insumos!$C:$G,4,FALSE))</f>
        <v>GRAMOS</v>
      </c>
      <c r="G6585" s="141">
        <v>35.0</v>
      </c>
      <c r="H6585" s="56">
        <f t="shared" si="237"/>
        <v>178.73</v>
      </c>
    </row>
    <row r="6586">
      <c r="A6586" s="53">
        <v>5.0</v>
      </c>
      <c r="B6586" s="55" t="s">
        <v>297</v>
      </c>
      <c r="C6586" s="55" t="str">
        <f>+IF(ISERROR(VLOOKUP($B6586,Insumos!$C:$G,3,FALSE)),"",VLOOKUP($B6586,Insumos!$C:$G,3,FALSE))</f>
        <v>CAJA</v>
      </c>
      <c r="D6586" s="56">
        <f>+IF(ISERROR(VLOOKUP($B6586,Insumos!$C:$G,2,FALSE)),"",VLOOKUP($B6586,Insumos!$C:$G,2,FALSE))</f>
        <v>110</v>
      </c>
      <c r="E6586" s="57">
        <f>+IF(ISERROR(VLOOKUP($B6586,Insumos!$C:$G,5,FALSE)),"",VLOOKUP($B6586,Insumos!$C:$G,5,FALSE))</f>
        <v>1</v>
      </c>
      <c r="F6586" s="55" t="str">
        <f>+IF(ISERROR(VLOOKUP($B6586,Insumos!$C:$G,4,FALSE)),"",VLOOKUP($B6586,Insumos!$C:$G,4,FALSE))</f>
        <v>CAJA</v>
      </c>
      <c r="G6586" s="141">
        <v>1.0</v>
      </c>
      <c r="H6586" s="56">
        <f t="shared" si="237"/>
        <v>110</v>
      </c>
    </row>
    <row r="6587">
      <c r="A6587" s="53">
        <v>6.0</v>
      </c>
      <c r="B6587" s="55" t="s">
        <v>314</v>
      </c>
      <c r="C6587" s="55" t="str">
        <f>+IF(ISERROR(VLOOKUP($B6587,Insumos!$C:$G,3,FALSE)),"",VLOOKUP($B6587,Insumos!$C:$G,3,FALSE))</f>
        <v>UNIDAD</v>
      </c>
      <c r="D6587" s="56">
        <f>+IF(ISERROR(VLOOKUP($B6587,Insumos!$C:$G,2,FALSE)),"",VLOOKUP($B6587,Insumos!$C:$G,2,FALSE))</f>
        <v>10.5</v>
      </c>
      <c r="E6587" s="57">
        <f>+IF(ISERROR(VLOOKUP($B6587,Insumos!$C:$G,5,FALSE)),"",VLOOKUP($B6587,Insumos!$C:$G,5,FALSE))</f>
        <v>1</v>
      </c>
      <c r="F6587" s="55" t="str">
        <f>+IF(ISERROR(VLOOKUP($B6587,Insumos!$C:$G,4,FALSE)),"",VLOOKUP($B6587,Insumos!$C:$G,4,FALSE))</f>
        <v>UNIDAD</v>
      </c>
      <c r="G6587" s="141">
        <v>1.0</v>
      </c>
      <c r="H6587" s="56">
        <f t="shared" si="237"/>
        <v>10.5</v>
      </c>
    </row>
    <row r="6588">
      <c r="A6588" s="53">
        <v>7.0</v>
      </c>
      <c r="B6588" s="55" t="s">
        <v>156</v>
      </c>
      <c r="C6588" s="55" t="str">
        <f>+IF(ISERROR(VLOOKUP($B6588,Insumos!$C:$G,3,FALSE)),"",VLOOKUP($B6588,Insumos!$C:$G,3,FALSE))</f>
        <v>GRAMOS</v>
      </c>
      <c r="D6588" s="56">
        <f>+IF(ISERROR(VLOOKUP($B6588,Insumos!$C:$G,2,FALSE)),"",VLOOKUP($B6588,Insumos!$C:$G,2,FALSE))</f>
        <v>909</v>
      </c>
      <c r="E6588" s="57">
        <f>+IF(ISERROR(VLOOKUP($B6588,Insumos!$C:$G,5,FALSE)),"",VLOOKUP($B6588,Insumos!$C:$G,5,FALSE))</f>
        <v>1000</v>
      </c>
      <c r="F6588" s="55" t="str">
        <f>+IF(ISERROR(VLOOKUP($B6588,Insumos!$C:$G,4,FALSE)),"",VLOOKUP($B6588,Insumos!$C:$G,4,FALSE))</f>
        <v>GRAMOS</v>
      </c>
      <c r="G6588" s="141">
        <v>8.0</v>
      </c>
      <c r="H6588" s="56">
        <f t="shared" si="237"/>
        <v>7.27</v>
      </c>
    </row>
    <row r="6589">
      <c r="A6589" s="53">
        <v>8.0</v>
      </c>
      <c r="B6589" s="55" t="s">
        <v>313</v>
      </c>
      <c r="C6589" s="55" t="str">
        <f>+IF(ISERROR(VLOOKUP($B6589,Insumos!$C:$G,3,FALSE)),"",VLOOKUP($B6589,Insumos!$C:$G,3,FALSE))</f>
        <v>GRAMOS</v>
      </c>
      <c r="D6589" s="56">
        <f>+IF(ISERROR(VLOOKUP($B6589,Insumos!$C:$G,2,FALSE)),"",VLOOKUP($B6589,Insumos!$C:$G,2,FALSE))</f>
        <v>6750</v>
      </c>
      <c r="E6589" s="57">
        <f>+IF(ISERROR(VLOOKUP($B6589,Insumos!$C:$G,5,FALSE)),"",VLOOKUP($B6589,Insumos!$C:$G,5,FALSE))</f>
        <v>1000</v>
      </c>
      <c r="F6589" s="55" t="str">
        <f>+IF(ISERROR(VLOOKUP($B6589,Insumos!$C:$G,4,FALSE)),"",VLOOKUP($B6589,Insumos!$C:$G,4,FALSE))</f>
        <v>GRAMOS</v>
      </c>
      <c r="G6589" s="141">
        <v>8.0</v>
      </c>
      <c r="H6589" s="56">
        <f t="shared" si="237"/>
        <v>54</v>
      </c>
    </row>
    <row r="6590">
      <c r="A6590" s="53">
        <v>9.0</v>
      </c>
      <c r="B6590" s="55" t="s">
        <v>311</v>
      </c>
      <c r="C6590" s="55" t="str">
        <f>+IF(ISERROR(VLOOKUP($B6590,Insumos!$C:$G,3,FALSE)),"",VLOOKUP($B6590,Insumos!$C:$G,3,FALSE))</f>
        <v>UNIDAD</v>
      </c>
      <c r="D6590" s="56">
        <f>+IF(ISERROR(VLOOKUP($B6590,Insumos!$C:$G,2,FALSE)),"",VLOOKUP($B6590,Insumos!$C:$G,2,FALSE))</f>
        <v>75.25</v>
      </c>
      <c r="E6590" s="57">
        <f>+IF(ISERROR(VLOOKUP($B6590,Insumos!$C:$G,5,FALSE)),"",VLOOKUP($B6590,Insumos!$C:$G,5,FALSE))</f>
        <v>1</v>
      </c>
      <c r="F6590" s="55" t="str">
        <f>+IF(ISERROR(VLOOKUP($B6590,Insumos!$C:$G,4,FALSE)),"",VLOOKUP($B6590,Insumos!$C:$G,4,FALSE))</f>
        <v>UNIDAD</v>
      </c>
      <c r="G6590" s="141">
        <v>1.0</v>
      </c>
      <c r="H6590" s="56">
        <f t="shared" si="237"/>
        <v>75.25</v>
      </c>
    </row>
    <row r="6591">
      <c r="A6591" s="53">
        <v>10.0</v>
      </c>
      <c r="B6591" s="55" t="s">
        <v>312</v>
      </c>
      <c r="C6591" s="55" t="str">
        <f>+IF(ISERROR(VLOOKUP($B6591,Insumos!$C:$G,3,FALSE)),"",VLOOKUP($B6591,Insumos!$C:$G,3,FALSE))</f>
        <v>UNIDAD</v>
      </c>
      <c r="D6591" s="56">
        <f>+IF(ISERROR(VLOOKUP($B6591,Insumos!$C:$G,2,FALSE)),"",VLOOKUP($B6591,Insumos!$C:$G,2,FALSE))</f>
        <v>90.25</v>
      </c>
      <c r="E6591" s="57">
        <f>+IF(ISERROR(VLOOKUP($B6591,Insumos!$C:$G,5,FALSE)),"",VLOOKUP($B6591,Insumos!$C:$G,5,FALSE))</f>
        <v>1</v>
      </c>
      <c r="F6591" s="55" t="str">
        <f>+IF(ISERROR(VLOOKUP($B6591,Insumos!$C:$G,4,FALSE)),"",VLOOKUP($B6591,Insumos!$C:$G,4,FALSE))</f>
        <v>UNIDAD</v>
      </c>
      <c r="G6591" s="141">
        <v>1.0</v>
      </c>
      <c r="H6591" s="56">
        <f t="shared" si="237"/>
        <v>90.25</v>
      </c>
    </row>
    <row r="6592">
      <c r="A6592" s="53">
        <v>11.0</v>
      </c>
      <c r="B6592" s="55" t="s">
        <v>303</v>
      </c>
      <c r="C6592" s="55" t="str">
        <f>+IF(ISERROR(VLOOKUP($B6592,Insumos!$C:$G,3,FALSE)),"",VLOOKUP($B6592,Insumos!$C:$G,3,FALSE))</f>
        <v>UNIDAD</v>
      </c>
      <c r="D6592" s="56">
        <f>+IF(ISERROR(VLOOKUP($B6592,Insumos!$C:$G,2,FALSE)),"",VLOOKUP($B6592,Insumos!$C:$G,2,FALSE))</f>
        <v>10</v>
      </c>
      <c r="E6592" s="57">
        <f>+IF(ISERROR(VLOOKUP($B6592,Insumos!$C:$G,5,FALSE)),"",VLOOKUP($B6592,Insumos!$C:$G,5,FALSE))</f>
        <v>1</v>
      </c>
      <c r="F6592" s="55" t="str">
        <f>+IF(ISERROR(VLOOKUP($B6592,Insumos!$C:$G,4,FALSE)),"",VLOOKUP($B6592,Insumos!$C:$G,4,FALSE))</f>
        <v>UNIDAD</v>
      </c>
      <c r="G6592" s="141">
        <v>2.0</v>
      </c>
      <c r="H6592" s="56">
        <f t="shared" si="237"/>
        <v>20</v>
      </c>
    </row>
    <row r="6593">
      <c r="A6593" s="53">
        <v>12.0</v>
      </c>
      <c r="B6593" s="55" t="s">
        <v>304</v>
      </c>
      <c r="C6593" s="55" t="str">
        <f>+IF(ISERROR(VLOOKUP($B6593,Insumos!$C:$G,3,FALSE)),"",VLOOKUP($B6593,Insumos!$C:$G,3,FALSE))</f>
        <v>UNIDAD</v>
      </c>
      <c r="D6593" s="56">
        <f>+IF(ISERROR(VLOOKUP($B6593,Insumos!$C:$G,2,FALSE)),"",VLOOKUP($B6593,Insumos!$C:$G,2,FALSE))</f>
        <v>9</v>
      </c>
      <c r="E6593" s="57">
        <f>+IF(ISERROR(VLOOKUP($B6593,Insumos!$C:$G,5,FALSE)),"",VLOOKUP($B6593,Insumos!$C:$G,5,FALSE))</f>
        <v>1</v>
      </c>
      <c r="F6593" s="55" t="str">
        <f>+IF(ISERROR(VLOOKUP($B6593,Insumos!$C:$G,4,FALSE)),"",VLOOKUP($B6593,Insumos!$C:$G,4,FALSE))</f>
        <v>UNIDAD</v>
      </c>
      <c r="G6593" s="141">
        <v>2.0</v>
      </c>
      <c r="H6593" s="56">
        <f t="shared" si="237"/>
        <v>18</v>
      </c>
    </row>
    <row r="6594">
      <c r="A6594" s="53">
        <v>13.0</v>
      </c>
      <c r="B6594" s="55" t="s">
        <v>315</v>
      </c>
      <c r="C6594" s="55" t="str">
        <f>+IF(ISERROR(VLOOKUP($B6594,Insumos!$C:$G,3,FALSE)),"",VLOOKUP($B6594,Insumos!$C:$G,3,FALSE))</f>
        <v>UNIDAD</v>
      </c>
      <c r="D6594" s="56">
        <f>+IF(ISERROR(VLOOKUP($B6594,Insumos!$C:$G,2,FALSE)),"",VLOOKUP($B6594,Insumos!$C:$G,2,FALSE))</f>
        <v>170</v>
      </c>
      <c r="E6594" s="57">
        <f>+IF(ISERROR(VLOOKUP($B6594,Insumos!$C:$G,5,FALSE)),"",VLOOKUP($B6594,Insumos!$C:$G,5,FALSE))</f>
        <v>1</v>
      </c>
      <c r="F6594" s="55" t="str">
        <f>+IF(ISERROR(VLOOKUP($B6594,Insumos!$C:$G,4,FALSE)),"",VLOOKUP($B6594,Insumos!$C:$G,4,FALSE))</f>
        <v>UNIDAD</v>
      </c>
      <c r="G6594" s="141">
        <v>1.0</v>
      </c>
      <c r="H6594" s="56">
        <f t="shared" si="237"/>
        <v>170</v>
      </c>
    </row>
    <row r="6595">
      <c r="A6595" s="53">
        <v>14.0</v>
      </c>
      <c r="B6595" s="153"/>
      <c r="C6595" s="55" t="str">
        <f>+IF(ISERROR(VLOOKUP($B6595,Insumos!$C:$G,3,FALSE)),"",VLOOKUP($B6595,Insumos!$C:$G,3,FALSE))</f>
        <v/>
      </c>
      <c r="D6595" s="56" t="str">
        <f>+IF(ISERROR(VLOOKUP($B6595,Insumos!$C:$G,2,FALSE)),"",VLOOKUP($B6595,Insumos!$C:$G,2,FALSE))</f>
        <v/>
      </c>
      <c r="E6595" s="57" t="str">
        <f>+IF(ISERROR(VLOOKUP($B6595,Insumos!$C:$G,5,FALSE)),"",VLOOKUP($B6595,Insumos!$C:$G,5,FALSE))</f>
        <v/>
      </c>
      <c r="F6595" s="55" t="str">
        <f>+IF(ISERROR(VLOOKUP($B6595,Insumos!$C:$G,4,FALSE)),"",VLOOKUP($B6595,Insumos!$C:$G,4,FALSE))</f>
        <v/>
      </c>
      <c r="G6595" s="141"/>
      <c r="H6595" s="56">
        <f t="shared" si="237"/>
        <v>0</v>
      </c>
    </row>
    <row r="6596">
      <c r="A6596" s="53">
        <v>15.0</v>
      </c>
      <c r="B6596" s="153"/>
      <c r="C6596" s="55" t="str">
        <f>+IF(ISERROR(VLOOKUP($B6596,Insumos!$C:$G,3,FALSE)),"",VLOOKUP($B6596,Insumos!$C:$G,3,FALSE))</f>
        <v/>
      </c>
      <c r="D6596" s="56" t="str">
        <f>+IF(ISERROR(VLOOKUP($B6596,Insumos!$C:$G,2,FALSE)),"",VLOOKUP($B6596,Insumos!$C:$G,2,FALSE))</f>
        <v/>
      </c>
      <c r="E6596" s="57" t="str">
        <f>+IF(ISERROR(VLOOKUP($B6596,Insumos!$C:$G,5,FALSE)),"",VLOOKUP($B6596,Insumos!$C:$G,5,FALSE))</f>
        <v/>
      </c>
      <c r="F6596" s="55" t="str">
        <f>+IF(ISERROR(VLOOKUP($B6596,Insumos!$C:$G,4,FALSE)),"",VLOOKUP($B6596,Insumos!$C:$G,4,FALSE))</f>
        <v/>
      </c>
      <c r="G6596" s="141"/>
      <c r="H6596" s="56">
        <f t="shared" si="237"/>
        <v>0</v>
      </c>
    </row>
    <row r="6597">
      <c r="A6597" s="42"/>
      <c r="B6597" s="140"/>
      <c r="C6597" s="41"/>
      <c r="D6597" s="44"/>
      <c r="E6597" s="45"/>
      <c r="F6597" s="41"/>
      <c r="G6597" s="67" t="s">
        <v>566</v>
      </c>
      <c r="H6597" s="68">
        <f>+SUM(H6582:H6596)</f>
        <v>963.81</v>
      </c>
    </row>
    <row r="6598">
      <c r="A6598" s="42"/>
      <c r="B6598" s="140"/>
      <c r="C6598" s="41"/>
      <c r="D6598" s="44"/>
      <c r="E6598" s="45"/>
      <c r="F6598" s="41"/>
      <c r="G6598" s="67" t="s">
        <v>569</v>
      </c>
      <c r="H6598" s="142">
        <f>+H6597/10</f>
        <v>96.381</v>
      </c>
    </row>
    <row r="6599">
      <c r="A6599" s="42"/>
      <c r="B6599" s="140"/>
      <c r="C6599" s="41"/>
      <c r="D6599" s="44"/>
      <c r="E6599" s="45"/>
      <c r="F6599" s="41"/>
      <c r="G6599" s="67" t="s">
        <v>570</v>
      </c>
      <c r="H6599" s="143">
        <f>(H6597+H6598)*1.19</f>
        <v>1261.62729</v>
      </c>
    </row>
    <row r="6600">
      <c r="A6600" s="42"/>
      <c r="B6600" s="140"/>
      <c r="C6600" s="41"/>
      <c r="D6600" s="44"/>
      <c r="E6600" s="45"/>
      <c r="F6600" s="41"/>
      <c r="G6600" s="67" t="s">
        <v>571</v>
      </c>
      <c r="H6600" s="144" t="str">
        <f>+H6599/H6601</f>
        <v>#DIV/0!</v>
      </c>
    </row>
    <row r="6601">
      <c r="A6601" s="42"/>
      <c r="B6601" s="140"/>
      <c r="C6601" s="41"/>
      <c r="D6601" s="44"/>
      <c r="E6601" s="45"/>
      <c r="F6601" s="41"/>
      <c r="G6601" s="67" t="s">
        <v>572</v>
      </c>
      <c r="H6601" s="145"/>
    </row>
    <row r="6602">
      <c r="A6602" s="42"/>
      <c r="B6602" s="140"/>
      <c r="C6602" s="41"/>
      <c r="D6602" s="44"/>
      <c r="E6602" s="45"/>
      <c r="F6602" s="41"/>
      <c r="G6602" s="67"/>
      <c r="H6602" s="169"/>
    </row>
    <row r="6603">
      <c r="A6603" s="42"/>
      <c r="B6603" s="140"/>
      <c r="C6603" s="41"/>
      <c r="D6603" s="44"/>
      <c r="E6603" s="45"/>
      <c r="F6603" s="41"/>
      <c r="G6603" s="67"/>
      <c r="H6603" s="205"/>
    </row>
    <row r="6604">
      <c r="A6604" s="42"/>
      <c r="B6604" s="140"/>
      <c r="C6604" s="41"/>
      <c r="D6604" s="44"/>
      <c r="E6604" s="45"/>
      <c r="F6604" s="41"/>
      <c r="G6604" s="67"/>
      <c r="H6604" s="205"/>
    </row>
    <row r="6605">
      <c r="A6605" s="42"/>
      <c r="B6605" s="140"/>
      <c r="C6605" s="41"/>
      <c r="D6605" s="44"/>
      <c r="E6605" s="45"/>
      <c r="F6605" s="41"/>
      <c r="G6605" s="67"/>
      <c r="H6605" s="205"/>
    </row>
    <row r="6606">
      <c r="A6606" s="138" t="s">
        <v>562</v>
      </c>
      <c r="B6606" s="139" t="s">
        <v>448</v>
      </c>
      <c r="C6606" s="34"/>
      <c r="D6606" s="35"/>
      <c r="E6606" s="36"/>
      <c r="F6606" s="37"/>
      <c r="G6606" s="38"/>
      <c r="H6606" s="35"/>
    </row>
    <row r="6607">
      <c r="A6607" s="42"/>
      <c r="B6607" s="140"/>
      <c r="C6607" s="42"/>
      <c r="D6607" s="44"/>
      <c r="E6607" s="45"/>
      <c r="F6607" s="42"/>
      <c r="G6607" s="46"/>
      <c r="H6607" s="44"/>
    </row>
    <row r="6608">
      <c r="A6608" s="48" t="s">
        <v>476</v>
      </c>
      <c r="B6608" s="48" t="s">
        <v>477</v>
      </c>
      <c r="C6608" s="48" t="s">
        <v>478</v>
      </c>
      <c r="D6608" s="49" t="s">
        <v>564</v>
      </c>
      <c r="E6608" s="50" t="s">
        <v>10</v>
      </c>
      <c r="F6608" s="48" t="s">
        <v>480</v>
      </c>
      <c r="G6608" s="51" t="s">
        <v>481</v>
      </c>
      <c r="H6608" s="49" t="s">
        <v>565</v>
      </c>
    </row>
    <row r="6609">
      <c r="A6609" s="53">
        <v>1.0</v>
      </c>
      <c r="B6609" s="55" t="s">
        <v>69</v>
      </c>
      <c r="C6609" s="55" t="str">
        <f>+IF(ISERROR(VLOOKUP($B6609,Insumos!$C:$G,3,FALSE)),"",VLOOKUP($B6609,Insumos!$C:$G,3,FALSE))</f>
        <v>GRAMOS</v>
      </c>
      <c r="D6609" s="56">
        <f>+IF(ISERROR(VLOOKUP($B6609,Insumos!$C:$G,2,FALSE)),"",VLOOKUP($B6609,Insumos!$C:$G,2,FALSE))</f>
        <v>2777.79</v>
      </c>
      <c r="E6609" s="57">
        <f>+IF(ISERROR(VLOOKUP($B6609,Insumos!$C:$G,5,FALSE)),"",VLOOKUP($B6609,Insumos!$C:$G,5,FALSE))</f>
        <v>5700</v>
      </c>
      <c r="F6609" s="55" t="str">
        <f>+IF(ISERROR(VLOOKUP($B6609,Insumos!$C:$G,4,FALSE)),"",VLOOKUP($B6609,Insumos!$C:$G,4,FALSE))</f>
        <v>GRAMOS</v>
      </c>
      <c r="G6609" s="141">
        <v>110.0</v>
      </c>
      <c r="H6609" s="56">
        <f t="shared" ref="H6609:H6622" si="238">IF(ISERROR(ROUND(+D6609/E6609*G6609,2)),0,ROUND(+D6609/E6609*G6609,2))</f>
        <v>53.61</v>
      </c>
    </row>
    <row r="6610">
      <c r="A6610" s="53">
        <v>2.0</v>
      </c>
      <c r="B6610" s="55" t="s">
        <v>52</v>
      </c>
      <c r="C6610" s="55" t="str">
        <f>+IF(ISERROR(VLOOKUP($B6610,Insumos!$C:$G,3,FALSE)),"",VLOOKUP($B6610,Insumos!$C:$G,3,FALSE))</f>
        <v>UNIDAD</v>
      </c>
      <c r="D6610" s="56">
        <f>+IF(ISERROR(VLOOKUP($B6610,Insumos!$C:$G,2,FALSE)),"",VLOOKUP($B6610,Insumos!$C:$G,2,FALSE))</f>
        <v>5000</v>
      </c>
      <c r="E6610" s="57">
        <f>+IF(ISERROR(VLOOKUP($B6610,Insumos!$C:$G,5,FALSE)),"",VLOOKUP($B6610,Insumos!$C:$G,5,FALSE))</f>
        <v>100</v>
      </c>
      <c r="F6610" s="55" t="str">
        <f>+IF(ISERROR(VLOOKUP($B6610,Insumos!$C:$G,4,FALSE)),"",VLOOKUP($B6610,Insumos!$C:$G,4,FALSE))</f>
        <v>UNIDAD</v>
      </c>
      <c r="G6610" s="141">
        <v>1.0</v>
      </c>
      <c r="H6610" s="56">
        <f t="shared" si="238"/>
        <v>50</v>
      </c>
    </row>
    <row r="6611">
      <c r="A6611" s="53">
        <v>3.0</v>
      </c>
      <c r="B6611" s="55" t="s">
        <v>232</v>
      </c>
      <c r="C6611" s="55" t="str">
        <f>+IF(ISERROR(VLOOKUP($B6611,Insumos!$C:$G,3,FALSE)),"",VLOOKUP($B6611,Insumos!$C:$G,3,FALSE))</f>
        <v>GRAMOS</v>
      </c>
      <c r="D6611" s="56">
        <f>+IF(ISERROR(VLOOKUP($B6611,Insumos!$C:$G,2,FALSE)),"",VLOOKUP($B6611,Insumos!$C:$G,2,FALSE))</f>
        <v>3529.411765</v>
      </c>
      <c r="E6611" s="57">
        <f>+IF(ISERROR(VLOOKUP($B6611,Insumos!$C:$G,5,FALSE)),"",VLOOKUP($B6611,Insumos!$C:$G,5,FALSE))</f>
        <v>1000</v>
      </c>
      <c r="F6611" s="55" t="str">
        <f>+IF(ISERROR(VLOOKUP($B6611,Insumos!$C:$G,4,FALSE)),"",VLOOKUP($B6611,Insumos!$C:$G,4,FALSE))</f>
        <v>GRAMOS</v>
      </c>
      <c r="G6611" s="141">
        <v>40.0</v>
      </c>
      <c r="H6611" s="56">
        <f t="shared" si="238"/>
        <v>141.18</v>
      </c>
    </row>
    <row r="6612">
      <c r="A6612" s="53">
        <v>4.0</v>
      </c>
      <c r="B6612" s="55" t="s">
        <v>297</v>
      </c>
      <c r="C6612" s="55" t="str">
        <f>+IF(ISERROR(VLOOKUP($B6612,Insumos!$C:$G,3,FALSE)),"",VLOOKUP($B6612,Insumos!$C:$G,3,FALSE))</f>
        <v>CAJA</v>
      </c>
      <c r="D6612" s="56">
        <f>+IF(ISERROR(VLOOKUP($B6612,Insumos!$C:$G,2,FALSE)),"",VLOOKUP($B6612,Insumos!$C:$G,2,FALSE))</f>
        <v>110</v>
      </c>
      <c r="E6612" s="57">
        <f>+IF(ISERROR(VLOOKUP($B6612,Insumos!$C:$G,5,FALSE)),"",VLOOKUP($B6612,Insumos!$C:$G,5,FALSE))</f>
        <v>1</v>
      </c>
      <c r="F6612" s="55" t="str">
        <f>+IF(ISERROR(VLOOKUP($B6612,Insumos!$C:$G,4,FALSE)),"",VLOOKUP($B6612,Insumos!$C:$G,4,FALSE))</f>
        <v>CAJA</v>
      </c>
      <c r="G6612" s="141">
        <v>1.0</v>
      </c>
      <c r="H6612" s="56">
        <f t="shared" si="238"/>
        <v>110</v>
      </c>
    </row>
    <row r="6613">
      <c r="A6613" s="53">
        <v>5.0</v>
      </c>
      <c r="B6613" s="55" t="s">
        <v>314</v>
      </c>
      <c r="C6613" s="55" t="str">
        <f>+IF(ISERROR(VLOOKUP($B6613,Insumos!$C:$G,3,FALSE)),"",VLOOKUP($B6613,Insumos!$C:$G,3,FALSE))</f>
        <v>UNIDAD</v>
      </c>
      <c r="D6613" s="56">
        <f>+IF(ISERROR(VLOOKUP($B6613,Insumos!$C:$G,2,FALSE)),"",VLOOKUP($B6613,Insumos!$C:$G,2,FALSE))</f>
        <v>10.5</v>
      </c>
      <c r="E6613" s="57">
        <f>+IF(ISERROR(VLOOKUP($B6613,Insumos!$C:$G,5,FALSE)),"",VLOOKUP($B6613,Insumos!$C:$G,5,FALSE))</f>
        <v>1</v>
      </c>
      <c r="F6613" s="55" t="str">
        <f>+IF(ISERROR(VLOOKUP($B6613,Insumos!$C:$G,4,FALSE)),"",VLOOKUP($B6613,Insumos!$C:$G,4,FALSE))</f>
        <v>UNIDAD</v>
      </c>
      <c r="G6613" s="141">
        <v>1.0</v>
      </c>
      <c r="H6613" s="56">
        <f t="shared" si="238"/>
        <v>10.5</v>
      </c>
    </row>
    <row r="6614">
      <c r="A6614" s="53">
        <v>6.0</v>
      </c>
      <c r="B6614" s="55" t="s">
        <v>156</v>
      </c>
      <c r="C6614" s="55" t="str">
        <f>+IF(ISERROR(VLOOKUP($B6614,Insumos!$C:$G,3,FALSE)),"",VLOOKUP($B6614,Insumos!$C:$G,3,FALSE))</f>
        <v>GRAMOS</v>
      </c>
      <c r="D6614" s="56">
        <f>+IF(ISERROR(VLOOKUP($B6614,Insumos!$C:$G,2,FALSE)),"",VLOOKUP($B6614,Insumos!$C:$G,2,FALSE))</f>
        <v>909</v>
      </c>
      <c r="E6614" s="57">
        <f>+IF(ISERROR(VLOOKUP($B6614,Insumos!$C:$G,5,FALSE)),"",VLOOKUP($B6614,Insumos!$C:$G,5,FALSE))</f>
        <v>1000</v>
      </c>
      <c r="F6614" s="55" t="str">
        <f>+IF(ISERROR(VLOOKUP($B6614,Insumos!$C:$G,4,FALSE)),"",VLOOKUP($B6614,Insumos!$C:$G,4,FALSE))</f>
        <v>GRAMOS</v>
      </c>
      <c r="G6614" s="141">
        <v>8.0</v>
      </c>
      <c r="H6614" s="56">
        <f t="shared" si="238"/>
        <v>7.27</v>
      </c>
    </row>
    <row r="6615">
      <c r="A6615" s="53">
        <v>7.0</v>
      </c>
      <c r="B6615" s="55" t="s">
        <v>313</v>
      </c>
      <c r="C6615" s="55" t="str">
        <f>+IF(ISERROR(VLOOKUP($B6615,Insumos!$C:$G,3,FALSE)),"",VLOOKUP($B6615,Insumos!$C:$G,3,FALSE))</f>
        <v>GRAMOS</v>
      </c>
      <c r="D6615" s="56">
        <f>+IF(ISERROR(VLOOKUP($B6615,Insumos!$C:$G,2,FALSE)),"",VLOOKUP($B6615,Insumos!$C:$G,2,FALSE))</f>
        <v>6750</v>
      </c>
      <c r="E6615" s="57">
        <f>+IF(ISERROR(VLOOKUP($B6615,Insumos!$C:$G,5,FALSE)),"",VLOOKUP($B6615,Insumos!$C:$G,5,FALSE))</f>
        <v>1000</v>
      </c>
      <c r="F6615" s="55" t="str">
        <f>+IF(ISERROR(VLOOKUP($B6615,Insumos!$C:$G,4,FALSE)),"",VLOOKUP($B6615,Insumos!$C:$G,4,FALSE))</f>
        <v>GRAMOS</v>
      </c>
      <c r="G6615" s="141">
        <v>8.0</v>
      </c>
      <c r="H6615" s="56">
        <f t="shared" si="238"/>
        <v>54</v>
      </c>
    </row>
    <row r="6616">
      <c r="A6616" s="53">
        <v>8.0</v>
      </c>
      <c r="B6616" s="55" t="s">
        <v>311</v>
      </c>
      <c r="C6616" s="55" t="str">
        <f>+IF(ISERROR(VLOOKUP($B6616,Insumos!$C:$G,3,FALSE)),"",VLOOKUP($B6616,Insumos!$C:$G,3,FALSE))</f>
        <v>UNIDAD</v>
      </c>
      <c r="D6616" s="56">
        <f>+IF(ISERROR(VLOOKUP($B6616,Insumos!$C:$G,2,FALSE)),"",VLOOKUP($B6616,Insumos!$C:$G,2,FALSE))</f>
        <v>75.25</v>
      </c>
      <c r="E6616" s="57">
        <f>+IF(ISERROR(VLOOKUP($B6616,Insumos!$C:$G,5,FALSE)),"",VLOOKUP($B6616,Insumos!$C:$G,5,FALSE))</f>
        <v>1</v>
      </c>
      <c r="F6616" s="55" t="str">
        <f>+IF(ISERROR(VLOOKUP($B6616,Insumos!$C:$G,4,FALSE)),"",VLOOKUP($B6616,Insumos!$C:$G,4,FALSE))</f>
        <v>UNIDAD</v>
      </c>
      <c r="G6616" s="141">
        <v>1.0</v>
      </c>
      <c r="H6616" s="56">
        <f t="shared" si="238"/>
        <v>75.25</v>
      </c>
    </row>
    <row r="6617">
      <c r="A6617" s="53">
        <v>9.0</v>
      </c>
      <c r="B6617" s="55" t="s">
        <v>312</v>
      </c>
      <c r="C6617" s="55" t="str">
        <f>+IF(ISERROR(VLOOKUP($B6617,Insumos!$C:$G,3,FALSE)),"",VLOOKUP($B6617,Insumos!$C:$G,3,FALSE))</f>
        <v>UNIDAD</v>
      </c>
      <c r="D6617" s="56">
        <f>+IF(ISERROR(VLOOKUP($B6617,Insumos!$C:$G,2,FALSE)),"",VLOOKUP($B6617,Insumos!$C:$G,2,FALSE))</f>
        <v>90.25</v>
      </c>
      <c r="E6617" s="57">
        <f>+IF(ISERROR(VLOOKUP($B6617,Insumos!$C:$G,5,FALSE)),"",VLOOKUP($B6617,Insumos!$C:$G,5,FALSE))</f>
        <v>1</v>
      </c>
      <c r="F6617" s="55" t="str">
        <f>+IF(ISERROR(VLOOKUP($B6617,Insumos!$C:$G,4,FALSE)),"",VLOOKUP($B6617,Insumos!$C:$G,4,FALSE))</f>
        <v>UNIDAD</v>
      </c>
      <c r="G6617" s="141">
        <v>1.0</v>
      </c>
      <c r="H6617" s="56">
        <f t="shared" si="238"/>
        <v>90.25</v>
      </c>
    </row>
    <row r="6618">
      <c r="A6618" s="53">
        <v>10.0</v>
      </c>
      <c r="B6618" s="55" t="s">
        <v>303</v>
      </c>
      <c r="C6618" s="55" t="str">
        <f>+IF(ISERROR(VLOOKUP($B6618,Insumos!$C:$G,3,FALSE)),"",VLOOKUP($B6618,Insumos!$C:$G,3,FALSE))</f>
        <v>UNIDAD</v>
      </c>
      <c r="D6618" s="56">
        <f>+IF(ISERROR(VLOOKUP($B6618,Insumos!$C:$G,2,FALSE)),"",VLOOKUP($B6618,Insumos!$C:$G,2,FALSE))</f>
        <v>10</v>
      </c>
      <c r="E6618" s="57">
        <f>+IF(ISERROR(VLOOKUP($B6618,Insumos!$C:$G,5,FALSE)),"",VLOOKUP($B6618,Insumos!$C:$G,5,FALSE))</f>
        <v>1</v>
      </c>
      <c r="F6618" s="55" t="str">
        <f>+IF(ISERROR(VLOOKUP($B6618,Insumos!$C:$G,4,FALSE)),"",VLOOKUP($B6618,Insumos!$C:$G,4,FALSE))</f>
        <v>UNIDAD</v>
      </c>
      <c r="G6618" s="141">
        <v>2.0</v>
      </c>
      <c r="H6618" s="56">
        <f t="shared" si="238"/>
        <v>20</v>
      </c>
    </row>
    <row r="6619">
      <c r="A6619" s="53">
        <v>11.0</v>
      </c>
      <c r="B6619" s="55" t="s">
        <v>304</v>
      </c>
      <c r="C6619" s="55" t="str">
        <f>+IF(ISERROR(VLOOKUP($B6619,Insumos!$C:$G,3,FALSE)),"",VLOOKUP($B6619,Insumos!$C:$G,3,FALSE))</f>
        <v>UNIDAD</v>
      </c>
      <c r="D6619" s="56">
        <f>+IF(ISERROR(VLOOKUP($B6619,Insumos!$C:$G,2,FALSE)),"",VLOOKUP($B6619,Insumos!$C:$G,2,FALSE))</f>
        <v>9</v>
      </c>
      <c r="E6619" s="57">
        <f>+IF(ISERROR(VLOOKUP($B6619,Insumos!$C:$G,5,FALSE)),"",VLOOKUP($B6619,Insumos!$C:$G,5,FALSE))</f>
        <v>1</v>
      </c>
      <c r="F6619" s="55" t="str">
        <f>+IF(ISERROR(VLOOKUP($B6619,Insumos!$C:$G,4,FALSE)),"",VLOOKUP($B6619,Insumos!$C:$G,4,FALSE))</f>
        <v>UNIDAD</v>
      </c>
      <c r="G6619" s="141">
        <v>2.0</v>
      </c>
      <c r="H6619" s="56">
        <f t="shared" si="238"/>
        <v>18</v>
      </c>
    </row>
    <row r="6620">
      <c r="A6620" s="53">
        <v>12.0</v>
      </c>
      <c r="B6620" s="55" t="s">
        <v>315</v>
      </c>
      <c r="C6620" s="55" t="str">
        <f>+IF(ISERROR(VLOOKUP($B6620,Insumos!$C:$G,3,FALSE)),"",VLOOKUP($B6620,Insumos!$C:$G,3,FALSE))</f>
        <v>UNIDAD</v>
      </c>
      <c r="D6620" s="56">
        <f>+IF(ISERROR(VLOOKUP($B6620,Insumos!$C:$G,2,FALSE)),"",VLOOKUP($B6620,Insumos!$C:$G,2,FALSE))</f>
        <v>170</v>
      </c>
      <c r="E6620" s="57">
        <f>+IF(ISERROR(VLOOKUP($B6620,Insumos!$C:$G,5,FALSE)),"",VLOOKUP($B6620,Insumos!$C:$G,5,FALSE))</f>
        <v>1</v>
      </c>
      <c r="F6620" s="55" t="str">
        <f>+IF(ISERROR(VLOOKUP($B6620,Insumos!$C:$G,4,FALSE)),"",VLOOKUP($B6620,Insumos!$C:$G,4,FALSE))</f>
        <v>UNIDAD</v>
      </c>
      <c r="G6620" s="141">
        <v>1.0</v>
      </c>
      <c r="H6620" s="56">
        <f t="shared" si="238"/>
        <v>170</v>
      </c>
    </row>
    <row r="6621">
      <c r="A6621" s="53">
        <v>13.0</v>
      </c>
      <c r="B6621" s="153"/>
      <c r="C6621" s="55" t="str">
        <f>+IF(ISERROR(VLOOKUP($B6621,Insumos!$C:$G,3,FALSE)),"",VLOOKUP($B6621,Insumos!$C:$G,3,FALSE))</f>
        <v/>
      </c>
      <c r="D6621" s="56" t="str">
        <f>+IF(ISERROR(VLOOKUP($B6621,Insumos!$C:$G,2,FALSE)),"",VLOOKUP($B6621,Insumos!$C:$G,2,FALSE))</f>
        <v/>
      </c>
      <c r="E6621" s="57" t="str">
        <f>+IF(ISERROR(VLOOKUP($B6621,Insumos!$C:$G,5,FALSE)),"",VLOOKUP($B6621,Insumos!$C:$G,5,FALSE))</f>
        <v/>
      </c>
      <c r="F6621" s="55" t="str">
        <f>+IF(ISERROR(VLOOKUP($B6621,Insumos!$C:$G,4,FALSE)),"",VLOOKUP($B6621,Insumos!$C:$G,4,FALSE))</f>
        <v/>
      </c>
      <c r="G6621" s="141"/>
      <c r="H6621" s="56">
        <f t="shared" si="238"/>
        <v>0</v>
      </c>
    </row>
    <row r="6622">
      <c r="A6622" s="53">
        <v>14.0</v>
      </c>
      <c r="B6622" s="153"/>
      <c r="C6622" s="55" t="str">
        <f>+IF(ISERROR(VLOOKUP($B6622,Insumos!$C:$G,3,FALSE)),"",VLOOKUP($B6622,Insumos!$C:$G,3,FALSE))</f>
        <v/>
      </c>
      <c r="D6622" s="56" t="str">
        <f>+IF(ISERROR(VLOOKUP($B6622,Insumos!$C:$G,2,FALSE)),"",VLOOKUP($B6622,Insumos!$C:$G,2,FALSE))</f>
        <v/>
      </c>
      <c r="E6622" s="57" t="str">
        <f>+IF(ISERROR(VLOOKUP($B6622,Insumos!$C:$G,5,FALSE)),"",VLOOKUP($B6622,Insumos!$C:$G,5,FALSE))</f>
        <v/>
      </c>
      <c r="F6622" s="55" t="str">
        <f>+IF(ISERROR(VLOOKUP($B6622,Insumos!$C:$G,4,FALSE)),"",VLOOKUP($B6622,Insumos!$C:$G,4,FALSE))</f>
        <v/>
      </c>
      <c r="G6622" s="141"/>
      <c r="H6622" s="56">
        <f t="shared" si="238"/>
        <v>0</v>
      </c>
    </row>
    <row r="6623">
      <c r="A6623" s="42"/>
      <c r="B6623" s="140"/>
      <c r="C6623" s="41"/>
      <c r="D6623" s="44"/>
      <c r="E6623" s="45"/>
      <c r="F6623" s="41"/>
      <c r="G6623" s="67" t="s">
        <v>566</v>
      </c>
      <c r="H6623" s="68">
        <f>+SUM(H6609:H6622)</f>
        <v>800.06</v>
      </c>
    </row>
    <row r="6624">
      <c r="A6624" s="42"/>
      <c r="B6624" s="140"/>
      <c r="C6624" s="41"/>
      <c r="D6624" s="44"/>
      <c r="E6624" s="45"/>
      <c r="F6624" s="41"/>
      <c r="G6624" s="67" t="s">
        <v>569</v>
      </c>
      <c r="H6624" s="142">
        <f>+H6623/10</f>
        <v>80.006</v>
      </c>
    </row>
    <row r="6625">
      <c r="A6625" s="42"/>
      <c r="B6625" s="140"/>
      <c r="C6625" s="41"/>
      <c r="D6625" s="44"/>
      <c r="E6625" s="45"/>
      <c r="F6625" s="41"/>
      <c r="G6625" s="67" t="s">
        <v>570</v>
      </c>
      <c r="H6625" s="143">
        <f>(H6623+H6624)*1.19</f>
        <v>1047.27854</v>
      </c>
    </row>
    <row r="6626">
      <c r="A6626" s="42"/>
      <c r="B6626" s="140"/>
      <c r="C6626" s="41"/>
      <c r="D6626" s="44"/>
      <c r="E6626" s="45"/>
      <c r="F6626" s="41"/>
      <c r="G6626" s="67" t="s">
        <v>571</v>
      </c>
      <c r="H6626" s="144" t="str">
        <f>+H6625/H6627</f>
        <v>#DIV/0!</v>
      </c>
    </row>
    <row r="6627">
      <c r="A6627" s="42"/>
      <c r="B6627" s="140"/>
      <c r="C6627" s="41"/>
      <c r="D6627" s="44"/>
      <c r="E6627" s="45"/>
      <c r="F6627" s="41"/>
      <c r="G6627" s="67" t="s">
        <v>572</v>
      </c>
      <c r="H6627" s="145"/>
    </row>
    <row r="6628">
      <c r="A6628" s="42"/>
      <c r="B6628" s="140"/>
      <c r="C6628" s="41"/>
      <c r="D6628" s="44"/>
      <c r="E6628" s="45"/>
      <c r="F6628" s="41"/>
      <c r="G6628" s="67"/>
      <c r="H6628" s="205"/>
    </row>
    <row r="6629">
      <c r="A6629" s="42"/>
      <c r="B6629" s="140"/>
      <c r="C6629" s="41"/>
      <c r="D6629" s="44"/>
      <c r="E6629" s="45"/>
      <c r="F6629" s="41"/>
      <c r="G6629" s="67"/>
      <c r="H6629" s="205"/>
    </row>
    <row r="6630">
      <c r="A6630" s="138" t="s">
        <v>562</v>
      </c>
      <c r="B6630" s="139" t="s">
        <v>449</v>
      </c>
      <c r="C6630" s="34"/>
      <c r="D6630" s="35"/>
      <c r="E6630" s="36"/>
      <c r="F6630" s="37"/>
      <c r="G6630" s="38"/>
      <c r="H6630" s="35"/>
    </row>
    <row r="6631">
      <c r="A6631" s="42"/>
      <c r="B6631" s="140"/>
      <c r="C6631" s="42"/>
      <c r="D6631" s="44"/>
      <c r="E6631" s="45"/>
      <c r="F6631" s="42"/>
      <c r="G6631" s="46"/>
      <c r="H6631" s="44"/>
    </row>
    <row r="6632">
      <c r="A6632" s="48" t="s">
        <v>476</v>
      </c>
      <c r="B6632" s="48" t="s">
        <v>477</v>
      </c>
      <c r="C6632" s="48" t="s">
        <v>478</v>
      </c>
      <c r="D6632" s="49" t="s">
        <v>564</v>
      </c>
      <c r="E6632" s="50" t="s">
        <v>10</v>
      </c>
      <c r="F6632" s="48" t="s">
        <v>480</v>
      </c>
      <c r="G6632" s="51" t="s">
        <v>481</v>
      </c>
      <c r="H6632" s="49" t="s">
        <v>565</v>
      </c>
    </row>
    <row r="6633">
      <c r="A6633" s="53">
        <v>1.0</v>
      </c>
      <c r="B6633" s="55" t="s">
        <v>69</v>
      </c>
      <c r="C6633" s="55" t="str">
        <f>+IF(ISERROR(VLOOKUP($B6633,Insumos!$C:$G,3,FALSE)),"",VLOOKUP($B6633,Insumos!$C:$G,3,FALSE))</f>
        <v>GRAMOS</v>
      </c>
      <c r="D6633" s="56">
        <f>+IF(ISERROR(VLOOKUP($B6633,Insumos!$C:$G,2,FALSE)),"",VLOOKUP($B6633,Insumos!$C:$G,2,FALSE))</f>
        <v>2777.79</v>
      </c>
      <c r="E6633" s="57">
        <f>+IF(ISERROR(VLOOKUP($B6633,Insumos!$C:$G,5,FALSE)),"",VLOOKUP($B6633,Insumos!$C:$G,5,FALSE))</f>
        <v>5700</v>
      </c>
      <c r="F6633" s="55" t="str">
        <f>+IF(ISERROR(VLOOKUP($B6633,Insumos!$C:$G,4,FALSE)),"",VLOOKUP($B6633,Insumos!$C:$G,4,FALSE))</f>
        <v>GRAMOS</v>
      </c>
      <c r="G6633" s="141">
        <v>110.0</v>
      </c>
      <c r="H6633" s="56">
        <f t="shared" ref="H6633:H6647" si="239">IF(ISERROR(ROUND(+D6633/E6633*G6633,2)),0,ROUND(+D6633/E6633*G6633,2))</f>
        <v>53.61</v>
      </c>
    </row>
    <row r="6634">
      <c r="A6634" s="53">
        <v>2.0</v>
      </c>
      <c r="B6634" s="55" t="s">
        <v>52</v>
      </c>
      <c r="C6634" s="55" t="str">
        <f>+IF(ISERROR(VLOOKUP($B6634,Insumos!$C:$G,3,FALSE)),"",VLOOKUP($B6634,Insumos!$C:$G,3,FALSE))</f>
        <v>UNIDAD</v>
      </c>
      <c r="D6634" s="56">
        <f>+IF(ISERROR(VLOOKUP($B6634,Insumos!$C:$G,2,FALSE)),"",VLOOKUP($B6634,Insumos!$C:$G,2,FALSE))</f>
        <v>5000</v>
      </c>
      <c r="E6634" s="57">
        <f>+IF(ISERROR(VLOOKUP($B6634,Insumos!$C:$G,5,FALSE)),"",VLOOKUP($B6634,Insumos!$C:$G,5,FALSE))</f>
        <v>100</v>
      </c>
      <c r="F6634" s="55" t="str">
        <f>+IF(ISERROR(VLOOKUP($B6634,Insumos!$C:$G,4,FALSE)),"",VLOOKUP($B6634,Insumos!$C:$G,4,FALSE))</f>
        <v>UNIDAD</v>
      </c>
      <c r="G6634" s="141">
        <v>0.5</v>
      </c>
      <c r="H6634" s="56">
        <f t="shared" si="239"/>
        <v>25</v>
      </c>
    </row>
    <row r="6635">
      <c r="A6635" s="53">
        <v>3.0</v>
      </c>
      <c r="B6635" s="55" t="s">
        <v>232</v>
      </c>
      <c r="C6635" s="55" t="str">
        <f>+IF(ISERROR(VLOOKUP($B6635,Insumos!$C:$G,3,FALSE)),"",VLOOKUP($B6635,Insumos!$C:$G,3,FALSE))</f>
        <v>GRAMOS</v>
      </c>
      <c r="D6635" s="56">
        <f>+IF(ISERROR(VLOOKUP($B6635,Insumos!$C:$G,2,FALSE)),"",VLOOKUP($B6635,Insumos!$C:$G,2,FALSE))</f>
        <v>3529.411765</v>
      </c>
      <c r="E6635" s="57">
        <f>+IF(ISERROR(VLOOKUP($B6635,Insumos!$C:$G,5,FALSE)),"",VLOOKUP($B6635,Insumos!$C:$G,5,FALSE))</f>
        <v>1000</v>
      </c>
      <c r="F6635" s="55" t="str">
        <f>+IF(ISERROR(VLOOKUP($B6635,Insumos!$C:$G,4,FALSE)),"",VLOOKUP($B6635,Insumos!$C:$G,4,FALSE))</f>
        <v>GRAMOS</v>
      </c>
      <c r="G6635" s="141">
        <v>40.0</v>
      </c>
      <c r="H6635" s="56">
        <f t="shared" si="239"/>
        <v>141.18</v>
      </c>
    </row>
    <row r="6636">
      <c r="A6636" s="53">
        <v>4.0</v>
      </c>
      <c r="B6636" s="55" t="s">
        <v>49</v>
      </c>
      <c r="C6636" s="55" t="str">
        <f>+IF(ISERROR(VLOOKUP($B6636,Insumos!$C:$G,3,FALSE)),"",VLOOKUP($B6636,Insumos!$C:$G,3,FALSE))</f>
        <v>GRAMOS</v>
      </c>
      <c r="D6636" s="56">
        <f>+IF(ISERROR(VLOOKUP($B6636,Insumos!$C:$G,2,FALSE)),"",VLOOKUP($B6636,Insumos!$C:$G,2,FALSE))</f>
        <v>3290</v>
      </c>
      <c r="E6636" s="57">
        <f>+IF(ISERROR(VLOOKUP($B6636,Insumos!$C:$G,5,FALSE)),"",VLOOKUP($B6636,Insumos!$C:$G,5,FALSE))</f>
        <v>1000</v>
      </c>
      <c r="F6636" s="55" t="str">
        <f>+IF(ISERROR(VLOOKUP($B6636,Insumos!$C:$G,4,FALSE)),"",VLOOKUP($B6636,Insumos!$C:$G,4,FALSE))</f>
        <v>GRAMOS</v>
      </c>
      <c r="G6636" s="141">
        <v>40.0</v>
      </c>
      <c r="H6636" s="56">
        <f t="shared" si="239"/>
        <v>131.6</v>
      </c>
    </row>
    <row r="6637">
      <c r="A6637" s="53">
        <v>5.0</v>
      </c>
      <c r="B6637" s="55" t="s">
        <v>228</v>
      </c>
      <c r="C6637" s="55" t="str">
        <f>+IF(ISERROR(VLOOKUP($B6637,Insumos!$C:$G,3,FALSE)),"",VLOOKUP($B6637,Insumos!$C:$G,3,FALSE))</f>
        <v>GRAMOS</v>
      </c>
      <c r="D6637" s="56">
        <f>+IF(ISERROR(VLOOKUP($B6637,Insumos!$C:$G,2,FALSE)),"",VLOOKUP($B6637,Insumos!$C:$G,2,FALSE))</f>
        <v>1681</v>
      </c>
      <c r="E6637" s="57">
        <f>+IF(ISERROR(VLOOKUP($B6637,Insumos!$C:$G,5,FALSE)),"",VLOOKUP($B6637,Insumos!$C:$G,5,FALSE))</f>
        <v>500</v>
      </c>
      <c r="F6637" s="55" t="str">
        <f>+IF(ISERROR(VLOOKUP($B6637,Insumos!$C:$G,4,FALSE)),"",VLOOKUP($B6637,Insumos!$C:$G,4,FALSE))</f>
        <v>GRAMOS</v>
      </c>
      <c r="G6637" s="141">
        <v>5.0</v>
      </c>
      <c r="H6637" s="56">
        <f t="shared" si="239"/>
        <v>16.81</v>
      </c>
    </row>
    <row r="6638">
      <c r="A6638" s="53">
        <v>6.0</v>
      </c>
      <c r="B6638" s="55" t="s">
        <v>297</v>
      </c>
      <c r="C6638" s="55" t="str">
        <f>+IF(ISERROR(VLOOKUP($B6638,Insumos!$C:$G,3,FALSE)),"",VLOOKUP($B6638,Insumos!$C:$G,3,FALSE))</f>
        <v>CAJA</v>
      </c>
      <c r="D6638" s="56">
        <f>+IF(ISERROR(VLOOKUP($B6638,Insumos!$C:$G,2,FALSE)),"",VLOOKUP($B6638,Insumos!$C:$G,2,FALSE))</f>
        <v>110</v>
      </c>
      <c r="E6638" s="57">
        <f>+IF(ISERROR(VLOOKUP($B6638,Insumos!$C:$G,5,FALSE)),"",VLOOKUP($B6638,Insumos!$C:$G,5,FALSE))</f>
        <v>1</v>
      </c>
      <c r="F6638" s="55" t="str">
        <f>+IF(ISERROR(VLOOKUP($B6638,Insumos!$C:$G,4,FALSE)),"",VLOOKUP($B6638,Insumos!$C:$G,4,FALSE))</f>
        <v>CAJA</v>
      </c>
      <c r="G6638" s="141">
        <v>1.0</v>
      </c>
      <c r="H6638" s="56">
        <f t="shared" si="239"/>
        <v>110</v>
      </c>
    </row>
    <row r="6639">
      <c r="A6639" s="53">
        <v>7.0</v>
      </c>
      <c r="B6639" s="55" t="s">
        <v>314</v>
      </c>
      <c r="C6639" s="55" t="str">
        <f>+IF(ISERROR(VLOOKUP($B6639,Insumos!$C:$G,3,FALSE)),"",VLOOKUP($B6639,Insumos!$C:$G,3,FALSE))</f>
        <v>UNIDAD</v>
      </c>
      <c r="D6639" s="56">
        <f>+IF(ISERROR(VLOOKUP($B6639,Insumos!$C:$G,2,FALSE)),"",VLOOKUP($B6639,Insumos!$C:$G,2,FALSE))</f>
        <v>10.5</v>
      </c>
      <c r="E6639" s="57">
        <f>+IF(ISERROR(VLOOKUP($B6639,Insumos!$C:$G,5,FALSE)),"",VLOOKUP($B6639,Insumos!$C:$G,5,FALSE))</f>
        <v>1</v>
      </c>
      <c r="F6639" s="55" t="str">
        <f>+IF(ISERROR(VLOOKUP($B6639,Insumos!$C:$G,4,FALSE)),"",VLOOKUP($B6639,Insumos!$C:$G,4,FALSE))</f>
        <v>UNIDAD</v>
      </c>
      <c r="G6639" s="141">
        <v>1.0</v>
      </c>
      <c r="H6639" s="56">
        <f t="shared" si="239"/>
        <v>10.5</v>
      </c>
    </row>
    <row r="6640">
      <c r="A6640" s="53">
        <v>8.0</v>
      </c>
      <c r="B6640" s="55" t="s">
        <v>156</v>
      </c>
      <c r="C6640" s="55" t="str">
        <f>+IF(ISERROR(VLOOKUP($B6640,Insumos!$C:$G,3,FALSE)),"",VLOOKUP($B6640,Insumos!$C:$G,3,FALSE))</f>
        <v>GRAMOS</v>
      </c>
      <c r="D6640" s="56">
        <f>+IF(ISERROR(VLOOKUP($B6640,Insumos!$C:$G,2,FALSE)),"",VLOOKUP($B6640,Insumos!$C:$G,2,FALSE))</f>
        <v>909</v>
      </c>
      <c r="E6640" s="57">
        <f>+IF(ISERROR(VLOOKUP($B6640,Insumos!$C:$G,5,FALSE)),"",VLOOKUP($B6640,Insumos!$C:$G,5,FALSE))</f>
        <v>1000</v>
      </c>
      <c r="F6640" s="55" t="str">
        <f>+IF(ISERROR(VLOOKUP($B6640,Insumos!$C:$G,4,FALSE)),"",VLOOKUP($B6640,Insumos!$C:$G,4,FALSE))</f>
        <v>GRAMOS</v>
      </c>
      <c r="G6640" s="141">
        <v>8.0</v>
      </c>
      <c r="H6640" s="56">
        <f t="shared" si="239"/>
        <v>7.27</v>
      </c>
    </row>
    <row r="6641">
      <c r="A6641" s="53">
        <v>9.0</v>
      </c>
      <c r="B6641" s="55" t="s">
        <v>313</v>
      </c>
      <c r="C6641" s="55" t="str">
        <f>+IF(ISERROR(VLOOKUP($B6641,Insumos!$C:$G,3,FALSE)),"",VLOOKUP($B6641,Insumos!$C:$G,3,FALSE))</f>
        <v>GRAMOS</v>
      </c>
      <c r="D6641" s="56">
        <f>+IF(ISERROR(VLOOKUP($B6641,Insumos!$C:$G,2,FALSE)),"",VLOOKUP($B6641,Insumos!$C:$G,2,FALSE))</f>
        <v>6750</v>
      </c>
      <c r="E6641" s="57">
        <f>+IF(ISERROR(VLOOKUP($B6641,Insumos!$C:$G,5,FALSE)),"",VLOOKUP($B6641,Insumos!$C:$G,5,FALSE))</f>
        <v>1000</v>
      </c>
      <c r="F6641" s="55" t="str">
        <f>+IF(ISERROR(VLOOKUP($B6641,Insumos!$C:$G,4,FALSE)),"",VLOOKUP($B6641,Insumos!$C:$G,4,FALSE))</f>
        <v>GRAMOS</v>
      </c>
      <c r="G6641" s="141">
        <v>8.0</v>
      </c>
      <c r="H6641" s="56">
        <f t="shared" si="239"/>
        <v>54</v>
      </c>
    </row>
    <row r="6642">
      <c r="A6642" s="53">
        <v>10.0</v>
      </c>
      <c r="B6642" s="55" t="s">
        <v>311</v>
      </c>
      <c r="C6642" s="55" t="str">
        <f>+IF(ISERROR(VLOOKUP($B6642,Insumos!$C:$G,3,FALSE)),"",VLOOKUP($B6642,Insumos!$C:$G,3,FALSE))</f>
        <v>UNIDAD</v>
      </c>
      <c r="D6642" s="56">
        <f>+IF(ISERROR(VLOOKUP($B6642,Insumos!$C:$G,2,FALSE)),"",VLOOKUP($B6642,Insumos!$C:$G,2,FALSE))</f>
        <v>75.25</v>
      </c>
      <c r="E6642" s="57">
        <f>+IF(ISERROR(VLOOKUP($B6642,Insumos!$C:$G,5,FALSE)),"",VLOOKUP($B6642,Insumos!$C:$G,5,FALSE))</f>
        <v>1</v>
      </c>
      <c r="F6642" s="55" t="str">
        <f>+IF(ISERROR(VLOOKUP($B6642,Insumos!$C:$G,4,FALSE)),"",VLOOKUP($B6642,Insumos!$C:$G,4,FALSE))</f>
        <v>UNIDAD</v>
      </c>
      <c r="G6642" s="141">
        <v>1.0</v>
      </c>
      <c r="H6642" s="56">
        <f t="shared" si="239"/>
        <v>75.25</v>
      </c>
    </row>
    <row r="6643">
      <c r="A6643" s="53">
        <v>11.0</v>
      </c>
      <c r="B6643" s="55" t="s">
        <v>312</v>
      </c>
      <c r="C6643" s="55" t="str">
        <f>+IF(ISERROR(VLOOKUP($B6643,Insumos!$C:$G,3,FALSE)),"",VLOOKUP($B6643,Insumos!$C:$G,3,FALSE))</f>
        <v>UNIDAD</v>
      </c>
      <c r="D6643" s="56">
        <f>+IF(ISERROR(VLOOKUP($B6643,Insumos!$C:$G,2,FALSE)),"",VLOOKUP($B6643,Insumos!$C:$G,2,FALSE))</f>
        <v>90.25</v>
      </c>
      <c r="E6643" s="57">
        <f>+IF(ISERROR(VLOOKUP($B6643,Insumos!$C:$G,5,FALSE)),"",VLOOKUP($B6643,Insumos!$C:$G,5,FALSE))</f>
        <v>1</v>
      </c>
      <c r="F6643" s="55" t="str">
        <f>+IF(ISERROR(VLOOKUP($B6643,Insumos!$C:$G,4,FALSE)),"",VLOOKUP($B6643,Insumos!$C:$G,4,FALSE))</f>
        <v>UNIDAD</v>
      </c>
      <c r="G6643" s="141">
        <v>1.0</v>
      </c>
      <c r="H6643" s="56">
        <f t="shared" si="239"/>
        <v>90.25</v>
      </c>
    </row>
    <row r="6644">
      <c r="A6644" s="53">
        <v>12.0</v>
      </c>
      <c r="B6644" s="55" t="s">
        <v>303</v>
      </c>
      <c r="C6644" s="55" t="str">
        <f>+IF(ISERROR(VLOOKUP($B6644,Insumos!$C:$G,3,FALSE)),"",VLOOKUP($B6644,Insumos!$C:$G,3,FALSE))</f>
        <v>UNIDAD</v>
      </c>
      <c r="D6644" s="56">
        <f>+IF(ISERROR(VLOOKUP($B6644,Insumos!$C:$G,2,FALSE)),"",VLOOKUP($B6644,Insumos!$C:$G,2,FALSE))</f>
        <v>10</v>
      </c>
      <c r="E6644" s="57">
        <f>+IF(ISERROR(VLOOKUP($B6644,Insumos!$C:$G,5,FALSE)),"",VLOOKUP($B6644,Insumos!$C:$G,5,FALSE))</f>
        <v>1</v>
      </c>
      <c r="F6644" s="55" t="str">
        <f>+IF(ISERROR(VLOOKUP($B6644,Insumos!$C:$G,4,FALSE)),"",VLOOKUP($B6644,Insumos!$C:$G,4,FALSE))</f>
        <v>UNIDAD</v>
      </c>
      <c r="G6644" s="141">
        <v>2.0</v>
      </c>
      <c r="H6644" s="56">
        <f t="shared" si="239"/>
        <v>20</v>
      </c>
    </row>
    <row r="6645">
      <c r="A6645" s="53">
        <v>13.0</v>
      </c>
      <c r="B6645" s="55" t="s">
        <v>304</v>
      </c>
      <c r="C6645" s="55" t="str">
        <f>+IF(ISERROR(VLOOKUP($B6645,Insumos!$C:$G,3,FALSE)),"",VLOOKUP($B6645,Insumos!$C:$G,3,FALSE))</f>
        <v>UNIDAD</v>
      </c>
      <c r="D6645" s="56">
        <f>+IF(ISERROR(VLOOKUP($B6645,Insumos!$C:$G,2,FALSE)),"",VLOOKUP($B6645,Insumos!$C:$G,2,FALSE))</f>
        <v>9</v>
      </c>
      <c r="E6645" s="57">
        <f>+IF(ISERROR(VLOOKUP($B6645,Insumos!$C:$G,5,FALSE)),"",VLOOKUP($B6645,Insumos!$C:$G,5,FALSE))</f>
        <v>1</v>
      </c>
      <c r="F6645" s="55" t="str">
        <f>+IF(ISERROR(VLOOKUP($B6645,Insumos!$C:$G,4,FALSE)),"",VLOOKUP($B6645,Insumos!$C:$G,4,FALSE))</f>
        <v>UNIDAD</v>
      </c>
      <c r="G6645" s="141">
        <v>2.0</v>
      </c>
      <c r="H6645" s="56">
        <f t="shared" si="239"/>
        <v>18</v>
      </c>
    </row>
    <row r="6646">
      <c r="A6646" s="53">
        <v>14.0</v>
      </c>
      <c r="B6646" s="55" t="s">
        <v>315</v>
      </c>
      <c r="C6646" s="55" t="str">
        <f>+IF(ISERROR(VLOOKUP($B6646,Insumos!$C:$G,3,FALSE)),"",VLOOKUP($B6646,Insumos!$C:$G,3,FALSE))</f>
        <v>UNIDAD</v>
      </c>
      <c r="D6646" s="56">
        <f>+IF(ISERROR(VLOOKUP($B6646,Insumos!$C:$G,2,FALSE)),"",VLOOKUP($B6646,Insumos!$C:$G,2,FALSE))</f>
        <v>170</v>
      </c>
      <c r="E6646" s="57">
        <f>+IF(ISERROR(VLOOKUP($B6646,Insumos!$C:$G,5,FALSE)),"",VLOOKUP($B6646,Insumos!$C:$G,5,FALSE))</f>
        <v>1</v>
      </c>
      <c r="F6646" s="55" t="str">
        <f>+IF(ISERROR(VLOOKUP($B6646,Insumos!$C:$G,4,FALSE)),"",VLOOKUP($B6646,Insumos!$C:$G,4,FALSE))</f>
        <v>UNIDAD</v>
      </c>
      <c r="G6646" s="141">
        <v>1.0</v>
      </c>
      <c r="H6646" s="56">
        <f t="shared" si="239"/>
        <v>170</v>
      </c>
    </row>
    <row r="6647">
      <c r="A6647" s="53">
        <v>15.0</v>
      </c>
      <c r="B6647" s="153"/>
      <c r="C6647" s="55" t="str">
        <f>+IF(ISERROR(VLOOKUP($B6647,Insumos!$C:$G,3,FALSE)),"",VLOOKUP($B6647,Insumos!$C:$G,3,FALSE))</f>
        <v/>
      </c>
      <c r="D6647" s="56" t="str">
        <f>+IF(ISERROR(VLOOKUP($B6647,Insumos!$C:$G,2,FALSE)),"",VLOOKUP($B6647,Insumos!$C:$G,2,FALSE))</f>
        <v/>
      </c>
      <c r="E6647" s="57" t="str">
        <f>+IF(ISERROR(VLOOKUP($B6647,Insumos!$C:$G,5,FALSE)),"",VLOOKUP($B6647,Insumos!$C:$G,5,FALSE))</f>
        <v/>
      </c>
      <c r="F6647" s="55" t="str">
        <f>+IF(ISERROR(VLOOKUP($B6647,Insumos!$C:$G,4,FALSE)),"",VLOOKUP($B6647,Insumos!$C:$G,4,FALSE))</f>
        <v/>
      </c>
      <c r="G6647" s="141"/>
      <c r="H6647" s="56">
        <f t="shared" si="239"/>
        <v>0</v>
      </c>
    </row>
    <row r="6648">
      <c r="A6648" s="42"/>
      <c r="B6648" s="140"/>
      <c r="C6648" s="41"/>
      <c r="D6648" s="44"/>
      <c r="E6648" s="45"/>
      <c r="F6648" s="41"/>
      <c r="G6648" s="67" t="s">
        <v>566</v>
      </c>
      <c r="H6648" s="68">
        <f>+SUM(H6633:H6647)</f>
        <v>923.47</v>
      </c>
    </row>
    <row r="6649">
      <c r="A6649" s="42"/>
      <c r="B6649" s="140"/>
      <c r="C6649" s="41"/>
      <c r="D6649" s="44"/>
      <c r="E6649" s="45"/>
      <c r="F6649" s="41"/>
      <c r="G6649" s="67" t="s">
        <v>569</v>
      </c>
      <c r="H6649" s="142">
        <f>+H6648/10</f>
        <v>92.347</v>
      </c>
    </row>
    <row r="6650">
      <c r="A6650" s="42"/>
      <c r="B6650" s="140"/>
      <c r="C6650" s="41"/>
      <c r="D6650" s="44"/>
      <c r="E6650" s="45"/>
      <c r="F6650" s="41"/>
      <c r="G6650" s="67" t="s">
        <v>570</v>
      </c>
      <c r="H6650" s="143">
        <f>(H6648+H6649)*1.19</f>
        <v>1208.82223</v>
      </c>
    </row>
    <row r="6651">
      <c r="A6651" s="42"/>
      <c r="B6651" s="140"/>
      <c r="C6651" s="41"/>
      <c r="D6651" s="44"/>
      <c r="E6651" s="45"/>
      <c r="F6651" s="41"/>
      <c r="G6651" s="67" t="s">
        <v>571</v>
      </c>
      <c r="H6651" s="144" t="str">
        <f>+H6650/H6652</f>
        <v>#DIV/0!</v>
      </c>
    </row>
    <row r="6652">
      <c r="A6652" s="42"/>
      <c r="B6652" s="140"/>
      <c r="C6652" s="41"/>
      <c r="D6652" s="44"/>
      <c r="E6652" s="45"/>
      <c r="F6652" s="41"/>
      <c r="G6652" s="67" t="s">
        <v>572</v>
      </c>
      <c r="H6652" s="145"/>
    </row>
    <row r="6653">
      <c r="A6653" s="42"/>
      <c r="B6653" s="140"/>
      <c r="C6653" s="41"/>
      <c r="D6653" s="44"/>
      <c r="E6653" s="45"/>
      <c r="F6653" s="41"/>
      <c r="G6653" s="67"/>
      <c r="H6653" s="169"/>
    </row>
    <row r="6654">
      <c r="A6654" s="42"/>
      <c r="B6654" s="140"/>
      <c r="C6654" s="41"/>
      <c r="D6654" s="44"/>
      <c r="E6654" s="45"/>
      <c r="F6654" s="41"/>
      <c r="G6654" s="67"/>
      <c r="H6654" s="205"/>
    </row>
    <row r="6655">
      <c r="A6655" s="42"/>
      <c r="B6655" s="140"/>
      <c r="C6655" s="41"/>
      <c r="D6655" s="44"/>
      <c r="E6655" s="45"/>
      <c r="F6655" s="41"/>
      <c r="G6655" s="67"/>
      <c r="H6655" s="205"/>
    </row>
    <row r="6656">
      <c r="A6656" s="42"/>
      <c r="B6656" s="140"/>
      <c r="C6656" s="41"/>
      <c r="D6656" s="44"/>
      <c r="E6656" s="45"/>
      <c r="F6656" s="41"/>
      <c r="G6656" s="67"/>
      <c r="H6656" s="205"/>
    </row>
    <row r="6657">
      <c r="A6657" s="138" t="s">
        <v>562</v>
      </c>
      <c r="B6657" s="139" t="s">
        <v>761</v>
      </c>
      <c r="C6657" s="34"/>
      <c r="D6657" s="35"/>
      <c r="E6657" s="36"/>
      <c r="F6657" s="37"/>
      <c r="G6657" s="38"/>
      <c r="H6657" s="35"/>
    </row>
    <row r="6658">
      <c r="A6658" s="42"/>
      <c r="B6658" s="140"/>
      <c r="C6658" s="42"/>
      <c r="D6658" s="44"/>
      <c r="E6658" s="45"/>
      <c r="F6658" s="42"/>
      <c r="G6658" s="46"/>
      <c r="H6658" s="44"/>
    </row>
    <row r="6659">
      <c r="A6659" s="48" t="s">
        <v>476</v>
      </c>
      <c r="B6659" s="55" t="s">
        <v>477</v>
      </c>
      <c r="C6659" s="48" t="s">
        <v>478</v>
      </c>
      <c r="D6659" s="49" t="s">
        <v>564</v>
      </c>
      <c r="E6659" s="50" t="s">
        <v>10</v>
      </c>
      <c r="F6659" s="48" t="s">
        <v>480</v>
      </c>
      <c r="G6659" s="51" t="s">
        <v>481</v>
      </c>
      <c r="H6659" s="49" t="s">
        <v>565</v>
      </c>
    </row>
    <row r="6660">
      <c r="A6660" s="53">
        <v>1.0</v>
      </c>
      <c r="B6660" s="55" t="s">
        <v>271</v>
      </c>
      <c r="C6660" s="55" t="str">
        <f>+IF(ISERROR(VLOOKUP($B6660,Insumos!$C:$G,3,FALSE)),"",VLOOKUP($B6660,Insumos!$C:$G,3,FALSE))</f>
        <v>ROLLS</v>
      </c>
      <c r="D6660" s="56">
        <f>+IF(ISERROR(VLOOKUP($B6660,Insumos!$C:$G,2,FALSE)),"",VLOOKUP($B6660,Insumos!$C:$G,2,FALSE))</f>
        <v>430.51</v>
      </c>
      <c r="E6660" s="57">
        <f>+IF(ISERROR(VLOOKUP($B6660,Insumos!$C:$G,5,FALSE)),"",VLOOKUP($B6660,Insumos!$C:$G,5,FALSE))</f>
        <v>1</v>
      </c>
      <c r="F6660" s="55" t="str">
        <f>+IF(ISERROR(VLOOKUP($B6660,Insumos!$C:$G,4,FALSE)),"",VLOOKUP($B6660,Insumos!$C:$G,4,FALSE))</f>
        <v>ROLLS</v>
      </c>
      <c r="G6660" s="141">
        <v>1.0</v>
      </c>
      <c r="H6660" s="56">
        <f t="shared" ref="H6660:H6679" si="240">IF(ISERROR(ROUND(+D6660/E6660*G6660,2)),0,ROUND(+D6660/E6660*G6660,2))</f>
        <v>430.51</v>
      </c>
    </row>
    <row r="6661">
      <c r="A6661" s="53">
        <v>2.0</v>
      </c>
      <c r="B6661" s="55" t="s">
        <v>211</v>
      </c>
      <c r="C6661" s="55" t="str">
        <f>+IF(ISERROR(VLOOKUP($B6661,Insumos!$C:$G,3,FALSE)),"",VLOOKUP($B6661,Insumos!$C:$G,3,FALSE))</f>
        <v>ROLLS</v>
      </c>
      <c r="D6661" s="56">
        <f>+IF(ISERROR(VLOOKUP($B6661,Insumos!$C:$G,2,FALSE)),"",VLOOKUP($B6661,Insumos!$C:$G,2,FALSE))</f>
        <v>933.75</v>
      </c>
      <c r="E6661" s="57">
        <f>+IF(ISERROR(VLOOKUP($B6661,Insumos!$C:$G,5,FALSE)),"",VLOOKUP($B6661,Insumos!$C:$G,5,FALSE))</f>
        <v>1</v>
      </c>
      <c r="F6661" s="55" t="str">
        <f>+IF(ISERROR(VLOOKUP($B6661,Insumos!$C:$G,4,FALSE)),"",VLOOKUP($B6661,Insumos!$C:$G,4,FALSE))</f>
        <v>ROLLS</v>
      </c>
      <c r="G6661" s="141">
        <v>1.0</v>
      </c>
      <c r="H6661" s="56">
        <f t="shared" si="240"/>
        <v>933.75</v>
      </c>
    </row>
    <row r="6662">
      <c r="A6662" s="53">
        <v>3.0</v>
      </c>
      <c r="B6662" s="55" t="s">
        <v>272</v>
      </c>
      <c r="C6662" s="55" t="str">
        <f>+IF(ISERROR(VLOOKUP($B6662,Insumos!$C:$G,3,FALSE)),"",VLOOKUP($B6662,Insumos!$C:$G,3,FALSE))</f>
        <v>ROLLS</v>
      </c>
      <c r="D6662" s="56">
        <f>+IF(ISERROR(VLOOKUP($B6662,Insumos!$C:$G,2,FALSE)),"",VLOOKUP($B6662,Insumos!$C:$G,2,FALSE))</f>
        <v>428.35</v>
      </c>
      <c r="E6662" s="57">
        <f>+IF(ISERROR(VLOOKUP($B6662,Insumos!$C:$G,5,FALSE)),"",VLOOKUP($B6662,Insumos!$C:$G,5,FALSE))</f>
        <v>1</v>
      </c>
      <c r="F6662" s="55" t="str">
        <f>+IF(ISERROR(VLOOKUP($B6662,Insumos!$C:$G,4,FALSE)),"",VLOOKUP($B6662,Insumos!$C:$G,4,FALSE))</f>
        <v>ROLLS</v>
      </c>
      <c r="G6662" s="141">
        <v>1.0</v>
      </c>
      <c r="H6662" s="56">
        <f t="shared" si="240"/>
        <v>428.35</v>
      </c>
    </row>
    <row r="6663">
      <c r="A6663" s="53">
        <v>4.0</v>
      </c>
      <c r="B6663" s="55" t="s">
        <v>438</v>
      </c>
      <c r="C6663" s="55" t="str">
        <f>+IF(ISERROR(VLOOKUP($B6663,Insumos!$C:$G,3,FALSE)),"",VLOOKUP($B6663,Insumos!$C:$G,3,FALSE))</f>
        <v>ROLL</v>
      </c>
      <c r="D6663" s="56">
        <f>+IF(ISERROR(VLOOKUP($B6663,Insumos!$C:$G,2,FALSE)),"",VLOOKUP($B6663,Insumos!$C:$G,2,FALSE))</f>
        <v>877.8</v>
      </c>
      <c r="E6663" s="57">
        <f>+IF(ISERROR(VLOOKUP($B6663,Insumos!$C:$G,5,FALSE)),"",VLOOKUP($B6663,Insumos!$C:$G,5,FALSE))</f>
        <v>1</v>
      </c>
      <c r="F6663" s="55" t="str">
        <f>+IF(ISERROR(VLOOKUP($B6663,Insumos!$C:$G,4,FALSE)),"",VLOOKUP($B6663,Insumos!$C:$G,4,FALSE))</f>
        <v>ROLL</v>
      </c>
      <c r="G6663" s="141">
        <v>1.0</v>
      </c>
      <c r="H6663" s="56">
        <f t="shared" si="240"/>
        <v>877.8</v>
      </c>
    </row>
    <row r="6664">
      <c r="A6664" s="53">
        <v>5.0</v>
      </c>
      <c r="B6664" s="55" t="s">
        <v>184</v>
      </c>
      <c r="C6664" s="55" t="str">
        <f>+IF(ISERROR(VLOOKUP($B6664,Insumos!$C:$G,3,FALSE)),"",VLOOKUP($B6664,Insumos!$C:$G,3,FALSE))</f>
        <v>ROLLS</v>
      </c>
      <c r="D6664" s="56">
        <f>+IF(ISERROR(VLOOKUP($B6664,Insumos!$C:$G,2,FALSE)),"",VLOOKUP($B6664,Insumos!$C:$G,2,FALSE))</f>
        <v>1137.15</v>
      </c>
      <c r="E6664" s="57">
        <f>+IF(ISERROR(VLOOKUP($B6664,Insumos!$C:$G,5,FALSE)),"",VLOOKUP($B6664,Insumos!$C:$G,5,FALSE))</f>
        <v>1</v>
      </c>
      <c r="F6664" s="55" t="str">
        <f>+IF(ISERROR(VLOOKUP($B6664,Insumos!$C:$G,4,FALSE)),"",VLOOKUP($B6664,Insumos!$C:$G,4,FALSE))</f>
        <v>ROLLS</v>
      </c>
      <c r="G6664" s="141">
        <v>1.0</v>
      </c>
      <c r="H6664" s="56">
        <f t="shared" si="240"/>
        <v>1137.15</v>
      </c>
    </row>
    <row r="6665">
      <c r="A6665" s="53">
        <v>6.0</v>
      </c>
      <c r="B6665" s="55" t="s">
        <v>447</v>
      </c>
      <c r="C6665" s="55" t="str">
        <f>+IF(ISERROR(VLOOKUP($B6665,Insumos!$C:$G,3,FALSE)),"",VLOOKUP($B6665,Insumos!$C:$G,3,FALSE))</f>
        <v>ROLL</v>
      </c>
      <c r="D6665" s="56">
        <f>+IF(ISERROR(VLOOKUP($B6665,Insumos!$C:$G,2,FALSE)),"",VLOOKUP($B6665,Insumos!$C:$G,2,FALSE))</f>
        <v>408.54</v>
      </c>
      <c r="E6665" s="57">
        <f>+IF(ISERROR(VLOOKUP($B6665,Insumos!$C:$G,5,FALSE)),"",VLOOKUP($B6665,Insumos!$C:$G,5,FALSE))</f>
        <v>1</v>
      </c>
      <c r="F6665" s="55" t="str">
        <f>+IF(ISERROR(VLOOKUP($B6665,Insumos!$C:$G,4,FALSE)),"",VLOOKUP($B6665,Insumos!$C:$G,4,FALSE))</f>
        <v>ROLL</v>
      </c>
      <c r="G6665" s="141">
        <v>1.0</v>
      </c>
      <c r="H6665" s="56">
        <f t="shared" si="240"/>
        <v>408.54</v>
      </c>
    </row>
    <row r="6666">
      <c r="A6666" s="53">
        <v>7.0</v>
      </c>
      <c r="B6666" s="55" t="s">
        <v>448</v>
      </c>
      <c r="C6666" s="55" t="str">
        <f>+IF(ISERROR(VLOOKUP($B6666,Insumos!$C:$G,3,FALSE)),"",VLOOKUP($B6666,Insumos!$C:$G,3,FALSE))</f>
        <v>ROLL</v>
      </c>
      <c r="D6666" s="56">
        <f>+IF(ISERROR(VLOOKUP($B6666,Insumos!$C:$G,2,FALSE)),"",VLOOKUP($B6666,Insumos!$C:$G,2,FALSE))</f>
        <v>244.79</v>
      </c>
      <c r="E6666" s="57">
        <f>+IF(ISERROR(VLOOKUP($B6666,Insumos!$C:$G,5,FALSE)),"",VLOOKUP($B6666,Insumos!$C:$G,5,FALSE))</f>
        <v>1</v>
      </c>
      <c r="F6666" s="55" t="str">
        <f>+IF(ISERROR(VLOOKUP($B6666,Insumos!$C:$G,4,FALSE)),"",VLOOKUP($B6666,Insumos!$C:$G,4,FALSE))</f>
        <v>ROLL</v>
      </c>
      <c r="G6666" s="141">
        <v>1.0</v>
      </c>
      <c r="H6666" s="56">
        <f t="shared" si="240"/>
        <v>244.79</v>
      </c>
    </row>
    <row r="6667">
      <c r="A6667" s="53">
        <v>8.0</v>
      </c>
      <c r="B6667" s="55" t="s">
        <v>449</v>
      </c>
      <c r="C6667" s="55" t="str">
        <f>+IF(ISERROR(VLOOKUP($B6667,Insumos!$C:$G,3,FALSE)),"",VLOOKUP($B6667,Insumos!$C:$G,3,FALSE))</f>
        <v>ROLL</v>
      </c>
      <c r="D6667" s="56">
        <f>+IF(ISERROR(VLOOKUP($B6667,Insumos!$C:$G,2,FALSE)),"",VLOOKUP($B6667,Insumos!$C:$G,2,FALSE))</f>
        <v>368.2</v>
      </c>
      <c r="E6667" s="57">
        <f>+IF(ISERROR(VLOOKUP($B6667,Insumos!$C:$G,5,FALSE)),"",VLOOKUP($B6667,Insumos!$C:$G,5,FALSE))</f>
        <v>1</v>
      </c>
      <c r="F6667" s="55" t="str">
        <f>+IF(ISERROR(VLOOKUP($B6667,Insumos!$C:$G,4,FALSE)),"",VLOOKUP($B6667,Insumos!$C:$G,4,FALSE))</f>
        <v>ROLL</v>
      </c>
      <c r="G6667" s="141">
        <v>1.0</v>
      </c>
      <c r="H6667" s="56">
        <f t="shared" si="240"/>
        <v>368.2</v>
      </c>
    </row>
    <row r="6668">
      <c r="A6668" s="53">
        <v>9.0</v>
      </c>
      <c r="B6668" s="55" t="s">
        <v>294</v>
      </c>
      <c r="C6668" s="55" t="str">
        <f>+IF(ISERROR(VLOOKUP($B6668,Insumos!$C:$G,3,FALSE)),"",VLOOKUP($B6668,Insumos!$C:$G,3,FALSE))</f>
        <v>CAJA</v>
      </c>
      <c r="D6668" s="56">
        <f>+IF(ISERROR(VLOOKUP($B6668,Insumos!$C:$G,2,FALSE)),"",VLOOKUP($B6668,Insumos!$C:$G,2,FALSE))</f>
        <v>180</v>
      </c>
      <c r="E6668" s="57">
        <f>+IF(ISERROR(VLOOKUP($B6668,Insumos!$C:$G,5,FALSE)),"",VLOOKUP($B6668,Insumos!$C:$G,5,FALSE))</f>
        <v>1</v>
      </c>
      <c r="F6668" s="55" t="str">
        <f>+IF(ISERROR(VLOOKUP($B6668,Insumos!$C:$G,4,FALSE)),"",VLOOKUP($B6668,Insumos!$C:$G,4,FALSE))</f>
        <v>CAJA</v>
      </c>
      <c r="G6668" s="141">
        <v>4.0</v>
      </c>
      <c r="H6668" s="56">
        <f t="shared" si="240"/>
        <v>720</v>
      </c>
    </row>
    <row r="6669">
      <c r="A6669" s="53">
        <v>10.0</v>
      </c>
      <c r="B6669" s="55" t="s">
        <v>314</v>
      </c>
      <c r="C6669" s="55" t="str">
        <f>+IF(ISERROR(VLOOKUP($B6669,Insumos!$C:$G,3,FALSE)),"",VLOOKUP($B6669,Insumos!$C:$G,3,FALSE))</f>
        <v>UNIDAD</v>
      </c>
      <c r="D6669" s="56">
        <f>+IF(ISERROR(VLOOKUP($B6669,Insumos!$C:$G,2,FALSE)),"",VLOOKUP($B6669,Insumos!$C:$G,2,FALSE))</f>
        <v>10.5</v>
      </c>
      <c r="E6669" s="57">
        <f>+IF(ISERROR(VLOOKUP($B6669,Insumos!$C:$G,5,FALSE)),"",VLOOKUP($B6669,Insumos!$C:$G,5,FALSE))</f>
        <v>1</v>
      </c>
      <c r="F6669" s="55" t="str">
        <f>+IF(ISERROR(VLOOKUP($B6669,Insumos!$C:$G,4,FALSE)),"",VLOOKUP($B6669,Insumos!$C:$G,4,FALSE))</f>
        <v>UNIDAD</v>
      </c>
      <c r="G6669" s="141">
        <v>4.0</v>
      </c>
      <c r="H6669" s="56">
        <f t="shared" si="240"/>
        <v>42</v>
      </c>
    </row>
    <row r="6670">
      <c r="A6670" s="53">
        <v>11.0</v>
      </c>
      <c r="B6670" s="55" t="s">
        <v>156</v>
      </c>
      <c r="C6670" s="55" t="str">
        <f>+IF(ISERROR(VLOOKUP($B6670,Insumos!$C:$G,3,FALSE)),"",VLOOKUP($B6670,Insumos!$C:$G,3,FALSE))</f>
        <v>GRAMOS</v>
      </c>
      <c r="D6670" s="56">
        <f>+IF(ISERROR(VLOOKUP($B6670,Insumos!$C:$G,2,FALSE)),"",VLOOKUP($B6670,Insumos!$C:$G,2,FALSE))</f>
        <v>909</v>
      </c>
      <c r="E6670" s="57">
        <f>+IF(ISERROR(VLOOKUP($B6670,Insumos!$C:$G,5,FALSE)),"",VLOOKUP($B6670,Insumos!$C:$G,5,FALSE))</f>
        <v>1000</v>
      </c>
      <c r="F6670" s="55" t="str">
        <f>+IF(ISERROR(VLOOKUP($B6670,Insumos!$C:$G,4,FALSE)),"",VLOOKUP($B6670,Insumos!$C:$G,4,FALSE))</f>
        <v>GRAMOS</v>
      </c>
      <c r="G6670" s="141">
        <v>8.0</v>
      </c>
      <c r="H6670" s="56">
        <f t="shared" si="240"/>
        <v>7.27</v>
      </c>
    </row>
    <row r="6671">
      <c r="A6671" s="53">
        <v>12.0</v>
      </c>
      <c r="B6671" s="55" t="s">
        <v>313</v>
      </c>
      <c r="C6671" s="55" t="str">
        <f>+IF(ISERROR(VLOOKUP($B6671,Insumos!$C:$G,3,FALSE)),"",VLOOKUP($B6671,Insumos!$C:$G,3,FALSE))</f>
        <v>GRAMOS</v>
      </c>
      <c r="D6671" s="56">
        <f>+IF(ISERROR(VLOOKUP($B6671,Insumos!$C:$G,2,FALSE)),"",VLOOKUP($B6671,Insumos!$C:$G,2,FALSE))</f>
        <v>6750</v>
      </c>
      <c r="E6671" s="57">
        <f>+IF(ISERROR(VLOOKUP($B6671,Insumos!$C:$G,5,FALSE)),"",VLOOKUP($B6671,Insumos!$C:$G,5,FALSE))</f>
        <v>1000</v>
      </c>
      <c r="F6671" s="55" t="str">
        <f>+IF(ISERROR(VLOOKUP($B6671,Insumos!$C:$G,4,FALSE)),"",VLOOKUP($B6671,Insumos!$C:$G,4,FALSE))</f>
        <v>GRAMOS</v>
      </c>
      <c r="G6671" s="141">
        <v>8.0</v>
      </c>
      <c r="H6671" s="56">
        <f t="shared" si="240"/>
        <v>54</v>
      </c>
    </row>
    <row r="6672">
      <c r="A6672" s="53">
        <v>13.0</v>
      </c>
      <c r="B6672" s="55" t="s">
        <v>311</v>
      </c>
      <c r="C6672" s="55" t="str">
        <f>+IF(ISERROR(VLOOKUP($B6672,Insumos!$C:$G,3,FALSE)),"",VLOOKUP($B6672,Insumos!$C:$G,3,FALSE))</f>
        <v>UNIDAD</v>
      </c>
      <c r="D6672" s="56">
        <f>+IF(ISERROR(VLOOKUP($B6672,Insumos!$C:$G,2,FALSE)),"",VLOOKUP($B6672,Insumos!$C:$G,2,FALSE))</f>
        <v>75.25</v>
      </c>
      <c r="E6672" s="57">
        <f>+IF(ISERROR(VLOOKUP($B6672,Insumos!$C:$G,5,FALSE)),"",VLOOKUP($B6672,Insumos!$C:$G,5,FALSE))</f>
        <v>1</v>
      </c>
      <c r="F6672" s="55" t="str">
        <f>+IF(ISERROR(VLOOKUP($B6672,Insumos!$C:$G,4,FALSE)),"",VLOOKUP($B6672,Insumos!$C:$G,4,FALSE))</f>
        <v>UNIDAD</v>
      </c>
      <c r="G6672" s="141">
        <v>3.0</v>
      </c>
      <c r="H6672" s="56">
        <f t="shared" si="240"/>
        <v>225.75</v>
      </c>
    </row>
    <row r="6673">
      <c r="A6673" s="53">
        <v>14.0</v>
      </c>
      <c r="B6673" s="55" t="s">
        <v>312</v>
      </c>
      <c r="C6673" s="55" t="str">
        <f>+IF(ISERROR(VLOOKUP($B6673,Insumos!$C:$G,3,FALSE)),"",VLOOKUP($B6673,Insumos!$C:$G,3,FALSE))</f>
        <v>UNIDAD</v>
      </c>
      <c r="D6673" s="56">
        <f>+IF(ISERROR(VLOOKUP($B6673,Insumos!$C:$G,2,FALSE)),"",VLOOKUP($B6673,Insumos!$C:$G,2,FALSE))</f>
        <v>90.25</v>
      </c>
      <c r="E6673" s="57">
        <f>+IF(ISERROR(VLOOKUP($B6673,Insumos!$C:$G,5,FALSE)),"",VLOOKUP($B6673,Insumos!$C:$G,5,FALSE))</f>
        <v>1</v>
      </c>
      <c r="F6673" s="55" t="str">
        <f>+IF(ISERROR(VLOOKUP($B6673,Insumos!$C:$G,4,FALSE)),"",VLOOKUP($B6673,Insumos!$C:$G,4,FALSE))</f>
        <v>UNIDAD</v>
      </c>
      <c r="G6673" s="141">
        <v>2.0</v>
      </c>
      <c r="H6673" s="56">
        <f t="shared" si="240"/>
        <v>180.5</v>
      </c>
    </row>
    <row r="6674">
      <c r="A6674" s="53">
        <v>15.0</v>
      </c>
      <c r="B6674" s="55" t="s">
        <v>303</v>
      </c>
      <c r="C6674" s="55" t="str">
        <f>+IF(ISERROR(VLOOKUP($B6674,Insumos!$C:$G,3,FALSE)),"",VLOOKUP($B6674,Insumos!$C:$G,3,FALSE))</f>
        <v>UNIDAD</v>
      </c>
      <c r="D6674" s="56">
        <f>+IF(ISERROR(VLOOKUP($B6674,Insumos!$C:$G,2,FALSE)),"",VLOOKUP($B6674,Insumos!$C:$G,2,FALSE))</f>
        <v>10</v>
      </c>
      <c r="E6674" s="57">
        <f>+IF(ISERROR(VLOOKUP($B6674,Insumos!$C:$G,5,FALSE)),"",VLOOKUP($B6674,Insumos!$C:$G,5,FALSE))</f>
        <v>1</v>
      </c>
      <c r="F6674" s="55" t="str">
        <f>+IF(ISERROR(VLOOKUP($B6674,Insumos!$C:$G,4,FALSE)),"",VLOOKUP($B6674,Insumos!$C:$G,4,FALSE))</f>
        <v>UNIDAD</v>
      </c>
      <c r="G6674" s="141">
        <v>2.0</v>
      </c>
      <c r="H6674" s="56">
        <f t="shared" si="240"/>
        <v>20</v>
      </c>
    </row>
    <row r="6675">
      <c r="A6675" s="53">
        <v>16.0</v>
      </c>
      <c r="B6675" s="226" t="s">
        <v>304</v>
      </c>
      <c r="C6675" s="55" t="str">
        <f>+IF(ISERROR(VLOOKUP($B6675,Insumos!$C:$G,3,FALSE)),"",VLOOKUP($B6675,Insumos!$C:$G,3,FALSE))</f>
        <v>UNIDAD</v>
      </c>
      <c r="D6675" s="56">
        <f>+IF(ISERROR(VLOOKUP($B6675,Insumos!$C:$G,2,FALSE)),"",VLOOKUP($B6675,Insumos!$C:$G,2,FALSE))</f>
        <v>9</v>
      </c>
      <c r="E6675" s="57">
        <f>+IF(ISERROR(VLOOKUP($B6675,Insumos!$C:$G,5,FALSE)),"",VLOOKUP($B6675,Insumos!$C:$G,5,FALSE))</f>
        <v>1</v>
      </c>
      <c r="F6675" s="55" t="str">
        <f>+IF(ISERROR(VLOOKUP($B6675,Insumos!$C:$G,4,FALSE)),"",VLOOKUP($B6675,Insumos!$C:$G,4,FALSE))</f>
        <v>UNIDAD</v>
      </c>
      <c r="G6675" s="141">
        <v>2.0</v>
      </c>
      <c r="H6675" s="56">
        <f t="shared" si="240"/>
        <v>18</v>
      </c>
    </row>
    <row r="6676">
      <c r="A6676" s="172">
        <v>17.0</v>
      </c>
      <c r="B6676" s="55" t="s">
        <v>315</v>
      </c>
      <c r="C6676" s="173" t="str">
        <f>+IF(ISERROR(VLOOKUP($B6676,Insumos!$C:$G,3,FALSE)),"",VLOOKUP($B6676,Insumos!$C:$G,3,FALSE))</f>
        <v>UNIDAD</v>
      </c>
      <c r="D6676" s="56">
        <f>+IF(ISERROR(VLOOKUP($B6676,Insumos!$C:$G,2,FALSE)),"",VLOOKUP($B6676,Insumos!$C:$G,2,FALSE))</f>
        <v>170</v>
      </c>
      <c r="E6676" s="57">
        <f>+IF(ISERROR(VLOOKUP($B6676,Insumos!$C:$G,5,FALSE)),"",VLOOKUP($B6676,Insumos!$C:$G,5,FALSE))</f>
        <v>1</v>
      </c>
      <c r="F6676" s="55" t="str">
        <f>+IF(ISERROR(VLOOKUP($B6676,Insumos!$C:$G,4,FALSE)),"",VLOOKUP($B6676,Insumos!$C:$G,4,FALSE))</f>
        <v>UNIDAD</v>
      </c>
      <c r="G6676" s="141">
        <v>1.0</v>
      </c>
      <c r="H6676" s="56">
        <f t="shared" si="240"/>
        <v>170</v>
      </c>
    </row>
    <row r="6677">
      <c r="A6677" s="172">
        <v>18.0</v>
      </c>
      <c r="B6677" s="227"/>
      <c r="C6677" s="173"/>
      <c r="D6677" s="56"/>
      <c r="E6677" s="57"/>
      <c r="F6677" s="55"/>
      <c r="G6677" s="141"/>
      <c r="H6677" s="56">
        <f t="shared" si="240"/>
        <v>0</v>
      </c>
    </row>
    <row r="6678">
      <c r="A6678" s="53">
        <v>19.0</v>
      </c>
      <c r="B6678" s="228"/>
      <c r="C6678" s="55" t="str">
        <f>+IF(ISERROR(VLOOKUP($B6678,Insumos!$C:$G,3,FALSE)),"",VLOOKUP($B6678,Insumos!$C:$G,3,FALSE))</f>
        <v/>
      </c>
      <c r="D6678" s="56" t="str">
        <f>+IF(ISERROR(VLOOKUP($B6678,Insumos!$C:$G,2,FALSE)),"",VLOOKUP($B6678,Insumos!$C:$G,2,FALSE))</f>
        <v/>
      </c>
      <c r="E6678" s="57" t="str">
        <f>+IF(ISERROR(VLOOKUP($B6678,Insumos!$C:$G,5,FALSE)),"",VLOOKUP($B6678,Insumos!$C:$G,5,FALSE))</f>
        <v/>
      </c>
      <c r="F6678" s="55" t="str">
        <f>+IF(ISERROR(VLOOKUP($B6678,Insumos!$C:$G,4,FALSE)),"",VLOOKUP($B6678,Insumos!$C:$G,4,FALSE))</f>
        <v/>
      </c>
      <c r="G6678" s="141"/>
      <c r="H6678" s="56">
        <f t="shared" si="240"/>
        <v>0</v>
      </c>
    </row>
    <row r="6679">
      <c r="A6679" s="53">
        <v>20.0</v>
      </c>
      <c r="B6679" s="153"/>
      <c r="C6679" s="55" t="str">
        <f>+IF(ISERROR(VLOOKUP($B6679,Insumos!$C:$G,3,FALSE)),"",VLOOKUP($B6679,Insumos!$C:$G,3,FALSE))</f>
        <v/>
      </c>
      <c r="D6679" s="56" t="str">
        <f>+IF(ISERROR(VLOOKUP($B6679,Insumos!$C:$G,2,FALSE)),"",VLOOKUP($B6679,Insumos!$C:$G,2,FALSE))</f>
        <v/>
      </c>
      <c r="E6679" s="57" t="str">
        <f>+IF(ISERROR(VLOOKUP($B6679,Insumos!$C:$G,5,FALSE)),"",VLOOKUP($B6679,Insumos!$C:$G,5,FALSE))</f>
        <v/>
      </c>
      <c r="F6679" s="55" t="str">
        <f>+IF(ISERROR(VLOOKUP($B6679,Insumos!$C:$G,4,FALSE)),"",VLOOKUP($B6679,Insumos!$C:$G,4,FALSE))</f>
        <v/>
      </c>
      <c r="G6679" s="141"/>
      <c r="H6679" s="56">
        <f t="shared" si="240"/>
        <v>0</v>
      </c>
    </row>
    <row r="6680">
      <c r="A6680" s="42"/>
      <c r="B6680" s="140"/>
      <c r="C6680" s="41"/>
      <c r="D6680" s="44"/>
      <c r="E6680" s="45"/>
      <c r="F6680" s="41"/>
      <c r="G6680" s="67" t="s">
        <v>566</v>
      </c>
      <c r="H6680" s="68">
        <f>+SUM(H6660:H6679)</f>
        <v>6266.61</v>
      </c>
    </row>
    <row r="6681">
      <c r="A6681" s="42"/>
      <c r="B6681" s="140"/>
      <c r="C6681" s="41"/>
      <c r="D6681" s="44"/>
      <c r="E6681" s="45"/>
      <c r="F6681" s="41"/>
      <c r="G6681" s="67" t="s">
        <v>569</v>
      </c>
      <c r="H6681" s="142">
        <f>+H6680/10</f>
        <v>626.661</v>
      </c>
    </row>
    <row r="6682">
      <c r="A6682" s="42"/>
      <c r="B6682" s="140"/>
      <c r="C6682" s="41"/>
      <c r="D6682" s="44"/>
      <c r="E6682" s="45"/>
      <c r="F6682" s="41"/>
      <c r="G6682" s="67" t="s">
        <v>570</v>
      </c>
      <c r="H6682" s="143">
        <f>(H6680+H6681)*1.19</f>
        <v>8202.99249</v>
      </c>
    </row>
    <row r="6683">
      <c r="A6683" s="42"/>
      <c r="B6683" s="140"/>
      <c r="C6683" s="41"/>
      <c r="D6683" s="44"/>
      <c r="E6683" s="45"/>
      <c r="F6683" s="41"/>
      <c r="G6683" s="67" t="s">
        <v>571</v>
      </c>
      <c r="H6683" s="144">
        <f>+H6682/H6684</f>
        <v>0.2159250458</v>
      </c>
    </row>
    <row r="6684">
      <c r="A6684" s="42"/>
      <c r="B6684" s="140"/>
      <c r="C6684" s="41"/>
      <c r="D6684" s="44"/>
      <c r="E6684" s="45"/>
      <c r="F6684" s="41"/>
      <c r="G6684" s="67" t="s">
        <v>572</v>
      </c>
      <c r="H6684" s="145">
        <v>37990.0</v>
      </c>
    </row>
    <row r="6685">
      <c r="A6685" s="42"/>
      <c r="B6685" s="140"/>
      <c r="C6685" s="41"/>
      <c r="D6685" s="44"/>
      <c r="E6685" s="45"/>
      <c r="F6685" s="41"/>
      <c r="G6685" s="67"/>
      <c r="H6685" s="205"/>
    </row>
    <row r="6686">
      <c r="A6686" s="138" t="s">
        <v>562</v>
      </c>
      <c r="B6686" s="139" t="s">
        <v>450</v>
      </c>
      <c r="C6686" s="34"/>
      <c r="D6686" s="35"/>
      <c r="E6686" s="36"/>
      <c r="F6686" s="37"/>
      <c r="G6686" s="38"/>
      <c r="H6686" s="35"/>
    </row>
    <row r="6687">
      <c r="A6687" s="42"/>
      <c r="B6687" s="140"/>
      <c r="C6687" s="42"/>
      <c r="D6687" s="44"/>
      <c r="E6687" s="45"/>
      <c r="F6687" s="42"/>
      <c r="G6687" s="46"/>
      <c r="H6687" s="44"/>
    </row>
    <row r="6688">
      <c r="A6688" s="48" t="s">
        <v>476</v>
      </c>
      <c r="B6688" s="48" t="s">
        <v>477</v>
      </c>
      <c r="C6688" s="48" t="s">
        <v>478</v>
      </c>
      <c r="D6688" s="49" t="s">
        <v>564</v>
      </c>
      <c r="E6688" s="50" t="s">
        <v>10</v>
      </c>
      <c r="F6688" s="48" t="s">
        <v>480</v>
      </c>
      <c r="G6688" s="51" t="s">
        <v>481</v>
      </c>
      <c r="H6688" s="49" t="s">
        <v>565</v>
      </c>
    </row>
    <row r="6689">
      <c r="A6689" s="53">
        <v>1.0</v>
      </c>
      <c r="B6689" s="55" t="s">
        <v>69</v>
      </c>
      <c r="C6689" s="55" t="str">
        <f>+IF(ISERROR(VLOOKUP($B6689,Insumos!$C:$G,3,FALSE)),"",VLOOKUP($B6689,Insumos!$C:$G,3,FALSE))</f>
        <v>GRAMOS</v>
      </c>
      <c r="D6689" s="56">
        <f>+IF(ISERROR(VLOOKUP($B6689,Insumos!$C:$G,2,FALSE)),"",VLOOKUP($B6689,Insumos!$C:$G,2,FALSE))</f>
        <v>2777.79</v>
      </c>
      <c r="E6689" s="57">
        <f>+IF(ISERROR(VLOOKUP($B6689,Insumos!$C:$G,5,FALSE)),"",VLOOKUP($B6689,Insumos!$C:$G,5,FALSE))</f>
        <v>5700</v>
      </c>
      <c r="F6689" s="55" t="str">
        <f>+IF(ISERROR(VLOOKUP($B6689,Insumos!$C:$G,4,FALSE)),"",VLOOKUP($B6689,Insumos!$C:$G,4,FALSE))</f>
        <v>GRAMOS</v>
      </c>
      <c r="G6689" s="141">
        <v>110.0</v>
      </c>
      <c r="H6689" s="56">
        <f t="shared" ref="H6689:H6704" si="241">IF(ISERROR(ROUND(+D6689/E6689*G6689,2)),0,ROUND(+D6689/E6689*G6689,2))</f>
        <v>53.61</v>
      </c>
    </row>
    <row r="6690">
      <c r="A6690" s="53">
        <v>2.0</v>
      </c>
      <c r="B6690" s="55" t="s">
        <v>52</v>
      </c>
      <c r="C6690" s="55" t="str">
        <f>+IF(ISERROR(VLOOKUP($B6690,Insumos!$C:$G,3,FALSE)),"",VLOOKUP($B6690,Insumos!$C:$G,3,FALSE))</f>
        <v>UNIDAD</v>
      </c>
      <c r="D6690" s="56">
        <f>+IF(ISERROR(VLOOKUP($B6690,Insumos!$C:$G,2,FALSE)),"",VLOOKUP($B6690,Insumos!$C:$G,2,FALSE))</f>
        <v>5000</v>
      </c>
      <c r="E6690" s="57">
        <f>+IF(ISERROR(VLOOKUP($B6690,Insumos!$C:$G,5,FALSE)),"",VLOOKUP($B6690,Insumos!$C:$G,5,FALSE))</f>
        <v>100</v>
      </c>
      <c r="F6690" s="55" t="str">
        <f>+IF(ISERROR(VLOOKUP($B6690,Insumos!$C:$G,4,FALSE)),"",VLOOKUP($B6690,Insumos!$C:$G,4,FALSE))</f>
        <v>UNIDAD</v>
      </c>
      <c r="G6690" s="141">
        <v>0.5</v>
      </c>
      <c r="H6690" s="56">
        <f t="shared" si="241"/>
        <v>25</v>
      </c>
    </row>
    <row r="6691">
      <c r="A6691" s="53">
        <v>3.0</v>
      </c>
      <c r="B6691" s="55" t="s">
        <v>32</v>
      </c>
      <c r="C6691" s="55" t="str">
        <f>+IF(ISERROR(VLOOKUP($B6691,Insumos!$C:$G,3,FALSE)),"",VLOOKUP($B6691,Insumos!$C:$G,3,FALSE))</f>
        <v>GRAMOS</v>
      </c>
      <c r="D6691" s="56">
        <f>+IF(ISERROR(VLOOKUP($B6691,Insumos!$C:$G,2,FALSE)),"",VLOOKUP($B6691,Insumos!$C:$G,2,FALSE))</f>
        <v>1890</v>
      </c>
      <c r="E6691" s="57">
        <f>+IF(ISERROR(VLOOKUP($B6691,Insumos!$C:$G,5,FALSE)),"",VLOOKUP($B6691,Insumos!$C:$G,5,FALSE))</f>
        <v>500</v>
      </c>
      <c r="F6691" s="55" t="str">
        <f>+IF(ISERROR(VLOOKUP($B6691,Insumos!$C:$G,4,FALSE)),"",VLOOKUP($B6691,Insumos!$C:$G,4,FALSE))</f>
        <v>GRAMOS</v>
      </c>
      <c r="G6691" s="141">
        <v>40.0</v>
      </c>
      <c r="H6691" s="56">
        <f t="shared" si="241"/>
        <v>151.2</v>
      </c>
    </row>
    <row r="6692">
      <c r="A6692" s="53">
        <v>4.0</v>
      </c>
      <c r="B6692" s="55" t="s">
        <v>33</v>
      </c>
      <c r="C6692" s="55" t="str">
        <f>+IF(ISERROR(VLOOKUP($B6692,Insumos!$C:$G,3,FALSE)),"",VLOOKUP($B6692,Insumos!$C:$G,3,FALSE))</f>
        <v>GRAMOS</v>
      </c>
      <c r="D6692" s="56">
        <f>+IF(ISERROR(VLOOKUP($B6692,Insumos!$C:$G,2,FALSE)),"",VLOOKUP($B6692,Insumos!$C:$G,2,FALSE))</f>
        <v>6945</v>
      </c>
      <c r="E6692" s="57">
        <f>+IF(ISERROR(VLOOKUP($B6692,Insumos!$C:$G,5,FALSE)),"",VLOOKUP($B6692,Insumos!$C:$G,5,FALSE))</f>
        <v>1360</v>
      </c>
      <c r="F6692" s="55" t="str">
        <f>+IF(ISERROR(VLOOKUP($B6692,Insumos!$C:$G,4,FALSE)),"",VLOOKUP($B6692,Insumos!$C:$G,4,FALSE))</f>
        <v>GRAMOS</v>
      </c>
      <c r="G6692" s="141">
        <v>35.0</v>
      </c>
      <c r="H6692" s="56">
        <f t="shared" si="241"/>
        <v>178.73</v>
      </c>
    </row>
    <row r="6693">
      <c r="A6693" s="53">
        <v>5.0</v>
      </c>
      <c r="B6693" s="55" t="s">
        <v>297</v>
      </c>
      <c r="C6693" s="55" t="str">
        <f>+IF(ISERROR(VLOOKUP($B6693,Insumos!$C:$G,3,FALSE)),"",VLOOKUP($B6693,Insumos!$C:$G,3,FALSE))</f>
        <v>CAJA</v>
      </c>
      <c r="D6693" s="56">
        <f>+IF(ISERROR(VLOOKUP($B6693,Insumos!$C:$G,2,FALSE)),"",VLOOKUP($B6693,Insumos!$C:$G,2,FALSE))</f>
        <v>110</v>
      </c>
      <c r="E6693" s="57">
        <f>+IF(ISERROR(VLOOKUP($B6693,Insumos!$C:$G,5,FALSE)),"",VLOOKUP($B6693,Insumos!$C:$G,5,FALSE))</f>
        <v>1</v>
      </c>
      <c r="F6693" s="55" t="str">
        <f>+IF(ISERROR(VLOOKUP($B6693,Insumos!$C:$G,4,FALSE)),"",VLOOKUP($B6693,Insumos!$C:$G,4,FALSE))</f>
        <v>CAJA</v>
      </c>
      <c r="G6693" s="141">
        <v>1.0</v>
      </c>
      <c r="H6693" s="56">
        <f t="shared" si="241"/>
        <v>110</v>
      </c>
    </row>
    <row r="6694">
      <c r="A6694" s="53">
        <v>6.0</v>
      </c>
      <c r="B6694" s="55" t="s">
        <v>314</v>
      </c>
      <c r="C6694" s="55" t="str">
        <f>+IF(ISERROR(VLOOKUP($B6694,Insumos!$C:$G,3,FALSE)),"",VLOOKUP($B6694,Insumos!$C:$G,3,FALSE))</f>
        <v>UNIDAD</v>
      </c>
      <c r="D6694" s="56">
        <f>+IF(ISERROR(VLOOKUP($B6694,Insumos!$C:$G,2,FALSE)),"",VLOOKUP($B6694,Insumos!$C:$G,2,FALSE))</f>
        <v>10.5</v>
      </c>
      <c r="E6694" s="57">
        <f>+IF(ISERROR(VLOOKUP($B6694,Insumos!$C:$G,5,FALSE)),"",VLOOKUP($B6694,Insumos!$C:$G,5,FALSE))</f>
        <v>1</v>
      </c>
      <c r="F6694" s="55" t="str">
        <f>+IF(ISERROR(VLOOKUP($B6694,Insumos!$C:$G,4,FALSE)),"",VLOOKUP($B6694,Insumos!$C:$G,4,FALSE))</f>
        <v>UNIDAD</v>
      </c>
      <c r="G6694" s="141">
        <v>1.0</v>
      </c>
      <c r="H6694" s="56">
        <f t="shared" si="241"/>
        <v>10.5</v>
      </c>
    </row>
    <row r="6695">
      <c r="A6695" s="53">
        <v>7.0</v>
      </c>
      <c r="B6695" s="55" t="s">
        <v>156</v>
      </c>
      <c r="C6695" s="55" t="str">
        <f>+IF(ISERROR(VLOOKUP($B6695,Insumos!$C:$G,3,FALSE)),"",VLOOKUP($B6695,Insumos!$C:$G,3,FALSE))</f>
        <v>GRAMOS</v>
      </c>
      <c r="D6695" s="56">
        <f>+IF(ISERROR(VLOOKUP($B6695,Insumos!$C:$G,2,FALSE)),"",VLOOKUP($B6695,Insumos!$C:$G,2,FALSE))</f>
        <v>909</v>
      </c>
      <c r="E6695" s="57">
        <f>+IF(ISERROR(VLOOKUP($B6695,Insumos!$C:$G,5,FALSE)),"",VLOOKUP($B6695,Insumos!$C:$G,5,FALSE))</f>
        <v>1000</v>
      </c>
      <c r="F6695" s="55" t="str">
        <f>+IF(ISERROR(VLOOKUP($B6695,Insumos!$C:$G,4,FALSE)),"",VLOOKUP($B6695,Insumos!$C:$G,4,FALSE))</f>
        <v>GRAMOS</v>
      </c>
      <c r="G6695" s="141">
        <v>8.0</v>
      </c>
      <c r="H6695" s="56">
        <f t="shared" si="241"/>
        <v>7.27</v>
      </c>
    </row>
    <row r="6696">
      <c r="A6696" s="53">
        <v>8.0</v>
      </c>
      <c r="B6696" s="55" t="s">
        <v>313</v>
      </c>
      <c r="C6696" s="55" t="str">
        <f>+IF(ISERROR(VLOOKUP($B6696,Insumos!$C:$G,3,FALSE)),"",VLOOKUP($B6696,Insumos!$C:$G,3,FALSE))</f>
        <v>GRAMOS</v>
      </c>
      <c r="D6696" s="56">
        <f>+IF(ISERROR(VLOOKUP($B6696,Insumos!$C:$G,2,FALSE)),"",VLOOKUP($B6696,Insumos!$C:$G,2,FALSE))</f>
        <v>6750</v>
      </c>
      <c r="E6696" s="57">
        <f>+IF(ISERROR(VLOOKUP($B6696,Insumos!$C:$G,5,FALSE)),"",VLOOKUP($B6696,Insumos!$C:$G,5,FALSE))</f>
        <v>1000</v>
      </c>
      <c r="F6696" s="55" t="str">
        <f>+IF(ISERROR(VLOOKUP($B6696,Insumos!$C:$G,4,FALSE)),"",VLOOKUP($B6696,Insumos!$C:$G,4,FALSE))</f>
        <v>GRAMOS</v>
      </c>
      <c r="G6696" s="141">
        <v>8.0</v>
      </c>
      <c r="H6696" s="56">
        <f t="shared" si="241"/>
        <v>54</v>
      </c>
    </row>
    <row r="6697">
      <c r="A6697" s="53">
        <v>9.0</v>
      </c>
      <c r="B6697" s="55" t="s">
        <v>311</v>
      </c>
      <c r="C6697" s="55" t="str">
        <f>+IF(ISERROR(VLOOKUP($B6697,Insumos!$C:$G,3,FALSE)),"",VLOOKUP($B6697,Insumos!$C:$G,3,FALSE))</f>
        <v>UNIDAD</v>
      </c>
      <c r="D6697" s="56">
        <f>+IF(ISERROR(VLOOKUP($B6697,Insumos!$C:$G,2,FALSE)),"",VLOOKUP($B6697,Insumos!$C:$G,2,FALSE))</f>
        <v>75.25</v>
      </c>
      <c r="E6697" s="57">
        <f>+IF(ISERROR(VLOOKUP($B6697,Insumos!$C:$G,5,FALSE)),"",VLOOKUP($B6697,Insumos!$C:$G,5,FALSE))</f>
        <v>1</v>
      </c>
      <c r="F6697" s="55" t="str">
        <f>+IF(ISERROR(VLOOKUP($B6697,Insumos!$C:$G,4,FALSE)),"",VLOOKUP($B6697,Insumos!$C:$G,4,FALSE))</f>
        <v>UNIDAD</v>
      </c>
      <c r="G6697" s="141">
        <v>1.0</v>
      </c>
      <c r="H6697" s="56">
        <f t="shared" si="241"/>
        <v>75.25</v>
      </c>
    </row>
    <row r="6698">
      <c r="A6698" s="53">
        <v>10.0</v>
      </c>
      <c r="B6698" s="55" t="s">
        <v>312</v>
      </c>
      <c r="C6698" s="55" t="str">
        <f>+IF(ISERROR(VLOOKUP($B6698,Insumos!$C:$G,3,FALSE)),"",VLOOKUP($B6698,Insumos!$C:$G,3,FALSE))</f>
        <v>UNIDAD</v>
      </c>
      <c r="D6698" s="56">
        <f>+IF(ISERROR(VLOOKUP($B6698,Insumos!$C:$G,2,FALSE)),"",VLOOKUP($B6698,Insumos!$C:$G,2,FALSE))</f>
        <v>90.25</v>
      </c>
      <c r="E6698" s="57">
        <f>+IF(ISERROR(VLOOKUP($B6698,Insumos!$C:$G,5,FALSE)),"",VLOOKUP($B6698,Insumos!$C:$G,5,FALSE))</f>
        <v>1</v>
      </c>
      <c r="F6698" s="55" t="str">
        <f>+IF(ISERROR(VLOOKUP($B6698,Insumos!$C:$G,4,FALSE)),"",VLOOKUP($B6698,Insumos!$C:$G,4,FALSE))</f>
        <v>UNIDAD</v>
      </c>
      <c r="G6698" s="141">
        <v>1.0</v>
      </c>
      <c r="H6698" s="56">
        <f t="shared" si="241"/>
        <v>90.25</v>
      </c>
    </row>
    <row r="6699">
      <c r="A6699" s="53">
        <v>11.0</v>
      </c>
      <c r="B6699" s="55" t="s">
        <v>303</v>
      </c>
      <c r="C6699" s="55" t="str">
        <f>+IF(ISERROR(VLOOKUP($B6699,Insumos!$C:$G,3,FALSE)),"",VLOOKUP($B6699,Insumos!$C:$G,3,FALSE))</f>
        <v>UNIDAD</v>
      </c>
      <c r="D6699" s="56">
        <f>+IF(ISERROR(VLOOKUP($B6699,Insumos!$C:$G,2,FALSE)),"",VLOOKUP($B6699,Insumos!$C:$G,2,FALSE))</f>
        <v>10</v>
      </c>
      <c r="E6699" s="57">
        <f>+IF(ISERROR(VLOOKUP($B6699,Insumos!$C:$G,5,FALSE)),"",VLOOKUP($B6699,Insumos!$C:$G,5,FALSE))</f>
        <v>1</v>
      </c>
      <c r="F6699" s="55" t="str">
        <f>+IF(ISERROR(VLOOKUP($B6699,Insumos!$C:$G,4,FALSE)),"",VLOOKUP($B6699,Insumos!$C:$G,4,FALSE))</f>
        <v>UNIDAD</v>
      </c>
      <c r="G6699" s="141">
        <v>2.0</v>
      </c>
      <c r="H6699" s="56">
        <f t="shared" si="241"/>
        <v>20</v>
      </c>
    </row>
    <row r="6700">
      <c r="A6700" s="53">
        <v>12.0</v>
      </c>
      <c r="B6700" s="55" t="s">
        <v>304</v>
      </c>
      <c r="C6700" s="55" t="str">
        <f>+IF(ISERROR(VLOOKUP($B6700,Insumos!$C:$G,3,FALSE)),"",VLOOKUP($B6700,Insumos!$C:$G,3,FALSE))</f>
        <v>UNIDAD</v>
      </c>
      <c r="D6700" s="56">
        <f>+IF(ISERROR(VLOOKUP($B6700,Insumos!$C:$G,2,FALSE)),"",VLOOKUP($B6700,Insumos!$C:$G,2,FALSE))</f>
        <v>9</v>
      </c>
      <c r="E6700" s="57">
        <f>+IF(ISERROR(VLOOKUP($B6700,Insumos!$C:$G,5,FALSE)),"",VLOOKUP($B6700,Insumos!$C:$G,5,FALSE))</f>
        <v>1</v>
      </c>
      <c r="F6700" s="55" t="str">
        <f>+IF(ISERROR(VLOOKUP($B6700,Insumos!$C:$G,4,FALSE)),"",VLOOKUP($B6700,Insumos!$C:$G,4,FALSE))</f>
        <v>UNIDAD</v>
      </c>
      <c r="G6700" s="141">
        <v>2.0</v>
      </c>
      <c r="H6700" s="56">
        <f t="shared" si="241"/>
        <v>18</v>
      </c>
    </row>
    <row r="6701">
      <c r="A6701" s="53">
        <v>13.0</v>
      </c>
      <c r="B6701" s="55" t="s">
        <v>315</v>
      </c>
      <c r="C6701" s="55" t="str">
        <f>+IF(ISERROR(VLOOKUP($B6701,Insumos!$C:$G,3,FALSE)),"",VLOOKUP($B6701,Insumos!$C:$G,3,FALSE))</f>
        <v>UNIDAD</v>
      </c>
      <c r="D6701" s="56">
        <f>+IF(ISERROR(VLOOKUP($B6701,Insumos!$C:$G,2,FALSE)),"",VLOOKUP($B6701,Insumos!$C:$G,2,FALSE))</f>
        <v>170</v>
      </c>
      <c r="E6701" s="57">
        <f>+IF(ISERROR(VLOOKUP($B6701,Insumos!$C:$G,5,FALSE)),"",VLOOKUP($B6701,Insumos!$C:$G,5,FALSE))</f>
        <v>1</v>
      </c>
      <c r="F6701" s="55" t="str">
        <f>+IF(ISERROR(VLOOKUP($B6701,Insumos!$C:$G,4,FALSE)),"",VLOOKUP($B6701,Insumos!$C:$G,4,FALSE))</f>
        <v>UNIDAD</v>
      </c>
      <c r="G6701" s="141">
        <v>1.0</v>
      </c>
      <c r="H6701" s="56">
        <f t="shared" si="241"/>
        <v>170</v>
      </c>
    </row>
    <row r="6702">
      <c r="A6702" s="53">
        <v>14.0</v>
      </c>
      <c r="B6702" s="153"/>
      <c r="C6702" s="55" t="str">
        <f>+IF(ISERROR(VLOOKUP($B6702,Insumos!$C:$G,3,FALSE)),"",VLOOKUP($B6702,Insumos!$C:$G,3,FALSE))</f>
        <v/>
      </c>
      <c r="D6702" s="56" t="str">
        <f>+IF(ISERROR(VLOOKUP($B6702,Insumos!$C:$G,2,FALSE)),"",VLOOKUP($B6702,Insumos!$C:$G,2,FALSE))</f>
        <v/>
      </c>
      <c r="E6702" s="57" t="str">
        <f>+IF(ISERROR(VLOOKUP($B6702,Insumos!$C:$G,5,FALSE)),"",VLOOKUP($B6702,Insumos!$C:$G,5,FALSE))</f>
        <v/>
      </c>
      <c r="F6702" s="55" t="str">
        <f>+IF(ISERROR(VLOOKUP($B6702,Insumos!$C:$G,4,FALSE)),"",VLOOKUP($B6702,Insumos!$C:$G,4,FALSE))</f>
        <v/>
      </c>
      <c r="G6702" s="141"/>
      <c r="H6702" s="56">
        <f t="shared" si="241"/>
        <v>0</v>
      </c>
    </row>
    <row r="6703">
      <c r="A6703" s="53">
        <v>15.0</v>
      </c>
      <c r="B6703" s="153"/>
      <c r="C6703" s="55" t="str">
        <f>+IF(ISERROR(VLOOKUP($B6703,Insumos!$C:$G,3,FALSE)),"",VLOOKUP($B6703,Insumos!$C:$G,3,FALSE))</f>
        <v/>
      </c>
      <c r="D6703" s="56" t="str">
        <f>+IF(ISERROR(VLOOKUP($B6703,Insumos!$C:$G,2,FALSE)),"",VLOOKUP($B6703,Insumos!$C:$G,2,FALSE))</f>
        <v/>
      </c>
      <c r="E6703" s="57" t="str">
        <f>+IF(ISERROR(VLOOKUP($B6703,Insumos!$C:$G,5,FALSE)),"",VLOOKUP($B6703,Insumos!$C:$G,5,FALSE))</f>
        <v/>
      </c>
      <c r="F6703" s="55" t="str">
        <f>+IF(ISERROR(VLOOKUP($B6703,Insumos!$C:$G,4,FALSE)),"",VLOOKUP($B6703,Insumos!$C:$G,4,FALSE))</f>
        <v/>
      </c>
      <c r="G6703" s="141"/>
      <c r="H6703" s="56">
        <f t="shared" si="241"/>
        <v>0</v>
      </c>
    </row>
    <row r="6704">
      <c r="A6704" s="53">
        <v>16.0</v>
      </c>
      <c r="B6704" s="153"/>
      <c r="C6704" s="55" t="str">
        <f>+IF(ISERROR(VLOOKUP($B6704,Insumos!$C:$G,3,FALSE)),"",VLOOKUP($B6704,Insumos!$C:$G,3,FALSE))</f>
        <v/>
      </c>
      <c r="D6704" s="56" t="str">
        <f>+IF(ISERROR(VLOOKUP($B6704,Insumos!$C:$G,2,FALSE)),"",VLOOKUP($B6704,Insumos!$C:$G,2,FALSE))</f>
        <v/>
      </c>
      <c r="E6704" s="57" t="str">
        <f>+IF(ISERROR(VLOOKUP($B6704,Insumos!$C:$G,5,FALSE)),"",VLOOKUP($B6704,Insumos!$C:$G,5,FALSE))</f>
        <v/>
      </c>
      <c r="F6704" s="55" t="str">
        <f>+IF(ISERROR(VLOOKUP($B6704,Insumos!$C:$G,4,FALSE)),"",VLOOKUP($B6704,Insumos!$C:$G,4,FALSE))</f>
        <v/>
      </c>
      <c r="G6704" s="141"/>
      <c r="H6704" s="56">
        <f t="shared" si="241"/>
        <v>0</v>
      </c>
    </row>
    <row r="6705">
      <c r="A6705" s="42"/>
      <c r="B6705" s="140"/>
      <c r="C6705" s="41"/>
      <c r="D6705" s="44"/>
      <c r="E6705" s="45"/>
      <c r="F6705" s="41"/>
      <c r="G6705" s="67" t="s">
        <v>566</v>
      </c>
      <c r="H6705" s="68">
        <f>+SUM(H6689:H6704)</f>
        <v>963.81</v>
      </c>
    </row>
    <row r="6706">
      <c r="A6706" s="42"/>
      <c r="B6706" s="140"/>
      <c r="C6706" s="41"/>
      <c r="D6706" s="44"/>
      <c r="E6706" s="45"/>
      <c r="F6706" s="41"/>
      <c r="G6706" s="67" t="s">
        <v>569</v>
      </c>
      <c r="H6706" s="142">
        <f>+H6705/10</f>
        <v>96.381</v>
      </c>
    </row>
    <row r="6707">
      <c r="A6707" s="42"/>
      <c r="B6707" s="140"/>
      <c r="C6707" s="41"/>
      <c r="D6707" s="44"/>
      <c r="E6707" s="45"/>
      <c r="F6707" s="41"/>
      <c r="G6707" s="67" t="s">
        <v>570</v>
      </c>
      <c r="H6707" s="143">
        <f>(H6705+H6706)*1.19</f>
        <v>1261.62729</v>
      </c>
    </row>
    <row r="6708">
      <c r="A6708" s="42"/>
      <c r="B6708" s="140"/>
      <c r="C6708" s="41"/>
      <c r="D6708" s="44"/>
      <c r="E6708" s="45"/>
      <c r="F6708" s="41"/>
      <c r="G6708" s="67" t="s">
        <v>571</v>
      </c>
      <c r="H6708" s="144" t="str">
        <f>+H6707/H6709</f>
        <v>#DIV/0!</v>
      </c>
    </row>
    <row r="6709">
      <c r="A6709" s="42"/>
      <c r="B6709" s="140"/>
      <c r="C6709" s="41"/>
      <c r="D6709" s="44"/>
      <c r="E6709" s="45"/>
      <c r="F6709" s="41"/>
      <c r="G6709" s="67" t="s">
        <v>572</v>
      </c>
      <c r="H6709" s="145"/>
    </row>
    <row r="6710">
      <c r="A6710" s="42"/>
      <c r="B6710" s="140"/>
      <c r="C6710" s="41"/>
      <c r="D6710" s="44"/>
      <c r="E6710" s="45"/>
      <c r="F6710" s="41"/>
      <c r="G6710" s="67"/>
      <c r="H6710" s="169"/>
    </row>
    <row r="6711">
      <c r="A6711" s="42"/>
      <c r="B6711" s="140"/>
      <c r="C6711" s="41"/>
      <c r="D6711" s="44"/>
      <c r="E6711" s="45"/>
      <c r="F6711" s="41"/>
      <c r="G6711" s="67"/>
      <c r="H6711" s="205"/>
    </row>
    <row r="6712">
      <c r="A6712" s="42"/>
      <c r="B6712" s="140"/>
      <c r="C6712" s="41"/>
      <c r="D6712" s="44"/>
      <c r="E6712" s="45"/>
      <c r="F6712" s="41"/>
      <c r="G6712" s="67"/>
      <c r="H6712" s="205"/>
    </row>
    <row r="6713">
      <c r="A6713" s="42"/>
      <c r="B6713" s="140"/>
      <c r="C6713" s="41"/>
      <c r="D6713" s="44"/>
      <c r="E6713" s="45"/>
      <c r="F6713" s="41"/>
      <c r="G6713" s="67"/>
      <c r="H6713" s="205"/>
    </row>
    <row r="6714">
      <c r="A6714" s="138" t="s">
        <v>562</v>
      </c>
      <c r="B6714" s="139" t="s">
        <v>451</v>
      </c>
      <c r="C6714" s="34"/>
      <c r="D6714" s="35"/>
      <c r="E6714" s="36"/>
      <c r="F6714" s="37"/>
      <c r="G6714" s="38"/>
      <c r="H6714" s="35"/>
    </row>
    <row r="6715">
      <c r="A6715" s="42"/>
      <c r="B6715" s="140"/>
      <c r="C6715" s="42"/>
      <c r="D6715" s="44"/>
      <c r="E6715" s="45"/>
      <c r="F6715" s="42"/>
      <c r="G6715" s="46"/>
      <c r="H6715" s="44"/>
    </row>
    <row r="6716">
      <c r="A6716" s="48" t="s">
        <v>476</v>
      </c>
      <c r="B6716" s="48" t="s">
        <v>477</v>
      </c>
      <c r="C6716" s="48" t="s">
        <v>478</v>
      </c>
      <c r="D6716" s="49" t="s">
        <v>564</v>
      </c>
      <c r="E6716" s="50" t="s">
        <v>10</v>
      </c>
      <c r="F6716" s="48" t="s">
        <v>480</v>
      </c>
      <c r="G6716" s="51" t="s">
        <v>481</v>
      </c>
      <c r="H6716" s="49" t="s">
        <v>565</v>
      </c>
    </row>
    <row r="6717">
      <c r="A6717" s="53">
        <v>1.0</v>
      </c>
      <c r="B6717" s="55" t="s">
        <v>69</v>
      </c>
      <c r="C6717" s="55" t="str">
        <f>+IF(ISERROR(VLOOKUP($B6717,Insumos!$C:$G,3,FALSE)),"",VLOOKUP($B6717,Insumos!$C:$G,3,FALSE))</f>
        <v>GRAMOS</v>
      </c>
      <c r="D6717" s="56">
        <f>+IF(ISERROR(VLOOKUP($B6717,Insumos!$C:$G,2,FALSE)),"",VLOOKUP($B6717,Insumos!$C:$G,2,FALSE))</f>
        <v>2777.79</v>
      </c>
      <c r="E6717" s="57">
        <f>+IF(ISERROR(VLOOKUP($B6717,Insumos!$C:$G,5,FALSE)),"",VLOOKUP($B6717,Insumos!$C:$G,5,FALSE))</f>
        <v>5700</v>
      </c>
      <c r="F6717" s="55" t="str">
        <f>+IF(ISERROR(VLOOKUP($B6717,Insumos!$C:$G,4,FALSE)),"",VLOOKUP($B6717,Insumos!$C:$G,4,FALSE))</f>
        <v>GRAMOS</v>
      </c>
      <c r="G6717" s="141">
        <v>110.0</v>
      </c>
      <c r="H6717" s="56">
        <f t="shared" ref="H6717:H6732" si="242">IF(ISERROR(ROUND(+D6717/E6717*G6717,2)),0,ROUND(+D6717/E6717*G6717,2))</f>
        <v>53.61</v>
      </c>
    </row>
    <row r="6718">
      <c r="A6718" s="53">
        <v>2.0</v>
      </c>
      <c r="B6718" s="55" t="s">
        <v>52</v>
      </c>
      <c r="C6718" s="55" t="str">
        <f>+IF(ISERROR(VLOOKUP($B6718,Insumos!$C:$G,3,FALSE)),"",VLOOKUP($B6718,Insumos!$C:$G,3,FALSE))</f>
        <v>UNIDAD</v>
      </c>
      <c r="D6718" s="56">
        <f>+IF(ISERROR(VLOOKUP($B6718,Insumos!$C:$G,2,FALSE)),"",VLOOKUP($B6718,Insumos!$C:$G,2,FALSE))</f>
        <v>5000</v>
      </c>
      <c r="E6718" s="57">
        <f>+IF(ISERROR(VLOOKUP($B6718,Insumos!$C:$G,5,FALSE)),"",VLOOKUP($B6718,Insumos!$C:$G,5,FALSE))</f>
        <v>100</v>
      </c>
      <c r="F6718" s="55" t="str">
        <f>+IF(ISERROR(VLOOKUP($B6718,Insumos!$C:$G,4,FALSE)),"",VLOOKUP($B6718,Insumos!$C:$G,4,FALSE))</f>
        <v>UNIDAD</v>
      </c>
      <c r="G6718" s="141">
        <v>0.5</v>
      </c>
      <c r="H6718" s="56">
        <f t="shared" si="242"/>
        <v>25</v>
      </c>
    </row>
    <row r="6719">
      <c r="A6719" s="53">
        <v>3.0</v>
      </c>
      <c r="B6719" s="55" t="s">
        <v>235</v>
      </c>
      <c r="C6719" s="55" t="str">
        <f>+IF(ISERROR(VLOOKUP($B6719,Insumos!$C:$G,3,FALSE)),"",VLOOKUP($B6719,Insumos!$C:$G,3,FALSE))</f>
        <v>GRAMOS</v>
      </c>
      <c r="D6719" s="56">
        <f>+IF(ISERROR(VLOOKUP($B6719,Insumos!$C:$G,2,FALSE)),"",VLOOKUP($B6719,Insumos!$C:$G,2,FALSE))</f>
        <v>13944.82759</v>
      </c>
      <c r="E6719" s="57">
        <f>+IF(ISERROR(VLOOKUP($B6719,Insumos!$C:$G,5,FALSE)),"",VLOOKUP($B6719,Insumos!$C:$G,5,FALSE))</f>
        <v>1000</v>
      </c>
      <c r="F6719" s="55" t="str">
        <f>+IF(ISERROR(VLOOKUP($B6719,Insumos!$C:$G,4,FALSE)),"",VLOOKUP($B6719,Insumos!$C:$G,4,FALSE))</f>
        <v>GRAMOS</v>
      </c>
      <c r="G6719" s="141">
        <v>40.0</v>
      </c>
      <c r="H6719" s="56">
        <f t="shared" si="242"/>
        <v>557.79</v>
      </c>
    </row>
    <row r="6720">
      <c r="A6720" s="53">
        <v>4.0</v>
      </c>
      <c r="B6720" s="55" t="s">
        <v>33</v>
      </c>
      <c r="C6720" s="55" t="str">
        <f>+IF(ISERROR(VLOOKUP($B6720,Insumos!$C:$G,3,FALSE)),"",VLOOKUP($B6720,Insumos!$C:$G,3,FALSE))</f>
        <v>GRAMOS</v>
      </c>
      <c r="D6720" s="56">
        <f>+IF(ISERROR(VLOOKUP($B6720,Insumos!$C:$G,2,FALSE)),"",VLOOKUP($B6720,Insumos!$C:$G,2,FALSE))</f>
        <v>6945</v>
      </c>
      <c r="E6720" s="57">
        <f>+IF(ISERROR(VLOOKUP($B6720,Insumos!$C:$G,5,FALSE)),"",VLOOKUP($B6720,Insumos!$C:$G,5,FALSE))</f>
        <v>1360</v>
      </c>
      <c r="F6720" s="55" t="str">
        <f>+IF(ISERROR(VLOOKUP($B6720,Insumos!$C:$G,4,FALSE)),"",VLOOKUP($B6720,Insumos!$C:$G,4,FALSE))</f>
        <v>GRAMOS</v>
      </c>
      <c r="G6720" s="141">
        <v>35.0</v>
      </c>
      <c r="H6720" s="56">
        <f t="shared" si="242"/>
        <v>178.73</v>
      </c>
    </row>
    <row r="6721">
      <c r="A6721" s="53">
        <v>5.0</v>
      </c>
      <c r="B6721" s="55" t="s">
        <v>297</v>
      </c>
      <c r="C6721" s="55" t="str">
        <f>+IF(ISERROR(VLOOKUP($B6721,Insumos!$C:$G,3,FALSE)),"",VLOOKUP($B6721,Insumos!$C:$G,3,FALSE))</f>
        <v>CAJA</v>
      </c>
      <c r="D6721" s="56">
        <f>+IF(ISERROR(VLOOKUP($B6721,Insumos!$C:$G,2,FALSE)),"",VLOOKUP($B6721,Insumos!$C:$G,2,FALSE))</f>
        <v>110</v>
      </c>
      <c r="E6721" s="57">
        <f>+IF(ISERROR(VLOOKUP($B6721,Insumos!$C:$G,5,FALSE)),"",VLOOKUP($B6721,Insumos!$C:$G,5,FALSE))</f>
        <v>1</v>
      </c>
      <c r="F6721" s="55" t="str">
        <f>+IF(ISERROR(VLOOKUP($B6721,Insumos!$C:$G,4,FALSE)),"",VLOOKUP($B6721,Insumos!$C:$G,4,FALSE))</f>
        <v>CAJA</v>
      </c>
      <c r="G6721" s="141">
        <v>1.0</v>
      </c>
      <c r="H6721" s="56">
        <f t="shared" si="242"/>
        <v>110</v>
      </c>
    </row>
    <row r="6722">
      <c r="A6722" s="53">
        <v>6.0</v>
      </c>
      <c r="B6722" s="55" t="s">
        <v>314</v>
      </c>
      <c r="C6722" s="55" t="str">
        <f>+IF(ISERROR(VLOOKUP($B6722,Insumos!$C:$G,3,FALSE)),"",VLOOKUP($B6722,Insumos!$C:$G,3,FALSE))</f>
        <v>UNIDAD</v>
      </c>
      <c r="D6722" s="56">
        <f>+IF(ISERROR(VLOOKUP($B6722,Insumos!$C:$G,2,FALSE)),"",VLOOKUP($B6722,Insumos!$C:$G,2,FALSE))</f>
        <v>10.5</v>
      </c>
      <c r="E6722" s="57">
        <f>+IF(ISERROR(VLOOKUP($B6722,Insumos!$C:$G,5,FALSE)),"",VLOOKUP($B6722,Insumos!$C:$G,5,FALSE))</f>
        <v>1</v>
      </c>
      <c r="F6722" s="55" t="str">
        <f>+IF(ISERROR(VLOOKUP($B6722,Insumos!$C:$G,4,FALSE)),"",VLOOKUP($B6722,Insumos!$C:$G,4,FALSE))</f>
        <v>UNIDAD</v>
      </c>
      <c r="G6722" s="141">
        <v>1.0</v>
      </c>
      <c r="H6722" s="56">
        <f t="shared" si="242"/>
        <v>10.5</v>
      </c>
    </row>
    <row r="6723">
      <c r="A6723" s="53">
        <v>7.0</v>
      </c>
      <c r="B6723" s="55" t="s">
        <v>156</v>
      </c>
      <c r="C6723" s="55" t="str">
        <f>+IF(ISERROR(VLOOKUP($B6723,Insumos!$C:$G,3,FALSE)),"",VLOOKUP($B6723,Insumos!$C:$G,3,FALSE))</f>
        <v>GRAMOS</v>
      </c>
      <c r="D6723" s="56">
        <f>+IF(ISERROR(VLOOKUP($B6723,Insumos!$C:$G,2,FALSE)),"",VLOOKUP($B6723,Insumos!$C:$G,2,FALSE))</f>
        <v>909</v>
      </c>
      <c r="E6723" s="57">
        <f>+IF(ISERROR(VLOOKUP($B6723,Insumos!$C:$G,5,FALSE)),"",VLOOKUP($B6723,Insumos!$C:$G,5,FALSE))</f>
        <v>1000</v>
      </c>
      <c r="F6723" s="55" t="str">
        <f>+IF(ISERROR(VLOOKUP($B6723,Insumos!$C:$G,4,FALSE)),"",VLOOKUP($B6723,Insumos!$C:$G,4,FALSE))</f>
        <v>GRAMOS</v>
      </c>
      <c r="G6723" s="141">
        <v>8.0</v>
      </c>
      <c r="H6723" s="56">
        <f t="shared" si="242"/>
        <v>7.27</v>
      </c>
    </row>
    <row r="6724">
      <c r="A6724" s="53">
        <v>8.0</v>
      </c>
      <c r="B6724" s="55" t="s">
        <v>313</v>
      </c>
      <c r="C6724" s="55" t="str">
        <f>+IF(ISERROR(VLOOKUP($B6724,Insumos!$C:$G,3,FALSE)),"",VLOOKUP($B6724,Insumos!$C:$G,3,FALSE))</f>
        <v>GRAMOS</v>
      </c>
      <c r="D6724" s="56">
        <f>+IF(ISERROR(VLOOKUP($B6724,Insumos!$C:$G,2,FALSE)),"",VLOOKUP($B6724,Insumos!$C:$G,2,FALSE))</f>
        <v>6750</v>
      </c>
      <c r="E6724" s="57">
        <f>+IF(ISERROR(VLOOKUP($B6724,Insumos!$C:$G,5,FALSE)),"",VLOOKUP($B6724,Insumos!$C:$G,5,FALSE))</f>
        <v>1000</v>
      </c>
      <c r="F6724" s="55" t="str">
        <f>+IF(ISERROR(VLOOKUP($B6724,Insumos!$C:$G,4,FALSE)),"",VLOOKUP($B6724,Insumos!$C:$G,4,FALSE))</f>
        <v>GRAMOS</v>
      </c>
      <c r="G6724" s="141">
        <v>8.0</v>
      </c>
      <c r="H6724" s="56">
        <f t="shared" si="242"/>
        <v>54</v>
      </c>
    </row>
    <row r="6725">
      <c r="A6725" s="53">
        <v>9.0</v>
      </c>
      <c r="B6725" s="55" t="s">
        <v>311</v>
      </c>
      <c r="C6725" s="55" t="str">
        <f>+IF(ISERROR(VLOOKUP($B6725,Insumos!$C:$G,3,FALSE)),"",VLOOKUP($B6725,Insumos!$C:$G,3,FALSE))</f>
        <v>UNIDAD</v>
      </c>
      <c r="D6725" s="56">
        <f>+IF(ISERROR(VLOOKUP($B6725,Insumos!$C:$G,2,FALSE)),"",VLOOKUP($B6725,Insumos!$C:$G,2,FALSE))</f>
        <v>75.25</v>
      </c>
      <c r="E6725" s="57">
        <f>+IF(ISERROR(VLOOKUP($B6725,Insumos!$C:$G,5,FALSE)),"",VLOOKUP($B6725,Insumos!$C:$G,5,FALSE))</f>
        <v>1</v>
      </c>
      <c r="F6725" s="55" t="str">
        <f>+IF(ISERROR(VLOOKUP($B6725,Insumos!$C:$G,4,FALSE)),"",VLOOKUP($B6725,Insumos!$C:$G,4,FALSE))</f>
        <v>UNIDAD</v>
      </c>
      <c r="G6725" s="141">
        <v>1.0</v>
      </c>
      <c r="H6725" s="56">
        <f t="shared" si="242"/>
        <v>75.25</v>
      </c>
    </row>
    <row r="6726">
      <c r="A6726" s="53">
        <v>10.0</v>
      </c>
      <c r="B6726" s="55" t="s">
        <v>312</v>
      </c>
      <c r="C6726" s="55" t="str">
        <f>+IF(ISERROR(VLOOKUP($B6726,Insumos!$C:$G,3,FALSE)),"",VLOOKUP($B6726,Insumos!$C:$G,3,FALSE))</f>
        <v>UNIDAD</v>
      </c>
      <c r="D6726" s="56">
        <f>+IF(ISERROR(VLOOKUP($B6726,Insumos!$C:$G,2,FALSE)),"",VLOOKUP($B6726,Insumos!$C:$G,2,FALSE))</f>
        <v>90.25</v>
      </c>
      <c r="E6726" s="57">
        <f>+IF(ISERROR(VLOOKUP($B6726,Insumos!$C:$G,5,FALSE)),"",VLOOKUP($B6726,Insumos!$C:$G,5,FALSE))</f>
        <v>1</v>
      </c>
      <c r="F6726" s="55" t="str">
        <f>+IF(ISERROR(VLOOKUP($B6726,Insumos!$C:$G,4,FALSE)),"",VLOOKUP($B6726,Insumos!$C:$G,4,FALSE))</f>
        <v>UNIDAD</v>
      </c>
      <c r="G6726" s="141">
        <v>1.0</v>
      </c>
      <c r="H6726" s="56">
        <f t="shared" si="242"/>
        <v>90.25</v>
      </c>
    </row>
    <row r="6727">
      <c r="A6727" s="53">
        <v>11.0</v>
      </c>
      <c r="B6727" s="55" t="s">
        <v>303</v>
      </c>
      <c r="C6727" s="55" t="str">
        <f>+IF(ISERROR(VLOOKUP($B6727,Insumos!$C:$G,3,FALSE)),"",VLOOKUP($B6727,Insumos!$C:$G,3,FALSE))</f>
        <v>UNIDAD</v>
      </c>
      <c r="D6727" s="56">
        <f>+IF(ISERROR(VLOOKUP($B6727,Insumos!$C:$G,2,FALSE)),"",VLOOKUP($B6727,Insumos!$C:$G,2,FALSE))</f>
        <v>10</v>
      </c>
      <c r="E6727" s="57">
        <f>+IF(ISERROR(VLOOKUP($B6727,Insumos!$C:$G,5,FALSE)),"",VLOOKUP($B6727,Insumos!$C:$G,5,FALSE))</f>
        <v>1</v>
      </c>
      <c r="F6727" s="55" t="str">
        <f>+IF(ISERROR(VLOOKUP($B6727,Insumos!$C:$G,4,FALSE)),"",VLOOKUP($B6727,Insumos!$C:$G,4,FALSE))</f>
        <v>UNIDAD</v>
      </c>
      <c r="G6727" s="141">
        <v>2.0</v>
      </c>
      <c r="H6727" s="56">
        <f t="shared" si="242"/>
        <v>20</v>
      </c>
    </row>
    <row r="6728">
      <c r="A6728" s="53">
        <v>12.0</v>
      </c>
      <c r="B6728" s="55" t="s">
        <v>304</v>
      </c>
      <c r="C6728" s="55" t="str">
        <f>+IF(ISERROR(VLOOKUP($B6728,Insumos!$C:$G,3,FALSE)),"",VLOOKUP($B6728,Insumos!$C:$G,3,FALSE))</f>
        <v>UNIDAD</v>
      </c>
      <c r="D6728" s="56">
        <f>+IF(ISERROR(VLOOKUP($B6728,Insumos!$C:$G,2,FALSE)),"",VLOOKUP($B6728,Insumos!$C:$G,2,FALSE))</f>
        <v>9</v>
      </c>
      <c r="E6728" s="57">
        <f>+IF(ISERROR(VLOOKUP($B6728,Insumos!$C:$G,5,FALSE)),"",VLOOKUP($B6728,Insumos!$C:$G,5,FALSE))</f>
        <v>1</v>
      </c>
      <c r="F6728" s="55" t="str">
        <f>+IF(ISERROR(VLOOKUP($B6728,Insumos!$C:$G,4,FALSE)),"",VLOOKUP($B6728,Insumos!$C:$G,4,FALSE))</f>
        <v>UNIDAD</v>
      </c>
      <c r="G6728" s="141">
        <v>2.0</v>
      </c>
      <c r="H6728" s="56">
        <f t="shared" si="242"/>
        <v>18</v>
      </c>
    </row>
    <row r="6729">
      <c r="A6729" s="53">
        <v>13.0</v>
      </c>
      <c r="B6729" s="55" t="s">
        <v>315</v>
      </c>
      <c r="C6729" s="55" t="str">
        <f>+IF(ISERROR(VLOOKUP($B6729,Insumos!$C:$G,3,FALSE)),"",VLOOKUP($B6729,Insumos!$C:$G,3,FALSE))</f>
        <v>UNIDAD</v>
      </c>
      <c r="D6729" s="56">
        <f>+IF(ISERROR(VLOOKUP($B6729,Insumos!$C:$G,2,FALSE)),"",VLOOKUP($B6729,Insumos!$C:$G,2,FALSE))</f>
        <v>170</v>
      </c>
      <c r="E6729" s="57">
        <f>+IF(ISERROR(VLOOKUP($B6729,Insumos!$C:$G,5,FALSE)),"",VLOOKUP($B6729,Insumos!$C:$G,5,FALSE))</f>
        <v>1</v>
      </c>
      <c r="F6729" s="55" t="str">
        <f>+IF(ISERROR(VLOOKUP($B6729,Insumos!$C:$G,4,FALSE)),"",VLOOKUP($B6729,Insumos!$C:$G,4,FALSE))</f>
        <v>UNIDAD</v>
      </c>
      <c r="G6729" s="141">
        <v>1.0</v>
      </c>
      <c r="H6729" s="56">
        <f t="shared" si="242"/>
        <v>170</v>
      </c>
    </row>
    <row r="6730">
      <c r="A6730" s="53">
        <v>14.0</v>
      </c>
      <c r="B6730" s="153"/>
      <c r="C6730" s="55" t="str">
        <f>+IF(ISERROR(VLOOKUP($B6730,Insumos!$C:$G,3,FALSE)),"",VLOOKUP($B6730,Insumos!$C:$G,3,FALSE))</f>
        <v/>
      </c>
      <c r="D6730" s="56" t="str">
        <f>+IF(ISERROR(VLOOKUP($B6730,Insumos!$C:$G,2,FALSE)),"",VLOOKUP($B6730,Insumos!$C:$G,2,FALSE))</f>
        <v/>
      </c>
      <c r="E6730" s="57" t="str">
        <f>+IF(ISERROR(VLOOKUP($B6730,Insumos!$C:$G,5,FALSE)),"",VLOOKUP($B6730,Insumos!$C:$G,5,FALSE))</f>
        <v/>
      </c>
      <c r="F6730" s="55" t="str">
        <f>+IF(ISERROR(VLOOKUP($B6730,Insumos!$C:$G,4,FALSE)),"",VLOOKUP($B6730,Insumos!$C:$G,4,FALSE))</f>
        <v/>
      </c>
      <c r="G6730" s="141"/>
      <c r="H6730" s="56">
        <f t="shared" si="242"/>
        <v>0</v>
      </c>
    </row>
    <row r="6731">
      <c r="A6731" s="53">
        <v>15.0</v>
      </c>
      <c r="B6731" s="153"/>
      <c r="C6731" s="55" t="str">
        <f>+IF(ISERROR(VLOOKUP($B6731,Insumos!$C:$G,3,FALSE)),"",VLOOKUP($B6731,Insumos!$C:$G,3,FALSE))</f>
        <v/>
      </c>
      <c r="D6731" s="56" t="str">
        <f>+IF(ISERROR(VLOOKUP($B6731,Insumos!$C:$G,2,FALSE)),"",VLOOKUP($B6731,Insumos!$C:$G,2,FALSE))</f>
        <v/>
      </c>
      <c r="E6731" s="57" t="str">
        <f>+IF(ISERROR(VLOOKUP($B6731,Insumos!$C:$G,5,FALSE)),"",VLOOKUP($B6731,Insumos!$C:$G,5,FALSE))</f>
        <v/>
      </c>
      <c r="F6731" s="55" t="str">
        <f>+IF(ISERROR(VLOOKUP($B6731,Insumos!$C:$G,4,FALSE)),"",VLOOKUP($B6731,Insumos!$C:$G,4,FALSE))</f>
        <v/>
      </c>
      <c r="G6731" s="141"/>
      <c r="H6731" s="56">
        <f t="shared" si="242"/>
        <v>0</v>
      </c>
    </row>
    <row r="6732">
      <c r="A6732" s="53">
        <v>16.0</v>
      </c>
      <c r="B6732" s="153"/>
      <c r="C6732" s="55" t="str">
        <f>+IF(ISERROR(VLOOKUP($B6732,Insumos!$C:$G,3,FALSE)),"",VLOOKUP($B6732,Insumos!$C:$G,3,FALSE))</f>
        <v/>
      </c>
      <c r="D6732" s="56" t="str">
        <f>+IF(ISERROR(VLOOKUP($B6732,Insumos!$C:$G,2,FALSE)),"",VLOOKUP($B6732,Insumos!$C:$G,2,FALSE))</f>
        <v/>
      </c>
      <c r="E6732" s="57" t="str">
        <f>+IF(ISERROR(VLOOKUP($B6732,Insumos!$C:$G,5,FALSE)),"",VLOOKUP($B6732,Insumos!$C:$G,5,FALSE))</f>
        <v/>
      </c>
      <c r="F6732" s="55" t="str">
        <f>+IF(ISERROR(VLOOKUP($B6732,Insumos!$C:$G,4,FALSE)),"",VLOOKUP($B6732,Insumos!$C:$G,4,FALSE))</f>
        <v/>
      </c>
      <c r="G6732" s="141"/>
      <c r="H6732" s="56">
        <f t="shared" si="242"/>
        <v>0</v>
      </c>
    </row>
    <row r="6733">
      <c r="A6733" s="42"/>
      <c r="B6733" s="140"/>
      <c r="C6733" s="41"/>
      <c r="D6733" s="44"/>
      <c r="E6733" s="45"/>
      <c r="F6733" s="41"/>
      <c r="G6733" s="67" t="s">
        <v>566</v>
      </c>
      <c r="H6733" s="68">
        <f>+SUM(H6717:H6732)</f>
        <v>1370.4</v>
      </c>
    </row>
    <row r="6734">
      <c r="A6734" s="42"/>
      <c r="B6734" s="140"/>
      <c r="C6734" s="41"/>
      <c r="D6734" s="44"/>
      <c r="E6734" s="45"/>
      <c r="F6734" s="41"/>
      <c r="G6734" s="67" t="s">
        <v>569</v>
      </c>
      <c r="H6734" s="142">
        <f>+H6733/10</f>
        <v>137.04</v>
      </c>
    </row>
    <row r="6735">
      <c r="A6735" s="42"/>
      <c r="B6735" s="140"/>
      <c r="C6735" s="41"/>
      <c r="D6735" s="44"/>
      <c r="E6735" s="45"/>
      <c r="F6735" s="41"/>
      <c r="G6735" s="67" t="s">
        <v>570</v>
      </c>
      <c r="H6735" s="143">
        <f>(H6733+H6734)*1.19</f>
        <v>1793.8536</v>
      </c>
    </row>
    <row r="6736">
      <c r="A6736" s="42"/>
      <c r="B6736" s="140"/>
      <c r="C6736" s="41"/>
      <c r="D6736" s="44"/>
      <c r="E6736" s="45"/>
      <c r="F6736" s="41"/>
      <c r="G6736" s="67" t="s">
        <v>571</v>
      </c>
      <c r="H6736" s="144" t="str">
        <f>+H6735/H6737</f>
        <v>#DIV/0!</v>
      </c>
    </row>
    <row r="6737">
      <c r="A6737" s="42"/>
      <c r="B6737" s="140"/>
      <c r="C6737" s="41"/>
      <c r="D6737" s="44"/>
      <c r="E6737" s="45"/>
      <c r="F6737" s="41"/>
      <c r="G6737" s="67" t="s">
        <v>572</v>
      </c>
      <c r="H6737" s="145"/>
    </row>
    <row r="6738">
      <c r="A6738" s="42"/>
      <c r="B6738" s="140"/>
      <c r="C6738" s="41"/>
      <c r="D6738" s="44"/>
      <c r="E6738" s="45"/>
      <c r="F6738" s="41"/>
      <c r="G6738" s="67"/>
      <c r="H6738" s="211"/>
    </row>
    <row r="6739">
      <c r="A6739" s="138" t="s">
        <v>562</v>
      </c>
      <c r="B6739" s="139" t="s">
        <v>452</v>
      </c>
      <c r="C6739" s="34"/>
      <c r="D6739" s="35"/>
      <c r="E6739" s="36"/>
      <c r="F6739" s="37"/>
      <c r="G6739" s="38"/>
      <c r="H6739" s="35"/>
    </row>
    <row r="6740">
      <c r="A6740" s="42"/>
      <c r="B6740" s="140"/>
      <c r="C6740" s="42"/>
      <c r="D6740" s="44"/>
      <c r="E6740" s="45"/>
      <c r="F6740" s="42"/>
      <c r="G6740" s="46"/>
      <c r="H6740" s="44"/>
    </row>
    <row r="6741">
      <c r="A6741" s="48" t="s">
        <v>476</v>
      </c>
      <c r="B6741" s="55" t="s">
        <v>477</v>
      </c>
      <c r="C6741" s="48" t="s">
        <v>478</v>
      </c>
      <c r="D6741" s="49" t="s">
        <v>564</v>
      </c>
      <c r="E6741" s="50" t="s">
        <v>10</v>
      </c>
      <c r="F6741" s="48" t="s">
        <v>480</v>
      </c>
      <c r="G6741" s="51" t="s">
        <v>481</v>
      </c>
      <c r="H6741" s="49" t="s">
        <v>565</v>
      </c>
    </row>
    <row r="6742">
      <c r="A6742" s="53">
        <v>1.0</v>
      </c>
      <c r="B6742" s="55" t="s">
        <v>69</v>
      </c>
      <c r="C6742" s="55" t="str">
        <f>+IF(ISERROR(VLOOKUP($B6742,Insumos!$C:$G,3,FALSE)),"",VLOOKUP($B6742,Insumos!$C:$G,3,FALSE))</f>
        <v>GRAMOS</v>
      </c>
      <c r="D6742" s="56">
        <f>+IF(ISERROR(VLOOKUP($B6742,Insumos!$C:$G,2,FALSE)),"",VLOOKUP($B6742,Insumos!$C:$G,2,FALSE))</f>
        <v>2777.79</v>
      </c>
      <c r="E6742" s="57">
        <f>+IF(ISERROR(VLOOKUP($B6742,Insumos!$C:$G,5,FALSE)),"",VLOOKUP($B6742,Insumos!$C:$G,5,FALSE))</f>
        <v>5700</v>
      </c>
      <c r="F6742" s="55" t="str">
        <f>+IF(ISERROR(VLOOKUP($B6742,Insumos!$C:$G,4,FALSE)),"",VLOOKUP($B6742,Insumos!$C:$G,4,FALSE))</f>
        <v>GRAMOS</v>
      </c>
      <c r="G6742" s="141">
        <v>110.0</v>
      </c>
      <c r="H6742" s="56">
        <f t="shared" ref="H6742:H6756" si="243">IF(ISERROR(ROUND(+D6742/E6742*G6742,2)),0,ROUND(+D6742/E6742*G6742,2))</f>
        <v>53.61</v>
      </c>
    </row>
    <row r="6743">
      <c r="A6743" s="53">
        <v>2.0</v>
      </c>
      <c r="B6743" s="55" t="s">
        <v>52</v>
      </c>
      <c r="C6743" s="55" t="str">
        <f>+IF(ISERROR(VLOOKUP($B6743,Insumos!$C:$G,3,FALSE)),"",VLOOKUP($B6743,Insumos!$C:$G,3,FALSE))</f>
        <v>UNIDAD</v>
      </c>
      <c r="D6743" s="56">
        <f>+IF(ISERROR(VLOOKUP($B6743,Insumos!$C:$G,2,FALSE)),"",VLOOKUP($B6743,Insumos!$C:$G,2,FALSE))</f>
        <v>5000</v>
      </c>
      <c r="E6743" s="57">
        <f>+IF(ISERROR(VLOOKUP($B6743,Insumos!$C:$G,5,FALSE)),"",VLOOKUP($B6743,Insumos!$C:$G,5,FALSE))</f>
        <v>100</v>
      </c>
      <c r="F6743" s="55" t="str">
        <f>+IF(ISERROR(VLOOKUP($B6743,Insumos!$C:$G,4,FALSE)),"",VLOOKUP($B6743,Insumos!$C:$G,4,FALSE))</f>
        <v>UNIDAD</v>
      </c>
      <c r="G6743" s="141">
        <v>0.5</v>
      </c>
      <c r="H6743" s="56">
        <f t="shared" si="243"/>
        <v>25</v>
      </c>
    </row>
    <row r="6744">
      <c r="A6744" s="53">
        <v>3.0</v>
      </c>
      <c r="B6744" s="55" t="s">
        <v>32</v>
      </c>
      <c r="C6744" s="55" t="str">
        <f>+IF(ISERROR(VLOOKUP($B6744,Insumos!$C:$G,3,FALSE)),"",VLOOKUP($B6744,Insumos!$C:$G,3,FALSE))</f>
        <v>GRAMOS</v>
      </c>
      <c r="D6744" s="56">
        <f>+IF(ISERROR(VLOOKUP($B6744,Insumos!$C:$G,2,FALSE)),"",VLOOKUP($B6744,Insumos!$C:$G,2,FALSE))</f>
        <v>1890</v>
      </c>
      <c r="E6744" s="57">
        <f>+IF(ISERROR(VLOOKUP($B6744,Insumos!$C:$G,5,FALSE)),"",VLOOKUP($B6744,Insumos!$C:$G,5,FALSE))</f>
        <v>500</v>
      </c>
      <c r="F6744" s="55" t="str">
        <f>+IF(ISERROR(VLOOKUP($B6744,Insumos!$C:$G,4,FALSE)),"",VLOOKUP($B6744,Insumos!$C:$G,4,FALSE))</f>
        <v>GRAMOS</v>
      </c>
      <c r="G6744" s="141">
        <v>40.0</v>
      </c>
      <c r="H6744" s="56">
        <f t="shared" si="243"/>
        <v>151.2</v>
      </c>
    </row>
    <row r="6745">
      <c r="A6745" s="53">
        <v>4.0</v>
      </c>
      <c r="B6745" s="55" t="s">
        <v>232</v>
      </c>
      <c r="C6745" s="55" t="str">
        <f>+IF(ISERROR(VLOOKUP($B6745,Insumos!$C:$G,3,FALSE)),"",VLOOKUP($B6745,Insumos!$C:$G,3,FALSE))</f>
        <v>GRAMOS</v>
      </c>
      <c r="D6745" s="56">
        <f>+IF(ISERROR(VLOOKUP($B6745,Insumos!$C:$G,2,FALSE)),"",VLOOKUP($B6745,Insumos!$C:$G,2,FALSE))</f>
        <v>3529.411765</v>
      </c>
      <c r="E6745" s="57">
        <f>+IF(ISERROR(VLOOKUP($B6745,Insumos!$C:$G,5,FALSE)),"",VLOOKUP($B6745,Insumos!$C:$G,5,FALSE))</f>
        <v>1000</v>
      </c>
      <c r="F6745" s="55" t="str">
        <f>+IF(ISERROR(VLOOKUP($B6745,Insumos!$C:$G,4,FALSE)),"",VLOOKUP($B6745,Insumos!$C:$G,4,FALSE))</f>
        <v>GRAMOS</v>
      </c>
      <c r="G6745" s="141">
        <v>40.0</v>
      </c>
      <c r="H6745" s="56">
        <f t="shared" si="243"/>
        <v>141.18</v>
      </c>
    </row>
    <row r="6746">
      <c r="A6746" s="53">
        <v>5.0</v>
      </c>
      <c r="B6746" s="55" t="s">
        <v>129</v>
      </c>
      <c r="C6746" s="55" t="str">
        <f>+IF(ISERROR(VLOOKUP($B6746,Insumos!$C:$G,3,FALSE)),"",VLOOKUP($B6746,Insumos!$C:$G,3,FALSE))</f>
        <v>GRAMOS</v>
      </c>
      <c r="D6746" s="56">
        <f>+IF(ISERROR(VLOOKUP($B6746,Insumos!$C:$G,2,FALSE)),"",VLOOKUP($B6746,Insumos!$C:$G,2,FALSE))</f>
        <v>13944.82759</v>
      </c>
      <c r="E6746" s="57">
        <f>+IF(ISERROR(VLOOKUP($B6746,Insumos!$C:$G,5,FALSE)),"",VLOOKUP($B6746,Insumos!$C:$G,5,FALSE))</f>
        <v>1000</v>
      </c>
      <c r="F6746" s="55" t="str">
        <f>+IF(ISERROR(VLOOKUP($B6746,Insumos!$C:$G,4,FALSE)),"",VLOOKUP($B6746,Insumos!$C:$G,4,FALSE))</f>
        <v>GRAMOS</v>
      </c>
      <c r="G6746" s="141">
        <v>45.0</v>
      </c>
      <c r="H6746" s="56">
        <f t="shared" si="243"/>
        <v>627.52</v>
      </c>
    </row>
    <row r="6747">
      <c r="A6747" s="53">
        <v>6.0</v>
      </c>
      <c r="B6747" s="55" t="s">
        <v>297</v>
      </c>
      <c r="C6747" s="55" t="str">
        <f>+IF(ISERROR(VLOOKUP($B6747,Insumos!$C:$G,3,FALSE)),"",VLOOKUP($B6747,Insumos!$C:$G,3,FALSE))</f>
        <v>CAJA</v>
      </c>
      <c r="D6747" s="56">
        <f>+IF(ISERROR(VLOOKUP($B6747,Insumos!$C:$G,2,FALSE)),"",VLOOKUP($B6747,Insumos!$C:$G,2,FALSE))</f>
        <v>110</v>
      </c>
      <c r="E6747" s="57">
        <f>+IF(ISERROR(VLOOKUP($B6747,Insumos!$C:$G,5,FALSE)),"",VLOOKUP($B6747,Insumos!$C:$G,5,FALSE))</f>
        <v>1</v>
      </c>
      <c r="F6747" s="55" t="str">
        <f>+IF(ISERROR(VLOOKUP($B6747,Insumos!$C:$G,4,FALSE)),"",VLOOKUP($B6747,Insumos!$C:$G,4,FALSE))</f>
        <v>CAJA</v>
      </c>
      <c r="G6747" s="141">
        <v>1.0</v>
      </c>
      <c r="H6747" s="56">
        <f t="shared" si="243"/>
        <v>110</v>
      </c>
    </row>
    <row r="6748">
      <c r="A6748" s="53">
        <v>7.0</v>
      </c>
      <c r="B6748" s="55" t="s">
        <v>314</v>
      </c>
      <c r="C6748" s="55" t="str">
        <f>+IF(ISERROR(VLOOKUP($B6748,Insumos!$C:$G,3,FALSE)),"",VLOOKUP($B6748,Insumos!$C:$G,3,FALSE))</f>
        <v>UNIDAD</v>
      </c>
      <c r="D6748" s="56">
        <f>+IF(ISERROR(VLOOKUP($B6748,Insumos!$C:$G,2,FALSE)),"",VLOOKUP($B6748,Insumos!$C:$G,2,FALSE))</f>
        <v>10.5</v>
      </c>
      <c r="E6748" s="57">
        <f>+IF(ISERROR(VLOOKUP($B6748,Insumos!$C:$G,5,FALSE)),"",VLOOKUP($B6748,Insumos!$C:$G,5,FALSE))</f>
        <v>1</v>
      </c>
      <c r="F6748" s="55" t="str">
        <f>+IF(ISERROR(VLOOKUP($B6748,Insumos!$C:$G,4,FALSE)),"",VLOOKUP($B6748,Insumos!$C:$G,4,FALSE))</f>
        <v>UNIDAD</v>
      </c>
      <c r="G6748" s="141">
        <v>1.0</v>
      </c>
      <c r="H6748" s="56">
        <f t="shared" si="243"/>
        <v>10.5</v>
      </c>
    </row>
    <row r="6749">
      <c r="A6749" s="53">
        <v>8.0</v>
      </c>
      <c r="B6749" s="55" t="s">
        <v>156</v>
      </c>
      <c r="C6749" s="55" t="str">
        <f>+IF(ISERROR(VLOOKUP($B6749,Insumos!$C:$G,3,FALSE)),"",VLOOKUP($B6749,Insumos!$C:$G,3,FALSE))</f>
        <v>GRAMOS</v>
      </c>
      <c r="D6749" s="56">
        <f>+IF(ISERROR(VLOOKUP($B6749,Insumos!$C:$G,2,FALSE)),"",VLOOKUP($B6749,Insumos!$C:$G,2,FALSE))</f>
        <v>909</v>
      </c>
      <c r="E6749" s="57">
        <f>+IF(ISERROR(VLOOKUP($B6749,Insumos!$C:$G,5,FALSE)),"",VLOOKUP($B6749,Insumos!$C:$G,5,FALSE))</f>
        <v>1000</v>
      </c>
      <c r="F6749" s="55" t="str">
        <f>+IF(ISERROR(VLOOKUP($B6749,Insumos!$C:$G,4,FALSE)),"",VLOOKUP($B6749,Insumos!$C:$G,4,FALSE))</f>
        <v>GRAMOS</v>
      </c>
      <c r="G6749" s="141">
        <v>8.0</v>
      </c>
      <c r="H6749" s="56">
        <f t="shared" si="243"/>
        <v>7.27</v>
      </c>
    </row>
    <row r="6750">
      <c r="A6750" s="53">
        <v>9.0</v>
      </c>
      <c r="B6750" s="55" t="s">
        <v>313</v>
      </c>
      <c r="C6750" s="55" t="str">
        <f>+IF(ISERROR(VLOOKUP($B6750,Insumos!$C:$G,3,FALSE)),"",VLOOKUP($B6750,Insumos!$C:$G,3,FALSE))</f>
        <v>GRAMOS</v>
      </c>
      <c r="D6750" s="56">
        <f>+IF(ISERROR(VLOOKUP($B6750,Insumos!$C:$G,2,FALSE)),"",VLOOKUP($B6750,Insumos!$C:$G,2,FALSE))</f>
        <v>6750</v>
      </c>
      <c r="E6750" s="57">
        <f>+IF(ISERROR(VLOOKUP($B6750,Insumos!$C:$G,5,FALSE)),"",VLOOKUP($B6750,Insumos!$C:$G,5,FALSE))</f>
        <v>1000</v>
      </c>
      <c r="F6750" s="55" t="str">
        <f>+IF(ISERROR(VLOOKUP($B6750,Insumos!$C:$G,4,FALSE)),"",VLOOKUP($B6750,Insumos!$C:$G,4,FALSE))</f>
        <v>GRAMOS</v>
      </c>
      <c r="G6750" s="141">
        <v>8.0</v>
      </c>
      <c r="H6750" s="56">
        <f t="shared" si="243"/>
        <v>54</v>
      </c>
    </row>
    <row r="6751">
      <c r="A6751" s="53">
        <v>10.0</v>
      </c>
      <c r="B6751" s="55" t="s">
        <v>311</v>
      </c>
      <c r="C6751" s="55" t="str">
        <f>+IF(ISERROR(VLOOKUP($B6751,Insumos!$C:$G,3,FALSE)),"",VLOOKUP($B6751,Insumos!$C:$G,3,FALSE))</f>
        <v>UNIDAD</v>
      </c>
      <c r="D6751" s="56">
        <f>+IF(ISERROR(VLOOKUP($B6751,Insumos!$C:$G,2,FALSE)),"",VLOOKUP($B6751,Insumos!$C:$G,2,FALSE))</f>
        <v>75.25</v>
      </c>
      <c r="E6751" s="57">
        <f>+IF(ISERROR(VLOOKUP($B6751,Insumos!$C:$G,5,FALSE)),"",VLOOKUP($B6751,Insumos!$C:$G,5,FALSE))</f>
        <v>1</v>
      </c>
      <c r="F6751" s="55" t="str">
        <f>+IF(ISERROR(VLOOKUP($B6751,Insumos!$C:$G,4,FALSE)),"",VLOOKUP($B6751,Insumos!$C:$G,4,FALSE))</f>
        <v>UNIDAD</v>
      </c>
      <c r="G6751" s="141">
        <v>1.0</v>
      </c>
      <c r="H6751" s="56">
        <f t="shared" si="243"/>
        <v>75.25</v>
      </c>
    </row>
    <row r="6752">
      <c r="A6752" s="53">
        <v>11.0</v>
      </c>
      <c r="B6752" s="55" t="s">
        <v>312</v>
      </c>
      <c r="C6752" s="55" t="str">
        <f>+IF(ISERROR(VLOOKUP($B6752,Insumos!$C:$G,3,FALSE)),"",VLOOKUP($B6752,Insumos!$C:$G,3,FALSE))</f>
        <v>UNIDAD</v>
      </c>
      <c r="D6752" s="56">
        <f>+IF(ISERROR(VLOOKUP($B6752,Insumos!$C:$G,2,FALSE)),"",VLOOKUP($B6752,Insumos!$C:$G,2,FALSE))</f>
        <v>90.25</v>
      </c>
      <c r="E6752" s="57">
        <f>+IF(ISERROR(VLOOKUP($B6752,Insumos!$C:$G,5,FALSE)),"",VLOOKUP($B6752,Insumos!$C:$G,5,FALSE))</f>
        <v>1</v>
      </c>
      <c r="F6752" s="55" t="str">
        <f>+IF(ISERROR(VLOOKUP($B6752,Insumos!$C:$G,4,FALSE)),"",VLOOKUP($B6752,Insumos!$C:$G,4,FALSE))</f>
        <v>UNIDAD</v>
      </c>
      <c r="G6752" s="141">
        <v>1.0</v>
      </c>
      <c r="H6752" s="56">
        <f t="shared" si="243"/>
        <v>90.25</v>
      </c>
    </row>
    <row r="6753">
      <c r="A6753" s="53">
        <v>12.0</v>
      </c>
      <c r="B6753" s="55" t="s">
        <v>303</v>
      </c>
      <c r="C6753" s="55" t="str">
        <f>+IF(ISERROR(VLOOKUP($B6753,Insumos!$C:$G,3,FALSE)),"",VLOOKUP($B6753,Insumos!$C:$G,3,FALSE))</f>
        <v>UNIDAD</v>
      </c>
      <c r="D6753" s="56">
        <f>+IF(ISERROR(VLOOKUP($B6753,Insumos!$C:$G,2,FALSE)),"",VLOOKUP($B6753,Insumos!$C:$G,2,FALSE))</f>
        <v>10</v>
      </c>
      <c r="E6753" s="57">
        <f>+IF(ISERROR(VLOOKUP($B6753,Insumos!$C:$G,5,FALSE)),"",VLOOKUP($B6753,Insumos!$C:$G,5,FALSE))</f>
        <v>1</v>
      </c>
      <c r="F6753" s="55" t="str">
        <f>+IF(ISERROR(VLOOKUP($B6753,Insumos!$C:$G,4,FALSE)),"",VLOOKUP($B6753,Insumos!$C:$G,4,FALSE))</f>
        <v>UNIDAD</v>
      </c>
      <c r="G6753" s="141">
        <v>2.0</v>
      </c>
      <c r="H6753" s="56">
        <f t="shared" si="243"/>
        <v>20</v>
      </c>
    </row>
    <row r="6754">
      <c r="A6754" s="53">
        <v>13.0</v>
      </c>
      <c r="B6754" s="55" t="s">
        <v>304</v>
      </c>
      <c r="C6754" s="55" t="str">
        <f>+IF(ISERROR(VLOOKUP($B6754,Insumos!$C:$G,3,FALSE)),"",VLOOKUP($B6754,Insumos!$C:$G,3,FALSE))</f>
        <v>UNIDAD</v>
      </c>
      <c r="D6754" s="56">
        <f>+IF(ISERROR(VLOOKUP($B6754,Insumos!$C:$G,2,FALSE)),"",VLOOKUP($B6754,Insumos!$C:$G,2,FALSE))</f>
        <v>9</v>
      </c>
      <c r="E6754" s="57">
        <f>+IF(ISERROR(VLOOKUP($B6754,Insumos!$C:$G,5,FALSE)),"",VLOOKUP($B6754,Insumos!$C:$G,5,FALSE))</f>
        <v>1</v>
      </c>
      <c r="F6754" s="55" t="str">
        <f>+IF(ISERROR(VLOOKUP($B6754,Insumos!$C:$G,4,FALSE)),"",VLOOKUP($B6754,Insumos!$C:$G,4,FALSE))</f>
        <v>UNIDAD</v>
      </c>
      <c r="G6754" s="141">
        <v>2.0</v>
      </c>
      <c r="H6754" s="56">
        <f t="shared" si="243"/>
        <v>18</v>
      </c>
    </row>
    <row r="6755">
      <c r="A6755" s="53">
        <v>14.0</v>
      </c>
      <c r="B6755" s="55" t="s">
        <v>315</v>
      </c>
      <c r="C6755" s="55" t="str">
        <f>+IF(ISERROR(VLOOKUP($B6755,Insumos!$C:$G,3,FALSE)),"",VLOOKUP($B6755,Insumos!$C:$G,3,FALSE))</f>
        <v>UNIDAD</v>
      </c>
      <c r="D6755" s="56">
        <f>+IF(ISERROR(VLOOKUP($B6755,Insumos!$C:$G,2,FALSE)),"",VLOOKUP($B6755,Insumos!$C:$G,2,FALSE))</f>
        <v>170</v>
      </c>
      <c r="E6755" s="57">
        <f>+IF(ISERROR(VLOOKUP($B6755,Insumos!$C:$G,5,FALSE)),"",VLOOKUP($B6755,Insumos!$C:$G,5,FALSE))</f>
        <v>1</v>
      </c>
      <c r="F6755" s="55" t="str">
        <f>+IF(ISERROR(VLOOKUP($B6755,Insumos!$C:$G,4,FALSE)),"",VLOOKUP($B6755,Insumos!$C:$G,4,FALSE))</f>
        <v>UNIDAD</v>
      </c>
      <c r="G6755" s="141">
        <v>1.0</v>
      </c>
      <c r="H6755" s="56">
        <f t="shared" si="243"/>
        <v>170</v>
      </c>
    </row>
    <row r="6756">
      <c r="A6756" s="53">
        <v>15.0</v>
      </c>
      <c r="B6756" s="153"/>
      <c r="C6756" s="55" t="str">
        <f>+IF(ISERROR(VLOOKUP($B6756,Insumos!$C:$G,3,FALSE)),"",VLOOKUP($B6756,Insumos!$C:$G,3,FALSE))</f>
        <v/>
      </c>
      <c r="D6756" s="56" t="str">
        <f>+IF(ISERROR(VLOOKUP($B6756,Insumos!$C:$G,2,FALSE)),"",VLOOKUP($B6756,Insumos!$C:$G,2,FALSE))</f>
        <v/>
      </c>
      <c r="E6756" s="57" t="str">
        <f>+IF(ISERROR(VLOOKUP($B6756,Insumos!$C:$G,5,FALSE)),"",VLOOKUP($B6756,Insumos!$C:$G,5,FALSE))</f>
        <v/>
      </c>
      <c r="F6756" s="55" t="str">
        <f>+IF(ISERROR(VLOOKUP($B6756,Insumos!$C:$G,4,FALSE)),"",VLOOKUP($B6756,Insumos!$C:$G,4,FALSE))</f>
        <v/>
      </c>
      <c r="G6756" s="141"/>
      <c r="H6756" s="56">
        <f t="shared" si="243"/>
        <v>0</v>
      </c>
    </row>
    <row r="6757">
      <c r="A6757" s="42"/>
      <c r="B6757" s="140"/>
      <c r="C6757" s="41"/>
      <c r="D6757" s="44"/>
      <c r="E6757" s="45"/>
      <c r="F6757" s="41"/>
      <c r="G6757" s="67" t="s">
        <v>566</v>
      </c>
      <c r="H6757" s="68">
        <f>+SUM(H6742:H6756)</f>
        <v>1553.78</v>
      </c>
    </row>
    <row r="6758">
      <c r="A6758" s="42"/>
      <c r="B6758" s="140"/>
      <c r="C6758" s="41"/>
      <c r="D6758" s="44"/>
      <c r="E6758" s="45"/>
      <c r="F6758" s="41"/>
      <c r="G6758" s="67" t="s">
        <v>569</v>
      </c>
      <c r="H6758" s="142">
        <f>+H6757/10</f>
        <v>155.378</v>
      </c>
    </row>
    <row r="6759">
      <c r="A6759" s="42"/>
      <c r="B6759" s="140"/>
      <c r="C6759" s="41"/>
      <c r="D6759" s="44"/>
      <c r="E6759" s="45"/>
      <c r="F6759" s="41"/>
      <c r="G6759" s="67" t="s">
        <v>570</v>
      </c>
      <c r="H6759" s="143">
        <f>(H6757+H6758)*1.19</f>
        <v>2033.89802</v>
      </c>
    </row>
    <row r="6760">
      <c r="A6760" s="42"/>
      <c r="B6760" s="140"/>
      <c r="C6760" s="41"/>
      <c r="D6760" s="44"/>
      <c r="E6760" s="45"/>
      <c r="F6760" s="41"/>
      <c r="G6760" s="67" t="s">
        <v>571</v>
      </c>
      <c r="H6760" s="144" t="str">
        <f>+H6759/H6761</f>
        <v>#DIV/0!</v>
      </c>
    </row>
    <row r="6761">
      <c r="A6761" s="42"/>
      <c r="B6761" s="140"/>
      <c r="C6761" s="41"/>
      <c r="D6761" s="44"/>
      <c r="E6761" s="45"/>
      <c r="F6761" s="41"/>
      <c r="G6761" s="67" t="s">
        <v>572</v>
      </c>
      <c r="H6761" s="145"/>
    </row>
    <row r="6762">
      <c r="A6762" s="42"/>
      <c r="B6762" s="140"/>
      <c r="C6762" s="41"/>
      <c r="D6762" s="44"/>
      <c r="E6762" s="45"/>
      <c r="F6762" s="41"/>
      <c r="G6762" s="67"/>
      <c r="H6762" s="169"/>
    </row>
    <row r="6763">
      <c r="A6763" s="42"/>
      <c r="B6763" s="140"/>
      <c r="C6763" s="41"/>
      <c r="D6763" s="44"/>
      <c r="E6763" s="45"/>
      <c r="F6763" s="41"/>
      <c r="G6763" s="67"/>
      <c r="H6763" s="205"/>
    </row>
    <row r="6764">
      <c r="A6764" s="42"/>
      <c r="B6764" s="140"/>
      <c r="C6764" s="41"/>
      <c r="D6764" s="44"/>
      <c r="E6764" s="45"/>
      <c r="F6764" s="41"/>
      <c r="G6764" s="67"/>
      <c r="H6764" s="205"/>
    </row>
    <row r="6765">
      <c r="A6765" s="42"/>
      <c r="B6765" s="140"/>
      <c r="C6765" s="41"/>
      <c r="D6765" s="44"/>
      <c r="E6765" s="45"/>
      <c r="F6765" s="41"/>
      <c r="G6765" s="67"/>
      <c r="H6765" s="205"/>
    </row>
    <row r="6766">
      <c r="A6766" s="138" t="s">
        <v>562</v>
      </c>
      <c r="B6766" s="139" t="s">
        <v>453</v>
      </c>
      <c r="C6766" s="34"/>
      <c r="D6766" s="35"/>
      <c r="E6766" s="36"/>
      <c r="F6766" s="37"/>
      <c r="G6766" s="38"/>
      <c r="H6766" s="35"/>
    </row>
    <row r="6767">
      <c r="A6767" s="42"/>
      <c r="B6767" s="140"/>
      <c r="C6767" s="42"/>
      <c r="D6767" s="44"/>
      <c r="E6767" s="45"/>
      <c r="F6767" s="42"/>
      <c r="G6767" s="46"/>
      <c r="H6767" s="44"/>
    </row>
    <row r="6768">
      <c r="A6768" s="48" t="s">
        <v>476</v>
      </c>
      <c r="B6768" s="48" t="s">
        <v>477</v>
      </c>
      <c r="C6768" s="48" t="s">
        <v>478</v>
      </c>
      <c r="D6768" s="49" t="s">
        <v>564</v>
      </c>
      <c r="E6768" s="50" t="s">
        <v>10</v>
      </c>
      <c r="F6768" s="48" t="s">
        <v>480</v>
      </c>
      <c r="G6768" s="51" t="s">
        <v>481</v>
      </c>
      <c r="H6768" s="49" t="s">
        <v>565</v>
      </c>
    </row>
    <row r="6769">
      <c r="A6769" s="53">
        <v>1.0</v>
      </c>
      <c r="B6769" s="55" t="s">
        <v>69</v>
      </c>
      <c r="C6769" s="55" t="str">
        <f>+IF(ISERROR(VLOOKUP($B6769,Insumos!$C:$G,3,FALSE)),"",VLOOKUP($B6769,Insumos!$C:$G,3,FALSE))</f>
        <v>GRAMOS</v>
      </c>
      <c r="D6769" s="56">
        <f>+IF(ISERROR(VLOOKUP($B6769,Insumos!$C:$G,2,FALSE)),"",VLOOKUP($B6769,Insumos!$C:$G,2,FALSE))</f>
        <v>2777.79</v>
      </c>
      <c r="E6769" s="57">
        <f>+IF(ISERROR(VLOOKUP($B6769,Insumos!$C:$G,5,FALSE)),"",VLOOKUP($B6769,Insumos!$C:$G,5,FALSE))</f>
        <v>5700</v>
      </c>
      <c r="F6769" s="55" t="str">
        <f>+IF(ISERROR(VLOOKUP($B6769,Insumos!$C:$G,4,FALSE)),"",VLOOKUP($B6769,Insumos!$C:$G,4,FALSE))</f>
        <v>GRAMOS</v>
      </c>
      <c r="G6769" s="141">
        <v>70.0</v>
      </c>
      <c r="H6769" s="56">
        <f t="shared" ref="H6769:H6779" si="244">IF(ISERROR(ROUND(+D6769/E6769*G6769,2)),0,ROUND(+D6769/E6769*G6769,2))</f>
        <v>34.11</v>
      </c>
    </row>
    <row r="6770">
      <c r="A6770" s="53">
        <v>2.0</v>
      </c>
      <c r="B6770" s="55" t="s">
        <v>235</v>
      </c>
      <c r="C6770" s="55" t="str">
        <f>+IF(ISERROR(VLOOKUP($B6770,Insumos!$C:$G,3,FALSE)),"",VLOOKUP($B6770,Insumos!$C:$G,3,FALSE))</f>
        <v>GRAMOS</v>
      </c>
      <c r="D6770" s="56">
        <f>+IF(ISERROR(VLOOKUP($B6770,Insumos!$C:$G,2,FALSE)),"",VLOOKUP($B6770,Insumos!$C:$G,2,FALSE))</f>
        <v>13944.82759</v>
      </c>
      <c r="E6770" s="57">
        <f>+IF(ISERROR(VLOOKUP($B6770,Insumos!$C:$G,5,FALSE)),"",VLOOKUP($B6770,Insumos!$C:$G,5,FALSE))</f>
        <v>1000</v>
      </c>
      <c r="F6770" s="55" t="str">
        <f>+IF(ISERROR(VLOOKUP($B6770,Insumos!$C:$G,4,FALSE)),"",VLOOKUP($B6770,Insumos!$C:$G,4,FALSE))</f>
        <v>GRAMOS</v>
      </c>
      <c r="G6770" s="141">
        <v>50.0</v>
      </c>
      <c r="H6770" s="56">
        <f t="shared" si="244"/>
        <v>697.24</v>
      </c>
    </row>
    <row r="6771">
      <c r="A6771" s="53">
        <v>3.0</v>
      </c>
      <c r="B6771" s="55" t="s">
        <v>297</v>
      </c>
      <c r="C6771" s="55" t="str">
        <f>+IF(ISERROR(VLOOKUP($B6771,Insumos!$C:$G,3,FALSE)),"",VLOOKUP($B6771,Insumos!$C:$G,3,FALSE))</f>
        <v>CAJA</v>
      </c>
      <c r="D6771" s="56">
        <f>+IF(ISERROR(VLOOKUP($B6771,Insumos!$C:$G,2,FALSE)),"",VLOOKUP($B6771,Insumos!$C:$G,2,FALSE))</f>
        <v>110</v>
      </c>
      <c r="E6771" s="57">
        <f>+IF(ISERROR(VLOOKUP($B6771,Insumos!$C:$G,5,FALSE)),"",VLOOKUP($B6771,Insumos!$C:$G,5,FALSE))</f>
        <v>1</v>
      </c>
      <c r="F6771" s="55" t="str">
        <f>+IF(ISERROR(VLOOKUP($B6771,Insumos!$C:$G,4,FALSE)),"",VLOOKUP($B6771,Insumos!$C:$G,4,FALSE))</f>
        <v>CAJA</v>
      </c>
      <c r="G6771" s="141">
        <v>1.0</v>
      </c>
      <c r="H6771" s="56">
        <f t="shared" si="244"/>
        <v>110</v>
      </c>
    </row>
    <row r="6772">
      <c r="A6772" s="53">
        <v>4.0</v>
      </c>
      <c r="B6772" s="55" t="s">
        <v>314</v>
      </c>
      <c r="C6772" s="55" t="str">
        <f>+IF(ISERROR(VLOOKUP($B6772,Insumos!$C:$G,3,FALSE)),"",VLOOKUP($B6772,Insumos!$C:$G,3,FALSE))</f>
        <v>UNIDAD</v>
      </c>
      <c r="D6772" s="56">
        <f>+IF(ISERROR(VLOOKUP($B6772,Insumos!$C:$G,2,FALSE)),"",VLOOKUP($B6772,Insumos!$C:$G,2,FALSE))</f>
        <v>10.5</v>
      </c>
      <c r="E6772" s="57">
        <f>+IF(ISERROR(VLOOKUP($B6772,Insumos!$C:$G,5,FALSE)),"",VLOOKUP($B6772,Insumos!$C:$G,5,FALSE))</f>
        <v>1</v>
      </c>
      <c r="F6772" s="55" t="str">
        <f>+IF(ISERROR(VLOOKUP($B6772,Insumos!$C:$G,4,FALSE)),"",VLOOKUP($B6772,Insumos!$C:$G,4,FALSE))</f>
        <v>UNIDAD</v>
      </c>
      <c r="G6772" s="141">
        <v>1.0</v>
      </c>
      <c r="H6772" s="56">
        <f t="shared" si="244"/>
        <v>10.5</v>
      </c>
    </row>
    <row r="6773">
      <c r="A6773" s="53">
        <v>5.0</v>
      </c>
      <c r="B6773" s="55" t="s">
        <v>156</v>
      </c>
      <c r="C6773" s="55" t="str">
        <f>+IF(ISERROR(VLOOKUP($B6773,Insumos!$C:$G,3,FALSE)),"",VLOOKUP($B6773,Insumos!$C:$G,3,FALSE))</f>
        <v>GRAMOS</v>
      </c>
      <c r="D6773" s="56">
        <f>+IF(ISERROR(VLOOKUP($B6773,Insumos!$C:$G,2,FALSE)),"",VLOOKUP($B6773,Insumos!$C:$G,2,FALSE))</f>
        <v>909</v>
      </c>
      <c r="E6773" s="57">
        <f>+IF(ISERROR(VLOOKUP($B6773,Insumos!$C:$G,5,FALSE)),"",VLOOKUP($B6773,Insumos!$C:$G,5,FALSE))</f>
        <v>1000</v>
      </c>
      <c r="F6773" s="55" t="str">
        <f>+IF(ISERROR(VLOOKUP($B6773,Insumos!$C:$G,4,FALSE)),"",VLOOKUP($B6773,Insumos!$C:$G,4,FALSE))</f>
        <v>GRAMOS</v>
      </c>
      <c r="G6773" s="141">
        <v>8.0</v>
      </c>
      <c r="H6773" s="56">
        <f t="shared" si="244"/>
        <v>7.27</v>
      </c>
    </row>
    <row r="6774">
      <c r="A6774" s="53">
        <v>6.0</v>
      </c>
      <c r="B6774" s="55" t="s">
        <v>313</v>
      </c>
      <c r="C6774" s="55" t="str">
        <f>+IF(ISERROR(VLOOKUP($B6774,Insumos!$C:$G,3,FALSE)),"",VLOOKUP($B6774,Insumos!$C:$G,3,FALSE))</f>
        <v>GRAMOS</v>
      </c>
      <c r="D6774" s="56">
        <f>+IF(ISERROR(VLOOKUP($B6774,Insumos!$C:$G,2,FALSE)),"",VLOOKUP($B6774,Insumos!$C:$G,2,FALSE))</f>
        <v>6750</v>
      </c>
      <c r="E6774" s="57">
        <f>+IF(ISERROR(VLOOKUP($B6774,Insumos!$C:$G,5,FALSE)),"",VLOOKUP($B6774,Insumos!$C:$G,5,FALSE))</f>
        <v>1000</v>
      </c>
      <c r="F6774" s="55" t="str">
        <f>+IF(ISERROR(VLOOKUP($B6774,Insumos!$C:$G,4,FALSE)),"",VLOOKUP($B6774,Insumos!$C:$G,4,FALSE))</f>
        <v>GRAMOS</v>
      </c>
      <c r="G6774" s="141">
        <v>8.0</v>
      </c>
      <c r="H6774" s="56">
        <f t="shared" si="244"/>
        <v>54</v>
      </c>
    </row>
    <row r="6775">
      <c r="A6775" s="53">
        <v>7.0</v>
      </c>
      <c r="B6775" s="55" t="s">
        <v>311</v>
      </c>
      <c r="C6775" s="55" t="str">
        <f>+IF(ISERROR(VLOOKUP($B6775,Insumos!$C:$G,3,FALSE)),"",VLOOKUP($B6775,Insumos!$C:$G,3,FALSE))</f>
        <v>UNIDAD</v>
      </c>
      <c r="D6775" s="56">
        <f>+IF(ISERROR(VLOOKUP($B6775,Insumos!$C:$G,2,FALSE)),"",VLOOKUP($B6775,Insumos!$C:$G,2,FALSE))</f>
        <v>75.25</v>
      </c>
      <c r="E6775" s="57">
        <f>+IF(ISERROR(VLOOKUP($B6775,Insumos!$C:$G,5,FALSE)),"",VLOOKUP($B6775,Insumos!$C:$G,5,FALSE))</f>
        <v>1</v>
      </c>
      <c r="F6775" s="55" t="str">
        <f>+IF(ISERROR(VLOOKUP($B6775,Insumos!$C:$G,4,FALSE)),"",VLOOKUP($B6775,Insumos!$C:$G,4,FALSE))</f>
        <v>UNIDAD</v>
      </c>
      <c r="G6775" s="141">
        <v>1.0</v>
      </c>
      <c r="H6775" s="56">
        <f t="shared" si="244"/>
        <v>75.25</v>
      </c>
    </row>
    <row r="6776">
      <c r="A6776" s="53">
        <v>8.0</v>
      </c>
      <c r="B6776" s="55" t="s">
        <v>312</v>
      </c>
      <c r="C6776" s="55" t="str">
        <f>+IF(ISERROR(VLOOKUP($B6776,Insumos!$C:$G,3,FALSE)),"",VLOOKUP($B6776,Insumos!$C:$G,3,FALSE))</f>
        <v>UNIDAD</v>
      </c>
      <c r="D6776" s="56">
        <f>+IF(ISERROR(VLOOKUP($B6776,Insumos!$C:$G,2,FALSE)),"",VLOOKUP($B6776,Insumos!$C:$G,2,FALSE))</f>
        <v>90.25</v>
      </c>
      <c r="E6776" s="57">
        <f>+IF(ISERROR(VLOOKUP($B6776,Insumos!$C:$G,5,FALSE)),"",VLOOKUP($B6776,Insumos!$C:$G,5,FALSE))</f>
        <v>1</v>
      </c>
      <c r="F6776" s="55" t="str">
        <f>+IF(ISERROR(VLOOKUP($B6776,Insumos!$C:$G,4,FALSE)),"",VLOOKUP($B6776,Insumos!$C:$G,4,FALSE))</f>
        <v>UNIDAD</v>
      </c>
      <c r="G6776" s="141">
        <v>1.0</v>
      </c>
      <c r="H6776" s="56">
        <f t="shared" si="244"/>
        <v>90.25</v>
      </c>
    </row>
    <row r="6777">
      <c r="A6777" s="53">
        <v>9.0</v>
      </c>
      <c r="B6777" s="55" t="s">
        <v>303</v>
      </c>
      <c r="C6777" s="55" t="str">
        <f>+IF(ISERROR(VLOOKUP($B6777,Insumos!$C:$G,3,FALSE)),"",VLOOKUP($B6777,Insumos!$C:$G,3,FALSE))</f>
        <v>UNIDAD</v>
      </c>
      <c r="D6777" s="56">
        <f>+IF(ISERROR(VLOOKUP($B6777,Insumos!$C:$G,2,FALSE)),"",VLOOKUP($B6777,Insumos!$C:$G,2,FALSE))</f>
        <v>10</v>
      </c>
      <c r="E6777" s="57">
        <f>+IF(ISERROR(VLOOKUP($B6777,Insumos!$C:$G,5,FALSE)),"",VLOOKUP($B6777,Insumos!$C:$G,5,FALSE))</f>
        <v>1</v>
      </c>
      <c r="F6777" s="55" t="str">
        <f>+IF(ISERROR(VLOOKUP($B6777,Insumos!$C:$G,4,FALSE)),"",VLOOKUP($B6777,Insumos!$C:$G,4,FALSE))</f>
        <v>UNIDAD</v>
      </c>
      <c r="G6777" s="141">
        <v>2.0</v>
      </c>
      <c r="H6777" s="56">
        <f t="shared" si="244"/>
        <v>20</v>
      </c>
    </row>
    <row r="6778">
      <c r="A6778" s="53">
        <v>10.0</v>
      </c>
      <c r="B6778" s="55" t="s">
        <v>304</v>
      </c>
      <c r="C6778" s="55" t="str">
        <f>+IF(ISERROR(VLOOKUP($B6778,Insumos!$C:$G,3,FALSE)),"",VLOOKUP($B6778,Insumos!$C:$G,3,FALSE))</f>
        <v>UNIDAD</v>
      </c>
      <c r="D6778" s="56">
        <f>+IF(ISERROR(VLOOKUP($B6778,Insumos!$C:$G,2,FALSE)),"",VLOOKUP($B6778,Insumos!$C:$G,2,FALSE))</f>
        <v>9</v>
      </c>
      <c r="E6778" s="57">
        <f>+IF(ISERROR(VLOOKUP($B6778,Insumos!$C:$G,5,FALSE)),"",VLOOKUP($B6778,Insumos!$C:$G,5,FALSE))</f>
        <v>1</v>
      </c>
      <c r="F6778" s="55" t="str">
        <f>+IF(ISERROR(VLOOKUP($B6778,Insumos!$C:$G,4,FALSE)),"",VLOOKUP($B6778,Insumos!$C:$G,4,FALSE))</f>
        <v>UNIDAD</v>
      </c>
      <c r="G6778" s="141">
        <v>2.0</v>
      </c>
      <c r="H6778" s="56">
        <f t="shared" si="244"/>
        <v>18</v>
      </c>
    </row>
    <row r="6779">
      <c r="A6779" s="53">
        <v>11.0</v>
      </c>
      <c r="B6779" s="55" t="s">
        <v>315</v>
      </c>
      <c r="C6779" s="55" t="str">
        <f>+IF(ISERROR(VLOOKUP($B6779,Insumos!$C:$G,3,FALSE)),"",VLOOKUP($B6779,Insumos!$C:$G,3,FALSE))</f>
        <v>UNIDAD</v>
      </c>
      <c r="D6779" s="56">
        <f>+IF(ISERROR(VLOOKUP($B6779,Insumos!$C:$G,2,FALSE)),"",VLOOKUP($B6779,Insumos!$C:$G,2,FALSE))</f>
        <v>170</v>
      </c>
      <c r="E6779" s="57">
        <f>+IF(ISERROR(VLOOKUP($B6779,Insumos!$C:$G,5,FALSE)),"",VLOOKUP($B6779,Insumos!$C:$G,5,FALSE))</f>
        <v>1</v>
      </c>
      <c r="F6779" s="55" t="str">
        <f>+IF(ISERROR(VLOOKUP($B6779,Insumos!$C:$G,4,FALSE)),"",VLOOKUP($B6779,Insumos!$C:$G,4,FALSE))</f>
        <v>UNIDAD</v>
      </c>
      <c r="G6779" s="141">
        <v>1.0</v>
      </c>
      <c r="H6779" s="56">
        <f t="shared" si="244"/>
        <v>170</v>
      </c>
    </row>
    <row r="6780">
      <c r="A6780" s="42"/>
      <c r="B6780" s="41"/>
      <c r="C6780" s="41"/>
      <c r="D6780" s="44"/>
      <c r="E6780" s="45"/>
      <c r="F6780" s="41"/>
      <c r="G6780" s="67" t="s">
        <v>566</v>
      </c>
      <c r="H6780" s="68">
        <f>+SUM(H6765:H6779)</f>
        <v>1286.62</v>
      </c>
    </row>
    <row r="6781">
      <c r="A6781" s="42"/>
      <c r="B6781" s="140"/>
      <c r="C6781" s="41"/>
      <c r="D6781" s="44"/>
      <c r="E6781" s="45"/>
      <c r="F6781" s="41"/>
      <c r="G6781" s="67" t="s">
        <v>569</v>
      </c>
      <c r="H6781" s="142">
        <f>+H6780/10</f>
        <v>128.662</v>
      </c>
    </row>
    <row r="6782">
      <c r="A6782" s="42"/>
      <c r="B6782" s="140"/>
      <c r="C6782" s="41"/>
      <c r="D6782" s="44"/>
      <c r="E6782" s="45"/>
      <c r="F6782" s="41"/>
      <c r="G6782" s="67" t="s">
        <v>570</v>
      </c>
      <c r="H6782" s="143">
        <f>(H6780+H6781)*1.19</f>
        <v>1684.18558</v>
      </c>
    </row>
    <row r="6783">
      <c r="A6783" s="42"/>
      <c r="B6783" s="140"/>
      <c r="C6783" s="41"/>
      <c r="D6783" s="44"/>
      <c r="E6783" s="45"/>
      <c r="F6783" s="41"/>
      <c r="G6783" s="67" t="s">
        <v>571</v>
      </c>
      <c r="H6783" s="144" t="str">
        <f>+H6782/H6784</f>
        <v>#DIV/0!</v>
      </c>
    </row>
    <row r="6784">
      <c r="A6784" s="42"/>
      <c r="B6784" s="140"/>
      <c r="C6784" s="41"/>
      <c r="D6784" s="44"/>
      <c r="E6784" s="45"/>
      <c r="F6784" s="41"/>
      <c r="G6784" s="67" t="s">
        <v>572</v>
      </c>
      <c r="H6784" s="145"/>
    </row>
    <row r="6785">
      <c r="A6785" s="42"/>
      <c r="B6785" s="140"/>
      <c r="C6785" s="41"/>
      <c r="D6785" s="44"/>
      <c r="E6785" s="45"/>
      <c r="F6785" s="41"/>
      <c r="G6785" s="67"/>
      <c r="H6785" s="205"/>
    </row>
    <row r="6786">
      <c r="A6786" s="138" t="s">
        <v>562</v>
      </c>
      <c r="B6786" s="139" t="s">
        <v>454</v>
      </c>
      <c r="C6786" s="34"/>
      <c r="D6786" s="35"/>
      <c r="E6786" s="36"/>
      <c r="F6786" s="37"/>
      <c r="G6786" s="38"/>
      <c r="H6786" s="35"/>
    </row>
    <row r="6787">
      <c r="A6787" s="42"/>
      <c r="B6787" s="140"/>
      <c r="C6787" s="42"/>
      <c r="D6787" s="44"/>
      <c r="E6787" s="45"/>
      <c r="F6787" s="42"/>
      <c r="G6787" s="46"/>
      <c r="H6787" s="44"/>
    </row>
    <row r="6788">
      <c r="A6788" s="48" t="s">
        <v>476</v>
      </c>
      <c r="B6788" s="48" t="s">
        <v>477</v>
      </c>
      <c r="C6788" s="48" t="s">
        <v>478</v>
      </c>
      <c r="D6788" s="49" t="s">
        <v>564</v>
      </c>
      <c r="E6788" s="50" t="s">
        <v>10</v>
      </c>
      <c r="F6788" s="48" t="s">
        <v>480</v>
      </c>
      <c r="G6788" s="51" t="s">
        <v>481</v>
      </c>
      <c r="H6788" s="49" t="s">
        <v>565</v>
      </c>
    </row>
    <row r="6789">
      <c r="A6789" s="53">
        <v>1.0</v>
      </c>
      <c r="B6789" s="55" t="s">
        <v>69</v>
      </c>
      <c r="C6789" s="55" t="str">
        <f>+IF(ISERROR(VLOOKUP($B6789,Insumos!$C:$G,3,FALSE)),"",VLOOKUP($B6789,Insumos!$C:$G,3,FALSE))</f>
        <v>GRAMOS</v>
      </c>
      <c r="D6789" s="56">
        <f>+IF(ISERROR(VLOOKUP($B6789,Insumos!$C:$G,2,FALSE)),"",VLOOKUP($B6789,Insumos!$C:$G,2,FALSE))</f>
        <v>2777.79</v>
      </c>
      <c r="E6789" s="57">
        <f>+IF(ISERROR(VLOOKUP($B6789,Insumos!$C:$G,5,FALSE)),"",VLOOKUP($B6789,Insumos!$C:$G,5,FALSE))</f>
        <v>5700</v>
      </c>
      <c r="F6789" s="55" t="str">
        <f>+IF(ISERROR(VLOOKUP($B6789,Insumos!$C:$G,4,FALSE)),"",VLOOKUP($B6789,Insumos!$C:$G,4,FALSE))</f>
        <v>GRAMOS</v>
      </c>
      <c r="G6789" s="141">
        <v>70.0</v>
      </c>
      <c r="H6789" s="56">
        <f t="shared" ref="H6789:H6799" si="245">IF(ISERROR(ROUND(+D6789/E6789*G6789,2)),0,ROUND(+D6789/E6789*G6789,2))</f>
        <v>34.11</v>
      </c>
    </row>
    <row r="6790">
      <c r="A6790" s="53">
        <v>2.0</v>
      </c>
      <c r="B6790" s="55" t="s">
        <v>32</v>
      </c>
      <c r="C6790" s="55" t="str">
        <f>+IF(ISERROR(VLOOKUP($B6790,Insumos!$C:$G,3,FALSE)),"",VLOOKUP($B6790,Insumos!$C:$G,3,FALSE))</f>
        <v>GRAMOS</v>
      </c>
      <c r="D6790" s="56">
        <f>+IF(ISERROR(VLOOKUP($B6790,Insumos!$C:$G,2,FALSE)),"",VLOOKUP($B6790,Insumos!$C:$G,2,FALSE))</f>
        <v>1890</v>
      </c>
      <c r="E6790" s="57">
        <f>+IF(ISERROR(VLOOKUP($B6790,Insumos!$C:$G,5,FALSE)),"",VLOOKUP($B6790,Insumos!$C:$G,5,FALSE))</f>
        <v>500</v>
      </c>
      <c r="F6790" s="55" t="str">
        <f>+IF(ISERROR(VLOOKUP($B6790,Insumos!$C:$G,4,FALSE)),"",VLOOKUP($B6790,Insumos!$C:$G,4,FALSE))</f>
        <v>GRAMOS</v>
      </c>
      <c r="G6790" s="141">
        <v>34.0</v>
      </c>
      <c r="H6790" s="56">
        <f t="shared" si="245"/>
        <v>128.52</v>
      </c>
    </row>
    <row r="6791">
      <c r="A6791" s="53">
        <v>3.0</v>
      </c>
      <c r="B6791" s="55" t="s">
        <v>297</v>
      </c>
      <c r="C6791" s="55" t="str">
        <f>+IF(ISERROR(VLOOKUP($B6791,Insumos!$C:$G,3,FALSE)),"",VLOOKUP($B6791,Insumos!$C:$G,3,FALSE))</f>
        <v>CAJA</v>
      </c>
      <c r="D6791" s="56">
        <f>+IF(ISERROR(VLOOKUP($B6791,Insumos!$C:$G,2,FALSE)),"",VLOOKUP($B6791,Insumos!$C:$G,2,FALSE))</f>
        <v>110</v>
      </c>
      <c r="E6791" s="57">
        <f>+IF(ISERROR(VLOOKUP($B6791,Insumos!$C:$G,5,FALSE)),"",VLOOKUP($B6791,Insumos!$C:$G,5,FALSE))</f>
        <v>1</v>
      </c>
      <c r="F6791" s="55" t="str">
        <f>+IF(ISERROR(VLOOKUP($B6791,Insumos!$C:$G,4,FALSE)),"",VLOOKUP($B6791,Insumos!$C:$G,4,FALSE))</f>
        <v>CAJA</v>
      </c>
      <c r="G6791" s="141">
        <v>1.0</v>
      </c>
      <c r="H6791" s="56">
        <f t="shared" si="245"/>
        <v>110</v>
      </c>
    </row>
    <row r="6792">
      <c r="A6792" s="53">
        <v>4.0</v>
      </c>
      <c r="B6792" s="55" t="s">
        <v>314</v>
      </c>
      <c r="C6792" s="55" t="str">
        <f>+IF(ISERROR(VLOOKUP($B6792,Insumos!$C:$G,3,FALSE)),"",VLOOKUP($B6792,Insumos!$C:$G,3,FALSE))</f>
        <v>UNIDAD</v>
      </c>
      <c r="D6792" s="56">
        <f>+IF(ISERROR(VLOOKUP($B6792,Insumos!$C:$G,2,FALSE)),"",VLOOKUP($B6792,Insumos!$C:$G,2,FALSE))</f>
        <v>10.5</v>
      </c>
      <c r="E6792" s="57">
        <f>+IF(ISERROR(VLOOKUP($B6792,Insumos!$C:$G,5,FALSE)),"",VLOOKUP($B6792,Insumos!$C:$G,5,FALSE))</f>
        <v>1</v>
      </c>
      <c r="F6792" s="55" t="str">
        <f>+IF(ISERROR(VLOOKUP($B6792,Insumos!$C:$G,4,FALSE)),"",VLOOKUP($B6792,Insumos!$C:$G,4,FALSE))</f>
        <v>UNIDAD</v>
      </c>
      <c r="G6792" s="141">
        <v>1.0</v>
      </c>
      <c r="H6792" s="56">
        <f t="shared" si="245"/>
        <v>10.5</v>
      </c>
    </row>
    <row r="6793">
      <c r="A6793" s="53">
        <v>5.0</v>
      </c>
      <c r="B6793" s="55" t="s">
        <v>156</v>
      </c>
      <c r="C6793" s="55" t="str">
        <f>+IF(ISERROR(VLOOKUP($B6793,Insumos!$C:$G,3,FALSE)),"",VLOOKUP($B6793,Insumos!$C:$G,3,FALSE))</f>
        <v>GRAMOS</v>
      </c>
      <c r="D6793" s="56">
        <f>+IF(ISERROR(VLOOKUP($B6793,Insumos!$C:$G,2,FALSE)),"",VLOOKUP($B6793,Insumos!$C:$G,2,FALSE))</f>
        <v>909</v>
      </c>
      <c r="E6793" s="57">
        <f>+IF(ISERROR(VLOOKUP($B6793,Insumos!$C:$G,5,FALSE)),"",VLOOKUP($B6793,Insumos!$C:$G,5,FALSE))</f>
        <v>1000</v>
      </c>
      <c r="F6793" s="55" t="str">
        <f>+IF(ISERROR(VLOOKUP($B6793,Insumos!$C:$G,4,FALSE)),"",VLOOKUP($B6793,Insumos!$C:$G,4,FALSE))</f>
        <v>GRAMOS</v>
      </c>
      <c r="G6793" s="141">
        <v>8.0</v>
      </c>
      <c r="H6793" s="56">
        <f t="shared" si="245"/>
        <v>7.27</v>
      </c>
    </row>
    <row r="6794">
      <c r="A6794" s="53">
        <v>6.0</v>
      </c>
      <c r="B6794" s="55" t="s">
        <v>313</v>
      </c>
      <c r="C6794" s="55" t="str">
        <f>+IF(ISERROR(VLOOKUP($B6794,Insumos!$C:$G,3,FALSE)),"",VLOOKUP($B6794,Insumos!$C:$G,3,FALSE))</f>
        <v>GRAMOS</v>
      </c>
      <c r="D6794" s="56">
        <f>+IF(ISERROR(VLOOKUP($B6794,Insumos!$C:$G,2,FALSE)),"",VLOOKUP($B6794,Insumos!$C:$G,2,FALSE))</f>
        <v>6750</v>
      </c>
      <c r="E6794" s="57">
        <f>+IF(ISERROR(VLOOKUP($B6794,Insumos!$C:$G,5,FALSE)),"",VLOOKUP($B6794,Insumos!$C:$G,5,FALSE))</f>
        <v>1000</v>
      </c>
      <c r="F6794" s="55" t="str">
        <f>+IF(ISERROR(VLOOKUP($B6794,Insumos!$C:$G,4,FALSE)),"",VLOOKUP($B6794,Insumos!$C:$G,4,FALSE))</f>
        <v>GRAMOS</v>
      </c>
      <c r="G6794" s="141">
        <v>8.0</v>
      </c>
      <c r="H6794" s="56">
        <f t="shared" si="245"/>
        <v>54</v>
      </c>
    </row>
    <row r="6795">
      <c r="A6795" s="53">
        <v>7.0</v>
      </c>
      <c r="B6795" s="55" t="s">
        <v>311</v>
      </c>
      <c r="C6795" s="55" t="str">
        <f>+IF(ISERROR(VLOOKUP($B6795,Insumos!$C:$G,3,FALSE)),"",VLOOKUP($B6795,Insumos!$C:$G,3,FALSE))</f>
        <v>UNIDAD</v>
      </c>
      <c r="D6795" s="56">
        <f>+IF(ISERROR(VLOOKUP($B6795,Insumos!$C:$G,2,FALSE)),"",VLOOKUP($B6795,Insumos!$C:$G,2,FALSE))</f>
        <v>75.25</v>
      </c>
      <c r="E6795" s="57">
        <f>+IF(ISERROR(VLOOKUP($B6795,Insumos!$C:$G,5,FALSE)),"",VLOOKUP($B6795,Insumos!$C:$G,5,FALSE))</f>
        <v>1</v>
      </c>
      <c r="F6795" s="55" t="str">
        <f>+IF(ISERROR(VLOOKUP($B6795,Insumos!$C:$G,4,FALSE)),"",VLOOKUP($B6795,Insumos!$C:$G,4,FALSE))</f>
        <v>UNIDAD</v>
      </c>
      <c r="G6795" s="141">
        <v>1.0</v>
      </c>
      <c r="H6795" s="56">
        <f t="shared" si="245"/>
        <v>75.25</v>
      </c>
    </row>
    <row r="6796">
      <c r="A6796" s="53">
        <v>8.0</v>
      </c>
      <c r="B6796" s="55" t="s">
        <v>312</v>
      </c>
      <c r="C6796" s="55" t="str">
        <f>+IF(ISERROR(VLOOKUP($B6796,Insumos!$C:$G,3,FALSE)),"",VLOOKUP($B6796,Insumos!$C:$G,3,FALSE))</f>
        <v>UNIDAD</v>
      </c>
      <c r="D6796" s="56">
        <f>+IF(ISERROR(VLOOKUP($B6796,Insumos!$C:$G,2,FALSE)),"",VLOOKUP($B6796,Insumos!$C:$G,2,FALSE))</f>
        <v>90.25</v>
      </c>
      <c r="E6796" s="57">
        <f>+IF(ISERROR(VLOOKUP($B6796,Insumos!$C:$G,5,FALSE)),"",VLOOKUP($B6796,Insumos!$C:$G,5,FALSE))</f>
        <v>1</v>
      </c>
      <c r="F6796" s="55" t="str">
        <f>+IF(ISERROR(VLOOKUP($B6796,Insumos!$C:$G,4,FALSE)),"",VLOOKUP($B6796,Insumos!$C:$G,4,FALSE))</f>
        <v>UNIDAD</v>
      </c>
      <c r="G6796" s="141">
        <v>1.0</v>
      </c>
      <c r="H6796" s="56">
        <f t="shared" si="245"/>
        <v>90.25</v>
      </c>
    </row>
    <row r="6797">
      <c r="A6797" s="53">
        <v>9.0</v>
      </c>
      <c r="B6797" s="55" t="s">
        <v>303</v>
      </c>
      <c r="C6797" s="55" t="str">
        <f>+IF(ISERROR(VLOOKUP($B6797,Insumos!$C:$G,3,FALSE)),"",VLOOKUP($B6797,Insumos!$C:$G,3,FALSE))</f>
        <v>UNIDAD</v>
      </c>
      <c r="D6797" s="56">
        <f>+IF(ISERROR(VLOOKUP($B6797,Insumos!$C:$G,2,FALSE)),"",VLOOKUP($B6797,Insumos!$C:$G,2,FALSE))</f>
        <v>10</v>
      </c>
      <c r="E6797" s="57">
        <f>+IF(ISERROR(VLOOKUP($B6797,Insumos!$C:$G,5,FALSE)),"",VLOOKUP($B6797,Insumos!$C:$G,5,FALSE))</f>
        <v>1</v>
      </c>
      <c r="F6797" s="55" t="str">
        <f>+IF(ISERROR(VLOOKUP($B6797,Insumos!$C:$G,4,FALSE)),"",VLOOKUP($B6797,Insumos!$C:$G,4,FALSE))</f>
        <v>UNIDAD</v>
      </c>
      <c r="G6797" s="141">
        <v>2.0</v>
      </c>
      <c r="H6797" s="56">
        <f t="shared" si="245"/>
        <v>20</v>
      </c>
    </row>
    <row r="6798">
      <c r="A6798" s="53">
        <v>10.0</v>
      </c>
      <c r="B6798" s="55" t="s">
        <v>304</v>
      </c>
      <c r="C6798" s="55" t="str">
        <f>+IF(ISERROR(VLOOKUP($B6798,Insumos!$C:$G,3,FALSE)),"",VLOOKUP($B6798,Insumos!$C:$G,3,FALSE))</f>
        <v>UNIDAD</v>
      </c>
      <c r="D6798" s="56">
        <f>+IF(ISERROR(VLOOKUP($B6798,Insumos!$C:$G,2,FALSE)),"",VLOOKUP($B6798,Insumos!$C:$G,2,FALSE))</f>
        <v>9</v>
      </c>
      <c r="E6798" s="57">
        <f>+IF(ISERROR(VLOOKUP($B6798,Insumos!$C:$G,5,FALSE)),"",VLOOKUP($B6798,Insumos!$C:$G,5,FALSE))</f>
        <v>1</v>
      </c>
      <c r="F6798" s="55" t="str">
        <f>+IF(ISERROR(VLOOKUP($B6798,Insumos!$C:$G,4,FALSE)),"",VLOOKUP($B6798,Insumos!$C:$G,4,FALSE))</f>
        <v>UNIDAD</v>
      </c>
      <c r="G6798" s="141">
        <v>2.0</v>
      </c>
      <c r="H6798" s="56">
        <f t="shared" si="245"/>
        <v>18</v>
      </c>
    </row>
    <row r="6799">
      <c r="A6799" s="53">
        <v>11.0</v>
      </c>
      <c r="B6799" s="55" t="s">
        <v>315</v>
      </c>
      <c r="C6799" s="55" t="str">
        <f>+IF(ISERROR(VLOOKUP($B6799,Insumos!$C:$G,3,FALSE)),"",VLOOKUP($B6799,Insumos!$C:$G,3,FALSE))</f>
        <v>UNIDAD</v>
      </c>
      <c r="D6799" s="56">
        <f>+IF(ISERROR(VLOOKUP($B6799,Insumos!$C:$G,2,FALSE)),"",VLOOKUP($B6799,Insumos!$C:$G,2,FALSE))</f>
        <v>170</v>
      </c>
      <c r="E6799" s="57">
        <f>+IF(ISERROR(VLOOKUP($B6799,Insumos!$C:$G,5,FALSE)),"",VLOOKUP($B6799,Insumos!$C:$G,5,FALSE))</f>
        <v>1</v>
      </c>
      <c r="F6799" s="55" t="str">
        <f>+IF(ISERROR(VLOOKUP($B6799,Insumos!$C:$G,4,FALSE)),"",VLOOKUP($B6799,Insumos!$C:$G,4,FALSE))</f>
        <v>UNIDAD</v>
      </c>
      <c r="G6799" s="141">
        <v>1.0</v>
      </c>
      <c r="H6799" s="56">
        <f t="shared" si="245"/>
        <v>170</v>
      </c>
    </row>
    <row r="6800">
      <c r="A6800" s="42"/>
      <c r="B6800" s="41"/>
      <c r="C6800" s="41"/>
      <c r="D6800" s="44"/>
      <c r="E6800" s="45"/>
      <c r="F6800" s="41"/>
      <c r="G6800" s="67" t="s">
        <v>566</v>
      </c>
      <c r="H6800" s="68">
        <f>+SUM(H6785:H6799)</f>
        <v>717.9</v>
      </c>
    </row>
    <row r="6801">
      <c r="A6801" s="42"/>
      <c r="B6801" s="140"/>
      <c r="C6801" s="41"/>
      <c r="D6801" s="44"/>
      <c r="E6801" s="45"/>
      <c r="F6801" s="41"/>
      <c r="G6801" s="67" t="s">
        <v>569</v>
      </c>
      <c r="H6801" s="142">
        <f>+H6800/10</f>
        <v>71.79</v>
      </c>
    </row>
    <row r="6802">
      <c r="A6802" s="42"/>
      <c r="B6802" s="140"/>
      <c r="C6802" s="41"/>
      <c r="D6802" s="44"/>
      <c r="E6802" s="45"/>
      <c r="F6802" s="41"/>
      <c r="G6802" s="67" t="s">
        <v>570</v>
      </c>
      <c r="H6802" s="143">
        <f>(H6800+H6801)*1.19</f>
        <v>939.7311</v>
      </c>
    </row>
    <row r="6803">
      <c r="A6803" s="42"/>
      <c r="B6803" s="140"/>
      <c r="C6803" s="41"/>
      <c r="D6803" s="44"/>
      <c r="E6803" s="45"/>
      <c r="F6803" s="41"/>
      <c r="G6803" s="67" t="s">
        <v>571</v>
      </c>
      <c r="H6803" s="144" t="str">
        <f>+H6802/H6804</f>
        <v>#DIV/0!</v>
      </c>
    </row>
    <row r="6804">
      <c r="A6804" s="42"/>
      <c r="B6804" s="140"/>
      <c r="C6804" s="41"/>
      <c r="D6804" s="44"/>
      <c r="E6804" s="45"/>
      <c r="F6804" s="41"/>
      <c r="G6804" s="67" t="s">
        <v>572</v>
      </c>
      <c r="H6804" s="145"/>
    </row>
    <row r="6805">
      <c r="A6805" s="42"/>
      <c r="B6805" s="140"/>
      <c r="C6805" s="41"/>
      <c r="D6805" s="44"/>
      <c r="E6805" s="45"/>
      <c r="F6805" s="41"/>
      <c r="G6805" s="67"/>
      <c r="H6805" s="169"/>
    </row>
    <row r="6806">
      <c r="A6806" s="42"/>
      <c r="B6806" s="140"/>
      <c r="C6806" s="41"/>
      <c r="D6806" s="44"/>
      <c r="E6806" s="45"/>
      <c r="F6806" s="41"/>
      <c r="G6806" s="67"/>
      <c r="H6806" s="205"/>
    </row>
    <row r="6807">
      <c r="A6807" s="42"/>
      <c r="B6807" s="140"/>
      <c r="C6807" s="41"/>
      <c r="D6807" s="44"/>
      <c r="E6807" s="45"/>
      <c r="F6807" s="41"/>
      <c r="G6807" s="67"/>
      <c r="H6807" s="205"/>
    </row>
    <row r="6808">
      <c r="A6808" s="42"/>
      <c r="B6808" s="140"/>
      <c r="C6808" s="41"/>
      <c r="D6808" s="44"/>
      <c r="E6808" s="45"/>
      <c r="F6808" s="41"/>
      <c r="G6808" s="67"/>
      <c r="H6808" s="205"/>
    </row>
    <row r="6809">
      <c r="A6809" s="138" t="s">
        <v>562</v>
      </c>
      <c r="B6809" s="139" t="s">
        <v>762</v>
      </c>
      <c r="C6809" s="34"/>
      <c r="D6809" s="35"/>
      <c r="E6809" s="36"/>
      <c r="F6809" s="37"/>
      <c r="G6809" s="38"/>
      <c r="H6809" s="35"/>
    </row>
    <row r="6810">
      <c r="A6810" s="42"/>
      <c r="B6810" s="140"/>
      <c r="C6810" s="42"/>
      <c r="D6810" s="44"/>
      <c r="E6810" s="45"/>
      <c r="F6810" s="42"/>
      <c r="G6810" s="46"/>
      <c r="H6810" s="44"/>
    </row>
    <row r="6811">
      <c r="A6811" s="48" t="s">
        <v>476</v>
      </c>
      <c r="B6811" s="48" t="s">
        <v>477</v>
      </c>
      <c r="C6811" s="48" t="s">
        <v>478</v>
      </c>
      <c r="D6811" s="49" t="s">
        <v>564</v>
      </c>
      <c r="E6811" s="50" t="s">
        <v>10</v>
      </c>
      <c r="F6811" s="48" t="s">
        <v>480</v>
      </c>
      <c r="G6811" s="51" t="s">
        <v>481</v>
      </c>
      <c r="H6811" s="49" t="s">
        <v>565</v>
      </c>
    </row>
    <row r="6812">
      <c r="A6812" s="53">
        <v>1.0</v>
      </c>
      <c r="B6812" s="55" t="s">
        <v>214</v>
      </c>
      <c r="C6812" s="55" t="str">
        <f>+IF(ISERROR(VLOOKUP($B6812,Insumos!$C:$G,3,FALSE)),"",VLOOKUP($B6812,Insumos!$C:$G,3,FALSE))</f>
        <v>ROLLS</v>
      </c>
      <c r="D6812" s="56">
        <f>+IF(ISERROR(VLOOKUP($B6812,Insumos!$C:$G,2,FALSE)),"",VLOOKUP($B6812,Insumos!$C:$G,2,FALSE))</f>
        <v>1051.57</v>
      </c>
      <c r="E6812" s="57">
        <f>+IF(ISERROR(VLOOKUP($B6812,Insumos!$C:$G,5,FALSE)),"",VLOOKUP($B6812,Insumos!$C:$G,5,FALSE))</f>
        <v>1</v>
      </c>
      <c r="F6812" s="55" t="str">
        <f>+IF(ISERROR(VLOOKUP($B6812,Insumos!$C:$G,4,FALSE)),"",VLOOKUP($B6812,Insumos!$C:$G,4,FALSE))</f>
        <v>ROLLS</v>
      </c>
      <c r="G6812" s="141">
        <v>1.0</v>
      </c>
      <c r="H6812" s="56">
        <f t="shared" ref="H6812:H6849" si="246">IF(ISERROR(ROUND(+D6812/E6812*G6812,2)),0,ROUND(+D6812/E6812*G6812,2))</f>
        <v>1051.57</v>
      </c>
    </row>
    <row r="6813">
      <c r="A6813" s="53">
        <v>2.0</v>
      </c>
      <c r="B6813" s="55" t="s">
        <v>270</v>
      </c>
      <c r="C6813" s="55" t="str">
        <f>+IF(ISERROR(VLOOKUP($B6813,Insumos!$C:$G,3,FALSE)),"",VLOOKUP($B6813,Insumos!$C:$G,3,FALSE))</f>
        <v>ROLLS</v>
      </c>
      <c r="D6813" s="56">
        <f>+IF(ISERROR(VLOOKUP($B6813,Insumos!$C:$G,2,FALSE)),"",VLOOKUP($B6813,Insumos!$C:$G,2,FALSE))</f>
        <v>1288.66</v>
      </c>
      <c r="E6813" s="57">
        <f>+IF(ISERROR(VLOOKUP($B6813,Insumos!$C:$G,5,FALSE)),"",VLOOKUP($B6813,Insumos!$C:$G,5,FALSE))</f>
        <v>1</v>
      </c>
      <c r="F6813" s="55" t="str">
        <f>+IF(ISERROR(VLOOKUP($B6813,Insumos!$C:$G,4,FALSE)),"",VLOOKUP($B6813,Insumos!$C:$G,4,FALSE))</f>
        <v>ROLLS</v>
      </c>
      <c r="G6813" s="141">
        <v>1.0</v>
      </c>
      <c r="H6813" s="56">
        <f t="shared" si="246"/>
        <v>1288.66</v>
      </c>
    </row>
    <row r="6814">
      <c r="A6814" s="53">
        <v>3.0</v>
      </c>
      <c r="B6814" s="55" t="s">
        <v>455</v>
      </c>
      <c r="C6814" s="55" t="str">
        <f>+IF(ISERROR(VLOOKUP($B6814,Insumos!$C:$G,3,FALSE)),"",VLOOKUP($B6814,Insumos!$C:$G,3,FALSE))</f>
        <v>ROLL</v>
      </c>
      <c r="D6814" s="56">
        <f>+IF(ISERROR(VLOOKUP($B6814,Insumos!$C:$G,2,FALSE)),"",VLOOKUP($B6814,Insumos!$C:$G,2,FALSE))</f>
        <v>396.79</v>
      </c>
      <c r="E6814" s="57">
        <f>+IF(ISERROR(VLOOKUP($B6814,Insumos!$C:$G,5,FALSE)),"",VLOOKUP($B6814,Insumos!$C:$G,5,FALSE))</f>
        <v>1</v>
      </c>
      <c r="F6814" s="55" t="str">
        <f>+IF(ISERROR(VLOOKUP($B6814,Insumos!$C:$G,4,FALSE)),"",VLOOKUP($B6814,Insumos!$C:$G,4,FALSE))</f>
        <v>ROLL</v>
      </c>
      <c r="G6814" s="141">
        <v>1.0</v>
      </c>
      <c r="H6814" s="56">
        <f t="shared" si="246"/>
        <v>396.79</v>
      </c>
    </row>
    <row r="6815">
      <c r="A6815" s="53">
        <v>4.0</v>
      </c>
      <c r="B6815" s="55" t="s">
        <v>456</v>
      </c>
      <c r="C6815" s="55" t="str">
        <f>+IF(ISERROR(VLOOKUP($B6815,Insumos!$C:$G,3,FALSE)),"",VLOOKUP($B6815,Insumos!$C:$G,3,FALSE))</f>
        <v>ROLL</v>
      </c>
      <c r="D6815" s="56">
        <f>+IF(ISERROR(VLOOKUP($B6815,Insumos!$C:$G,2,FALSE)),"",VLOOKUP($B6815,Insumos!$C:$G,2,FALSE))</f>
        <v>477.64</v>
      </c>
      <c r="E6815" s="57">
        <f>+IF(ISERROR(VLOOKUP($B6815,Insumos!$C:$G,5,FALSE)),"",VLOOKUP($B6815,Insumos!$C:$G,5,FALSE))</f>
        <v>1</v>
      </c>
      <c r="F6815" s="55" t="str">
        <f>+IF(ISERROR(VLOOKUP($B6815,Insumos!$C:$G,4,FALSE)),"",VLOOKUP($B6815,Insumos!$C:$G,4,FALSE))</f>
        <v>ROLL</v>
      </c>
      <c r="G6815" s="141">
        <v>1.0</v>
      </c>
      <c r="H6815" s="56">
        <f t="shared" si="246"/>
        <v>477.64</v>
      </c>
    </row>
    <row r="6816">
      <c r="A6816" s="53">
        <v>5.0</v>
      </c>
      <c r="B6816" s="55" t="s">
        <v>271</v>
      </c>
      <c r="C6816" s="55" t="str">
        <f>+IF(ISERROR(VLOOKUP($B6816,Insumos!$C:$G,3,FALSE)),"",VLOOKUP($B6816,Insumos!$C:$G,3,FALSE))</f>
        <v>ROLLS</v>
      </c>
      <c r="D6816" s="56">
        <f>+IF(ISERROR(VLOOKUP($B6816,Insumos!$C:$G,2,FALSE)),"",VLOOKUP($B6816,Insumos!$C:$G,2,FALSE))</f>
        <v>430.51</v>
      </c>
      <c r="E6816" s="57">
        <f>+IF(ISERROR(VLOOKUP($B6816,Insumos!$C:$G,5,FALSE)),"",VLOOKUP($B6816,Insumos!$C:$G,5,FALSE))</f>
        <v>1</v>
      </c>
      <c r="F6816" s="55" t="str">
        <f>+IF(ISERROR(VLOOKUP($B6816,Insumos!$C:$G,4,FALSE)),"",VLOOKUP($B6816,Insumos!$C:$G,4,FALSE))</f>
        <v>ROLLS</v>
      </c>
      <c r="G6816" s="141">
        <v>1.0</v>
      </c>
      <c r="H6816" s="56">
        <f t="shared" si="246"/>
        <v>430.51</v>
      </c>
    </row>
    <row r="6817">
      <c r="A6817" s="53">
        <v>6.0</v>
      </c>
      <c r="B6817" s="55" t="s">
        <v>272</v>
      </c>
      <c r="C6817" s="55" t="str">
        <f>+IF(ISERROR(VLOOKUP($B6817,Insumos!$C:$G,3,FALSE)),"",VLOOKUP($B6817,Insumos!$C:$G,3,FALSE))</f>
        <v>ROLLS</v>
      </c>
      <c r="D6817" s="56">
        <f>+IF(ISERROR(VLOOKUP($B6817,Insumos!$C:$G,2,FALSE)),"",VLOOKUP($B6817,Insumos!$C:$G,2,FALSE))</f>
        <v>428.35</v>
      </c>
      <c r="E6817" s="57">
        <f>+IF(ISERROR(VLOOKUP($B6817,Insumos!$C:$G,5,FALSE)),"",VLOOKUP($B6817,Insumos!$C:$G,5,FALSE))</f>
        <v>1</v>
      </c>
      <c r="F6817" s="55" t="str">
        <f>+IF(ISERROR(VLOOKUP($B6817,Insumos!$C:$G,4,FALSE)),"",VLOOKUP($B6817,Insumos!$C:$G,4,FALSE))</f>
        <v>ROLLS</v>
      </c>
      <c r="G6817" s="141">
        <v>1.0</v>
      </c>
      <c r="H6817" s="56">
        <f t="shared" si="246"/>
        <v>428.35</v>
      </c>
    </row>
    <row r="6818">
      <c r="A6818" s="53">
        <v>7.0</v>
      </c>
      <c r="B6818" s="55" t="s">
        <v>173</v>
      </c>
      <c r="C6818" s="55" t="str">
        <f>+IF(ISERROR(VLOOKUP($B6818,Insumos!$C:$G,3,FALSE)),"",VLOOKUP($B6818,Insumos!$C:$G,3,FALSE))</f>
        <v>ROLLS</v>
      </c>
      <c r="D6818" s="56">
        <f>+IF(ISERROR(VLOOKUP($B6818,Insumos!$C:$G,2,FALSE)),"",VLOOKUP($B6818,Insumos!$C:$G,2,FALSE))</f>
        <v>1350.95</v>
      </c>
      <c r="E6818" s="57">
        <f>+IF(ISERROR(VLOOKUP($B6818,Insumos!$C:$G,5,FALSE)),"",VLOOKUP($B6818,Insumos!$C:$G,5,FALSE))</f>
        <v>1</v>
      </c>
      <c r="F6818" s="55" t="str">
        <f>+IF(ISERROR(VLOOKUP($B6818,Insumos!$C:$G,4,FALSE)),"",VLOOKUP($B6818,Insumos!$C:$G,4,FALSE))</f>
        <v>ROLLS</v>
      </c>
      <c r="G6818" s="141">
        <v>1.0</v>
      </c>
      <c r="H6818" s="56">
        <f t="shared" si="246"/>
        <v>1350.95</v>
      </c>
    </row>
    <row r="6819">
      <c r="A6819" s="53">
        <v>8.0</v>
      </c>
      <c r="B6819" s="55" t="s">
        <v>278</v>
      </c>
      <c r="C6819" s="55" t="str">
        <f>+IF(ISERROR(VLOOKUP($B6819,Insumos!$C:$G,3,FALSE)),"",VLOOKUP($B6819,Insumos!$C:$G,3,FALSE))</f>
        <v>ROLLS</v>
      </c>
      <c r="D6819" s="56">
        <f>+IF(ISERROR(VLOOKUP($B6819,Insumos!$C:$G,2,FALSE)),"",VLOOKUP($B6819,Insumos!$C:$G,2,FALSE))</f>
        <v>258.27</v>
      </c>
      <c r="E6819" s="57">
        <f>+IF(ISERROR(VLOOKUP($B6819,Insumos!$C:$G,5,FALSE)),"",VLOOKUP($B6819,Insumos!$C:$G,5,FALSE))</f>
        <v>1</v>
      </c>
      <c r="F6819" s="55" t="str">
        <f>+IF(ISERROR(VLOOKUP($B6819,Insumos!$C:$G,4,FALSE)),"",VLOOKUP($B6819,Insumos!$C:$G,4,FALSE))</f>
        <v>ROLLS</v>
      </c>
      <c r="G6819" s="141">
        <v>1.0</v>
      </c>
      <c r="H6819" s="56">
        <f t="shared" si="246"/>
        <v>258.27</v>
      </c>
    </row>
    <row r="6820">
      <c r="A6820" s="53">
        <v>9.0</v>
      </c>
      <c r="B6820" s="55" t="s">
        <v>445</v>
      </c>
      <c r="C6820" s="55" t="str">
        <f>+IF(ISERROR(VLOOKUP($B6820,Insumos!$C:$G,3,FALSE)),"",VLOOKUP($B6820,Insumos!$C:$G,3,FALSE))</f>
        <v>ROLL</v>
      </c>
      <c r="D6820" s="56">
        <f>+IF(ISERROR(VLOOKUP($B6820,Insumos!$C:$G,2,FALSE)),"",VLOOKUP($B6820,Insumos!$C:$G,2,FALSE))</f>
        <v>369.62</v>
      </c>
      <c r="E6820" s="57">
        <f>+IF(ISERROR(VLOOKUP($B6820,Insumos!$C:$G,5,FALSE)),"",VLOOKUP($B6820,Insumos!$C:$G,5,FALSE))</f>
        <v>1</v>
      </c>
      <c r="F6820" s="55" t="str">
        <f>+IF(ISERROR(VLOOKUP($B6820,Insumos!$C:$G,4,FALSE)),"",VLOOKUP($B6820,Insumos!$C:$G,4,FALSE))</f>
        <v>ROLL</v>
      </c>
      <c r="G6820" s="141">
        <v>1.0</v>
      </c>
      <c r="H6820" s="56">
        <f t="shared" si="246"/>
        <v>369.62</v>
      </c>
    </row>
    <row r="6821">
      <c r="A6821" s="53">
        <v>10.0</v>
      </c>
      <c r="B6821" s="55" t="s">
        <v>451</v>
      </c>
      <c r="C6821" s="55" t="str">
        <f>+IF(ISERROR(VLOOKUP($B6821,Insumos!$C:$G,3,FALSE)),"",VLOOKUP($B6821,Insumos!$C:$G,3,FALSE))</f>
        <v>ROLL</v>
      </c>
      <c r="D6821" s="56">
        <f>+IF(ISERROR(VLOOKUP($B6821,Insumos!$C:$G,2,FALSE)),"",VLOOKUP($B6821,Insumos!$C:$G,2,FALSE))</f>
        <v>815.13</v>
      </c>
      <c r="E6821" s="57">
        <f>+IF(ISERROR(VLOOKUP($B6821,Insumos!$C:$G,5,FALSE)),"",VLOOKUP($B6821,Insumos!$C:$G,5,FALSE))</f>
        <v>1</v>
      </c>
      <c r="F6821" s="55" t="str">
        <f>+IF(ISERROR(VLOOKUP($B6821,Insumos!$C:$G,4,FALSE)),"",VLOOKUP($B6821,Insumos!$C:$G,4,FALSE))</f>
        <v>ROLL</v>
      </c>
      <c r="G6821" s="141">
        <v>1.0</v>
      </c>
      <c r="H6821" s="56">
        <f t="shared" si="246"/>
        <v>815.13</v>
      </c>
    </row>
    <row r="6822">
      <c r="A6822" s="53">
        <v>11.0</v>
      </c>
      <c r="B6822" s="55" t="s">
        <v>443</v>
      </c>
      <c r="C6822" s="55" t="str">
        <f>+IF(ISERROR(VLOOKUP($B6822,Insumos!$C:$G,3,FALSE)),"",VLOOKUP($B6822,Insumos!$C:$G,3,FALSE))</f>
        <v>ROLL</v>
      </c>
      <c r="D6822" s="56">
        <f>+IF(ISERROR(VLOOKUP($B6822,Insumos!$C:$G,2,FALSE)),"",VLOOKUP($B6822,Insumos!$C:$G,2,FALSE))</f>
        <v>607.49</v>
      </c>
      <c r="E6822" s="57">
        <f>+IF(ISERROR(VLOOKUP($B6822,Insumos!$C:$G,5,FALSE)),"",VLOOKUP($B6822,Insumos!$C:$G,5,FALSE))</f>
        <v>1</v>
      </c>
      <c r="F6822" s="55" t="str">
        <f>+IF(ISERROR(VLOOKUP($B6822,Insumos!$C:$G,4,FALSE)),"",VLOOKUP($B6822,Insumos!$C:$G,4,FALSE))</f>
        <v>ROLL</v>
      </c>
      <c r="G6822" s="141">
        <v>1.0</v>
      </c>
      <c r="H6822" s="56">
        <f t="shared" si="246"/>
        <v>607.49</v>
      </c>
    </row>
    <row r="6823">
      <c r="A6823" s="53">
        <v>12.0</v>
      </c>
      <c r="B6823" s="55" t="s">
        <v>452</v>
      </c>
      <c r="C6823" s="55" t="str">
        <f>+IF(ISERROR(VLOOKUP($B6823,Insumos!$C:$G,3,FALSE)),"",VLOOKUP($B6823,Insumos!$C:$G,3,FALSE))</f>
        <v>ROLL</v>
      </c>
      <c r="D6823" s="56">
        <f>+IF(ISERROR(VLOOKUP($B6823,Insumos!$C:$G,2,FALSE)),"",VLOOKUP($B6823,Insumos!$C:$G,2,FALSE))</f>
        <v>998.51</v>
      </c>
      <c r="E6823" s="57">
        <f>+IF(ISERROR(VLOOKUP($B6823,Insumos!$C:$G,5,FALSE)),"",VLOOKUP($B6823,Insumos!$C:$G,5,FALSE))</f>
        <v>1</v>
      </c>
      <c r="F6823" s="55" t="str">
        <f>+IF(ISERROR(VLOOKUP($B6823,Insumos!$C:$G,4,FALSE)),"",VLOOKUP($B6823,Insumos!$C:$G,4,FALSE))</f>
        <v>ROLL</v>
      </c>
      <c r="G6823" s="141">
        <v>1.0</v>
      </c>
      <c r="H6823" s="56">
        <f t="shared" si="246"/>
        <v>998.51</v>
      </c>
    </row>
    <row r="6824">
      <c r="A6824" s="53">
        <v>13.0</v>
      </c>
      <c r="B6824" s="55" t="s">
        <v>450</v>
      </c>
      <c r="C6824" s="55" t="str">
        <f>+IF(ISERROR(VLOOKUP($B6824,Insumos!$C:$G,3,FALSE)),"",VLOOKUP($B6824,Insumos!$C:$G,3,FALSE))</f>
        <v>ROLL</v>
      </c>
      <c r="D6824" s="56">
        <f>+IF(ISERROR(VLOOKUP($B6824,Insumos!$C:$G,2,FALSE)),"",VLOOKUP($B6824,Insumos!$C:$G,2,FALSE))</f>
        <v>408.54</v>
      </c>
      <c r="E6824" s="57">
        <f>+IF(ISERROR(VLOOKUP($B6824,Insumos!$C:$G,5,FALSE)),"",VLOOKUP($B6824,Insumos!$C:$G,5,FALSE))</f>
        <v>1</v>
      </c>
      <c r="F6824" s="55" t="str">
        <f>+IF(ISERROR(VLOOKUP($B6824,Insumos!$C:$G,4,FALSE)),"",VLOOKUP($B6824,Insumos!$C:$G,4,FALSE))</f>
        <v>ROLL</v>
      </c>
      <c r="G6824" s="141">
        <v>1.0</v>
      </c>
      <c r="H6824" s="56">
        <f t="shared" si="246"/>
        <v>408.54</v>
      </c>
    </row>
    <row r="6825">
      <c r="A6825" s="53">
        <v>14.0</v>
      </c>
      <c r="B6825" s="55" t="s">
        <v>453</v>
      </c>
      <c r="C6825" s="55" t="str">
        <f>+IF(ISERROR(VLOOKUP($B6825,Insumos!$C:$G,3,FALSE)),"",VLOOKUP($B6825,Insumos!$C:$G,3,FALSE))</f>
        <v>PORCION</v>
      </c>
      <c r="D6825" s="56">
        <f>+IF(ISERROR(VLOOKUP($B6825,Insumos!$C:$G,2,FALSE)),"",VLOOKUP($B6825,Insumos!$C:$G,2,FALSE))</f>
        <v>731.35</v>
      </c>
      <c r="E6825" s="57">
        <f>+IF(ISERROR(VLOOKUP($B6825,Insumos!$C:$G,5,FALSE)),"",VLOOKUP($B6825,Insumos!$C:$G,5,FALSE))</f>
        <v>1</v>
      </c>
      <c r="F6825" s="55" t="str">
        <f>+IF(ISERROR(VLOOKUP($B6825,Insumos!$C:$G,4,FALSE)),"",VLOOKUP($B6825,Insumos!$C:$G,4,FALSE))</f>
        <v>PORCION</v>
      </c>
      <c r="G6825" s="141">
        <v>1.0</v>
      </c>
      <c r="H6825" s="56">
        <f t="shared" si="246"/>
        <v>731.35</v>
      </c>
    </row>
    <row r="6826">
      <c r="A6826" s="53">
        <v>15.0</v>
      </c>
      <c r="B6826" s="55" t="s">
        <v>454</v>
      </c>
      <c r="C6826" s="55" t="str">
        <f>+IF(ISERROR(VLOOKUP($B6826,Insumos!$C:$G,3,FALSE)),"",VLOOKUP($B6826,Insumos!$C:$G,3,FALSE))</f>
        <v>PORCION</v>
      </c>
      <c r="D6826" s="56">
        <f>+IF(ISERROR(VLOOKUP($B6826,Insumos!$C:$G,2,FALSE)),"",VLOOKUP($B6826,Insumos!$C:$G,2,FALSE))</f>
        <v>162.63</v>
      </c>
      <c r="E6826" s="57">
        <f>+IF(ISERROR(VLOOKUP($B6826,Insumos!$C:$G,5,FALSE)),"",VLOOKUP($B6826,Insumos!$C:$G,5,FALSE))</f>
        <v>1</v>
      </c>
      <c r="F6826" s="55" t="str">
        <f>+IF(ISERROR(VLOOKUP($B6826,Insumos!$C:$G,4,FALSE)),"",VLOOKUP($B6826,Insumos!$C:$G,4,FALSE))</f>
        <v>PORCION</v>
      </c>
      <c r="G6826" s="141">
        <v>1.0</v>
      </c>
      <c r="H6826" s="56">
        <f t="shared" si="246"/>
        <v>162.63</v>
      </c>
    </row>
    <row r="6827">
      <c r="A6827" s="53">
        <v>16.0</v>
      </c>
      <c r="B6827" s="55" t="s">
        <v>35</v>
      </c>
      <c r="C6827" s="55" t="str">
        <f>+IF(ISERROR(VLOOKUP($B6827,Insumos!$C:$G,3,FALSE)),"",VLOOKUP($B6827,Insumos!$C:$G,3,FALSE))</f>
        <v>UNIDAD</v>
      </c>
      <c r="D6827" s="56">
        <f>+IF(ISERROR(VLOOKUP($B6827,Insumos!$C:$G,2,FALSE)),"",VLOOKUP($B6827,Insumos!$C:$G,2,FALSE))</f>
        <v>3300</v>
      </c>
      <c r="E6827" s="57">
        <f>+IF(ISERROR(VLOOKUP($B6827,Insumos!$C:$G,5,FALSE)),"",VLOOKUP($B6827,Insumos!$C:$G,5,FALSE))</f>
        <v>30</v>
      </c>
      <c r="F6827" s="55" t="str">
        <f>+IF(ISERROR(VLOOKUP($B6827,Insumos!$C:$G,4,FALSE)),"",VLOOKUP($B6827,Insumos!$C:$G,4,FALSE))</f>
        <v>UNIDAD</v>
      </c>
      <c r="G6827" s="141">
        <v>2.0</v>
      </c>
      <c r="H6827" s="56">
        <f t="shared" si="246"/>
        <v>220</v>
      </c>
    </row>
    <row r="6828">
      <c r="A6828" s="53">
        <v>17.0</v>
      </c>
      <c r="B6828" s="55" t="s">
        <v>36</v>
      </c>
      <c r="C6828" s="55" t="str">
        <f>+IF(ISERROR(VLOOKUP($B6828,Insumos!$C:$G,3,FALSE)),"",VLOOKUP($B6828,Insumos!$C:$G,3,FALSE))</f>
        <v>UNIDAD</v>
      </c>
      <c r="D6828" s="56">
        <f>+IF(ISERROR(VLOOKUP($B6828,Insumos!$C:$G,2,FALSE)),"",VLOOKUP($B6828,Insumos!$C:$G,2,FALSE))</f>
        <v>3300</v>
      </c>
      <c r="E6828" s="57">
        <f>+IF(ISERROR(VLOOKUP($B6828,Insumos!$C:$G,5,FALSE)),"",VLOOKUP($B6828,Insumos!$C:$G,5,FALSE))</f>
        <v>30</v>
      </c>
      <c r="F6828" s="55" t="str">
        <f>+IF(ISERROR(VLOOKUP($B6828,Insumos!$C:$G,4,FALSE)),"",VLOOKUP($B6828,Insumos!$C:$G,4,FALSE))</f>
        <v>UNIDAD</v>
      </c>
      <c r="G6828" s="141">
        <v>1.0</v>
      </c>
      <c r="H6828" s="56">
        <f t="shared" si="246"/>
        <v>110</v>
      </c>
    </row>
    <row r="6829">
      <c r="A6829" s="53">
        <v>18.0</v>
      </c>
      <c r="B6829" s="55" t="s">
        <v>37</v>
      </c>
      <c r="C6829" s="55" t="str">
        <f>+IF(ISERROR(VLOOKUP($B6829,Insumos!$C:$G,3,FALSE)),"",VLOOKUP($B6829,Insumos!$C:$G,3,FALSE))</f>
        <v>UNIDAD</v>
      </c>
      <c r="D6829" s="56">
        <f>+IF(ISERROR(VLOOKUP($B6829,Insumos!$C:$G,2,FALSE)),"",VLOOKUP($B6829,Insumos!$C:$G,2,FALSE))</f>
        <v>4700</v>
      </c>
      <c r="E6829" s="57">
        <f>+IF(ISERROR(VLOOKUP($B6829,Insumos!$C:$G,5,FALSE)),"",VLOOKUP($B6829,Insumos!$C:$G,5,FALSE))</f>
        <v>30</v>
      </c>
      <c r="F6829" s="55" t="str">
        <f>+IF(ISERROR(VLOOKUP($B6829,Insumos!$C:$G,4,FALSE)),"",VLOOKUP($B6829,Insumos!$C:$G,4,FALSE))</f>
        <v>UNIDAD</v>
      </c>
      <c r="G6829" s="141">
        <v>1.0</v>
      </c>
      <c r="H6829" s="56">
        <f t="shared" si="246"/>
        <v>156.67</v>
      </c>
    </row>
    <row r="6830">
      <c r="A6830" s="53">
        <v>19.0</v>
      </c>
      <c r="B6830" s="55" t="s">
        <v>297</v>
      </c>
      <c r="C6830" s="55" t="str">
        <f>+IF(ISERROR(VLOOKUP($B6830,Insumos!$C:$G,3,FALSE)),"",VLOOKUP($B6830,Insumos!$C:$G,3,FALSE))</f>
        <v>CAJA</v>
      </c>
      <c r="D6830" s="56">
        <f>+IF(ISERROR(VLOOKUP($B6830,Insumos!$C:$G,2,FALSE)),"",VLOOKUP($B6830,Insumos!$C:$G,2,FALSE))</f>
        <v>110</v>
      </c>
      <c r="E6830" s="57">
        <f>+IF(ISERROR(VLOOKUP($B6830,Insumos!$C:$G,5,FALSE)),"",VLOOKUP($B6830,Insumos!$C:$G,5,FALSE))</f>
        <v>1</v>
      </c>
      <c r="F6830" s="55" t="str">
        <f>+IF(ISERROR(VLOOKUP($B6830,Insumos!$C:$G,4,FALSE)),"",VLOOKUP($B6830,Insumos!$C:$G,4,FALSE))</f>
        <v>CAJA</v>
      </c>
      <c r="G6830" s="141">
        <v>1.0</v>
      </c>
      <c r="H6830" s="56">
        <f t="shared" si="246"/>
        <v>110</v>
      </c>
    </row>
    <row r="6831">
      <c r="A6831" s="53">
        <v>20.0</v>
      </c>
      <c r="B6831" s="55" t="s">
        <v>294</v>
      </c>
      <c r="C6831" s="55" t="str">
        <f>+IF(ISERROR(VLOOKUP($B6831,Insumos!$C:$G,3,FALSE)),"",VLOOKUP($B6831,Insumos!$C:$G,3,FALSE))</f>
        <v>CAJA</v>
      </c>
      <c r="D6831" s="56">
        <f>+IF(ISERROR(VLOOKUP($B6831,Insumos!$C:$G,2,FALSE)),"",VLOOKUP($B6831,Insumos!$C:$G,2,FALSE))</f>
        <v>180</v>
      </c>
      <c r="E6831" s="57">
        <f>+IF(ISERROR(VLOOKUP($B6831,Insumos!$C:$G,5,FALSE)),"",VLOOKUP($B6831,Insumos!$C:$G,5,FALSE))</f>
        <v>1</v>
      </c>
      <c r="F6831" s="55" t="str">
        <f>+IF(ISERROR(VLOOKUP($B6831,Insumos!$C:$G,4,FALSE)),"",VLOOKUP($B6831,Insumos!$C:$G,4,FALSE))</f>
        <v>CAJA</v>
      </c>
      <c r="G6831" s="141">
        <v>7.0</v>
      </c>
      <c r="H6831" s="56">
        <f t="shared" si="246"/>
        <v>1260</v>
      </c>
    </row>
    <row r="6832">
      <c r="A6832" s="53">
        <v>21.0</v>
      </c>
      <c r="B6832" s="55" t="s">
        <v>314</v>
      </c>
      <c r="C6832" s="55" t="str">
        <f>+IF(ISERROR(VLOOKUP($B6832,Insumos!$C:$G,3,FALSE)),"",VLOOKUP($B6832,Insumos!$C:$G,3,FALSE))</f>
        <v>UNIDAD</v>
      </c>
      <c r="D6832" s="56">
        <f>+IF(ISERROR(VLOOKUP($B6832,Insumos!$C:$G,2,FALSE)),"",VLOOKUP($B6832,Insumos!$C:$G,2,FALSE))</f>
        <v>10.5</v>
      </c>
      <c r="E6832" s="57">
        <f>+IF(ISERROR(VLOOKUP($B6832,Insumos!$C:$G,5,FALSE)),"",VLOOKUP($B6832,Insumos!$C:$G,5,FALSE))</f>
        <v>1</v>
      </c>
      <c r="F6832" s="55" t="str">
        <f>+IF(ISERROR(VLOOKUP($B6832,Insumos!$C:$G,4,FALSE)),"",VLOOKUP($B6832,Insumos!$C:$G,4,FALSE))</f>
        <v>UNIDAD</v>
      </c>
      <c r="G6832" s="141">
        <v>7.0</v>
      </c>
      <c r="H6832" s="56">
        <f t="shared" si="246"/>
        <v>73.5</v>
      </c>
    </row>
    <row r="6833">
      <c r="A6833" s="53">
        <v>22.0</v>
      </c>
      <c r="B6833" s="55" t="s">
        <v>156</v>
      </c>
      <c r="C6833" s="55" t="str">
        <f>+IF(ISERROR(VLOOKUP($B6833,Insumos!$C:$G,3,FALSE)),"",VLOOKUP($B6833,Insumos!$C:$G,3,FALSE))</f>
        <v>GRAMOS</v>
      </c>
      <c r="D6833" s="56">
        <f>+IF(ISERROR(VLOOKUP($B6833,Insumos!$C:$G,2,FALSE)),"",VLOOKUP($B6833,Insumos!$C:$G,2,FALSE))</f>
        <v>909</v>
      </c>
      <c r="E6833" s="57">
        <f>+IF(ISERROR(VLOOKUP($B6833,Insumos!$C:$G,5,FALSE)),"",VLOOKUP($B6833,Insumos!$C:$G,5,FALSE))</f>
        <v>1000</v>
      </c>
      <c r="F6833" s="55" t="str">
        <f>+IF(ISERROR(VLOOKUP($B6833,Insumos!$C:$G,4,FALSE)),"",VLOOKUP($B6833,Insumos!$C:$G,4,FALSE))</f>
        <v>GRAMOS</v>
      </c>
      <c r="G6833" s="141">
        <v>16.0</v>
      </c>
      <c r="H6833" s="56">
        <f t="shared" si="246"/>
        <v>14.54</v>
      </c>
    </row>
    <row r="6834">
      <c r="A6834" s="53">
        <v>23.0</v>
      </c>
      <c r="B6834" s="55" t="s">
        <v>313</v>
      </c>
      <c r="C6834" s="55" t="str">
        <f>+IF(ISERROR(VLOOKUP($B6834,Insumos!$C:$G,3,FALSE)),"",VLOOKUP($B6834,Insumos!$C:$G,3,FALSE))</f>
        <v>GRAMOS</v>
      </c>
      <c r="D6834" s="56">
        <f>+IF(ISERROR(VLOOKUP($B6834,Insumos!$C:$G,2,FALSE)),"",VLOOKUP($B6834,Insumos!$C:$G,2,FALSE))</f>
        <v>6750</v>
      </c>
      <c r="E6834" s="57">
        <f>+IF(ISERROR(VLOOKUP($B6834,Insumos!$C:$G,5,FALSE)),"",VLOOKUP($B6834,Insumos!$C:$G,5,FALSE))</f>
        <v>1000</v>
      </c>
      <c r="F6834" s="55" t="str">
        <f>+IF(ISERROR(VLOOKUP($B6834,Insumos!$C:$G,4,FALSE)),"",VLOOKUP($B6834,Insumos!$C:$G,4,FALSE))</f>
        <v>GRAMOS</v>
      </c>
      <c r="G6834" s="141">
        <v>16.0</v>
      </c>
      <c r="H6834" s="56">
        <f t="shared" si="246"/>
        <v>108</v>
      </c>
    </row>
    <row r="6835">
      <c r="A6835" s="53">
        <v>24.0</v>
      </c>
      <c r="B6835" s="55" t="s">
        <v>311</v>
      </c>
      <c r="C6835" s="55" t="str">
        <f>+IF(ISERROR(VLOOKUP($B6835,Insumos!$C:$G,3,FALSE)),"",VLOOKUP($B6835,Insumos!$C:$G,3,FALSE))</f>
        <v>UNIDAD</v>
      </c>
      <c r="D6835" s="56">
        <f>+IF(ISERROR(VLOOKUP($B6835,Insumos!$C:$G,2,FALSE)),"",VLOOKUP($B6835,Insumos!$C:$G,2,FALSE))</f>
        <v>75.25</v>
      </c>
      <c r="E6835" s="57">
        <f>+IF(ISERROR(VLOOKUP($B6835,Insumos!$C:$G,5,FALSE)),"",VLOOKUP($B6835,Insumos!$C:$G,5,FALSE))</f>
        <v>1</v>
      </c>
      <c r="F6835" s="55" t="str">
        <f>+IF(ISERROR(VLOOKUP($B6835,Insumos!$C:$G,4,FALSE)),"",VLOOKUP($B6835,Insumos!$C:$G,4,FALSE))</f>
        <v>UNIDAD</v>
      </c>
      <c r="G6835" s="141">
        <v>4.0</v>
      </c>
      <c r="H6835" s="56">
        <f t="shared" si="246"/>
        <v>301</v>
      </c>
    </row>
    <row r="6836">
      <c r="A6836" s="53">
        <v>25.0</v>
      </c>
      <c r="B6836" s="55" t="s">
        <v>312</v>
      </c>
      <c r="C6836" s="55" t="str">
        <f>+IF(ISERROR(VLOOKUP($B6836,Insumos!$C:$G,3,FALSE)),"",VLOOKUP($B6836,Insumos!$C:$G,3,FALSE))</f>
        <v>UNIDAD</v>
      </c>
      <c r="D6836" s="56">
        <f>+IF(ISERROR(VLOOKUP($B6836,Insumos!$C:$G,2,FALSE)),"",VLOOKUP($B6836,Insumos!$C:$G,2,FALSE))</f>
        <v>90.25</v>
      </c>
      <c r="E6836" s="57">
        <f>+IF(ISERROR(VLOOKUP($B6836,Insumos!$C:$G,5,FALSE)),"",VLOOKUP($B6836,Insumos!$C:$G,5,FALSE))</f>
        <v>1</v>
      </c>
      <c r="F6836" s="55" t="str">
        <f>+IF(ISERROR(VLOOKUP($B6836,Insumos!$C:$G,4,FALSE)),"",VLOOKUP($B6836,Insumos!$C:$G,4,FALSE))</f>
        <v>UNIDAD</v>
      </c>
      <c r="G6836" s="141">
        <v>3.0</v>
      </c>
      <c r="H6836" s="56">
        <f t="shared" si="246"/>
        <v>270.75</v>
      </c>
    </row>
    <row r="6837">
      <c r="A6837" s="53">
        <v>26.0</v>
      </c>
      <c r="B6837" s="55" t="s">
        <v>303</v>
      </c>
      <c r="C6837" s="55" t="str">
        <f>+IF(ISERROR(VLOOKUP($B6837,Insumos!$C:$G,3,FALSE)),"",VLOOKUP($B6837,Insumos!$C:$G,3,FALSE))</f>
        <v>UNIDAD</v>
      </c>
      <c r="D6837" s="56">
        <f>+IF(ISERROR(VLOOKUP($B6837,Insumos!$C:$G,2,FALSE)),"",VLOOKUP($B6837,Insumos!$C:$G,2,FALSE))</f>
        <v>10</v>
      </c>
      <c r="E6837" s="57">
        <f>+IF(ISERROR(VLOOKUP($B6837,Insumos!$C:$G,5,FALSE)),"",VLOOKUP($B6837,Insumos!$C:$G,5,FALSE))</f>
        <v>1</v>
      </c>
      <c r="F6837" s="55" t="str">
        <f>+IF(ISERROR(VLOOKUP($B6837,Insumos!$C:$G,4,FALSE)),"",VLOOKUP($B6837,Insumos!$C:$G,4,FALSE))</f>
        <v>UNIDAD</v>
      </c>
      <c r="G6837" s="141">
        <v>4.0</v>
      </c>
      <c r="H6837" s="56">
        <f t="shared" si="246"/>
        <v>40</v>
      </c>
    </row>
    <row r="6838">
      <c r="A6838" s="53">
        <v>27.0</v>
      </c>
      <c r="B6838" s="226" t="s">
        <v>304</v>
      </c>
      <c r="C6838" s="55" t="str">
        <f>+IF(ISERROR(VLOOKUP($B6838,Insumos!$C:$G,3,FALSE)),"",VLOOKUP($B6838,Insumos!$C:$G,3,FALSE))</f>
        <v>UNIDAD</v>
      </c>
      <c r="D6838" s="56">
        <f>+IF(ISERROR(VLOOKUP($B6838,Insumos!$C:$G,2,FALSE)),"",VLOOKUP($B6838,Insumos!$C:$G,2,FALSE))</f>
        <v>9</v>
      </c>
      <c r="E6838" s="57">
        <f>+IF(ISERROR(VLOOKUP($B6838,Insumos!$C:$G,5,FALSE)),"",VLOOKUP($B6838,Insumos!$C:$G,5,FALSE))</f>
        <v>1</v>
      </c>
      <c r="F6838" s="55" t="str">
        <f>+IF(ISERROR(VLOOKUP($B6838,Insumos!$C:$G,4,FALSE)),"",VLOOKUP($B6838,Insumos!$C:$G,4,FALSE))</f>
        <v>UNIDAD</v>
      </c>
      <c r="G6838" s="141">
        <v>4.0</v>
      </c>
      <c r="H6838" s="56">
        <f t="shared" si="246"/>
        <v>36</v>
      </c>
    </row>
    <row r="6839">
      <c r="A6839" s="53">
        <v>28.0</v>
      </c>
      <c r="B6839" s="55" t="s">
        <v>315</v>
      </c>
      <c r="C6839" s="173" t="str">
        <f>+IF(ISERROR(VLOOKUP($B6839,Insumos!$C:$G,3,FALSE)),"",VLOOKUP($B6839,Insumos!$C:$G,3,FALSE))</f>
        <v>UNIDAD</v>
      </c>
      <c r="D6839" s="56">
        <f>+IF(ISERROR(VLOOKUP($B6839,Insumos!$C:$G,2,FALSE)),"",VLOOKUP($B6839,Insumos!$C:$G,2,FALSE))</f>
        <v>170</v>
      </c>
      <c r="E6839" s="57">
        <f>+IF(ISERROR(VLOOKUP($B6839,Insumos!$C:$G,5,FALSE)),"",VLOOKUP($B6839,Insumos!$C:$G,5,FALSE))</f>
        <v>1</v>
      </c>
      <c r="F6839" s="55" t="str">
        <f>+IF(ISERROR(VLOOKUP($B6839,Insumos!$C:$G,4,FALSE)),"",VLOOKUP($B6839,Insumos!$C:$G,4,FALSE))</f>
        <v>UNIDAD</v>
      </c>
      <c r="G6839" s="141">
        <v>1.0</v>
      </c>
      <c r="H6839" s="56">
        <f t="shared" si="246"/>
        <v>170</v>
      </c>
    </row>
    <row r="6840">
      <c r="A6840" s="53">
        <v>29.0</v>
      </c>
      <c r="B6840" s="153"/>
      <c r="C6840" s="55" t="str">
        <f>+IF(ISERROR(VLOOKUP($B6840,Insumos!$C:$G,3,FALSE)),"",VLOOKUP($B6840,Insumos!$C:$G,3,FALSE))</f>
        <v/>
      </c>
      <c r="D6840" s="56" t="str">
        <f>+IF(ISERROR(VLOOKUP($B6840,Insumos!$C:$G,2,FALSE)),"",VLOOKUP($B6840,Insumos!$C:$G,2,FALSE))</f>
        <v/>
      </c>
      <c r="E6840" s="57" t="str">
        <f>+IF(ISERROR(VLOOKUP($B6840,Insumos!$C:$G,5,FALSE)),"",VLOOKUP($B6840,Insumos!$C:$G,5,FALSE))</f>
        <v/>
      </c>
      <c r="F6840" s="55" t="str">
        <f>+IF(ISERROR(VLOOKUP($B6840,Insumos!$C:$G,4,FALSE)),"",VLOOKUP($B6840,Insumos!$C:$G,4,FALSE))</f>
        <v/>
      </c>
      <c r="G6840" s="141"/>
      <c r="H6840" s="56">
        <f t="shared" si="246"/>
        <v>0</v>
      </c>
    </row>
    <row r="6841">
      <c r="A6841" s="53">
        <v>30.0</v>
      </c>
      <c r="B6841" s="153"/>
      <c r="C6841" s="55" t="str">
        <f>+IF(ISERROR(VLOOKUP($B6841,Insumos!$C:$G,3,FALSE)),"",VLOOKUP($B6841,Insumos!$C:$G,3,FALSE))</f>
        <v/>
      </c>
      <c r="D6841" s="56" t="str">
        <f>+IF(ISERROR(VLOOKUP($B6841,Insumos!$C:$G,2,FALSE)),"",VLOOKUP($B6841,Insumos!$C:$G,2,FALSE))</f>
        <v/>
      </c>
      <c r="E6841" s="57" t="str">
        <f>+IF(ISERROR(VLOOKUP($B6841,Insumos!$C:$G,5,FALSE)),"",VLOOKUP($B6841,Insumos!$C:$G,5,FALSE))</f>
        <v/>
      </c>
      <c r="F6841" s="55" t="str">
        <f>+IF(ISERROR(VLOOKUP($B6841,Insumos!$C:$G,4,FALSE)),"",VLOOKUP($B6841,Insumos!$C:$G,4,FALSE))</f>
        <v/>
      </c>
      <c r="G6841" s="141"/>
      <c r="H6841" s="56">
        <f t="shared" si="246"/>
        <v>0</v>
      </c>
    </row>
    <row r="6842">
      <c r="A6842" s="53">
        <v>31.0</v>
      </c>
      <c r="B6842" s="153"/>
      <c r="C6842" s="55" t="str">
        <f>+IF(ISERROR(VLOOKUP($B6842,Insumos!$C:$G,3,FALSE)),"",VLOOKUP($B6842,Insumos!$C:$G,3,FALSE))</f>
        <v/>
      </c>
      <c r="D6842" s="56" t="str">
        <f>+IF(ISERROR(VLOOKUP($B6842,Insumos!$C:$G,2,FALSE)),"",VLOOKUP($B6842,Insumos!$C:$G,2,FALSE))</f>
        <v/>
      </c>
      <c r="E6842" s="57" t="str">
        <f>+IF(ISERROR(VLOOKUP($B6842,Insumos!$C:$G,5,FALSE)),"",VLOOKUP($B6842,Insumos!$C:$G,5,FALSE))</f>
        <v/>
      </c>
      <c r="F6842" s="55" t="str">
        <f>+IF(ISERROR(VLOOKUP($B6842,Insumos!$C:$G,4,FALSE)),"",VLOOKUP($B6842,Insumos!$C:$G,4,FALSE))</f>
        <v/>
      </c>
      <c r="G6842" s="141"/>
      <c r="H6842" s="56">
        <f t="shared" si="246"/>
        <v>0</v>
      </c>
    </row>
    <row r="6843">
      <c r="A6843" s="53">
        <v>32.0</v>
      </c>
      <c r="B6843" s="153"/>
      <c r="C6843" s="55" t="str">
        <f>+IF(ISERROR(VLOOKUP($B6843,Insumos!$C:$G,3,FALSE)),"",VLOOKUP($B6843,Insumos!$C:$G,3,FALSE))</f>
        <v/>
      </c>
      <c r="D6843" s="56" t="str">
        <f>+IF(ISERROR(VLOOKUP($B6843,Insumos!$C:$G,2,FALSE)),"",VLOOKUP($B6843,Insumos!$C:$G,2,FALSE))</f>
        <v/>
      </c>
      <c r="E6843" s="57" t="str">
        <f>+IF(ISERROR(VLOOKUP($B6843,Insumos!$C:$G,5,FALSE)),"",VLOOKUP($B6843,Insumos!$C:$G,5,FALSE))</f>
        <v/>
      </c>
      <c r="F6843" s="55" t="str">
        <f>+IF(ISERROR(VLOOKUP($B6843,Insumos!$C:$G,4,FALSE)),"",VLOOKUP($B6843,Insumos!$C:$G,4,FALSE))</f>
        <v/>
      </c>
      <c r="G6843" s="141"/>
      <c r="H6843" s="56">
        <f t="shared" si="246"/>
        <v>0</v>
      </c>
    </row>
    <row r="6844">
      <c r="A6844" s="53">
        <v>33.0</v>
      </c>
      <c r="B6844" s="153"/>
      <c r="C6844" s="55" t="str">
        <f>+IF(ISERROR(VLOOKUP($B6844,Insumos!$C:$G,3,FALSE)),"",VLOOKUP($B6844,Insumos!$C:$G,3,FALSE))</f>
        <v/>
      </c>
      <c r="D6844" s="56" t="str">
        <f>+IF(ISERROR(VLOOKUP($B6844,Insumos!$C:$G,2,FALSE)),"",VLOOKUP($B6844,Insumos!$C:$G,2,FALSE))</f>
        <v/>
      </c>
      <c r="E6844" s="57" t="str">
        <f>+IF(ISERROR(VLOOKUP($B6844,Insumos!$C:$G,5,FALSE)),"",VLOOKUP($B6844,Insumos!$C:$G,5,FALSE))</f>
        <v/>
      </c>
      <c r="F6844" s="55" t="str">
        <f>+IF(ISERROR(VLOOKUP($B6844,Insumos!$C:$G,4,FALSE)),"",VLOOKUP($B6844,Insumos!$C:$G,4,FALSE))</f>
        <v/>
      </c>
      <c r="G6844" s="141"/>
      <c r="H6844" s="56">
        <f t="shared" si="246"/>
        <v>0</v>
      </c>
    </row>
    <row r="6845">
      <c r="A6845" s="53">
        <v>34.0</v>
      </c>
      <c r="B6845" s="153"/>
      <c r="C6845" s="55" t="str">
        <f>+IF(ISERROR(VLOOKUP($B6845,Insumos!$C:$G,3,FALSE)),"",VLOOKUP($B6845,Insumos!$C:$G,3,FALSE))</f>
        <v/>
      </c>
      <c r="D6845" s="56" t="str">
        <f>+IF(ISERROR(VLOOKUP($B6845,Insumos!$C:$G,2,FALSE)),"",VLOOKUP($B6845,Insumos!$C:$G,2,FALSE))</f>
        <v/>
      </c>
      <c r="E6845" s="57" t="str">
        <f>+IF(ISERROR(VLOOKUP($B6845,Insumos!$C:$G,5,FALSE)),"",VLOOKUP($B6845,Insumos!$C:$G,5,FALSE))</f>
        <v/>
      </c>
      <c r="F6845" s="55" t="str">
        <f>+IF(ISERROR(VLOOKUP($B6845,Insumos!$C:$G,4,FALSE)),"",VLOOKUP($B6845,Insumos!$C:$G,4,FALSE))</f>
        <v/>
      </c>
      <c r="G6845" s="141"/>
      <c r="H6845" s="56">
        <f t="shared" si="246"/>
        <v>0</v>
      </c>
    </row>
    <row r="6846">
      <c r="A6846" s="53">
        <v>35.0</v>
      </c>
      <c r="B6846" s="153"/>
      <c r="C6846" s="55" t="str">
        <f>+IF(ISERROR(VLOOKUP($B6846,Insumos!$C:$G,3,FALSE)),"",VLOOKUP($B6846,Insumos!$C:$G,3,FALSE))</f>
        <v/>
      </c>
      <c r="D6846" s="56" t="str">
        <f>+IF(ISERROR(VLOOKUP($B6846,Insumos!$C:$G,2,FALSE)),"",VLOOKUP($B6846,Insumos!$C:$G,2,FALSE))</f>
        <v/>
      </c>
      <c r="E6846" s="57" t="str">
        <f>+IF(ISERROR(VLOOKUP($B6846,Insumos!$C:$G,5,FALSE)),"",VLOOKUP($B6846,Insumos!$C:$G,5,FALSE))</f>
        <v/>
      </c>
      <c r="F6846" s="55" t="str">
        <f>+IF(ISERROR(VLOOKUP($B6846,Insumos!$C:$G,4,FALSE)),"",VLOOKUP($B6846,Insumos!$C:$G,4,FALSE))</f>
        <v/>
      </c>
      <c r="G6846" s="141"/>
      <c r="H6846" s="56">
        <f t="shared" si="246"/>
        <v>0</v>
      </c>
    </row>
    <row r="6847">
      <c r="A6847" s="53">
        <v>36.0</v>
      </c>
      <c r="B6847" s="153"/>
      <c r="C6847" s="55" t="str">
        <f>+IF(ISERROR(VLOOKUP($B6847,Insumos!$C:$G,3,FALSE)),"",VLOOKUP($B6847,Insumos!$C:$G,3,FALSE))</f>
        <v/>
      </c>
      <c r="D6847" s="56" t="str">
        <f>+IF(ISERROR(VLOOKUP($B6847,Insumos!$C:$G,2,FALSE)),"",VLOOKUP($B6847,Insumos!$C:$G,2,FALSE))</f>
        <v/>
      </c>
      <c r="E6847" s="57" t="str">
        <f>+IF(ISERROR(VLOOKUP($B6847,Insumos!$C:$G,5,FALSE)),"",VLOOKUP($B6847,Insumos!$C:$G,5,FALSE))</f>
        <v/>
      </c>
      <c r="F6847" s="55" t="str">
        <f>+IF(ISERROR(VLOOKUP($B6847,Insumos!$C:$G,4,FALSE)),"",VLOOKUP($B6847,Insumos!$C:$G,4,FALSE))</f>
        <v/>
      </c>
      <c r="G6847" s="141"/>
      <c r="H6847" s="56">
        <f t="shared" si="246"/>
        <v>0</v>
      </c>
    </row>
    <row r="6848">
      <c r="A6848" s="53">
        <v>37.0</v>
      </c>
      <c r="B6848" s="153"/>
      <c r="C6848" s="55" t="str">
        <f>+IF(ISERROR(VLOOKUP($B6848,Insumos!$C:$G,3,FALSE)),"",VLOOKUP($B6848,Insumos!$C:$G,3,FALSE))</f>
        <v/>
      </c>
      <c r="D6848" s="56" t="str">
        <f>+IF(ISERROR(VLOOKUP($B6848,Insumos!$C:$G,2,FALSE)),"",VLOOKUP($B6848,Insumos!$C:$G,2,FALSE))</f>
        <v/>
      </c>
      <c r="E6848" s="57" t="str">
        <f>+IF(ISERROR(VLOOKUP($B6848,Insumos!$C:$G,5,FALSE)),"",VLOOKUP($B6848,Insumos!$C:$G,5,FALSE))</f>
        <v/>
      </c>
      <c r="F6848" s="55" t="str">
        <f>+IF(ISERROR(VLOOKUP($B6848,Insumos!$C:$G,4,FALSE)),"",VLOOKUP($B6848,Insumos!$C:$G,4,FALSE))</f>
        <v/>
      </c>
      <c r="G6848" s="141"/>
      <c r="H6848" s="56">
        <f t="shared" si="246"/>
        <v>0</v>
      </c>
    </row>
    <row r="6849">
      <c r="A6849" s="53">
        <v>38.0</v>
      </c>
      <c r="B6849" s="153"/>
      <c r="C6849" s="55" t="str">
        <f>+IF(ISERROR(VLOOKUP($B6849,Insumos!$C:$G,3,FALSE)),"",VLOOKUP($B6849,Insumos!$C:$G,3,FALSE))</f>
        <v/>
      </c>
      <c r="D6849" s="56" t="str">
        <f>+IF(ISERROR(VLOOKUP($B6849,Insumos!$C:$G,2,FALSE)),"",VLOOKUP($B6849,Insumos!$C:$G,2,FALSE))</f>
        <v/>
      </c>
      <c r="E6849" s="57" t="str">
        <f>+IF(ISERROR(VLOOKUP($B6849,Insumos!$C:$G,5,FALSE)),"",VLOOKUP($B6849,Insumos!$C:$G,5,FALSE))</f>
        <v/>
      </c>
      <c r="F6849" s="55" t="str">
        <f>+IF(ISERROR(VLOOKUP($B6849,Insumos!$C:$G,4,FALSE)),"",VLOOKUP($B6849,Insumos!$C:$G,4,FALSE))</f>
        <v/>
      </c>
      <c r="G6849" s="141"/>
      <c r="H6849" s="56">
        <f t="shared" si="246"/>
        <v>0</v>
      </c>
    </row>
    <row r="6850">
      <c r="A6850" s="42"/>
      <c r="B6850" s="140"/>
      <c r="C6850" s="41"/>
      <c r="D6850" s="44"/>
      <c r="E6850" s="45"/>
      <c r="F6850" s="41"/>
      <c r="G6850" s="67" t="s">
        <v>566</v>
      </c>
      <c r="H6850" s="68">
        <f>+SUM(H6812:H6849)</f>
        <v>12646.47</v>
      </c>
    </row>
    <row r="6851">
      <c r="A6851" s="42"/>
      <c r="B6851" s="140"/>
      <c r="C6851" s="41"/>
      <c r="D6851" s="44"/>
      <c r="E6851" s="45"/>
      <c r="F6851" s="41"/>
      <c r="G6851" s="67" t="s">
        <v>569</v>
      </c>
      <c r="H6851" s="142">
        <f>+H6850/10</f>
        <v>1264.647</v>
      </c>
    </row>
    <row r="6852">
      <c r="A6852" s="42"/>
      <c r="B6852" s="140"/>
      <c r="C6852" s="41"/>
      <c r="D6852" s="44"/>
      <c r="E6852" s="45"/>
      <c r="F6852" s="41"/>
      <c r="G6852" s="67" t="s">
        <v>570</v>
      </c>
      <c r="H6852" s="143">
        <f>(H6850+H6851)*1.19</f>
        <v>16554.22923</v>
      </c>
    </row>
    <row r="6853">
      <c r="A6853" s="42"/>
      <c r="B6853" s="140"/>
      <c r="C6853" s="41"/>
      <c r="D6853" s="44"/>
      <c r="E6853" s="45"/>
      <c r="F6853" s="41"/>
      <c r="G6853" s="67" t="s">
        <v>571</v>
      </c>
      <c r="H6853" s="144">
        <f>+H6852/H6854</f>
        <v>0.2759498121</v>
      </c>
    </row>
    <row r="6854">
      <c r="A6854" s="42"/>
      <c r="B6854" s="140"/>
      <c r="C6854" s="41"/>
      <c r="D6854" s="44"/>
      <c r="E6854" s="45"/>
      <c r="F6854" s="41"/>
      <c r="G6854" s="67" t="s">
        <v>572</v>
      </c>
      <c r="H6854" s="145">
        <v>59990.0</v>
      </c>
    </row>
    <row r="6855">
      <c r="A6855" s="42"/>
      <c r="B6855" s="140"/>
      <c r="C6855" s="41"/>
      <c r="D6855" s="44"/>
      <c r="E6855" s="45"/>
      <c r="F6855" s="41"/>
      <c r="G6855" s="67"/>
      <c r="H6855" s="169"/>
    </row>
    <row r="6856">
      <c r="A6856" s="42"/>
      <c r="B6856" s="140"/>
      <c r="C6856" s="41"/>
      <c r="D6856" s="44"/>
      <c r="E6856" s="45"/>
      <c r="F6856" s="41"/>
      <c r="G6856" s="67"/>
      <c r="H6856" s="169"/>
    </row>
    <row r="6857">
      <c r="A6857" s="138" t="s">
        <v>562</v>
      </c>
      <c r="B6857" s="139" t="s">
        <v>455</v>
      </c>
      <c r="C6857" s="34"/>
      <c r="D6857" s="35"/>
      <c r="E6857" s="36"/>
      <c r="F6857" s="37"/>
      <c r="G6857" s="38"/>
      <c r="H6857" s="35"/>
    </row>
    <row r="6858">
      <c r="A6858" s="42"/>
      <c r="B6858" s="140"/>
      <c r="C6858" s="42"/>
      <c r="D6858" s="44"/>
      <c r="E6858" s="45"/>
      <c r="F6858" s="42"/>
      <c r="G6858" s="46"/>
      <c r="H6858" s="44"/>
    </row>
    <row r="6859">
      <c r="A6859" s="48" t="s">
        <v>476</v>
      </c>
      <c r="B6859" s="48" t="s">
        <v>477</v>
      </c>
      <c r="C6859" s="48" t="s">
        <v>478</v>
      </c>
      <c r="D6859" s="49" t="s">
        <v>564</v>
      </c>
      <c r="E6859" s="50" t="s">
        <v>10</v>
      </c>
      <c r="F6859" s="48" t="s">
        <v>480</v>
      </c>
      <c r="G6859" s="51" t="s">
        <v>481</v>
      </c>
      <c r="H6859" s="49" t="s">
        <v>565</v>
      </c>
    </row>
    <row r="6860">
      <c r="A6860" s="53">
        <v>1.0</v>
      </c>
      <c r="B6860" s="55" t="s">
        <v>69</v>
      </c>
      <c r="C6860" s="55" t="str">
        <f>+IF(ISERROR(VLOOKUP($B6860,Insumos!$C:$G,3,FALSE)),"",VLOOKUP($B6860,Insumos!$C:$G,3,FALSE))</f>
        <v>GRAMOS</v>
      </c>
      <c r="D6860" s="56">
        <f>+IF(ISERROR(VLOOKUP($B6860,Insumos!$C:$G,2,FALSE)),"",VLOOKUP($B6860,Insumos!$C:$G,2,FALSE))</f>
        <v>2777.79</v>
      </c>
      <c r="E6860" s="57">
        <f>+IF(ISERROR(VLOOKUP($B6860,Insumos!$C:$G,5,FALSE)),"",VLOOKUP($B6860,Insumos!$C:$G,5,FALSE))</f>
        <v>5700</v>
      </c>
      <c r="F6860" s="55" t="str">
        <f>+IF(ISERROR(VLOOKUP($B6860,Insumos!$C:$G,4,FALSE)),"",VLOOKUP($B6860,Insumos!$C:$G,4,FALSE))</f>
        <v>GRAMOS</v>
      </c>
      <c r="G6860" s="141">
        <v>110.0</v>
      </c>
      <c r="H6860" s="56">
        <f t="shared" ref="H6860:H6875" si="247">IF(ISERROR(ROUND(+D6860/E6860*G6860,2)),0,ROUND(+D6860/E6860*G6860,2))</f>
        <v>53.61</v>
      </c>
    </row>
    <row r="6861">
      <c r="A6861" s="53">
        <v>2.0</v>
      </c>
      <c r="B6861" s="55" t="s">
        <v>52</v>
      </c>
      <c r="C6861" s="55" t="str">
        <f>+IF(ISERROR(VLOOKUP($B6861,Insumos!$C:$G,3,FALSE)),"",VLOOKUP($B6861,Insumos!$C:$G,3,FALSE))</f>
        <v>UNIDAD</v>
      </c>
      <c r="D6861" s="56">
        <f>+IF(ISERROR(VLOOKUP($B6861,Insumos!$C:$G,2,FALSE)),"",VLOOKUP($B6861,Insumos!$C:$G,2,FALSE))</f>
        <v>5000</v>
      </c>
      <c r="E6861" s="57">
        <f>+IF(ISERROR(VLOOKUP($B6861,Insumos!$C:$G,5,FALSE)),"",VLOOKUP($B6861,Insumos!$C:$G,5,FALSE))</f>
        <v>100</v>
      </c>
      <c r="F6861" s="55" t="str">
        <f>+IF(ISERROR(VLOOKUP($B6861,Insumos!$C:$G,4,FALSE)),"",VLOOKUP($B6861,Insumos!$C:$G,4,FALSE))</f>
        <v>UNIDAD</v>
      </c>
      <c r="G6861" s="141">
        <v>0.5</v>
      </c>
      <c r="H6861" s="56">
        <f t="shared" si="247"/>
        <v>25</v>
      </c>
    </row>
    <row r="6862">
      <c r="A6862" s="53">
        <v>3.0</v>
      </c>
      <c r="B6862" s="55" t="s">
        <v>60</v>
      </c>
      <c r="C6862" s="55" t="str">
        <f>+IF(ISERROR(VLOOKUP($B6862,Insumos!$C:$G,3,FALSE)),"",VLOOKUP($B6862,Insumos!$C:$G,3,FALSE))</f>
        <v>GRAMOS</v>
      </c>
      <c r="D6862" s="56">
        <f>+IF(ISERROR(VLOOKUP($B6862,Insumos!$C:$G,2,FALSE)),"",VLOOKUP($B6862,Insumos!$C:$G,2,FALSE))</f>
        <v>1770</v>
      </c>
      <c r="E6862" s="57">
        <f>+IF(ISERROR(VLOOKUP($B6862,Insumos!$C:$G,5,FALSE)),"",VLOOKUP($B6862,Insumos!$C:$G,5,FALSE))</f>
        <v>400</v>
      </c>
      <c r="F6862" s="55" t="str">
        <f>+IF(ISERROR(VLOOKUP($B6862,Insumos!$C:$G,4,FALSE)),"",VLOOKUP($B6862,Insumos!$C:$G,4,FALSE))</f>
        <v>GRAMOS</v>
      </c>
      <c r="G6862" s="141">
        <v>40.0</v>
      </c>
      <c r="H6862" s="56">
        <f t="shared" si="247"/>
        <v>177</v>
      </c>
    </row>
    <row r="6863">
      <c r="A6863" s="53">
        <v>4.0</v>
      </c>
      <c r="B6863" s="55" t="s">
        <v>232</v>
      </c>
      <c r="C6863" s="55" t="str">
        <f>+IF(ISERROR(VLOOKUP($B6863,Insumos!$C:$G,3,FALSE)),"",VLOOKUP($B6863,Insumos!$C:$G,3,FALSE))</f>
        <v>GRAMOS</v>
      </c>
      <c r="D6863" s="56">
        <f>+IF(ISERROR(VLOOKUP($B6863,Insumos!$C:$G,2,FALSE)),"",VLOOKUP($B6863,Insumos!$C:$G,2,FALSE))</f>
        <v>3529.411765</v>
      </c>
      <c r="E6863" s="57">
        <f>+IF(ISERROR(VLOOKUP($B6863,Insumos!$C:$G,5,FALSE)),"",VLOOKUP($B6863,Insumos!$C:$G,5,FALSE))</f>
        <v>1000</v>
      </c>
      <c r="F6863" s="55" t="str">
        <f>+IF(ISERROR(VLOOKUP($B6863,Insumos!$C:$G,4,FALSE)),"",VLOOKUP($B6863,Insumos!$C:$G,4,FALSE))</f>
        <v>GRAMOS</v>
      </c>
      <c r="G6863" s="141">
        <v>40.0</v>
      </c>
      <c r="H6863" s="56">
        <f t="shared" si="247"/>
        <v>141.18</v>
      </c>
    </row>
    <row r="6864">
      <c r="A6864" s="53">
        <v>5.0</v>
      </c>
      <c r="B6864" s="55" t="s">
        <v>297</v>
      </c>
      <c r="C6864" s="55" t="str">
        <f>+IF(ISERROR(VLOOKUP($B6864,Insumos!$C:$G,3,FALSE)),"",VLOOKUP($B6864,Insumos!$C:$G,3,FALSE))</f>
        <v>CAJA</v>
      </c>
      <c r="D6864" s="56">
        <f>+IF(ISERROR(VLOOKUP($B6864,Insumos!$C:$G,2,FALSE)),"",VLOOKUP($B6864,Insumos!$C:$G,2,FALSE))</f>
        <v>110</v>
      </c>
      <c r="E6864" s="57">
        <f>+IF(ISERROR(VLOOKUP($B6864,Insumos!$C:$G,5,FALSE)),"",VLOOKUP($B6864,Insumos!$C:$G,5,FALSE))</f>
        <v>1</v>
      </c>
      <c r="F6864" s="55" t="str">
        <f>+IF(ISERROR(VLOOKUP($B6864,Insumos!$C:$G,4,FALSE)),"",VLOOKUP($B6864,Insumos!$C:$G,4,FALSE))</f>
        <v>CAJA</v>
      </c>
      <c r="G6864" s="141">
        <v>1.0</v>
      </c>
      <c r="H6864" s="56">
        <f t="shared" si="247"/>
        <v>110</v>
      </c>
    </row>
    <row r="6865">
      <c r="A6865" s="53">
        <v>6.0</v>
      </c>
      <c r="B6865" s="55" t="s">
        <v>314</v>
      </c>
      <c r="C6865" s="55" t="str">
        <f>+IF(ISERROR(VLOOKUP($B6865,Insumos!$C:$G,3,FALSE)),"",VLOOKUP($B6865,Insumos!$C:$G,3,FALSE))</f>
        <v>UNIDAD</v>
      </c>
      <c r="D6865" s="56">
        <f>+IF(ISERROR(VLOOKUP($B6865,Insumos!$C:$G,2,FALSE)),"",VLOOKUP($B6865,Insumos!$C:$G,2,FALSE))</f>
        <v>10.5</v>
      </c>
      <c r="E6865" s="57">
        <f>+IF(ISERROR(VLOOKUP($B6865,Insumos!$C:$G,5,FALSE)),"",VLOOKUP($B6865,Insumos!$C:$G,5,FALSE))</f>
        <v>1</v>
      </c>
      <c r="F6865" s="55" t="str">
        <f>+IF(ISERROR(VLOOKUP($B6865,Insumos!$C:$G,4,FALSE)),"",VLOOKUP($B6865,Insumos!$C:$G,4,FALSE))</f>
        <v>UNIDAD</v>
      </c>
      <c r="G6865" s="141">
        <v>1.0</v>
      </c>
      <c r="H6865" s="56">
        <f t="shared" si="247"/>
        <v>10.5</v>
      </c>
    </row>
    <row r="6866">
      <c r="A6866" s="53">
        <v>7.0</v>
      </c>
      <c r="B6866" s="55" t="s">
        <v>156</v>
      </c>
      <c r="C6866" s="55" t="str">
        <f>+IF(ISERROR(VLOOKUP($B6866,Insumos!$C:$G,3,FALSE)),"",VLOOKUP($B6866,Insumos!$C:$G,3,FALSE))</f>
        <v>GRAMOS</v>
      </c>
      <c r="D6866" s="56">
        <f>+IF(ISERROR(VLOOKUP($B6866,Insumos!$C:$G,2,FALSE)),"",VLOOKUP($B6866,Insumos!$C:$G,2,FALSE))</f>
        <v>909</v>
      </c>
      <c r="E6866" s="57">
        <f>+IF(ISERROR(VLOOKUP($B6866,Insumos!$C:$G,5,FALSE)),"",VLOOKUP($B6866,Insumos!$C:$G,5,FALSE))</f>
        <v>1000</v>
      </c>
      <c r="F6866" s="55" t="str">
        <f>+IF(ISERROR(VLOOKUP($B6866,Insumos!$C:$G,4,FALSE)),"",VLOOKUP($B6866,Insumos!$C:$G,4,FALSE))</f>
        <v>GRAMOS</v>
      </c>
      <c r="G6866" s="141">
        <v>8.0</v>
      </c>
      <c r="H6866" s="56">
        <f t="shared" si="247"/>
        <v>7.27</v>
      </c>
    </row>
    <row r="6867">
      <c r="A6867" s="53">
        <v>8.0</v>
      </c>
      <c r="B6867" s="55" t="s">
        <v>313</v>
      </c>
      <c r="C6867" s="55" t="str">
        <f>+IF(ISERROR(VLOOKUP($B6867,Insumos!$C:$G,3,FALSE)),"",VLOOKUP($B6867,Insumos!$C:$G,3,FALSE))</f>
        <v>GRAMOS</v>
      </c>
      <c r="D6867" s="56">
        <f>+IF(ISERROR(VLOOKUP($B6867,Insumos!$C:$G,2,FALSE)),"",VLOOKUP($B6867,Insumos!$C:$G,2,FALSE))</f>
        <v>6750</v>
      </c>
      <c r="E6867" s="57">
        <f>+IF(ISERROR(VLOOKUP($B6867,Insumos!$C:$G,5,FALSE)),"",VLOOKUP($B6867,Insumos!$C:$G,5,FALSE))</f>
        <v>1000</v>
      </c>
      <c r="F6867" s="55" t="str">
        <f>+IF(ISERROR(VLOOKUP($B6867,Insumos!$C:$G,4,FALSE)),"",VLOOKUP($B6867,Insumos!$C:$G,4,FALSE))</f>
        <v>GRAMOS</v>
      </c>
      <c r="G6867" s="141">
        <v>8.0</v>
      </c>
      <c r="H6867" s="56">
        <f t="shared" si="247"/>
        <v>54</v>
      </c>
    </row>
    <row r="6868">
      <c r="A6868" s="53">
        <v>9.0</v>
      </c>
      <c r="B6868" s="55" t="s">
        <v>311</v>
      </c>
      <c r="C6868" s="55" t="str">
        <f>+IF(ISERROR(VLOOKUP($B6868,Insumos!$C:$G,3,FALSE)),"",VLOOKUP($B6868,Insumos!$C:$G,3,FALSE))</f>
        <v>UNIDAD</v>
      </c>
      <c r="D6868" s="56">
        <f>+IF(ISERROR(VLOOKUP($B6868,Insumos!$C:$G,2,FALSE)),"",VLOOKUP($B6868,Insumos!$C:$G,2,FALSE))</f>
        <v>75.25</v>
      </c>
      <c r="E6868" s="57">
        <f>+IF(ISERROR(VLOOKUP($B6868,Insumos!$C:$G,5,FALSE)),"",VLOOKUP($B6868,Insumos!$C:$G,5,FALSE))</f>
        <v>1</v>
      </c>
      <c r="F6868" s="55" t="str">
        <f>+IF(ISERROR(VLOOKUP($B6868,Insumos!$C:$G,4,FALSE)),"",VLOOKUP($B6868,Insumos!$C:$G,4,FALSE))</f>
        <v>UNIDAD</v>
      </c>
      <c r="G6868" s="141">
        <v>1.0</v>
      </c>
      <c r="H6868" s="56">
        <f t="shared" si="247"/>
        <v>75.25</v>
      </c>
    </row>
    <row r="6869">
      <c r="A6869" s="53">
        <v>10.0</v>
      </c>
      <c r="B6869" s="55" t="s">
        <v>312</v>
      </c>
      <c r="C6869" s="55" t="str">
        <f>+IF(ISERROR(VLOOKUP($B6869,Insumos!$C:$G,3,FALSE)),"",VLOOKUP($B6869,Insumos!$C:$G,3,FALSE))</f>
        <v>UNIDAD</v>
      </c>
      <c r="D6869" s="56">
        <f>+IF(ISERROR(VLOOKUP($B6869,Insumos!$C:$G,2,FALSE)),"",VLOOKUP($B6869,Insumos!$C:$G,2,FALSE))</f>
        <v>90.25</v>
      </c>
      <c r="E6869" s="57">
        <f>+IF(ISERROR(VLOOKUP($B6869,Insumos!$C:$G,5,FALSE)),"",VLOOKUP($B6869,Insumos!$C:$G,5,FALSE))</f>
        <v>1</v>
      </c>
      <c r="F6869" s="55" t="str">
        <f>+IF(ISERROR(VLOOKUP($B6869,Insumos!$C:$G,4,FALSE)),"",VLOOKUP($B6869,Insumos!$C:$G,4,FALSE))</f>
        <v>UNIDAD</v>
      </c>
      <c r="G6869" s="141">
        <v>1.0</v>
      </c>
      <c r="H6869" s="56">
        <f t="shared" si="247"/>
        <v>90.25</v>
      </c>
    </row>
    <row r="6870">
      <c r="A6870" s="53">
        <v>11.0</v>
      </c>
      <c r="B6870" s="55" t="s">
        <v>303</v>
      </c>
      <c r="C6870" s="55" t="str">
        <f>+IF(ISERROR(VLOOKUP($B6870,Insumos!$C:$G,3,FALSE)),"",VLOOKUP($B6870,Insumos!$C:$G,3,FALSE))</f>
        <v>UNIDAD</v>
      </c>
      <c r="D6870" s="56">
        <f>+IF(ISERROR(VLOOKUP($B6870,Insumos!$C:$G,2,FALSE)),"",VLOOKUP($B6870,Insumos!$C:$G,2,FALSE))</f>
        <v>10</v>
      </c>
      <c r="E6870" s="57">
        <f>+IF(ISERROR(VLOOKUP($B6870,Insumos!$C:$G,5,FALSE)),"",VLOOKUP($B6870,Insumos!$C:$G,5,FALSE))</f>
        <v>1</v>
      </c>
      <c r="F6870" s="55" t="str">
        <f>+IF(ISERROR(VLOOKUP($B6870,Insumos!$C:$G,4,FALSE)),"",VLOOKUP($B6870,Insumos!$C:$G,4,FALSE))</f>
        <v>UNIDAD</v>
      </c>
      <c r="G6870" s="141">
        <v>2.0</v>
      </c>
      <c r="H6870" s="56">
        <f t="shared" si="247"/>
        <v>20</v>
      </c>
    </row>
    <row r="6871">
      <c r="A6871" s="53">
        <v>12.0</v>
      </c>
      <c r="B6871" s="55" t="s">
        <v>304</v>
      </c>
      <c r="C6871" s="55" t="str">
        <f>+IF(ISERROR(VLOOKUP($B6871,Insumos!$C:$G,3,FALSE)),"",VLOOKUP($B6871,Insumos!$C:$G,3,FALSE))</f>
        <v>UNIDAD</v>
      </c>
      <c r="D6871" s="56">
        <f>+IF(ISERROR(VLOOKUP($B6871,Insumos!$C:$G,2,FALSE)),"",VLOOKUP($B6871,Insumos!$C:$G,2,FALSE))</f>
        <v>9</v>
      </c>
      <c r="E6871" s="57">
        <f>+IF(ISERROR(VLOOKUP($B6871,Insumos!$C:$G,5,FALSE)),"",VLOOKUP($B6871,Insumos!$C:$G,5,FALSE))</f>
        <v>1</v>
      </c>
      <c r="F6871" s="55" t="str">
        <f>+IF(ISERROR(VLOOKUP($B6871,Insumos!$C:$G,4,FALSE)),"",VLOOKUP($B6871,Insumos!$C:$G,4,FALSE))</f>
        <v>UNIDAD</v>
      </c>
      <c r="G6871" s="141">
        <v>2.0</v>
      </c>
      <c r="H6871" s="56">
        <f t="shared" si="247"/>
        <v>18</v>
      </c>
    </row>
    <row r="6872">
      <c r="A6872" s="53">
        <v>13.0</v>
      </c>
      <c r="B6872" s="55" t="s">
        <v>315</v>
      </c>
      <c r="C6872" s="55" t="str">
        <f>+IF(ISERROR(VLOOKUP($B6872,Insumos!$C:$G,3,FALSE)),"",VLOOKUP($B6872,Insumos!$C:$G,3,FALSE))</f>
        <v>UNIDAD</v>
      </c>
      <c r="D6872" s="56">
        <f>+IF(ISERROR(VLOOKUP($B6872,Insumos!$C:$G,2,FALSE)),"",VLOOKUP($B6872,Insumos!$C:$G,2,FALSE))</f>
        <v>170</v>
      </c>
      <c r="E6872" s="57">
        <f>+IF(ISERROR(VLOOKUP($B6872,Insumos!$C:$G,5,FALSE)),"",VLOOKUP($B6872,Insumos!$C:$G,5,FALSE))</f>
        <v>1</v>
      </c>
      <c r="F6872" s="55" t="str">
        <f>+IF(ISERROR(VLOOKUP($B6872,Insumos!$C:$G,4,FALSE)),"",VLOOKUP($B6872,Insumos!$C:$G,4,FALSE))</f>
        <v>UNIDAD</v>
      </c>
      <c r="G6872" s="141">
        <v>1.0</v>
      </c>
      <c r="H6872" s="56">
        <f t="shared" si="247"/>
        <v>170</v>
      </c>
    </row>
    <row r="6873">
      <c r="A6873" s="53">
        <v>14.0</v>
      </c>
      <c r="B6873" s="153"/>
      <c r="C6873" s="55" t="str">
        <f>+IF(ISERROR(VLOOKUP($B6873,Insumos!$C:$G,3,FALSE)),"",VLOOKUP($B6873,Insumos!$C:$G,3,FALSE))</f>
        <v/>
      </c>
      <c r="D6873" s="56" t="str">
        <f>+IF(ISERROR(VLOOKUP($B6873,Insumos!$C:$G,2,FALSE)),"",VLOOKUP($B6873,Insumos!$C:$G,2,FALSE))</f>
        <v/>
      </c>
      <c r="E6873" s="57" t="str">
        <f>+IF(ISERROR(VLOOKUP($B6873,Insumos!$C:$G,5,FALSE)),"",VLOOKUP($B6873,Insumos!$C:$G,5,FALSE))</f>
        <v/>
      </c>
      <c r="F6873" s="55" t="str">
        <f>+IF(ISERROR(VLOOKUP($B6873,Insumos!$C:$G,4,FALSE)),"",VLOOKUP($B6873,Insumos!$C:$G,4,FALSE))</f>
        <v/>
      </c>
      <c r="G6873" s="141"/>
      <c r="H6873" s="56">
        <f t="shared" si="247"/>
        <v>0</v>
      </c>
    </row>
    <row r="6874">
      <c r="A6874" s="53">
        <v>15.0</v>
      </c>
      <c r="B6874" s="153"/>
      <c r="C6874" s="55" t="str">
        <f>+IF(ISERROR(VLOOKUP($B6874,Insumos!$C:$G,3,FALSE)),"",VLOOKUP($B6874,Insumos!$C:$G,3,FALSE))</f>
        <v/>
      </c>
      <c r="D6874" s="56" t="str">
        <f>+IF(ISERROR(VLOOKUP($B6874,Insumos!$C:$G,2,FALSE)),"",VLOOKUP($B6874,Insumos!$C:$G,2,FALSE))</f>
        <v/>
      </c>
      <c r="E6874" s="57" t="str">
        <f>+IF(ISERROR(VLOOKUP($B6874,Insumos!$C:$G,5,FALSE)),"",VLOOKUP($B6874,Insumos!$C:$G,5,FALSE))</f>
        <v/>
      </c>
      <c r="F6874" s="55" t="str">
        <f>+IF(ISERROR(VLOOKUP($B6874,Insumos!$C:$G,4,FALSE)),"",VLOOKUP($B6874,Insumos!$C:$G,4,FALSE))</f>
        <v/>
      </c>
      <c r="G6874" s="141"/>
      <c r="H6874" s="56">
        <f t="shared" si="247"/>
        <v>0</v>
      </c>
    </row>
    <row r="6875">
      <c r="A6875" s="53">
        <v>16.0</v>
      </c>
      <c r="B6875" s="153"/>
      <c r="C6875" s="55" t="str">
        <f>+IF(ISERROR(VLOOKUP($B6875,Insumos!$C:$G,3,FALSE)),"",VLOOKUP($B6875,Insumos!$C:$G,3,FALSE))</f>
        <v/>
      </c>
      <c r="D6875" s="56" t="str">
        <f>+IF(ISERROR(VLOOKUP($B6875,Insumos!$C:$G,2,FALSE)),"",VLOOKUP($B6875,Insumos!$C:$G,2,FALSE))</f>
        <v/>
      </c>
      <c r="E6875" s="57" t="str">
        <f>+IF(ISERROR(VLOOKUP($B6875,Insumos!$C:$G,5,FALSE)),"",VLOOKUP($B6875,Insumos!$C:$G,5,FALSE))</f>
        <v/>
      </c>
      <c r="F6875" s="55" t="str">
        <f>+IF(ISERROR(VLOOKUP($B6875,Insumos!$C:$G,4,FALSE)),"",VLOOKUP($B6875,Insumos!$C:$G,4,FALSE))</f>
        <v/>
      </c>
      <c r="G6875" s="141"/>
      <c r="H6875" s="56">
        <f t="shared" si="247"/>
        <v>0</v>
      </c>
    </row>
    <row r="6876">
      <c r="A6876" s="42"/>
      <c r="B6876" s="140"/>
      <c r="C6876" s="41"/>
      <c r="D6876" s="44"/>
      <c r="E6876" s="45"/>
      <c r="F6876" s="41"/>
      <c r="G6876" s="67" t="s">
        <v>566</v>
      </c>
      <c r="H6876" s="68">
        <f>+SUM(H6860:H6875)</f>
        <v>952.06</v>
      </c>
    </row>
    <row r="6877">
      <c r="A6877" s="42"/>
      <c r="B6877" s="140"/>
      <c r="C6877" s="41"/>
      <c r="D6877" s="44"/>
      <c r="E6877" s="45"/>
      <c r="F6877" s="41"/>
      <c r="G6877" s="67" t="s">
        <v>569</v>
      </c>
      <c r="H6877" s="142">
        <f>+H6876/10</f>
        <v>95.206</v>
      </c>
    </row>
    <row r="6878">
      <c r="A6878" s="42"/>
      <c r="B6878" s="140"/>
      <c r="C6878" s="41"/>
      <c r="D6878" s="44"/>
      <c r="E6878" s="45"/>
      <c r="F6878" s="41"/>
      <c r="G6878" s="67" t="s">
        <v>570</v>
      </c>
      <c r="H6878" s="143">
        <f>(H6876+H6877)*1.19</f>
        <v>1246.24654</v>
      </c>
    </row>
    <row r="6879">
      <c r="A6879" s="42"/>
      <c r="B6879" s="140"/>
      <c r="C6879" s="41"/>
      <c r="D6879" s="44"/>
      <c r="E6879" s="45"/>
      <c r="F6879" s="41"/>
      <c r="G6879" s="67" t="s">
        <v>571</v>
      </c>
      <c r="H6879" s="144" t="str">
        <f>+H6878/H6880</f>
        <v>#DIV/0!</v>
      </c>
    </row>
    <row r="6880">
      <c r="A6880" s="42"/>
      <c r="B6880" s="140"/>
      <c r="C6880" s="41"/>
      <c r="D6880" s="44"/>
      <c r="E6880" s="45"/>
      <c r="F6880" s="41"/>
      <c r="G6880" s="67" t="s">
        <v>572</v>
      </c>
      <c r="H6880" s="145"/>
    </row>
    <row r="6881">
      <c r="A6881" s="42"/>
      <c r="B6881" s="140"/>
      <c r="C6881" s="41"/>
      <c r="D6881" s="44"/>
      <c r="E6881" s="45"/>
      <c r="F6881" s="41"/>
      <c r="G6881" s="67"/>
      <c r="H6881" s="169"/>
    </row>
    <row r="6882">
      <c r="A6882" s="42"/>
      <c r="B6882" s="140"/>
      <c r="C6882" s="41"/>
      <c r="D6882" s="44"/>
      <c r="E6882" s="45"/>
      <c r="F6882" s="41"/>
      <c r="G6882" s="67"/>
      <c r="H6882" s="205"/>
    </row>
    <row r="6883">
      <c r="A6883" s="42"/>
      <c r="B6883" s="140"/>
      <c r="C6883" s="41"/>
      <c r="D6883" s="44"/>
      <c r="E6883" s="45"/>
      <c r="F6883" s="41"/>
      <c r="G6883" s="67"/>
      <c r="H6883" s="205"/>
    </row>
    <row r="6884">
      <c r="A6884" s="42"/>
      <c r="B6884" s="140"/>
      <c r="C6884" s="41"/>
      <c r="D6884" s="44"/>
      <c r="E6884" s="45"/>
      <c r="F6884" s="41"/>
      <c r="G6884" s="67"/>
      <c r="H6884" s="205"/>
    </row>
    <row r="6885">
      <c r="A6885" s="138" t="s">
        <v>562</v>
      </c>
      <c r="B6885" s="139" t="s">
        <v>456</v>
      </c>
      <c r="C6885" s="34"/>
      <c r="D6885" s="35"/>
      <c r="E6885" s="36"/>
      <c r="F6885" s="37"/>
      <c r="G6885" s="38"/>
      <c r="H6885" s="35"/>
    </row>
    <row r="6886">
      <c r="A6886" s="42"/>
      <c r="B6886" s="140"/>
      <c r="C6886" s="42"/>
      <c r="D6886" s="44"/>
      <c r="E6886" s="45"/>
      <c r="F6886" s="42"/>
      <c r="G6886" s="46"/>
      <c r="H6886" s="44"/>
    </row>
    <row r="6887">
      <c r="A6887" s="48" t="s">
        <v>476</v>
      </c>
      <c r="B6887" s="48" t="s">
        <v>477</v>
      </c>
      <c r="C6887" s="48" t="s">
        <v>478</v>
      </c>
      <c r="D6887" s="49" t="s">
        <v>564</v>
      </c>
      <c r="E6887" s="50" t="s">
        <v>10</v>
      </c>
      <c r="F6887" s="48" t="s">
        <v>480</v>
      </c>
      <c r="G6887" s="51" t="s">
        <v>481</v>
      </c>
      <c r="H6887" s="49" t="s">
        <v>565</v>
      </c>
    </row>
    <row r="6888">
      <c r="A6888" s="53">
        <v>1.0</v>
      </c>
      <c r="B6888" s="55" t="s">
        <v>69</v>
      </c>
      <c r="C6888" s="55" t="str">
        <f>+IF(ISERROR(VLOOKUP($B6888,Insumos!$C:$G,3,FALSE)),"",VLOOKUP($B6888,Insumos!$C:$G,3,FALSE))</f>
        <v>GRAMOS</v>
      </c>
      <c r="D6888" s="229">
        <f>+IF(ISERROR(VLOOKUP($B6888,Insumos!$C:$G,2,FALSE)),"",VLOOKUP($B6888,Insumos!$C:$G,2,FALSE))</f>
        <v>2777.79</v>
      </c>
      <c r="E6888" s="141">
        <f>+IF(ISERROR(VLOOKUP($B6888,Insumos!$C:$G,5,FALSE)),"",VLOOKUP($B6888,Insumos!$C:$G,5,FALSE))</f>
        <v>5700</v>
      </c>
      <c r="F6888" s="55" t="str">
        <f>+IF(ISERROR(VLOOKUP($B6888,Insumos!$C:$G,4,FALSE)),"",VLOOKUP($B6888,Insumos!$C:$G,4,FALSE))</f>
        <v>GRAMOS</v>
      </c>
      <c r="G6888" s="141">
        <v>110.0</v>
      </c>
      <c r="H6888" s="56">
        <f t="shared" ref="H6888:H6904" si="248">IF(ISERROR(ROUND(+D6888/E6888*G6888,2)),0,ROUND(+D6888/E6888*G6888,2))</f>
        <v>53.61</v>
      </c>
    </row>
    <row r="6889">
      <c r="A6889" s="53">
        <v>2.0</v>
      </c>
      <c r="B6889" s="55" t="s">
        <v>52</v>
      </c>
      <c r="C6889" s="55" t="str">
        <f>+IF(ISERROR(VLOOKUP($B6889,Insumos!$C:$G,3,FALSE)),"",VLOOKUP($B6889,Insumos!$C:$G,3,FALSE))</f>
        <v>UNIDAD</v>
      </c>
      <c r="D6889" s="229">
        <f>+IF(ISERROR(VLOOKUP($B6889,Insumos!$C:$G,2,FALSE)),"",VLOOKUP($B6889,Insumos!$C:$G,2,FALSE))</f>
        <v>5000</v>
      </c>
      <c r="E6889" s="141">
        <f>+IF(ISERROR(VLOOKUP($B6889,Insumos!$C:$G,5,FALSE)),"",VLOOKUP($B6889,Insumos!$C:$G,5,FALSE))</f>
        <v>100</v>
      </c>
      <c r="F6889" s="55" t="str">
        <f>+IF(ISERROR(VLOOKUP($B6889,Insumos!$C:$G,4,FALSE)),"",VLOOKUP($B6889,Insumos!$C:$G,4,FALSE))</f>
        <v>UNIDAD</v>
      </c>
      <c r="G6889" s="141">
        <v>0.5</v>
      </c>
      <c r="H6889" s="56">
        <f t="shared" si="248"/>
        <v>25</v>
      </c>
    </row>
    <row r="6890">
      <c r="A6890" s="53">
        <v>3.0</v>
      </c>
      <c r="B6890" s="55" t="s">
        <v>98</v>
      </c>
      <c r="C6890" s="55" t="str">
        <f>+IF(ISERROR(VLOOKUP($B6890,Insumos!$C:$G,3,FALSE)),"",VLOOKUP($B6890,Insumos!$C:$G,3,FALSE))</f>
        <v>GRAMOS</v>
      </c>
      <c r="D6890" s="229">
        <f>+IF(ISERROR(VLOOKUP($B6890,Insumos!$C:$G,2,FALSE)),"",VLOOKUP($B6890,Insumos!$C:$G,2,FALSE))</f>
        <v>3361</v>
      </c>
      <c r="E6890" s="141">
        <f>+IF(ISERROR(VLOOKUP($B6890,Insumos!$C:$G,5,FALSE)),"",VLOOKUP($B6890,Insumos!$C:$G,5,FALSE))</f>
        <v>1000</v>
      </c>
      <c r="F6890" s="55" t="str">
        <f>+IF(ISERROR(VLOOKUP($B6890,Insumos!$C:$G,4,FALSE)),"",VLOOKUP($B6890,Insumos!$C:$G,4,FALSE))</f>
        <v>GRAMOS</v>
      </c>
      <c r="G6890" s="141">
        <v>40.0</v>
      </c>
      <c r="H6890" s="56">
        <f t="shared" si="248"/>
        <v>134.44</v>
      </c>
    </row>
    <row r="6891">
      <c r="A6891" s="53">
        <v>4.0</v>
      </c>
      <c r="B6891" s="55" t="s">
        <v>33</v>
      </c>
      <c r="C6891" s="55" t="str">
        <f>+IF(ISERROR(VLOOKUP($B6891,Insumos!$C:$G,3,FALSE)),"",VLOOKUP($B6891,Insumos!$C:$G,3,FALSE))</f>
        <v>GRAMOS</v>
      </c>
      <c r="D6891" s="229">
        <f>+IF(ISERROR(VLOOKUP($B6891,Insumos!$C:$G,2,FALSE)),"",VLOOKUP($B6891,Insumos!$C:$G,2,FALSE))</f>
        <v>6945</v>
      </c>
      <c r="E6891" s="141">
        <f>+IF(ISERROR(VLOOKUP($B6891,Insumos!$C:$G,5,FALSE)),"",VLOOKUP($B6891,Insumos!$C:$G,5,FALSE))</f>
        <v>1360</v>
      </c>
      <c r="F6891" s="55" t="str">
        <f>+IF(ISERROR(VLOOKUP($B6891,Insumos!$C:$G,4,FALSE)),"",VLOOKUP($B6891,Insumos!$C:$G,4,FALSE))</f>
        <v>GRAMOS</v>
      </c>
      <c r="G6891" s="141">
        <v>35.0</v>
      </c>
      <c r="H6891" s="56">
        <f t="shared" si="248"/>
        <v>178.73</v>
      </c>
    </row>
    <row r="6892">
      <c r="A6892" s="53">
        <v>5.0</v>
      </c>
      <c r="B6892" s="55" t="s">
        <v>178</v>
      </c>
      <c r="C6892" s="55" t="str">
        <f>+IF(ISERROR(VLOOKUP($B6892,Insumos!$C:$G,3,FALSE)),"",VLOOKUP($B6892,Insumos!$C:$G,3,FALSE))</f>
        <v>GRAMOS</v>
      </c>
      <c r="D6892" s="229">
        <f>+IF(ISERROR(VLOOKUP($B6892,Insumos!$C:$G,2,FALSE)),"",VLOOKUP($B6892,Insumos!$C:$G,2,FALSE))</f>
        <v>433</v>
      </c>
      <c r="E6892" s="141">
        <f>+IF(ISERROR(VLOOKUP($B6892,Insumos!$C:$G,5,FALSE)),"",VLOOKUP($B6892,Insumos!$C:$G,5,FALSE))</f>
        <v>300</v>
      </c>
      <c r="F6892" s="55" t="str">
        <f>+IF(ISERROR(VLOOKUP($B6892,Insumos!$C:$G,4,FALSE)),"",VLOOKUP($B6892,Insumos!$C:$G,4,FALSE))</f>
        <v>GRAMOS</v>
      </c>
      <c r="G6892" s="141">
        <v>20.0</v>
      </c>
      <c r="H6892" s="56">
        <f t="shared" si="248"/>
        <v>28.87</v>
      </c>
    </row>
    <row r="6893">
      <c r="A6893" s="53">
        <v>6.0</v>
      </c>
      <c r="B6893" s="55" t="s">
        <v>179</v>
      </c>
      <c r="C6893" s="55" t="str">
        <f>+IF(ISERROR(VLOOKUP($B6893,Insumos!$C:$G,3,FALSE)),"",VLOOKUP($B6893,Insumos!$C:$G,3,FALSE))</f>
        <v>GRAMOS</v>
      </c>
      <c r="D6893" s="229">
        <f>+IF(ISERROR(VLOOKUP($B6893,Insumos!$C:$G,2,FALSE)),"",VLOOKUP($B6893,Insumos!$C:$G,2,FALSE))</f>
        <v>840</v>
      </c>
      <c r="E6893" s="141">
        <f>+IF(ISERROR(VLOOKUP($B6893,Insumos!$C:$G,5,FALSE)),"",VLOOKUP($B6893,Insumos!$C:$G,5,FALSE))</f>
        <v>800</v>
      </c>
      <c r="F6893" s="55" t="str">
        <f>+IF(ISERROR(VLOOKUP($B6893,Insumos!$C:$G,4,FALSE)),"",VLOOKUP($B6893,Insumos!$C:$G,4,FALSE))</f>
        <v>GRAMOS</v>
      </c>
      <c r="G6893" s="141">
        <v>10.0</v>
      </c>
      <c r="H6893" s="56">
        <f t="shared" si="248"/>
        <v>10.5</v>
      </c>
      <c r="I6893" s="159" t="s">
        <v>763</v>
      </c>
    </row>
    <row r="6894">
      <c r="A6894" s="53">
        <v>7.0</v>
      </c>
      <c r="B6894" s="55" t="s">
        <v>238</v>
      </c>
      <c r="C6894" s="55" t="str">
        <f>+IF(ISERROR(VLOOKUP($B6894,Insumos!$C:$G,3,FALSE)),"",VLOOKUP($B6894,Insumos!$C:$G,3,FALSE))</f>
        <v>UNIDAD</v>
      </c>
      <c r="D6894" s="229">
        <f>+IF(ISERROR(VLOOKUP($B6894,Insumos!$C:$G,2,FALSE)),"",VLOOKUP($B6894,Insumos!$C:$G,2,FALSE))</f>
        <v>2092</v>
      </c>
      <c r="E6894" s="141">
        <f>+IF(ISERROR(VLOOKUP($B6894,Insumos!$C:$G,5,FALSE)),"",VLOOKUP($B6894,Insumos!$C:$G,5,FALSE))</f>
        <v>45</v>
      </c>
      <c r="F6894" s="55" t="str">
        <f>+IF(ISERROR(VLOOKUP($B6894,Insumos!$C:$G,4,FALSE)),"",VLOOKUP($B6894,Insumos!$C:$G,4,FALSE))</f>
        <v>UNIDAD</v>
      </c>
      <c r="G6894" s="141">
        <v>1.0</v>
      </c>
      <c r="H6894" s="56">
        <f t="shared" si="248"/>
        <v>46.49</v>
      </c>
      <c r="I6894" s="159" t="s">
        <v>763</v>
      </c>
    </row>
    <row r="6895">
      <c r="A6895" s="53">
        <v>8.0</v>
      </c>
      <c r="B6895" s="55" t="s">
        <v>297</v>
      </c>
      <c r="C6895" s="55" t="str">
        <f>+IF(ISERROR(VLOOKUP($B6895,Insumos!$C:$G,3,FALSE)),"",VLOOKUP($B6895,Insumos!$C:$G,3,FALSE))</f>
        <v>CAJA</v>
      </c>
      <c r="D6895" s="56">
        <f>+IF(ISERROR(VLOOKUP($B6895,Insumos!$C:$G,2,FALSE)),"",VLOOKUP($B6895,Insumos!$C:$G,2,FALSE))</f>
        <v>110</v>
      </c>
      <c r="E6895" s="57">
        <f>+IF(ISERROR(VLOOKUP($B6895,Insumos!$C:$G,5,FALSE)),"",VLOOKUP($B6895,Insumos!$C:$G,5,FALSE))</f>
        <v>1</v>
      </c>
      <c r="F6895" s="55" t="str">
        <f>+IF(ISERROR(VLOOKUP($B6895,Insumos!$C:$G,4,FALSE)),"",VLOOKUP($B6895,Insumos!$C:$G,4,FALSE))</f>
        <v>CAJA</v>
      </c>
      <c r="G6895" s="141">
        <v>1.0</v>
      </c>
      <c r="H6895" s="56">
        <f t="shared" si="248"/>
        <v>110</v>
      </c>
    </row>
    <row r="6896">
      <c r="A6896" s="53">
        <v>9.0</v>
      </c>
      <c r="B6896" s="55" t="s">
        <v>314</v>
      </c>
      <c r="C6896" s="55" t="str">
        <f>+IF(ISERROR(VLOOKUP($B6896,Insumos!$C:$G,3,FALSE)),"",VLOOKUP($B6896,Insumos!$C:$G,3,FALSE))</f>
        <v>UNIDAD</v>
      </c>
      <c r="D6896" s="56">
        <f>+IF(ISERROR(VLOOKUP($B6896,Insumos!$C:$G,2,FALSE)),"",VLOOKUP($B6896,Insumos!$C:$G,2,FALSE))</f>
        <v>10.5</v>
      </c>
      <c r="E6896" s="57">
        <f>+IF(ISERROR(VLOOKUP($B6896,Insumos!$C:$G,5,FALSE)),"",VLOOKUP($B6896,Insumos!$C:$G,5,FALSE))</f>
        <v>1</v>
      </c>
      <c r="F6896" s="55" t="str">
        <f>+IF(ISERROR(VLOOKUP($B6896,Insumos!$C:$G,4,FALSE)),"",VLOOKUP($B6896,Insumos!$C:$G,4,FALSE))</f>
        <v>UNIDAD</v>
      </c>
      <c r="G6896" s="141">
        <v>1.0</v>
      </c>
      <c r="H6896" s="56">
        <f t="shared" si="248"/>
        <v>10.5</v>
      </c>
    </row>
    <row r="6897">
      <c r="A6897" s="53">
        <v>10.0</v>
      </c>
      <c r="B6897" s="55" t="s">
        <v>156</v>
      </c>
      <c r="C6897" s="55" t="str">
        <f>+IF(ISERROR(VLOOKUP($B6897,Insumos!$C:$G,3,FALSE)),"",VLOOKUP($B6897,Insumos!$C:$G,3,FALSE))</f>
        <v>GRAMOS</v>
      </c>
      <c r="D6897" s="56">
        <f>+IF(ISERROR(VLOOKUP($B6897,Insumos!$C:$G,2,FALSE)),"",VLOOKUP($B6897,Insumos!$C:$G,2,FALSE))</f>
        <v>909</v>
      </c>
      <c r="E6897" s="57">
        <f>+IF(ISERROR(VLOOKUP($B6897,Insumos!$C:$G,5,FALSE)),"",VLOOKUP($B6897,Insumos!$C:$G,5,FALSE))</f>
        <v>1000</v>
      </c>
      <c r="F6897" s="55" t="str">
        <f>+IF(ISERROR(VLOOKUP($B6897,Insumos!$C:$G,4,FALSE)),"",VLOOKUP($B6897,Insumos!$C:$G,4,FALSE))</f>
        <v>GRAMOS</v>
      </c>
      <c r="G6897" s="141">
        <v>8.0</v>
      </c>
      <c r="H6897" s="56">
        <f t="shared" si="248"/>
        <v>7.27</v>
      </c>
    </row>
    <row r="6898">
      <c r="A6898" s="53">
        <v>11.0</v>
      </c>
      <c r="B6898" s="55" t="s">
        <v>313</v>
      </c>
      <c r="C6898" s="55" t="str">
        <f>+IF(ISERROR(VLOOKUP($B6898,Insumos!$C:$G,3,FALSE)),"",VLOOKUP($B6898,Insumos!$C:$G,3,FALSE))</f>
        <v>GRAMOS</v>
      </c>
      <c r="D6898" s="56">
        <f>+IF(ISERROR(VLOOKUP($B6898,Insumos!$C:$G,2,FALSE)),"",VLOOKUP($B6898,Insumos!$C:$G,2,FALSE))</f>
        <v>6750</v>
      </c>
      <c r="E6898" s="57">
        <f>+IF(ISERROR(VLOOKUP($B6898,Insumos!$C:$G,5,FALSE)),"",VLOOKUP($B6898,Insumos!$C:$G,5,FALSE))</f>
        <v>1000</v>
      </c>
      <c r="F6898" s="55" t="str">
        <f>+IF(ISERROR(VLOOKUP($B6898,Insumos!$C:$G,4,FALSE)),"",VLOOKUP($B6898,Insumos!$C:$G,4,FALSE))</f>
        <v>GRAMOS</v>
      </c>
      <c r="G6898" s="141">
        <v>8.0</v>
      </c>
      <c r="H6898" s="56">
        <f t="shared" si="248"/>
        <v>54</v>
      </c>
    </row>
    <row r="6899">
      <c r="A6899" s="53">
        <v>12.0</v>
      </c>
      <c r="B6899" s="55" t="s">
        <v>311</v>
      </c>
      <c r="C6899" s="55" t="str">
        <f>+IF(ISERROR(VLOOKUP($B6899,Insumos!$C:$G,3,FALSE)),"",VLOOKUP($B6899,Insumos!$C:$G,3,FALSE))</f>
        <v>UNIDAD</v>
      </c>
      <c r="D6899" s="56">
        <f>+IF(ISERROR(VLOOKUP($B6899,Insumos!$C:$G,2,FALSE)),"",VLOOKUP($B6899,Insumos!$C:$G,2,FALSE))</f>
        <v>75.25</v>
      </c>
      <c r="E6899" s="57">
        <f>+IF(ISERROR(VLOOKUP($B6899,Insumos!$C:$G,5,FALSE)),"",VLOOKUP($B6899,Insumos!$C:$G,5,FALSE))</f>
        <v>1</v>
      </c>
      <c r="F6899" s="55" t="str">
        <f>+IF(ISERROR(VLOOKUP($B6899,Insumos!$C:$G,4,FALSE)),"",VLOOKUP($B6899,Insumos!$C:$G,4,FALSE))</f>
        <v>UNIDAD</v>
      </c>
      <c r="G6899" s="141">
        <v>1.0</v>
      </c>
      <c r="H6899" s="56">
        <f t="shared" si="248"/>
        <v>75.25</v>
      </c>
    </row>
    <row r="6900">
      <c r="A6900" s="53">
        <v>13.0</v>
      </c>
      <c r="B6900" s="55" t="s">
        <v>312</v>
      </c>
      <c r="C6900" s="55" t="str">
        <f>+IF(ISERROR(VLOOKUP($B6900,Insumos!$C:$G,3,FALSE)),"",VLOOKUP($B6900,Insumos!$C:$G,3,FALSE))</f>
        <v>UNIDAD</v>
      </c>
      <c r="D6900" s="56">
        <f>+IF(ISERROR(VLOOKUP($B6900,Insumos!$C:$G,2,FALSE)),"",VLOOKUP($B6900,Insumos!$C:$G,2,FALSE))</f>
        <v>90.25</v>
      </c>
      <c r="E6900" s="57">
        <f>+IF(ISERROR(VLOOKUP($B6900,Insumos!$C:$G,5,FALSE)),"",VLOOKUP($B6900,Insumos!$C:$G,5,FALSE))</f>
        <v>1</v>
      </c>
      <c r="F6900" s="55" t="str">
        <f>+IF(ISERROR(VLOOKUP($B6900,Insumos!$C:$G,4,FALSE)),"",VLOOKUP($B6900,Insumos!$C:$G,4,FALSE))</f>
        <v>UNIDAD</v>
      </c>
      <c r="G6900" s="141">
        <v>1.0</v>
      </c>
      <c r="H6900" s="56">
        <f t="shared" si="248"/>
        <v>90.25</v>
      </c>
    </row>
    <row r="6901">
      <c r="A6901" s="53">
        <v>14.0</v>
      </c>
      <c r="B6901" s="55" t="s">
        <v>303</v>
      </c>
      <c r="C6901" s="55" t="str">
        <f>+IF(ISERROR(VLOOKUP($B6901,Insumos!$C:$G,3,FALSE)),"",VLOOKUP($B6901,Insumos!$C:$G,3,FALSE))</f>
        <v>UNIDAD</v>
      </c>
      <c r="D6901" s="56">
        <f>+IF(ISERROR(VLOOKUP($B6901,Insumos!$C:$G,2,FALSE)),"",VLOOKUP($B6901,Insumos!$C:$G,2,FALSE))</f>
        <v>10</v>
      </c>
      <c r="E6901" s="57">
        <f>+IF(ISERROR(VLOOKUP($B6901,Insumos!$C:$G,5,FALSE)),"",VLOOKUP($B6901,Insumos!$C:$G,5,FALSE))</f>
        <v>1</v>
      </c>
      <c r="F6901" s="55" t="str">
        <f>+IF(ISERROR(VLOOKUP($B6901,Insumos!$C:$G,4,FALSE)),"",VLOOKUP($B6901,Insumos!$C:$G,4,FALSE))</f>
        <v>UNIDAD</v>
      </c>
      <c r="G6901" s="141">
        <v>2.0</v>
      </c>
      <c r="H6901" s="56">
        <f t="shared" si="248"/>
        <v>20</v>
      </c>
    </row>
    <row r="6902">
      <c r="A6902" s="53">
        <v>15.0</v>
      </c>
      <c r="B6902" s="55" t="s">
        <v>304</v>
      </c>
      <c r="C6902" s="55" t="str">
        <f>+IF(ISERROR(VLOOKUP($B6902,Insumos!$C:$G,3,FALSE)),"",VLOOKUP($B6902,Insumos!$C:$G,3,FALSE))</f>
        <v>UNIDAD</v>
      </c>
      <c r="D6902" s="56">
        <f>+IF(ISERROR(VLOOKUP($B6902,Insumos!$C:$G,2,FALSE)),"",VLOOKUP($B6902,Insumos!$C:$G,2,FALSE))</f>
        <v>9</v>
      </c>
      <c r="E6902" s="57">
        <f>+IF(ISERROR(VLOOKUP($B6902,Insumos!$C:$G,5,FALSE)),"",VLOOKUP($B6902,Insumos!$C:$G,5,FALSE))</f>
        <v>1</v>
      </c>
      <c r="F6902" s="55" t="str">
        <f>+IF(ISERROR(VLOOKUP($B6902,Insumos!$C:$G,4,FALSE)),"",VLOOKUP($B6902,Insumos!$C:$G,4,FALSE))</f>
        <v>UNIDAD</v>
      </c>
      <c r="G6902" s="141">
        <v>2.0</v>
      </c>
      <c r="H6902" s="56">
        <f t="shared" si="248"/>
        <v>18</v>
      </c>
    </row>
    <row r="6903">
      <c r="A6903" s="53">
        <v>16.0</v>
      </c>
      <c r="B6903" s="55" t="s">
        <v>315</v>
      </c>
      <c r="C6903" s="55" t="str">
        <f>+IF(ISERROR(VLOOKUP($B6903,Insumos!$C:$G,3,FALSE)),"",VLOOKUP($B6903,Insumos!$C:$G,3,FALSE))</f>
        <v>UNIDAD</v>
      </c>
      <c r="D6903" s="56">
        <f>+IF(ISERROR(VLOOKUP($B6903,Insumos!$C:$G,2,FALSE)),"",VLOOKUP($B6903,Insumos!$C:$G,2,FALSE))</f>
        <v>170</v>
      </c>
      <c r="E6903" s="57">
        <f>+IF(ISERROR(VLOOKUP($B6903,Insumos!$C:$G,5,FALSE)),"",VLOOKUP($B6903,Insumos!$C:$G,5,FALSE))</f>
        <v>1</v>
      </c>
      <c r="F6903" s="55" t="str">
        <f>+IF(ISERROR(VLOOKUP($B6903,Insumos!$C:$G,4,FALSE)),"",VLOOKUP($B6903,Insumos!$C:$G,4,FALSE))</f>
        <v>UNIDAD</v>
      </c>
      <c r="G6903" s="141">
        <v>1.0</v>
      </c>
      <c r="H6903" s="56">
        <f t="shared" si="248"/>
        <v>170</v>
      </c>
    </row>
    <row r="6904">
      <c r="A6904" s="53">
        <v>17.0</v>
      </c>
      <c r="B6904" s="153"/>
      <c r="C6904" s="55" t="str">
        <f>+IF(ISERROR(VLOOKUP($B6904,Insumos!$C:$G,3,FALSE)),"",VLOOKUP($B6904,Insumos!$C:$G,3,FALSE))</f>
        <v/>
      </c>
      <c r="D6904" s="56" t="str">
        <f>+IF(ISERROR(VLOOKUP($B6904,Insumos!$C:$G,2,FALSE)),"",VLOOKUP($B6904,Insumos!$C:$G,2,FALSE))</f>
        <v/>
      </c>
      <c r="E6904" s="57" t="str">
        <f>+IF(ISERROR(VLOOKUP($B6904,Insumos!$C:$G,5,FALSE)),"",VLOOKUP($B6904,Insumos!$C:$G,5,FALSE))</f>
        <v/>
      </c>
      <c r="F6904" s="55" t="str">
        <f>+IF(ISERROR(VLOOKUP($B6904,Insumos!$C:$G,4,FALSE)),"",VLOOKUP($B6904,Insumos!$C:$G,4,FALSE))</f>
        <v/>
      </c>
      <c r="G6904" s="141"/>
      <c r="H6904" s="56">
        <f t="shared" si="248"/>
        <v>0</v>
      </c>
    </row>
    <row r="6905">
      <c r="A6905" s="42"/>
      <c r="B6905" s="140"/>
      <c r="C6905" s="41"/>
      <c r="D6905" s="44"/>
      <c r="E6905" s="45"/>
      <c r="F6905" s="41"/>
      <c r="G6905" s="67" t="s">
        <v>566</v>
      </c>
      <c r="H6905" s="68">
        <f>+SUM(H6888:H6904)</f>
        <v>1032.91</v>
      </c>
    </row>
    <row r="6906">
      <c r="A6906" s="42"/>
      <c r="B6906" s="140"/>
      <c r="C6906" s="41"/>
      <c r="D6906" s="44"/>
      <c r="E6906" s="45"/>
      <c r="F6906" s="41"/>
      <c r="G6906" s="67" t="s">
        <v>569</v>
      </c>
      <c r="H6906" s="142">
        <f>+H6905/10</f>
        <v>103.291</v>
      </c>
    </row>
    <row r="6907">
      <c r="A6907" s="42"/>
      <c r="B6907" s="140"/>
      <c r="C6907" s="41"/>
      <c r="D6907" s="44"/>
      <c r="E6907" s="45"/>
      <c r="F6907" s="41"/>
      <c r="G6907" s="67" t="s">
        <v>570</v>
      </c>
      <c r="H6907" s="143">
        <f>(H6905+H6906)*1.19</f>
        <v>1352.07919</v>
      </c>
    </row>
    <row r="6908">
      <c r="A6908" s="42"/>
      <c r="B6908" s="140"/>
      <c r="C6908" s="41"/>
      <c r="D6908" s="44"/>
      <c r="E6908" s="45"/>
      <c r="F6908" s="41"/>
      <c r="G6908" s="67" t="s">
        <v>571</v>
      </c>
      <c r="H6908" s="144" t="str">
        <f>+H6907/H6909</f>
        <v>#DIV/0!</v>
      </c>
    </row>
    <row r="6909">
      <c r="A6909" s="42"/>
      <c r="B6909" s="140"/>
      <c r="C6909" s="41"/>
      <c r="D6909" s="44"/>
      <c r="E6909" s="45"/>
      <c r="F6909" s="41"/>
      <c r="G6909" s="67" t="s">
        <v>572</v>
      </c>
      <c r="H6909" s="145"/>
    </row>
    <row r="6910">
      <c r="A6910" s="42"/>
      <c r="B6910" s="140"/>
      <c r="C6910" s="41"/>
      <c r="D6910" s="44"/>
      <c r="E6910" s="45"/>
      <c r="F6910" s="41"/>
      <c r="G6910" s="67"/>
      <c r="H6910" s="205"/>
    </row>
    <row r="6911">
      <c r="A6911" s="138" t="s">
        <v>562</v>
      </c>
      <c r="B6911" s="139" t="s">
        <v>764</v>
      </c>
      <c r="C6911" s="34"/>
      <c r="D6911" s="35"/>
      <c r="E6911" s="36"/>
      <c r="F6911" s="37"/>
      <c r="G6911" s="38"/>
      <c r="H6911" s="35"/>
    </row>
    <row r="6912">
      <c r="A6912" s="42"/>
      <c r="B6912" s="140"/>
      <c r="C6912" s="42"/>
      <c r="D6912" s="44"/>
      <c r="E6912" s="45"/>
      <c r="F6912" s="42"/>
      <c r="G6912" s="46"/>
      <c r="H6912" s="44"/>
    </row>
    <row r="6913">
      <c r="A6913" s="48" t="s">
        <v>476</v>
      </c>
      <c r="B6913" s="48" t="s">
        <v>477</v>
      </c>
      <c r="C6913" s="48" t="s">
        <v>478</v>
      </c>
      <c r="D6913" s="49" t="s">
        <v>564</v>
      </c>
      <c r="E6913" s="50" t="s">
        <v>10</v>
      </c>
      <c r="F6913" s="48" t="s">
        <v>480</v>
      </c>
      <c r="G6913" s="51" t="s">
        <v>481</v>
      </c>
      <c r="H6913" s="49" t="s">
        <v>565</v>
      </c>
    </row>
    <row r="6914">
      <c r="A6914" s="53">
        <v>1.0</v>
      </c>
      <c r="B6914" s="55" t="s">
        <v>271</v>
      </c>
      <c r="C6914" s="55" t="str">
        <f>+IF(ISERROR(VLOOKUP($B6914,Insumos!$C:$G,3,FALSE)),"",VLOOKUP($B6914,Insumos!$C:$G,3,FALSE))</f>
        <v>ROLLS</v>
      </c>
      <c r="D6914" s="56">
        <f>+IF(ISERROR(VLOOKUP($B6914,Insumos!$C:$G,2,FALSE)),"",VLOOKUP($B6914,Insumos!$C:$G,2,FALSE))</f>
        <v>430.51</v>
      </c>
      <c r="E6914" s="57">
        <f>+IF(ISERROR(VLOOKUP($B6914,Insumos!$C:$G,5,FALSE)),"",VLOOKUP($B6914,Insumos!$C:$G,5,FALSE))</f>
        <v>1</v>
      </c>
      <c r="F6914" s="55" t="str">
        <f>+IF(ISERROR(VLOOKUP($B6914,Insumos!$C:$G,4,FALSE)),"",VLOOKUP($B6914,Insumos!$C:$G,4,FALSE))</f>
        <v>ROLLS</v>
      </c>
      <c r="G6914" s="141">
        <v>1.0</v>
      </c>
      <c r="H6914" s="56">
        <f t="shared" ref="H6914:H6935" si="249">IF(ISERROR(ROUND(+D6914/E6914*G6914,2)),0,ROUND(+D6914/E6914*G6914,2))</f>
        <v>430.51</v>
      </c>
    </row>
    <row r="6915">
      <c r="A6915" s="53">
        <v>2.0</v>
      </c>
      <c r="B6915" s="55" t="s">
        <v>211</v>
      </c>
      <c r="C6915" s="55" t="str">
        <f>+IF(ISERROR(VLOOKUP($B6915,Insumos!$C:$G,3,FALSE)),"",VLOOKUP($B6915,Insumos!$C:$G,3,FALSE))</f>
        <v>ROLLS</v>
      </c>
      <c r="D6915" s="56">
        <f>+IF(ISERROR(VLOOKUP($B6915,Insumos!$C:$G,2,FALSE)),"",VLOOKUP($B6915,Insumos!$C:$G,2,FALSE))</f>
        <v>933.75</v>
      </c>
      <c r="E6915" s="57">
        <f>+IF(ISERROR(VLOOKUP($B6915,Insumos!$C:$G,5,FALSE)),"",VLOOKUP($B6915,Insumos!$C:$G,5,FALSE))</f>
        <v>1</v>
      </c>
      <c r="F6915" s="55" t="str">
        <f>+IF(ISERROR(VLOOKUP($B6915,Insumos!$C:$G,4,FALSE)),"",VLOOKUP($B6915,Insumos!$C:$G,4,FALSE))</f>
        <v>ROLLS</v>
      </c>
      <c r="G6915" s="141">
        <v>1.0</v>
      </c>
      <c r="H6915" s="56">
        <f t="shared" si="249"/>
        <v>933.75</v>
      </c>
    </row>
    <row r="6916">
      <c r="A6916" s="53">
        <v>3.0</v>
      </c>
      <c r="B6916" s="55" t="s">
        <v>272</v>
      </c>
      <c r="C6916" s="55" t="str">
        <f>+IF(ISERROR(VLOOKUP($B6916,Insumos!$C:$G,3,FALSE)),"",VLOOKUP($B6916,Insumos!$C:$G,3,FALSE))</f>
        <v>ROLLS</v>
      </c>
      <c r="D6916" s="56">
        <f>+IF(ISERROR(VLOOKUP($B6916,Insumos!$C:$G,2,FALSE)),"",VLOOKUP($B6916,Insumos!$C:$G,2,FALSE))</f>
        <v>428.35</v>
      </c>
      <c r="E6916" s="57">
        <f>+IF(ISERROR(VLOOKUP($B6916,Insumos!$C:$G,5,FALSE)),"",VLOOKUP($B6916,Insumos!$C:$G,5,FALSE))</f>
        <v>1</v>
      </c>
      <c r="F6916" s="55" t="str">
        <f>+IF(ISERROR(VLOOKUP($B6916,Insumos!$C:$G,4,FALSE)),"",VLOOKUP($B6916,Insumos!$C:$G,4,FALSE))</f>
        <v>ROLLS</v>
      </c>
      <c r="G6916" s="141">
        <v>1.0</v>
      </c>
      <c r="H6916" s="56">
        <f t="shared" si="249"/>
        <v>428.35</v>
      </c>
    </row>
    <row r="6917">
      <c r="A6917" s="53">
        <v>4.0</v>
      </c>
      <c r="B6917" s="55" t="s">
        <v>438</v>
      </c>
      <c r="C6917" s="55" t="str">
        <f>+IF(ISERROR(VLOOKUP($B6917,Insumos!$C:$G,3,FALSE)),"",VLOOKUP($B6917,Insumos!$C:$G,3,FALSE))</f>
        <v>ROLL</v>
      </c>
      <c r="D6917" s="56">
        <f>+IF(ISERROR(VLOOKUP($B6917,Insumos!$C:$G,2,FALSE)),"",VLOOKUP($B6917,Insumos!$C:$G,2,FALSE))</f>
        <v>877.8</v>
      </c>
      <c r="E6917" s="57">
        <f>+IF(ISERROR(VLOOKUP($B6917,Insumos!$C:$G,5,FALSE)),"",VLOOKUP($B6917,Insumos!$C:$G,5,FALSE))</f>
        <v>1</v>
      </c>
      <c r="F6917" s="55" t="str">
        <f>+IF(ISERROR(VLOOKUP($B6917,Insumos!$C:$G,4,FALSE)),"",VLOOKUP($B6917,Insumos!$C:$G,4,FALSE))</f>
        <v>ROLL</v>
      </c>
      <c r="G6917" s="141">
        <v>1.0</v>
      </c>
      <c r="H6917" s="56">
        <f t="shared" si="249"/>
        <v>877.8</v>
      </c>
    </row>
    <row r="6918">
      <c r="A6918" s="53">
        <v>5.0</v>
      </c>
      <c r="B6918" s="55" t="s">
        <v>440</v>
      </c>
      <c r="C6918" s="55" t="str">
        <f>+IF(ISERROR(VLOOKUP($B6918,Insumos!$C:$G,3,FALSE)),"",VLOOKUP($B6918,Insumos!$C:$G,3,FALSE))</f>
        <v>ROLL</v>
      </c>
      <c r="D6918" s="56">
        <f>+IF(ISERROR(VLOOKUP($B6918,Insumos!$C:$G,2,FALSE)),"",VLOOKUP($B6918,Insumos!$C:$G,2,FALSE))</f>
        <v>1583.83</v>
      </c>
      <c r="E6918" s="57">
        <f>+IF(ISERROR(VLOOKUP($B6918,Insumos!$C:$G,5,FALSE)),"",VLOOKUP($B6918,Insumos!$C:$G,5,FALSE))</f>
        <v>1</v>
      </c>
      <c r="F6918" s="55" t="str">
        <f>+IF(ISERROR(VLOOKUP($B6918,Insumos!$C:$G,4,FALSE)),"",VLOOKUP($B6918,Insumos!$C:$G,4,FALSE))</f>
        <v>ROLL</v>
      </c>
      <c r="G6918" s="141">
        <v>1.0</v>
      </c>
      <c r="H6918" s="56">
        <f t="shared" si="249"/>
        <v>1583.83</v>
      </c>
    </row>
    <row r="6919">
      <c r="A6919" s="53">
        <v>6.0</v>
      </c>
      <c r="B6919" s="55" t="s">
        <v>274</v>
      </c>
      <c r="C6919" s="55" t="str">
        <f>+IF(ISERROR(VLOOKUP($B6919,Insumos!$C:$G,3,FALSE)),"",VLOOKUP($B6919,Insumos!$C:$G,3,FALSE))</f>
        <v>ROLLS</v>
      </c>
      <c r="D6919" s="56">
        <f>+IF(ISERROR(VLOOKUP($B6919,Insumos!$C:$G,2,FALSE)),"",VLOOKUP($B6919,Insumos!$C:$G,2,FALSE))</f>
        <v>431.46</v>
      </c>
      <c r="E6919" s="57">
        <f>+IF(ISERROR(VLOOKUP($B6919,Insumos!$C:$G,5,FALSE)),"",VLOOKUP($B6919,Insumos!$C:$G,5,FALSE))</f>
        <v>1</v>
      </c>
      <c r="F6919" s="55" t="str">
        <f>+IF(ISERROR(VLOOKUP($B6919,Insumos!$C:$G,4,FALSE)),"",VLOOKUP($B6919,Insumos!$C:$G,4,FALSE))</f>
        <v>ROLLS</v>
      </c>
      <c r="G6919" s="141">
        <v>1.0</v>
      </c>
      <c r="H6919" s="56">
        <f t="shared" si="249"/>
        <v>431.46</v>
      </c>
    </row>
    <row r="6920">
      <c r="A6920" s="53">
        <v>7.0</v>
      </c>
      <c r="B6920" s="55" t="s">
        <v>278</v>
      </c>
      <c r="C6920" s="55" t="str">
        <f>+IF(ISERROR(VLOOKUP($B6920,Insumos!$C:$G,3,FALSE)),"",VLOOKUP($B6920,Insumos!$C:$G,3,FALSE))</f>
        <v>ROLLS</v>
      </c>
      <c r="D6920" s="56">
        <f>+IF(ISERROR(VLOOKUP($B6920,Insumos!$C:$G,2,FALSE)),"",VLOOKUP($B6920,Insumos!$C:$G,2,FALSE))</f>
        <v>258.27</v>
      </c>
      <c r="E6920" s="57">
        <f>+IF(ISERROR(VLOOKUP($B6920,Insumos!$C:$G,5,FALSE)),"",VLOOKUP($B6920,Insumos!$C:$G,5,FALSE))</f>
        <v>1</v>
      </c>
      <c r="F6920" s="55" t="str">
        <f>+IF(ISERROR(VLOOKUP($B6920,Insumos!$C:$G,4,FALSE)),"",VLOOKUP($B6920,Insumos!$C:$G,4,FALSE))</f>
        <v>ROLLS</v>
      </c>
      <c r="G6920" s="141">
        <v>1.0</v>
      </c>
      <c r="H6920" s="56">
        <f t="shared" si="249"/>
        <v>258.27</v>
      </c>
    </row>
    <row r="6921">
      <c r="A6921" s="53">
        <v>8.0</v>
      </c>
      <c r="B6921" s="55" t="s">
        <v>278</v>
      </c>
      <c r="C6921" s="55" t="str">
        <f>+IF(ISERROR(VLOOKUP($B6921,Insumos!$C:$G,3,FALSE)),"",VLOOKUP($B6921,Insumos!$C:$G,3,FALSE))</f>
        <v>ROLLS</v>
      </c>
      <c r="D6921" s="56">
        <f>+IF(ISERROR(VLOOKUP($B6921,Insumos!$C:$G,2,FALSE)),"",VLOOKUP($B6921,Insumos!$C:$G,2,FALSE))</f>
        <v>258.27</v>
      </c>
      <c r="E6921" s="57">
        <f>+IF(ISERROR(VLOOKUP($B6921,Insumos!$C:$G,5,FALSE)),"",VLOOKUP($B6921,Insumos!$C:$G,5,FALSE))</f>
        <v>1</v>
      </c>
      <c r="F6921" s="55" t="str">
        <f>+IF(ISERROR(VLOOKUP($B6921,Insumos!$C:$G,4,FALSE)),"",VLOOKUP($B6921,Insumos!$C:$G,4,FALSE))</f>
        <v>ROLLS</v>
      </c>
      <c r="G6921" s="141">
        <v>1.0</v>
      </c>
      <c r="H6921" s="56">
        <f t="shared" si="249"/>
        <v>258.27</v>
      </c>
    </row>
    <row r="6922">
      <c r="A6922" s="53">
        <v>9.0</v>
      </c>
      <c r="B6922" s="55" t="s">
        <v>294</v>
      </c>
      <c r="C6922" s="55" t="str">
        <f>+IF(ISERROR(VLOOKUP($B6922,Insumos!$C:$G,3,FALSE)),"",VLOOKUP($B6922,Insumos!$C:$G,3,FALSE))</f>
        <v>CAJA</v>
      </c>
      <c r="D6922" s="56">
        <f>+IF(ISERROR(VLOOKUP($B6922,Insumos!$C:$G,2,FALSE)),"",VLOOKUP($B6922,Insumos!$C:$G,2,FALSE))</f>
        <v>180</v>
      </c>
      <c r="E6922" s="57">
        <f>+IF(ISERROR(VLOOKUP($B6922,Insumos!$C:$G,5,FALSE)),"",VLOOKUP($B6922,Insumos!$C:$G,5,FALSE))</f>
        <v>1</v>
      </c>
      <c r="F6922" s="55" t="str">
        <f>+IF(ISERROR(VLOOKUP($B6922,Insumos!$C:$G,4,FALSE)),"",VLOOKUP($B6922,Insumos!$C:$G,4,FALSE))</f>
        <v>CAJA</v>
      </c>
      <c r="G6922" s="141">
        <v>4.0</v>
      </c>
      <c r="H6922" s="56">
        <f t="shared" si="249"/>
        <v>720</v>
      </c>
    </row>
    <row r="6923">
      <c r="A6923" s="53">
        <v>10.0</v>
      </c>
      <c r="B6923" s="55" t="s">
        <v>314</v>
      </c>
      <c r="C6923" s="55" t="str">
        <f>+IF(ISERROR(VLOOKUP($B6923,Insumos!$C:$G,3,FALSE)),"",VLOOKUP($B6923,Insumos!$C:$G,3,FALSE))</f>
        <v>UNIDAD</v>
      </c>
      <c r="D6923" s="56">
        <f>+IF(ISERROR(VLOOKUP($B6923,Insumos!$C:$G,2,FALSE)),"",VLOOKUP($B6923,Insumos!$C:$G,2,FALSE))</f>
        <v>10.5</v>
      </c>
      <c r="E6923" s="57">
        <f>+IF(ISERROR(VLOOKUP($B6923,Insumos!$C:$G,5,FALSE)),"",VLOOKUP($B6923,Insumos!$C:$G,5,FALSE))</f>
        <v>1</v>
      </c>
      <c r="F6923" s="55" t="str">
        <f>+IF(ISERROR(VLOOKUP($B6923,Insumos!$C:$G,4,FALSE)),"",VLOOKUP($B6923,Insumos!$C:$G,4,FALSE))</f>
        <v>UNIDAD</v>
      </c>
      <c r="G6923" s="141">
        <v>4.0</v>
      </c>
      <c r="H6923" s="56">
        <f t="shared" si="249"/>
        <v>42</v>
      </c>
    </row>
    <row r="6924">
      <c r="A6924" s="53">
        <v>11.0</v>
      </c>
      <c r="B6924" s="55" t="s">
        <v>156</v>
      </c>
      <c r="C6924" s="55" t="str">
        <f>+IF(ISERROR(VLOOKUP($B6924,Insumos!$C:$G,3,FALSE)),"",VLOOKUP($B6924,Insumos!$C:$G,3,FALSE))</f>
        <v>GRAMOS</v>
      </c>
      <c r="D6924" s="56">
        <f>+IF(ISERROR(VLOOKUP($B6924,Insumos!$C:$G,2,FALSE)),"",VLOOKUP($B6924,Insumos!$C:$G,2,FALSE))</f>
        <v>909</v>
      </c>
      <c r="E6924" s="57">
        <f>+IF(ISERROR(VLOOKUP($B6924,Insumos!$C:$G,5,FALSE)),"",VLOOKUP($B6924,Insumos!$C:$G,5,FALSE))</f>
        <v>1000</v>
      </c>
      <c r="F6924" s="55" t="str">
        <f>+IF(ISERROR(VLOOKUP($B6924,Insumos!$C:$G,4,FALSE)),"",VLOOKUP($B6924,Insumos!$C:$G,4,FALSE))</f>
        <v>GRAMOS</v>
      </c>
      <c r="G6924" s="141">
        <v>8.0</v>
      </c>
      <c r="H6924" s="56">
        <f t="shared" si="249"/>
        <v>7.27</v>
      </c>
    </row>
    <row r="6925">
      <c r="A6925" s="53">
        <v>12.0</v>
      </c>
      <c r="B6925" s="55" t="s">
        <v>313</v>
      </c>
      <c r="C6925" s="55" t="str">
        <f>+IF(ISERROR(VLOOKUP($B6925,Insumos!$C:$G,3,FALSE)),"",VLOOKUP($B6925,Insumos!$C:$G,3,FALSE))</f>
        <v>GRAMOS</v>
      </c>
      <c r="D6925" s="56">
        <f>+IF(ISERROR(VLOOKUP($B6925,Insumos!$C:$G,2,FALSE)),"",VLOOKUP($B6925,Insumos!$C:$G,2,FALSE))</f>
        <v>6750</v>
      </c>
      <c r="E6925" s="57">
        <f>+IF(ISERROR(VLOOKUP($B6925,Insumos!$C:$G,5,FALSE)),"",VLOOKUP($B6925,Insumos!$C:$G,5,FALSE))</f>
        <v>1000</v>
      </c>
      <c r="F6925" s="55" t="str">
        <f>+IF(ISERROR(VLOOKUP($B6925,Insumos!$C:$G,4,FALSE)),"",VLOOKUP($B6925,Insumos!$C:$G,4,FALSE))</f>
        <v>GRAMOS</v>
      </c>
      <c r="G6925" s="141">
        <v>8.0</v>
      </c>
      <c r="H6925" s="56">
        <f t="shared" si="249"/>
        <v>54</v>
      </c>
    </row>
    <row r="6926">
      <c r="A6926" s="53">
        <v>13.0</v>
      </c>
      <c r="B6926" s="55" t="s">
        <v>311</v>
      </c>
      <c r="C6926" s="55" t="str">
        <f>+IF(ISERROR(VLOOKUP($B6926,Insumos!$C:$G,3,FALSE)),"",VLOOKUP($B6926,Insumos!$C:$G,3,FALSE))</f>
        <v>UNIDAD</v>
      </c>
      <c r="D6926" s="56">
        <f>+IF(ISERROR(VLOOKUP($B6926,Insumos!$C:$G,2,FALSE)),"",VLOOKUP($B6926,Insumos!$C:$G,2,FALSE))</f>
        <v>75.25</v>
      </c>
      <c r="E6926" s="57">
        <f>+IF(ISERROR(VLOOKUP($B6926,Insumos!$C:$G,5,FALSE)),"",VLOOKUP($B6926,Insumos!$C:$G,5,FALSE))</f>
        <v>1</v>
      </c>
      <c r="F6926" s="55" t="str">
        <f>+IF(ISERROR(VLOOKUP($B6926,Insumos!$C:$G,4,FALSE)),"",VLOOKUP($B6926,Insumos!$C:$G,4,FALSE))</f>
        <v>UNIDAD</v>
      </c>
      <c r="G6926" s="141">
        <v>3.0</v>
      </c>
      <c r="H6926" s="56">
        <f t="shared" si="249"/>
        <v>225.75</v>
      </c>
    </row>
    <row r="6927">
      <c r="A6927" s="53">
        <v>14.0</v>
      </c>
      <c r="B6927" s="55" t="s">
        <v>312</v>
      </c>
      <c r="C6927" s="55" t="str">
        <f>+IF(ISERROR(VLOOKUP($B6927,Insumos!$C:$G,3,FALSE)),"",VLOOKUP($B6927,Insumos!$C:$G,3,FALSE))</f>
        <v>UNIDAD</v>
      </c>
      <c r="D6927" s="56">
        <f>+IF(ISERROR(VLOOKUP($B6927,Insumos!$C:$G,2,FALSE)),"",VLOOKUP($B6927,Insumos!$C:$G,2,FALSE))</f>
        <v>90.25</v>
      </c>
      <c r="E6927" s="57">
        <f>+IF(ISERROR(VLOOKUP($B6927,Insumos!$C:$G,5,FALSE)),"",VLOOKUP($B6927,Insumos!$C:$G,5,FALSE))</f>
        <v>1</v>
      </c>
      <c r="F6927" s="55" t="str">
        <f>+IF(ISERROR(VLOOKUP($B6927,Insumos!$C:$G,4,FALSE)),"",VLOOKUP($B6927,Insumos!$C:$G,4,FALSE))</f>
        <v>UNIDAD</v>
      </c>
      <c r="G6927" s="141">
        <v>2.0</v>
      </c>
      <c r="H6927" s="56">
        <f t="shared" si="249"/>
        <v>180.5</v>
      </c>
    </row>
    <row r="6928">
      <c r="A6928" s="53">
        <v>15.0</v>
      </c>
      <c r="B6928" s="55" t="s">
        <v>303</v>
      </c>
      <c r="C6928" s="55" t="str">
        <f>+IF(ISERROR(VLOOKUP($B6928,Insumos!$C:$G,3,FALSE)),"",VLOOKUP($B6928,Insumos!$C:$G,3,FALSE))</f>
        <v>UNIDAD</v>
      </c>
      <c r="D6928" s="56">
        <f>+IF(ISERROR(VLOOKUP($B6928,Insumos!$C:$G,2,FALSE)),"",VLOOKUP($B6928,Insumos!$C:$G,2,FALSE))</f>
        <v>10</v>
      </c>
      <c r="E6928" s="57">
        <f>+IF(ISERROR(VLOOKUP($B6928,Insumos!$C:$G,5,FALSE)),"",VLOOKUP($B6928,Insumos!$C:$G,5,FALSE))</f>
        <v>1</v>
      </c>
      <c r="F6928" s="55" t="str">
        <f>+IF(ISERROR(VLOOKUP($B6928,Insumos!$C:$G,4,FALSE)),"",VLOOKUP($B6928,Insumos!$C:$G,4,FALSE))</f>
        <v>UNIDAD</v>
      </c>
      <c r="G6928" s="141">
        <v>2.0</v>
      </c>
      <c r="H6928" s="56">
        <f t="shared" si="249"/>
        <v>20</v>
      </c>
    </row>
    <row r="6929">
      <c r="A6929" s="53">
        <v>16.0</v>
      </c>
      <c r="B6929" s="226" t="s">
        <v>304</v>
      </c>
      <c r="C6929" s="55" t="str">
        <f>+IF(ISERROR(VLOOKUP($B6929,Insumos!$C:$G,3,FALSE)),"",VLOOKUP($B6929,Insumos!$C:$G,3,FALSE))</f>
        <v>UNIDAD</v>
      </c>
      <c r="D6929" s="56">
        <f>+IF(ISERROR(VLOOKUP($B6929,Insumos!$C:$G,2,FALSE)),"",VLOOKUP($B6929,Insumos!$C:$G,2,FALSE))</f>
        <v>9</v>
      </c>
      <c r="E6929" s="57">
        <f>+IF(ISERROR(VLOOKUP($B6929,Insumos!$C:$G,5,FALSE)),"",VLOOKUP($B6929,Insumos!$C:$G,5,FALSE))</f>
        <v>1</v>
      </c>
      <c r="F6929" s="55" t="str">
        <f>+IF(ISERROR(VLOOKUP($B6929,Insumos!$C:$G,4,FALSE)),"",VLOOKUP($B6929,Insumos!$C:$G,4,FALSE))</f>
        <v>UNIDAD</v>
      </c>
      <c r="G6929" s="141">
        <v>2.0</v>
      </c>
      <c r="H6929" s="56">
        <f t="shared" si="249"/>
        <v>18</v>
      </c>
    </row>
    <row r="6930">
      <c r="A6930" s="53">
        <v>17.0</v>
      </c>
      <c r="B6930" s="55" t="s">
        <v>315</v>
      </c>
      <c r="C6930" s="173" t="str">
        <f>+IF(ISERROR(VLOOKUP($B6930,Insumos!$C:$G,3,FALSE)),"",VLOOKUP($B6930,Insumos!$C:$G,3,FALSE))</f>
        <v>UNIDAD</v>
      </c>
      <c r="D6930" s="56">
        <f>+IF(ISERROR(VLOOKUP($B6930,Insumos!$C:$G,2,FALSE)),"",VLOOKUP($B6930,Insumos!$C:$G,2,FALSE))</f>
        <v>170</v>
      </c>
      <c r="E6930" s="57">
        <f>+IF(ISERROR(VLOOKUP($B6930,Insumos!$C:$G,5,FALSE)),"",VLOOKUP($B6930,Insumos!$C:$G,5,FALSE))</f>
        <v>1</v>
      </c>
      <c r="F6930" s="55" t="str">
        <f>+IF(ISERROR(VLOOKUP($B6930,Insumos!$C:$G,4,FALSE)),"",VLOOKUP($B6930,Insumos!$C:$G,4,FALSE))</f>
        <v>UNIDAD</v>
      </c>
      <c r="G6930" s="141">
        <v>1.0</v>
      </c>
      <c r="H6930" s="56">
        <f t="shared" si="249"/>
        <v>170</v>
      </c>
    </row>
    <row r="6931">
      <c r="A6931" s="53">
        <v>18.0</v>
      </c>
      <c r="B6931" s="153"/>
      <c r="C6931" s="55" t="str">
        <f>+IF(ISERROR(VLOOKUP($B6931,Insumos!$C:$G,3,FALSE)),"",VLOOKUP($B6931,Insumos!$C:$G,3,FALSE))</f>
        <v/>
      </c>
      <c r="D6931" s="56" t="str">
        <f>+IF(ISERROR(VLOOKUP($B6931,Insumos!$C:$G,2,FALSE)),"",VLOOKUP($B6931,Insumos!$C:$G,2,FALSE))</f>
        <v/>
      </c>
      <c r="E6931" s="57" t="str">
        <f>+IF(ISERROR(VLOOKUP($B6931,Insumos!$C:$G,5,FALSE)),"",VLOOKUP($B6931,Insumos!$C:$G,5,FALSE))</f>
        <v/>
      </c>
      <c r="F6931" s="55" t="str">
        <f>+IF(ISERROR(VLOOKUP($B6931,Insumos!$C:$G,4,FALSE)),"",VLOOKUP($B6931,Insumos!$C:$G,4,FALSE))</f>
        <v/>
      </c>
      <c r="G6931" s="141"/>
      <c r="H6931" s="56">
        <f t="shared" si="249"/>
        <v>0</v>
      </c>
    </row>
    <row r="6932">
      <c r="A6932" s="53">
        <v>19.0</v>
      </c>
      <c r="B6932" s="153"/>
      <c r="C6932" s="55" t="str">
        <f>+IF(ISERROR(VLOOKUP($B6932,Insumos!$C:$G,3,FALSE)),"",VLOOKUP($B6932,Insumos!$C:$G,3,FALSE))</f>
        <v/>
      </c>
      <c r="D6932" s="56" t="str">
        <f>+IF(ISERROR(VLOOKUP($B6932,Insumos!$C:$G,2,FALSE)),"",VLOOKUP($B6932,Insumos!$C:$G,2,FALSE))</f>
        <v/>
      </c>
      <c r="E6932" s="57" t="str">
        <f>+IF(ISERROR(VLOOKUP($B6932,Insumos!$C:$G,5,FALSE)),"",VLOOKUP($B6932,Insumos!$C:$G,5,FALSE))</f>
        <v/>
      </c>
      <c r="F6932" s="55" t="str">
        <f>+IF(ISERROR(VLOOKUP($B6932,Insumos!$C:$G,4,FALSE)),"",VLOOKUP($B6932,Insumos!$C:$G,4,FALSE))</f>
        <v/>
      </c>
      <c r="G6932" s="141"/>
      <c r="H6932" s="56">
        <f t="shared" si="249"/>
        <v>0</v>
      </c>
    </row>
    <row r="6933">
      <c r="A6933" s="53">
        <v>20.0</v>
      </c>
      <c r="B6933" s="153"/>
      <c r="C6933" s="55" t="str">
        <f>+IF(ISERROR(VLOOKUP($B6933,Insumos!$C:$G,3,FALSE)),"",VLOOKUP($B6933,Insumos!$C:$G,3,FALSE))</f>
        <v/>
      </c>
      <c r="D6933" s="56" t="str">
        <f>+IF(ISERROR(VLOOKUP($B6933,Insumos!$C:$G,2,FALSE)),"",VLOOKUP($B6933,Insumos!$C:$G,2,FALSE))</f>
        <v/>
      </c>
      <c r="E6933" s="57" t="str">
        <f>+IF(ISERROR(VLOOKUP($B6933,Insumos!$C:$G,5,FALSE)),"",VLOOKUP($B6933,Insumos!$C:$G,5,FALSE))</f>
        <v/>
      </c>
      <c r="F6933" s="55" t="str">
        <f>+IF(ISERROR(VLOOKUP($B6933,Insumos!$C:$G,4,FALSE)),"",VLOOKUP($B6933,Insumos!$C:$G,4,FALSE))</f>
        <v/>
      </c>
      <c r="G6933" s="141"/>
      <c r="H6933" s="56">
        <f t="shared" si="249"/>
        <v>0</v>
      </c>
    </row>
    <row r="6934">
      <c r="A6934" s="53">
        <v>21.0</v>
      </c>
      <c r="B6934" s="153"/>
      <c r="C6934" s="55" t="str">
        <f>+IF(ISERROR(VLOOKUP($B6934,Insumos!$C:$G,3,FALSE)),"",VLOOKUP($B6934,Insumos!$C:$G,3,FALSE))</f>
        <v/>
      </c>
      <c r="D6934" s="56" t="str">
        <f>+IF(ISERROR(VLOOKUP($B6934,Insumos!$C:$G,2,FALSE)),"",VLOOKUP($B6934,Insumos!$C:$G,2,FALSE))</f>
        <v/>
      </c>
      <c r="E6934" s="57" t="str">
        <f>+IF(ISERROR(VLOOKUP($B6934,Insumos!$C:$G,5,FALSE)),"",VLOOKUP($B6934,Insumos!$C:$G,5,FALSE))</f>
        <v/>
      </c>
      <c r="F6934" s="55" t="str">
        <f>+IF(ISERROR(VLOOKUP($B6934,Insumos!$C:$G,4,FALSE)),"",VLOOKUP($B6934,Insumos!$C:$G,4,FALSE))</f>
        <v/>
      </c>
      <c r="G6934" s="141"/>
      <c r="H6934" s="56">
        <f t="shared" si="249"/>
        <v>0</v>
      </c>
    </row>
    <row r="6935">
      <c r="A6935" s="53">
        <v>22.0</v>
      </c>
      <c r="B6935" s="153"/>
      <c r="C6935" s="55" t="str">
        <f>+IF(ISERROR(VLOOKUP($B6935,Insumos!$C:$G,3,FALSE)),"",VLOOKUP($B6935,Insumos!$C:$G,3,FALSE))</f>
        <v/>
      </c>
      <c r="D6935" s="56" t="str">
        <f>+IF(ISERROR(VLOOKUP($B6935,Insumos!$C:$G,2,FALSE)),"",VLOOKUP($B6935,Insumos!$C:$G,2,FALSE))</f>
        <v/>
      </c>
      <c r="E6935" s="57" t="str">
        <f>+IF(ISERROR(VLOOKUP($B6935,Insumos!$C:$G,5,FALSE)),"",VLOOKUP($B6935,Insumos!$C:$G,5,FALSE))</f>
        <v/>
      </c>
      <c r="F6935" s="55" t="str">
        <f>+IF(ISERROR(VLOOKUP($B6935,Insumos!$C:$G,4,FALSE)),"",VLOOKUP($B6935,Insumos!$C:$G,4,FALSE))</f>
        <v/>
      </c>
      <c r="G6935" s="141"/>
      <c r="H6935" s="56">
        <f t="shared" si="249"/>
        <v>0</v>
      </c>
    </row>
    <row r="6936">
      <c r="A6936" s="42"/>
      <c r="B6936" s="140"/>
      <c r="C6936" s="41"/>
      <c r="D6936" s="44"/>
      <c r="E6936" s="45"/>
      <c r="F6936" s="41"/>
      <c r="G6936" s="67" t="s">
        <v>566</v>
      </c>
      <c r="H6936" s="68">
        <f>+SUM(H6914:H6935)</f>
        <v>6639.76</v>
      </c>
    </row>
    <row r="6937">
      <c r="A6937" s="42"/>
      <c r="B6937" s="140"/>
      <c r="C6937" s="41"/>
      <c r="D6937" s="44"/>
      <c r="E6937" s="45"/>
      <c r="F6937" s="41"/>
      <c r="G6937" s="67" t="s">
        <v>569</v>
      </c>
      <c r="H6937" s="142">
        <f>+H6936/10</f>
        <v>663.976</v>
      </c>
    </row>
    <row r="6938">
      <c r="A6938" s="42"/>
      <c r="B6938" s="140"/>
      <c r="C6938" s="41"/>
      <c r="D6938" s="44"/>
      <c r="E6938" s="45"/>
      <c r="F6938" s="41"/>
      <c r="G6938" s="67" t="s">
        <v>570</v>
      </c>
      <c r="H6938" s="143">
        <f>(H6936+H6937)*1.19</f>
        <v>8691.44584</v>
      </c>
    </row>
    <row r="6939">
      <c r="A6939" s="42"/>
      <c r="B6939" s="140"/>
      <c r="C6939" s="41"/>
      <c r="D6939" s="44"/>
      <c r="E6939" s="45"/>
      <c r="F6939" s="41"/>
      <c r="G6939" s="67" t="s">
        <v>571</v>
      </c>
      <c r="H6939" s="144">
        <f>+H6938/H6940</f>
        <v>0.2287824649</v>
      </c>
    </row>
    <row r="6940">
      <c r="A6940" s="42"/>
      <c r="B6940" s="140"/>
      <c r="C6940" s="41"/>
      <c r="D6940" s="44"/>
      <c r="E6940" s="45"/>
      <c r="F6940" s="41"/>
      <c r="G6940" s="67" t="s">
        <v>572</v>
      </c>
      <c r="H6940" s="145">
        <v>37990.0</v>
      </c>
    </row>
    <row r="6941">
      <c r="A6941" s="42"/>
      <c r="B6941" s="140"/>
      <c r="C6941" s="41"/>
      <c r="D6941" s="44"/>
      <c r="E6941" s="45"/>
      <c r="F6941" s="41"/>
      <c r="G6941" s="67"/>
      <c r="H6941" s="169"/>
    </row>
    <row r="6942">
      <c r="A6942" s="42"/>
      <c r="B6942" s="140"/>
      <c r="C6942" s="41"/>
      <c r="D6942" s="44"/>
      <c r="E6942" s="45"/>
      <c r="F6942" s="41"/>
      <c r="G6942" s="67"/>
      <c r="H6942" s="205"/>
    </row>
    <row r="6943">
      <c r="A6943" s="42"/>
      <c r="B6943" s="140"/>
      <c r="C6943" s="41"/>
      <c r="D6943" s="44"/>
      <c r="E6943" s="45"/>
      <c r="F6943" s="41"/>
      <c r="G6943" s="67"/>
      <c r="H6943" s="205"/>
    </row>
    <row r="6944">
      <c r="A6944" s="42"/>
      <c r="B6944" s="140"/>
      <c r="C6944" s="41"/>
      <c r="D6944" s="44"/>
      <c r="E6944" s="45"/>
      <c r="F6944" s="41"/>
      <c r="G6944" s="67"/>
      <c r="H6944" s="205"/>
    </row>
    <row r="6945">
      <c r="A6945" s="42"/>
      <c r="B6945" s="140"/>
      <c r="C6945" s="41"/>
      <c r="D6945" s="44"/>
      <c r="E6945" s="45"/>
      <c r="F6945" s="41"/>
      <c r="G6945" s="67"/>
      <c r="H6945" s="205"/>
    </row>
    <row r="6946">
      <c r="A6946" s="138" t="s">
        <v>562</v>
      </c>
      <c r="B6946" s="139" t="s">
        <v>765</v>
      </c>
      <c r="C6946" s="34"/>
      <c r="D6946" s="35"/>
      <c r="E6946" s="36"/>
      <c r="F6946" s="37"/>
      <c r="G6946" s="38"/>
      <c r="H6946" s="35"/>
    </row>
    <row r="6947">
      <c r="A6947" s="42"/>
      <c r="B6947" s="140"/>
      <c r="C6947" s="42"/>
      <c r="D6947" s="44"/>
      <c r="E6947" s="45"/>
      <c r="F6947" s="42"/>
      <c r="G6947" s="46"/>
      <c r="H6947" s="44"/>
    </row>
    <row r="6948">
      <c r="A6948" s="48" t="s">
        <v>476</v>
      </c>
      <c r="B6948" s="48" t="s">
        <v>477</v>
      </c>
      <c r="C6948" s="48" t="s">
        <v>478</v>
      </c>
      <c r="D6948" s="49" t="s">
        <v>564</v>
      </c>
      <c r="E6948" s="50" t="s">
        <v>10</v>
      </c>
      <c r="F6948" s="48" t="s">
        <v>480</v>
      </c>
      <c r="G6948" s="51" t="s">
        <v>481</v>
      </c>
      <c r="H6948" s="49" t="s">
        <v>565</v>
      </c>
    </row>
    <row r="6949">
      <c r="A6949" s="53">
        <v>1.0</v>
      </c>
      <c r="B6949" s="55" t="s">
        <v>158</v>
      </c>
      <c r="C6949" s="55" t="str">
        <f>+IF(ISERROR(VLOOKUP($B6949,Insumos!$C:$G,3,FALSE)),"",VLOOKUP($B6949,Insumos!$C:$G,3,FALSE))</f>
        <v>MILILITROS</v>
      </c>
      <c r="D6949" s="56">
        <f>+IF(ISERROR(VLOOKUP($B6949,Insumos!$C:$G,2,FALSE)),"",VLOOKUP($B6949,Insumos!$C:$G,2,FALSE))</f>
        <v>2874.44</v>
      </c>
      <c r="E6949" s="57">
        <f>+IF(ISERROR(VLOOKUP($B6949,Insumos!$C:$G,5,FALSE)),"",VLOOKUP($B6949,Insumos!$C:$G,5,FALSE))</f>
        <v>710</v>
      </c>
      <c r="F6949" s="55" t="str">
        <f>+IF(ISERROR(VLOOKUP($B6949,Insumos!$C:$G,4,FALSE)),"",VLOOKUP($B6949,Insumos!$C:$G,4,FALSE))</f>
        <v>MILILITROS</v>
      </c>
      <c r="G6949" s="141">
        <v>100.0</v>
      </c>
      <c r="H6949" s="56">
        <f t="shared" ref="H6949:H6958" si="250">IF(ISERROR(ROUND(+D6949/E6949*G6949,2)),0,ROUND(+D6949/E6949*G6949,2))</f>
        <v>404.85</v>
      </c>
    </row>
    <row r="6950">
      <c r="A6950" s="53">
        <v>2.0</v>
      </c>
      <c r="B6950" s="55" t="s">
        <v>309</v>
      </c>
      <c r="C6950" s="55" t="str">
        <f>+IF(ISERROR(VLOOKUP($B6950,Insumos!$C:$G,3,FALSE)),"",VLOOKUP($B6950,Insumos!$C:$G,3,FALSE))</f>
        <v>UNIDAD</v>
      </c>
      <c r="D6950" s="56">
        <f>+IF(ISERROR(VLOOKUP($B6950,Insumos!$C:$G,2,FALSE)),"",VLOOKUP($B6950,Insumos!$C:$G,2,FALSE))</f>
        <v>23.53</v>
      </c>
      <c r="E6950" s="57">
        <f>+IF(ISERROR(VLOOKUP($B6950,Insumos!$C:$G,5,FALSE)),"",VLOOKUP($B6950,Insumos!$C:$G,5,FALSE))</f>
        <v>1</v>
      </c>
      <c r="F6950" s="55" t="str">
        <f>+IF(ISERROR(VLOOKUP($B6950,Insumos!$C:$G,4,FALSE)),"",VLOOKUP($B6950,Insumos!$C:$G,4,FALSE))</f>
        <v>UNIDAD</v>
      </c>
      <c r="G6950" s="141">
        <v>1.0</v>
      </c>
      <c r="H6950" s="56">
        <f t="shared" si="250"/>
        <v>23.53</v>
      </c>
    </row>
    <row r="6951">
      <c r="A6951" s="53">
        <v>3.0</v>
      </c>
      <c r="B6951" s="55" t="s">
        <v>310</v>
      </c>
      <c r="C6951" s="55" t="str">
        <f>+IF(ISERROR(VLOOKUP($B6951,Insumos!$C:$G,3,FALSE)),"",VLOOKUP($B6951,Insumos!$C:$G,3,FALSE))</f>
        <v>UNIDAD</v>
      </c>
      <c r="D6951" s="56">
        <f>+IF(ISERROR(VLOOKUP($B6951,Insumos!$C:$G,2,FALSE)),"",VLOOKUP($B6951,Insumos!$C:$G,2,FALSE))</f>
        <v>15.13</v>
      </c>
      <c r="E6951" s="57">
        <f>+IF(ISERROR(VLOOKUP($B6951,Insumos!$C:$G,5,FALSE)),"",VLOOKUP($B6951,Insumos!$C:$G,5,FALSE))</f>
        <v>1</v>
      </c>
      <c r="F6951" s="55" t="str">
        <f>+IF(ISERROR(VLOOKUP($B6951,Insumos!$C:$G,4,FALSE)),"",VLOOKUP($B6951,Insumos!$C:$G,4,FALSE))</f>
        <v>UNIDAD</v>
      </c>
      <c r="G6951" s="141">
        <v>1.0</v>
      </c>
      <c r="H6951" s="56">
        <f t="shared" si="250"/>
        <v>15.13</v>
      </c>
    </row>
    <row r="6952">
      <c r="A6952" s="53">
        <v>4.0</v>
      </c>
      <c r="B6952" s="55" t="s">
        <v>305</v>
      </c>
      <c r="C6952" s="55" t="str">
        <f>+IF(ISERROR(VLOOKUP($B6952,Insumos!$C:$G,3,FALSE)),"",VLOOKUP($B6952,Insumos!$C:$G,3,FALSE))</f>
        <v>UNIDAD</v>
      </c>
      <c r="D6952" s="56">
        <f>+IF(ISERROR(VLOOKUP($B6952,Insumos!$C:$G,2,FALSE)),"",VLOOKUP($B6952,Insumos!$C:$G,2,FALSE))</f>
        <v>52</v>
      </c>
      <c r="E6952" s="57">
        <f>+IF(ISERROR(VLOOKUP($B6952,Insumos!$C:$G,5,FALSE)),"",VLOOKUP($B6952,Insumos!$C:$G,5,FALSE))</f>
        <v>1</v>
      </c>
      <c r="F6952" s="55" t="str">
        <f>+IF(ISERROR(VLOOKUP($B6952,Insumos!$C:$G,4,FALSE)),"",VLOOKUP($B6952,Insumos!$C:$G,4,FALSE))</f>
        <v>UNIDAD</v>
      </c>
      <c r="G6952" s="141">
        <v>1.0</v>
      </c>
      <c r="H6952" s="56">
        <f t="shared" si="250"/>
        <v>52</v>
      </c>
    </row>
    <row r="6953">
      <c r="A6953" s="53">
        <v>5.0</v>
      </c>
      <c r="B6953" s="153"/>
      <c r="C6953" s="55" t="str">
        <f>+IF(ISERROR(VLOOKUP($B6953,Insumos!$C:$G,3,FALSE)),"",VLOOKUP($B6953,Insumos!$C:$G,3,FALSE))</f>
        <v/>
      </c>
      <c r="D6953" s="56" t="str">
        <f>+IF(ISERROR(VLOOKUP($B6953,Insumos!$C:$G,2,FALSE)),"",VLOOKUP($B6953,Insumos!$C:$G,2,FALSE))</f>
        <v/>
      </c>
      <c r="E6953" s="57" t="str">
        <f>+IF(ISERROR(VLOOKUP($B6953,Insumos!$C:$G,5,FALSE)),"",VLOOKUP($B6953,Insumos!$C:$G,5,FALSE))</f>
        <v/>
      </c>
      <c r="F6953" s="55" t="str">
        <f>+IF(ISERROR(VLOOKUP($B6953,Insumos!$C:$G,4,FALSE)),"",VLOOKUP($B6953,Insumos!$C:$G,4,FALSE))</f>
        <v/>
      </c>
      <c r="G6953" s="141"/>
      <c r="H6953" s="56">
        <f t="shared" si="250"/>
        <v>0</v>
      </c>
    </row>
    <row r="6954">
      <c r="A6954" s="53">
        <v>6.0</v>
      </c>
      <c r="B6954" s="153"/>
      <c r="C6954" s="55" t="str">
        <f>+IF(ISERROR(VLOOKUP($B6954,Insumos!$C:$G,3,FALSE)),"",VLOOKUP($B6954,Insumos!$C:$G,3,FALSE))</f>
        <v/>
      </c>
      <c r="D6954" s="56" t="str">
        <f>+IF(ISERROR(VLOOKUP($B6954,Insumos!$C:$G,2,FALSE)),"",VLOOKUP($B6954,Insumos!$C:$G,2,FALSE))</f>
        <v/>
      </c>
      <c r="E6954" s="57" t="str">
        <f>+IF(ISERROR(VLOOKUP($B6954,Insumos!$C:$G,5,FALSE)),"",VLOOKUP($B6954,Insumos!$C:$G,5,FALSE))</f>
        <v/>
      </c>
      <c r="F6954" s="55" t="str">
        <f>+IF(ISERROR(VLOOKUP($B6954,Insumos!$C:$G,4,FALSE)),"",VLOOKUP($B6954,Insumos!$C:$G,4,FALSE))</f>
        <v/>
      </c>
      <c r="G6954" s="141"/>
      <c r="H6954" s="56">
        <f t="shared" si="250"/>
        <v>0</v>
      </c>
    </row>
    <row r="6955">
      <c r="A6955" s="53">
        <v>7.0</v>
      </c>
      <c r="B6955" s="153"/>
      <c r="C6955" s="55" t="str">
        <f>+IF(ISERROR(VLOOKUP($B6955,Insumos!$C:$G,3,FALSE)),"",VLOOKUP($B6955,Insumos!$C:$G,3,FALSE))</f>
        <v/>
      </c>
      <c r="D6955" s="56" t="str">
        <f>+IF(ISERROR(VLOOKUP($B6955,Insumos!$C:$G,2,FALSE)),"",VLOOKUP($B6955,Insumos!$C:$G,2,FALSE))</f>
        <v/>
      </c>
      <c r="E6955" s="57" t="str">
        <f>+IF(ISERROR(VLOOKUP($B6955,Insumos!$C:$G,5,FALSE)),"",VLOOKUP($B6955,Insumos!$C:$G,5,FALSE))</f>
        <v/>
      </c>
      <c r="F6955" s="55" t="str">
        <f>+IF(ISERROR(VLOOKUP($B6955,Insumos!$C:$G,4,FALSE)),"",VLOOKUP($B6955,Insumos!$C:$G,4,FALSE))</f>
        <v/>
      </c>
      <c r="G6955" s="141"/>
      <c r="H6955" s="56">
        <f t="shared" si="250"/>
        <v>0</v>
      </c>
    </row>
    <row r="6956">
      <c r="A6956" s="53">
        <v>8.0</v>
      </c>
      <c r="B6956" s="153"/>
      <c r="C6956" s="55" t="str">
        <f>+IF(ISERROR(VLOOKUP($B6956,Insumos!$C:$G,3,FALSE)),"",VLOOKUP($B6956,Insumos!$C:$G,3,FALSE))</f>
        <v/>
      </c>
      <c r="D6956" s="56" t="str">
        <f>+IF(ISERROR(VLOOKUP($B6956,Insumos!$C:$G,2,FALSE)),"",VLOOKUP($B6956,Insumos!$C:$G,2,FALSE))</f>
        <v/>
      </c>
      <c r="E6956" s="57" t="str">
        <f>+IF(ISERROR(VLOOKUP($B6956,Insumos!$C:$G,5,FALSE)),"",VLOOKUP($B6956,Insumos!$C:$G,5,FALSE))</f>
        <v/>
      </c>
      <c r="F6956" s="55" t="str">
        <f>+IF(ISERROR(VLOOKUP($B6956,Insumos!$C:$G,4,FALSE)),"",VLOOKUP($B6956,Insumos!$C:$G,4,FALSE))</f>
        <v/>
      </c>
      <c r="G6956" s="141"/>
      <c r="H6956" s="56">
        <f t="shared" si="250"/>
        <v>0</v>
      </c>
    </row>
    <row r="6957">
      <c r="A6957" s="53">
        <v>11.0</v>
      </c>
      <c r="B6957" s="153"/>
      <c r="C6957" s="55" t="str">
        <f>+IF(ISERROR(VLOOKUP($B6957,Insumos!$C:$G,3,FALSE)),"",VLOOKUP($B6957,Insumos!$C:$G,3,FALSE))</f>
        <v/>
      </c>
      <c r="D6957" s="56" t="str">
        <f>+IF(ISERROR(VLOOKUP($B6957,Insumos!$C:$G,2,FALSE)),"",VLOOKUP($B6957,Insumos!$C:$G,2,FALSE))</f>
        <v/>
      </c>
      <c r="E6957" s="57" t="str">
        <f>+IF(ISERROR(VLOOKUP($B6957,Insumos!$C:$G,5,FALSE)),"",VLOOKUP($B6957,Insumos!$C:$G,5,FALSE))</f>
        <v/>
      </c>
      <c r="F6957" s="55" t="str">
        <f>+IF(ISERROR(VLOOKUP($B6957,Insumos!$C:$G,4,FALSE)),"",VLOOKUP($B6957,Insumos!$C:$G,4,FALSE))</f>
        <v/>
      </c>
      <c r="G6957" s="141"/>
      <c r="H6957" s="56">
        <f t="shared" si="250"/>
        <v>0</v>
      </c>
    </row>
    <row r="6958">
      <c r="A6958" s="53">
        <v>12.0</v>
      </c>
      <c r="B6958" s="153"/>
      <c r="C6958" s="55" t="str">
        <f>+IF(ISERROR(VLOOKUP($B6958,Insumos!$C:$G,3,FALSE)),"",VLOOKUP($B6958,Insumos!$C:$G,3,FALSE))</f>
        <v/>
      </c>
      <c r="D6958" s="56" t="str">
        <f>+IF(ISERROR(VLOOKUP($B6958,Insumos!$C:$G,2,FALSE)),"",VLOOKUP($B6958,Insumos!$C:$G,2,FALSE))</f>
        <v/>
      </c>
      <c r="E6958" s="57" t="str">
        <f>+IF(ISERROR(VLOOKUP($B6958,Insumos!$C:$G,5,FALSE)),"",VLOOKUP($B6958,Insumos!$C:$G,5,FALSE))</f>
        <v/>
      </c>
      <c r="F6958" s="55" t="str">
        <f>+IF(ISERROR(VLOOKUP($B6958,Insumos!$C:$G,4,FALSE)),"",VLOOKUP($B6958,Insumos!$C:$G,4,FALSE))</f>
        <v/>
      </c>
      <c r="G6958" s="141"/>
      <c r="H6958" s="56">
        <f t="shared" si="250"/>
        <v>0</v>
      </c>
    </row>
    <row r="6959">
      <c r="A6959" s="42"/>
      <c r="B6959" s="140"/>
      <c r="C6959" s="41"/>
      <c r="D6959" s="44"/>
      <c r="E6959" s="45"/>
      <c r="F6959" s="41"/>
      <c r="G6959" s="67" t="s">
        <v>566</v>
      </c>
      <c r="H6959" s="68">
        <f>+SUM(H6949:H6958)</f>
        <v>495.51</v>
      </c>
    </row>
    <row r="6960">
      <c r="A6960" s="42"/>
      <c r="B6960" s="140"/>
      <c r="C6960" s="41"/>
      <c r="D6960" s="44"/>
      <c r="E6960" s="45"/>
      <c r="F6960" s="41"/>
      <c r="G6960" s="67" t="s">
        <v>569</v>
      </c>
      <c r="H6960" s="142">
        <f>+H6959/10</f>
        <v>49.551</v>
      </c>
    </row>
    <row r="6961">
      <c r="A6961" s="42"/>
      <c r="B6961" s="140"/>
      <c r="C6961" s="41"/>
      <c r="D6961" s="44"/>
      <c r="E6961" s="45"/>
      <c r="F6961" s="41"/>
      <c r="G6961" s="67" t="s">
        <v>570</v>
      </c>
      <c r="H6961" s="143">
        <f>(H6959+H6960)*1.19</f>
        <v>648.62259</v>
      </c>
    </row>
    <row r="6962">
      <c r="A6962" s="42"/>
      <c r="B6962" s="140"/>
      <c r="C6962" s="41"/>
      <c r="D6962" s="44"/>
      <c r="E6962" s="45"/>
      <c r="F6962" s="41"/>
      <c r="G6962" s="67" t="s">
        <v>571</v>
      </c>
      <c r="H6962" s="144">
        <f>+H6961/H6963</f>
        <v>0.2169306321</v>
      </c>
    </row>
    <row r="6963">
      <c r="A6963" s="42"/>
      <c r="B6963" s="140"/>
      <c r="C6963" s="41"/>
      <c r="D6963" s="44"/>
      <c r="E6963" s="45"/>
      <c r="F6963" s="41"/>
      <c r="G6963" s="67" t="s">
        <v>572</v>
      </c>
      <c r="H6963" s="145">
        <v>2990.0</v>
      </c>
    </row>
    <row r="6964">
      <c r="A6964" s="42"/>
      <c r="B6964" s="140"/>
      <c r="C6964" s="41"/>
      <c r="D6964" s="44"/>
      <c r="E6964" s="45"/>
      <c r="F6964" s="41"/>
      <c r="G6964" s="67"/>
      <c r="H6964" s="205"/>
    </row>
    <row r="6965">
      <c r="A6965" s="138" t="s">
        <v>562</v>
      </c>
      <c r="B6965" s="139" t="s">
        <v>766</v>
      </c>
      <c r="C6965" s="34"/>
      <c r="D6965" s="35"/>
      <c r="E6965" s="36"/>
      <c r="F6965" s="37"/>
      <c r="G6965" s="38"/>
      <c r="H6965" s="35"/>
    </row>
    <row r="6966">
      <c r="A6966" s="42"/>
      <c r="B6966" s="140"/>
      <c r="C6966" s="42"/>
      <c r="D6966" s="44"/>
      <c r="E6966" s="45"/>
      <c r="F6966" s="42"/>
      <c r="G6966" s="46"/>
      <c r="H6966" s="44"/>
    </row>
    <row r="6967">
      <c r="A6967" s="48" t="s">
        <v>476</v>
      </c>
      <c r="B6967" s="48" t="s">
        <v>477</v>
      </c>
      <c r="C6967" s="48" t="s">
        <v>478</v>
      </c>
      <c r="D6967" s="49" t="s">
        <v>564</v>
      </c>
      <c r="E6967" s="50" t="s">
        <v>10</v>
      </c>
      <c r="F6967" s="48" t="s">
        <v>480</v>
      </c>
      <c r="G6967" s="51" t="s">
        <v>481</v>
      </c>
      <c r="H6967" s="49" t="s">
        <v>565</v>
      </c>
    </row>
    <row r="6968">
      <c r="A6968" s="53">
        <v>1.0</v>
      </c>
      <c r="B6968" s="55" t="s">
        <v>145</v>
      </c>
      <c r="C6968" s="55" t="str">
        <f>+IF(ISERROR(VLOOKUP($B6968,Insumos!$C:$G,3,FALSE)),"",VLOOKUP($B6968,Insumos!$C:$G,3,FALSE))</f>
        <v>MILILITROS</v>
      </c>
      <c r="D6968" s="56">
        <f>+IF(ISERROR(VLOOKUP($B6968,Insumos!$C:$G,2,FALSE)),"",VLOOKUP($B6968,Insumos!$C:$G,2,FALSE))</f>
        <v>3327.52</v>
      </c>
      <c r="E6968" s="57">
        <f>+IF(ISERROR(VLOOKUP($B6968,Insumos!$C:$G,5,FALSE)),"",VLOOKUP($B6968,Insumos!$C:$G,5,FALSE))</f>
        <v>798</v>
      </c>
      <c r="F6968" s="55" t="str">
        <f>+IF(ISERROR(VLOOKUP($B6968,Insumos!$C:$G,4,FALSE)),"",VLOOKUP($B6968,Insumos!$C:$G,4,FALSE))</f>
        <v>MILILITROS</v>
      </c>
      <c r="G6968" s="141">
        <v>100.0</v>
      </c>
      <c r="H6968" s="56">
        <f t="shared" ref="H6968:H6977" si="251">IF(ISERROR(ROUND(+D6968/E6968*G6968,2)),0,ROUND(+D6968/E6968*G6968,2))</f>
        <v>416.98</v>
      </c>
    </row>
    <row r="6969">
      <c r="A6969" s="53">
        <v>2.0</v>
      </c>
      <c r="B6969" s="55" t="s">
        <v>309</v>
      </c>
      <c r="C6969" s="55" t="str">
        <f>+IF(ISERROR(VLOOKUP($B6969,Insumos!$C:$G,3,FALSE)),"",VLOOKUP($B6969,Insumos!$C:$G,3,FALSE))</f>
        <v>UNIDAD</v>
      </c>
      <c r="D6969" s="56">
        <f>+IF(ISERROR(VLOOKUP($B6969,Insumos!$C:$G,2,FALSE)),"",VLOOKUP($B6969,Insumos!$C:$G,2,FALSE))</f>
        <v>23.53</v>
      </c>
      <c r="E6969" s="57">
        <f>+IF(ISERROR(VLOOKUP($B6969,Insumos!$C:$G,5,FALSE)),"",VLOOKUP($B6969,Insumos!$C:$G,5,FALSE))</f>
        <v>1</v>
      </c>
      <c r="F6969" s="55" t="str">
        <f>+IF(ISERROR(VLOOKUP($B6969,Insumos!$C:$G,4,FALSE)),"",VLOOKUP($B6969,Insumos!$C:$G,4,FALSE))</f>
        <v>UNIDAD</v>
      </c>
      <c r="G6969" s="141">
        <v>1.0</v>
      </c>
      <c r="H6969" s="56">
        <f t="shared" si="251"/>
        <v>23.53</v>
      </c>
    </row>
    <row r="6970">
      <c r="A6970" s="53">
        <v>3.0</v>
      </c>
      <c r="B6970" s="55" t="s">
        <v>310</v>
      </c>
      <c r="C6970" s="55" t="str">
        <f>+IF(ISERROR(VLOOKUP($B6970,Insumos!$C:$G,3,FALSE)),"",VLOOKUP($B6970,Insumos!$C:$G,3,FALSE))</f>
        <v>UNIDAD</v>
      </c>
      <c r="D6970" s="56">
        <f>+IF(ISERROR(VLOOKUP($B6970,Insumos!$C:$G,2,FALSE)),"",VLOOKUP($B6970,Insumos!$C:$G,2,FALSE))</f>
        <v>15.13</v>
      </c>
      <c r="E6970" s="57">
        <f>+IF(ISERROR(VLOOKUP($B6970,Insumos!$C:$G,5,FALSE)),"",VLOOKUP($B6970,Insumos!$C:$G,5,FALSE))</f>
        <v>1</v>
      </c>
      <c r="F6970" s="55" t="str">
        <f>+IF(ISERROR(VLOOKUP($B6970,Insumos!$C:$G,4,FALSE)),"",VLOOKUP($B6970,Insumos!$C:$G,4,FALSE))</f>
        <v>UNIDAD</v>
      </c>
      <c r="G6970" s="141">
        <v>1.0</v>
      </c>
      <c r="H6970" s="56">
        <f t="shared" si="251"/>
        <v>15.13</v>
      </c>
    </row>
    <row r="6971">
      <c r="A6971" s="53">
        <v>4.0</v>
      </c>
      <c r="B6971" s="55" t="s">
        <v>305</v>
      </c>
      <c r="C6971" s="55" t="str">
        <f>+IF(ISERROR(VLOOKUP($B6971,Insumos!$C:$G,3,FALSE)),"",VLOOKUP($B6971,Insumos!$C:$G,3,FALSE))</f>
        <v>UNIDAD</v>
      </c>
      <c r="D6971" s="56">
        <f>+IF(ISERROR(VLOOKUP($B6971,Insumos!$C:$G,2,FALSE)),"",VLOOKUP($B6971,Insumos!$C:$G,2,FALSE))</f>
        <v>52</v>
      </c>
      <c r="E6971" s="57">
        <f>+IF(ISERROR(VLOOKUP($B6971,Insumos!$C:$G,5,FALSE)),"",VLOOKUP($B6971,Insumos!$C:$G,5,FALSE))</f>
        <v>1</v>
      </c>
      <c r="F6971" s="55" t="str">
        <f>+IF(ISERROR(VLOOKUP($B6971,Insumos!$C:$G,4,FALSE)),"",VLOOKUP($B6971,Insumos!$C:$G,4,FALSE))</f>
        <v>UNIDAD</v>
      </c>
      <c r="G6971" s="141">
        <v>1.0</v>
      </c>
      <c r="H6971" s="56">
        <f t="shared" si="251"/>
        <v>52</v>
      </c>
    </row>
    <row r="6972">
      <c r="A6972" s="53">
        <v>5.0</v>
      </c>
      <c r="B6972" s="153"/>
      <c r="C6972" s="55" t="str">
        <f>+IF(ISERROR(VLOOKUP($B6972,Insumos!$C:$G,3,FALSE)),"",VLOOKUP($B6972,Insumos!$C:$G,3,FALSE))</f>
        <v/>
      </c>
      <c r="D6972" s="56" t="str">
        <f>+IF(ISERROR(VLOOKUP($B6972,Insumos!$C:$G,2,FALSE)),"",VLOOKUP($B6972,Insumos!$C:$G,2,FALSE))</f>
        <v/>
      </c>
      <c r="E6972" s="57" t="str">
        <f>+IF(ISERROR(VLOOKUP($B6972,Insumos!$C:$G,5,FALSE)),"",VLOOKUP($B6972,Insumos!$C:$G,5,FALSE))</f>
        <v/>
      </c>
      <c r="F6972" s="55" t="str">
        <f>+IF(ISERROR(VLOOKUP($B6972,Insumos!$C:$G,4,FALSE)),"",VLOOKUP($B6972,Insumos!$C:$G,4,FALSE))</f>
        <v/>
      </c>
      <c r="G6972" s="141"/>
      <c r="H6972" s="56">
        <f t="shared" si="251"/>
        <v>0</v>
      </c>
    </row>
    <row r="6973">
      <c r="A6973" s="53">
        <v>6.0</v>
      </c>
      <c r="B6973" s="153"/>
      <c r="C6973" s="55" t="str">
        <f>+IF(ISERROR(VLOOKUP($B6973,Insumos!$C:$G,3,FALSE)),"",VLOOKUP($B6973,Insumos!$C:$G,3,FALSE))</f>
        <v/>
      </c>
      <c r="D6973" s="56" t="str">
        <f>+IF(ISERROR(VLOOKUP($B6973,Insumos!$C:$G,2,FALSE)),"",VLOOKUP($B6973,Insumos!$C:$G,2,FALSE))</f>
        <v/>
      </c>
      <c r="E6973" s="57" t="str">
        <f>+IF(ISERROR(VLOOKUP($B6973,Insumos!$C:$G,5,FALSE)),"",VLOOKUP($B6973,Insumos!$C:$G,5,FALSE))</f>
        <v/>
      </c>
      <c r="F6973" s="55" t="str">
        <f>+IF(ISERROR(VLOOKUP($B6973,Insumos!$C:$G,4,FALSE)),"",VLOOKUP($B6973,Insumos!$C:$G,4,FALSE))</f>
        <v/>
      </c>
      <c r="G6973" s="141"/>
      <c r="H6973" s="56">
        <f t="shared" si="251"/>
        <v>0</v>
      </c>
    </row>
    <row r="6974">
      <c r="A6974" s="53">
        <v>7.0</v>
      </c>
      <c r="B6974" s="153"/>
      <c r="C6974" s="55" t="str">
        <f>+IF(ISERROR(VLOOKUP($B6974,Insumos!$C:$G,3,FALSE)),"",VLOOKUP($B6974,Insumos!$C:$G,3,FALSE))</f>
        <v/>
      </c>
      <c r="D6974" s="56" t="str">
        <f>+IF(ISERROR(VLOOKUP($B6974,Insumos!$C:$G,2,FALSE)),"",VLOOKUP($B6974,Insumos!$C:$G,2,FALSE))</f>
        <v/>
      </c>
      <c r="E6974" s="57" t="str">
        <f>+IF(ISERROR(VLOOKUP($B6974,Insumos!$C:$G,5,FALSE)),"",VLOOKUP($B6974,Insumos!$C:$G,5,FALSE))</f>
        <v/>
      </c>
      <c r="F6974" s="55" t="str">
        <f>+IF(ISERROR(VLOOKUP($B6974,Insumos!$C:$G,4,FALSE)),"",VLOOKUP($B6974,Insumos!$C:$G,4,FALSE))</f>
        <v/>
      </c>
      <c r="G6974" s="141"/>
      <c r="H6974" s="56">
        <f t="shared" si="251"/>
        <v>0</v>
      </c>
    </row>
    <row r="6975">
      <c r="A6975" s="53">
        <v>8.0</v>
      </c>
      <c r="B6975" s="153"/>
      <c r="C6975" s="55" t="str">
        <f>+IF(ISERROR(VLOOKUP($B6975,Insumos!$C:$G,3,FALSE)),"",VLOOKUP($B6975,Insumos!$C:$G,3,FALSE))</f>
        <v/>
      </c>
      <c r="D6975" s="56" t="str">
        <f>+IF(ISERROR(VLOOKUP($B6975,Insumos!$C:$G,2,FALSE)),"",VLOOKUP($B6975,Insumos!$C:$G,2,FALSE))</f>
        <v/>
      </c>
      <c r="E6975" s="57" t="str">
        <f>+IF(ISERROR(VLOOKUP($B6975,Insumos!$C:$G,5,FALSE)),"",VLOOKUP($B6975,Insumos!$C:$G,5,FALSE))</f>
        <v/>
      </c>
      <c r="F6975" s="55" t="str">
        <f>+IF(ISERROR(VLOOKUP($B6975,Insumos!$C:$G,4,FALSE)),"",VLOOKUP($B6975,Insumos!$C:$G,4,FALSE))</f>
        <v/>
      </c>
      <c r="G6975" s="141"/>
      <c r="H6975" s="56">
        <f t="shared" si="251"/>
        <v>0</v>
      </c>
    </row>
    <row r="6976">
      <c r="A6976" s="53">
        <v>11.0</v>
      </c>
      <c r="B6976" s="153"/>
      <c r="C6976" s="55" t="str">
        <f>+IF(ISERROR(VLOOKUP($B6976,Insumos!$C:$G,3,FALSE)),"",VLOOKUP($B6976,Insumos!$C:$G,3,FALSE))</f>
        <v/>
      </c>
      <c r="D6976" s="56" t="str">
        <f>+IF(ISERROR(VLOOKUP($B6976,Insumos!$C:$G,2,FALSE)),"",VLOOKUP($B6976,Insumos!$C:$G,2,FALSE))</f>
        <v/>
      </c>
      <c r="E6976" s="57" t="str">
        <f>+IF(ISERROR(VLOOKUP($B6976,Insumos!$C:$G,5,FALSE)),"",VLOOKUP($B6976,Insumos!$C:$G,5,FALSE))</f>
        <v/>
      </c>
      <c r="F6976" s="55" t="str">
        <f>+IF(ISERROR(VLOOKUP($B6976,Insumos!$C:$G,4,FALSE)),"",VLOOKUP($B6976,Insumos!$C:$G,4,FALSE))</f>
        <v/>
      </c>
      <c r="G6976" s="141"/>
      <c r="H6976" s="56">
        <f t="shared" si="251"/>
        <v>0</v>
      </c>
    </row>
    <row r="6977">
      <c r="A6977" s="53">
        <v>12.0</v>
      </c>
      <c r="B6977" s="153"/>
      <c r="C6977" s="55" t="str">
        <f>+IF(ISERROR(VLOOKUP($B6977,Insumos!$C:$G,3,FALSE)),"",VLOOKUP($B6977,Insumos!$C:$G,3,FALSE))</f>
        <v/>
      </c>
      <c r="D6977" s="56" t="str">
        <f>+IF(ISERROR(VLOOKUP($B6977,Insumos!$C:$G,2,FALSE)),"",VLOOKUP($B6977,Insumos!$C:$G,2,FALSE))</f>
        <v/>
      </c>
      <c r="E6977" s="57" t="str">
        <f>+IF(ISERROR(VLOOKUP($B6977,Insumos!$C:$G,5,FALSE)),"",VLOOKUP($B6977,Insumos!$C:$G,5,FALSE))</f>
        <v/>
      </c>
      <c r="F6977" s="55" t="str">
        <f>+IF(ISERROR(VLOOKUP($B6977,Insumos!$C:$G,4,FALSE)),"",VLOOKUP($B6977,Insumos!$C:$G,4,FALSE))</f>
        <v/>
      </c>
      <c r="G6977" s="141"/>
      <c r="H6977" s="56">
        <f t="shared" si="251"/>
        <v>0</v>
      </c>
    </row>
    <row r="6978">
      <c r="A6978" s="42"/>
      <c r="B6978" s="140"/>
      <c r="C6978" s="41"/>
      <c r="D6978" s="44"/>
      <c r="E6978" s="45"/>
      <c r="F6978" s="41"/>
      <c r="G6978" s="67" t="s">
        <v>566</v>
      </c>
      <c r="H6978" s="68">
        <f>+SUM(H6968:H6977)</f>
        <v>507.64</v>
      </c>
    </row>
    <row r="6979">
      <c r="A6979" s="42"/>
      <c r="B6979" s="140"/>
      <c r="C6979" s="41"/>
      <c r="D6979" s="44"/>
      <c r="E6979" s="45"/>
      <c r="F6979" s="41"/>
      <c r="G6979" s="67" t="s">
        <v>569</v>
      </c>
      <c r="H6979" s="142">
        <f>+H6978/10</f>
        <v>50.764</v>
      </c>
    </row>
    <row r="6980">
      <c r="A6980" s="42"/>
      <c r="B6980" s="140"/>
      <c r="C6980" s="41"/>
      <c r="D6980" s="44"/>
      <c r="E6980" s="45"/>
      <c r="F6980" s="41"/>
      <c r="G6980" s="67" t="s">
        <v>570</v>
      </c>
      <c r="H6980" s="143">
        <f>(H6978+H6979)*1.19</f>
        <v>664.50076</v>
      </c>
    </row>
    <row r="6981">
      <c r="A6981" s="42"/>
      <c r="B6981" s="140"/>
      <c r="C6981" s="41"/>
      <c r="D6981" s="44"/>
      <c r="E6981" s="45"/>
      <c r="F6981" s="41"/>
      <c r="G6981" s="67" t="s">
        <v>571</v>
      </c>
      <c r="H6981" s="144">
        <f>+H6980/H6982</f>
        <v>0.1665415439</v>
      </c>
    </row>
    <row r="6982">
      <c r="A6982" s="42"/>
      <c r="B6982" s="140"/>
      <c r="C6982" s="41"/>
      <c r="D6982" s="44"/>
      <c r="E6982" s="45"/>
      <c r="F6982" s="41"/>
      <c r="G6982" s="67" t="s">
        <v>572</v>
      </c>
      <c r="H6982" s="145">
        <v>3990.0</v>
      </c>
    </row>
    <row r="6983">
      <c r="A6983" s="42"/>
      <c r="B6983" s="140"/>
      <c r="C6983" s="41"/>
      <c r="D6983" s="44"/>
      <c r="E6983" s="45"/>
      <c r="F6983" s="41"/>
      <c r="G6983" s="67"/>
      <c r="H6983" s="169"/>
    </row>
    <row r="6984">
      <c r="A6984" s="42"/>
      <c r="B6984" s="140"/>
      <c r="C6984" s="41"/>
      <c r="D6984" s="44"/>
      <c r="E6984" s="45"/>
      <c r="F6984" s="41"/>
      <c r="G6984" s="67"/>
      <c r="H6984" s="205"/>
    </row>
    <row r="6985">
      <c r="A6985" s="42"/>
      <c r="B6985" s="140"/>
      <c r="C6985" s="41"/>
      <c r="D6985" s="44"/>
      <c r="E6985" s="45"/>
      <c r="F6985" s="41"/>
      <c r="G6985" s="67"/>
      <c r="H6985" s="205"/>
    </row>
    <row r="6986">
      <c r="A6986" s="42"/>
      <c r="B6986" s="140"/>
      <c r="C6986" s="41"/>
      <c r="D6986" s="44"/>
      <c r="E6986" s="45"/>
      <c r="F6986" s="41"/>
      <c r="G6986" s="67"/>
      <c r="H6986" s="205"/>
    </row>
    <row r="6987">
      <c r="A6987" s="138" t="s">
        <v>562</v>
      </c>
      <c r="B6987" s="139" t="s">
        <v>767</v>
      </c>
      <c r="C6987" s="34"/>
      <c r="D6987" s="35"/>
      <c r="E6987" s="36"/>
      <c r="F6987" s="37"/>
      <c r="G6987" s="38"/>
      <c r="H6987" s="35"/>
    </row>
    <row r="6988">
      <c r="A6988" s="42"/>
      <c r="B6988" s="140"/>
      <c r="C6988" s="42"/>
      <c r="D6988" s="44"/>
      <c r="E6988" s="45"/>
      <c r="F6988" s="42"/>
      <c r="G6988" s="46"/>
      <c r="H6988" s="44"/>
    </row>
    <row r="6989">
      <c r="A6989" s="48" t="s">
        <v>476</v>
      </c>
      <c r="B6989" s="48" t="s">
        <v>477</v>
      </c>
      <c r="C6989" s="48" t="s">
        <v>478</v>
      </c>
      <c r="D6989" s="49" t="s">
        <v>564</v>
      </c>
      <c r="E6989" s="50" t="s">
        <v>10</v>
      </c>
      <c r="F6989" s="48" t="s">
        <v>480</v>
      </c>
      <c r="G6989" s="51" t="s">
        <v>481</v>
      </c>
      <c r="H6989" s="49" t="s">
        <v>565</v>
      </c>
    </row>
    <row r="6990">
      <c r="A6990" s="53">
        <v>1.0</v>
      </c>
      <c r="B6990" s="55" t="s">
        <v>152</v>
      </c>
      <c r="C6990" s="55" t="str">
        <f>+IF(ISERROR(VLOOKUP($B6990,Insumos!$C:$G,3,FALSE)),"",VLOOKUP($B6990,Insumos!$C:$G,3,FALSE))</f>
        <v>MILILITROS</v>
      </c>
      <c r="D6990" s="56">
        <f>+IF(ISERROR(VLOOKUP($B6990,Insumos!$C:$G,2,FALSE)),"",VLOOKUP($B6990,Insumos!$C:$G,2,FALSE))</f>
        <v>2738.63</v>
      </c>
      <c r="E6990" s="57">
        <f>+IF(ISERROR(VLOOKUP($B6990,Insumos!$C:$G,5,FALSE)),"",VLOOKUP($B6990,Insumos!$C:$G,5,FALSE))</f>
        <v>628</v>
      </c>
      <c r="F6990" s="55" t="str">
        <f>+IF(ISERROR(VLOOKUP($B6990,Insumos!$C:$G,4,FALSE)),"",VLOOKUP($B6990,Insumos!$C:$G,4,FALSE))</f>
        <v>MILILITROS</v>
      </c>
      <c r="G6990" s="141">
        <v>100.0</v>
      </c>
      <c r="H6990" s="56">
        <f t="shared" ref="H6990:H6999" si="252">IF(ISERROR(ROUND(+D6990/E6990*G6990,2)),0,ROUND(+D6990/E6990*G6990,2))</f>
        <v>436.09</v>
      </c>
    </row>
    <row r="6991">
      <c r="A6991" s="53">
        <v>2.0</v>
      </c>
      <c r="B6991" s="55" t="s">
        <v>309</v>
      </c>
      <c r="C6991" s="55" t="str">
        <f>+IF(ISERROR(VLOOKUP($B6991,Insumos!$C:$G,3,FALSE)),"",VLOOKUP($B6991,Insumos!$C:$G,3,FALSE))</f>
        <v>UNIDAD</v>
      </c>
      <c r="D6991" s="56">
        <f>+IF(ISERROR(VLOOKUP($B6991,Insumos!$C:$G,2,FALSE)),"",VLOOKUP($B6991,Insumos!$C:$G,2,FALSE))</f>
        <v>23.53</v>
      </c>
      <c r="E6991" s="57">
        <f>+IF(ISERROR(VLOOKUP($B6991,Insumos!$C:$G,5,FALSE)),"",VLOOKUP($B6991,Insumos!$C:$G,5,FALSE))</f>
        <v>1</v>
      </c>
      <c r="F6991" s="55" t="str">
        <f>+IF(ISERROR(VLOOKUP($B6991,Insumos!$C:$G,4,FALSE)),"",VLOOKUP($B6991,Insumos!$C:$G,4,FALSE))</f>
        <v>UNIDAD</v>
      </c>
      <c r="G6991" s="141">
        <v>1.0</v>
      </c>
      <c r="H6991" s="56">
        <f t="shared" si="252"/>
        <v>23.53</v>
      </c>
    </row>
    <row r="6992">
      <c r="A6992" s="53">
        <v>3.0</v>
      </c>
      <c r="B6992" s="55" t="s">
        <v>310</v>
      </c>
      <c r="C6992" s="55" t="str">
        <f>+IF(ISERROR(VLOOKUP($B6992,Insumos!$C:$G,3,FALSE)),"",VLOOKUP($B6992,Insumos!$C:$G,3,FALSE))</f>
        <v>UNIDAD</v>
      </c>
      <c r="D6992" s="56">
        <f>+IF(ISERROR(VLOOKUP($B6992,Insumos!$C:$G,2,FALSE)),"",VLOOKUP($B6992,Insumos!$C:$G,2,FALSE))</f>
        <v>15.13</v>
      </c>
      <c r="E6992" s="57">
        <f>+IF(ISERROR(VLOOKUP($B6992,Insumos!$C:$G,5,FALSE)),"",VLOOKUP($B6992,Insumos!$C:$G,5,FALSE))</f>
        <v>1</v>
      </c>
      <c r="F6992" s="55" t="str">
        <f>+IF(ISERROR(VLOOKUP($B6992,Insumos!$C:$G,4,FALSE)),"",VLOOKUP($B6992,Insumos!$C:$G,4,FALSE))</f>
        <v>UNIDAD</v>
      </c>
      <c r="G6992" s="141">
        <v>1.0</v>
      </c>
      <c r="H6992" s="56">
        <f t="shared" si="252"/>
        <v>15.13</v>
      </c>
    </row>
    <row r="6993">
      <c r="A6993" s="53">
        <v>4.0</v>
      </c>
      <c r="B6993" s="55" t="s">
        <v>305</v>
      </c>
      <c r="C6993" s="55" t="str">
        <f>+IF(ISERROR(VLOOKUP($B6993,Insumos!$C:$G,3,FALSE)),"",VLOOKUP($B6993,Insumos!$C:$G,3,FALSE))</f>
        <v>UNIDAD</v>
      </c>
      <c r="D6993" s="56">
        <f>+IF(ISERROR(VLOOKUP($B6993,Insumos!$C:$G,2,FALSE)),"",VLOOKUP($B6993,Insumos!$C:$G,2,FALSE))</f>
        <v>52</v>
      </c>
      <c r="E6993" s="57">
        <f>+IF(ISERROR(VLOOKUP($B6993,Insumos!$C:$G,5,FALSE)),"",VLOOKUP($B6993,Insumos!$C:$G,5,FALSE))</f>
        <v>1</v>
      </c>
      <c r="F6993" s="55" t="str">
        <f>+IF(ISERROR(VLOOKUP($B6993,Insumos!$C:$G,4,FALSE)),"",VLOOKUP($B6993,Insumos!$C:$G,4,FALSE))</f>
        <v>UNIDAD</v>
      </c>
      <c r="G6993" s="141">
        <v>1.0</v>
      </c>
      <c r="H6993" s="56">
        <f t="shared" si="252"/>
        <v>52</v>
      </c>
    </row>
    <row r="6994">
      <c r="A6994" s="53">
        <v>5.0</v>
      </c>
      <c r="B6994" s="153"/>
      <c r="C6994" s="55" t="str">
        <f>+IF(ISERROR(VLOOKUP($B6994,Insumos!$C:$G,3,FALSE)),"",VLOOKUP($B6994,Insumos!$C:$G,3,FALSE))</f>
        <v/>
      </c>
      <c r="D6994" s="56" t="str">
        <f>+IF(ISERROR(VLOOKUP($B6994,Insumos!$C:$G,2,FALSE)),"",VLOOKUP($B6994,Insumos!$C:$G,2,FALSE))</f>
        <v/>
      </c>
      <c r="E6994" s="57" t="str">
        <f>+IF(ISERROR(VLOOKUP($B6994,Insumos!$C:$G,5,FALSE)),"",VLOOKUP($B6994,Insumos!$C:$G,5,FALSE))</f>
        <v/>
      </c>
      <c r="F6994" s="55" t="str">
        <f>+IF(ISERROR(VLOOKUP($B6994,Insumos!$C:$G,4,FALSE)),"",VLOOKUP($B6994,Insumos!$C:$G,4,FALSE))</f>
        <v/>
      </c>
      <c r="G6994" s="141"/>
      <c r="H6994" s="56">
        <f t="shared" si="252"/>
        <v>0</v>
      </c>
    </row>
    <row r="6995">
      <c r="A6995" s="53">
        <v>6.0</v>
      </c>
      <c r="B6995" s="153"/>
      <c r="C6995" s="55" t="str">
        <f>+IF(ISERROR(VLOOKUP($B6995,Insumos!$C:$G,3,FALSE)),"",VLOOKUP($B6995,Insumos!$C:$G,3,FALSE))</f>
        <v/>
      </c>
      <c r="D6995" s="56" t="str">
        <f>+IF(ISERROR(VLOOKUP($B6995,Insumos!$C:$G,2,FALSE)),"",VLOOKUP($B6995,Insumos!$C:$G,2,FALSE))</f>
        <v/>
      </c>
      <c r="E6995" s="57" t="str">
        <f>+IF(ISERROR(VLOOKUP($B6995,Insumos!$C:$G,5,FALSE)),"",VLOOKUP($B6995,Insumos!$C:$G,5,FALSE))</f>
        <v/>
      </c>
      <c r="F6995" s="55" t="str">
        <f>+IF(ISERROR(VLOOKUP($B6995,Insumos!$C:$G,4,FALSE)),"",VLOOKUP($B6995,Insumos!$C:$G,4,FALSE))</f>
        <v/>
      </c>
      <c r="G6995" s="141"/>
      <c r="H6995" s="56">
        <f t="shared" si="252"/>
        <v>0</v>
      </c>
    </row>
    <row r="6996">
      <c r="A6996" s="53">
        <v>7.0</v>
      </c>
      <c r="B6996" s="153"/>
      <c r="C6996" s="55" t="str">
        <f>+IF(ISERROR(VLOOKUP($B6996,Insumos!$C:$G,3,FALSE)),"",VLOOKUP($B6996,Insumos!$C:$G,3,FALSE))</f>
        <v/>
      </c>
      <c r="D6996" s="56" t="str">
        <f>+IF(ISERROR(VLOOKUP($B6996,Insumos!$C:$G,2,FALSE)),"",VLOOKUP($B6996,Insumos!$C:$G,2,FALSE))</f>
        <v/>
      </c>
      <c r="E6996" s="57" t="str">
        <f>+IF(ISERROR(VLOOKUP($B6996,Insumos!$C:$G,5,FALSE)),"",VLOOKUP($B6996,Insumos!$C:$G,5,FALSE))</f>
        <v/>
      </c>
      <c r="F6996" s="55" t="str">
        <f>+IF(ISERROR(VLOOKUP($B6996,Insumos!$C:$G,4,FALSE)),"",VLOOKUP($B6996,Insumos!$C:$G,4,FALSE))</f>
        <v/>
      </c>
      <c r="G6996" s="141"/>
      <c r="H6996" s="56">
        <f t="shared" si="252"/>
        <v>0</v>
      </c>
    </row>
    <row r="6997">
      <c r="A6997" s="53">
        <v>8.0</v>
      </c>
      <c r="B6997" s="153"/>
      <c r="C6997" s="55" t="str">
        <f>+IF(ISERROR(VLOOKUP($B6997,Insumos!$C:$G,3,FALSE)),"",VLOOKUP($B6997,Insumos!$C:$G,3,FALSE))</f>
        <v/>
      </c>
      <c r="D6997" s="56" t="str">
        <f>+IF(ISERROR(VLOOKUP($B6997,Insumos!$C:$G,2,FALSE)),"",VLOOKUP($B6997,Insumos!$C:$G,2,FALSE))</f>
        <v/>
      </c>
      <c r="E6997" s="57" t="str">
        <f>+IF(ISERROR(VLOOKUP($B6997,Insumos!$C:$G,5,FALSE)),"",VLOOKUP($B6997,Insumos!$C:$G,5,FALSE))</f>
        <v/>
      </c>
      <c r="F6997" s="55" t="str">
        <f>+IF(ISERROR(VLOOKUP($B6997,Insumos!$C:$G,4,FALSE)),"",VLOOKUP($B6997,Insumos!$C:$G,4,FALSE))</f>
        <v/>
      </c>
      <c r="G6997" s="141"/>
      <c r="H6997" s="56">
        <f t="shared" si="252"/>
        <v>0</v>
      </c>
    </row>
    <row r="6998">
      <c r="A6998" s="53">
        <v>11.0</v>
      </c>
      <c r="B6998" s="153"/>
      <c r="C6998" s="55" t="str">
        <f>+IF(ISERROR(VLOOKUP($B6998,Insumos!$C:$G,3,FALSE)),"",VLOOKUP($B6998,Insumos!$C:$G,3,FALSE))</f>
        <v/>
      </c>
      <c r="D6998" s="56" t="str">
        <f>+IF(ISERROR(VLOOKUP($B6998,Insumos!$C:$G,2,FALSE)),"",VLOOKUP($B6998,Insumos!$C:$G,2,FALSE))</f>
        <v/>
      </c>
      <c r="E6998" s="57" t="str">
        <f>+IF(ISERROR(VLOOKUP($B6998,Insumos!$C:$G,5,FALSE)),"",VLOOKUP($B6998,Insumos!$C:$G,5,FALSE))</f>
        <v/>
      </c>
      <c r="F6998" s="55" t="str">
        <f>+IF(ISERROR(VLOOKUP($B6998,Insumos!$C:$G,4,FALSE)),"",VLOOKUP($B6998,Insumos!$C:$G,4,FALSE))</f>
        <v/>
      </c>
      <c r="G6998" s="141"/>
      <c r="H6998" s="56">
        <f t="shared" si="252"/>
        <v>0</v>
      </c>
    </row>
    <row r="6999">
      <c r="A6999" s="53">
        <v>12.0</v>
      </c>
      <c r="B6999" s="153"/>
      <c r="C6999" s="55" t="str">
        <f>+IF(ISERROR(VLOOKUP($B6999,Insumos!$C:$G,3,FALSE)),"",VLOOKUP($B6999,Insumos!$C:$G,3,FALSE))</f>
        <v/>
      </c>
      <c r="D6999" s="56" t="str">
        <f>+IF(ISERROR(VLOOKUP($B6999,Insumos!$C:$G,2,FALSE)),"",VLOOKUP($B6999,Insumos!$C:$G,2,FALSE))</f>
        <v/>
      </c>
      <c r="E6999" s="57" t="str">
        <f>+IF(ISERROR(VLOOKUP($B6999,Insumos!$C:$G,5,FALSE)),"",VLOOKUP($B6999,Insumos!$C:$G,5,FALSE))</f>
        <v/>
      </c>
      <c r="F6999" s="55" t="str">
        <f>+IF(ISERROR(VLOOKUP($B6999,Insumos!$C:$G,4,FALSE)),"",VLOOKUP($B6999,Insumos!$C:$G,4,FALSE))</f>
        <v/>
      </c>
      <c r="G6999" s="141"/>
      <c r="H6999" s="56">
        <f t="shared" si="252"/>
        <v>0</v>
      </c>
    </row>
    <row r="7000">
      <c r="A7000" s="42"/>
      <c r="B7000" s="140"/>
      <c r="C7000" s="41"/>
      <c r="D7000" s="44"/>
      <c r="E7000" s="45"/>
      <c r="F7000" s="41"/>
      <c r="G7000" s="67" t="s">
        <v>566</v>
      </c>
      <c r="H7000" s="68">
        <f>+SUM(H6990:H6999)</f>
        <v>526.75</v>
      </c>
    </row>
    <row r="7001">
      <c r="A7001" s="42"/>
      <c r="B7001" s="140"/>
      <c r="C7001" s="41"/>
      <c r="D7001" s="44"/>
      <c r="E7001" s="45"/>
      <c r="F7001" s="41"/>
      <c r="G7001" s="67" t="s">
        <v>569</v>
      </c>
      <c r="H7001" s="142">
        <f>+H7000/10</f>
        <v>52.675</v>
      </c>
    </row>
    <row r="7002">
      <c r="A7002" s="42"/>
      <c r="B7002" s="140"/>
      <c r="C7002" s="41"/>
      <c r="D7002" s="44"/>
      <c r="E7002" s="45"/>
      <c r="F7002" s="41"/>
      <c r="G7002" s="67" t="s">
        <v>570</v>
      </c>
      <c r="H7002" s="143">
        <f>(H7000+H7001)*1.19</f>
        <v>689.51575</v>
      </c>
    </row>
    <row r="7003">
      <c r="A7003" s="42"/>
      <c r="B7003" s="140"/>
      <c r="C7003" s="41"/>
      <c r="D7003" s="44"/>
      <c r="E7003" s="45"/>
      <c r="F7003" s="41"/>
      <c r="G7003" s="67" t="s">
        <v>571</v>
      </c>
      <c r="H7003" s="144">
        <f>+H7002/H7004</f>
        <v>0.2306072742</v>
      </c>
    </row>
    <row r="7004">
      <c r="A7004" s="42"/>
      <c r="B7004" s="140"/>
      <c r="C7004" s="41"/>
      <c r="D7004" s="44"/>
      <c r="E7004" s="45"/>
      <c r="F7004" s="41"/>
      <c r="G7004" s="67" t="s">
        <v>572</v>
      </c>
      <c r="H7004" s="145">
        <v>2990.0</v>
      </c>
    </row>
    <row r="7005">
      <c r="A7005" s="42"/>
      <c r="B7005" s="140"/>
      <c r="C7005" s="41"/>
      <c r="D7005" s="44"/>
      <c r="E7005" s="45"/>
      <c r="F7005" s="41"/>
      <c r="G7005" s="67"/>
      <c r="H7005" s="169"/>
    </row>
    <row r="7006">
      <c r="A7006" s="138" t="s">
        <v>562</v>
      </c>
      <c r="B7006" s="139" t="s">
        <v>768</v>
      </c>
      <c r="C7006" s="34"/>
      <c r="D7006" s="35"/>
      <c r="E7006" s="36"/>
      <c r="F7006" s="37"/>
      <c r="G7006" s="38"/>
      <c r="H7006" s="35"/>
    </row>
    <row r="7007">
      <c r="A7007" s="42"/>
      <c r="B7007" s="140"/>
      <c r="C7007" s="42"/>
      <c r="D7007" s="44"/>
      <c r="E7007" s="45"/>
      <c r="F7007" s="42"/>
      <c r="G7007" s="46"/>
      <c r="H7007" s="44"/>
    </row>
    <row r="7008">
      <c r="A7008" s="48" t="s">
        <v>476</v>
      </c>
      <c r="B7008" s="48" t="s">
        <v>477</v>
      </c>
      <c r="C7008" s="48" t="s">
        <v>478</v>
      </c>
      <c r="D7008" s="49" t="s">
        <v>564</v>
      </c>
      <c r="E7008" s="50" t="s">
        <v>10</v>
      </c>
      <c r="F7008" s="48" t="s">
        <v>480</v>
      </c>
      <c r="G7008" s="51" t="s">
        <v>481</v>
      </c>
      <c r="H7008" s="49" t="s">
        <v>565</v>
      </c>
    </row>
    <row r="7009">
      <c r="A7009" s="53">
        <v>1.0</v>
      </c>
      <c r="B7009" s="55" t="s">
        <v>116</v>
      </c>
      <c r="C7009" s="55" t="str">
        <f>+IF(ISERROR(VLOOKUP($B7009,Insumos!$C:$G,3,FALSE)),"",VLOOKUP($B7009,Insumos!$C:$G,3,FALSE))</f>
        <v>GRAMOS</v>
      </c>
      <c r="D7009" s="56">
        <f>+IF(ISERROR(VLOOKUP($B7009,Insumos!$C:$G,2,FALSE)),"",VLOOKUP($B7009,Insumos!$C:$G,2,FALSE))</f>
        <v>1664.43</v>
      </c>
      <c r="E7009" s="57">
        <f>+IF(ISERROR(VLOOKUP($B7009,Insumos!$C:$G,5,FALSE)),"",VLOOKUP($B7009,Insumos!$C:$G,5,FALSE))</f>
        <v>742</v>
      </c>
      <c r="F7009" s="55" t="str">
        <f>+IF(ISERROR(VLOOKUP($B7009,Insumos!$C:$G,4,FALSE)),"",VLOOKUP($B7009,Insumos!$C:$G,4,FALSE))</f>
        <v>GRAMOS</v>
      </c>
      <c r="G7009" s="141">
        <v>100.0</v>
      </c>
      <c r="H7009" s="56">
        <f t="shared" ref="H7009:H7018" si="253">IF(ISERROR(ROUND(+D7009/E7009*G7009,2)),0,ROUND(+D7009/E7009*G7009,2))</f>
        <v>224.32</v>
      </c>
    </row>
    <row r="7010">
      <c r="A7010" s="53">
        <v>2.0</v>
      </c>
      <c r="B7010" s="55" t="s">
        <v>309</v>
      </c>
      <c r="C7010" s="55" t="str">
        <f>+IF(ISERROR(VLOOKUP($B7010,Insumos!$C:$G,3,FALSE)),"",VLOOKUP($B7010,Insumos!$C:$G,3,FALSE))</f>
        <v>UNIDAD</v>
      </c>
      <c r="D7010" s="56">
        <f>+IF(ISERROR(VLOOKUP($B7010,Insumos!$C:$G,2,FALSE)),"",VLOOKUP($B7010,Insumos!$C:$G,2,FALSE))</f>
        <v>23.53</v>
      </c>
      <c r="E7010" s="57">
        <f>+IF(ISERROR(VLOOKUP($B7010,Insumos!$C:$G,5,FALSE)),"",VLOOKUP($B7010,Insumos!$C:$G,5,FALSE))</f>
        <v>1</v>
      </c>
      <c r="F7010" s="55" t="str">
        <f>+IF(ISERROR(VLOOKUP($B7010,Insumos!$C:$G,4,FALSE)),"",VLOOKUP($B7010,Insumos!$C:$G,4,FALSE))</f>
        <v>UNIDAD</v>
      </c>
      <c r="G7010" s="141">
        <v>1.0</v>
      </c>
      <c r="H7010" s="56">
        <f t="shared" si="253"/>
        <v>23.53</v>
      </c>
    </row>
    <row r="7011">
      <c r="A7011" s="53">
        <v>3.0</v>
      </c>
      <c r="B7011" s="55" t="s">
        <v>310</v>
      </c>
      <c r="C7011" s="55" t="str">
        <f>+IF(ISERROR(VLOOKUP($B7011,Insumos!$C:$G,3,FALSE)),"",VLOOKUP($B7011,Insumos!$C:$G,3,FALSE))</f>
        <v>UNIDAD</v>
      </c>
      <c r="D7011" s="56">
        <f>+IF(ISERROR(VLOOKUP($B7011,Insumos!$C:$G,2,FALSE)),"",VLOOKUP($B7011,Insumos!$C:$G,2,FALSE))</f>
        <v>15.13</v>
      </c>
      <c r="E7011" s="57">
        <f>+IF(ISERROR(VLOOKUP($B7011,Insumos!$C:$G,5,FALSE)),"",VLOOKUP($B7011,Insumos!$C:$G,5,FALSE))</f>
        <v>1</v>
      </c>
      <c r="F7011" s="55" t="str">
        <f>+IF(ISERROR(VLOOKUP($B7011,Insumos!$C:$G,4,FALSE)),"",VLOOKUP($B7011,Insumos!$C:$G,4,FALSE))</f>
        <v>UNIDAD</v>
      </c>
      <c r="G7011" s="141">
        <v>1.0</v>
      </c>
      <c r="H7011" s="56">
        <f t="shared" si="253"/>
        <v>15.13</v>
      </c>
    </row>
    <row r="7012">
      <c r="A7012" s="53">
        <v>4.0</v>
      </c>
      <c r="B7012" s="55" t="s">
        <v>305</v>
      </c>
      <c r="C7012" s="55" t="str">
        <f>+IF(ISERROR(VLOOKUP($B7012,Insumos!$C:$G,3,FALSE)),"",VLOOKUP($B7012,Insumos!$C:$G,3,FALSE))</f>
        <v>UNIDAD</v>
      </c>
      <c r="D7012" s="56">
        <f>+IF(ISERROR(VLOOKUP($B7012,Insumos!$C:$G,2,FALSE)),"",VLOOKUP($B7012,Insumos!$C:$G,2,FALSE))</f>
        <v>52</v>
      </c>
      <c r="E7012" s="57">
        <f>+IF(ISERROR(VLOOKUP($B7012,Insumos!$C:$G,5,FALSE)),"",VLOOKUP($B7012,Insumos!$C:$G,5,FALSE))</f>
        <v>1</v>
      </c>
      <c r="F7012" s="55" t="str">
        <f>+IF(ISERROR(VLOOKUP($B7012,Insumos!$C:$G,4,FALSE)),"",VLOOKUP($B7012,Insumos!$C:$G,4,FALSE))</f>
        <v>UNIDAD</v>
      </c>
      <c r="G7012" s="141">
        <v>1.0</v>
      </c>
      <c r="H7012" s="56">
        <f t="shared" si="253"/>
        <v>52</v>
      </c>
    </row>
    <row r="7013">
      <c r="A7013" s="53">
        <v>5.0</v>
      </c>
      <c r="B7013" s="55"/>
      <c r="C7013" s="55" t="str">
        <f>+IF(ISERROR(VLOOKUP($B7013,Insumos!$C:$G,3,FALSE)),"",VLOOKUP($B7013,Insumos!$C:$G,3,FALSE))</f>
        <v/>
      </c>
      <c r="D7013" s="56" t="str">
        <f>+IF(ISERROR(VLOOKUP($B7013,Insumos!$C:$G,2,FALSE)),"",VLOOKUP($B7013,Insumos!$C:$G,2,FALSE))</f>
        <v/>
      </c>
      <c r="E7013" s="57" t="str">
        <f>+IF(ISERROR(VLOOKUP($B7013,Insumos!$C:$G,5,FALSE)),"",VLOOKUP($B7013,Insumos!$C:$G,5,FALSE))</f>
        <v/>
      </c>
      <c r="F7013" s="55" t="str">
        <f>+IF(ISERROR(VLOOKUP($B7013,Insumos!$C:$G,4,FALSE)),"",VLOOKUP($B7013,Insumos!$C:$G,4,FALSE))</f>
        <v/>
      </c>
      <c r="G7013" s="141"/>
      <c r="H7013" s="56">
        <f t="shared" si="253"/>
        <v>0</v>
      </c>
    </row>
    <row r="7014">
      <c r="A7014" s="53">
        <v>6.0</v>
      </c>
      <c r="B7014" s="55"/>
      <c r="C7014" s="55" t="str">
        <f>+IF(ISERROR(VLOOKUP($B7014,Insumos!$C:$G,3,FALSE)),"",VLOOKUP($B7014,Insumos!$C:$G,3,FALSE))</f>
        <v/>
      </c>
      <c r="D7014" s="56" t="str">
        <f>+IF(ISERROR(VLOOKUP($B7014,Insumos!$C:$G,2,FALSE)),"",VLOOKUP($B7014,Insumos!$C:$G,2,FALSE))</f>
        <v/>
      </c>
      <c r="E7014" s="57" t="str">
        <f>+IF(ISERROR(VLOOKUP($B7014,Insumos!$C:$G,5,FALSE)),"",VLOOKUP($B7014,Insumos!$C:$G,5,FALSE))</f>
        <v/>
      </c>
      <c r="F7014" s="55" t="str">
        <f>+IF(ISERROR(VLOOKUP($B7014,Insumos!$C:$G,4,FALSE)),"",VLOOKUP($B7014,Insumos!$C:$G,4,FALSE))</f>
        <v/>
      </c>
      <c r="G7014" s="141"/>
      <c r="H7014" s="56">
        <f t="shared" si="253"/>
        <v>0</v>
      </c>
    </row>
    <row r="7015">
      <c r="A7015" s="53">
        <v>7.0</v>
      </c>
      <c r="B7015" s="55"/>
      <c r="C7015" s="55" t="str">
        <f>+IF(ISERROR(VLOOKUP($B7015,Insumos!$C:$G,3,FALSE)),"",VLOOKUP($B7015,Insumos!$C:$G,3,FALSE))</f>
        <v/>
      </c>
      <c r="D7015" s="56" t="str">
        <f>+IF(ISERROR(VLOOKUP($B7015,Insumos!$C:$G,2,FALSE)),"",VLOOKUP($B7015,Insumos!$C:$G,2,FALSE))</f>
        <v/>
      </c>
      <c r="E7015" s="57" t="str">
        <f>+IF(ISERROR(VLOOKUP($B7015,Insumos!$C:$G,5,FALSE)),"",VLOOKUP($B7015,Insumos!$C:$G,5,FALSE))</f>
        <v/>
      </c>
      <c r="F7015" s="55" t="str">
        <f>+IF(ISERROR(VLOOKUP($B7015,Insumos!$C:$G,4,FALSE)),"",VLOOKUP($B7015,Insumos!$C:$G,4,FALSE))</f>
        <v/>
      </c>
      <c r="G7015" s="141"/>
      <c r="H7015" s="56">
        <f t="shared" si="253"/>
        <v>0</v>
      </c>
    </row>
    <row r="7016">
      <c r="A7016" s="53">
        <v>8.0</v>
      </c>
      <c r="B7016" s="153"/>
      <c r="C7016" s="55" t="str">
        <f>+IF(ISERROR(VLOOKUP($B7016,Insumos!$C:$G,3,FALSE)),"",VLOOKUP($B7016,Insumos!$C:$G,3,FALSE))</f>
        <v/>
      </c>
      <c r="D7016" s="56" t="str">
        <f>+IF(ISERROR(VLOOKUP($B7016,Insumos!$C:$G,2,FALSE)),"",VLOOKUP($B7016,Insumos!$C:$G,2,FALSE))</f>
        <v/>
      </c>
      <c r="E7016" s="57" t="str">
        <f>+IF(ISERROR(VLOOKUP($B7016,Insumos!$C:$G,5,FALSE)),"",VLOOKUP($B7016,Insumos!$C:$G,5,FALSE))</f>
        <v/>
      </c>
      <c r="F7016" s="55" t="str">
        <f>+IF(ISERROR(VLOOKUP($B7016,Insumos!$C:$G,4,FALSE)),"",VLOOKUP($B7016,Insumos!$C:$G,4,FALSE))</f>
        <v/>
      </c>
      <c r="G7016" s="141"/>
      <c r="H7016" s="56">
        <f t="shared" si="253"/>
        <v>0</v>
      </c>
    </row>
    <row r="7017">
      <c r="A7017" s="53">
        <v>11.0</v>
      </c>
      <c r="B7017" s="153"/>
      <c r="C7017" s="55" t="str">
        <f>+IF(ISERROR(VLOOKUP($B7017,Insumos!$C:$G,3,FALSE)),"",VLOOKUP($B7017,Insumos!$C:$G,3,FALSE))</f>
        <v/>
      </c>
      <c r="D7017" s="56" t="str">
        <f>+IF(ISERROR(VLOOKUP($B7017,Insumos!$C:$G,2,FALSE)),"",VLOOKUP($B7017,Insumos!$C:$G,2,FALSE))</f>
        <v/>
      </c>
      <c r="E7017" s="57" t="str">
        <f>+IF(ISERROR(VLOOKUP($B7017,Insumos!$C:$G,5,FALSE)),"",VLOOKUP($B7017,Insumos!$C:$G,5,FALSE))</f>
        <v/>
      </c>
      <c r="F7017" s="55" t="str">
        <f>+IF(ISERROR(VLOOKUP($B7017,Insumos!$C:$G,4,FALSE)),"",VLOOKUP($B7017,Insumos!$C:$G,4,FALSE))</f>
        <v/>
      </c>
      <c r="G7017" s="141"/>
      <c r="H7017" s="56">
        <f t="shared" si="253"/>
        <v>0</v>
      </c>
    </row>
    <row r="7018">
      <c r="A7018" s="53">
        <v>12.0</v>
      </c>
      <c r="B7018" s="153"/>
      <c r="C7018" s="55" t="str">
        <f>+IF(ISERROR(VLOOKUP($B7018,Insumos!$C:$G,3,FALSE)),"",VLOOKUP($B7018,Insumos!$C:$G,3,FALSE))</f>
        <v/>
      </c>
      <c r="D7018" s="56" t="str">
        <f>+IF(ISERROR(VLOOKUP($B7018,Insumos!$C:$G,2,FALSE)),"",VLOOKUP($B7018,Insumos!$C:$G,2,FALSE))</f>
        <v/>
      </c>
      <c r="E7018" s="57" t="str">
        <f>+IF(ISERROR(VLOOKUP($B7018,Insumos!$C:$G,5,FALSE)),"",VLOOKUP($B7018,Insumos!$C:$G,5,FALSE))</f>
        <v/>
      </c>
      <c r="F7018" s="55" t="str">
        <f>+IF(ISERROR(VLOOKUP($B7018,Insumos!$C:$G,4,FALSE)),"",VLOOKUP($B7018,Insumos!$C:$G,4,FALSE))</f>
        <v/>
      </c>
      <c r="G7018" s="141"/>
      <c r="H7018" s="56">
        <f t="shared" si="253"/>
        <v>0</v>
      </c>
    </row>
    <row r="7019">
      <c r="A7019" s="42"/>
      <c r="B7019" s="140"/>
      <c r="C7019" s="41"/>
      <c r="D7019" s="44"/>
      <c r="E7019" s="45"/>
      <c r="F7019" s="41"/>
      <c r="G7019" s="67" t="s">
        <v>566</v>
      </c>
      <c r="H7019" s="68">
        <f>+SUM(H7009:H7018)</f>
        <v>314.98</v>
      </c>
    </row>
    <row r="7020">
      <c r="A7020" s="42"/>
      <c r="B7020" s="140"/>
      <c r="C7020" s="41"/>
      <c r="D7020" s="44"/>
      <c r="E7020" s="45"/>
      <c r="F7020" s="41"/>
      <c r="G7020" s="67" t="s">
        <v>569</v>
      </c>
      <c r="H7020" s="142">
        <f>+H7019/10</f>
        <v>31.498</v>
      </c>
    </row>
    <row r="7021">
      <c r="A7021" s="42"/>
      <c r="B7021" s="140"/>
      <c r="C7021" s="41"/>
      <c r="D7021" s="44"/>
      <c r="E7021" s="45"/>
      <c r="F7021" s="41"/>
      <c r="G7021" s="67" t="s">
        <v>570</v>
      </c>
      <c r="H7021" s="143">
        <f>(H7019+H7020)*1.19</f>
        <v>412.30882</v>
      </c>
    </row>
    <row r="7022">
      <c r="A7022" s="42"/>
      <c r="B7022" s="140"/>
      <c r="C7022" s="41"/>
      <c r="D7022" s="44"/>
      <c r="E7022" s="45"/>
      <c r="F7022" s="41"/>
      <c r="G7022" s="67" t="s">
        <v>571</v>
      </c>
      <c r="H7022" s="144">
        <f>+H7021/H7023</f>
        <v>0.1378959264</v>
      </c>
    </row>
    <row r="7023">
      <c r="A7023" s="42"/>
      <c r="B7023" s="140"/>
      <c r="C7023" s="41"/>
      <c r="D7023" s="44"/>
      <c r="E7023" s="45"/>
      <c r="F7023" s="41"/>
      <c r="G7023" s="67" t="s">
        <v>572</v>
      </c>
      <c r="H7023" s="145">
        <v>2990.0</v>
      </c>
    </row>
    <row r="7024">
      <c r="A7024" s="42"/>
      <c r="B7024" s="140"/>
      <c r="C7024" s="41"/>
      <c r="D7024" s="44"/>
      <c r="E7024" s="45"/>
      <c r="F7024" s="41"/>
      <c r="G7024" s="67"/>
      <c r="H7024" s="169"/>
    </row>
    <row r="7025">
      <c r="A7025" s="42"/>
      <c r="B7025" s="140"/>
      <c r="C7025" s="41"/>
      <c r="D7025" s="44"/>
      <c r="E7025" s="45"/>
      <c r="F7025" s="41"/>
      <c r="G7025" s="67"/>
      <c r="H7025" s="205"/>
    </row>
    <row r="7026">
      <c r="A7026" s="42"/>
      <c r="B7026" s="140"/>
      <c r="C7026" s="41"/>
      <c r="D7026" s="44"/>
      <c r="E7026" s="45"/>
      <c r="F7026" s="41"/>
      <c r="G7026" s="67"/>
      <c r="H7026" s="205"/>
    </row>
    <row r="7027">
      <c r="A7027" s="42"/>
      <c r="B7027" s="140"/>
      <c r="C7027" s="41"/>
      <c r="D7027" s="44"/>
      <c r="E7027" s="45"/>
      <c r="F7027" s="41"/>
      <c r="G7027" s="67"/>
      <c r="H7027" s="205"/>
    </row>
    <row r="7028">
      <c r="A7028" s="138" t="s">
        <v>562</v>
      </c>
      <c r="B7028" s="139" t="s">
        <v>769</v>
      </c>
      <c r="C7028" s="34"/>
      <c r="D7028" s="35"/>
      <c r="E7028" s="36"/>
      <c r="F7028" s="37"/>
      <c r="G7028" s="38"/>
      <c r="H7028" s="35"/>
    </row>
    <row r="7029">
      <c r="A7029" s="42"/>
      <c r="B7029" s="140"/>
      <c r="C7029" s="42"/>
      <c r="D7029" s="44"/>
      <c r="E7029" s="45"/>
      <c r="F7029" s="42"/>
      <c r="G7029" s="46"/>
      <c r="H7029" s="44"/>
    </row>
    <row r="7030">
      <c r="A7030" s="48" t="s">
        <v>476</v>
      </c>
      <c r="B7030" s="48" t="s">
        <v>477</v>
      </c>
      <c r="C7030" s="48" t="s">
        <v>478</v>
      </c>
      <c r="D7030" s="49" t="s">
        <v>564</v>
      </c>
      <c r="E7030" s="50" t="s">
        <v>10</v>
      </c>
      <c r="F7030" s="48" t="s">
        <v>480</v>
      </c>
      <c r="G7030" s="51" t="s">
        <v>481</v>
      </c>
      <c r="H7030" s="49" t="s">
        <v>565</v>
      </c>
    </row>
    <row r="7031">
      <c r="A7031" s="53">
        <v>1.0</v>
      </c>
      <c r="B7031" s="55" t="s">
        <v>111</v>
      </c>
      <c r="C7031" s="55" t="str">
        <f>+IF(ISERROR(VLOOKUP($B7031,Insumos!$C:$G,3,FALSE)),"",VLOOKUP($B7031,Insumos!$C:$G,3,FALSE))</f>
        <v>MILILITROS</v>
      </c>
      <c r="D7031" s="56">
        <f>+IF(ISERROR(VLOOKUP($B7031,Insumos!$C:$G,2,FALSE)),"",VLOOKUP($B7031,Insumos!$C:$G,2,FALSE))</f>
        <v>1546.4</v>
      </c>
      <c r="E7031" s="57">
        <f>+IF(ISERROR(VLOOKUP($B7031,Insumos!$C:$G,5,FALSE)),"",VLOOKUP($B7031,Insumos!$C:$G,5,FALSE))</f>
        <v>520</v>
      </c>
      <c r="F7031" s="55" t="str">
        <f>+IF(ISERROR(VLOOKUP($B7031,Insumos!$C:$G,4,FALSE)),"",VLOOKUP($B7031,Insumos!$C:$G,4,FALSE))</f>
        <v>MILILITROS</v>
      </c>
      <c r="G7031" s="141">
        <v>100.0</v>
      </c>
      <c r="H7031" s="56">
        <f t="shared" ref="H7031:H7040" si="254">IF(ISERROR(ROUND(+D7031/E7031*G7031,2)),0,ROUND(+D7031/E7031*G7031,2))</f>
        <v>297.38</v>
      </c>
    </row>
    <row r="7032">
      <c r="A7032" s="53">
        <v>2.0</v>
      </c>
      <c r="B7032" s="55" t="s">
        <v>309</v>
      </c>
      <c r="C7032" s="55" t="str">
        <f>+IF(ISERROR(VLOOKUP($B7032,Insumos!$C:$G,3,FALSE)),"",VLOOKUP($B7032,Insumos!$C:$G,3,FALSE))</f>
        <v>UNIDAD</v>
      </c>
      <c r="D7032" s="56">
        <f>+IF(ISERROR(VLOOKUP($B7032,Insumos!$C:$G,2,FALSE)),"",VLOOKUP($B7032,Insumos!$C:$G,2,FALSE))</f>
        <v>23.53</v>
      </c>
      <c r="E7032" s="57">
        <f>+IF(ISERROR(VLOOKUP($B7032,Insumos!$C:$G,5,FALSE)),"",VLOOKUP($B7032,Insumos!$C:$G,5,FALSE))</f>
        <v>1</v>
      </c>
      <c r="F7032" s="55" t="str">
        <f>+IF(ISERROR(VLOOKUP($B7032,Insumos!$C:$G,4,FALSE)),"",VLOOKUP($B7032,Insumos!$C:$G,4,FALSE))</f>
        <v>UNIDAD</v>
      </c>
      <c r="G7032" s="141">
        <v>1.0</v>
      </c>
      <c r="H7032" s="56">
        <f t="shared" si="254"/>
        <v>23.53</v>
      </c>
    </row>
    <row r="7033">
      <c r="A7033" s="53">
        <v>3.0</v>
      </c>
      <c r="B7033" s="55" t="s">
        <v>310</v>
      </c>
      <c r="C7033" s="55" t="str">
        <f>+IF(ISERROR(VLOOKUP($B7033,Insumos!$C:$G,3,FALSE)),"",VLOOKUP($B7033,Insumos!$C:$G,3,FALSE))</f>
        <v>UNIDAD</v>
      </c>
      <c r="D7033" s="56">
        <f>+IF(ISERROR(VLOOKUP($B7033,Insumos!$C:$G,2,FALSE)),"",VLOOKUP($B7033,Insumos!$C:$G,2,FALSE))</f>
        <v>15.13</v>
      </c>
      <c r="E7033" s="57">
        <f>+IF(ISERROR(VLOOKUP($B7033,Insumos!$C:$G,5,FALSE)),"",VLOOKUP($B7033,Insumos!$C:$G,5,FALSE))</f>
        <v>1</v>
      </c>
      <c r="F7033" s="55" t="str">
        <f>+IF(ISERROR(VLOOKUP($B7033,Insumos!$C:$G,4,FALSE)),"",VLOOKUP($B7033,Insumos!$C:$G,4,FALSE))</f>
        <v>UNIDAD</v>
      </c>
      <c r="G7033" s="141">
        <v>1.0</v>
      </c>
      <c r="H7033" s="56">
        <f t="shared" si="254"/>
        <v>15.13</v>
      </c>
    </row>
    <row r="7034">
      <c r="A7034" s="53">
        <v>4.0</v>
      </c>
      <c r="B7034" s="55" t="s">
        <v>305</v>
      </c>
      <c r="C7034" s="55" t="str">
        <f>+IF(ISERROR(VLOOKUP($B7034,Insumos!$C:$G,3,FALSE)),"",VLOOKUP($B7034,Insumos!$C:$G,3,FALSE))</f>
        <v>UNIDAD</v>
      </c>
      <c r="D7034" s="56">
        <f>+IF(ISERROR(VLOOKUP($B7034,Insumos!$C:$G,2,FALSE)),"",VLOOKUP($B7034,Insumos!$C:$G,2,FALSE))</f>
        <v>52</v>
      </c>
      <c r="E7034" s="57">
        <f>+IF(ISERROR(VLOOKUP($B7034,Insumos!$C:$G,5,FALSE)),"",VLOOKUP($B7034,Insumos!$C:$G,5,FALSE))</f>
        <v>1</v>
      </c>
      <c r="F7034" s="55" t="str">
        <f>+IF(ISERROR(VLOOKUP($B7034,Insumos!$C:$G,4,FALSE)),"",VLOOKUP($B7034,Insumos!$C:$G,4,FALSE))</f>
        <v>UNIDAD</v>
      </c>
      <c r="G7034" s="141">
        <v>1.0</v>
      </c>
      <c r="H7034" s="56">
        <f t="shared" si="254"/>
        <v>52</v>
      </c>
    </row>
    <row r="7035">
      <c r="A7035" s="53">
        <v>5.0</v>
      </c>
      <c r="B7035" s="153"/>
      <c r="C7035" s="55" t="str">
        <f>+IF(ISERROR(VLOOKUP($B7035,Insumos!$C:$G,3,FALSE)),"",VLOOKUP($B7035,Insumos!$C:$G,3,FALSE))</f>
        <v/>
      </c>
      <c r="D7035" s="56" t="str">
        <f>+IF(ISERROR(VLOOKUP($B7035,Insumos!$C:$G,2,FALSE)),"",VLOOKUP($B7035,Insumos!$C:$G,2,FALSE))</f>
        <v/>
      </c>
      <c r="E7035" s="57" t="str">
        <f>+IF(ISERROR(VLOOKUP($B7035,Insumos!$C:$G,5,FALSE)),"",VLOOKUP($B7035,Insumos!$C:$G,5,FALSE))</f>
        <v/>
      </c>
      <c r="F7035" s="55" t="str">
        <f>+IF(ISERROR(VLOOKUP($B7035,Insumos!$C:$G,4,FALSE)),"",VLOOKUP($B7035,Insumos!$C:$G,4,FALSE))</f>
        <v/>
      </c>
      <c r="G7035" s="141"/>
      <c r="H7035" s="56">
        <f t="shared" si="254"/>
        <v>0</v>
      </c>
    </row>
    <row r="7036">
      <c r="A7036" s="53">
        <v>6.0</v>
      </c>
      <c r="B7036" s="153"/>
      <c r="C7036" s="55" t="str">
        <f>+IF(ISERROR(VLOOKUP($B7036,Insumos!$C:$G,3,FALSE)),"",VLOOKUP($B7036,Insumos!$C:$G,3,FALSE))</f>
        <v/>
      </c>
      <c r="D7036" s="56" t="str">
        <f>+IF(ISERROR(VLOOKUP($B7036,Insumos!$C:$G,2,FALSE)),"",VLOOKUP($B7036,Insumos!$C:$G,2,FALSE))</f>
        <v/>
      </c>
      <c r="E7036" s="57" t="str">
        <f>+IF(ISERROR(VLOOKUP($B7036,Insumos!$C:$G,5,FALSE)),"",VLOOKUP($B7036,Insumos!$C:$G,5,FALSE))</f>
        <v/>
      </c>
      <c r="F7036" s="55" t="str">
        <f>+IF(ISERROR(VLOOKUP($B7036,Insumos!$C:$G,4,FALSE)),"",VLOOKUP($B7036,Insumos!$C:$G,4,FALSE))</f>
        <v/>
      </c>
      <c r="G7036" s="141"/>
      <c r="H7036" s="56">
        <f t="shared" si="254"/>
        <v>0</v>
      </c>
    </row>
    <row r="7037">
      <c r="A7037" s="53">
        <v>7.0</v>
      </c>
      <c r="B7037" s="153"/>
      <c r="C7037" s="55" t="str">
        <f>+IF(ISERROR(VLOOKUP($B7037,Insumos!$C:$G,3,FALSE)),"",VLOOKUP($B7037,Insumos!$C:$G,3,FALSE))</f>
        <v/>
      </c>
      <c r="D7037" s="56" t="str">
        <f>+IF(ISERROR(VLOOKUP($B7037,Insumos!$C:$G,2,FALSE)),"",VLOOKUP($B7037,Insumos!$C:$G,2,FALSE))</f>
        <v/>
      </c>
      <c r="E7037" s="57" t="str">
        <f>+IF(ISERROR(VLOOKUP($B7037,Insumos!$C:$G,5,FALSE)),"",VLOOKUP($B7037,Insumos!$C:$G,5,FALSE))</f>
        <v/>
      </c>
      <c r="F7037" s="55" t="str">
        <f>+IF(ISERROR(VLOOKUP($B7037,Insumos!$C:$G,4,FALSE)),"",VLOOKUP($B7037,Insumos!$C:$G,4,FALSE))</f>
        <v/>
      </c>
      <c r="G7037" s="141"/>
      <c r="H7037" s="56">
        <f t="shared" si="254"/>
        <v>0</v>
      </c>
    </row>
    <row r="7038">
      <c r="A7038" s="53">
        <v>8.0</v>
      </c>
      <c r="B7038" s="153"/>
      <c r="C7038" s="55" t="str">
        <f>+IF(ISERROR(VLOOKUP($B7038,Insumos!$C:$G,3,FALSE)),"",VLOOKUP($B7038,Insumos!$C:$G,3,FALSE))</f>
        <v/>
      </c>
      <c r="D7038" s="56" t="str">
        <f>+IF(ISERROR(VLOOKUP($B7038,Insumos!$C:$G,2,FALSE)),"",VLOOKUP($B7038,Insumos!$C:$G,2,FALSE))</f>
        <v/>
      </c>
      <c r="E7038" s="57" t="str">
        <f>+IF(ISERROR(VLOOKUP($B7038,Insumos!$C:$G,5,FALSE)),"",VLOOKUP($B7038,Insumos!$C:$G,5,FALSE))</f>
        <v/>
      </c>
      <c r="F7038" s="55" t="str">
        <f>+IF(ISERROR(VLOOKUP($B7038,Insumos!$C:$G,4,FALSE)),"",VLOOKUP($B7038,Insumos!$C:$G,4,FALSE))</f>
        <v/>
      </c>
      <c r="G7038" s="141"/>
      <c r="H7038" s="56">
        <f t="shared" si="254"/>
        <v>0</v>
      </c>
    </row>
    <row r="7039">
      <c r="A7039" s="53">
        <v>11.0</v>
      </c>
      <c r="B7039" s="153"/>
      <c r="C7039" s="55" t="str">
        <f>+IF(ISERROR(VLOOKUP($B7039,Insumos!$C:$G,3,FALSE)),"",VLOOKUP($B7039,Insumos!$C:$G,3,FALSE))</f>
        <v/>
      </c>
      <c r="D7039" s="56" t="str">
        <f>+IF(ISERROR(VLOOKUP($B7039,Insumos!$C:$G,2,FALSE)),"",VLOOKUP($B7039,Insumos!$C:$G,2,FALSE))</f>
        <v/>
      </c>
      <c r="E7039" s="57" t="str">
        <f>+IF(ISERROR(VLOOKUP($B7039,Insumos!$C:$G,5,FALSE)),"",VLOOKUP($B7039,Insumos!$C:$G,5,FALSE))</f>
        <v/>
      </c>
      <c r="F7039" s="55" t="str">
        <f>+IF(ISERROR(VLOOKUP($B7039,Insumos!$C:$G,4,FALSE)),"",VLOOKUP($B7039,Insumos!$C:$G,4,FALSE))</f>
        <v/>
      </c>
      <c r="G7039" s="141"/>
      <c r="H7039" s="56">
        <f t="shared" si="254"/>
        <v>0</v>
      </c>
    </row>
    <row r="7040">
      <c r="A7040" s="53">
        <v>12.0</v>
      </c>
      <c r="B7040" s="153"/>
      <c r="C7040" s="55" t="str">
        <f>+IF(ISERROR(VLOOKUP($B7040,Insumos!$C:$G,3,FALSE)),"",VLOOKUP($B7040,Insumos!$C:$G,3,FALSE))</f>
        <v/>
      </c>
      <c r="D7040" s="56" t="str">
        <f>+IF(ISERROR(VLOOKUP($B7040,Insumos!$C:$G,2,FALSE)),"",VLOOKUP($B7040,Insumos!$C:$G,2,FALSE))</f>
        <v/>
      </c>
      <c r="E7040" s="57" t="str">
        <f>+IF(ISERROR(VLOOKUP($B7040,Insumos!$C:$G,5,FALSE)),"",VLOOKUP($B7040,Insumos!$C:$G,5,FALSE))</f>
        <v/>
      </c>
      <c r="F7040" s="55" t="str">
        <f>+IF(ISERROR(VLOOKUP($B7040,Insumos!$C:$G,4,FALSE)),"",VLOOKUP($B7040,Insumos!$C:$G,4,FALSE))</f>
        <v/>
      </c>
      <c r="G7040" s="141"/>
      <c r="H7040" s="56">
        <f t="shared" si="254"/>
        <v>0</v>
      </c>
    </row>
    <row r="7041">
      <c r="A7041" s="42"/>
      <c r="B7041" s="140"/>
      <c r="C7041" s="41"/>
      <c r="D7041" s="44"/>
      <c r="E7041" s="45"/>
      <c r="F7041" s="41"/>
      <c r="G7041" s="67" t="s">
        <v>566</v>
      </c>
      <c r="H7041" s="68">
        <f>+SUM(H7031:H7040)</f>
        <v>388.04</v>
      </c>
    </row>
    <row r="7042">
      <c r="A7042" s="42"/>
      <c r="B7042" s="140"/>
      <c r="C7042" s="41"/>
      <c r="D7042" s="44"/>
      <c r="E7042" s="45"/>
      <c r="F7042" s="41"/>
      <c r="G7042" s="67" t="s">
        <v>569</v>
      </c>
      <c r="H7042" s="142">
        <f>+H7041/10</f>
        <v>38.804</v>
      </c>
    </row>
    <row r="7043">
      <c r="A7043" s="42"/>
      <c r="B7043" s="140"/>
      <c r="C7043" s="41"/>
      <c r="D7043" s="44"/>
      <c r="E7043" s="45"/>
      <c r="F7043" s="41"/>
      <c r="G7043" s="67" t="s">
        <v>570</v>
      </c>
      <c r="H7043" s="143">
        <f>(H7041+H7042)*1.19</f>
        <v>507.94436</v>
      </c>
    </row>
    <row r="7044">
      <c r="A7044" s="42"/>
      <c r="B7044" s="140"/>
      <c r="C7044" s="41"/>
      <c r="D7044" s="44"/>
      <c r="E7044" s="45"/>
      <c r="F7044" s="41"/>
      <c r="G7044" s="67" t="s">
        <v>571</v>
      </c>
      <c r="H7044" s="144">
        <f>+H7043/H7045</f>
        <v>0.1698810569</v>
      </c>
    </row>
    <row r="7045">
      <c r="A7045" s="42"/>
      <c r="B7045" s="140"/>
      <c r="C7045" s="41"/>
      <c r="D7045" s="44"/>
      <c r="E7045" s="45"/>
      <c r="F7045" s="41"/>
      <c r="G7045" s="67" t="s">
        <v>572</v>
      </c>
      <c r="H7045" s="145">
        <v>2990.0</v>
      </c>
    </row>
    <row r="7046">
      <c r="A7046" s="42"/>
      <c r="B7046" s="140"/>
      <c r="C7046" s="41"/>
      <c r="D7046" s="44"/>
      <c r="E7046" s="45"/>
      <c r="F7046" s="41"/>
      <c r="G7046" s="67"/>
      <c r="H7046" s="205"/>
    </row>
    <row r="7047">
      <c r="A7047" s="138" t="s">
        <v>562</v>
      </c>
      <c r="B7047" s="139" t="s">
        <v>770</v>
      </c>
      <c r="C7047" s="34"/>
      <c r="D7047" s="35"/>
      <c r="E7047" s="36"/>
      <c r="F7047" s="37"/>
      <c r="G7047" s="38"/>
      <c r="H7047" s="35"/>
    </row>
    <row r="7048">
      <c r="A7048" s="42"/>
      <c r="B7048" s="140"/>
      <c r="C7048" s="42"/>
      <c r="D7048" s="44"/>
      <c r="E7048" s="45"/>
      <c r="F7048" s="42"/>
      <c r="G7048" s="46"/>
      <c r="H7048" s="44"/>
    </row>
    <row r="7049">
      <c r="A7049" s="48" t="s">
        <v>476</v>
      </c>
      <c r="B7049" s="48" t="s">
        <v>477</v>
      </c>
      <c r="C7049" s="48" t="s">
        <v>478</v>
      </c>
      <c r="D7049" s="49" t="s">
        <v>564</v>
      </c>
      <c r="E7049" s="50" t="s">
        <v>10</v>
      </c>
      <c r="F7049" s="48" t="s">
        <v>480</v>
      </c>
      <c r="G7049" s="51" t="s">
        <v>481</v>
      </c>
      <c r="H7049" s="49" t="s">
        <v>565</v>
      </c>
    </row>
    <row r="7050">
      <c r="A7050" s="53">
        <v>1.0</v>
      </c>
      <c r="B7050" s="55" t="s">
        <v>120</v>
      </c>
      <c r="C7050" s="55" t="str">
        <f>+IF(ISERROR(VLOOKUP($B7050,Insumos!$C:$G,3,FALSE)),"",VLOOKUP($B7050,Insumos!$C:$G,3,FALSE))</f>
        <v>GRAMOS</v>
      </c>
      <c r="D7050" s="56">
        <f>+IF(ISERROR(VLOOKUP($B7050,Insumos!$C:$G,2,FALSE)),"",VLOOKUP($B7050,Insumos!$C:$G,2,FALSE))</f>
        <v>2086.08</v>
      </c>
      <c r="E7050" s="57">
        <f>+IF(ISERROR(VLOOKUP($B7050,Insumos!$C:$G,5,FALSE)),"",VLOOKUP($B7050,Insumos!$C:$G,5,FALSE))</f>
        <v>488</v>
      </c>
      <c r="F7050" s="55" t="str">
        <f>+IF(ISERROR(VLOOKUP($B7050,Insumos!$C:$G,4,FALSE)),"",VLOOKUP($B7050,Insumos!$C:$G,4,FALSE))</f>
        <v>GRAMOS</v>
      </c>
      <c r="G7050" s="141">
        <v>100.0</v>
      </c>
      <c r="H7050" s="56">
        <f t="shared" ref="H7050:H7059" si="255">IF(ISERROR(ROUND(+D7050/E7050*G7050,2)),0,ROUND(+D7050/E7050*G7050,2))</f>
        <v>427.48</v>
      </c>
    </row>
    <row r="7051">
      <c r="A7051" s="53">
        <v>2.0</v>
      </c>
      <c r="B7051" s="55" t="s">
        <v>309</v>
      </c>
      <c r="C7051" s="55" t="str">
        <f>+IF(ISERROR(VLOOKUP($B7051,Insumos!$C:$G,3,FALSE)),"",VLOOKUP($B7051,Insumos!$C:$G,3,FALSE))</f>
        <v>UNIDAD</v>
      </c>
      <c r="D7051" s="56">
        <f>+IF(ISERROR(VLOOKUP($B7051,Insumos!$C:$G,2,FALSE)),"",VLOOKUP($B7051,Insumos!$C:$G,2,FALSE))</f>
        <v>23.53</v>
      </c>
      <c r="E7051" s="57">
        <f>+IF(ISERROR(VLOOKUP($B7051,Insumos!$C:$G,5,FALSE)),"",VLOOKUP($B7051,Insumos!$C:$G,5,FALSE))</f>
        <v>1</v>
      </c>
      <c r="F7051" s="55" t="str">
        <f>+IF(ISERROR(VLOOKUP($B7051,Insumos!$C:$G,4,FALSE)),"",VLOOKUP($B7051,Insumos!$C:$G,4,FALSE))</f>
        <v>UNIDAD</v>
      </c>
      <c r="G7051" s="141">
        <v>1.0</v>
      </c>
      <c r="H7051" s="56">
        <f t="shared" si="255"/>
        <v>23.53</v>
      </c>
    </row>
    <row r="7052">
      <c r="A7052" s="53">
        <v>3.0</v>
      </c>
      <c r="B7052" s="55" t="s">
        <v>310</v>
      </c>
      <c r="C7052" s="55" t="str">
        <f>+IF(ISERROR(VLOOKUP($B7052,Insumos!$C:$G,3,FALSE)),"",VLOOKUP($B7052,Insumos!$C:$G,3,FALSE))</f>
        <v>UNIDAD</v>
      </c>
      <c r="D7052" s="56">
        <f>+IF(ISERROR(VLOOKUP($B7052,Insumos!$C:$G,2,FALSE)),"",VLOOKUP($B7052,Insumos!$C:$G,2,FALSE))</f>
        <v>15.13</v>
      </c>
      <c r="E7052" s="57">
        <f>+IF(ISERROR(VLOOKUP($B7052,Insumos!$C:$G,5,FALSE)),"",VLOOKUP($B7052,Insumos!$C:$G,5,FALSE))</f>
        <v>1</v>
      </c>
      <c r="F7052" s="55" t="str">
        <f>+IF(ISERROR(VLOOKUP($B7052,Insumos!$C:$G,4,FALSE)),"",VLOOKUP($B7052,Insumos!$C:$G,4,FALSE))</f>
        <v>UNIDAD</v>
      </c>
      <c r="G7052" s="141">
        <v>1.0</v>
      </c>
      <c r="H7052" s="56">
        <f t="shared" si="255"/>
        <v>15.13</v>
      </c>
    </row>
    <row r="7053">
      <c r="A7053" s="53">
        <v>4.0</v>
      </c>
      <c r="B7053" s="55" t="s">
        <v>305</v>
      </c>
      <c r="C7053" s="55" t="str">
        <f>+IF(ISERROR(VLOOKUP($B7053,Insumos!$C:$G,3,FALSE)),"",VLOOKUP($B7053,Insumos!$C:$G,3,FALSE))</f>
        <v>UNIDAD</v>
      </c>
      <c r="D7053" s="56">
        <f>+IF(ISERROR(VLOOKUP($B7053,Insumos!$C:$G,2,FALSE)),"",VLOOKUP($B7053,Insumos!$C:$G,2,FALSE))</f>
        <v>52</v>
      </c>
      <c r="E7053" s="57">
        <f>+IF(ISERROR(VLOOKUP($B7053,Insumos!$C:$G,5,FALSE)),"",VLOOKUP($B7053,Insumos!$C:$G,5,FALSE))</f>
        <v>1</v>
      </c>
      <c r="F7053" s="55" t="str">
        <f>+IF(ISERROR(VLOOKUP($B7053,Insumos!$C:$G,4,FALSE)),"",VLOOKUP($B7053,Insumos!$C:$G,4,FALSE))</f>
        <v>UNIDAD</v>
      </c>
      <c r="G7053" s="141">
        <v>1.0</v>
      </c>
      <c r="H7053" s="56">
        <f t="shared" si="255"/>
        <v>52</v>
      </c>
    </row>
    <row r="7054">
      <c r="A7054" s="53">
        <v>5.0</v>
      </c>
      <c r="B7054" s="153"/>
      <c r="C7054" s="55" t="str">
        <f>+IF(ISERROR(VLOOKUP($B7054,Insumos!$C:$G,3,FALSE)),"",VLOOKUP($B7054,Insumos!$C:$G,3,FALSE))</f>
        <v/>
      </c>
      <c r="D7054" s="56" t="str">
        <f>+IF(ISERROR(VLOOKUP($B7054,Insumos!$C:$G,2,FALSE)),"",VLOOKUP($B7054,Insumos!$C:$G,2,FALSE))</f>
        <v/>
      </c>
      <c r="E7054" s="57" t="str">
        <f>+IF(ISERROR(VLOOKUP($B7054,Insumos!$C:$G,5,FALSE)),"",VLOOKUP($B7054,Insumos!$C:$G,5,FALSE))</f>
        <v/>
      </c>
      <c r="F7054" s="55" t="str">
        <f>+IF(ISERROR(VLOOKUP($B7054,Insumos!$C:$G,4,FALSE)),"",VLOOKUP($B7054,Insumos!$C:$G,4,FALSE))</f>
        <v/>
      </c>
      <c r="G7054" s="141"/>
      <c r="H7054" s="56">
        <f t="shared" si="255"/>
        <v>0</v>
      </c>
    </row>
    <row r="7055">
      <c r="A7055" s="53">
        <v>6.0</v>
      </c>
      <c r="B7055" s="153"/>
      <c r="C7055" s="55" t="str">
        <f>+IF(ISERROR(VLOOKUP($B7055,Insumos!$C:$G,3,FALSE)),"",VLOOKUP($B7055,Insumos!$C:$G,3,FALSE))</f>
        <v/>
      </c>
      <c r="D7055" s="56" t="str">
        <f>+IF(ISERROR(VLOOKUP($B7055,Insumos!$C:$G,2,FALSE)),"",VLOOKUP($B7055,Insumos!$C:$G,2,FALSE))</f>
        <v/>
      </c>
      <c r="E7055" s="57" t="str">
        <f>+IF(ISERROR(VLOOKUP($B7055,Insumos!$C:$G,5,FALSE)),"",VLOOKUP($B7055,Insumos!$C:$G,5,FALSE))</f>
        <v/>
      </c>
      <c r="F7055" s="55" t="str">
        <f>+IF(ISERROR(VLOOKUP($B7055,Insumos!$C:$G,4,FALSE)),"",VLOOKUP($B7055,Insumos!$C:$G,4,FALSE))</f>
        <v/>
      </c>
      <c r="G7055" s="141"/>
      <c r="H7055" s="56">
        <f t="shared" si="255"/>
        <v>0</v>
      </c>
    </row>
    <row r="7056">
      <c r="A7056" s="53">
        <v>7.0</v>
      </c>
      <c r="B7056" s="153"/>
      <c r="C7056" s="55" t="str">
        <f>+IF(ISERROR(VLOOKUP($B7056,Insumos!$C:$G,3,FALSE)),"",VLOOKUP($B7056,Insumos!$C:$G,3,FALSE))</f>
        <v/>
      </c>
      <c r="D7056" s="56" t="str">
        <f>+IF(ISERROR(VLOOKUP($B7056,Insumos!$C:$G,2,FALSE)),"",VLOOKUP($B7056,Insumos!$C:$G,2,FALSE))</f>
        <v/>
      </c>
      <c r="E7056" s="57" t="str">
        <f>+IF(ISERROR(VLOOKUP($B7056,Insumos!$C:$G,5,FALSE)),"",VLOOKUP($B7056,Insumos!$C:$G,5,FALSE))</f>
        <v/>
      </c>
      <c r="F7056" s="55" t="str">
        <f>+IF(ISERROR(VLOOKUP($B7056,Insumos!$C:$G,4,FALSE)),"",VLOOKUP($B7056,Insumos!$C:$G,4,FALSE))</f>
        <v/>
      </c>
      <c r="G7056" s="141"/>
      <c r="H7056" s="56">
        <f t="shared" si="255"/>
        <v>0</v>
      </c>
    </row>
    <row r="7057">
      <c r="A7057" s="53">
        <v>8.0</v>
      </c>
      <c r="B7057" s="153"/>
      <c r="C7057" s="55" t="str">
        <f>+IF(ISERROR(VLOOKUP($B7057,Insumos!$C:$G,3,FALSE)),"",VLOOKUP($B7057,Insumos!$C:$G,3,FALSE))</f>
        <v/>
      </c>
      <c r="D7057" s="56" t="str">
        <f>+IF(ISERROR(VLOOKUP($B7057,Insumos!$C:$G,2,FALSE)),"",VLOOKUP($B7057,Insumos!$C:$G,2,FALSE))</f>
        <v/>
      </c>
      <c r="E7057" s="57" t="str">
        <f>+IF(ISERROR(VLOOKUP($B7057,Insumos!$C:$G,5,FALSE)),"",VLOOKUP($B7057,Insumos!$C:$G,5,FALSE))</f>
        <v/>
      </c>
      <c r="F7057" s="55" t="str">
        <f>+IF(ISERROR(VLOOKUP($B7057,Insumos!$C:$G,4,FALSE)),"",VLOOKUP($B7057,Insumos!$C:$G,4,FALSE))</f>
        <v/>
      </c>
      <c r="G7057" s="141"/>
      <c r="H7057" s="56">
        <f t="shared" si="255"/>
        <v>0</v>
      </c>
    </row>
    <row r="7058">
      <c r="A7058" s="53">
        <v>11.0</v>
      </c>
      <c r="B7058" s="153"/>
      <c r="C7058" s="55" t="str">
        <f>+IF(ISERROR(VLOOKUP($B7058,Insumos!$C:$G,3,FALSE)),"",VLOOKUP($B7058,Insumos!$C:$G,3,FALSE))</f>
        <v/>
      </c>
      <c r="D7058" s="56" t="str">
        <f>+IF(ISERROR(VLOOKUP($B7058,Insumos!$C:$G,2,FALSE)),"",VLOOKUP($B7058,Insumos!$C:$G,2,FALSE))</f>
        <v/>
      </c>
      <c r="E7058" s="57" t="str">
        <f>+IF(ISERROR(VLOOKUP($B7058,Insumos!$C:$G,5,FALSE)),"",VLOOKUP($B7058,Insumos!$C:$G,5,FALSE))</f>
        <v/>
      </c>
      <c r="F7058" s="55" t="str">
        <f>+IF(ISERROR(VLOOKUP($B7058,Insumos!$C:$G,4,FALSE)),"",VLOOKUP($B7058,Insumos!$C:$G,4,FALSE))</f>
        <v/>
      </c>
      <c r="G7058" s="141"/>
      <c r="H7058" s="56">
        <f t="shared" si="255"/>
        <v>0</v>
      </c>
    </row>
    <row r="7059">
      <c r="A7059" s="53">
        <v>12.0</v>
      </c>
      <c r="B7059" s="153"/>
      <c r="C7059" s="55" t="str">
        <f>+IF(ISERROR(VLOOKUP($B7059,Insumos!$C:$G,3,FALSE)),"",VLOOKUP($B7059,Insumos!$C:$G,3,FALSE))</f>
        <v/>
      </c>
      <c r="D7059" s="56" t="str">
        <f>+IF(ISERROR(VLOOKUP($B7059,Insumos!$C:$G,2,FALSE)),"",VLOOKUP($B7059,Insumos!$C:$G,2,FALSE))</f>
        <v/>
      </c>
      <c r="E7059" s="57" t="str">
        <f>+IF(ISERROR(VLOOKUP($B7059,Insumos!$C:$G,5,FALSE)),"",VLOOKUP($B7059,Insumos!$C:$G,5,FALSE))</f>
        <v/>
      </c>
      <c r="F7059" s="55" t="str">
        <f>+IF(ISERROR(VLOOKUP($B7059,Insumos!$C:$G,4,FALSE)),"",VLOOKUP($B7059,Insumos!$C:$G,4,FALSE))</f>
        <v/>
      </c>
      <c r="G7059" s="141"/>
      <c r="H7059" s="56">
        <f t="shared" si="255"/>
        <v>0</v>
      </c>
    </row>
    <row r="7060">
      <c r="A7060" s="42"/>
      <c r="B7060" s="140"/>
      <c r="C7060" s="41"/>
      <c r="D7060" s="44"/>
      <c r="E7060" s="45"/>
      <c r="F7060" s="41"/>
      <c r="G7060" s="67" t="s">
        <v>566</v>
      </c>
      <c r="H7060" s="68">
        <f>+SUM(H7050:H7059)</f>
        <v>518.14</v>
      </c>
    </row>
    <row r="7061">
      <c r="A7061" s="42"/>
      <c r="B7061" s="140"/>
      <c r="C7061" s="41"/>
      <c r="D7061" s="44"/>
      <c r="E7061" s="45"/>
      <c r="F7061" s="41"/>
      <c r="G7061" s="67" t="s">
        <v>569</v>
      </c>
      <c r="H7061" s="142">
        <f>+H7060/10</f>
        <v>51.814</v>
      </c>
    </row>
    <row r="7062">
      <c r="A7062" s="42"/>
      <c r="B7062" s="140"/>
      <c r="C7062" s="41"/>
      <c r="D7062" s="44"/>
      <c r="E7062" s="45"/>
      <c r="F7062" s="41"/>
      <c r="G7062" s="67" t="s">
        <v>570</v>
      </c>
      <c r="H7062" s="143">
        <f>(H7060+H7061)*1.19</f>
        <v>678.24526</v>
      </c>
    </row>
    <row r="7063">
      <c r="A7063" s="42"/>
      <c r="B7063" s="140"/>
      <c r="C7063" s="41"/>
      <c r="D7063" s="44"/>
      <c r="E7063" s="45"/>
      <c r="F7063" s="41"/>
      <c r="G7063" s="67" t="s">
        <v>571</v>
      </c>
      <c r="H7063" s="144">
        <f>+H7062/H7064</f>
        <v>0.2268378796</v>
      </c>
    </row>
    <row r="7064">
      <c r="A7064" s="42"/>
      <c r="B7064" s="140"/>
      <c r="C7064" s="41"/>
      <c r="D7064" s="44"/>
      <c r="E7064" s="45"/>
      <c r="F7064" s="41"/>
      <c r="G7064" s="67" t="s">
        <v>572</v>
      </c>
      <c r="H7064" s="145">
        <v>2990.0</v>
      </c>
    </row>
    <row r="7065">
      <c r="A7065" s="42"/>
      <c r="B7065" s="140"/>
      <c r="C7065" s="41"/>
      <c r="D7065" s="44"/>
      <c r="E7065" s="45"/>
      <c r="F7065" s="41"/>
      <c r="G7065" s="67"/>
      <c r="H7065" s="169"/>
    </row>
    <row r="7066">
      <c r="A7066" s="42"/>
      <c r="B7066" s="140"/>
      <c r="C7066" s="41"/>
      <c r="D7066" s="44"/>
      <c r="E7066" s="45"/>
      <c r="F7066" s="41"/>
      <c r="G7066" s="67"/>
      <c r="H7066" s="205"/>
    </row>
    <row r="7067">
      <c r="A7067" s="42"/>
      <c r="B7067" s="140"/>
      <c r="C7067" s="41"/>
      <c r="D7067" s="44"/>
      <c r="E7067" s="45"/>
      <c r="F7067" s="41"/>
      <c r="G7067" s="67"/>
      <c r="H7067" s="205"/>
    </row>
    <row r="7068">
      <c r="A7068" s="42"/>
      <c r="B7068" s="140"/>
      <c r="C7068" s="41"/>
      <c r="D7068" s="44"/>
      <c r="E7068" s="45"/>
      <c r="F7068" s="41"/>
      <c r="G7068" s="67"/>
      <c r="H7068" s="205"/>
    </row>
    <row r="7069">
      <c r="A7069" s="138" t="s">
        <v>562</v>
      </c>
      <c r="B7069" s="139" t="s">
        <v>771</v>
      </c>
      <c r="C7069" s="34"/>
      <c r="D7069" s="35"/>
      <c r="E7069" s="36"/>
      <c r="F7069" s="37"/>
      <c r="G7069" s="38"/>
      <c r="H7069" s="35"/>
    </row>
    <row r="7070">
      <c r="A7070" s="42"/>
      <c r="B7070" s="140"/>
      <c r="C7070" s="42"/>
      <c r="D7070" s="44"/>
      <c r="E7070" s="45"/>
      <c r="F7070" s="42"/>
      <c r="G7070" s="46"/>
      <c r="H7070" s="44"/>
    </row>
    <row r="7071">
      <c r="A7071" s="48" t="s">
        <v>476</v>
      </c>
      <c r="B7071" s="48" t="s">
        <v>477</v>
      </c>
      <c r="C7071" s="48" t="s">
        <v>478</v>
      </c>
      <c r="D7071" s="49" t="s">
        <v>564</v>
      </c>
      <c r="E7071" s="50" t="s">
        <v>10</v>
      </c>
      <c r="F7071" s="48" t="s">
        <v>480</v>
      </c>
      <c r="G7071" s="51" t="s">
        <v>481</v>
      </c>
      <c r="H7071" s="49" t="s">
        <v>565</v>
      </c>
    </row>
    <row r="7072">
      <c r="A7072" s="53">
        <v>1.0</v>
      </c>
      <c r="B7072" s="55" t="s">
        <v>148</v>
      </c>
      <c r="C7072" s="55" t="str">
        <f>+IF(ISERROR(VLOOKUP($B7072,Insumos!$C:$G,3,FALSE)),"",VLOOKUP($B7072,Insumos!$C:$G,3,FALSE))</f>
        <v>MILILITROS</v>
      </c>
      <c r="D7072" s="56">
        <f>+IF(ISERROR(VLOOKUP($B7072,Insumos!$C:$G,2,FALSE)),"",VLOOKUP($B7072,Insumos!$C:$G,2,FALSE))</f>
        <v>2257.31</v>
      </c>
      <c r="E7072" s="57">
        <f>+IF(ISERROR(VLOOKUP($B7072,Insumos!$C:$G,5,FALSE)),"",VLOOKUP($B7072,Insumos!$C:$G,5,FALSE))</f>
        <v>558</v>
      </c>
      <c r="F7072" s="55" t="str">
        <f>+IF(ISERROR(VLOOKUP($B7072,Insumos!$C:$G,4,FALSE)),"",VLOOKUP($B7072,Insumos!$C:$G,4,FALSE))</f>
        <v>MILILITROS</v>
      </c>
      <c r="G7072" s="141">
        <v>100.0</v>
      </c>
      <c r="H7072" s="56">
        <f t="shared" ref="H7072:H7081" si="256">IF(ISERROR(ROUND(+D7072/E7072*G7072,2)),0,ROUND(+D7072/E7072*G7072,2))</f>
        <v>404.54</v>
      </c>
    </row>
    <row r="7073">
      <c r="A7073" s="53">
        <v>2.0</v>
      </c>
      <c r="B7073" s="55" t="s">
        <v>309</v>
      </c>
      <c r="C7073" s="55" t="str">
        <f>+IF(ISERROR(VLOOKUP($B7073,Insumos!$C:$G,3,FALSE)),"",VLOOKUP($B7073,Insumos!$C:$G,3,FALSE))</f>
        <v>UNIDAD</v>
      </c>
      <c r="D7073" s="56">
        <f>+IF(ISERROR(VLOOKUP($B7073,Insumos!$C:$G,2,FALSE)),"",VLOOKUP($B7073,Insumos!$C:$G,2,FALSE))</f>
        <v>23.53</v>
      </c>
      <c r="E7073" s="57">
        <f>+IF(ISERROR(VLOOKUP($B7073,Insumos!$C:$G,5,FALSE)),"",VLOOKUP($B7073,Insumos!$C:$G,5,FALSE))</f>
        <v>1</v>
      </c>
      <c r="F7073" s="55" t="str">
        <f>+IF(ISERROR(VLOOKUP($B7073,Insumos!$C:$G,4,FALSE)),"",VLOOKUP($B7073,Insumos!$C:$G,4,FALSE))</f>
        <v>UNIDAD</v>
      </c>
      <c r="G7073" s="141">
        <v>1.0</v>
      </c>
      <c r="H7073" s="56">
        <f t="shared" si="256"/>
        <v>23.53</v>
      </c>
    </row>
    <row r="7074">
      <c r="A7074" s="53">
        <v>3.0</v>
      </c>
      <c r="B7074" s="55" t="s">
        <v>310</v>
      </c>
      <c r="C7074" s="55" t="str">
        <f>+IF(ISERROR(VLOOKUP($B7074,Insumos!$C:$G,3,FALSE)),"",VLOOKUP($B7074,Insumos!$C:$G,3,FALSE))</f>
        <v>UNIDAD</v>
      </c>
      <c r="D7074" s="56">
        <f>+IF(ISERROR(VLOOKUP($B7074,Insumos!$C:$G,2,FALSE)),"",VLOOKUP($B7074,Insumos!$C:$G,2,FALSE))</f>
        <v>15.13</v>
      </c>
      <c r="E7074" s="57">
        <f>+IF(ISERROR(VLOOKUP($B7074,Insumos!$C:$G,5,FALSE)),"",VLOOKUP($B7074,Insumos!$C:$G,5,FALSE))</f>
        <v>1</v>
      </c>
      <c r="F7074" s="55" t="str">
        <f>+IF(ISERROR(VLOOKUP($B7074,Insumos!$C:$G,4,FALSE)),"",VLOOKUP($B7074,Insumos!$C:$G,4,FALSE))</f>
        <v>UNIDAD</v>
      </c>
      <c r="G7074" s="141">
        <v>1.0</v>
      </c>
      <c r="H7074" s="56">
        <f t="shared" si="256"/>
        <v>15.13</v>
      </c>
    </row>
    <row r="7075">
      <c r="A7075" s="53">
        <v>4.0</v>
      </c>
      <c r="B7075" s="55" t="s">
        <v>305</v>
      </c>
      <c r="C7075" s="55" t="str">
        <f>+IF(ISERROR(VLOOKUP($B7075,Insumos!$C:$G,3,FALSE)),"",VLOOKUP($B7075,Insumos!$C:$G,3,FALSE))</f>
        <v>UNIDAD</v>
      </c>
      <c r="D7075" s="56">
        <f>+IF(ISERROR(VLOOKUP($B7075,Insumos!$C:$G,2,FALSE)),"",VLOOKUP($B7075,Insumos!$C:$G,2,FALSE))</f>
        <v>52</v>
      </c>
      <c r="E7075" s="57">
        <f>+IF(ISERROR(VLOOKUP($B7075,Insumos!$C:$G,5,FALSE)),"",VLOOKUP($B7075,Insumos!$C:$G,5,FALSE))</f>
        <v>1</v>
      </c>
      <c r="F7075" s="55" t="str">
        <f>+IF(ISERROR(VLOOKUP($B7075,Insumos!$C:$G,4,FALSE)),"",VLOOKUP($B7075,Insumos!$C:$G,4,FALSE))</f>
        <v>UNIDAD</v>
      </c>
      <c r="G7075" s="141">
        <v>1.0</v>
      </c>
      <c r="H7075" s="56">
        <f t="shared" si="256"/>
        <v>52</v>
      </c>
    </row>
    <row r="7076">
      <c r="A7076" s="53">
        <v>5.0</v>
      </c>
      <c r="B7076" s="153"/>
      <c r="C7076" s="55" t="str">
        <f>+IF(ISERROR(VLOOKUP($B7076,Insumos!$C:$G,3,FALSE)),"",VLOOKUP($B7076,Insumos!$C:$G,3,FALSE))</f>
        <v/>
      </c>
      <c r="D7076" s="56" t="str">
        <f>+IF(ISERROR(VLOOKUP($B7076,Insumos!$C:$G,2,FALSE)),"",VLOOKUP($B7076,Insumos!$C:$G,2,FALSE))</f>
        <v/>
      </c>
      <c r="E7076" s="57" t="str">
        <f>+IF(ISERROR(VLOOKUP($B7076,Insumos!$C:$G,5,FALSE)),"",VLOOKUP($B7076,Insumos!$C:$G,5,FALSE))</f>
        <v/>
      </c>
      <c r="F7076" s="55" t="str">
        <f>+IF(ISERROR(VLOOKUP($B7076,Insumos!$C:$G,4,FALSE)),"",VLOOKUP($B7076,Insumos!$C:$G,4,FALSE))</f>
        <v/>
      </c>
      <c r="G7076" s="141"/>
      <c r="H7076" s="56">
        <f t="shared" si="256"/>
        <v>0</v>
      </c>
    </row>
    <row r="7077">
      <c r="A7077" s="53">
        <v>6.0</v>
      </c>
      <c r="B7077" s="153"/>
      <c r="C7077" s="55" t="str">
        <f>+IF(ISERROR(VLOOKUP($B7077,Insumos!$C:$G,3,FALSE)),"",VLOOKUP($B7077,Insumos!$C:$G,3,FALSE))</f>
        <v/>
      </c>
      <c r="D7077" s="56" t="str">
        <f>+IF(ISERROR(VLOOKUP($B7077,Insumos!$C:$G,2,FALSE)),"",VLOOKUP($B7077,Insumos!$C:$G,2,FALSE))</f>
        <v/>
      </c>
      <c r="E7077" s="57" t="str">
        <f>+IF(ISERROR(VLOOKUP($B7077,Insumos!$C:$G,5,FALSE)),"",VLOOKUP($B7077,Insumos!$C:$G,5,FALSE))</f>
        <v/>
      </c>
      <c r="F7077" s="55" t="str">
        <f>+IF(ISERROR(VLOOKUP($B7077,Insumos!$C:$G,4,FALSE)),"",VLOOKUP($B7077,Insumos!$C:$G,4,FALSE))</f>
        <v/>
      </c>
      <c r="G7077" s="141"/>
      <c r="H7077" s="56">
        <f t="shared" si="256"/>
        <v>0</v>
      </c>
    </row>
    <row r="7078">
      <c r="A7078" s="53">
        <v>7.0</v>
      </c>
      <c r="B7078" s="153"/>
      <c r="C7078" s="55" t="str">
        <f>+IF(ISERROR(VLOOKUP($B7078,Insumos!$C:$G,3,FALSE)),"",VLOOKUP($B7078,Insumos!$C:$G,3,FALSE))</f>
        <v/>
      </c>
      <c r="D7078" s="56" t="str">
        <f>+IF(ISERROR(VLOOKUP($B7078,Insumos!$C:$G,2,FALSE)),"",VLOOKUP($B7078,Insumos!$C:$G,2,FALSE))</f>
        <v/>
      </c>
      <c r="E7078" s="57" t="str">
        <f>+IF(ISERROR(VLOOKUP($B7078,Insumos!$C:$G,5,FALSE)),"",VLOOKUP($B7078,Insumos!$C:$G,5,FALSE))</f>
        <v/>
      </c>
      <c r="F7078" s="55" t="str">
        <f>+IF(ISERROR(VLOOKUP($B7078,Insumos!$C:$G,4,FALSE)),"",VLOOKUP($B7078,Insumos!$C:$G,4,FALSE))</f>
        <v/>
      </c>
      <c r="G7078" s="141"/>
      <c r="H7078" s="56">
        <f t="shared" si="256"/>
        <v>0</v>
      </c>
    </row>
    <row r="7079">
      <c r="A7079" s="53">
        <v>8.0</v>
      </c>
      <c r="B7079" s="153"/>
      <c r="C7079" s="55" t="str">
        <f>+IF(ISERROR(VLOOKUP($B7079,Insumos!$C:$G,3,FALSE)),"",VLOOKUP($B7079,Insumos!$C:$G,3,FALSE))</f>
        <v/>
      </c>
      <c r="D7079" s="56" t="str">
        <f>+IF(ISERROR(VLOOKUP($B7079,Insumos!$C:$G,2,FALSE)),"",VLOOKUP($B7079,Insumos!$C:$G,2,FALSE))</f>
        <v/>
      </c>
      <c r="E7079" s="57" t="str">
        <f>+IF(ISERROR(VLOOKUP($B7079,Insumos!$C:$G,5,FALSE)),"",VLOOKUP($B7079,Insumos!$C:$G,5,FALSE))</f>
        <v/>
      </c>
      <c r="F7079" s="55" t="str">
        <f>+IF(ISERROR(VLOOKUP($B7079,Insumos!$C:$G,4,FALSE)),"",VLOOKUP($B7079,Insumos!$C:$G,4,FALSE))</f>
        <v/>
      </c>
      <c r="G7079" s="141"/>
      <c r="H7079" s="56">
        <f t="shared" si="256"/>
        <v>0</v>
      </c>
    </row>
    <row r="7080">
      <c r="A7080" s="53">
        <v>11.0</v>
      </c>
      <c r="B7080" s="153"/>
      <c r="C7080" s="55" t="str">
        <f>+IF(ISERROR(VLOOKUP($B7080,Insumos!$C:$G,3,FALSE)),"",VLOOKUP($B7080,Insumos!$C:$G,3,FALSE))</f>
        <v/>
      </c>
      <c r="D7080" s="56" t="str">
        <f>+IF(ISERROR(VLOOKUP($B7080,Insumos!$C:$G,2,FALSE)),"",VLOOKUP($B7080,Insumos!$C:$G,2,FALSE))</f>
        <v/>
      </c>
      <c r="E7080" s="57" t="str">
        <f>+IF(ISERROR(VLOOKUP($B7080,Insumos!$C:$G,5,FALSE)),"",VLOOKUP($B7080,Insumos!$C:$G,5,FALSE))</f>
        <v/>
      </c>
      <c r="F7080" s="55" t="str">
        <f>+IF(ISERROR(VLOOKUP($B7080,Insumos!$C:$G,4,FALSE)),"",VLOOKUP($B7080,Insumos!$C:$G,4,FALSE))</f>
        <v/>
      </c>
      <c r="G7080" s="141"/>
      <c r="H7080" s="56">
        <f t="shared" si="256"/>
        <v>0</v>
      </c>
    </row>
    <row r="7081">
      <c r="A7081" s="53">
        <v>12.0</v>
      </c>
      <c r="B7081" s="153"/>
      <c r="C7081" s="55" t="str">
        <f>+IF(ISERROR(VLOOKUP($B7081,Insumos!$C:$G,3,FALSE)),"",VLOOKUP($B7081,Insumos!$C:$G,3,FALSE))</f>
        <v/>
      </c>
      <c r="D7081" s="56" t="str">
        <f>+IF(ISERROR(VLOOKUP($B7081,Insumos!$C:$G,2,FALSE)),"",VLOOKUP($B7081,Insumos!$C:$G,2,FALSE))</f>
        <v/>
      </c>
      <c r="E7081" s="57" t="str">
        <f>+IF(ISERROR(VLOOKUP($B7081,Insumos!$C:$G,5,FALSE)),"",VLOOKUP($B7081,Insumos!$C:$G,5,FALSE))</f>
        <v/>
      </c>
      <c r="F7081" s="55" t="str">
        <f>+IF(ISERROR(VLOOKUP($B7081,Insumos!$C:$G,4,FALSE)),"",VLOOKUP($B7081,Insumos!$C:$G,4,FALSE))</f>
        <v/>
      </c>
      <c r="G7081" s="141"/>
      <c r="H7081" s="56">
        <f t="shared" si="256"/>
        <v>0</v>
      </c>
    </row>
    <row r="7082">
      <c r="A7082" s="42"/>
      <c r="B7082" s="140"/>
      <c r="C7082" s="41"/>
      <c r="D7082" s="44"/>
      <c r="E7082" s="45"/>
      <c r="F7082" s="41"/>
      <c r="G7082" s="67" t="s">
        <v>566</v>
      </c>
      <c r="H7082" s="68">
        <f>+SUM(H7072:H7081)</f>
        <v>495.2</v>
      </c>
    </row>
    <row r="7083">
      <c r="A7083" s="42"/>
      <c r="B7083" s="140"/>
      <c r="C7083" s="41"/>
      <c r="D7083" s="44"/>
      <c r="E7083" s="45"/>
      <c r="F7083" s="41"/>
      <c r="G7083" s="67" t="s">
        <v>569</v>
      </c>
      <c r="H7083" s="142">
        <f>+H7082/10</f>
        <v>49.52</v>
      </c>
    </row>
    <row r="7084">
      <c r="A7084" s="42"/>
      <c r="B7084" s="140"/>
      <c r="C7084" s="41"/>
      <c r="D7084" s="44"/>
      <c r="E7084" s="45"/>
      <c r="F7084" s="41"/>
      <c r="G7084" s="67" t="s">
        <v>570</v>
      </c>
      <c r="H7084" s="143">
        <f>(H7082+H7083)*1.19</f>
        <v>648.2168</v>
      </c>
    </row>
    <row r="7085">
      <c r="A7085" s="42"/>
      <c r="B7085" s="140"/>
      <c r="C7085" s="41"/>
      <c r="D7085" s="44"/>
      <c r="E7085" s="45"/>
      <c r="F7085" s="41"/>
      <c r="G7085" s="67" t="s">
        <v>571</v>
      </c>
      <c r="H7085" s="144">
        <f>+H7084/H7086</f>
        <v>0.2167949164</v>
      </c>
    </row>
    <row r="7086">
      <c r="A7086" s="42"/>
      <c r="B7086" s="140"/>
      <c r="C7086" s="41"/>
      <c r="D7086" s="44"/>
      <c r="E7086" s="45"/>
      <c r="F7086" s="41"/>
      <c r="G7086" s="67" t="s">
        <v>572</v>
      </c>
      <c r="H7086" s="145">
        <v>2990.0</v>
      </c>
    </row>
    <row r="7087">
      <c r="A7087" s="42"/>
      <c r="B7087" s="140"/>
      <c r="C7087" s="41"/>
      <c r="D7087" s="44"/>
      <c r="E7087" s="45"/>
      <c r="F7087" s="41"/>
      <c r="G7087" s="67"/>
      <c r="H7087" s="169"/>
    </row>
    <row r="7088">
      <c r="A7088" s="42"/>
      <c r="B7088" s="140"/>
      <c r="C7088" s="41"/>
      <c r="D7088" s="44"/>
      <c r="E7088" s="45"/>
      <c r="F7088" s="41"/>
      <c r="G7088" s="67"/>
      <c r="H7088" s="169"/>
    </row>
    <row r="7089">
      <c r="A7089" s="138" t="s">
        <v>562</v>
      </c>
      <c r="B7089" s="139" t="s">
        <v>505</v>
      </c>
      <c r="C7089" s="34"/>
      <c r="D7089" s="35"/>
      <c r="E7089" s="36"/>
      <c r="F7089" s="37"/>
      <c r="G7089" s="38"/>
      <c r="H7089" s="35"/>
    </row>
    <row r="7090">
      <c r="A7090" s="42"/>
      <c r="B7090" s="140"/>
      <c r="C7090" s="42"/>
      <c r="D7090" s="44"/>
      <c r="E7090" s="45"/>
      <c r="F7090" s="42"/>
      <c r="G7090" s="46"/>
      <c r="H7090" s="44"/>
    </row>
    <row r="7091">
      <c r="A7091" s="48" t="s">
        <v>476</v>
      </c>
      <c r="B7091" s="48" t="s">
        <v>477</v>
      </c>
      <c r="C7091" s="48" t="s">
        <v>478</v>
      </c>
      <c r="D7091" s="49" t="s">
        <v>564</v>
      </c>
      <c r="E7091" s="50" t="s">
        <v>10</v>
      </c>
      <c r="F7091" s="48" t="s">
        <v>480</v>
      </c>
      <c r="G7091" s="51" t="s">
        <v>481</v>
      </c>
      <c r="H7091" s="49" t="s">
        <v>565</v>
      </c>
    </row>
    <row r="7092">
      <c r="A7092" s="53">
        <v>1.0</v>
      </c>
      <c r="B7092" s="55" t="s">
        <v>154</v>
      </c>
      <c r="C7092" s="55" t="str">
        <f>+IF(ISERROR(VLOOKUP($B7092,Insumos!$C:$G,3,FALSE)),"",VLOOKUP($B7092,Insumos!$C:$G,3,FALSE))</f>
        <v>GRAMOS</v>
      </c>
      <c r="D7092" s="56">
        <f>+IF(ISERROR(VLOOKUP($B7092,Insumos!$C:$G,2,FALSE)),"",VLOOKUP($B7092,Insumos!$C:$G,2,FALSE))</f>
        <v>8289.18</v>
      </c>
      <c r="E7092" s="57">
        <f>+IF(ISERROR(VLOOKUP($B7092,Insumos!$C:$G,5,FALSE)),"",VLOOKUP($B7092,Insumos!$C:$G,5,FALSE))</f>
        <v>1510</v>
      </c>
      <c r="F7092" s="55" t="str">
        <f>+IF(ISERROR(VLOOKUP($B7092,Insumos!$C:$G,4,FALSE)),"",VLOOKUP($B7092,Insumos!$C:$G,4,FALSE))</f>
        <v>GRAMOS</v>
      </c>
      <c r="G7092" s="141">
        <v>100.0</v>
      </c>
      <c r="H7092" s="56">
        <f t="shared" ref="H7092:H7101" si="257">IF(ISERROR(ROUND(+D7092/E7092*G7092,2)),0,ROUND(+D7092/E7092*G7092,2))</f>
        <v>548.95</v>
      </c>
    </row>
    <row r="7093">
      <c r="A7093" s="53">
        <v>2.0</v>
      </c>
      <c r="B7093" s="55" t="s">
        <v>309</v>
      </c>
      <c r="C7093" s="55" t="str">
        <f>+IF(ISERROR(VLOOKUP($B7093,Insumos!$C:$G,3,FALSE)),"",VLOOKUP($B7093,Insumos!$C:$G,3,FALSE))</f>
        <v>UNIDAD</v>
      </c>
      <c r="D7093" s="56">
        <f>+IF(ISERROR(VLOOKUP($B7093,Insumos!$C:$G,2,FALSE)),"",VLOOKUP($B7093,Insumos!$C:$G,2,FALSE))</f>
        <v>23.53</v>
      </c>
      <c r="E7093" s="57">
        <f>+IF(ISERROR(VLOOKUP($B7093,Insumos!$C:$G,5,FALSE)),"",VLOOKUP($B7093,Insumos!$C:$G,5,FALSE))</f>
        <v>1</v>
      </c>
      <c r="F7093" s="55" t="str">
        <f>+IF(ISERROR(VLOOKUP($B7093,Insumos!$C:$G,4,FALSE)),"",VLOOKUP($B7093,Insumos!$C:$G,4,FALSE))</f>
        <v>UNIDAD</v>
      </c>
      <c r="G7093" s="141">
        <v>1.0</v>
      </c>
      <c r="H7093" s="56">
        <f t="shared" si="257"/>
        <v>23.53</v>
      </c>
    </row>
    <row r="7094">
      <c r="A7094" s="53">
        <v>3.0</v>
      </c>
      <c r="B7094" s="55" t="s">
        <v>310</v>
      </c>
      <c r="C7094" s="55" t="str">
        <f>+IF(ISERROR(VLOOKUP($B7094,Insumos!$C:$G,3,FALSE)),"",VLOOKUP($B7094,Insumos!$C:$G,3,FALSE))</f>
        <v>UNIDAD</v>
      </c>
      <c r="D7094" s="56">
        <f>+IF(ISERROR(VLOOKUP($B7094,Insumos!$C:$G,2,FALSE)),"",VLOOKUP($B7094,Insumos!$C:$G,2,FALSE))</f>
        <v>15.13</v>
      </c>
      <c r="E7094" s="57">
        <f>+IF(ISERROR(VLOOKUP($B7094,Insumos!$C:$G,5,FALSE)),"",VLOOKUP($B7094,Insumos!$C:$G,5,FALSE))</f>
        <v>1</v>
      </c>
      <c r="F7094" s="55" t="str">
        <f>+IF(ISERROR(VLOOKUP($B7094,Insumos!$C:$G,4,FALSE)),"",VLOOKUP($B7094,Insumos!$C:$G,4,FALSE))</f>
        <v>UNIDAD</v>
      </c>
      <c r="G7094" s="141">
        <v>1.0</v>
      </c>
      <c r="H7094" s="56">
        <f t="shared" si="257"/>
        <v>15.13</v>
      </c>
    </row>
    <row r="7095">
      <c r="A7095" s="53">
        <v>4.0</v>
      </c>
      <c r="B7095" s="55" t="s">
        <v>305</v>
      </c>
      <c r="C7095" s="55" t="str">
        <f>+IF(ISERROR(VLOOKUP($B7095,Insumos!$C:$G,3,FALSE)),"",VLOOKUP($B7095,Insumos!$C:$G,3,FALSE))</f>
        <v>UNIDAD</v>
      </c>
      <c r="D7095" s="56">
        <f>+IF(ISERROR(VLOOKUP($B7095,Insumos!$C:$G,2,FALSE)),"",VLOOKUP($B7095,Insumos!$C:$G,2,FALSE))</f>
        <v>52</v>
      </c>
      <c r="E7095" s="57">
        <f>+IF(ISERROR(VLOOKUP($B7095,Insumos!$C:$G,5,FALSE)),"",VLOOKUP($B7095,Insumos!$C:$G,5,FALSE))</f>
        <v>1</v>
      </c>
      <c r="F7095" s="55" t="str">
        <f>+IF(ISERROR(VLOOKUP($B7095,Insumos!$C:$G,4,FALSE)),"",VLOOKUP($B7095,Insumos!$C:$G,4,FALSE))</f>
        <v>UNIDAD</v>
      </c>
      <c r="G7095" s="141">
        <v>1.0</v>
      </c>
      <c r="H7095" s="56">
        <f t="shared" si="257"/>
        <v>52</v>
      </c>
    </row>
    <row r="7096">
      <c r="A7096" s="53">
        <v>5.0</v>
      </c>
      <c r="B7096" s="153"/>
      <c r="C7096" s="55" t="str">
        <f>+IF(ISERROR(VLOOKUP($B7096,Insumos!$C:$G,3,FALSE)),"",VLOOKUP($B7096,Insumos!$C:$G,3,FALSE))</f>
        <v/>
      </c>
      <c r="D7096" s="56" t="str">
        <f>+IF(ISERROR(VLOOKUP($B7096,Insumos!$C:$G,2,FALSE)),"",VLOOKUP($B7096,Insumos!$C:$G,2,FALSE))</f>
        <v/>
      </c>
      <c r="E7096" s="57" t="str">
        <f>+IF(ISERROR(VLOOKUP($B7096,Insumos!$C:$G,5,FALSE)),"",VLOOKUP($B7096,Insumos!$C:$G,5,FALSE))</f>
        <v/>
      </c>
      <c r="F7096" s="55" t="str">
        <f>+IF(ISERROR(VLOOKUP($B7096,Insumos!$C:$G,4,FALSE)),"",VLOOKUP($B7096,Insumos!$C:$G,4,FALSE))</f>
        <v/>
      </c>
      <c r="G7096" s="141"/>
      <c r="H7096" s="56">
        <f t="shared" si="257"/>
        <v>0</v>
      </c>
    </row>
    <row r="7097">
      <c r="A7097" s="53">
        <v>6.0</v>
      </c>
      <c r="B7097" s="153"/>
      <c r="C7097" s="55" t="str">
        <f>+IF(ISERROR(VLOOKUP($B7097,Insumos!$C:$G,3,FALSE)),"",VLOOKUP($B7097,Insumos!$C:$G,3,FALSE))</f>
        <v/>
      </c>
      <c r="D7097" s="56" t="str">
        <f>+IF(ISERROR(VLOOKUP($B7097,Insumos!$C:$G,2,FALSE)),"",VLOOKUP($B7097,Insumos!$C:$G,2,FALSE))</f>
        <v/>
      </c>
      <c r="E7097" s="57" t="str">
        <f>+IF(ISERROR(VLOOKUP($B7097,Insumos!$C:$G,5,FALSE)),"",VLOOKUP($B7097,Insumos!$C:$G,5,FALSE))</f>
        <v/>
      </c>
      <c r="F7097" s="55" t="str">
        <f>+IF(ISERROR(VLOOKUP($B7097,Insumos!$C:$G,4,FALSE)),"",VLOOKUP($B7097,Insumos!$C:$G,4,FALSE))</f>
        <v/>
      </c>
      <c r="G7097" s="141"/>
      <c r="H7097" s="56">
        <f t="shared" si="257"/>
        <v>0</v>
      </c>
    </row>
    <row r="7098">
      <c r="A7098" s="53">
        <v>7.0</v>
      </c>
      <c r="B7098" s="153"/>
      <c r="C7098" s="55" t="str">
        <f>+IF(ISERROR(VLOOKUP($B7098,Insumos!$C:$G,3,FALSE)),"",VLOOKUP($B7098,Insumos!$C:$G,3,FALSE))</f>
        <v/>
      </c>
      <c r="D7098" s="56" t="str">
        <f>+IF(ISERROR(VLOOKUP($B7098,Insumos!$C:$G,2,FALSE)),"",VLOOKUP($B7098,Insumos!$C:$G,2,FALSE))</f>
        <v/>
      </c>
      <c r="E7098" s="57" t="str">
        <f>+IF(ISERROR(VLOOKUP($B7098,Insumos!$C:$G,5,FALSE)),"",VLOOKUP($B7098,Insumos!$C:$G,5,FALSE))</f>
        <v/>
      </c>
      <c r="F7098" s="55" t="str">
        <f>+IF(ISERROR(VLOOKUP($B7098,Insumos!$C:$G,4,FALSE)),"",VLOOKUP($B7098,Insumos!$C:$G,4,FALSE))</f>
        <v/>
      </c>
      <c r="G7098" s="141"/>
      <c r="H7098" s="56">
        <f t="shared" si="257"/>
        <v>0</v>
      </c>
    </row>
    <row r="7099">
      <c r="A7099" s="53">
        <v>8.0</v>
      </c>
      <c r="B7099" s="153"/>
      <c r="C7099" s="55" t="str">
        <f>+IF(ISERROR(VLOOKUP($B7099,Insumos!$C:$G,3,FALSE)),"",VLOOKUP($B7099,Insumos!$C:$G,3,FALSE))</f>
        <v/>
      </c>
      <c r="D7099" s="56" t="str">
        <f>+IF(ISERROR(VLOOKUP($B7099,Insumos!$C:$G,2,FALSE)),"",VLOOKUP($B7099,Insumos!$C:$G,2,FALSE))</f>
        <v/>
      </c>
      <c r="E7099" s="57" t="str">
        <f>+IF(ISERROR(VLOOKUP($B7099,Insumos!$C:$G,5,FALSE)),"",VLOOKUP($B7099,Insumos!$C:$G,5,FALSE))</f>
        <v/>
      </c>
      <c r="F7099" s="55" t="str">
        <f>+IF(ISERROR(VLOOKUP($B7099,Insumos!$C:$G,4,FALSE)),"",VLOOKUP($B7099,Insumos!$C:$G,4,FALSE))</f>
        <v/>
      </c>
      <c r="G7099" s="141"/>
      <c r="H7099" s="56">
        <f t="shared" si="257"/>
        <v>0</v>
      </c>
    </row>
    <row r="7100">
      <c r="A7100" s="53">
        <v>11.0</v>
      </c>
      <c r="B7100" s="153"/>
      <c r="C7100" s="55" t="str">
        <f>+IF(ISERROR(VLOOKUP($B7100,Insumos!$C:$G,3,FALSE)),"",VLOOKUP($B7100,Insumos!$C:$G,3,FALSE))</f>
        <v/>
      </c>
      <c r="D7100" s="56" t="str">
        <f>+IF(ISERROR(VLOOKUP($B7100,Insumos!$C:$G,2,FALSE)),"",VLOOKUP($B7100,Insumos!$C:$G,2,FALSE))</f>
        <v/>
      </c>
      <c r="E7100" s="57" t="str">
        <f>+IF(ISERROR(VLOOKUP($B7100,Insumos!$C:$G,5,FALSE)),"",VLOOKUP($B7100,Insumos!$C:$G,5,FALSE))</f>
        <v/>
      </c>
      <c r="F7100" s="55" t="str">
        <f>+IF(ISERROR(VLOOKUP($B7100,Insumos!$C:$G,4,FALSE)),"",VLOOKUP($B7100,Insumos!$C:$G,4,FALSE))</f>
        <v/>
      </c>
      <c r="G7100" s="141"/>
      <c r="H7100" s="56">
        <f t="shared" si="257"/>
        <v>0</v>
      </c>
    </row>
    <row r="7101">
      <c r="A7101" s="53">
        <v>12.0</v>
      </c>
      <c r="B7101" s="153"/>
      <c r="C7101" s="55" t="str">
        <f>+IF(ISERROR(VLOOKUP($B7101,Insumos!$C:$G,3,FALSE)),"",VLOOKUP($B7101,Insumos!$C:$G,3,FALSE))</f>
        <v/>
      </c>
      <c r="D7101" s="56" t="str">
        <f>+IF(ISERROR(VLOOKUP($B7101,Insumos!$C:$G,2,FALSE)),"",VLOOKUP($B7101,Insumos!$C:$G,2,FALSE))</f>
        <v/>
      </c>
      <c r="E7101" s="57" t="str">
        <f>+IF(ISERROR(VLOOKUP($B7101,Insumos!$C:$G,5,FALSE)),"",VLOOKUP($B7101,Insumos!$C:$G,5,FALSE))</f>
        <v/>
      </c>
      <c r="F7101" s="55" t="str">
        <f>+IF(ISERROR(VLOOKUP($B7101,Insumos!$C:$G,4,FALSE)),"",VLOOKUP($B7101,Insumos!$C:$G,4,FALSE))</f>
        <v/>
      </c>
      <c r="G7101" s="141"/>
      <c r="H7101" s="56">
        <f t="shared" si="257"/>
        <v>0</v>
      </c>
    </row>
    <row r="7102">
      <c r="A7102" s="42"/>
      <c r="B7102" s="140"/>
      <c r="C7102" s="41"/>
      <c r="D7102" s="44"/>
      <c r="E7102" s="45"/>
      <c r="F7102" s="41"/>
      <c r="G7102" s="67" t="s">
        <v>566</v>
      </c>
      <c r="H7102" s="68">
        <f>+SUM(H7092:H7101)</f>
        <v>639.61</v>
      </c>
    </row>
    <row r="7103">
      <c r="A7103" s="42"/>
      <c r="B7103" s="140"/>
      <c r="C7103" s="41"/>
      <c r="D7103" s="44"/>
      <c r="E7103" s="45"/>
      <c r="F7103" s="41"/>
      <c r="G7103" s="67" t="s">
        <v>569</v>
      </c>
      <c r="H7103" s="142">
        <f>+H7102/10</f>
        <v>63.961</v>
      </c>
    </row>
    <row r="7104">
      <c r="A7104" s="42"/>
      <c r="B7104" s="140"/>
      <c r="C7104" s="41"/>
      <c r="D7104" s="44"/>
      <c r="E7104" s="45"/>
      <c r="F7104" s="41"/>
      <c r="G7104" s="67" t="s">
        <v>570</v>
      </c>
      <c r="H7104" s="143">
        <f>(H7102+H7103)*1.19</f>
        <v>837.24949</v>
      </c>
    </row>
    <row r="7105">
      <c r="A7105" s="42"/>
      <c r="B7105" s="140"/>
      <c r="C7105" s="41"/>
      <c r="D7105" s="44"/>
      <c r="E7105" s="45"/>
      <c r="F7105" s="41"/>
      <c r="G7105" s="67" t="s">
        <v>571</v>
      </c>
      <c r="H7105" s="144">
        <f>+H7104/H7106</f>
        <v>0.2800165518</v>
      </c>
    </row>
    <row r="7106">
      <c r="A7106" s="42"/>
      <c r="B7106" s="140"/>
      <c r="C7106" s="41"/>
      <c r="D7106" s="44"/>
      <c r="E7106" s="45"/>
      <c r="F7106" s="41"/>
      <c r="G7106" s="67" t="s">
        <v>572</v>
      </c>
      <c r="H7106" s="145">
        <v>2990.0</v>
      </c>
    </row>
    <row r="7107">
      <c r="A7107" s="42"/>
      <c r="B7107" s="140"/>
      <c r="C7107" s="41"/>
      <c r="D7107" s="44"/>
      <c r="E7107" s="45"/>
      <c r="F7107" s="41"/>
      <c r="G7107" s="67"/>
      <c r="H7107" s="169"/>
    </row>
    <row r="7108">
      <c r="A7108" s="42"/>
      <c r="B7108" s="140"/>
      <c r="C7108" s="41"/>
      <c r="D7108" s="44"/>
      <c r="E7108" s="45"/>
      <c r="F7108" s="41"/>
      <c r="G7108" s="67"/>
      <c r="H7108" s="205"/>
    </row>
    <row r="7109">
      <c r="A7109" s="42"/>
      <c r="B7109" s="140"/>
      <c r="C7109" s="41"/>
      <c r="D7109" s="44"/>
      <c r="E7109" s="45"/>
      <c r="F7109" s="41"/>
      <c r="G7109" s="67"/>
      <c r="H7109" s="205"/>
    </row>
    <row r="7110">
      <c r="A7110" s="42"/>
      <c r="B7110" s="140"/>
      <c r="C7110" s="41"/>
      <c r="D7110" s="44"/>
      <c r="E7110" s="45"/>
      <c r="F7110" s="41"/>
      <c r="G7110" s="67"/>
      <c r="H7110" s="205"/>
    </row>
    <row r="7111">
      <c r="A7111" s="138" t="s">
        <v>562</v>
      </c>
      <c r="B7111" s="139" t="s">
        <v>497</v>
      </c>
      <c r="C7111" s="34"/>
      <c r="D7111" s="35"/>
      <c r="E7111" s="36"/>
      <c r="F7111" s="37"/>
      <c r="G7111" s="38"/>
      <c r="H7111" s="35"/>
    </row>
    <row r="7112">
      <c r="A7112" s="42"/>
      <c r="B7112" s="140"/>
      <c r="C7112" s="42"/>
      <c r="D7112" s="44"/>
      <c r="E7112" s="45"/>
      <c r="F7112" s="42"/>
      <c r="G7112" s="46"/>
      <c r="H7112" s="44"/>
    </row>
    <row r="7113">
      <c r="A7113" s="48" t="s">
        <v>476</v>
      </c>
      <c r="B7113" s="48" t="s">
        <v>477</v>
      </c>
      <c r="C7113" s="48" t="s">
        <v>478</v>
      </c>
      <c r="D7113" s="49" t="s">
        <v>564</v>
      </c>
      <c r="E7113" s="50" t="s">
        <v>10</v>
      </c>
      <c r="F7113" s="48" t="s">
        <v>480</v>
      </c>
      <c r="G7113" s="51" t="s">
        <v>481</v>
      </c>
      <c r="H7113" s="49" t="s">
        <v>565</v>
      </c>
    </row>
    <row r="7114">
      <c r="A7114" s="53">
        <v>1.0</v>
      </c>
      <c r="B7114" s="55" t="s">
        <v>122</v>
      </c>
      <c r="C7114" s="55" t="str">
        <f>+IF(ISERROR(VLOOKUP($B7114,Insumos!$C:$G,3,FALSE)),"",VLOOKUP($B7114,Insumos!$C:$G,3,FALSE))</f>
        <v>MILILITROS</v>
      </c>
      <c r="D7114" s="56">
        <f>+IF(ISERROR(VLOOKUP($B7114,Insumos!$C:$G,2,FALSE)),"",VLOOKUP($B7114,Insumos!$C:$G,2,FALSE))</f>
        <v>5974.48</v>
      </c>
      <c r="E7114" s="57">
        <f>+IF(ISERROR(VLOOKUP($B7114,Insumos!$C:$G,5,FALSE)),"",VLOOKUP($B7114,Insumos!$C:$G,5,FALSE))</f>
        <v>880</v>
      </c>
      <c r="F7114" s="55" t="str">
        <f>+IF(ISERROR(VLOOKUP($B7114,Insumos!$C:$G,4,FALSE)),"",VLOOKUP($B7114,Insumos!$C:$G,4,FALSE))</f>
        <v>MILILITROS</v>
      </c>
      <c r="G7114" s="141">
        <v>100.0</v>
      </c>
      <c r="H7114" s="56">
        <f t="shared" ref="H7114:H7123" si="258">IF(ISERROR(ROUND(+D7114/E7114*G7114,2)),0,ROUND(+D7114/E7114*G7114,2))</f>
        <v>678.92</v>
      </c>
    </row>
    <row r="7115">
      <c r="A7115" s="53">
        <v>2.0</v>
      </c>
      <c r="B7115" s="55" t="s">
        <v>309</v>
      </c>
      <c r="C7115" s="55" t="str">
        <f>+IF(ISERROR(VLOOKUP($B7115,Insumos!$C:$G,3,FALSE)),"",VLOOKUP($B7115,Insumos!$C:$G,3,FALSE))</f>
        <v>UNIDAD</v>
      </c>
      <c r="D7115" s="56">
        <f>+IF(ISERROR(VLOOKUP($B7115,Insumos!$C:$G,2,FALSE)),"",VLOOKUP($B7115,Insumos!$C:$G,2,FALSE))</f>
        <v>23.53</v>
      </c>
      <c r="E7115" s="57">
        <f>+IF(ISERROR(VLOOKUP($B7115,Insumos!$C:$G,5,FALSE)),"",VLOOKUP($B7115,Insumos!$C:$G,5,FALSE))</f>
        <v>1</v>
      </c>
      <c r="F7115" s="55" t="str">
        <f>+IF(ISERROR(VLOOKUP($B7115,Insumos!$C:$G,4,FALSE)),"",VLOOKUP($B7115,Insumos!$C:$G,4,FALSE))</f>
        <v>UNIDAD</v>
      </c>
      <c r="G7115" s="141">
        <v>1.0</v>
      </c>
      <c r="H7115" s="56">
        <f t="shared" si="258"/>
        <v>23.53</v>
      </c>
    </row>
    <row r="7116">
      <c r="A7116" s="53">
        <v>3.0</v>
      </c>
      <c r="B7116" s="55" t="s">
        <v>310</v>
      </c>
      <c r="C7116" s="55" t="str">
        <f>+IF(ISERROR(VLOOKUP($B7116,Insumos!$C:$G,3,FALSE)),"",VLOOKUP($B7116,Insumos!$C:$G,3,FALSE))</f>
        <v>UNIDAD</v>
      </c>
      <c r="D7116" s="56">
        <f>+IF(ISERROR(VLOOKUP($B7116,Insumos!$C:$G,2,FALSE)),"",VLOOKUP($B7116,Insumos!$C:$G,2,FALSE))</f>
        <v>15.13</v>
      </c>
      <c r="E7116" s="57">
        <f>+IF(ISERROR(VLOOKUP($B7116,Insumos!$C:$G,5,FALSE)),"",VLOOKUP($B7116,Insumos!$C:$G,5,FALSE))</f>
        <v>1</v>
      </c>
      <c r="F7116" s="55" t="str">
        <f>+IF(ISERROR(VLOOKUP($B7116,Insumos!$C:$G,4,FALSE)),"",VLOOKUP($B7116,Insumos!$C:$G,4,FALSE))</f>
        <v>UNIDAD</v>
      </c>
      <c r="G7116" s="141">
        <v>1.0</v>
      </c>
      <c r="H7116" s="56">
        <f t="shared" si="258"/>
        <v>15.13</v>
      </c>
    </row>
    <row r="7117">
      <c r="A7117" s="53">
        <v>4.0</v>
      </c>
      <c r="B7117" s="55" t="s">
        <v>305</v>
      </c>
      <c r="C7117" s="55" t="str">
        <f>+IF(ISERROR(VLOOKUP($B7117,Insumos!$C:$G,3,FALSE)),"",VLOOKUP($B7117,Insumos!$C:$G,3,FALSE))</f>
        <v>UNIDAD</v>
      </c>
      <c r="D7117" s="56">
        <f>+IF(ISERROR(VLOOKUP($B7117,Insumos!$C:$G,2,FALSE)),"",VLOOKUP($B7117,Insumos!$C:$G,2,FALSE))</f>
        <v>52</v>
      </c>
      <c r="E7117" s="57">
        <f>+IF(ISERROR(VLOOKUP($B7117,Insumos!$C:$G,5,FALSE)),"",VLOOKUP($B7117,Insumos!$C:$G,5,FALSE))</f>
        <v>1</v>
      </c>
      <c r="F7117" s="55" t="str">
        <f>+IF(ISERROR(VLOOKUP($B7117,Insumos!$C:$G,4,FALSE)),"",VLOOKUP($B7117,Insumos!$C:$G,4,FALSE))</f>
        <v>UNIDAD</v>
      </c>
      <c r="G7117" s="141">
        <v>1.0</v>
      </c>
      <c r="H7117" s="56">
        <f t="shared" si="258"/>
        <v>52</v>
      </c>
    </row>
    <row r="7118">
      <c r="A7118" s="53">
        <v>5.0</v>
      </c>
      <c r="B7118" s="153"/>
      <c r="C7118" s="55" t="str">
        <f>+IF(ISERROR(VLOOKUP($B7118,Insumos!$C:$G,3,FALSE)),"",VLOOKUP($B7118,Insumos!$C:$G,3,FALSE))</f>
        <v/>
      </c>
      <c r="D7118" s="56" t="str">
        <f>+IF(ISERROR(VLOOKUP($B7118,Insumos!$C:$G,2,FALSE)),"",VLOOKUP($B7118,Insumos!$C:$G,2,FALSE))</f>
        <v/>
      </c>
      <c r="E7118" s="57" t="str">
        <f>+IF(ISERROR(VLOOKUP($B7118,Insumos!$C:$G,5,FALSE)),"",VLOOKUP($B7118,Insumos!$C:$G,5,FALSE))</f>
        <v/>
      </c>
      <c r="F7118" s="55" t="str">
        <f>+IF(ISERROR(VLOOKUP($B7118,Insumos!$C:$G,4,FALSE)),"",VLOOKUP($B7118,Insumos!$C:$G,4,FALSE))</f>
        <v/>
      </c>
      <c r="G7118" s="141"/>
      <c r="H7118" s="56">
        <f t="shared" si="258"/>
        <v>0</v>
      </c>
    </row>
    <row r="7119">
      <c r="A7119" s="53">
        <v>6.0</v>
      </c>
      <c r="B7119" s="153"/>
      <c r="C7119" s="55" t="str">
        <f>+IF(ISERROR(VLOOKUP($B7119,Insumos!$C:$G,3,FALSE)),"",VLOOKUP($B7119,Insumos!$C:$G,3,FALSE))</f>
        <v/>
      </c>
      <c r="D7119" s="56" t="str">
        <f>+IF(ISERROR(VLOOKUP($B7119,Insumos!$C:$G,2,FALSE)),"",VLOOKUP($B7119,Insumos!$C:$G,2,FALSE))</f>
        <v/>
      </c>
      <c r="E7119" s="57" t="str">
        <f>+IF(ISERROR(VLOOKUP($B7119,Insumos!$C:$G,5,FALSE)),"",VLOOKUP($B7119,Insumos!$C:$G,5,FALSE))</f>
        <v/>
      </c>
      <c r="F7119" s="55" t="str">
        <f>+IF(ISERROR(VLOOKUP($B7119,Insumos!$C:$G,4,FALSE)),"",VLOOKUP($B7119,Insumos!$C:$G,4,FALSE))</f>
        <v/>
      </c>
      <c r="G7119" s="141"/>
      <c r="H7119" s="56">
        <f t="shared" si="258"/>
        <v>0</v>
      </c>
    </row>
    <row r="7120">
      <c r="A7120" s="53">
        <v>7.0</v>
      </c>
      <c r="B7120" s="153"/>
      <c r="C7120" s="55" t="str">
        <f>+IF(ISERROR(VLOOKUP($B7120,Insumos!$C:$G,3,FALSE)),"",VLOOKUP($B7120,Insumos!$C:$G,3,FALSE))</f>
        <v/>
      </c>
      <c r="D7120" s="56" t="str">
        <f>+IF(ISERROR(VLOOKUP($B7120,Insumos!$C:$G,2,FALSE)),"",VLOOKUP($B7120,Insumos!$C:$G,2,FALSE))</f>
        <v/>
      </c>
      <c r="E7120" s="57" t="str">
        <f>+IF(ISERROR(VLOOKUP($B7120,Insumos!$C:$G,5,FALSE)),"",VLOOKUP($B7120,Insumos!$C:$G,5,FALSE))</f>
        <v/>
      </c>
      <c r="F7120" s="55" t="str">
        <f>+IF(ISERROR(VLOOKUP($B7120,Insumos!$C:$G,4,FALSE)),"",VLOOKUP($B7120,Insumos!$C:$G,4,FALSE))</f>
        <v/>
      </c>
      <c r="G7120" s="141"/>
      <c r="H7120" s="56">
        <f t="shared" si="258"/>
        <v>0</v>
      </c>
    </row>
    <row r="7121">
      <c r="A7121" s="53">
        <v>8.0</v>
      </c>
      <c r="B7121" s="153"/>
      <c r="C7121" s="55" t="str">
        <f>+IF(ISERROR(VLOOKUP($B7121,Insumos!$C:$G,3,FALSE)),"",VLOOKUP($B7121,Insumos!$C:$G,3,FALSE))</f>
        <v/>
      </c>
      <c r="D7121" s="56" t="str">
        <f>+IF(ISERROR(VLOOKUP($B7121,Insumos!$C:$G,2,FALSE)),"",VLOOKUP($B7121,Insumos!$C:$G,2,FALSE))</f>
        <v/>
      </c>
      <c r="E7121" s="57" t="str">
        <f>+IF(ISERROR(VLOOKUP($B7121,Insumos!$C:$G,5,FALSE)),"",VLOOKUP($B7121,Insumos!$C:$G,5,FALSE))</f>
        <v/>
      </c>
      <c r="F7121" s="55" t="str">
        <f>+IF(ISERROR(VLOOKUP($B7121,Insumos!$C:$G,4,FALSE)),"",VLOOKUP($B7121,Insumos!$C:$G,4,FALSE))</f>
        <v/>
      </c>
      <c r="G7121" s="141"/>
      <c r="H7121" s="56">
        <f t="shared" si="258"/>
        <v>0</v>
      </c>
    </row>
    <row r="7122">
      <c r="A7122" s="53">
        <v>11.0</v>
      </c>
      <c r="B7122" s="153"/>
      <c r="C7122" s="55" t="str">
        <f>+IF(ISERROR(VLOOKUP($B7122,Insumos!$C:$G,3,FALSE)),"",VLOOKUP($B7122,Insumos!$C:$G,3,FALSE))</f>
        <v/>
      </c>
      <c r="D7122" s="56" t="str">
        <f>+IF(ISERROR(VLOOKUP($B7122,Insumos!$C:$G,2,FALSE)),"",VLOOKUP($B7122,Insumos!$C:$G,2,FALSE))</f>
        <v/>
      </c>
      <c r="E7122" s="57" t="str">
        <f>+IF(ISERROR(VLOOKUP($B7122,Insumos!$C:$G,5,FALSE)),"",VLOOKUP($B7122,Insumos!$C:$G,5,FALSE))</f>
        <v/>
      </c>
      <c r="F7122" s="55" t="str">
        <f>+IF(ISERROR(VLOOKUP($B7122,Insumos!$C:$G,4,FALSE)),"",VLOOKUP($B7122,Insumos!$C:$G,4,FALSE))</f>
        <v/>
      </c>
      <c r="G7122" s="141"/>
      <c r="H7122" s="56">
        <f t="shared" si="258"/>
        <v>0</v>
      </c>
    </row>
    <row r="7123">
      <c r="A7123" s="53">
        <v>12.0</v>
      </c>
      <c r="B7123" s="153"/>
      <c r="C7123" s="55" t="str">
        <f>+IF(ISERROR(VLOOKUP($B7123,Insumos!$C:$G,3,FALSE)),"",VLOOKUP($B7123,Insumos!$C:$G,3,FALSE))</f>
        <v/>
      </c>
      <c r="D7123" s="56" t="str">
        <f>+IF(ISERROR(VLOOKUP($B7123,Insumos!$C:$G,2,FALSE)),"",VLOOKUP($B7123,Insumos!$C:$G,2,FALSE))</f>
        <v/>
      </c>
      <c r="E7123" s="57" t="str">
        <f>+IF(ISERROR(VLOOKUP($B7123,Insumos!$C:$G,5,FALSE)),"",VLOOKUP($B7123,Insumos!$C:$G,5,FALSE))</f>
        <v/>
      </c>
      <c r="F7123" s="55" t="str">
        <f>+IF(ISERROR(VLOOKUP($B7123,Insumos!$C:$G,4,FALSE)),"",VLOOKUP($B7123,Insumos!$C:$G,4,FALSE))</f>
        <v/>
      </c>
      <c r="G7123" s="141"/>
      <c r="H7123" s="56">
        <f t="shared" si="258"/>
        <v>0</v>
      </c>
    </row>
    <row r="7124">
      <c r="A7124" s="42"/>
      <c r="B7124" s="140"/>
      <c r="C7124" s="41"/>
      <c r="D7124" s="44"/>
      <c r="E7124" s="45"/>
      <c r="F7124" s="41"/>
      <c r="G7124" s="67" t="s">
        <v>566</v>
      </c>
      <c r="H7124" s="68">
        <f>+SUM(H7114:H7123)</f>
        <v>769.58</v>
      </c>
    </row>
    <row r="7125">
      <c r="A7125" s="42"/>
      <c r="B7125" s="140"/>
      <c r="C7125" s="41"/>
      <c r="D7125" s="44"/>
      <c r="E7125" s="45"/>
      <c r="F7125" s="41"/>
      <c r="G7125" s="67" t="s">
        <v>569</v>
      </c>
      <c r="H7125" s="142">
        <f>+H7124/10</f>
        <v>76.958</v>
      </c>
    </row>
    <row r="7126">
      <c r="A7126" s="42"/>
      <c r="B7126" s="140"/>
      <c r="C7126" s="41"/>
      <c r="D7126" s="44"/>
      <c r="E7126" s="45"/>
      <c r="F7126" s="41"/>
      <c r="G7126" s="67" t="s">
        <v>570</v>
      </c>
      <c r="H7126" s="143">
        <f>(H7124+H7125)*1.19</f>
        <v>1007.38022</v>
      </c>
    </row>
    <row r="7127">
      <c r="A7127" s="42"/>
      <c r="B7127" s="140"/>
      <c r="C7127" s="41"/>
      <c r="D7127" s="44"/>
      <c r="E7127" s="45"/>
      <c r="F7127" s="41"/>
      <c r="G7127" s="67" t="s">
        <v>571</v>
      </c>
      <c r="H7127" s="144">
        <f>+H7126/H7128</f>
        <v>0.3369164615</v>
      </c>
    </row>
    <row r="7128">
      <c r="A7128" s="42"/>
      <c r="B7128" s="140"/>
      <c r="C7128" s="41"/>
      <c r="D7128" s="44"/>
      <c r="E7128" s="45"/>
      <c r="F7128" s="41"/>
      <c r="G7128" s="67" t="s">
        <v>572</v>
      </c>
      <c r="H7128" s="145">
        <v>2990.0</v>
      </c>
    </row>
    <row r="7129">
      <c r="A7129" s="42"/>
      <c r="B7129" s="140"/>
      <c r="C7129" s="41"/>
      <c r="D7129" s="44"/>
      <c r="E7129" s="45"/>
      <c r="F7129" s="41"/>
      <c r="G7129" s="67"/>
      <c r="H7129" s="205"/>
    </row>
    <row r="7130">
      <c r="A7130" s="138" t="s">
        <v>562</v>
      </c>
      <c r="B7130" s="139" t="s">
        <v>772</v>
      </c>
      <c r="C7130" s="34"/>
      <c r="D7130" s="35"/>
      <c r="E7130" s="36"/>
      <c r="F7130" s="37"/>
      <c r="G7130" s="38"/>
      <c r="H7130" s="35"/>
    </row>
    <row r="7131">
      <c r="A7131" s="42"/>
      <c r="B7131" s="140"/>
      <c r="C7131" s="42"/>
      <c r="D7131" s="44"/>
      <c r="E7131" s="45"/>
      <c r="F7131" s="42"/>
      <c r="G7131" s="46"/>
      <c r="H7131" s="44"/>
    </row>
    <row r="7132">
      <c r="A7132" s="48" t="s">
        <v>476</v>
      </c>
      <c r="B7132" s="48" t="s">
        <v>477</v>
      </c>
      <c r="C7132" s="48" t="s">
        <v>478</v>
      </c>
      <c r="D7132" s="49" t="s">
        <v>564</v>
      </c>
      <c r="E7132" s="50" t="s">
        <v>10</v>
      </c>
      <c r="F7132" s="48" t="s">
        <v>480</v>
      </c>
      <c r="G7132" s="51" t="s">
        <v>481</v>
      </c>
      <c r="H7132" s="49" t="s">
        <v>565</v>
      </c>
    </row>
    <row r="7133">
      <c r="A7133" s="53">
        <v>1.0</v>
      </c>
      <c r="B7133" s="55" t="s">
        <v>166</v>
      </c>
      <c r="C7133" s="55" t="str">
        <f>+IF(ISERROR(VLOOKUP($B7133,Insumos!$C:$G,3,FALSE)),"",VLOOKUP($B7133,Insumos!$C:$G,3,FALSE))</f>
        <v>GRAMOS</v>
      </c>
      <c r="D7133" s="56">
        <f>+IF(ISERROR(VLOOKUP($B7133,Insumos!$C:$G,2,FALSE)),"",VLOOKUP($B7133,Insumos!$C:$G,2,FALSE))</f>
        <v>2300.87</v>
      </c>
      <c r="E7133" s="57">
        <f>+IF(ISERROR(VLOOKUP($B7133,Insumos!$C:$G,5,FALSE)),"",VLOOKUP($B7133,Insumos!$C:$G,5,FALSE))</f>
        <v>488</v>
      </c>
      <c r="F7133" s="55" t="str">
        <f>+IF(ISERROR(VLOOKUP($B7133,Insumos!$C:$G,4,FALSE)),"",VLOOKUP($B7133,Insumos!$C:$G,4,FALSE))</f>
        <v>GRAMOS</v>
      </c>
      <c r="G7133" s="141">
        <v>100.0</v>
      </c>
      <c r="H7133" s="56">
        <f t="shared" ref="H7133:H7142" si="259">IF(ISERROR(ROUND(+D7133/E7133*G7133,2)),0,ROUND(+D7133/E7133*G7133,2))</f>
        <v>471.49</v>
      </c>
    </row>
    <row r="7134">
      <c r="A7134" s="53">
        <v>2.0</v>
      </c>
      <c r="B7134" s="55" t="s">
        <v>309</v>
      </c>
      <c r="C7134" s="55" t="str">
        <f>+IF(ISERROR(VLOOKUP($B7134,Insumos!$C:$G,3,FALSE)),"",VLOOKUP($B7134,Insumos!$C:$G,3,FALSE))</f>
        <v>UNIDAD</v>
      </c>
      <c r="D7134" s="56">
        <f>+IF(ISERROR(VLOOKUP($B7134,Insumos!$C:$G,2,FALSE)),"",VLOOKUP($B7134,Insumos!$C:$G,2,FALSE))</f>
        <v>23.53</v>
      </c>
      <c r="E7134" s="57">
        <f>+IF(ISERROR(VLOOKUP($B7134,Insumos!$C:$G,5,FALSE)),"",VLOOKUP($B7134,Insumos!$C:$G,5,FALSE))</f>
        <v>1</v>
      </c>
      <c r="F7134" s="55" t="str">
        <f>+IF(ISERROR(VLOOKUP($B7134,Insumos!$C:$G,4,FALSE)),"",VLOOKUP($B7134,Insumos!$C:$G,4,FALSE))</f>
        <v>UNIDAD</v>
      </c>
      <c r="G7134" s="141">
        <v>1.0</v>
      </c>
      <c r="H7134" s="56">
        <f t="shared" si="259"/>
        <v>23.53</v>
      </c>
    </row>
    <row r="7135">
      <c r="A7135" s="53">
        <v>3.0</v>
      </c>
      <c r="B7135" s="55" t="s">
        <v>310</v>
      </c>
      <c r="C7135" s="55" t="str">
        <f>+IF(ISERROR(VLOOKUP($B7135,Insumos!$C:$G,3,FALSE)),"",VLOOKUP($B7135,Insumos!$C:$G,3,FALSE))</f>
        <v>UNIDAD</v>
      </c>
      <c r="D7135" s="56">
        <f>+IF(ISERROR(VLOOKUP($B7135,Insumos!$C:$G,2,FALSE)),"",VLOOKUP($B7135,Insumos!$C:$G,2,FALSE))</f>
        <v>15.13</v>
      </c>
      <c r="E7135" s="57">
        <f>+IF(ISERROR(VLOOKUP($B7135,Insumos!$C:$G,5,FALSE)),"",VLOOKUP($B7135,Insumos!$C:$G,5,FALSE))</f>
        <v>1</v>
      </c>
      <c r="F7135" s="55" t="str">
        <f>+IF(ISERROR(VLOOKUP($B7135,Insumos!$C:$G,4,FALSE)),"",VLOOKUP($B7135,Insumos!$C:$G,4,FALSE))</f>
        <v>UNIDAD</v>
      </c>
      <c r="G7135" s="141">
        <v>1.0</v>
      </c>
      <c r="H7135" s="56">
        <f t="shared" si="259"/>
        <v>15.13</v>
      </c>
    </row>
    <row r="7136">
      <c r="A7136" s="53">
        <v>4.0</v>
      </c>
      <c r="B7136" s="55" t="s">
        <v>305</v>
      </c>
      <c r="C7136" s="55" t="str">
        <f>+IF(ISERROR(VLOOKUP($B7136,Insumos!$C:$G,3,FALSE)),"",VLOOKUP($B7136,Insumos!$C:$G,3,FALSE))</f>
        <v>UNIDAD</v>
      </c>
      <c r="D7136" s="56">
        <f>+IF(ISERROR(VLOOKUP($B7136,Insumos!$C:$G,2,FALSE)),"",VLOOKUP($B7136,Insumos!$C:$G,2,FALSE))</f>
        <v>52</v>
      </c>
      <c r="E7136" s="57">
        <f>+IF(ISERROR(VLOOKUP($B7136,Insumos!$C:$G,5,FALSE)),"",VLOOKUP($B7136,Insumos!$C:$G,5,FALSE))</f>
        <v>1</v>
      </c>
      <c r="F7136" s="55" t="str">
        <f>+IF(ISERROR(VLOOKUP($B7136,Insumos!$C:$G,4,FALSE)),"",VLOOKUP($B7136,Insumos!$C:$G,4,FALSE))</f>
        <v>UNIDAD</v>
      </c>
      <c r="G7136" s="141">
        <v>1.0</v>
      </c>
      <c r="H7136" s="56">
        <f t="shared" si="259"/>
        <v>52</v>
      </c>
    </row>
    <row r="7137">
      <c r="A7137" s="53">
        <v>5.0</v>
      </c>
      <c r="B7137" s="153"/>
      <c r="C7137" s="55" t="str">
        <f>+IF(ISERROR(VLOOKUP($B7137,Insumos!$C:$G,3,FALSE)),"",VLOOKUP($B7137,Insumos!$C:$G,3,FALSE))</f>
        <v/>
      </c>
      <c r="D7137" s="56" t="str">
        <f>+IF(ISERROR(VLOOKUP($B7137,Insumos!$C:$G,2,FALSE)),"",VLOOKUP($B7137,Insumos!$C:$G,2,FALSE))</f>
        <v/>
      </c>
      <c r="E7137" s="57" t="str">
        <f>+IF(ISERROR(VLOOKUP($B7137,Insumos!$C:$G,5,FALSE)),"",VLOOKUP($B7137,Insumos!$C:$G,5,FALSE))</f>
        <v/>
      </c>
      <c r="F7137" s="55" t="str">
        <f>+IF(ISERROR(VLOOKUP($B7137,Insumos!$C:$G,4,FALSE)),"",VLOOKUP($B7137,Insumos!$C:$G,4,FALSE))</f>
        <v/>
      </c>
      <c r="G7137" s="141"/>
      <c r="H7137" s="56">
        <f t="shared" si="259"/>
        <v>0</v>
      </c>
    </row>
    <row r="7138">
      <c r="A7138" s="53">
        <v>6.0</v>
      </c>
      <c r="B7138" s="153"/>
      <c r="C7138" s="55" t="str">
        <f>+IF(ISERROR(VLOOKUP($B7138,Insumos!$C:$G,3,FALSE)),"",VLOOKUP($B7138,Insumos!$C:$G,3,FALSE))</f>
        <v/>
      </c>
      <c r="D7138" s="56" t="str">
        <f>+IF(ISERROR(VLOOKUP($B7138,Insumos!$C:$G,2,FALSE)),"",VLOOKUP($B7138,Insumos!$C:$G,2,FALSE))</f>
        <v/>
      </c>
      <c r="E7138" s="57" t="str">
        <f>+IF(ISERROR(VLOOKUP($B7138,Insumos!$C:$G,5,FALSE)),"",VLOOKUP($B7138,Insumos!$C:$G,5,FALSE))</f>
        <v/>
      </c>
      <c r="F7138" s="55" t="str">
        <f>+IF(ISERROR(VLOOKUP($B7138,Insumos!$C:$G,4,FALSE)),"",VLOOKUP($B7138,Insumos!$C:$G,4,FALSE))</f>
        <v/>
      </c>
      <c r="G7138" s="141"/>
      <c r="H7138" s="56">
        <f t="shared" si="259"/>
        <v>0</v>
      </c>
    </row>
    <row r="7139">
      <c r="A7139" s="53">
        <v>7.0</v>
      </c>
      <c r="B7139" s="153"/>
      <c r="C7139" s="55" t="str">
        <f>+IF(ISERROR(VLOOKUP($B7139,Insumos!$C:$G,3,FALSE)),"",VLOOKUP($B7139,Insumos!$C:$G,3,FALSE))</f>
        <v/>
      </c>
      <c r="D7139" s="56" t="str">
        <f>+IF(ISERROR(VLOOKUP($B7139,Insumos!$C:$G,2,FALSE)),"",VLOOKUP($B7139,Insumos!$C:$G,2,FALSE))</f>
        <v/>
      </c>
      <c r="E7139" s="57" t="str">
        <f>+IF(ISERROR(VLOOKUP($B7139,Insumos!$C:$G,5,FALSE)),"",VLOOKUP($B7139,Insumos!$C:$G,5,FALSE))</f>
        <v/>
      </c>
      <c r="F7139" s="55" t="str">
        <f>+IF(ISERROR(VLOOKUP($B7139,Insumos!$C:$G,4,FALSE)),"",VLOOKUP($B7139,Insumos!$C:$G,4,FALSE))</f>
        <v/>
      </c>
      <c r="G7139" s="141"/>
      <c r="H7139" s="56">
        <f t="shared" si="259"/>
        <v>0</v>
      </c>
    </row>
    <row r="7140">
      <c r="A7140" s="53">
        <v>8.0</v>
      </c>
      <c r="B7140" s="153"/>
      <c r="C7140" s="55" t="str">
        <f>+IF(ISERROR(VLOOKUP($B7140,Insumos!$C:$G,3,FALSE)),"",VLOOKUP($B7140,Insumos!$C:$G,3,FALSE))</f>
        <v/>
      </c>
      <c r="D7140" s="56" t="str">
        <f>+IF(ISERROR(VLOOKUP($B7140,Insumos!$C:$G,2,FALSE)),"",VLOOKUP($B7140,Insumos!$C:$G,2,FALSE))</f>
        <v/>
      </c>
      <c r="E7140" s="57" t="str">
        <f>+IF(ISERROR(VLOOKUP($B7140,Insumos!$C:$G,5,FALSE)),"",VLOOKUP($B7140,Insumos!$C:$G,5,FALSE))</f>
        <v/>
      </c>
      <c r="F7140" s="55" t="str">
        <f>+IF(ISERROR(VLOOKUP($B7140,Insumos!$C:$G,4,FALSE)),"",VLOOKUP($B7140,Insumos!$C:$G,4,FALSE))</f>
        <v/>
      </c>
      <c r="G7140" s="141"/>
      <c r="H7140" s="56">
        <f t="shared" si="259"/>
        <v>0</v>
      </c>
    </row>
    <row r="7141">
      <c r="A7141" s="53">
        <v>11.0</v>
      </c>
      <c r="B7141" s="153"/>
      <c r="C7141" s="55" t="str">
        <f>+IF(ISERROR(VLOOKUP($B7141,Insumos!$C:$G,3,FALSE)),"",VLOOKUP($B7141,Insumos!$C:$G,3,FALSE))</f>
        <v/>
      </c>
      <c r="D7141" s="56" t="str">
        <f>+IF(ISERROR(VLOOKUP($B7141,Insumos!$C:$G,2,FALSE)),"",VLOOKUP($B7141,Insumos!$C:$G,2,FALSE))</f>
        <v/>
      </c>
      <c r="E7141" s="57" t="str">
        <f>+IF(ISERROR(VLOOKUP($B7141,Insumos!$C:$G,5,FALSE)),"",VLOOKUP($B7141,Insumos!$C:$G,5,FALSE))</f>
        <v/>
      </c>
      <c r="F7141" s="55" t="str">
        <f>+IF(ISERROR(VLOOKUP($B7141,Insumos!$C:$G,4,FALSE)),"",VLOOKUP($B7141,Insumos!$C:$G,4,FALSE))</f>
        <v/>
      </c>
      <c r="G7141" s="141"/>
      <c r="H7141" s="56">
        <f t="shared" si="259"/>
        <v>0</v>
      </c>
    </row>
    <row r="7142">
      <c r="A7142" s="53">
        <v>12.0</v>
      </c>
      <c r="B7142" s="153"/>
      <c r="C7142" s="55" t="str">
        <f>+IF(ISERROR(VLOOKUP($B7142,Insumos!$C:$G,3,FALSE)),"",VLOOKUP($B7142,Insumos!$C:$G,3,FALSE))</f>
        <v/>
      </c>
      <c r="D7142" s="56" t="str">
        <f>+IF(ISERROR(VLOOKUP($B7142,Insumos!$C:$G,2,FALSE)),"",VLOOKUP($B7142,Insumos!$C:$G,2,FALSE))</f>
        <v/>
      </c>
      <c r="E7142" s="57" t="str">
        <f>+IF(ISERROR(VLOOKUP($B7142,Insumos!$C:$G,5,FALSE)),"",VLOOKUP($B7142,Insumos!$C:$G,5,FALSE))</f>
        <v/>
      </c>
      <c r="F7142" s="55" t="str">
        <f>+IF(ISERROR(VLOOKUP($B7142,Insumos!$C:$G,4,FALSE)),"",VLOOKUP($B7142,Insumos!$C:$G,4,FALSE))</f>
        <v/>
      </c>
      <c r="G7142" s="141"/>
      <c r="H7142" s="56">
        <f t="shared" si="259"/>
        <v>0</v>
      </c>
    </row>
    <row r="7143">
      <c r="A7143" s="42"/>
      <c r="B7143" s="140"/>
      <c r="C7143" s="41"/>
      <c r="D7143" s="44"/>
      <c r="E7143" s="45"/>
      <c r="F7143" s="41"/>
      <c r="G7143" s="67" t="s">
        <v>566</v>
      </c>
      <c r="H7143" s="68">
        <f>+SUM(H7133:H7142)</f>
        <v>562.15</v>
      </c>
    </row>
    <row r="7144">
      <c r="A7144" s="42"/>
      <c r="B7144" s="140"/>
      <c r="C7144" s="41"/>
      <c r="D7144" s="44"/>
      <c r="E7144" s="45"/>
      <c r="F7144" s="41"/>
      <c r="G7144" s="67" t="s">
        <v>569</v>
      </c>
      <c r="H7144" s="142">
        <f>+H7143/10</f>
        <v>56.215</v>
      </c>
    </row>
    <row r="7145">
      <c r="A7145" s="42"/>
      <c r="B7145" s="140"/>
      <c r="C7145" s="41"/>
      <c r="D7145" s="44"/>
      <c r="E7145" s="45"/>
      <c r="F7145" s="41"/>
      <c r="G7145" s="67" t="s">
        <v>570</v>
      </c>
      <c r="H7145" s="143">
        <f>(H7143+H7144)*1.19</f>
        <v>735.85435</v>
      </c>
    </row>
    <row r="7146">
      <c r="A7146" s="42"/>
      <c r="B7146" s="140"/>
      <c r="C7146" s="41"/>
      <c r="D7146" s="44"/>
      <c r="E7146" s="45"/>
      <c r="F7146" s="41"/>
      <c r="G7146" s="67" t="s">
        <v>571</v>
      </c>
      <c r="H7146" s="144">
        <f>+H7145/H7147</f>
        <v>0.2461051338</v>
      </c>
    </row>
    <row r="7147">
      <c r="A7147" s="42"/>
      <c r="B7147" s="140"/>
      <c r="C7147" s="41"/>
      <c r="D7147" s="44"/>
      <c r="E7147" s="45"/>
      <c r="F7147" s="41"/>
      <c r="G7147" s="67" t="s">
        <v>572</v>
      </c>
      <c r="H7147" s="145">
        <v>2990.0</v>
      </c>
    </row>
    <row r="7148">
      <c r="A7148" s="42"/>
      <c r="B7148" s="140"/>
      <c r="C7148" s="41"/>
      <c r="D7148" s="44"/>
      <c r="E7148" s="45"/>
      <c r="F7148" s="41"/>
      <c r="G7148" s="67"/>
      <c r="H7148" s="169"/>
    </row>
    <row r="7149">
      <c r="A7149" s="42"/>
      <c r="B7149" s="140"/>
      <c r="C7149" s="41"/>
      <c r="D7149" s="44"/>
      <c r="E7149" s="45"/>
      <c r="F7149" s="41"/>
      <c r="G7149" s="67"/>
      <c r="H7149" s="205"/>
    </row>
    <row r="7150">
      <c r="A7150" s="42"/>
      <c r="B7150" s="140"/>
      <c r="C7150" s="41"/>
      <c r="D7150" s="44"/>
      <c r="E7150" s="45"/>
      <c r="F7150" s="41"/>
      <c r="G7150" s="67"/>
      <c r="H7150" s="205"/>
    </row>
    <row r="7151">
      <c r="A7151" s="42"/>
      <c r="B7151" s="140"/>
      <c r="C7151" s="41"/>
      <c r="D7151" s="44"/>
      <c r="E7151" s="45"/>
      <c r="F7151" s="41"/>
      <c r="G7151" s="67"/>
      <c r="H7151" s="205"/>
    </row>
    <row r="7152">
      <c r="A7152" s="42"/>
      <c r="B7152" s="140"/>
      <c r="C7152" s="41"/>
      <c r="D7152" s="44"/>
      <c r="E7152" s="45"/>
      <c r="F7152" s="41"/>
      <c r="G7152" s="67"/>
      <c r="H7152" s="205"/>
    </row>
    <row r="7153">
      <c r="A7153" s="42"/>
      <c r="B7153" s="140"/>
      <c r="C7153" s="41"/>
      <c r="D7153" s="44"/>
      <c r="E7153" s="45"/>
      <c r="F7153" s="41"/>
      <c r="G7153" s="67"/>
      <c r="H7153" s="205"/>
    </row>
    <row r="7154">
      <c r="A7154" s="138" t="s">
        <v>562</v>
      </c>
      <c r="B7154" s="139" t="s">
        <v>773</v>
      </c>
      <c r="C7154" s="34">
        <v>1.0</v>
      </c>
      <c r="D7154" s="35"/>
      <c r="E7154" s="36"/>
      <c r="F7154" s="37"/>
      <c r="G7154" s="38"/>
      <c r="H7154" s="35"/>
    </row>
    <row r="7155">
      <c r="A7155" s="48" t="s">
        <v>476</v>
      </c>
      <c r="B7155" s="48" t="s">
        <v>477</v>
      </c>
      <c r="C7155" s="48" t="s">
        <v>478</v>
      </c>
      <c r="D7155" s="49" t="s">
        <v>564</v>
      </c>
      <c r="E7155" s="50" t="s">
        <v>10</v>
      </c>
      <c r="F7155" s="48" t="s">
        <v>480</v>
      </c>
      <c r="G7155" s="51" t="s">
        <v>481</v>
      </c>
      <c r="H7155" s="49" t="s">
        <v>565</v>
      </c>
    </row>
    <row r="7156">
      <c r="A7156" s="53">
        <v>1.0</v>
      </c>
      <c r="B7156" s="230" t="s">
        <v>272</v>
      </c>
      <c r="C7156" s="55" t="str">
        <f>+IF(ISERROR(VLOOKUP($B7156,Insumos!$C:$G,3,FALSE)),"",VLOOKUP($B7156,Insumos!$C:$G,3,FALSE))</f>
        <v>ROLLS</v>
      </c>
      <c r="D7156" s="56">
        <f>+IF(ISERROR(VLOOKUP($B7156,Insumos!$C:$G,2,FALSE)),"",VLOOKUP($B7156,Insumos!$C:$G,2,FALSE))</f>
        <v>428.35</v>
      </c>
      <c r="E7156" s="57">
        <f>+IF(ISERROR(VLOOKUP($B7156,Insumos!$C:$G,5,FALSE)),"",VLOOKUP($B7156,Insumos!$C:$G,5,FALSE))</f>
        <v>1</v>
      </c>
      <c r="F7156" s="55" t="str">
        <f>+IF(ISERROR(VLOOKUP($B7156,Insumos!$C:$G,4,FALSE)),"",VLOOKUP($B7156,Insumos!$C:$G,4,FALSE))</f>
        <v>ROLLS</v>
      </c>
      <c r="G7156" s="141">
        <v>1.0</v>
      </c>
      <c r="H7156" s="56">
        <f t="shared" ref="H7156:H7167" si="260">IF(ISERROR(ROUND(+D7156/E7156*G7156,2)),0,ROUND(+D7156/E7156*G7156,2))</f>
        <v>428.35</v>
      </c>
    </row>
    <row r="7157">
      <c r="A7157" s="53">
        <v>2.0</v>
      </c>
      <c r="B7157" s="230" t="s">
        <v>463</v>
      </c>
      <c r="C7157" s="55" t="str">
        <f>+IF(ISERROR(VLOOKUP($B7157,Insumos!$C:$G,3,FALSE)),"",VLOOKUP($B7157,Insumos!$C:$G,3,FALSE))</f>
        <v>ROLL</v>
      </c>
      <c r="D7157" s="56">
        <f>+IF(ISERROR(VLOOKUP($B7157,Insumos!$C:$G,2,FALSE)),"",VLOOKUP($B7157,Insumos!$C:$G,2,FALSE))</f>
        <v>1258.59</v>
      </c>
      <c r="E7157" s="57">
        <f>+IF(ISERROR(VLOOKUP($B7157,Insumos!$C:$G,5,FALSE)),"",VLOOKUP($B7157,Insumos!$C:$G,5,FALSE))</f>
        <v>1</v>
      </c>
      <c r="F7157" s="55" t="str">
        <f>+IF(ISERROR(VLOOKUP($B7157,Insumos!$C:$G,4,FALSE)),"",VLOOKUP($B7157,Insumos!$C:$G,4,FALSE))</f>
        <v>ROLL</v>
      </c>
      <c r="G7157" s="141">
        <v>1.0</v>
      </c>
      <c r="H7157" s="56">
        <f t="shared" si="260"/>
        <v>1258.59</v>
      </c>
    </row>
    <row r="7158">
      <c r="A7158" s="53">
        <v>3.0</v>
      </c>
      <c r="B7158" s="230" t="s">
        <v>340</v>
      </c>
      <c r="C7158" s="55" t="str">
        <f>+IF(ISERROR(VLOOKUP($B7158,Insumos!$C:$G,3,FALSE)),"",VLOOKUP($B7158,Insumos!$C:$G,3,FALSE))</f>
        <v>LATA</v>
      </c>
      <c r="D7158" s="56">
        <f>+IF(ISERROR(VLOOKUP($B7158,Insumos!$C:$G,2,FALSE)),"",VLOOKUP($B7158,Insumos!$C:$G,2,FALSE))</f>
        <v>512.403</v>
      </c>
      <c r="E7158" s="57">
        <f>+IF(ISERROR(VLOOKUP($B7158,Insumos!$C:$G,5,FALSE)),"",VLOOKUP($B7158,Insumos!$C:$G,5,FALSE))</f>
        <v>1</v>
      </c>
      <c r="F7158" s="55" t="str">
        <f>+IF(ISERROR(VLOOKUP($B7158,Insumos!$C:$G,4,FALSE)),"",VLOOKUP($B7158,Insumos!$C:$G,4,FALSE))</f>
        <v>LATA</v>
      </c>
      <c r="G7158" s="141">
        <v>1.0</v>
      </c>
      <c r="H7158" s="56">
        <f t="shared" si="260"/>
        <v>512.4</v>
      </c>
    </row>
    <row r="7159">
      <c r="A7159" s="53">
        <v>4.0</v>
      </c>
      <c r="B7159" s="55" t="s">
        <v>297</v>
      </c>
      <c r="C7159" s="55" t="str">
        <f>+IF(ISERROR(VLOOKUP($B7159,Insumos!$C:$G,3,FALSE)),"",VLOOKUP($B7159,Insumos!$C:$G,3,FALSE))</f>
        <v>CAJA</v>
      </c>
      <c r="D7159" s="56">
        <f>+IF(ISERROR(VLOOKUP($B7159,Insumos!$C:$G,2,FALSE)),"",VLOOKUP($B7159,Insumos!$C:$G,2,FALSE))</f>
        <v>110</v>
      </c>
      <c r="E7159" s="57">
        <f>+IF(ISERROR(VLOOKUP($B7159,Insumos!$C:$G,5,FALSE)),"",VLOOKUP($B7159,Insumos!$C:$G,5,FALSE))</f>
        <v>1</v>
      </c>
      <c r="F7159" s="55" t="str">
        <f>+IF(ISERROR(VLOOKUP($B7159,Insumos!$C:$G,4,FALSE)),"",VLOOKUP($B7159,Insumos!$C:$G,4,FALSE))</f>
        <v>CAJA</v>
      </c>
      <c r="G7159" s="141">
        <v>2.0</v>
      </c>
      <c r="H7159" s="56">
        <f t="shared" si="260"/>
        <v>220</v>
      </c>
    </row>
    <row r="7160">
      <c r="A7160" s="53">
        <v>5.0</v>
      </c>
      <c r="B7160" s="55" t="s">
        <v>314</v>
      </c>
      <c r="C7160" s="55" t="str">
        <f>+IF(ISERROR(VLOOKUP($B7160,Insumos!$C:$G,3,FALSE)),"",VLOOKUP($B7160,Insumos!$C:$G,3,FALSE))</f>
        <v>UNIDAD</v>
      </c>
      <c r="D7160" s="56">
        <f>+IF(ISERROR(VLOOKUP($B7160,Insumos!$C:$G,2,FALSE)),"",VLOOKUP($B7160,Insumos!$C:$G,2,FALSE))</f>
        <v>10.5</v>
      </c>
      <c r="E7160" s="57">
        <f>+IF(ISERROR(VLOOKUP($B7160,Insumos!$C:$G,5,FALSE)),"",VLOOKUP($B7160,Insumos!$C:$G,5,FALSE))</f>
        <v>1</v>
      </c>
      <c r="F7160" s="55" t="str">
        <f>+IF(ISERROR(VLOOKUP($B7160,Insumos!$C:$G,4,FALSE)),"",VLOOKUP($B7160,Insumos!$C:$G,4,FALSE))</f>
        <v>UNIDAD</v>
      </c>
      <c r="G7160" s="141">
        <v>2.0</v>
      </c>
      <c r="H7160" s="56">
        <f t="shared" si="260"/>
        <v>21</v>
      </c>
    </row>
    <row r="7161">
      <c r="A7161" s="53">
        <v>6.0</v>
      </c>
      <c r="B7161" s="55" t="s">
        <v>156</v>
      </c>
      <c r="C7161" s="55" t="str">
        <f>+IF(ISERROR(VLOOKUP($B7161,Insumos!$C:$G,3,FALSE)),"",VLOOKUP($B7161,Insumos!$C:$G,3,FALSE))</f>
        <v>GRAMOS</v>
      </c>
      <c r="D7161" s="56">
        <f>+IF(ISERROR(VLOOKUP($B7161,Insumos!$C:$G,2,FALSE)),"",VLOOKUP($B7161,Insumos!$C:$G,2,FALSE))</f>
        <v>909</v>
      </c>
      <c r="E7161" s="57">
        <f>+IF(ISERROR(VLOOKUP($B7161,Insumos!$C:$G,5,FALSE)),"",VLOOKUP($B7161,Insumos!$C:$G,5,FALSE))</f>
        <v>1000</v>
      </c>
      <c r="F7161" s="55" t="str">
        <f>+IF(ISERROR(VLOOKUP($B7161,Insumos!$C:$G,4,FALSE)),"",VLOOKUP($B7161,Insumos!$C:$G,4,FALSE))</f>
        <v>GRAMOS</v>
      </c>
      <c r="G7161" s="141">
        <v>8.0</v>
      </c>
      <c r="H7161" s="56">
        <f t="shared" si="260"/>
        <v>7.27</v>
      </c>
    </row>
    <row r="7162">
      <c r="A7162" s="53">
        <v>7.0</v>
      </c>
      <c r="B7162" s="55" t="s">
        <v>313</v>
      </c>
      <c r="C7162" s="55" t="str">
        <f>+IF(ISERROR(VLOOKUP($B7162,Insumos!$C:$G,3,FALSE)),"",VLOOKUP($B7162,Insumos!$C:$G,3,FALSE))</f>
        <v>GRAMOS</v>
      </c>
      <c r="D7162" s="56">
        <f>+IF(ISERROR(VLOOKUP($B7162,Insumos!$C:$G,2,FALSE)),"",VLOOKUP($B7162,Insumos!$C:$G,2,FALSE))</f>
        <v>6750</v>
      </c>
      <c r="E7162" s="57">
        <f>+IF(ISERROR(VLOOKUP($B7162,Insumos!$C:$G,5,FALSE)),"",VLOOKUP($B7162,Insumos!$C:$G,5,FALSE))</f>
        <v>1000</v>
      </c>
      <c r="F7162" s="55" t="str">
        <f>+IF(ISERROR(VLOOKUP($B7162,Insumos!$C:$G,4,FALSE)),"",VLOOKUP($B7162,Insumos!$C:$G,4,FALSE))</f>
        <v>GRAMOS</v>
      </c>
      <c r="G7162" s="141">
        <v>8.0</v>
      </c>
      <c r="H7162" s="56">
        <f t="shared" si="260"/>
        <v>54</v>
      </c>
    </row>
    <row r="7163">
      <c r="A7163" s="53">
        <v>8.0</v>
      </c>
      <c r="B7163" s="55" t="s">
        <v>311</v>
      </c>
      <c r="C7163" s="55" t="str">
        <f>+IF(ISERROR(VLOOKUP($B7163,Insumos!$C:$G,3,FALSE)),"",VLOOKUP($B7163,Insumos!$C:$G,3,FALSE))</f>
        <v>UNIDAD</v>
      </c>
      <c r="D7163" s="56">
        <f>+IF(ISERROR(VLOOKUP($B7163,Insumos!$C:$G,2,FALSE)),"",VLOOKUP($B7163,Insumos!$C:$G,2,FALSE))</f>
        <v>75.25</v>
      </c>
      <c r="E7163" s="57">
        <f>+IF(ISERROR(VLOOKUP($B7163,Insumos!$C:$G,5,FALSE)),"",VLOOKUP($B7163,Insumos!$C:$G,5,FALSE))</f>
        <v>1</v>
      </c>
      <c r="F7163" s="55" t="str">
        <f>+IF(ISERROR(VLOOKUP($B7163,Insumos!$C:$G,4,FALSE)),"",VLOOKUP($B7163,Insumos!$C:$G,4,FALSE))</f>
        <v>UNIDAD</v>
      </c>
      <c r="G7163" s="141">
        <v>1.0</v>
      </c>
      <c r="H7163" s="56">
        <f t="shared" si="260"/>
        <v>75.25</v>
      </c>
    </row>
    <row r="7164">
      <c r="A7164" s="53">
        <v>10.0</v>
      </c>
      <c r="B7164" s="55" t="s">
        <v>312</v>
      </c>
      <c r="C7164" s="55" t="str">
        <f>+IF(ISERROR(VLOOKUP($B7164,Insumos!$C:$G,3,FALSE)),"",VLOOKUP($B7164,Insumos!$C:$G,3,FALSE))</f>
        <v>UNIDAD</v>
      </c>
      <c r="D7164" s="56">
        <f>+IF(ISERROR(VLOOKUP($B7164,Insumos!$C:$G,2,FALSE)),"",VLOOKUP($B7164,Insumos!$C:$G,2,FALSE))</f>
        <v>90.25</v>
      </c>
      <c r="E7164" s="57">
        <f>+IF(ISERROR(VLOOKUP($B7164,Insumos!$C:$G,5,FALSE)),"",VLOOKUP($B7164,Insumos!$C:$G,5,FALSE))</f>
        <v>1</v>
      </c>
      <c r="F7164" s="55" t="str">
        <f>+IF(ISERROR(VLOOKUP($B7164,Insumos!$C:$G,4,FALSE)),"",VLOOKUP($B7164,Insumos!$C:$G,4,FALSE))</f>
        <v>UNIDAD</v>
      </c>
      <c r="G7164" s="141">
        <v>1.0</v>
      </c>
      <c r="H7164" s="56">
        <f t="shared" si="260"/>
        <v>90.25</v>
      </c>
    </row>
    <row r="7165">
      <c r="A7165" s="53">
        <v>11.0</v>
      </c>
      <c r="B7165" s="55" t="s">
        <v>303</v>
      </c>
      <c r="C7165" s="55" t="str">
        <f>+IF(ISERROR(VLOOKUP($B7165,Insumos!$C:$G,3,FALSE)),"",VLOOKUP($B7165,Insumos!$C:$G,3,FALSE))</f>
        <v>UNIDAD</v>
      </c>
      <c r="D7165" s="56">
        <f>+IF(ISERROR(VLOOKUP($B7165,Insumos!$C:$G,2,FALSE)),"",VLOOKUP($B7165,Insumos!$C:$G,2,FALSE))</f>
        <v>10</v>
      </c>
      <c r="E7165" s="57">
        <f>+IF(ISERROR(VLOOKUP($B7165,Insumos!$C:$G,5,FALSE)),"",VLOOKUP($B7165,Insumos!$C:$G,5,FALSE))</f>
        <v>1</v>
      </c>
      <c r="F7165" s="55" t="str">
        <f>+IF(ISERROR(VLOOKUP($B7165,Insumos!$C:$G,4,FALSE)),"",VLOOKUP($B7165,Insumos!$C:$G,4,FALSE))</f>
        <v>UNIDAD</v>
      </c>
      <c r="G7165" s="141">
        <v>2.0</v>
      </c>
      <c r="H7165" s="56">
        <f t="shared" si="260"/>
        <v>20</v>
      </c>
    </row>
    <row r="7166">
      <c r="A7166" s="53">
        <v>12.0</v>
      </c>
      <c r="B7166" s="226" t="s">
        <v>304</v>
      </c>
      <c r="C7166" s="55" t="str">
        <f>+IF(ISERROR(VLOOKUP($B7166,Insumos!$C:$G,3,FALSE)),"",VLOOKUP($B7166,Insumos!$C:$G,3,FALSE))</f>
        <v>UNIDAD</v>
      </c>
      <c r="D7166" s="56">
        <f>+IF(ISERROR(VLOOKUP($B7166,Insumos!$C:$G,2,FALSE)),"",VLOOKUP($B7166,Insumos!$C:$G,2,FALSE))</f>
        <v>9</v>
      </c>
      <c r="E7166" s="57">
        <f>+IF(ISERROR(VLOOKUP($B7166,Insumos!$C:$G,5,FALSE)),"",VLOOKUP($B7166,Insumos!$C:$G,5,FALSE))</f>
        <v>1</v>
      </c>
      <c r="F7166" s="55" t="str">
        <f>+IF(ISERROR(VLOOKUP($B7166,Insumos!$C:$G,4,FALSE)),"",VLOOKUP($B7166,Insumos!$C:$G,4,FALSE))</f>
        <v>UNIDAD</v>
      </c>
      <c r="G7166" s="141">
        <v>2.0</v>
      </c>
      <c r="H7166" s="56">
        <f t="shared" si="260"/>
        <v>18</v>
      </c>
    </row>
    <row r="7167">
      <c r="A7167" s="53">
        <v>13.0</v>
      </c>
      <c r="B7167" s="55" t="s">
        <v>315</v>
      </c>
      <c r="C7167" s="173" t="str">
        <f>+IF(ISERROR(VLOOKUP($B7167,Insumos!$C:$G,3,FALSE)),"",VLOOKUP($B7167,Insumos!$C:$G,3,FALSE))</f>
        <v>UNIDAD</v>
      </c>
      <c r="D7167" s="56">
        <f>+IF(ISERROR(VLOOKUP($B7167,Insumos!$C:$G,2,FALSE)),"",VLOOKUP($B7167,Insumos!$C:$G,2,FALSE))</f>
        <v>170</v>
      </c>
      <c r="E7167" s="57">
        <f>+IF(ISERROR(VLOOKUP($B7167,Insumos!$C:$G,5,FALSE)),"",VLOOKUP($B7167,Insumos!$C:$G,5,FALSE))</f>
        <v>1</v>
      </c>
      <c r="F7167" s="55" t="str">
        <f>+IF(ISERROR(VLOOKUP($B7167,Insumos!$C:$G,4,FALSE)),"",VLOOKUP($B7167,Insumos!$C:$G,4,FALSE))</f>
        <v>UNIDAD</v>
      </c>
      <c r="G7167" s="141">
        <v>1.0</v>
      </c>
      <c r="H7167" s="56">
        <f t="shared" si="260"/>
        <v>170</v>
      </c>
    </row>
    <row r="7168">
      <c r="A7168" s="42"/>
      <c r="B7168" s="140"/>
      <c r="C7168" s="41"/>
      <c r="D7168" s="44"/>
      <c r="E7168" s="45"/>
      <c r="F7168" s="41"/>
      <c r="G7168" s="67" t="s">
        <v>566</v>
      </c>
      <c r="H7168" s="68">
        <f>+SUM(H7156:H7167)</f>
        <v>2875.11</v>
      </c>
    </row>
    <row r="7169">
      <c r="A7169" s="42"/>
      <c r="B7169" s="140"/>
      <c r="C7169" s="41"/>
      <c r="D7169" s="44"/>
      <c r="E7169" s="45"/>
      <c r="F7169" s="41"/>
      <c r="G7169" s="67" t="s">
        <v>569</v>
      </c>
      <c r="H7169" s="142">
        <f>+H7168/10</f>
        <v>287.511</v>
      </c>
    </row>
    <row r="7170">
      <c r="A7170" s="42"/>
      <c r="B7170" s="140"/>
      <c r="C7170" s="41"/>
      <c r="D7170" s="44"/>
      <c r="E7170" s="45"/>
      <c r="F7170" s="41"/>
      <c r="G7170" s="67" t="s">
        <v>570</v>
      </c>
      <c r="H7170" s="143">
        <f>(H7168+H7169)*1.19</f>
        <v>3763.51899</v>
      </c>
    </row>
    <row r="7171">
      <c r="A7171" s="42"/>
      <c r="B7171" s="140"/>
      <c r="C7171" s="41"/>
      <c r="D7171" s="44"/>
      <c r="E7171" s="45"/>
      <c r="F7171" s="41"/>
      <c r="G7171" s="67" t="s">
        <v>571</v>
      </c>
      <c r="H7171" s="144">
        <f>+H7170/H7172</f>
        <v>0.3767286276</v>
      </c>
    </row>
    <row r="7172">
      <c r="A7172" s="42"/>
      <c r="B7172" s="140"/>
      <c r="C7172" s="41"/>
      <c r="D7172" s="44"/>
      <c r="E7172" s="45"/>
      <c r="F7172" s="41"/>
      <c r="G7172" s="67" t="s">
        <v>572</v>
      </c>
      <c r="H7172" s="145">
        <v>9990.0</v>
      </c>
      <c r="I7172" s="159">
        <v>13990.0</v>
      </c>
    </row>
    <row r="7173">
      <c r="A7173" s="138" t="s">
        <v>562</v>
      </c>
      <c r="B7173" s="139" t="s">
        <v>774</v>
      </c>
      <c r="C7173" s="34"/>
      <c r="D7173" s="35"/>
      <c r="E7173" s="36"/>
      <c r="F7173" s="37"/>
      <c r="G7173" s="38"/>
      <c r="H7173" s="35"/>
    </row>
    <row r="7174">
      <c r="A7174" s="48" t="s">
        <v>476</v>
      </c>
      <c r="B7174" s="48" t="s">
        <v>477</v>
      </c>
      <c r="C7174" s="48" t="s">
        <v>478</v>
      </c>
      <c r="D7174" s="49" t="s">
        <v>564</v>
      </c>
      <c r="E7174" s="50" t="s">
        <v>10</v>
      </c>
      <c r="F7174" s="48" t="s">
        <v>480</v>
      </c>
      <c r="G7174" s="51" t="s">
        <v>481</v>
      </c>
      <c r="H7174" s="49" t="s">
        <v>565</v>
      </c>
    </row>
    <row r="7175">
      <c r="A7175" s="53">
        <v>1.0</v>
      </c>
      <c r="B7175" s="230" t="s">
        <v>272</v>
      </c>
      <c r="C7175" s="55" t="str">
        <f>+IF(ISERROR(VLOOKUP($B7175,Insumos!$C:$G,3,FALSE)),"",VLOOKUP($B7175,Insumos!$C:$G,3,FALSE))</f>
        <v>ROLLS</v>
      </c>
      <c r="D7175" s="56">
        <f>+IF(ISERROR(VLOOKUP($B7175,Insumos!$C:$G,2,FALSE)),"",VLOOKUP($B7175,Insumos!$C:$G,2,FALSE))</f>
        <v>428.35</v>
      </c>
      <c r="E7175" s="57">
        <f>+IF(ISERROR(VLOOKUP($B7175,Insumos!$C:$G,5,FALSE)),"",VLOOKUP($B7175,Insumos!$C:$G,5,FALSE))</f>
        <v>1</v>
      </c>
      <c r="F7175" s="55" t="str">
        <f>+IF(ISERROR(VLOOKUP($B7175,Insumos!$C:$G,4,FALSE)),"",VLOOKUP($B7175,Insumos!$C:$G,4,FALSE))</f>
        <v>ROLLS</v>
      </c>
      <c r="G7175" s="141">
        <v>1.0</v>
      </c>
      <c r="H7175" s="56">
        <f t="shared" ref="H7175:H7187" si="261">IF(ISERROR(ROUND(+D7175/E7175*G7175,2)),0,ROUND(+D7175/E7175*G7175,2))</f>
        <v>428.35</v>
      </c>
    </row>
    <row r="7176">
      <c r="A7176" s="53">
        <v>2.0</v>
      </c>
      <c r="B7176" s="230" t="s">
        <v>463</v>
      </c>
      <c r="C7176" s="55" t="str">
        <f>+IF(ISERROR(VLOOKUP($B7176,Insumos!$C:$G,3,FALSE)),"",VLOOKUP($B7176,Insumos!$C:$G,3,FALSE))</f>
        <v>ROLL</v>
      </c>
      <c r="D7176" s="56">
        <f>+IF(ISERROR(VLOOKUP($B7176,Insumos!$C:$G,2,FALSE)),"",VLOOKUP($B7176,Insumos!$C:$G,2,FALSE))</f>
        <v>1258.59</v>
      </c>
      <c r="E7176" s="57">
        <f>+IF(ISERROR(VLOOKUP($B7176,Insumos!$C:$G,5,FALSE)),"",VLOOKUP($B7176,Insumos!$C:$G,5,FALSE))</f>
        <v>1</v>
      </c>
      <c r="F7176" s="55" t="str">
        <f>+IF(ISERROR(VLOOKUP($B7176,Insumos!$C:$G,4,FALSE)),"",VLOOKUP($B7176,Insumos!$C:$G,4,FALSE))</f>
        <v>ROLL</v>
      </c>
      <c r="G7176" s="141">
        <v>1.0</v>
      </c>
      <c r="H7176" s="56">
        <f t="shared" si="261"/>
        <v>1258.59</v>
      </c>
    </row>
    <row r="7177">
      <c r="A7177" s="53">
        <v>4.0</v>
      </c>
      <c r="B7177" s="55" t="s">
        <v>294</v>
      </c>
      <c r="C7177" s="55" t="str">
        <f>+IF(ISERROR(VLOOKUP($B7177,Insumos!$C:$G,3,FALSE)),"",VLOOKUP($B7177,Insumos!$C:$G,3,FALSE))</f>
        <v>CAJA</v>
      </c>
      <c r="D7177" s="56">
        <f>+IF(ISERROR(VLOOKUP($B7177,Insumos!$C:$G,2,FALSE)),"",VLOOKUP($B7177,Insumos!$C:$G,2,FALSE))</f>
        <v>180</v>
      </c>
      <c r="E7177" s="57">
        <f>+IF(ISERROR(VLOOKUP($B7177,Insumos!$C:$G,5,FALSE)),"",VLOOKUP($B7177,Insumos!$C:$G,5,FALSE))</f>
        <v>1</v>
      </c>
      <c r="F7177" s="55" t="str">
        <f>+IF(ISERROR(VLOOKUP($B7177,Insumos!$C:$G,4,FALSE)),"",VLOOKUP($B7177,Insumos!$C:$G,4,FALSE))</f>
        <v>CAJA</v>
      </c>
      <c r="G7177" s="141">
        <v>2.0</v>
      </c>
      <c r="H7177" s="56">
        <f t="shared" si="261"/>
        <v>360</v>
      </c>
    </row>
    <row r="7178">
      <c r="A7178" s="53">
        <v>5.0</v>
      </c>
      <c r="B7178" s="55" t="s">
        <v>314</v>
      </c>
      <c r="C7178" s="55" t="str">
        <f>+IF(ISERROR(VLOOKUP($B7178,Insumos!$C:$G,3,FALSE)),"",VLOOKUP($B7178,Insumos!$C:$G,3,FALSE))</f>
        <v>UNIDAD</v>
      </c>
      <c r="D7178" s="56">
        <f>+IF(ISERROR(VLOOKUP($B7178,Insumos!$C:$G,2,FALSE)),"",VLOOKUP($B7178,Insumos!$C:$G,2,FALSE))</f>
        <v>10.5</v>
      </c>
      <c r="E7178" s="57">
        <f>+IF(ISERROR(VLOOKUP($B7178,Insumos!$C:$G,5,FALSE)),"",VLOOKUP($B7178,Insumos!$C:$G,5,FALSE))</f>
        <v>1</v>
      </c>
      <c r="F7178" s="55" t="str">
        <f>+IF(ISERROR(VLOOKUP($B7178,Insumos!$C:$G,4,FALSE)),"",VLOOKUP($B7178,Insumos!$C:$G,4,FALSE))</f>
        <v>UNIDAD</v>
      </c>
      <c r="G7178" s="141">
        <v>2.0</v>
      </c>
      <c r="H7178" s="56">
        <f t="shared" si="261"/>
        <v>21</v>
      </c>
    </row>
    <row r="7179">
      <c r="A7179" s="53">
        <v>6.0</v>
      </c>
      <c r="B7179" s="55" t="s">
        <v>156</v>
      </c>
      <c r="C7179" s="55" t="str">
        <f>+IF(ISERROR(VLOOKUP($B7179,Insumos!$C:$G,3,FALSE)),"",VLOOKUP($B7179,Insumos!$C:$G,3,FALSE))</f>
        <v>GRAMOS</v>
      </c>
      <c r="D7179" s="56">
        <f>+IF(ISERROR(VLOOKUP($B7179,Insumos!$C:$G,2,FALSE)),"",VLOOKUP($B7179,Insumos!$C:$G,2,FALSE))</f>
        <v>909</v>
      </c>
      <c r="E7179" s="57">
        <f>+IF(ISERROR(VLOOKUP($B7179,Insumos!$C:$G,5,FALSE)),"",VLOOKUP($B7179,Insumos!$C:$G,5,FALSE))</f>
        <v>1000</v>
      </c>
      <c r="F7179" s="55" t="str">
        <f>+IF(ISERROR(VLOOKUP($B7179,Insumos!$C:$G,4,FALSE)),"",VLOOKUP($B7179,Insumos!$C:$G,4,FALSE))</f>
        <v>GRAMOS</v>
      </c>
      <c r="G7179" s="141">
        <v>8.0</v>
      </c>
      <c r="H7179" s="56">
        <f t="shared" si="261"/>
        <v>7.27</v>
      </c>
    </row>
    <row r="7180">
      <c r="A7180" s="53">
        <v>7.0</v>
      </c>
      <c r="B7180" s="55" t="s">
        <v>313</v>
      </c>
      <c r="C7180" s="55" t="str">
        <f>+IF(ISERROR(VLOOKUP($B7180,Insumos!$C:$G,3,FALSE)),"",VLOOKUP($B7180,Insumos!$C:$G,3,FALSE))</f>
        <v>GRAMOS</v>
      </c>
      <c r="D7180" s="56">
        <f>+IF(ISERROR(VLOOKUP($B7180,Insumos!$C:$G,2,FALSE)),"",VLOOKUP($B7180,Insumos!$C:$G,2,FALSE))</f>
        <v>6750</v>
      </c>
      <c r="E7180" s="57">
        <f>+IF(ISERROR(VLOOKUP($B7180,Insumos!$C:$G,5,FALSE)),"",VLOOKUP($B7180,Insumos!$C:$G,5,FALSE))</f>
        <v>1000</v>
      </c>
      <c r="F7180" s="55" t="str">
        <f>+IF(ISERROR(VLOOKUP($B7180,Insumos!$C:$G,4,FALSE)),"",VLOOKUP($B7180,Insumos!$C:$G,4,FALSE))</f>
        <v>GRAMOS</v>
      </c>
      <c r="G7180" s="141">
        <v>8.0</v>
      </c>
      <c r="H7180" s="56">
        <f t="shared" si="261"/>
        <v>54</v>
      </c>
    </row>
    <row r="7181">
      <c r="A7181" s="53">
        <v>8.0</v>
      </c>
      <c r="B7181" s="55" t="s">
        <v>311</v>
      </c>
      <c r="C7181" s="55" t="str">
        <f>+IF(ISERROR(VLOOKUP($B7181,Insumos!$C:$G,3,FALSE)),"",VLOOKUP($B7181,Insumos!$C:$G,3,FALSE))</f>
        <v>UNIDAD</v>
      </c>
      <c r="D7181" s="56">
        <f>+IF(ISERROR(VLOOKUP($B7181,Insumos!$C:$G,2,FALSE)),"",VLOOKUP($B7181,Insumos!$C:$G,2,FALSE))</f>
        <v>75.25</v>
      </c>
      <c r="E7181" s="57">
        <f>+IF(ISERROR(VLOOKUP($B7181,Insumos!$C:$G,5,FALSE)),"",VLOOKUP($B7181,Insumos!$C:$G,5,FALSE))</f>
        <v>1</v>
      </c>
      <c r="F7181" s="55" t="str">
        <f>+IF(ISERROR(VLOOKUP($B7181,Insumos!$C:$G,4,FALSE)),"",VLOOKUP($B7181,Insumos!$C:$G,4,FALSE))</f>
        <v>UNIDAD</v>
      </c>
      <c r="G7181" s="141">
        <v>1.0</v>
      </c>
      <c r="H7181" s="56">
        <f t="shared" si="261"/>
        <v>75.25</v>
      </c>
    </row>
    <row r="7182">
      <c r="A7182" s="53">
        <v>9.0</v>
      </c>
      <c r="B7182" s="55" t="s">
        <v>312</v>
      </c>
      <c r="C7182" s="55" t="str">
        <f>+IF(ISERROR(VLOOKUP($B7182,Insumos!$C:$G,3,FALSE)),"",VLOOKUP($B7182,Insumos!$C:$G,3,FALSE))</f>
        <v>UNIDAD</v>
      </c>
      <c r="D7182" s="56">
        <f>+IF(ISERROR(VLOOKUP($B7182,Insumos!$C:$G,2,FALSE)),"",VLOOKUP($B7182,Insumos!$C:$G,2,FALSE))</f>
        <v>90.25</v>
      </c>
      <c r="E7182" s="57">
        <f>+IF(ISERROR(VLOOKUP($B7182,Insumos!$C:$G,5,FALSE)),"",VLOOKUP($B7182,Insumos!$C:$G,5,FALSE))</f>
        <v>1</v>
      </c>
      <c r="F7182" s="55" t="str">
        <f>+IF(ISERROR(VLOOKUP($B7182,Insumos!$C:$G,4,FALSE)),"",VLOOKUP($B7182,Insumos!$C:$G,4,FALSE))</f>
        <v>UNIDAD</v>
      </c>
      <c r="G7182" s="141">
        <v>1.0</v>
      </c>
      <c r="H7182" s="56">
        <f t="shared" si="261"/>
        <v>90.25</v>
      </c>
    </row>
    <row r="7183">
      <c r="A7183" s="53">
        <v>10.0</v>
      </c>
      <c r="B7183" s="55" t="s">
        <v>303</v>
      </c>
      <c r="C7183" s="55" t="str">
        <f>+IF(ISERROR(VLOOKUP($B7183,Insumos!$C:$G,3,FALSE)),"",VLOOKUP($B7183,Insumos!$C:$G,3,FALSE))</f>
        <v>UNIDAD</v>
      </c>
      <c r="D7183" s="56">
        <f>+IF(ISERROR(VLOOKUP($B7183,Insumos!$C:$G,2,FALSE)),"",VLOOKUP($B7183,Insumos!$C:$G,2,FALSE))</f>
        <v>10</v>
      </c>
      <c r="E7183" s="57">
        <f>+IF(ISERROR(VLOOKUP($B7183,Insumos!$C:$G,5,FALSE)),"",VLOOKUP($B7183,Insumos!$C:$G,5,FALSE))</f>
        <v>1</v>
      </c>
      <c r="F7183" s="55" t="str">
        <f>+IF(ISERROR(VLOOKUP($B7183,Insumos!$C:$G,4,FALSE)),"",VLOOKUP($B7183,Insumos!$C:$G,4,FALSE))</f>
        <v>UNIDAD</v>
      </c>
      <c r="G7183" s="141">
        <v>2.0</v>
      </c>
      <c r="H7183" s="56">
        <f t="shared" si="261"/>
        <v>20</v>
      </c>
    </row>
    <row r="7184">
      <c r="A7184" s="53">
        <v>11.0</v>
      </c>
      <c r="B7184" s="226" t="s">
        <v>304</v>
      </c>
      <c r="C7184" s="55" t="str">
        <f>+IF(ISERROR(VLOOKUP($B7184,Insumos!$C:$G,3,FALSE)),"",VLOOKUP($B7184,Insumos!$C:$G,3,FALSE))</f>
        <v>UNIDAD</v>
      </c>
      <c r="D7184" s="56">
        <f>+IF(ISERROR(VLOOKUP($B7184,Insumos!$C:$G,2,FALSE)),"",VLOOKUP($B7184,Insumos!$C:$G,2,FALSE))</f>
        <v>9</v>
      </c>
      <c r="E7184" s="57">
        <f>+IF(ISERROR(VLOOKUP($B7184,Insumos!$C:$G,5,FALSE)),"",VLOOKUP($B7184,Insumos!$C:$G,5,FALSE))</f>
        <v>1</v>
      </c>
      <c r="F7184" s="55" t="str">
        <f>+IF(ISERROR(VLOOKUP($B7184,Insumos!$C:$G,4,FALSE)),"",VLOOKUP($B7184,Insumos!$C:$G,4,FALSE))</f>
        <v>UNIDAD</v>
      </c>
      <c r="G7184" s="141">
        <v>2.0</v>
      </c>
      <c r="H7184" s="56">
        <f t="shared" si="261"/>
        <v>18</v>
      </c>
    </row>
    <row r="7185">
      <c r="A7185" s="53">
        <v>12.0</v>
      </c>
      <c r="B7185" s="55" t="s">
        <v>315</v>
      </c>
      <c r="C7185" s="173" t="str">
        <f>+IF(ISERROR(VLOOKUP($B7185,Insumos!$C:$G,3,FALSE)),"",VLOOKUP($B7185,Insumos!$C:$G,3,FALSE))</f>
        <v>UNIDAD</v>
      </c>
      <c r="D7185" s="56">
        <f>+IF(ISERROR(VLOOKUP($B7185,Insumos!$C:$G,2,FALSE)),"",VLOOKUP($B7185,Insumos!$C:$G,2,FALSE))</f>
        <v>170</v>
      </c>
      <c r="E7185" s="57">
        <f>+IF(ISERROR(VLOOKUP($B7185,Insumos!$C:$G,5,FALSE)),"",VLOOKUP($B7185,Insumos!$C:$G,5,FALSE))</f>
        <v>1</v>
      </c>
      <c r="F7185" s="55" t="str">
        <f>+IF(ISERROR(VLOOKUP($B7185,Insumos!$C:$G,4,FALSE)),"",VLOOKUP($B7185,Insumos!$C:$G,4,FALSE))</f>
        <v>UNIDAD</v>
      </c>
      <c r="G7185" s="141">
        <v>1.0</v>
      </c>
      <c r="H7185" s="56">
        <f t="shared" si="261"/>
        <v>170</v>
      </c>
    </row>
    <row r="7186">
      <c r="A7186" s="53">
        <v>13.0</v>
      </c>
      <c r="B7186" s="153"/>
      <c r="C7186" s="55" t="str">
        <f>+IF(ISERROR(VLOOKUP($B7186,Insumos!$C:$G,3,FALSE)),"",VLOOKUP($B7186,Insumos!$C:$G,3,FALSE))</f>
        <v/>
      </c>
      <c r="D7186" s="56" t="str">
        <f>+IF(ISERROR(VLOOKUP($B7186,Insumos!$C:$G,2,FALSE)),"",VLOOKUP($B7186,Insumos!$C:$G,2,FALSE))</f>
        <v/>
      </c>
      <c r="E7186" s="57" t="str">
        <f>+IF(ISERROR(VLOOKUP($B7186,Insumos!$C:$G,5,FALSE)),"",VLOOKUP($B7186,Insumos!$C:$G,5,FALSE))</f>
        <v/>
      </c>
      <c r="F7186" s="55" t="str">
        <f>+IF(ISERROR(VLOOKUP($B7186,Insumos!$C:$G,4,FALSE)),"",VLOOKUP($B7186,Insumos!$C:$G,4,FALSE))</f>
        <v/>
      </c>
      <c r="G7186" s="141"/>
      <c r="H7186" s="56">
        <f t="shared" si="261"/>
        <v>0</v>
      </c>
    </row>
    <row r="7187">
      <c r="A7187" s="53">
        <v>14.0</v>
      </c>
      <c r="B7187" s="153"/>
      <c r="C7187" s="55" t="str">
        <f>+IF(ISERROR(VLOOKUP($B7187,Insumos!$C:$G,3,FALSE)),"",VLOOKUP($B7187,Insumos!$C:$G,3,FALSE))</f>
        <v/>
      </c>
      <c r="D7187" s="56" t="str">
        <f>+IF(ISERROR(VLOOKUP($B7187,Insumos!$C:$G,2,FALSE)),"",VLOOKUP($B7187,Insumos!$C:$G,2,FALSE))</f>
        <v/>
      </c>
      <c r="E7187" s="57" t="str">
        <f>+IF(ISERROR(VLOOKUP($B7187,Insumos!$C:$G,5,FALSE)),"",VLOOKUP($B7187,Insumos!$C:$G,5,FALSE))</f>
        <v/>
      </c>
      <c r="F7187" s="55" t="str">
        <f>+IF(ISERROR(VLOOKUP($B7187,Insumos!$C:$G,4,FALSE)),"",VLOOKUP($B7187,Insumos!$C:$G,4,FALSE))</f>
        <v/>
      </c>
      <c r="G7187" s="141"/>
      <c r="H7187" s="56">
        <f t="shared" si="261"/>
        <v>0</v>
      </c>
    </row>
    <row r="7188">
      <c r="A7188" s="42"/>
      <c r="B7188" s="140"/>
      <c r="C7188" s="41"/>
      <c r="D7188" s="44"/>
      <c r="E7188" s="45"/>
      <c r="F7188" s="41"/>
      <c r="G7188" s="67" t="s">
        <v>566</v>
      </c>
      <c r="H7188" s="68">
        <f>+SUM(H7175:H7187)</f>
        <v>2502.71</v>
      </c>
    </row>
    <row r="7189">
      <c r="A7189" s="42"/>
      <c r="B7189" s="140"/>
      <c r="C7189" s="41"/>
      <c r="D7189" s="44"/>
      <c r="E7189" s="45"/>
      <c r="F7189" s="41"/>
      <c r="G7189" s="67" t="s">
        <v>569</v>
      </c>
      <c r="H7189" s="142">
        <f>+H7188/10</f>
        <v>250.271</v>
      </c>
    </row>
    <row r="7190">
      <c r="A7190" s="42"/>
      <c r="B7190" s="140"/>
      <c r="C7190" s="41"/>
      <c r="D7190" s="44"/>
      <c r="E7190" s="45"/>
      <c r="F7190" s="41"/>
      <c r="G7190" s="67" t="s">
        <v>570</v>
      </c>
      <c r="H7190" s="143">
        <f>(H7188+H7189)*1.19</f>
        <v>3276.04739</v>
      </c>
    </row>
    <row r="7191">
      <c r="A7191" s="42"/>
      <c r="B7191" s="140"/>
      <c r="C7191" s="41"/>
      <c r="D7191" s="44"/>
      <c r="E7191" s="45"/>
      <c r="F7191" s="41"/>
      <c r="G7191" s="67" t="s">
        <v>571</v>
      </c>
      <c r="H7191" s="144" t="str">
        <f>+H7190/H7192</f>
        <v>#DIV/0!</v>
      </c>
    </row>
    <row r="7192">
      <c r="A7192" s="42"/>
      <c r="B7192" s="140"/>
      <c r="C7192" s="41"/>
      <c r="D7192" s="44"/>
      <c r="E7192" s="45"/>
      <c r="F7192" s="41"/>
      <c r="G7192" s="67" t="s">
        <v>572</v>
      </c>
      <c r="H7192" s="145"/>
    </row>
    <row r="7193">
      <c r="A7193" s="42"/>
      <c r="B7193" s="140"/>
      <c r="C7193" s="41"/>
      <c r="D7193" s="44"/>
      <c r="E7193" s="45"/>
      <c r="F7193" s="41"/>
      <c r="G7193" s="67"/>
      <c r="H7193" s="169"/>
    </row>
    <row r="7194">
      <c r="A7194" s="42"/>
      <c r="B7194" s="140"/>
      <c r="C7194" s="41"/>
      <c r="D7194" s="44"/>
      <c r="E7194" s="45"/>
      <c r="F7194" s="41"/>
      <c r="G7194" s="67"/>
      <c r="H7194" s="205"/>
    </row>
    <row r="7195">
      <c r="A7195" s="42"/>
      <c r="B7195" s="140"/>
      <c r="C7195" s="41"/>
      <c r="D7195" s="44"/>
      <c r="E7195" s="45"/>
      <c r="F7195" s="41"/>
      <c r="G7195" s="67"/>
      <c r="H7195" s="205"/>
    </row>
    <row r="7196">
      <c r="A7196" s="138" t="s">
        <v>562</v>
      </c>
      <c r="B7196" s="139" t="s">
        <v>775</v>
      </c>
      <c r="C7196" s="34">
        <v>2.0</v>
      </c>
      <c r="D7196" s="35"/>
      <c r="E7196" s="36"/>
      <c r="F7196" s="37"/>
      <c r="G7196" s="38"/>
      <c r="H7196" s="35"/>
    </row>
    <row r="7197" ht="15.0" customHeight="1">
      <c r="A7197" s="48" t="s">
        <v>476</v>
      </c>
      <c r="B7197" s="48" t="s">
        <v>477</v>
      </c>
      <c r="C7197" s="48" t="s">
        <v>478</v>
      </c>
      <c r="D7197" s="49" t="s">
        <v>564</v>
      </c>
      <c r="E7197" s="50" t="s">
        <v>10</v>
      </c>
      <c r="F7197" s="48" t="s">
        <v>480</v>
      </c>
      <c r="G7197" s="51" t="s">
        <v>481</v>
      </c>
      <c r="H7197" s="49" t="s">
        <v>565</v>
      </c>
    </row>
    <row r="7198" ht="15.0" customHeight="1">
      <c r="A7198" s="53">
        <v>1.0</v>
      </c>
      <c r="B7198" s="55" t="s">
        <v>269</v>
      </c>
      <c r="C7198" s="55" t="str">
        <f>+IF(ISERROR(VLOOKUP($B7198,Insumos!$C:$G,3,FALSE)),"",VLOOKUP($B7198,Insumos!$C:$G,3,FALSE))</f>
        <v>ROLLS</v>
      </c>
      <c r="D7198" s="56">
        <f>+IF(ISERROR(VLOOKUP($B7198,Insumos!$C:$G,2,FALSE)),"",VLOOKUP($B7198,Insumos!$C:$G,2,FALSE))</f>
        <v>1154.74</v>
      </c>
      <c r="E7198" s="57">
        <f>+IF(ISERROR(VLOOKUP($B7198,Insumos!$C:$G,5,FALSE)),"",VLOOKUP($B7198,Insumos!$C:$G,5,FALSE))</f>
        <v>1</v>
      </c>
      <c r="F7198" s="55" t="str">
        <f>+IF(ISERROR(VLOOKUP($B7198,Insumos!$C:$G,4,FALSE)),"",VLOOKUP($B7198,Insumos!$C:$G,4,FALSE))</f>
        <v>ROLLS</v>
      </c>
      <c r="G7198" s="141">
        <v>1.0</v>
      </c>
      <c r="H7198" s="56">
        <f t="shared" ref="H7198:H7212" si="262">IF(ISERROR(ROUND(+D7198/E7198*G7198,2)),0,ROUND(+D7198/E7198*G7198,2))</f>
        <v>1154.74</v>
      </c>
    </row>
    <row r="7199" ht="15.0" customHeight="1">
      <c r="A7199" s="53">
        <v>2.0</v>
      </c>
      <c r="B7199" s="55" t="s">
        <v>440</v>
      </c>
      <c r="C7199" s="55" t="str">
        <f>+IF(ISERROR(VLOOKUP($B7199,Insumos!$C:$G,3,FALSE)),"",VLOOKUP($B7199,Insumos!$C:$G,3,FALSE))</f>
        <v>ROLL</v>
      </c>
      <c r="D7199" s="56">
        <f>+IF(ISERROR(VLOOKUP($B7199,Insumos!$C:$G,2,FALSE)),"",VLOOKUP($B7199,Insumos!$C:$G,2,FALSE))</f>
        <v>1583.83</v>
      </c>
      <c r="E7199" s="57">
        <f>+IF(ISERROR(VLOOKUP($B7199,Insumos!$C:$G,5,FALSE)),"",VLOOKUP($B7199,Insumos!$C:$G,5,FALSE))</f>
        <v>1</v>
      </c>
      <c r="F7199" s="55" t="str">
        <f>+IF(ISERROR(VLOOKUP($B7199,Insumos!$C:$G,4,FALSE)),"",VLOOKUP($B7199,Insumos!$C:$G,4,FALSE))</f>
        <v>ROLL</v>
      </c>
      <c r="G7199" s="141">
        <v>1.0</v>
      </c>
      <c r="H7199" s="56">
        <f t="shared" si="262"/>
        <v>1583.83</v>
      </c>
    </row>
    <row r="7200" ht="15.0" customHeight="1">
      <c r="A7200" s="53">
        <v>3.0</v>
      </c>
      <c r="B7200" s="55" t="s">
        <v>460</v>
      </c>
      <c r="C7200" s="55" t="str">
        <f>+IF(ISERROR(VLOOKUP($B7200,Insumos!$C:$G,3,FALSE)),"",VLOOKUP($B7200,Insumos!$C:$G,3,FALSE))</f>
        <v>LATA</v>
      </c>
      <c r="D7200" s="56">
        <f>+IF(ISERROR(VLOOKUP($B7200,Insumos!$C:$G,2,FALSE)),"",VLOOKUP($B7200,Insumos!$C:$G,2,FALSE))</f>
        <v>555</v>
      </c>
      <c r="E7200" s="57">
        <f>+IF(ISERROR(VLOOKUP($B7200,Insumos!$C:$G,5,FALSE)),"",VLOOKUP($B7200,Insumos!$C:$G,5,FALSE))</f>
        <v>1</v>
      </c>
      <c r="F7200" s="55" t="str">
        <f>+IF(ISERROR(VLOOKUP($B7200,Insumos!$C:$G,4,FALSE)),"",VLOOKUP($B7200,Insumos!$C:$G,4,FALSE))</f>
        <v>LATA</v>
      </c>
      <c r="G7200" s="141">
        <v>1.0</v>
      </c>
      <c r="H7200" s="56">
        <f t="shared" si="262"/>
        <v>555</v>
      </c>
    </row>
    <row r="7201" ht="15.0" customHeight="1">
      <c r="A7201" s="53">
        <v>4.0</v>
      </c>
      <c r="B7201" s="55" t="s">
        <v>297</v>
      </c>
      <c r="C7201" s="55" t="str">
        <f>+IF(ISERROR(VLOOKUP($B7201,Insumos!$C:$G,3,FALSE)),"",VLOOKUP($B7201,Insumos!$C:$G,3,FALSE))</f>
        <v>CAJA</v>
      </c>
      <c r="D7201" s="56">
        <f>+IF(ISERROR(VLOOKUP($B7201,Insumos!$C:$G,2,FALSE)),"",VLOOKUP($B7201,Insumos!$C:$G,2,FALSE))</f>
        <v>110</v>
      </c>
      <c r="E7201" s="57">
        <f>+IF(ISERROR(VLOOKUP($B7201,Insumos!$C:$G,5,FALSE)),"",VLOOKUP($B7201,Insumos!$C:$G,5,FALSE))</f>
        <v>1</v>
      </c>
      <c r="F7201" s="55" t="str">
        <f>+IF(ISERROR(VLOOKUP($B7201,Insumos!$C:$G,4,FALSE)),"",VLOOKUP($B7201,Insumos!$C:$G,4,FALSE))</f>
        <v>CAJA</v>
      </c>
      <c r="G7201" s="141">
        <v>2.0</v>
      </c>
      <c r="H7201" s="56">
        <f t="shared" si="262"/>
        <v>220</v>
      </c>
    </row>
    <row r="7202" ht="15.0" customHeight="1">
      <c r="A7202" s="53">
        <v>5.0</v>
      </c>
      <c r="B7202" s="55" t="s">
        <v>314</v>
      </c>
      <c r="C7202" s="55" t="str">
        <f>+IF(ISERROR(VLOOKUP($B7202,Insumos!$C:$G,3,FALSE)),"",VLOOKUP($B7202,Insumos!$C:$G,3,FALSE))</f>
        <v>UNIDAD</v>
      </c>
      <c r="D7202" s="56">
        <f>+IF(ISERROR(VLOOKUP($B7202,Insumos!$C:$G,2,FALSE)),"",VLOOKUP($B7202,Insumos!$C:$G,2,FALSE))</f>
        <v>10.5</v>
      </c>
      <c r="E7202" s="57">
        <f>+IF(ISERROR(VLOOKUP($B7202,Insumos!$C:$G,5,FALSE)),"",VLOOKUP($B7202,Insumos!$C:$G,5,FALSE))</f>
        <v>1</v>
      </c>
      <c r="F7202" s="55" t="str">
        <f>+IF(ISERROR(VLOOKUP($B7202,Insumos!$C:$G,4,FALSE)),"",VLOOKUP($B7202,Insumos!$C:$G,4,FALSE))</f>
        <v>UNIDAD</v>
      </c>
      <c r="G7202" s="141">
        <v>2.0</v>
      </c>
      <c r="H7202" s="56">
        <f t="shared" si="262"/>
        <v>21</v>
      </c>
    </row>
    <row r="7203" ht="15.0" customHeight="1">
      <c r="A7203" s="53">
        <v>6.0</v>
      </c>
      <c r="B7203" s="55" t="s">
        <v>156</v>
      </c>
      <c r="C7203" s="55" t="str">
        <f>+IF(ISERROR(VLOOKUP($B7203,Insumos!$C:$G,3,FALSE)),"",VLOOKUP($B7203,Insumos!$C:$G,3,FALSE))</f>
        <v>GRAMOS</v>
      </c>
      <c r="D7203" s="56">
        <f>+IF(ISERROR(VLOOKUP($B7203,Insumos!$C:$G,2,FALSE)),"",VLOOKUP($B7203,Insumos!$C:$G,2,FALSE))</f>
        <v>909</v>
      </c>
      <c r="E7203" s="57">
        <f>+IF(ISERROR(VLOOKUP($B7203,Insumos!$C:$G,5,FALSE)),"",VLOOKUP($B7203,Insumos!$C:$G,5,FALSE))</f>
        <v>1000</v>
      </c>
      <c r="F7203" s="55" t="str">
        <f>+IF(ISERROR(VLOOKUP($B7203,Insumos!$C:$G,4,FALSE)),"",VLOOKUP($B7203,Insumos!$C:$G,4,FALSE))</f>
        <v>GRAMOS</v>
      </c>
      <c r="G7203" s="141">
        <v>8.0</v>
      </c>
      <c r="H7203" s="56">
        <f t="shared" si="262"/>
        <v>7.27</v>
      </c>
    </row>
    <row r="7204" ht="15.0" customHeight="1">
      <c r="A7204" s="53">
        <v>7.0</v>
      </c>
      <c r="B7204" s="55" t="s">
        <v>313</v>
      </c>
      <c r="C7204" s="55" t="str">
        <f>+IF(ISERROR(VLOOKUP($B7204,Insumos!$C:$G,3,FALSE)),"",VLOOKUP($B7204,Insumos!$C:$G,3,FALSE))</f>
        <v>GRAMOS</v>
      </c>
      <c r="D7204" s="56">
        <f>+IF(ISERROR(VLOOKUP($B7204,Insumos!$C:$G,2,FALSE)),"",VLOOKUP($B7204,Insumos!$C:$G,2,FALSE))</f>
        <v>6750</v>
      </c>
      <c r="E7204" s="57">
        <f>+IF(ISERROR(VLOOKUP($B7204,Insumos!$C:$G,5,FALSE)),"",VLOOKUP($B7204,Insumos!$C:$G,5,FALSE))</f>
        <v>1000</v>
      </c>
      <c r="F7204" s="55" t="str">
        <f>+IF(ISERROR(VLOOKUP($B7204,Insumos!$C:$G,4,FALSE)),"",VLOOKUP($B7204,Insumos!$C:$G,4,FALSE))</f>
        <v>GRAMOS</v>
      </c>
      <c r="G7204" s="141">
        <v>8.0</v>
      </c>
      <c r="H7204" s="56">
        <f t="shared" si="262"/>
        <v>54</v>
      </c>
    </row>
    <row r="7205" ht="15.0" customHeight="1">
      <c r="A7205" s="53">
        <v>8.0</v>
      </c>
      <c r="B7205" s="55" t="s">
        <v>311</v>
      </c>
      <c r="C7205" s="55" t="str">
        <f>+IF(ISERROR(VLOOKUP($B7205,Insumos!$C:$G,3,FALSE)),"",VLOOKUP($B7205,Insumos!$C:$G,3,FALSE))</f>
        <v>UNIDAD</v>
      </c>
      <c r="D7205" s="56">
        <f>+IF(ISERROR(VLOOKUP($B7205,Insumos!$C:$G,2,FALSE)),"",VLOOKUP($B7205,Insumos!$C:$G,2,FALSE))</f>
        <v>75.25</v>
      </c>
      <c r="E7205" s="57">
        <f>+IF(ISERROR(VLOOKUP($B7205,Insumos!$C:$G,5,FALSE)),"",VLOOKUP($B7205,Insumos!$C:$G,5,FALSE))</f>
        <v>1</v>
      </c>
      <c r="F7205" s="55" t="str">
        <f>+IF(ISERROR(VLOOKUP($B7205,Insumos!$C:$G,4,FALSE)),"",VLOOKUP($B7205,Insumos!$C:$G,4,FALSE))</f>
        <v>UNIDAD</v>
      </c>
      <c r="G7205" s="141">
        <v>1.0</v>
      </c>
      <c r="H7205" s="56">
        <f t="shared" si="262"/>
        <v>75.25</v>
      </c>
    </row>
    <row r="7206" ht="15.0" customHeight="1">
      <c r="A7206" s="53">
        <v>9.0</v>
      </c>
      <c r="B7206" s="55" t="s">
        <v>312</v>
      </c>
      <c r="C7206" s="55" t="str">
        <f>+IF(ISERROR(VLOOKUP($B7206,Insumos!$C:$G,3,FALSE)),"",VLOOKUP($B7206,Insumos!$C:$G,3,FALSE))</f>
        <v>UNIDAD</v>
      </c>
      <c r="D7206" s="56">
        <f>+IF(ISERROR(VLOOKUP($B7206,Insumos!$C:$G,2,FALSE)),"",VLOOKUP($B7206,Insumos!$C:$G,2,FALSE))</f>
        <v>90.25</v>
      </c>
      <c r="E7206" s="57">
        <f>+IF(ISERROR(VLOOKUP($B7206,Insumos!$C:$G,5,FALSE)),"",VLOOKUP($B7206,Insumos!$C:$G,5,FALSE))</f>
        <v>1</v>
      </c>
      <c r="F7206" s="55" t="str">
        <f>+IF(ISERROR(VLOOKUP($B7206,Insumos!$C:$G,4,FALSE)),"",VLOOKUP($B7206,Insumos!$C:$G,4,FALSE))</f>
        <v>UNIDAD</v>
      </c>
      <c r="G7206" s="141">
        <v>1.0</v>
      </c>
      <c r="H7206" s="56">
        <f t="shared" si="262"/>
        <v>90.25</v>
      </c>
    </row>
    <row r="7207" ht="15.0" customHeight="1">
      <c r="A7207" s="53">
        <v>10.0</v>
      </c>
      <c r="B7207" s="55" t="s">
        <v>303</v>
      </c>
      <c r="C7207" s="55" t="str">
        <f>+IF(ISERROR(VLOOKUP($B7207,Insumos!$C:$G,3,FALSE)),"",VLOOKUP($B7207,Insumos!$C:$G,3,FALSE))</f>
        <v>UNIDAD</v>
      </c>
      <c r="D7207" s="56">
        <f>+IF(ISERROR(VLOOKUP($B7207,Insumos!$C:$G,2,FALSE)),"",VLOOKUP($B7207,Insumos!$C:$G,2,FALSE))</f>
        <v>10</v>
      </c>
      <c r="E7207" s="57">
        <f>+IF(ISERROR(VLOOKUP($B7207,Insumos!$C:$G,5,FALSE)),"",VLOOKUP($B7207,Insumos!$C:$G,5,FALSE))</f>
        <v>1</v>
      </c>
      <c r="F7207" s="55" t="str">
        <f>+IF(ISERROR(VLOOKUP($B7207,Insumos!$C:$G,4,FALSE)),"",VLOOKUP($B7207,Insumos!$C:$G,4,FALSE))</f>
        <v>UNIDAD</v>
      </c>
      <c r="G7207" s="141">
        <v>2.0</v>
      </c>
      <c r="H7207" s="56">
        <f t="shared" si="262"/>
        <v>20</v>
      </c>
    </row>
    <row r="7208" ht="15.0" customHeight="1">
      <c r="A7208" s="53">
        <v>11.0</v>
      </c>
      <c r="B7208" s="226" t="s">
        <v>304</v>
      </c>
      <c r="C7208" s="55" t="str">
        <f>+IF(ISERROR(VLOOKUP($B7208,Insumos!$C:$G,3,FALSE)),"",VLOOKUP($B7208,Insumos!$C:$G,3,FALSE))</f>
        <v>UNIDAD</v>
      </c>
      <c r="D7208" s="56">
        <f>+IF(ISERROR(VLOOKUP($B7208,Insumos!$C:$G,2,FALSE)),"",VLOOKUP($B7208,Insumos!$C:$G,2,FALSE))</f>
        <v>9</v>
      </c>
      <c r="E7208" s="57">
        <f>+IF(ISERROR(VLOOKUP($B7208,Insumos!$C:$G,5,FALSE)),"",VLOOKUP($B7208,Insumos!$C:$G,5,FALSE))</f>
        <v>1</v>
      </c>
      <c r="F7208" s="55" t="str">
        <f>+IF(ISERROR(VLOOKUP($B7208,Insumos!$C:$G,4,FALSE)),"",VLOOKUP($B7208,Insumos!$C:$G,4,FALSE))</f>
        <v>UNIDAD</v>
      </c>
      <c r="G7208" s="141">
        <v>2.0</v>
      </c>
      <c r="H7208" s="56">
        <f t="shared" si="262"/>
        <v>18</v>
      </c>
    </row>
    <row r="7209" ht="15.0" customHeight="1">
      <c r="A7209" s="53">
        <v>12.0</v>
      </c>
      <c r="B7209" s="55" t="s">
        <v>315</v>
      </c>
      <c r="C7209" s="173" t="str">
        <f>+IF(ISERROR(VLOOKUP($B7209,Insumos!$C:$G,3,FALSE)),"",VLOOKUP($B7209,Insumos!$C:$G,3,FALSE))</f>
        <v>UNIDAD</v>
      </c>
      <c r="D7209" s="56">
        <f>+IF(ISERROR(VLOOKUP($B7209,Insumos!$C:$G,2,FALSE)),"",VLOOKUP($B7209,Insumos!$C:$G,2,FALSE))</f>
        <v>170</v>
      </c>
      <c r="E7209" s="57">
        <f>+IF(ISERROR(VLOOKUP($B7209,Insumos!$C:$G,5,FALSE)),"",VLOOKUP($B7209,Insumos!$C:$G,5,FALSE))</f>
        <v>1</v>
      </c>
      <c r="F7209" s="55" t="str">
        <f>+IF(ISERROR(VLOOKUP($B7209,Insumos!$C:$G,4,FALSE)),"",VLOOKUP($B7209,Insumos!$C:$G,4,FALSE))</f>
        <v>UNIDAD</v>
      </c>
      <c r="G7209" s="141">
        <v>1.0</v>
      </c>
      <c r="H7209" s="56">
        <f t="shared" si="262"/>
        <v>170</v>
      </c>
    </row>
    <row r="7210" ht="15.0" customHeight="1">
      <c r="A7210" s="53">
        <v>13.0</v>
      </c>
      <c r="B7210" s="153"/>
      <c r="C7210" s="55" t="str">
        <f>+IF(ISERROR(VLOOKUP($B7210,Insumos!$C:$G,3,FALSE)),"",VLOOKUP($B7210,Insumos!$C:$G,3,FALSE))</f>
        <v/>
      </c>
      <c r="D7210" s="56" t="str">
        <f>+IF(ISERROR(VLOOKUP($B7210,Insumos!$C:$G,2,FALSE)),"",VLOOKUP($B7210,Insumos!$C:$G,2,FALSE))</f>
        <v/>
      </c>
      <c r="E7210" s="57" t="str">
        <f>+IF(ISERROR(VLOOKUP($B7210,Insumos!$C:$G,5,FALSE)),"",VLOOKUP($B7210,Insumos!$C:$G,5,FALSE))</f>
        <v/>
      </c>
      <c r="F7210" s="55" t="str">
        <f>+IF(ISERROR(VLOOKUP($B7210,Insumos!$C:$G,4,FALSE)),"",VLOOKUP($B7210,Insumos!$C:$G,4,FALSE))</f>
        <v/>
      </c>
      <c r="G7210" s="141"/>
      <c r="H7210" s="56">
        <f t="shared" si="262"/>
        <v>0</v>
      </c>
    </row>
    <row r="7211" ht="15.0" customHeight="1">
      <c r="A7211" s="53">
        <v>14.0</v>
      </c>
      <c r="B7211" s="153"/>
      <c r="C7211" s="55" t="str">
        <f>+IF(ISERROR(VLOOKUP($B7211,Insumos!$C:$G,3,FALSE)),"",VLOOKUP($B7211,Insumos!$C:$G,3,FALSE))</f>
        <v/>
      </c>
      <c r="D7211" s="56" t="str">
        <f>+IF(ISERROR(VLOOKUP($B7211,Insumos!$C:$G,2,FALSE)),"",VLOOKUP($B7211,Insumos!$C:$G,2,FALSE))</f>
        <v/>
      </c>
      <c r="E7211" s="57" t="str">
        <f>+IF(ISERROR(VLOOKUP($B7211,Insumos!$C:$G,5,FALSE)),"",VLOOKUP($B7211,Insumos!$C:$G,5,FALSE))</f>
        <v/>
      </c>
      <c r="F7211" s="55" t="str">
        <f>+IF(ISERROR(VLOOKUP($B7211,Insumos!$C:$G,4,FALSE)),"",VLOOKUP($B7211,Insumos!$C:$G,4,FALSE))</f>
        <v/>
      </c>
      <c r="G7211" s="141"/>
      <c r="H7211" s="56">
        <f t="shared" si="262"/>
        <v>0</v>
      </c>
    </row>
    <row r="7212" ht="15.0" customHeight="1">
      <c r="A7212" s="53">
        <v>15.0</v>
      </c>
      <c r="B7212" s="153"/>
      <c r="C7212" s="55" t="str">
        <f>+IF(ISERROR(VLOOKUP($B7212,Insumos!$C:$G,3,FALSE)),"",VLOOKUP($B7212,Insumos!$C:$G,3,FALSE))</f>
        <v/>
      </c>
      <c r="D7212" s="56" t="str">
        <f>+IF(ISERROR(VLOOKUP($B7212,Insumos!$C:$G,2,FALSE)),"",VLOOKUP($B7212,Insumos!$C:$G,2,FALSE))</f>
        <v/>
      </c>
      <c r="E7212" s="57" t="str">
        <f>+IF(ISERROR(VLOOKUP($B7212,Insumos!$C:$G,5,FALSE)),"",VLOOKUP($B7212,Insumos!$C:$G,5,FALSE))</f>
        <v/>
      </c>
      <c r="F7212" s="55" t="str">
        <f>+IF(ISERROR(VLOOKUP($B7212,Insumos!$C:$G,4,FALSE)),"",VLOOKUP($B7212,Insumos!$C:$G,4,FALSE))</f>
        <v/>
      </c>
      <c r="G7212" s="141"/>
      <c r="H7212" s="56">
        <f t="shared" si="262"/>
        <v>0</v>
      </c>
    </row>
    <row r="7213" ht="15.0" customHeight="1">
      <c r="A7213" s="42"/>
      <c r="B7213" s="140"/>
      <c r="C7213" s="41"/>
      <c r="D7213" s="44"/>
      <c r="E7213" s="45"/>
      <c r="F7213" s="41"/>
      <c r="G7213" s="67" t="s">
        <v>566</v>
      </c>
      <c r="H7213" s="68">
        <f>+SUM(H7198:H7212)</f>
        <v>3969.34</v>
      </c>
    </row>
    <row r="7214" ht="15.0" customHeight="1">
      <c r="A7214" s="42"/>
      <c r="B7214" s="140"/>
      <c r="C7214" s="41"/>
      <c r="D7214" s="44"/>
      <c r="E7214" s="45"/>
      <c r="F7214" s="41"/>
      <c r="G7214" s="67" t="s">
        <v>569</v>
      </c>
      <c r="H7214" s="142">
        <f>+H7213/10</f>
        <v>396.934</v>
      </c>
    </row>
    <row r="7215" ht="15.0" customHeight="1">
      <c r="A7215" s="42"/>
      <c r="B7215" s="140"/>
      <c r="C7215" s="41"/>
      <c r="D7215" s="44"/>
      <c r="E7215" s="45"/>
      <c r="F7215" s="41"/>
      <c r="G7215" s="67" t="s">
        <v>570</v>
      </c>
      <c r="H7215" s="143">
        <f>(H7213+H7214)*1.19</f>
        <v>5195.86606</v>
      </c>
    </row>
    <row r="7216" ht="15.0" customHeight="1">
      <c r="A7216" s="42"/>
      <c r="B7216" s="140"/>
      <c r="C7216" s="41"/>
      <c r="D7216" s="44"/>
      <c r="E7216" s="45"/>
      <c r="F7216" s="41"/>
      <c r="G7216" s="67" t="s">
        <v>571</v>
      </c>
      <c r="H7216" s="144">
        <f>+H7215/H7217</f>
        <v>0.3713985747</v>
      </c>
    </row>
    <row r="7217" ht="15.0" customHeight="1">
      <c r="A7217" s="42"/>
      <c r="B7217" s="140"/>
      <c r="C7217" s="41"/>
      <c r="D7217" s="44"/>
      <c r="E7217" s="45"/>
      <c r="F7217" s="41"/>
      <c r="G7217" s="67" t="s">
        <v>572</v>
      </c>
      <c r="H7217" s="145">
        <v>13990.0</v>
      </c>
      <c r="I7217" s="159">
        <v>13990.0</v>
      </c>
    </row>
    <row r="7219" ht="15.0" customHeight="1">
      <c r="A7219" s="138" t="s">
        <v>562</v>
      </c>
      <c r="B7219" s="139" t="s">
        <v>776</v>
      </c>
      <c r="C7219" s="34"/>
      <c r="D7219" s="35"/>
      <c r="E7219" s="36"/>
      <c r="F7219" s="37"/>
      <c r="G7219" s="38"/>
      <c r="H7219" s="35"/>
    </row>
    <row r="7220" ht="15.0" customHeight="1">
      <c r="A7220" s="48" t="s">
        <v>476</v>
      </c>
      <c r="B7220" s="48" t="s">
        <v>477</v>
      </c>
      <c r="C7220" s="48" t="s">
        <v>478</v>
      </c>
      <c r="D7220" s="49" t="s">
        <v>564</v>
      </c>
      <c r="E7220" s="50" t="s">
        <v>10</v>
      </c>
      <c r="F7220" s="48" t="s">
        <v>480</v>
      </c>
      <c r="G7220" s="51" t="s">
        <v>481</v>
      </c>
      <c r="H7220" s="49" t="s">
        <v>565</v>
      </c>
    </row>
    <row r="7221" ht="15.0" customHeight="1">
      <c r="A7221" s="53">
        <v>1.0</v>
      </c>
      <c r="B7221" s="55" t="s">
        <v>269</v>
      </c>
      <c r="C7221" s="55" t="str">
        <f>+IF(ISERROR(VLOOKUP($B7221,Insumos!$C:$G,3,FALSE)),"",VLOOKUP($B7221,Insumos!$C:$G,3,FALSE))</f>
        <v>ROLLS</v>
      </c>
      <c r="D7221" s="56">
        <f>+IF(ISERROR(VLOOKUP($B7221,Insumos!$C:$G,2,FALSE)),"",VLOOKUP($B7221,Insumos!$C:$G,2,FALSE))</f>
        <v>1154.74</v>
      </c>
      <c r="E7221" s="57">
        <f>+IF(ISERROR(VLOOKUP($B7221,Insumos!$C:$G,5,FALSE)),"",VLOOKUP($B7221,Insumos!$C:$G,5,FALSE))</f>
        <v>1</v>
      </c>
      <c r="F7221" s="55" t="str">
        <f>+IF(ISERROR(VLOOKUP($B7221,Insumos!$C:$G,4,FALSE)),"",VLOOKUP($B7221,Insumos!$C:$G,4,FALSE))</f>
        <v>ROLLS</v>
      </c>
      <c r="G7221" s="141">
        <v>1.0</v>
      </c>
      <c r="H7221" s="56">
        <f t="shared" ref="H7221:H7234" si="263">IF(ISERROR(ROUND(+D7221/E7221*G7221,2)),0,ROUND(+D7221/E7221*G7221,2))</f>
        <v>1154.74</v>
      </c>
    </row>
    <row r="7222" ht="15.0" customHeight="1">
      <c r="A7222" s="53">
        <v>2.0</v>
      </c>
      <c r="B7222" s="55" t="s">
        <v>440</v>
      </c>
      <c r="C7222" s="55" t="str">
        <f>+IF(ISERROR(VLOOKUP($B7222,Insumos!$C:$G,3,FALSE)),"",VLOOKUP($B7222,Insumos!$C:$G,3,FALSE))</f>
        <v>ROLL</v>
      </c>
      <c r="D7222" s="56">
        <f>+IF(ISERROR(VLOOKUP($B7222,Insumos!$C:$G,2,FALSE)),"",VLOOKUP($B7222,Insumos!$C:$G,2,FALSE))</f>
        <v>1583.83</v>
      </c>
      <c r="E7222" s="57">
        <f>+IF(ISERROR(VLOOKUP($B7222,Insumos!$C:$G,5,FALSE)),"",VLOOKUP($B7222,Insumos!$C:$G,5,FALSE))</f>
        <v>1</v>
      </c>
      <c r="F7222" s="55" t="str">
        <f>+IF(ISERROR(VLOOKUP($B7222,Insumos!$C:$G,4,FALSE)),"",VLOOKUP($B7222,Insumos!$C:$G,4,FALSE))</f>
        <v>ROLL</v>
      </c>
      <c r="G7222" s="141">
        <v>1.0</v>
      </c>
      <c r="H7222" s="56">
        <f t="shared" si="263"/>
        <v>1583.83</v>
      </c>
    </row>
    <row r="7223" ht="15.0" customHeight="1">
      <c r="A7223" s="53">
        <v>4.0</v>
      </c>
      <c r="B7223" s="55" t="s">
        <v>297</v>
      </c>
      <c r="C7223" s="55" t="str">
        <f>+IF(ISERROR(VLOOKUP($B7223,Insumos!$C:$G,3,FALSE)),"",VLOOKUP($B7223,Insumos!$C:$G,3,FALSE))</f>
        <v>CAJA</v>
      </c>
      <c r="D7223" s="56">
        <f>+IF(ISERROR(VLOOKUP($B7223,Insumos!$C:$G,2,FALSE)),"",VLOOKUP($B7223,Insumos!$C:$G,2,FALSE))</f>
        <v>110</v>
      </c>
      <c r="E7223" s="57">
        <f>+IF(ISERROR(VLOOKUP($B7223,Insumos!$C:$G,5,FALSE)),"",VLOOKUP($B7223,Insumos!$C:$G,5,FALSE))</f>
        <v>1</v>
      </c>
      <c r="F7223" s="55" t="str">
        <f>+IF(ISERROR(VLOOKUP($B7223,Insumos!$C:$G,4,FALSE)),"",VLOOKUP($B7223,Insumos!$C:$G,4,FALSE))</f>
        <v>CAJA</v>
      </c>
      <c r="G7223" s="141">
        <v>2.0</v>
      </c>
      <c r="H7223" s="56">
        <f t="shared" si="263"/>
        <v>220</v>
      </c>
    </row>
    <row r="7224" ht="15.0" customHeight="1">
      <c r="A7224" s="53">
        <v>5.0</v>
      </c>
      <c r="B7224" s="55" t="s">
        <v>314</v>
      </c>
      <c r="C7224" s="55" t="str">
        <f>+IF(ISERROR(VLOOKUP($B7224,Insumos!$C:$G,3,FALSE)),"",VLOOKUP($B7224,Insumos!$C:$G,3,FALSE))</f>
        <v>UNIDAD</v>
      </c>
      <c r="D7224" s="56">
        <f>+IF(ISERROR(VLOOKUP($B7224,Insumos!$C:$G,2,FALSE)),"",VLOOKUP($B7224,Insumos!$C:$G,2,FALSE))</f>
        <v>10.5</v>
      </c>
      <c r="E7224" s="57">
        <f>+IF(ISERROR(VLOOKUP($B7224,Insumos!$C:$G,5,FALSE)),"",VLOOKUP($B7224,Insumos!$C:$G,5,FALSE))</f>
        <v>1</v>
      </c>
      <c r="F7224" s="55" t="str">
        <f>+IF(ISERROR(VLOOKUP($B7224,Insumos!$C:$G,4,FALSE)),"",VLOOKUP($B7224,Insumos!$C:$G,4,FALSE))</f>
        <v>UNIDAD</v>
      </c>
      <c r="G7224" s="141">
        <v>2.0</v>
      </c>
      <c r="H7224" s="56">
        <f t="shared" si="263"/>
        <v>21</v>
      </c>
    </row>
    <row r="7225" ht="15.0" customHeight="1">
      <c r="A7225" s="53">
        <v>6.0</v>
      </c>
      <c r="B7225" s="55" t="s">
        <v>156</v>
      </c>
      <c r="C7225" s="55" t="str">
        <f>+IF(ISERROR(VLOOKUP($B7225,Insumos!$C:$G,3,FALSE)),"",VLOOKUP($B7225,Insumos!$C:$G,3,FALSE))</f>
        <v>GRAMOS</v>
      </c>
      <c r="D7225" s="56">
        <f>+IF(ISERROR(VLOOKUP($B7225,Insumos!$C:$G,2,FALSE)),"",VLOOKUP($B7225,Insumos!$C:$G,2,FALSE))</f>
        <v>909</v>
      </c>
      <c r="E7225" s="57">
        <f>+IF(ISERROR(VLOOKUP($B7225,Insumos!$C:$G,5,FALSE)),"",VLOOKUP($B7225,Insumos!$C:$G,5,FALSE))</f>
        <v>1000</v>
      </c>
      <c r="F7225" s="55" t="str">
        <f>+IF(ISERROR(VLOOKUP($B7225,Insumos!$C:$G,4,FALSE)),"",VLOOKUP($B7225,Insumos!$C:$G,4,FALSE))</f>
        <v>GRAMOS</v>
      </c>
      <c r="G7225" s="141">
        <v>8.0</v>
      </c>
      <c r="H7225" s="56">
        <f t="shared" si="263"/>
        <v>7.27</v>
      </c>
    </row>
    <row r="7226" ht="15.0" customHeight="1">
      <c r="A7226" s="53">
        <v>7.0</v>
      </c>
      <c r="B7226" s="55" t="s">
        <v>313</v>
      </c>
      <c r="C7226" s="55" t="str">
        <f>+IF(ISERROR(VLOOKUP($B7226,Insumos!$C:$G,3,FALSE)),"",VLOOKUP($B7226,Insumos!$C:$G,3,FALSE))</f>
        <v>GRAMOS</v>
      </c>
      <c r="D7226" s="56">
        <f>+IF(ISERROR(VLOOKUP($B7226,Insumos!$C:$G,2,FALSE)),"",VLOOKUP($B7226,Insumos!$C:$G,2,FALSE))</f>
        <v>6750</v>
      </c>
      <c r="E7226" s="57">
        <f>+IF(ISERROR(VLOOKUP($B7226,Insumos!$C:$G,5,FALSE)),"",VLOOKUP($B7226,Insumos!$C:$G,5,FALSE))</f>
        <v>1000</v>
      </c>
      <c r="F7226" s="55" t="str">
        <f>+IF(ISERROR(VLOOKUP($B7226,Insumos!$C:$G,4,FALSE)),"",VLOOKUP($B7226,Insumos!$C:$G,4,FALSE))</f>
        <v>GRAMOS</v>
      </c>
      <c r="G7226" s="141">
        <v>8.0</v>
      </c>
      <c r="H7226" s="56">
        <f t="shared" si="263"/>
        <v>54</v>
      </c>
    </row>
    <row r="7227" ht="15.0" customHeight="1">
      <c r="A7227" s="53">
        <v>8.0</v>
      </c>
      <c r="B7227" s="55" t="s">
        <v>311</v>
      </c>
      <c r="C7227" s="55" t="str">
        <f>+IF(ISERROR(VLOOKUP($B7227,Insumos!$C:$G,3,FALSE)),"",VLOOKUP($B7227,Insumos!$C:$G,3,FALSE))</f>
        <v>UNIDAD</v>
      </c>
      <c r="D7227" s="56">
        <f>+IF(ISERROR(VLOOKUP($B7227,Insumos!$C:$G,2,FALSE)),"",VLOOKUP($B7227,Insumos!$C:$G,2,FALSE))</f>
        <v>75.25</v>
      </c>
      <c r="E7227" s="57">
        <f>+IF(ISERROR(VLOOKUP($B7227,Insumos!$C:$G,5,FALSE)),"",VLOOKUP($B7227,Insumos!$C:$G,5,FALSE))</f>
        <v>1</v>
      </c>
      <c r="F7227" s="55" t="str">
        <f>+IF(ISERROR(VLOOKUP($B7227,Insumos!$C:$G,4,FALSE)),"",VLOOKUP($B7227,Insumos!$C:$G,4,FALSE))</f>
        <v>UNIDAD</v>
      </c>
      <c r="G7227" s="141">
        <v>1.0</v>
      </c>
      <c r="H7227" s="56">
        <f t="shared" si="263"/>
        <v>75.25</v>
      </c>
    </row>
    <row r="7228" ht="15.0" customHeight="1">
      <c r="A7228" s="53">
        <v>9.0</v>
      </c>
      <c r="B7228" s="55" t="s">
        <v>312</v>
      </c>
      <c r="C7228" s="55" t="str">
        <f>+IF(ISERROR(VLOOKUP($B7228,Insumos!$C:$G,3,FALSE)),"",VLOOKUP($B7228,Insumos!$C:$G,3,FALSE))</f>
        <v>UNIDAD</v>
      </c>
      <c r="D7228" s="56">
        <f>+IF(ISERROR(VLOOKUP($B7228,Insumos!$C:$G,2,FALSE)),"",VLOOKUP($B7228,Insumos!$C:$G,2,FALSE))</f>
        <v>90.25</v>
      </c>
      <c r="E7228" s="57">
        <f>+IF(ISERROR(VLOOKUP($B7228,Insumos!$C:$G,5,FALSE)),"",VLOOKUP($B7228,Insumos!$C:$G,5,FALSE))</f>
        <v>1</v>
      </c>
      <c r="F7228" s="55" t="str">
        <f>+IF(ISERROR(VLOOKUP($B7228,Insumos!$C:$G,4,FALSE)),"",VLOOKUP($B7228,Insumos!$C:$G,4,FALSE))</f>
        <v>UNIDAD</v>
      </c>
      <c r="G7228" s="141">
        <v>1.0</v>
      </c>
      <c r="H7228" s="56">
        <f t="shared" si="263"/>
        <v>90.25</v>
      </c>
    </row>
    <row r="7229" ht="15.0" customHeight="1">
      <c r="A7229" s="53">
        <v>10.0</v>
      </c>
      <c r="B7229" s="55" t="s">
        <v>303</v>
      </c>
      <c r="C7229" s="55" t="str">
        <f>+IF(ISERROR(VLOOKUP($B7229,Insumos!$C:$G,3,FALSE)),"",VLOOKUP($B7229,Insumos!$C:$G,3,FALSE))</f>
        <v>UNIDAD</v>
      </c>
      <c r="D7229" s="56">
        <f>+IF(ISERROR(VLOOKUP($B7229,Insumos!$C:$G,2,FALSE)),"",VLOOKUP($B7229,Insumos!$C:$G,2,FALSE))</f>
        <v>10</v>
      </c>
      <c r="E7229" s="57">
        <f>+IF(ISERROR(VLOOKUP($B7229,Insumos!$C:$G,5,FALSE)),"",VLOOKUP($B7229,Insumos!$C:$G,5,FALSE))</f>
        <v>1</v>
      </c>
      <c r="F7229" s="55" t="str">
        <f>+IF(ISERROR(VLOOKUP($B7229,Insumos!$C:$G,4,FALSE)),"",VLOOKUP($B7229,Insumos!$C:$G,4,FALSE))</f>
        <v>UNIDAD</v>
      </c>
      <c r="G7229" s="141">
        <v>2.0</v>
      </c>
      <c r="H7229" s="56">
        <f t="shared" si="263"/>
        <v>20</v>
      </c>
    </row>
    <row r="7230" ht="15.0" customHeight="1">
      <c r="A7230" s="53">
        <v>11.0</v>
      </c>
      <c r="B7230" s="226" t="s">
        <v>304</v>
      </c>
      <c r="C7230" s="55" t="str">
        <f>+IF(ISERROR(VLOOKUP($B7230,Insumos!$C:$G,3,FALSE)),"",VLOOKUP($B7230,Insumos!$C:$G,3,FALSE))</f>
        <v>UNIDAD</v>
      </c>
      <c r="D7230" s="56">
        <f>+IF(ISERROR(VLOOKUP($B7230,Insumos!$C:$G,2,FALSE)),"",VLOOKUP($B7230,Insumos!$C:$G,2,FALSE))</f>
        <v>9</v>
      </c>
      <c r="E7230" s="57">
        <f>+IF(ISERROR(VLOOKUP($B7230,Insumos!$C:$G,5,FALSE)),"",VLOOKUP($B7230,Insumos!$C:$G,5,FALSE))</f>
        <v>1</v>
      </c>
      <c r="F7230" s="55" t="str">
        <f>+IF(ISERROR(VLOOKUP($B7230,Insumos!$C:$G,4,FALSE)),"",VLOOKUP($B7230,Insumos!$C:$G,4,FALSE))</f>
        <v>UNIDAD</v>
      </c>
      <c r="G7230" s="141">
        <v>2.0</v>
      </c>
      <c r="H7230" s="56">
        <f t="shared" si="263"/>
        <v>18</v>
      </c>
    </row>
    <row r="7231" ht="15.0" customHeight="1">
      <c r="A7231" s="53">
        <v>12.0</v>
      </c>
      <c r="B7231" s="55" t="s">
        <v>315</v>
      </c>
      <c r="C7231" s="173" t="str">
        <f>+IF(ISERROR(VLOOKUP($B7231,Insumos!$C:$G,3,FALSE)),"",VLOOKUP($B7231,Insumos!$C:$G,3,FALSE))</f>
        <v>UNIDAD</v>
      </c>
      <c r="D7231" s="56">
        <f>+IF(ISERROR(VLOOKUP($B7231,Insumos!$C:$G,2,FALSE)),"",VLOOKUP($B7231,Insumos!$C:$G,2,FALSE))</f>
        <v>170</v>
      </c>
      <c r="E7231" s="57">
        <f>+IF(ISERROR(VLOOKUP($B7231,Insumos!$C:$G,5,FALSE)),"",VLOOKUP($B7231,Insumos!$C:$G,5,FALSE))</f>
        <v>1</v>
      </c>
      <c r="F7231" s="55" t="str">
        <f>+IF(ISERROR(VLOOKUP($B7231,Insumos!$C:$G,4,FALSE)),"",VLOOKUP($B7231,Insumos!$C:$G,4,FALSE))</f>
        <v>UNIDAD</v>
      </c>
      <c r="G7231" s="141">
        <v>1.0</v>
      </c>
      <c r="H7231" s="56">
        <f t="shared" si="263"/>
        <v>170</v>
      </c>
    </row>
    <row r="7232" ht="15.0" customHeight="1">
      <c r="A7232" s="53">
        <v>13.0</v>
      </c>
      <c r="B7232" s="153"/>
      <c r="C7232" s="55" t="str">
        <f>+IF(ISERROR(VLOOKUP($B7232,Insumos!$C:$G,3,FALSE)),"",VLOOKUP($B7232,Insumos!$C:$G,3,FALSE))</f>
        <v/>
      </c>
      <c r="D7232" s="56" t="str">
        <f>+IF(ISERROR(VLOOKUP($B7232,Insumos!$C:$G,2,FALSE)),"",VLOOKUP($B7232,Insumos!$C:$G,2,FALSE))</f>
        <v/>
      </c>
      <c r="E7232" s="57" t="str">
        <f>+IF(ISERROR(VLOOKUP($B7232,Insumos!$C:$G,5,FALSE)),"",VLOOKUP($B7232,Insumos!$C:$G,5,FALSE))</f>
        <v/>
      </c>
      <c r="F7232" s="55" t="str">
        <f>+IF(ISERROR(VLOOKUP($B7232,Insumos!$C:$G,4,FALSE)),"",VLOOKUP($B7232,Insumos!$C:$G,4,FALSE))</f>
        <v/>
      </c>
      <c r="G7232" s="141"/>
      <c r="H7232" s="56">
        <f t="shared" si="263"/>
        <v>0</v>
      </c>
    </row>
    <row r="7233" ht="15.0" customHeight="1">
      <c r="A7233" s="53">
        <v>14.0</v>
      </c>
      <c r="B7233" s="153"/>
      <c r="C7233" s="55" t="str">
        <f>+IF(ISERROR(VLOOKUP($B7233,Insumos!$C:$G,3,FALSE)),"",VLOOKUP($B7233,Insumos!$C:$G,3,FALSE))</f>
        <v/>
      </c>
      <c r="D7233" s="56" t="str">
        <f>+IF(ISERROR(VLOOKUP($B7233,Insumos!$C:$G,2,FALSE)),"",VLOOKUP($B7233,Insumos!$C:$G,2,FALSE))</f>
        <v/>
      </c>
      <c r="E7233" s="57" t="str">
        <f>+IF(ISERROR(VLOOKUP($B7233,Insumos!$C:$G,5,FALSE)),"",VLOOKUP($B7233,Insumos!$C:$G,5,FALSE))</f>
        <v/>
      </c>
      <c r="F7233" s="55" t="str">
        <f>+IF(ISERROR(VLOOKUP($B7233,Insumos!$C:$G,4,FALSE)),"",VLOOKUP($B7233,Insumos!$C:$G,4,FALSE))</f>
        <v/>
      </c>
      <c r="G7233" s="141"/>
      <c r="H7233" s="56">
        <f t="shared" si="263"/>
        <v>0</v>
      </c>
    </row>
    <row r="7234" ht="15.0" customHeight="1">
      <c r="A7234" s="53">
        <v>15.0</v>
      </c>
      <c r="B7234" s="153"/>
      <c r="C7234" s="55" t="str">
        <f>+IF(ISERROR(VLOOKUP($B7234,Insumos!$C:$G,3,FALSE)),"",VLOOKUP($B7234,Insumos!$C:$G,3,FALSE))</f>
        <v/>
      </c>
      <c r="D7234" s="56" t="str">
        <f>+IF(ISERROR(VLOOKUP($B7234,Insumos!$C:$G,2,FALSE)),"",VLOOKUP($B7234,Insumos!$C:$G,2,FALSE))</f>
        <v/>
      </c>
      <c r="E7234" s="57" t="str">
        <f>+IF(ISERROR(VLOOKUP($B7234,Insumos!$C:$G,5,FALSE)),"",VLOOKUP($B7234,Insumos!$C:$G,5,FALSE))</f>
        <v/>
      </c>
      <c r="F7234" s="55" t="str">
        <f>+IF(ISERROR(VLOOKUP($B7234,Insumos!$C:$G,4,FALSE)),"",VLOOKUP($B7234,Insumos!$C:$G,4,FALSE))</f>
        <v/>
      </c>
      <c r="G7234" s="141"/>
      <c r="H7234" s="56">
        <f t="shared" si="263"/>
        <v>0</v>
      </c>
    </row>
    <row r="7235" ht="15.0" customHeight="1">
      <c r="A7235" s="42"/>
      <c r="B7235" s="140"/>
      <c r="C7235" s="41"/>
      <c r="D7235" s="44"/>
      <c r="E7235" s="45"/>
      <c r="F7235" s="41"/>
      <c r="G7235" s="67" t="s">
        <v>566</v>
      </c>
      <c r="H7235" s="68">
        <f>+SUM(H7221:H7234)</f>
        <v>3414.34</v>
      </c>
    </row>
    <row r="7236" ht="15.0" customHeight="1">
      <c r="A7236" s="42"/>
      <c r="B7236" s="140"/>
      <c r="C7236" s="41"/>
      <c r="D7236" s="44"/>
      <c r="E7236" s="45"/>
      <c r="F7236" s="41"/>
      <c r="G7236" s="67" t="s">
        <v>569</v>
      </c>
      <c r="H7236" s="142">
        <f>+H7235/10</f>
        <v>341.434</v>
      </c>
    </row>
    <row r="7237" ht="15.0" customHeight="1">
      <c r="A7237" s="42"/>
      <c r="B7237" s="140"/>
      <c r="C7237" s="41"/>
      <c r="D7237" s="44"/>
      <c r="E7237" s="45"/>
      <c r="F7237" s="41"/>
      <c r="G7237" s="67" t="s">
        <v>570</v>
      </c>
      <c r="H7237" s="143">
        <f>(H7235+H7236)*1.19</f>
        <v>4469.37106</v>
      </c>
    </row>
    <row r="7238" ht="15.0" customHeight="1">
      <c r="A7238" s="42"/>
      <c r="B7238" s="140"/>
      <c r="C7238" s="41"/>
      <c r="D7238" s="44"/>
      <c r="E7238" s="45"/>
      <c r="F7238" s="41"/>
      <c r="G7238" s="67" t="s">
        <v>571</v>
      </c>
      <c r="H7238" s="144" t="str">
        <f>+H7237/H7239</f>
        <v>#DIV/0!</v>
      </c>
    </row>
    <row r="7239" ht="15.0" customHeight="1">
      <c r="A7239" s="42"/>
      <c r="B7239" s="140"/>
      <c r="C7239" s="41"/>
      <c r="D7239" s="44"/>
      <c r="E7239" s="45"/>
      <c r="F7239" s="41"/>
      <c r="G7239" s="67" t="s">
        <v>572</v>
      </c>
      <c r="H7239" s="145"/>
    </row>
    <row r="7242" ht="15.0" customHeight="1">
      <c r="A7242" s="138" t="s">
        <v>562</v>
      </c>
      <c r="B7242" s="139" t="s">
        <v>777</v>
      </c>
      <c r="C7242" s="34"/>
      <c r="D7242" s="35"/>
      <c r="E7242" s="36"/>
      <c r="F7242" s="37"/>
      <c r="G7242" s="38"/>
      <c r="H7242" s="35"/>
    </row>
    <row r="7243" ht="15.0" customHeight="1">
      <c r="A7243" s="48" t="s">
        <v>476</v>
      </c>
      <c r="B7243" s="48" t="s">
        <v>477</v>
      </c>
      <c r="C7243" s="48" t="s">
        <v>478</v>
      </c>
      <c r="D7243" s="49" t="s">
        <v>564</v>
      </c>
      <c r="E7243" s="50" t="s">
        <v>10</v>
      </c>
      <c r="F7243" s="48" t="s">
        <v>480</v>
      </c>
      <c r="G7243" s="51" t="s">
        <v>481</v>
      </c>
      <c r="H7243" s="49" t="s">
        <v>565</v>
      </c>
    </row>
    <row r="7244" ht="15.0" customHeight="1">
      <c r="A7244" s="53">
        <v>1.0</v>
      </c>
      <c r="B7244" s="55" t="s">
        <v>461</v>
      </c>
      <c r="C7244" s="55" t="str">
        <f>+IF(ISERROR(VLOOKUP($B7244,Insumos!$C:$G,3,FALSE)),"",VLOOKUP($B7244,Insumos!$C:$G,3,FALSE))</f>
        <v>ROLL</v>
      </c>
      <c r="D7244" s="56">
        <f>+IF(ISERROR(VLOOKUP($B7244,Insumos!$C:$G,2,FALSE)),"",VLOOKUP($B7244,Insumos!$C:$G,2,FALSE))</f>
        <v>1405.1</v>
      </c>
      <c r="E7244" s="57">
        <f>+IF(ISERROR(VLOOKUP($B7244,Insumos!$C:$G,5,FALSE)),"",VLOOKUP($B7244,Insumos!$C:$G,5,FALSE))</f>
        <v>1</v>
      </c>
      <c r="F7244" s="55" t="str">
        <f>+IF(ISERROR(VLOOKUP($B7244,Insumos!$C:$G,4,FALSE)),"",VLOOKUP($B7244,Insumos!$C:$G,4,FALSE))</f>
        <v>ROLL</v>
      </c>
      <c r="G7244" s="141">
        <v>1.0</v>
      </c>
      <c r="H7244" s="56">
        <f t="shared" ref="H7244:H7258" si="264">IF(ISERROR(ROUND(+D7244/E7244*G7244,2)),0,ROUND(+D7244/E7244*G7244,2))</f>
        <v>1405.1</v>
      </c>
    </row>
    <row r="7245" ht="15.0" customHeight="1">
      <c r="A7245" s="53">
        <v>2.0</v>
      </c>
      <c r="B7245" s="55" t="s">
        <v>270</v>
      </c>
      <c r="C7245" s="55" t="str">
        <f>+IF(ISERROR(VLOOKUP($B7245,Insumos!$C:$G,3,FALSE)),"",VLOOKUP($B7245,Insumos!$C:$G,3,FALSE))</f>
        <v>ROLLS</v>
      </c>
      <c r="D7245" s="56">
        <f>+IF(ISERROR(VLOOKUP($B7245,Insumos!$C:$G,2,FALSE)),"",VLOOKUP($B7245,Insumos!$C:$G,2,FALSE))</f>
        <v>1288.66</v>
      </c>
      <c r="E7245" s="57">
        <f>+IF(ISERROR(VLOOKUP($B7245,Insumos!$C:$G,5,FALSE)),"",VLOOKUP($B7245,Insumos!$C:$G,5,FALSE))</f>
        <v>1</v>
      </c>
      <c r="F7245" s="55" t="str">
        <f>+IF(ISERROR(VLOOKUP($B7245,Insumos!$C:$G,4,FALSE)),"",VLOOKUP($B7245,Insumos!$C:$G,4,FALSE))</f>
        <v>ROLLS</v>
      </c>
      <c r="G7245" s="141">
        <v>1.0</v>
      </c>
      <c r="H7245" s="56">
        <f t="shared" si="264"/>
        <v>1288.66</v>
      </c>
    </row>
    <row r="7246" ht="15.0" customHeight="1">
      <c r="A7246" s="53">
        <v>3.0</v>
      </c>
      <c r="B7246" s="55" t="s">
        <v>460</v>
      </c>
      <c r="C7246" s="55" t="str">
        <f>+IF(ISERROR(VLOOKUP($B7246,Insumos!$C:$G,3,FALSE)),"",VLOOKUP($B7246,Insumos!$C:$G,3,FALSE))</f>
        <v>LATA</v>
      </c>
      <c r="D7246" s="56">
        <f>+IF(ISERROR(VLOOKUP($B7246,Insumos!$C:$G,2,FALSE)),"",VLOOKUP($B7246,Insumos!$C:$G,2,FALSE))</f>
        <v>555</v>
      </c>
      <c r="E7246" s="57">
        <f>+IF(ISERROR(VLOOKUP($B7246,Insumos!$C:$G,5,FALSE)),"",VLOOKUP($B7246,Insumos!$C:$G,5,FALSE))</f>
        <v>1</v>
      </c>
      <c r="F7246" s="55" t="str">
        <f>+IF(ISERROR(VLOOKUP($B7246,Insumos!$C:$G,4,FALSE)),"",VLOOKUP($B7246,Insumos!$C:$G,4,FALSE))</f>
        <v>LATA</v>
      </c>
      <c r="G7246" s="141">
        <v>1.0</v>
      </c>
      <c r="H7246" s="56">
        <f t="shared" si="264"/>
        <v>555</v>
      </c>
    </row>
    <row r="7247" ht="15.0" customHeight="1">
      <c r="A7247" s="53">
        <v>4.0</v>
      </c>
      <c r="B7247" s="55" t="s">
        <v>294</v>
      </c>
      <c r="C7247" s="55" t="str">
        <f>+IF(ISERROR(VLOOKUP($B7247,Insumos!$C:$G,3,FALSE)),"",VLOOKUP($B7247,Insumos!$C:$G,3,FALSE))</f>
        <v>CAJA</v>
      </c>
      <c r="D7247" s="56">
        <f>+IF(ISERROR(VLOOKUP($B7247,Insumos!$C:$G,2,FALSE)),"",VLOOKUP($B7247,Insumos!$C:$G,2,FALSE))</f>
        <v>180</v>
      </c>
      <c r="E7247" s="57">
        <f>+IF(ISERROR(VLOOKUP($B7247,Insumos!$C:$G,5,FALSE)),"",VLOOKUP($B7247,Insumos!$C:$G,5,FALSE))</f>
        <v>1</v>
      </c>
      <c r="F7247" s="55" t="str">
        <f>+IF(ISERROR(VLOOKUP($B7247,Insumos!$C:$G,4,FALSE)),"",VLOOKUP($B7247,Insumos!$C:$G,4,FALSE))</f>
        <v>CAJA</v>
      </c>
      <c r="G7247" s="141">
        <v>1.0</v>
      </c>
      <c r="H7247" s="56">
        <f t="shared" si="264"/>
        <v>180</v>
      </c>
    </row>
    <row r="7248" ht="15.0" customHeight="1">
      <c r="A7248" s="53">
        <v>5.0</v>
      </c>
      <c r="B7248" s="55" t="s">
        <v>314</v>
      </c>
      <c r="C7248" s="55" t="str">
        <f>+IF(ISERROR(VLOOKUP($B7248,Insumos!$C:$G,3,FALSE)),"",VLOOKUP($B7248,Insumos!$C:$G,3,FALSE))</f>
        <v>UNIDAD</v>
      </c>
      <c r="D7248" s="56">
        <f>+IF(ISERROR(VLOOKUP($B7248,Insumos!$C:$G,2,FALSE)),"",VLOOKUP($B7248,Insumos!$C:$G,2,FALSE))</f>
        <v>10.5</v>
      </c>
      <c r="E7248" s="57">
        <f>+IF(ISERROR(VLOOKUP($B7248,Insumos!$C:$G,5,FALSE)),"",VLOOKUP($B7248,Insumos!$C:$G,5,FALSE))</f>
        <v>1</v>
      </c>
      <c r="F7248" s="55" t="str">
        <f>+IF(ISERROR(VLOOKUP($B7248,Insumos!$C:$G,4,FALSE)),"",VLOOKUP($B7248,Insumos!$C:$G,4,FALSE))</f>
        <v>UNIDAD</v>
      </c>
      <c r="G7248" s="141">
        <v>2.0</v>
      </c>
      <c r="H7248" s="56">
        <f t="shared" si="264"/>
        <v>21</v>
      </c>
    </row>
    <row r="7249" ht="15.0" customHeight="1">
      <c r="A7249" s="53">
        <v>6.0</v>
      </c>
      <c r="B7249" s="55" t="s">
        <v>156</v>
      </c>
      <c r="C7249" s="55" t="str">
        <f>+IF(ISERROR(VLOOKUP($B7249,Insumos!$C:$G,3,FALSE)),"",VLOOKUP($B7249,Insumos!$C:$G,3,FALSE))</f>
        <v>GRAMOS</v>
      </c>
      <c r="D7249" s="56">
        <f>+IF(ISERROR(VLOOKUP($B7249,Insumos!$C:$G,2,FALSE)),"",VLOOKUP($B7249,Insumos!$C:$G,2,FALSE))</f>
        <v>909</v>
      </c>
      <c r="E7249" s="57">
        <f>+IF(ISERROR(VLOOKUP($B7249,Insumos!$C:$G,5,FALSE)),"",VLOOKUP($B7249,Insumos!$C:$G,5,FALSE))</f>
        <v>1000</v>
      </c>
      <c r="F7249" s="55" t="str">
        <f>+IF(ISERROR(VLOOKUP($B7249,Insumos!$C:$G,4,FALSE)),"",VLOOKUP($B7249,Insumos!$C:$G,4,FALSE))</f>
        <v>GRAMOS</v>
      </c>
      <c r="G7249" s="141">
        <v>8.0</v>
      </c>
      <c r="H7249" s="56">
        <f t="shared" si="264"/>
        <v>7.27</v>
      </c>
    </row>
    <row r="7250" ht="15.0" customHeight="1">
      <c r="A7250" s="53">
        <v>7.0</v>
      </c>
      <c r="B7250" s="55" t="s">
        <v>313</v>
      </c>
      <c r="C7250" s="55" t="str">
        <f>+IF(ISERROR(VLOOKUP($B7250,Insumos!$C:$G,3,FALSE)),"",VLOOKUP($B7250,Insumos!$C:$G,3,FALSE))</f>
        <v>GRAMOS</v>
      </c>
      <c r="D7250" s="56">
        <f>+IF(ISERROR(VLOOKUP($B7250,Insumos!$C:$G,2,FALSE)),"",VLOOKUP($B7250,Insumos!$C:$G,2,FALSE))</f>
        <v>6750</v>
      </c>
      <c r="E7250" s="57">
        <f>+IF(ISERROR(VLOOKUP($B7250,Insumos!$C:$G,5,FALSE)),"",VLOOKUP($B7250,Insumos!$C:$G,5,FALSE))</f>
        <v>1000</v>
      </c>
      <c r="F7250" s="55" t="str">
        <f>+IF(ISERROR(VLOOKUP($B7250,Insumos!$C:$G,4,FALSE)),"",VLOOKUP($B7250,Insumos!$C:$G,4,FALSE))</f>
        <v>GRAMOS</v>
      </c>
      <c r="G7250" s="141">
        <v>8.0</v>
      </c>
      <c r="H7250" s="56">
        <f t="shared" si="264"/>
        <v>54</v>
      </c>
    </row>
    <row r="7251" ht="15.0" customHeight="1">
      <c r="A7251" s="53">
        <v>8.0</v>
      </c>
      <c r="B7251" s="55" t="s">
        <v>311</v>
      </c>
      <c r="C7251" s="55" t="str">
        <f>+IF(ISERROR(VLOOKUP($B7251,Insumos!$C:$G,3,FALSE)),"",VLOOKUP($B7251,Insumos!$C:$G,3,FALSE))</f>
        <v>UNIDAD</v>
      </c>
      <c r="D7251" s="56">
        <f>+IF(ISERROR(VLOOKUP($B7251,Insumos!$C:$G,2,FALSE)),"",VLOOKUP($B7251,Insumos!$C:$G,2,FALSE))</f>
        <v>75.25</v>
      </c>
      <c r="E7251" s="57">
        <f>+IF(ISERROR(VLOOKUP($B7251,Insumos!$C:$G,5,FALSE)),"",VLOOKUP($B7251,Insumos!$C:$G,5,FALSE))</f>
        <v>1</v>
      </c>
      <c r="F7251" s="55" t="str">
        <f>+IF(ISERROR(VLOOKUP($B7251,Insumos!$C:$G,4,FALSE)),"",VLOOKUP($B7251,Insumos!$C:$G,4,FALSE))</f>
        <v>UNIDAD</v>
      </c>
      <c r="G7251" s="141">
        <v>1.0</v>
      </c>
      <c r="H7251" s="56">
        <f t="shared" si="264"/>
        <v>75.25</v>
      </c>
    </row>
    <row r="7252" ht="15.0" customHeight="1">
      <c r="A7252" s="53">
        <v>9.0</v>
      </c>
      <c r="B7252" s="55" t="s">
        <v>312</v>
      </c>
      <c r="C7252" s="55" t="str">
        <f>+IF(ISERROR(VLOOKUP($B7252,Insumos!$C:$G,3,FALSE)),"",VLOOKUP($B7252,Insumos!$C:$G,3,FALSE))</f>
        <v>UNIDAD</v>
      </c>
      <c r="D7252" s="56">
        <f>+IF(ISERROR(VLOOKUP($B7252,Insumos!$C:$G,2,FALSE)),"",VLOOKUP($B7252,Insumos!$C:$G,2,FALSE))</f>
        <v>90.25</v>
      </c>
      <c r="E7252" s="57">
        <f>+IF(ISERROR(VLOOKUP($B7252,Insumos!$C:$G,5,FALSE)),"",VLOOKUP($B7252,Insumos!$C:$G,5,FALSE))</f>
        <v>1</v>
      </c>
      <c r="F7252" s="55" t="str">
        <f>+IF(ISERROR(VLOOKUP($B7252,Insumos!$C:$G,4,FALSE)),"",VLOOKUP($B7252,Insumos!$C:$G,4,FALSE))</f>
        <v>UNIDAD</v>
      </c>
      <c r="G7252" s="141">
        <v>1.0</v>
      </c>
      <c r="H7252" s="56">
        <f t="shared" si="264"/>
        <v>90.25</v>
      </c>
    </row>
    <row r="7253" ht="15.0" customHeight="1">
      <c r="A7253" s="53">
        <v>10.0</v>
      </c>
      <c r="B7253" s="55" t="s">
        <v>303</v>
      </c>
      <c r="C7253" s="55" t="str">
        <f>+IF(ISERROR(VLOOKUP($B7253,Insumos!$C:$G,3,FALSE)),"",VLOOKUP($B7253,Insumos!$C:$G,3,FALSE))</f>
        <v>UNIDAD</v>
      </c>
      <c r="D7253" s="56">
        <f>+IF(ISERROR(VLOOKUP($B7253,Insumos!$C:$G,2,FALSE)),"",VLOOKUP($B7253,Insumos!$C:$G,2,FALSE))</f>
        <v>10</v>
      </c>
      <c r="E7253" s="57">
        <f>+IF(ISERROR(VLOOKUP($B7253,Insumos!$C:$G,5,FALSE)),"",VLOOKUP($B7253,Insumos!$C:$G,5,FALSE))</f>
        <v>1</v>
      </c>
      <c r="F7253" s="55" t="str">
        <f>+IF(ISERROR(VLOOKUP($B7253,Insumos!$C:$G,4,FALSE)),"",VLOOKUP($B7253,Insumos!$C:$G,4,FALSE))</f>
        <v>UNIDAD</v>
      </c>
      <c r="G7253" s="141">
        <v>2.0</v>
      </c>
      <c r="H7253" s="56">
        <f t="shared" si="264"/>
        <v>20</v>
      </c>
    </row>
    <row r="7254" ht="15.0" customHeight="1">
      <c r="A7254" s="53">
        <v>11.0</v>
      </c>
      <c r="B7254" s="226" t="s">
        <v>304</v>
      </c>
      <c r="C7254" s="55" t="str">
        <f>+IF(ISERROR(VLOOKUP($B7254,Insumos!$C:$G,3,FALSE)),"",VLOOKUP($B7254,Insumos!$C:$G,3,FALSE))</f>
        <v>UNIDAD</v>
      </c>
      <c r="D7254" s="56">
        <f>+IF(ISERROR(VLOOKUP($B7254,Insumos!$C:$G,2,FALSE)),"",VLOOKUP($B7254,Insumos!$C:$G,2,FALSE))</f>
        <v>9</v>
      </c>
      <c r="E7254" s="57">
        <f>+IF(ISERROR(VLOOKUP($B7254,Insumos!$C:$G,5,FALSE)),"",VLOOKUP($B7254,Insumos!$C:$G,5,FALSE))</f>
        <v>1</v>
      </c>
      <c r="F7254" s="55" t="str">
        <f>+IF(ISERROR(VLOOKUP($B7254,Insumos!$C:$G,4,FALSE)),"",VLOOKUP($B7254,Insumos!$C:$G,4,FALSE))</f>
        <v>UNIDAD</v>
      </c>
      <c r="G7254" s="141">
        <v>2.0</v>
      </c>
      <c r="H7254" s="56">
        <f t="shared" si="264"/>
        <v>18</v>
      </c>
    </row>
    <row r="7255" ht="15.0" customHeight="1">
      <c r="A7255" s="53">
        <v>12.0</v>
      </c>
      <c r="B7255" s="55" t="s">
        <v>315</v>
      </c>
      <c r="C7255" s="173" t="str">
        <f>+IF(ISERROR(VLOOKUP($B7255,Insumos!$C:$G,3,FALSE)),"",VLOOKUP($B7255,Insumos!$C:$G,3,FALSE))</f>
        <v>UNIDAD</v>
      </c>
      <c r="D7255" s="56">
        <f>+IF(ISERROR(VLOOKUP($B7255,Insumos!$C:$G,2,FALSE)),"",VLOOKUP($B7255,Insumos!$C:$G,2,FALSE))</f>
        <v>170</v>
      </c>
      <c r="E7255" s="57">
        <f>+IF(ISERROR(VLOOKUP($B7255,Insumos!$C:$G,5,FALSE)),"",VLOOKUP($B7255,Insumos!$C:$G,5,FALSE))</f>
        <v>1</v>
      </c>
      <c r="F7255" s="55" t="str">
        <f>+IF(ISERROR(VLOOKUP($B7255,Insumos!$C:$G,4,FALSE)),"",VLOOKUP($B7255,Insumos!$C:$G,4,FALSE))</f>
        <v>UNIDAD</v>
      </c>
      <c r="G7255" s="141">
        <v>1.0</v>
      </c>
      <c r="H7255" s="56">
        <f t="shared" si="264"/>
        <v>170</v>
      </c>
    </row>
    <row r="7256" ht="15.0" customHeight="1">
      <c r="A7256" s="53">
        <v>13.0</v>
      </c>
      <c r="B7256" s="153"/>
      <c r="C7256" s="55" t="str">
        <f>+IF(ISERROR(VLOOKUP($B7256,Insumos!$C:$G,3,FALSE)),"",VLOOKUP($B7256,Insumos!$C:$G,3,FALSE))</f>
        <v/>
      </c>
      <c r="D7256" s="56" t="str">
        <f>+IF(ISERROR(VLOOKUP($B7256,Insumos!$C:$G,2,FALSE)),"",VLOOKUP($B7256,Insumos!$C:$G,2,FALSE))</f>
        <v/>
      </c>
      <c r="E7256" s="57" t="str">
        <f>+IF(ISERROR(VLOOKUP($B7256,Insumos!$C:$G,5,FALSE)),"",VLOOKUP($B7256,Insumos!$C:$G,5,FALSE))</f>
        <v/>
      </c>
      <c r="F7256" s="55" t="str">
        <f>+IF(ISERROR(VLOOKUP($B7256,Insumos!$C:$G,4,FALSE)),"",VLOOKUP($B7256,Insumos!$C:$G,4,FALSE))</f>
        <v/>
      </c>
      <c r="G7256" s="141"/>
      <c r="H7256" s="56">
        <f t="shared" si="264"/>
        <v>0</v>
      </c>
    </row>
    <row r="7257" ht="15.0" customHeight="1">
      <c r="A7257" s="53">
        <v>14.0</v>
      </c>
      <c r="B7257" s="153"/>
      <c r="C7257" s="55" t="str">
        <f>+IF(ISERROR(VLOOKUP($B7257,Insumos!$C:$G,3,FALSE)),"",VLOOKUP($B7257,Insumos!$C:$G,3,FALSE))</f>
        <v/>
      </c>
      <c r="D7257" s="56" t="str">
        <f>+IF(ISERROR(VLOOKUP($B7257,Insumos!$C:$G,2,FALSE)),"",VLOOKUP($B7257,Insumos!$C:$G,2,FALSE))</f>
        <v/>
      </c>
      <c r="E7257" s="57" t="str">
        <f>+IF(ISERROR(VLOOKUP($B7257,Insumos!$C:$G,5,FALSE)),"",VLOOKUP($B7257,Insumos!$C:$G,5,FALSE))</f>
        <v/>
      </c>
      <c r="F7257" s="55" t="str">
        <f>+IF(ISERROR(VLOOKUP($B7257,Insumos!$C:$G,4,FALSE)),"",VLOOKUP($B7257,Insumos!$C:$G,4,FALSE))</f>
        <v/>
      </c>
      <c r="G7257" s="141"/>
      <c r="H7257" s="56">
        <f t="shared" si="264"/>
        <v>0</v>
      </c>
    </row>
    <row r="7258" ht="15.0" customHeight="1">
      <c r="A7258" s="53">
        <v>15.0</v>
      </c>
      <c r="B7258" s="153"/>
      <c r="C7258" s="55" t="str">
        <f>+IF(ISERROR(VLOOKUP($B7258,Insumos!$C:$G,3,FALSE)),"",VLOOKUP($B7258,Insumos!$C:$G,3,FALSE))</f>
        <v/>
      </c>
      <c r="D7258" s="56" t="str">
        <f>+IF(ISERROR(VLOOKUP($B7258,Insumos!$C:$G,2,FALSE)),"",VLOOKUP($B7258,Insumos!$C:$G,2,FALSE))</f>
        <v/>
      </c>
      <c r="E7258" s="57" t="str">
        <f>+IF(ISERROR(VLOOKUP($B7258,Insumos!$C:$G,5,FALSE)),"",VLOOKUP($B7258,Insumos!$C:$G,5,FALSE))</f>
        <v/>
      </c>
      <c r="F7258" s="55" t="str">
        <f>+IF(ISERROR(VLOOKUP($B7258,Insumos!$C:$G,4,FALSE)),"",VLOOKUP($B7258,Insumos!$C:$G,4,FALSE))</f>
        <v/>
      </c>
      <c r="G7258" s="141"/>
      <c r="H7258" s="56">
        <f t="shared" si="264"/>
        <v>0</v>
      </c>
    </row>
    <row r="7259" ht="15.0" customHeight="1">
      <c r="A7259" s="42"/>
      <c r="B7259" s="140"/>
      <c r="C7259" s="41"/>
      <c r="D7259" s="44"/>
      <c r="E7259" s="45"/>
      <c r="F7259" s="41"/>
      <c r="G7259" s="67" t="s">
        <v>566</v>
      </c>
      <c r="H7259" s="68">
        <f>+SUM(H7244:H7258)</f>
        <v>3884.53</v>
      </c>
    </row>
    <row r="7260" ht="15.0" customHeight="1">
      <c r="A7260" s="42"/>
      <c r="B7260" s="140"/>
      <c r="C7260" s="41"/>
      <c r="D7260" s="44"/>
      <c r="E7260" s="45"/>
      <c r="F7260" s="41"/>
      <c r="G7260" s="67" t="s">
        <v>569</v>
      </c>
      <c r="H7260" s="142">
        <f>+H7259/10</f>
        <v>388.453</v>
      </c>
    </row>
    <row r="7261" ht="15.0" customHeight="1">
      <c r="A7261" s="42"/>
      <c r="B7261" s="140"/>
      <c r="C7261" s="41"/>
      <c r="D7261" s="44"/>
      <c r="E7261" s="45"/>
      <c r="F7261" s="41"/>
      <c r="G7261" s="67" t="s">
        <v>570</v>
      </c>
      <c r="H7261" s="143">
        <f>(H7259+H7260)*1.19</f>
        <v>5084.84977</v>
      </c>
    </row>
    <row r="7262" ht="15.0" customHeight="1">
      <c r="A7262" s="42"/>
      <c r="B7262" s="140"/>
      <c r="C7262" s="41"/>
      <c r="D7262" s="44"/>
      <c r="E7262" s="45"/>
      <c r="F7262" s="41"/>
      <c r="G7262" s="67" t="s">
        <v>571</v>
      </c>
      <c r="H7262" s="144" t="str">
        <f>+H7261/H7263</f>
        <v>#DIV/0!</v>
      </c>
    </row>
    <row r="7263" ht="15.0" customHeight="1">
      <c r="A7263" s="42"/>
      <c r="B7263" s="140"/>
      <c r="C7263" s="41"/>
      <c r="D7263" s="44"/>
      <c r="E7263" s="45"/>
      <c r="F7263" s="41"/>
      <c r="G7263" s="67" t="s">
        <v>572</v>
      </c>
      <c r="H7263" s="145"/>
    </row>
    <row r="7266" ht="15.0" customHeight="1">
      <c r="A7266" s="138" t="s">
        <v>562</v>
      </c>
      <c r="B7266" s="139" t="s">
        <v>778</v>
      </c>
      <c r="C7266" s="34"/>
      <c r="D7266" s="35"/>
      <c r="E7266" s="36"/>
      <c r="F7266" s="37"/>
      <c r="G7266" s="38"/>
      <c r="H7266" s="35"/>
    </row>
    <row r="7267" ht="15.0" customHeight="1">
      <c r="A7267" s="48" t="s">
        <v>476</v>
      </c>
      <c r="B7267" s="48" t="s">
        <v>477</v>
      </c>
      <c r="C7267" s="48" t="s">
        <v>478</v>
      </c>
      <c r="D7267" s="49" t="s">
        <v>564</v>
      </c>
      <c r="E7267" s="50" t="s">
        <v>10</v>
      </c>
      <c r="F7267" s="48" t="s">
        <v>480</v>
      </c>
      <c r="G7267" s="51" t="s">
        <v>481</v>
      </c>
      <c r="H7267" s="49" t="s">
        <v>565</v>
      </c>
    </row>
    <row r="7268" ht="15.0" customHeight="1">
      <c r="A7268" s="53">
        <v>1.0</v>
      </c>
      <c r="B7268" s="55" t="s">
        <v>461</v>
      </c>
      <c r="C7268" s="55" t="str">
        <f>+IF(ISERROR(VLOOKUP($B7268,Insumos!$C:$G,3,FALSE)),"",VLOOKUP($B7268,Insumos!$C:$G,3,FALSE))</f>
        <v>ROLL</v>
      </c>
      <c r="D7268" s="56">
        <f>+IF(ISERROR(VLOOKUP($B7268,Insumos!$C:$G,2,FALSE)),"",VLOOKUP($B7268,Insumos!$C:$G,2,FALSE))</f>
        <v>1405.1</v>
      </c>
      <c r="E7268" s="57">
        <f>+IF(ISERROR(VLOOKUP($B7268,Insumos!$C:$G,5,FALSE)),"",VLOOKUP($B7268,Insumos!$C:$G,5,FALSE))</f>
        <v>1</v>
      </c>
      <c r="F7268" s="55" t="str">
        <f>+IF(ISERROR(VLOOKUP($B7268,Insumos!$C:$G,4,FALSE)),"",VLOOKUP($B7268,Insumos!$C:$G,4,FALSE))</f>
        <v>ROLL</v>
      </c>
      <c r="G7268" s="141">
        <v>1.0</v>
      </c>
      <c r="H7268" s="56">
        <f t="shared" ref="H7268:H7281" si="265">IF(ISERROR(ROUND(+D7268/E7268*G7268,2)),0,ROUND(+D7268/E7268*G7268,2))</f>
        <v>1405.1</v>
      </c>
    </row>
    <row r="7269" ht="15.0" customHeight="1">
      <c r="A7269" s="53">
        <v>2.0</v>
      </c>
      <c r="B7269" s="55" t="s">
        <v>270</v>
      </c>
      <c r="C7269" s="55" t="str">
        <f>+IF(ISERROR(VLOOKUP($B7269,Insumos!$C:$G,3,FALSE)),"",VLOOKUP($B7269,Insumos!$C:$G,3,FALSE))</f>
        <v>ROLLS</v>
      </c>
      <c r="D7269" s="56">
        <f>+IF(ISERROR(VLOOKUP($B7269,Insumos!$C:$G,2,FALSE)),"",VLOOKUP($B7269,Insumos!$C:$G,2,FALSE))</f>
        <v>1288.66</v>
      </c>
      <c r="E7269" s="57">
        <f>+IF(ISERROR(VLOOKUP($B7269,Insumos!$C:$G,5,FALSE)),"",VLOOKUP($B7269,Insumos!$C:$G,5,FALSE))</f>
        <v>1</v>
      </c>
      <c r="F7269" s="55" t="str">
        <f>+IF(ISERROR(VLOOKUP($B7269,Insumos!$C:$G,4,FALSE)),"",VLOOKUP($B7269,Insumos!$C:$G,4,FALSE))</f>
        <v>ROLLS</v>
      </c>
      <c r="G7269" s="141">
        <v>1.0</v>
      </c>
      <c r="H7269" s="56">
        <f t="shared" si="265"/>
        <v>1288.66</v>
      </c>
    </row>
    <row r="7270" ht="15.0" customHeight="1">
      <c r="A7270" s="53">
        <v>3.0</v>
      </c>
      <c r="B7270" s="55" t="s">
        <v>294</v>
      </c>
      <c r="C7270" s="55" t="str">
        <f>+IF(ISERROR(VLOOKUP($B7270,Insumos!$C:$G,3,FALSE)),"",VLOOKUP($B7270,Insumos!$C:$G,3,FALSE))</f>
        <v>CAJA</v>
      </c>
      <c r="D7270" s="56">
        <f>+IF(ISERROR(VLOOKUP($B7270,Insumos!$C:$G,2,FALSE)),"",VLOOKUP($B7270,Insumos!$C:$G,2,FALSE))</f>
        <v>180</v>
      </c>
      <c r="E7270" s="57">
        <f>+IF(ISERROR(VLOOKUP($B7270,Insumos!$C:$G,5,FALSE)),"",VLOOKUP($B7270,Insumos!$C:$G,5,FALSE))</f>
        <v>1</v>
      </c>
      <c r="F7270" s="55" t="str">
        <f>+IF(ISERROR(VLOOKUP($B7270,Insumos!$C:$G,4,FALSE)),"",VLOOKUP($B7270,Insumos!$C:$G,4,FALSE))</f>
        <v>CAJA</v>
      </c>
      <c r="G7270" s="141">
        <v>1.0</v>
      </c>
      <c r="H7270" s="56">
        <f t="shared" si="265"/>
        <v>180</v>
      </c>
    </row>
    <row r="7271" ht="15.0" customHeight="1">
      <c r="A7271" s="53">
        <v>4.0</v>
      </c>
      <c r="B7271" s="55" t="s">
        <v>314</v>
      </c>
      <c r="C7271" s="55" t="str">
        <f>+IF(ISERROR(VLOOKUP($B7271,Insumos!$C:$G,3,FALSE)),"",VLOOKUP($B7271,Insumos!$C:$G,3,FALSE))</f>
        <v>UNIDAD</v>
      </c>
      <c r="D7271" s="56">
        <f>+IF(ISERROR(VLOOKUP($B7271,Insumos!$C:$G,2,FALSE)),"",VLOOKUP($B7271,Insumos!$C:$G,2,FALSE))</f>
        <v>10.5</v>
      </c>
      <c r="E7271" s="57">
        <f>+IF(ISERROR(VLOOKUP($B7271,Insumos!$C:$G,5,FALSE)),"",VLOOKUP($B7271,Insumos!$C:$G,5,FALSE))</f>
        <v>1</v>
      </c>
      <c r="F7271" s="55" t="str">
        <f>+IF(ISERROR(VLOOKUP($B7271,Insumos!$C:$G,4,FALSE)),"",VLOOKUP($B7271,Insumos!$C:$G,4,FALSE))</f>
        <v>UNIDAD</v>
      </c>
      <c r="G7271" s="141">
        <v>2.0</v>
      </c>
      <c r="H7271" s="56">
        <f t="shared" si="265"/>
        <v>21</v>
      </c>
    </row>
    <row r="7272" ht="15.0" customHeight="1">
      <c r="A7272" s="53">
        <v>5.0</v>
      </c>
      <c r="B7272" s="55" t="s">
        <v>156</v>
      </c>
      <c r="C7272" s="55" t="str">
        <f>+IF(ISERROR(VLOOKUP($B7272,Insumos!$C:$G,3,FALSE)),"",VLOOKUP($B7272,Insumos!$C:$G,3,FALSE))</f>
        <v>GRAMOS</v>
      </c>
      <c r="D7272" s="56">
        <f>+IF(ISERROR(VLOOKUP($B7272,Insumos!$C:$G,2,FALSE)),"",VLOOKUP($B7272,Insumos!$C:$G,2,FALSE))</f>
        <v>909</v>
      </c>
      <c r="E7272" s="57">
        <f>+IF(ISERROR(VLOOKUP($B7272,Insumos!$C:$G,5,FALSE)),"",VLOOKUP($B7272,Insumos!$C:$G,5,FALSE))</f>
        <v>1000</v>
      </c>
      <c r="F7272" s="55" t="str">
        <f>+IF(ISERROR(VLOOKUP($B7272,Insumos!$C:$G,4,FALSE)),"",VLOOKUP($B7272,Insumos!$C:$G,4,FALSE))</f>
        <v>GRAMOS</v>
      </c>
      <c r="G7272" s="141">
        <v>8.0</v>
      </c>
      <c r="H7272" s="56">
        <f t="shared" si="265"/>
        <v>7.27</v>
      </c>
    </row>
    <row r="7273" ht="15.0" customHeight="1">
      <c r="A7273" s="53">
        <v>6.0</v>
      </c>
      <c r="B7273" s="55" t="s">
        <v>313</v>
      </c>
      <c r="C7273" s="55" t="str">
        <f>+IF(ISERROR(VLOOKUP($B7273,Insumos!$C:$G,3,FALSE)),"",VLOOKUP($B7273,Insumos!$C:$G,3,FALSE))</f>
        <v>GRAMOS</v>
      </c>
      <c r="D7273" s="56">
        <f>+IF(ISERROR(VLOOKUP($B7273,Insumos!$C:$G,2,FALSE)),"",VLOOKUP($B7273,Insumos!$C:$G,2,FALSE))</f>
        <v>6750</v>
      </c>
      <c r="E7273" s="57">
        <f>+IF(ISERROR(VLOOKUP($B7273,Insumos!$C:$G,5,FALSE)),"",VLOOKUP($B7273,Insumos!$C:$G,5,FALSE))</f>
        <v>1000</v>
      </c>
      <c r="F7273" s="55" t="str">
        <f>+IF(ISERROR(VLOOKUP($B7273,Insumos!$C:$G,4,FALSE)),"",VLOOKUP($B7273,Insumos!$C:$G,4,FALSE))</f>
        <v>GRAMOS</v>
      </c>
      <c r="G7273" s="141">
        <v>8.0</v>
      </c>
      <c r="H7273" s="56">
        <f t="shared" si="265"/>
        <v>54</v>
      </c>
    </row>
    <row r="7274" ht="15.0" customHeight="1">
      <c r="A7274" s="53">
        <v>7.0</v>
      </c>
      <c r="B7274" s="55" t="s">
        <v>311</v>
      </c>
      <c r="C7274" s="55" t="str">
        <f>+IF(ISERROR(VLOOKUP($B7274,Insumos!$C:$G,3,FALSE)),"",VLOOKUP($B7274,Insumos!$C:$G,3,FALSE))</f>
        <v>UNIDAD</v>
      </c>
      <c r="D7274" s="56">
        <f>+IF(ISERROR(VLOOKUP($B7274,Insumos!$C:$G,2,FALSE)),"",VLOOKUP($B7274,Insumos!$C:$G,2,FALSE))</f>
        <v>75.25</v>
      </c>
      <c r="E7274" s="57">
        <f>+IF(ISERROR(VLOOKUP($B7274,Insumos!$C:$G,5,FALSE)),"",VLOOKUP($B7274,Insumos!$C:$G,5,FALSE))</f>
        <v>1</v>
      </c>
      <c r="F7274" s="55" t="str">
        <f>+IF(ISERROR(VLOOKUP($B7274,Insumos!$C:$G,4,FALSE)),"",VLOOKUP($B7274,Insumos!$C:$G,4,FALSE))</f>
        <v>UNIDAD</v>
      </c>
      <c r="G7274" s="141">
        <v>1.0</v>
      </c>
      <c r="H7274" s="56">
        <f t="shared" si="265"/>
        <v>75.25</v>
      </c>
    </row>
    <row r="7275" ht="15.0" customHeight="1">
      <c r="A7275" s="53">
        <v>8.0</v>
      </c>
      <c r="B7275" s="55" t="s">
        <v>312</v>
      </c>
      <c r="C7275" s="55" t="str">
        <f>+IF(ISERROR(VLOOKUP($B7275,Insumos!$C:$G,3,FALSE)),"",VLOOKUP($B7275,Insumos!$C:$G,3,FALSE))</f>
        <v>UNIDAD</v>
      </c>
      <c r="D7275" s="56">
        <f>+IF(ISERROR(VLOOKUP($B7275,Insumos!$C:$G,2,FALSE)),"",VLOOKUP($B7275,Insumos!$C:$G,2,FALSE))</f>
        <v>90.25</v>
      </c>
      <c r="E7275" s="57">
        <f>+IF(ISERROR(VLOOKUP($B7275,Insumos!$C:$G,5,FALSE)),"",VLOOKUP($B7275,Insumos!$C:$G,5,FALSE))</f>
        <v>1</v>
      </c>
      <c r="F7275" s="55" t="str">
        <f>+IF(ISERROR(VLOOKUP($B7275,Insumos!$C:$G,4,FALSE)),"",VLOOKUP($B7275,Insumos!$C:$G,4,FALSE))</f>
        <v>UNIDAD</v>
      </c>
      <c r="G7275" s="141">
        <v>1.0</v>
      </c>
      <c r="H7275" s="56">
        <f t="shared" si="265"/>
        <v>90.25</v>
      </c>
    </row>
    <row r="7276" ht="15.0" customHeight="1">
      <c r="A7276" s="53">
        <v>9.0</v>
      </c>
      <c r="B7276" s="55" t="s">
        <v>303</v>
      </c>
      <c r="C7276" s="55" t="str">
        <f>+IF(ISERROR(VLOOKUP($B7276,Insumos!$C:$G,3,FALSE)),"",VLOOKUP($B7276,Insumos!$C:$G,3,FALSE))</f>
        <v>UNIDAD</v>
      </c>
      <c r="D7276" s="56">
        <f>+IF(ISERROR(VLOOKUP($B7276,Insumos!$C:$G,2,FALSE)),"",VLOOKUP($B7276,Insumos!$C:$G,2,FALSE))</f>
        <v>10</v>
      </c>
      <c r="E7276" s="57">
        <f>+IF(ISERROR(VLOOKUP($B7276,Insumos!$C:$G,5,FALSE)),"",VLOOKUP($B7276,Insumos!$C:$G,5,FALSE))</f>
        <v>1</v>
      </c>
      <c r="F7276" s="55" t="str">
        <f>+IF(ISERROR(VLOOKUP($B7276,Insumos!$C:$G,4,FALSE)),"",VLOOKUP($B7276,Insumos!$C:$G,4,FALSE))</f>
        <v>UNIDAD</v>
      </c>
      <c r="G7276" s="141">
        <v>2.0</v>
      </c>
      <c r="H7276" s="56">
        <f t="shared" si="265"/>
        <v>20</v>
      </c>
    </row>
    <row r="7277" ht="15.0" customHeight="1">
      <c r="A7277" s="53">
        <v>10.0</v>
      </c>
      <c r="B7277" s="226" t="s">
        <v>304</v>
      </c>
      <c r="C7277" s="55" t="str">
        <f>+IF(ISERROR(VLOOKUP($B7277,Insumos!$C:$G,3,FALSE)),"",VLOOKUP($B7277,Insumos!$C:$G,3,FALSE))</f>
        <v>UNIDAD</v>
      </c>
      <c r="D7277" s="56">
        <f>+IF(ISERROR(VLOOKUP($B7277,Insumos!$C:$G,2,FALSE)),"",VLOOKUP($B7277,Insumos!$C:$G,2,FALSE))</f>
        <v>9</v>
      </c>
      <c r="E7277" s="57">
        <f>+IF(ISERROR(VLOOKUP($B7277,Insumos!$C:$G,5,FALSE)),"",VLOOKUP($B7277,Insumos!$C:$G,5,FALSE))</f>
        <v>1</v>
      </c>
      <c r="F7277" s="55" t="str">
        <f>+IF(ISERROR(VLOOKUP($B7277,Insumos!$C:$G,4,FALSE)),"",VLOOKUP($B7277,Insumos!$C:$G,4,FALSE))</f>
        <v>UNIDAD</v>
      </c>
      <c r="G7277" s="141">
        <v>2.0</v>
      </c>
      <c r="H7277" s="56">
        <f t="shared" si="265"/>
        <v>18</v>
      </c>
    </row>
    <row r="7278" ht="15.0" customHeight="1">
      <c r="A7278" s="53">
        <v>11.0</v>
      </c>
      <c r="B7278" s="55" t="s">
        <v>315</v>
      </c>
      <c r="C7278" s="173" t="str">
        <f>+IF(ISERROR(VLOOKUP($B7278,Insumos!$C:$G,3,FALSE)),"",VLOOKUP($B7278,Insumos!$C:$G,3,FALSE))</f>
        <v>UNIDAD</v>
      </c>
      <c r="D7278" s="56">
        <f>+IF(ISERROR(VLOOKUP($B7278,Insumos!$C:$G,2,FALSE)),"",VLOOKUP($B7278,Insumos!$C:$G,2,FALSE))</f>
        <v>170</v>
      </c>
      <c r="E7278" s="57">
        <f>+IF(ISERROR(VLOOKUP($B7278,Insumos!$C:$G,5,FALSE)),"",VLOOKUP($B7278,Insumos!$C:$G,5,FALSE))</f>
        <v>1</v>
      </c>
      <c r="F7278" s="55" t="str">
        <f>+IF(ISERROR(VLOOKUP($B7278,Insumos!$C:$G,4,FALSE)),"",VLOOKUP($B7278,Insumos!$C:$G,4,FALSE))</f>
        <v>UNIDAD</v>
      </c>
      <c r="G7278" s="141">
        <v>1.0</v>
      </c>
      <c r="H7278" s="56">
        <f t="shared" si="265"/>
        <v>170</v>
      </c>
    </row>
    <row r="7279" ht="15.0" customHeight="1">
      <c r="A7279" s="53">
        <v>12.0</v>
      </c>
      <c r="B7279" s="153"/>
      <c r="C7279" s="55" t="str">
        <f>+IF(ISERROR(VLOOKUP($B7279,Insumos!$C:$G,3,FALSE)),"",VLOOKUP($B7279,Insumos!$C:$G,3,FALSE))</f>
        <v/>
      </c>
      <c r="D7279" s="56" t="str">
        <f>+IF(ISERROR(VLOOKUP($B7279,Insumos!$C:$G,2,FALSE)),"",VLOOKUP($B7279,Insumos!$C:$G,2,FALSE))</f>
        <v/>
      </c>
      <c r="E7279" s="57" t="str">
        <f>+IF(ISERROR(VLOOKUP($B7279,Insumos!$C:$G,5,FALSE)),"",VLOOKUP($B7279,Insumos!$C:$G,5,FALSE))</f>
        <v/>
      </c>
      <c r="F7279" s="55" t="str">
        <f>+IF(ISERROR(VLOOKUP($B7279,Insumos!$C:$G,4,FALSE)),"",VLOOKUP($B7279,Insumos!$C:$G,4,FALSE))</f>
        <v/>
      </c>
      <c r="G7279" s="141"/>
      <c r="H7279" s="56">
        <f t="shared" si="265"/>
        <v>0</v>
      </c>
    </row>
    <row r="7280" ht="15.0" customHeight="1">
      <c r="A7280" s="53">
        <v>13.0</v>
      </c>
      <c r="B7280" s="153"/>
      <c r="C7280" s="55" t="str">
        <f>+IF(ISERROR(VLOOKUP($B7280,Insumos!$C:$G,3,FALSE)),"",VLOOKUP($B7280,Insumos!$C:$G,3,FALSE))</f>
        <v/>
      </c>
      <c r="D7280" s="56" t="str">
        <f>+IF(ISERROR(VLOOKUP($B7280,Insumos!$C:$G,2,FALSE)),"",VLOOKUP($B7280,Insumos!$C:$G,2,FALSE))</f>
        <v/>
      </c>
      <c r="E7280" s="57" t="str">
        <f>+IF(ISERROR(VLOOKUP($B7280,Insumos!$C:$G,5,FALSE)),"",VLOOKUP($B7280,Insumos!$C:$G,5,FALSE))</f>
        <v/>
      </c>
      <c r="F7280" s="55" t="str">
        <f>+IF(ISERROR(VLOOKUP($B7280,Insumos!$C:$G,4,FALSE)),"",VLOOKUP($B7280,Insumos!$C:$G,4,FALSE))</f>
        <v/>
      </c>
      <c r="G7280" s="141"/>
      <c r="H7280" s="56">
        <f t="shared" si="265"/>
        <v>0</v>
      </c>
    </row>
    <row r="7281" ht="15.0" customHeight="1">
      <c r="A7281" s="53">
        <v>14.0</v>
      </c>
      <c r="B7281" s="153"/>
      <c r="C7281" s="55" t="str">
        <f>+IF(ISERROR(VLOOKUP($B7281,Insumos!$C:$G,3,FALSE)),"",VLOOKUP($B7281,Insumos!$C:$G,3,FALSE))</f>
        <v/>
      </c>
      <c r="D7281" s="56" t="str">
        <f>+IF(ISERROR(VLOOKUP($B7281,Insumos!$C:$G,2,FALSE)),"",VLOOKUP($B7281,Insumos!$C:$G,2,FALSE))</f>
        <v/>
      </c>
      <c r="E7281" s="57" t="str">
        <f>+IF(ISERROR(VLOOKUP($B7281,Insumos!$C:$G,5,FALSE)),"",VLOOKUP($B7281,Insumos!$C:$G,5,FALSE))</f>
        <v/>
      </c>
      <c r="F7281" s="55" t="str">
        <f>+IF(ISERROR(VLOOKUP($B7281,Insumos!$C:$G,4,FALSE)),"",VLOOKUP($B7281,Insumos!$C:$G,4,FALSE))</f>
        <v/>
      </c>
      <c r="G7281" s="141"/>
      <c r="H7281" s="56">
        <f t="shared" si="265"/>
        <v>0</v>
      </c>
    </row>
    <row r="7282" ht="15.0" customHeight="1">
      <c r="A7282" s="42"/>
      <c r="B7282" s="140"/>
      <c r="C7282" s="41"/>
      <c r="D7282" s="44"/>
      <c r="E7282" s="45"/>
      <c r="F7282" s="41"/>
      <c r="G7282" s="67" t="s">
        <v>566</v>
      </c>
      <c r="H7282" s="68">
        <f>+SUM(H7268:H7281)</f>
        <v>3329.53</v>
      </c>
    </row>
    <row r="7283" ht="15.0" customHeight="1">
      <c r="A7283" s="42"/>
      <c r="B7283" s="140"/>
      <c r="C7283" s="41"/>
      <c r="D7283" s="44"/>
      <c r="E7283" s="45"/>
      <c r="F7283" s="41"/>
      <c r="G7283" s="67" t="s">
        <v>569</v>
      </c>
      <c r="H7283" s="142">
        <f>+H7282/10</f>
        <v>332.953</v>
      </c>
    </row>
    <row r="7284" ht="15.0" customHeight="1">
      <c r="A7284" s="42"/>
      <c r="B7284" s="140"/>
      <c r="C7284" s="41"/>
      <c r="D7284" s="44"/>
      <c r="E7284" s="45"/>
      <c r="F7284" s="41"/>
      <c r="G7284" s="67" t="s">
        <v>570</v>
      </c>
      <c r="H7284" s="143">
        <f>(H7282+H7283)*1.19</f>
        <v>4358.35477</v>
      </c>
    </row>
    <row r="7285" ht="15.0" customHeight="1">
      <c r="A7285" s="42"/>
      <c r="B7285" s="140"/>
      <c r="C7285" s="41"/>
      <c r="D7285" s="44"/>
      <c r="E7285" s="45"/>
      <c r="F7285" s="41"/>
      <c r="G7285" s="67" t="s">
        <v>571</v>
      </c>
      <c r="H7285" s="144" t="str">
        <f>+H7284/H7286</f>
        <v>#DIV/0!</v>
      </c>
    </row>
    <row r="7286" ht="15.0" customHeight="1">
      <c r="A7286" s="42"/>
      <c r="B7286" s="140"/>
      <c r="C7286" s="41"/>
      <c r="D7286" s="44"/>
      <c r="E7286" s="45"/>
      <c r="F7286" s="41"/>
      <c r="G7286" s="67" t="s">
        <v>572</v>
      </c>
      <c r="H7286" s="145"/>
    </row>
    <row r="7289" ht="15.0" customHeight="1">
      <c r="A7289" s="138" t="s">
        <v>562</v>
      </c>
      <c r="B7289" s="139" t="s">
        <v>779</v>
      </c>
      <c r="C7289" s="34">
        <v>4.0</v>
      </c>
      <c r="D7289" s="35"/>
      <c r="E7289" s="36"/>
      <c r="F7289" s="37"/>
      <c r="G7289" s="38"/>
      <c r="H7289" s="35"/>
    </row>
    <row r="7290" ht="15.0" customHeight="1">
      <c r="A7290" s="48" t="s">
        <v>476</v>
      </c>
      <c r="B7290" s="48" t="s">
        <v>477</v>
      </c>
      <c r="C7290" s="48" t="s">
        <v>478</v>
      </c>
      <c r="D7290" s="49" t="s">
        <v>564</v>
      </c>
      <c r="E7290" s="50" t="s">
        <v>10</v>
      </c>
      <c r="F7290" s="48" t="s">
        <v>480</v>
      </c>
      <c r="G7290" s="51" t="s">
        <v>481</v>
      </c>
      <c r="H7290" s="49" t="s">
        <v>565</v>
      </c>
    </row>
    <row r="7291" ht="15.0" customHeight="1">
      <c r="A7291" s="53">
        <v>1.0</v>
      </c>
      <c r="B7291" s="55" t="s">
        <v>272</v>
      </c>
      <c r="C7291" s="55" t="str">
        <f>+IF(ISERROR(VLOOKUP($B7291,Insumos!$C:$G,3,FALSE)),"",VLOOKUP($B7291,Insumos!$C:$G,3,FALSE))</f>
        <v>ROLLS</v>
      </c>
      <c r="D7291" s="56">
        <f>+IF(ISERROR(VLOOKUP($B7291,Insumos!$C:$G,2,FALSE)),"",VLOOKUP($B7291,Insumos!$C:$G,2,FALSE))</f>
        <v>428.35</v>
      </c>
      <c r="E7291" s="57">
        <f>+IF(ISERROR(VLOOKUP($B7291,Insumos!$C:$G,5,FALSE)),"",VLOOKUP($B7291,Insumos!$C:$G,5,FALSE))</f>
        <v>1</v>
      </c>
      <c r="F7291" s="55" t="str">
        <f>+IF(ISERROR(VLOOKUP($B7291,Insumos!$C:$G,4,FALSE)),"",VLOOKUP($B7291,Insumos!$C:$G,4,FALSE))</f>
        <v>ROLLS</v>
      </c>
      <c r="G7291" s="141">
        <v>1.0</v>
      </c>
      <c r="H7291" s="56">
        <f t="shared" ref="H7291:H7307" si="266">IF(ISERROR(ROUND(+D7291/E7291*G7291,2)),0,ROUND(+D7291/E7291*G7291,2))</f>
        <v>428.35</v>
      </c>
    </row>
    <row r="7292" ht="15.0" customHeight="1">
      <c r="A7292" s="53">
        <v>2.0</v>
      </c>
      <c r="B7292" s="55" t="s">
        <v>440</v>
      </c>
      <c r="C7292" s="55" t="str">
        <f>+IF(ISERROR(VLOOKUP($B7292,Insumos!$C:$G,3,FALSE)),"",VLOOKUP($B7292,Insumos!$C:$G,3,FALSE))</f>
        <v>ROLL</v>
      </c>
      <c r="D7292" s="56">
        <f>+IF(ISERROR(VLOOKUP($B7292,Insumos!$C:$G,2,FALSE)),"",VLOOKUP($B7292,Insumos!$C:$G,2,FALSE))</f>
        <v>1583.83</v>
      </c>
      <c r="E7292" s="57">
        <f>+IF(ISERROR(VLOOKUP($B7292,Insumos!$C:$G,5,FALSE)),"",VLOOKUP($B7292,Insumos!$C:$G,5,FALSE))</f>
        <v>1</v>
      </c>
      <c r="F7292" s="55" t="str">
        <f>+IF(ISERROR(VLOOKUP($B7292,Insumos!$C:$G,4,FALSE)),"",VLOOKUP($B7292,Insumos!$C:$G,4,FALSE))</f>
        <v>ROLL</v>
      </c>
      <c r="G7292" s="141">
        <v>1.0</v>
      </c>
      <c r="H7292" s="56">
        <f t="shared" si="266"/>
        <v>1583.83</v>
      </c>
    </row>
    <row r="7293" ht="15.0" customHeight="1">
      <c r="A7293" s="53">
        <v>3.0</v>
      </c>
      <c r="B7293" s="55" t="s">
        <v>269</v>
      </c>
      <c r="C7293" s="55" t="str">
        <f>+IF(ISERROR(VLOOKUP($B7293,Insumos!$C:$G,3,FALSE)),"",VLOOKUP($B7293,Insumos!$C:$G,3,FALSE))</f>
        <v>ROLLS</v>
      </c>
      <c r="D7293" s="56">
        <f>+IF(ISERROR(VLOOKUP($B7293,Insumos!$C:$G,2,FALSE)),"",VLOOKUP($B7293,Insumos!$C:$G,2,FALSE))</f>
        <v>1154.74</v>
      </c>
      <c r="E7293" s="57">
        <f>+IF(ISERROR(VLOOKUP($B7293,Insumos!$C:$G,5,FALSE)),"",VLOOKUP($B7293,Insumos!$C:$G,5,FALSE))</f>
        <v>1</v>
      </c>
      <c r="F7293" s="55" t="str">
        <f>+IF(ISERROR(VLOOKUP($B7293,Insumos!$C:$G,4,FALSE)),"",VLOOKUP($B7293,Insumos!$C:$G,4,FALSE))</f>
        <v>ROLLS</v>
      </c>
      <c r="G7293" s="141">
        <v>1.0</v>
      </c>
      <c r="H7293" s="56">
        <f t="shared" si="266"/>
        <v>1154.74</v>
      </c>
    </row>
    <row r="7294" ht="15.0" customHeight="1">
      <c r="A7294" s="53">
        <v>4.0</v>
      </c>
      <c r="B7294" s="55" t="s">
        <v>460</v>
      </c>
      <c r="C7294" s="55" t="str">
        <f>+IF(ISERROR(VLOOKUP($B7294,Insumos!$C:$G,3,FALSE)),"",VLOOKUP($B7294,Insumos!$C:$G,3,FALSE))</f>
        <v>LATA</v>
      </c>
      <c r="D7294" s="56">
        <f>+IF(ISERROR(VLOOKUP($B7294,Insumos!$C:$G,2,FALSE)),"",VLOOKUP($B7294,Insumos!$C:$G,2,FALSE))</f>
        <v>555</v>
      </c>
      <c r="E7294" s="57">
        <f>+IF(ISERROR(VLOOKUP($B7294,Insumos!$C:$G,5,FALSE)),"",VLOOKUP($B7294,Insumos!$C:$G,5,FALSE))</f>
        <v>1</v>
      </c>
      <c r="F7294" s="55" t="str">
        <f>+IF(ISERROR(VLOOKUP($B7294,Insumos!$C:$G,4,FALSE)),"",VLOOKUP($B7294,Insumos!$C:$G,4,FALSE))</f>
        <v>LATA</v>
      </c>
      <c r="G7294" s="141">
        <v>2.0</v>
      </c>
      <c r="H7294" s="56">
        <f t="shared" si="266"/>
        <v>1110</v>
      </c>
    </row>
    <row r="7295" ht="15.0" customHeight="1">
      <c r="A7295" s="53">
        <v>5.0</v>
      </c>
      <c r="B7295" s="55" t="s">
        <v>294</v>
      </c>
      <c r="C7295" s="55" t="str">
        <f>+IF(ISERROR(VLOOKUP($B7295,Insumos!$C:$G,3,FALSE)),"",VLOOKUP($B7295,Insumos!$C:$G,3,FALSE))</f>
        <v>CAJA</v>
      </c>
      <c r="D7295" s="56">
        <f>+IF(ISERROR(VLOOKUP($B7295,Insumos!$C:$G,2,FALSE)),"",VLOOKUP($B7295,Insumos!$C:$G,2,FALSE))</f>
        <v>180</v>
      </c>
      <c r="E7295" s="57">
        <f>+IF(ISERROR(VLOOKUP($B7295,Insumos!$C:$G,5,FALSE)),"",VLOOKUP($B7295,Insumos!$C:$G,5,FALSE))</f>
        <v>1</v>
      </c>
      <c r="F7295" s="55" t="str">
        <f>+IF(ISERROR(VLOOKUP($B7295,Insumos!$C:$G,4,FALSE)),"",VLOOKUP($B7295,Insumos!$C:$G,4,FALSE))</f>
        <v>CAJA</v>
      </c>
      <c r="G7295" s="141">
        <v>1.0</v>
      </c>
      <c r="H7295" s="56">
        <f t="shared" si="266"/>
        <v>180</v>
      </c>
    </row>
    <row r="7296" ht="15.0" customHeight="1">
      <c r="A7296" s="53">
        <v>6.0</v>
      </c>
      <c r="B7296" s="55" t="s">
        <v>297</v>
      </c>
      <c r="C7296" s="55" t="str">
        <f>+IF(ISERROR(VLOOKUP($B7296,Insumos!$C:$G,3,FALSE)),"",VLOOKUP($B7296,Insumos!$C:$G,3,FALSE))</f>
        <v>CAJA</v>
      </c>
      <c r="D7296" s="56">
        <f>+IF(ISERROR(VLOOKUP($B7296,Insumos!$C:$G,2,FALSE)),"",VLOOKUP($B7296,Insumos!$C:$G,2,FALSE))</f>
        <v>110</v>
      </c>
      <c r="E7296" s="57">
        <f>+IF(ISERROR(VLOOKUP($B7296,Insumos!$C:$G,5,FALSE)),"",VLOOKUP($B7296,Insumos!$C:$G,5,FALSE))</f>
        <v>1</v>
      </c>
      <c r="F7296" s="55" t="str">
        <f>+IF(ISERROR(VLOOKUP($B7296,Insumos!$C:$G,4,FALSE)),"",VLOOKUP($B7296,Insumos!$C:$G,4,FALSE))</f>
        <v>CAJA</v>
      </c>
      <c r="G7296" s="141">
        <v>1.0</v>
      </c>
      <c r="H7296" s="56">
        <f t="shared" si="266"/>
        <v>110</v>
      </c>
    </row>
    <row r="7297" ht="15.0" customHeight="1">
      <c r="A7297" s="53">
        <v>7.0</v>
      </c>
      <c r="B7297" s="55" t="s">
        <v>314</v>
      </c>
      <c r="C7297" s="55" t="str">
        <f>+IF(ISERROR(VLOOKUP($B7297,Insumos!$C:$G,3,FALSE)),"",VLOOKUP($B7297,Insumos!$C:$G,3,FALSE))</f>
        <v>UNIDAD</v>
      </c>
      <c r="D7297" s="56">
        <f>+IF(ISERROR(VLOOKUP($B7297,Insumos!$C:$G,2,FALSE)),"",VLOOKUP($B7297,Insumos!$C:$G,2,FALSE))</f>
        <v>10.5</v>
      </c>
      <c r="E7297" s="57">
        <f>+IF(ISERROR(VLOOKUP($B7297,Insumos!$C:$G,5,FALSE)),"",VLOOKUP($B7297,Insumos!$C:$G,5,FALSE))</f>
        <v>1</v>
      </c>
      <c r="F7297" s="55" t="str">
        <f>+IF(ISERROR(VLOOKUP($B7297,Insumos!$C:$G,4,FALSE)),"",VLOOKUP($B7297,Insumos!$C:$G,4,FALSE))</f>
        <v>UNIDAD</v>
      </c>
      <c r="G7297" s="141">
        <v>2.0</v>
      </c>
      <c r="H7297" s="56">
        <f t="shared" si="266"/>
        <v>21</v>
      </c>
    </row>
    <row r="7298" ht="15.0" customHeight="1">
      <c r="A7298" s="53">
        <v>8.0</v>
      </c>
      <c r="B7298" s="55" t="s">
        <v>156</v>
      </c>
      <c r="C7298" s="55" t="str">
        <f>+IF(ISERROR(VLOOKUP($B7298,Insumos!$C:$G,3,FALSE)),"",VLOOKUP($B7298,Insumos!$C:$G,3,FALSE))</f>
        <v>GRAMOS</v>
      </c>
      <c r="D7298" s="56">
        <f>+IF(ISERROR(VLOOKUP($B7298,Insumos!$C:$G,2,FALSE)),"",VLOOKUP($B7298,Insumos!$C:$G,2,FALSE))</f>
        <v>909</v>
      </c>
      <c r="E7298" s="57">
        <f>+IF(ISERROR(VLOOKUP($B7298,Insumos!$C:$G,5,FALSE)),"",VLOOKUP($B7298,Insumos!$C:$G,5,FALSE))</f>
        <v>1000</v>
      </c>
      <c r="F7298" s="55" t="str">
        <f>+IF(ISERROR(VLOOKUP($B7298,Insumos!$C:$G,4,FALSE)),"",VLOOKUP($B7298,Insumos!$C:$G,4,FALSE))</f>
        <v>GRAMOS</v>
      </c>
      <c r="G7298" s="141">
        <v>8.0</v>
      </c>
      <c r="H7298" s="56">
        <f t="shared" si="266"/>
        <v>7.27</v>
      </c>
    </row>
    <row r="7299" ht="15.0" customHeight="1">
      <c r="A7299" s="53">
        <v>9.0</v>
      </c>
      <c r="B7299" s="55" t="s">
        <v>313</v>
      </c>
      <c r="C7299" s="55" t="str">
        <f>+IF(ISERROR(VLOOKUP($B7299,Insumos!$C:$G,3,FALSE)),"",VLOOKUP($B7299,Insumos!$C:$G,3,FALSE))</f>
        <v>GRAMOS</v>
      </c>
      <c r="D7299" s="56">
        <f>+IF(ISERROR(VLOOKUP($B7299,Insumos!$C:$G,2,FALSE)),"",VLOOKUP($B7299,Insumos!$C:$G,2,FALSE))</f>
        <v>6750</v>
      </c>
      <c r="E7299" s="57">
        <f>+IF(ISERROR(VLOOKUP($B7299,Insumos!$C:$G,5,FALSE)),"",VLOOKUP($B7299,Insumos!$C:$G,5,FALSE))</f>
        <v>1000</v>
      </c>
      <c r="F7299" s="55" t="str">
        <f>+IF(ISERROR(VLOOKUP($B7299,Insumos!$C:$G,4,FALSE)),"",VLOOKUP($B7299,Insumos!$C:$G,4,FALSE))</f>
        <v>GRAMOS</v>
      </c>
      <c r="G7299" s="141">
        <v>8.0</v>
      </c>
      <c r="H7299" s="56">
        <f t="shared" si="266"/>
        <v>54</v>
      </c>
    </row>
    <row r="7300" ht="15.0" customHeight="1">
      <c r="A7300" s="53">
        <v>10.0</v>
      </c>
      <c r="B7300" s="55" t="s">
        <v>311</v>
      </c>
      <c r="C7300" s="55" t="str">
        <f>+IF(ISERROR(VLOOKUP($B7300,Insumos!$C:$G,3,FALSE)),"",VLOOKUP($B7300,Insumos!$C:$G,3,FALSE))</f>
        <v>UNIDAD</v>
      </c>
      <c r="D7300" s="56">
        <f>+IF(ISERROR(VLOOKUP($B7300,Insumos!$C:$G,2,FALSE)),"",VLOOKUP($B7300,Insumos!$C:$G,2,FALSE))</f>
        <v>75.25</v>
      </c>
      <c r="E7300" s="57">
        <f>+IF(ISERROR(VLOOKUP($B7300,Insumos!$C:$G,5,FALSE)),"",VLOOKUP($B7300,Insumos!$C:$G,5,FALSE))</f>
        <v>1</v>
      </c>
      <c r="F7300" s="55" t="str">
        <f>+IF(ISERROR(VLOOKUP($B7300,Insumos!$C:$G,4,FALSE)),"",VLOOKUP($B7300,Insumos!$C:$G,4,FALSE))</f>
        <v>UNIDAD</v>
      </c>
      <c r="G7300" s="141">
        <v>2.0</v>
      </c>
      <c r="H7300" s="56">
        <f t="shared" si="266"/>
        <v>150.5</v>
      </c>
    </row>
    <row r="7301" ht="15.0" customHeight="1">
      <c r="A7301" s="53">
        <v>11.0</v>
      </c>
      <c r="B7301" s="55" t="s">
        <v>312</v>
      </c>
      <c r="C7301" s="55" t="str">
        <f>+IF(ISERROR(VLOOKUP($B7301,Insumos!$C:$G,3,FALSE)),"",VLOOKUP($B7301,Insumos!$C:$G,3,FALSE))</f>
        <v>UNIDAD</v>
      </c>
      <c r="D7301" s="56">
        <f>+IF(ISERROR(VLOOKUP($B7301,Insumos!$C:$G,2,FALSE)),"",VLOOKUP($B7301,Insumos!$C:$G,2,FALSE))</f>
        <v>90.25</v>
      </c>
      <c r="E7301" s="57">
        <f>+IF(ISERROR(VLOOKUP($B7301,Insumos!$C:$G,5,FALSE)),"",VLOOKUP($B7301,Insumos!$C:$G,5,FALSE))</f>
        <v>1</v>
      </c>
      <c r="F7301" s="55" t="str">
        <f>+IF(ISERROR(VLOOKUP($B7301,Insumos!$C:$G,4,FALSE)),"",VLOOKUP($B7301,Insumos!$C:$G,4,FALSE))</f>
        <v>UNIDAD</v>
      </c>
      <c r="G7301" s="141">
        <v>1.0</v>
      </c>
      <c r="H7301" s="56">
        <f t="shared" si="266"/>
        <v>90.25</v>
      </c>
    </row>
    <row r="7302" ht="15.0" customHeight="1">
      <c r="A7302" s="53">
        <v>12.0</v>
      </c>
      <c r="B7302" s="55" t="s">
        <v>303</v>
      </c>
      <c r="C7302" s="55" t="str">
        <f>+IF(ISERROR(VLOOKUP($B7302,Insumos!$C:$G,3,FALSE)),"",VLOOKUP($B7302,Insumos!$C:$G,3,FALSE))</f>
        <v>UNIDAD</v>
      </c>
      <c r="D7302" s="56">
        <f>+IF(ISERROR(VLOOKUP($B7302,Insumos!$C:$G,2,FALSE)),"",VLOOKUP($B7302,Insumos!$C:$G,2,FALSE))</f>
        <v>10</v>
      </c>
      <c r="E7302" s="57">
        <f>+IF(ISERROR(VLOOKUP($B7302,Insumos!$C:$G,5,FALSE)),"",VLOOKUP($B7302,Insumos!$C:$G,5,FALSE))</f>
        <v>1</v>
      </c>
      <c r="F7302" s="55" t="str">
        <f>+IF(ISERROR(VLOOKUP($B7302,Insumos!$C:$G,4,FALSE)),"",VLOOKUP($B7302,Insumos!$C:$G,4,FALSE))</f>
        <v>UNIDAD</v>
      </c>
      <c r="G7302" s="141">
        <v>2.0</v>
      </c>
      <c r="H7302" s="56">
        <f t="shared" si="266"/>
        <v>20</v>
      </c>
    </row>
    <row r="7303" ht="15.0" customHeight="1">
      <c r="A7303" s="53">
        <v>13.0</v>
      </c>
      <c r="B7303" s="226" t="s">
        <v>304</v>
      </c>
      <c r="C7303" s="55" t="str">
        <f>+IF(ISERROR(VLOOKUP($B7303,Insumos!$C:$G,3,FALSE)),"",VLOOKUP($B7303,Insumos!$C:$G,3,FALSE))</f>
        <v>UNIDAD</v>
      </c>
      <c r="D7303" s="56">
        <f>+IF(ISERROR(VLOOKUP($B7303,Insumos!$C:$G,2,FALSE)),"",VLOOKUP($B7303,Insumos!$C:$G,2,FALSE))</f>
        <v>9</v>
      </c>
      <c r="E7303" s="57">
        <f>+IF(ISERROR(VLOOKUP($B7303,Insumos!$C:$G,5,FALSE)),"",VLOOKUP($B7303,Insumos!$C:$G,5,FALSE))</f>
        <v>1</v>
      </c>
      <c r="F7303" s="55" t="str">
        <f>+IF(ISERROR(VLOOKUP($B7303,Insumos!$C:$G,4,FALSE)),"",VLOOKUP($B7303,Insumos!$C:$G,4,FALSE))</f>
        <v>UNIDAD</v>
      </c>
      <c r="G7303" s="141">
        <v>2.0</v>
      </c>
      <c r="H7303" s="56">
        <f t="shared" si="266"/>
        <v>18</v>
      </c>
    </row>
    <row r="7304" ht="15.0" customHeight="1">
      <c r="A7304" s="53">
        <v>14.0</v>
      </c>
      <c r="B7304" s="55" t="s">
        <v>315</v>
      </c>
      <c r="C7304" s="173" t="str">
        <f>+IF(ISERROR(VLOOKUP($B7304,Insumos!$C:$G,3,FALSE)),"",VLOOKUP($B7304,Insumos!$C:$G,3,FALSE))</f>
        <v>UNIDAD</v>
      </c>
      <c r="D7304" s="56">
        <f>+IF(ISERROR(VLOOKUP($B7304,Insumos!$C:$G,2,FALSE)),"",VLOOKUP($B7304,Insumos!$C:$G,2,FALSE))</f>
        <v>170</v>
      </c>
      <c r="E7304" s="57">
        <f>+IF(ISERROR(VLOOKUP($B7304,Insumos!$C:$G,5,FALSE)),"",VLOOKUP($B7304,Insumos!$C:$G,5,FALSE))</f>
        <v>1</v>
      </c>
      <c r="F7304" s="55" t="str">
        <f>+IF(ISERROR(VLOOKUP($B7304,Insumos!$C:$G,4,FALSE)),"",VLOOKUP($B7304,Insumos!$C:$G,4,FALSE))</f>
        <v>UNIDAD</v>
      </c>
      <c r="G7304" s="141">
        <v>1.0</v>
      </c>
      <c r="H7304" s="56">
        <f t="shared" si="266"/>
        <v>170</v>
      </c>
    </row>
    <row r="7305" ht="15.0" customHeight="1">
      <c r="A7305" s="53">
        <v>15.0</v>
      </c>
      <c r="B7305" s="153"/>
      <c r="C7305" s="55" t="str">
        <f>+IF(ISERROR(VLOOKUP($B7305,Insumos!$C:$G,3,FALSE)),"",VLOOKUP($B7305,Insumos!$C:$G,3,FALSE))</f>
        <v/>
      </c>
      <c r="D7305" s="56" t="str">
        <f>+IF(ISERROR(VLOOKUP($B7305,Insumos!$C:$G,2,FALSE)),"",VLOOKUP($B7305,Insumos!$C:$G,2,FALSE))</f>
        <v/>
      </c>
      <c r="E7305" s="57" t="str">
        <f>+IF(ISERROR(VLOOKUP($B7305,Insumos!$C:$G,5,FALSE)),"",VLOOKUP($B7305,Insumos!$C:$G,5,FALSE))</f>
        <v/>
      </c>
      <c r="F7305" s="55" t="str">
        <f>+IF(ISERROR(VLOOKUP($B7305,Insumos!$C:$G,4,FALSE)),"",VLOOKUP($B7305,Insumos!$C:$G,4,FALSE))</f>
        <v/>
      </c>
      <c r="G7305" s="141"/>
      <c r="H7305" s="56">
        <f t="shared" si="266"/>
        <v>0</v>
      </c>
    </row>
    <row r="7306" ht="15.0" customHeight="1">
      <c r="A7306" s="53">
        <v>16.0</v>
      </c>
      <c r="B7306" s="153"/>
      <c r="C7306" s="55" t="str">
        <f>+IF(ISERROR(VLOOKUP($B7306,Insumos!$C:$G,3,FALSE)),"",VLOOKUP($B7306,Insumos!$C:$G,3,FALSE))</f>
        <v/>
      </c>
      <c r="D7306" s="56" t="str">
        <f>+IF(ISERROR(VLOOKUP($B7306,Insumos!$C:$G,2,FALSE)),"",VLOOKUP($B7306,Insumos!$C:$G,2,FALSE))</f>
        <v/>
      </c>
      <c r="E7306" s="57" t="str">
        <f>+IF(ISERROR(VLOOKUP($B7306,Insumos!$C:$G,5,FALSE)),"",VLOOKUP($B7306,Insumos!$C:$G,5,FALSE))</f>
        <v/>
      </c>
      <c r="F7306" s="55" t="str">
        <f>+IF(ISERROR(VLOOKUP($B7306,Insumos!$C:$G,4,FALSE)),"",VLOOKUP($B7306,Insumos!$C:$G,4,FALSE))</f>
        <v/>
      </c>
      <c r="G7306" s="141"/>
      <c r="H7306" s="56">
        <f t="shared" si="266"/>
        <v>0</v>
      </c>
    </row>
    <row r="7307" ht="15.0" customHeight="1">
      <c r="A7307" s="53">
        <v>17.0</v>
      </c>
      <c r="B7307" s="153"/>
      <c r="C7307" s="55" t="str">
        <f>+IF(ISERROR(VLOOKUP($B7307,Insumos!$C:$G,3,FALSE)),"",VLOOKUP($B7307,Insumos!$C:$G,3,FALSE))</f>
        <v/>
      </c>
      <c r="D7307" s="56" t="str">
        <f>+IF(ISERROR(VLOOKUP($B7307,Insumos!$C:$G,2,FALSE)),"",VLOOKUP($B7307,Insumos!$C:$G,2,FALSE))</f>
        <v/>
      </c>
      <c r="E7307" s="57" t="str">
        <f>+IF(ISERROR(VLOOKUP($B7307,Insumos!$C:$G,5,FALSE)),"",VLOOKUP($B7307,Insumos!$C:$G,5,FALSE))</f>
        <v/>
      </c>
      <c r="F7307" s="55" t="str">
        <f>+IF(ISERROR(VLOOKUP($B7307,Insumos!$C:$G,4,FALSE)),"",VLOOKUP($B7307,Insumos!$C:$G,4,FALSE))</f>
        <v/>
      </c>
      <c r="G7307" s="141"/>
      <c r="H7307" s="56">
        <f t="shared" si="266"/>
        <v>0</v>
      </c>
    </row>
    <row r="7308" ht="15.0" customHeight="1">
      <c r="A7308" s="42"/>
      <c r="B7308" s="140"/>
      <c r="C7308" s="41"/>
      <c r="D7308" s="44"/>
      <c r="E7308" s="45"/>
      <c r="F7308" s="41"/>
      <c r="G7308" s="67" t="s">
        <v>566</v>
      </c>
      <c r="H7308" s="68">
        <f>+SUM(H7291:H7307)</f>
        <v>5097.94</v>
      </c>
    </row>
    <row r="7309" ht="15.0" customHeight="1">
      <c r="A7309" s="42"/>
      <c r="B7309" s="140"/>
      <c r="C7309" s="41"/>
      <c r="D7309" s="44"/>
      <c r="E7309" s="45"/>
      <c r="F7309" s="41"/>
      <c r="G7309" s="67" t="s">
        <v>569</v>
      </c>
      <c r="H7309" s="142">
        <f>+H7308/10</f>
        <v>509.794</v>
      </c>
    </row>
    <row r="7310" ht="15.0" customHeight="1">
      <c r="A7310" s="42"/>
      <c r="B7310" s="140"/>
      <c r="C7310" s="41"/>
      <c r="D7310" s="44"/>
      <c r="E7310" s="45"/>
      <c r="F7310" s="41"/>
      <c r="G7310" s="67" t="s">
        <v>570</v>
      </c>
      <c r="H7310" s="143">
        <f>(H7308+H7309)*1.19</f>
        <v>6673.20346</v>
      </c>
    </row>
    <row r="7311" ht="15.0" customHeight="1">
      <c r="A7311" s="42"/>
      <c r="B7311" s="140"/>
      <c r="C7311" s="41"/>
      <c r="D7311" s="44"/>
      <c r="E7311" s="45"/>
      <c r="F7311" s="41"/>
      <c r="G7311" s="67" t="s">
        <v>571</v>
      </c>
      <c r="H7311" s="144">
        <f>+H7310/H7312</f>
        <v>0.3927724226</v>
      </c>
    </row>
    <row r="7312" ht="15.0" customHeight="1">
      <c r="A7312" s="42"/>
      <c r="B7312" s="140"/>
      <c r="C7312" s="41"/>
      <c r="D7312" s="44"/>
      <c r="E7312" s="45"/>
      <c r="F7312" s="41"/>
      <c r="G7312" s="67" t="s">
        <v>572</v>
      </c>
      <c r="H7312" s="145">
        <v>16990.0</v>
      </c>
      <c r="I7312" s="159">
        <v>23990.0</v>
      </c>
    </row>
    <row r="7315" ht="15.0" customHeight="1">
      <c r="A7315" s="138" t="s">
        <v>562</v>
      </c>
      <c r="B7315" s="139" t="s">
        <v>780</v>
      </c>
      <c r="C7315" s="34">
        <v>4.0</v>
      </c>
      <c r="D7315" s="35"/>
      <c r="E7315" s="36"/>
      <c r="F7315" s="37"/>
      <c r="G7315" s="38"/>
      <c r="H7315" s="35"/>
    </row>
    <row r="7316" ht="15.0" customHeight="1">
      <c r="A7316" s="48" t="s">
        <v>476</v>
      </c>
      <c r="B7316" s="48" t="s">
        <v>477</v>
      </c>
      <c r="C7316" s="48" t="s">
        <v>478</v>
      </c>
      <c r="D7316" s="49" t="s">
        <v>564</v>
      </c>
      <c r="E7316" s="50" t="s">
        <v>10</v>
      </c>
      <c r="F7316" s="48" t="s">
        <v>480</v>
      </c>
      <c r="G7316" s="51" t="s">
        <v>481</v>
      </c>
      <c r="H7316" s="49" t="s">
        <v>565</v>
      </c>
    </row>
    <row r="7317" ht="15.0" customHeight="1">
      <c r="A7317" s="53">
        <v>1.0</v>
      </c>
      <c r="B7317" s="55" t="s">
        <v>272</v>
      </c>
      <c r="C7317" s="55" t="str">
        <f>+IF(ISERROR(VLOOKUP($B7317,Insumos!$C:$G,3,FALSE)),"",VLOOKUP($B7317,Insumos!$C:$G,3,FALSE))</f>
        <v>ROLLS</v>
      </c>
      <c r="D7317" s="56">
        <f>+IF(ISERROR(VLOOKUP($B7317,Insumos!$C:$G,2,FALSE)),"",VLOOKUP($B7317,Insumos!$C:$G,2,FALSE))</f>
        <v>428.35</v>
      </c>
      <c r="E7317" s="57">
        <f>+IF(ISERROR(VLOOKUP($B7317,Insumos!$C:$G,5,FALSE)),"",VLOOKUP($B7317,Insumos!$C:$G,5,FALSE))</f>
        <v>1</v>
      </c>
      <c r="F7317" s="55" t="str">
        <f>+IF(ISERROR(VLOOKUP($B7317,Insumos!$C:$G,4,FALSE)),"",VLOOKUP($B7317,Insumos!$C:$G,4,FALSE))</f>
        <v>ROLLS</v>
      </c>
      <c r="G7317" s="141">
        <v>1.0</v>
      </c>
      <c r="H7317" s="56">
        <f t="shared" ref="H7317:H7332" si="267">IF(ISERROR(ROUND(+D7317/E7317*G7317,2)),0,ROUND(+D7317/E7317*G7317,2))</f>
        <v>428.35</v>
      </c>
    </row>
    <row r="7318" ht="15.0" customHeight="1">
      <c r="A7318" s="53">
        <v>2.0</v>
      </c>
      <c r="B7318" s="55" t="s">
        <v>440</v>
      </c>
      <c r="C7318" s="55" t="str">
        <f>+IF(ISERROR(VLOOKUP($B7318,Insumos!$C:$G,3,FALSE)),"",VLOOKUP($B7318,Insumos!$C:$G,3,FALSE))</f>
        <v>ROLL</v>
      </c>
      <c r="D7318" s="56">
        <f>+IF(ISERROR(VLOOKUP($B7318,Insumos!$C:$G,2,FALSE)),"",VLOOKUP($B7318,Insumos!$C:$G,2,FALSE))</f>
        <v>1583.83</v>
      </c>
      <c r="E7318" s="57">
        <f>+IF(ISERROR(VLOOKUP($B7318,Insumos!$C:$G,5,FALSE)),"",VLOOKUP($B7318,Insumos!$C:$G,5,FALSE))</f>
        <v>1</v>
      </c>
      <c r="F7318" s="55" t="str">
        <f>+IF(ISERROR(VLOOKUP($B7318,Insumos!$C:$G,4,FALSE)),"",VLOOKUP($B7318,Insumos!$C:$G,4,FALSE))</f>
        <v>ROLL</v>
      </c>
      <c r="G7318" s="141">
        <v>1.0</v>
      </c>
      <c r="H7318" s="56">
        <f t="shared" si="267"/>
        <v>1583.83</v>
      </c>
    </row>
    <row r="7319" ht="15.0" customHeight="1">
      <c r="A7319" s="53">
        <v>3.0</v>
      </c>
      <c r="B7319" s="55" t="s">
        <v>269</v>
      </c>
      <c r="C7319" s="55" t="str">
        <f>+IF(ISERROR(VLOOKUP($B7319,Insumos!$C:$G,3,FALSE)),"",VLOOKUP($B7319,Insumos!$C:$G,3,FALSE))</f>
        <v>ROLLS</v>
      </c>
      <c r="D7319" s="56">
        <f>+IF(ISERROR(VLOOKUP($B7319,Insumos!$C:$G,2,FALSE)),"",VLOOKUP($B7319,Insumos!$C:$G,2,FALSE))</f>
        <v>1154.74</v>
      </c>
      <c r="E7319" s="57">
        <f>+IF(ISERROR(VLOOKUP($B7319,Insumos!$C:$G,5,FALSE)),"",VLOOKUP($B7319,Insumos!$C:$G,5,FALSE))</f>
        <v>1</v>
      </c>
      <c r="F7319" s="55" t="str">
        <f>+IF(ISERROR(VLOOKUP($B7319,Insumos!$C:$G,4,FALSE)),"",VLOOKUP($B7319,Insumos!$C:$G,4,FALSE))</f>
        <v>ROLLS</v>
      </c>
      <c r="G7319" s="141">
        <v>1.0</v>
      </c>
      <c r="H7319" s="56">
        <f t="shared" si="267"/>
        <v>1154.74</v>
      </c>
    </row>
    <row r="7320" ht="15.0" customHeight="1">
      <c r="A7320" s="53">
        <v>4.0</v>
      </c>
      <c r="B7320" s="55" t="s">
        <v>294</v>
      </c>
      <c r="C7320" s="55" t="str">
        <f>+IF(ISERROR(VLOOKUP($B7320,Insumos!$C:$G,3,FALSE)),"",VLOOKUP($B7320,Insumos!$C:$G,3,FALSE))</f>
        <v>CAJA</v>
      </c>
      <c r="D7320" s="56">
        <f>+IF(ISERROR(VLOOKUP($B7320,Insumos!$C:$G,2,FALSE)),"",VLOOKUP($B7320,Insumos!$C:$G,2,FALSE))</f>
        <v>180</v>
      </c>
      <c r="E7320" s="57">
        <f>+IF(ISERROR(VLOOKUP($B7320,Insumos!$C:$G,5,FALSE)),"",VLOOKUP($B7320,Insumos!$C:$G,5,FALSE))</f>
        <v>1</v>
      </c>
      <c r="F7320" s="55" t="str">
        <f>+IF(ISERROR(VLOOKUP($B7320,Insumos!$C:$G,4,FALSE)),"",VLOOKUP($B7320,Insumos!$C:$G,4,FALSE))</f>
        <v>CAJA</v>
      </c>
      <c r="G7320" s="141">
        <v>1.0</v>
      </c>
      <c r="H7320" s="56">
        <f t="shared" si="267"/>
        <v>180</v>
      </c>
    </row>
    <row r="7321" ht="15.0" customHeight="1">
      <c r="A7321" s="53">
        <v>5.0</v>
      </c>
      <c r="B7321" s="55" t="s">
        <v>297</v>
      </c>
      <c r="C7321" s="55" t="str">
        <f>+IF(ISERROR(VLOOKUP($B7321,Insumos!$C:$G,3,FALSE)),"",VLOOKUP($B7321,Insumos!$C:$G,3,FALSE))</f>
        <v>CAJA</v>
      </c>
      <c r="D7321" s="56">
        <f>+IF(ISERROR(VLOOKUP($B7321,Insumos!$C:$G,2,FALSE)),"",VLOOKUP($B7321,Insumos!$C:$G,2,FALSE))</f>
        <v>110</v>
      </c>
      <c r="E7321" s="57">
        <f>+IF(ISERROR(VLOOKUP($B7321,Insumos!$C:$G,5,FALSE)),"",VLOOKUP($B7321,Insumos!$C:$G,5,FALSE))</f>
        <v>1</v>
      </c>
      <c r="F7321" s="55" t="str">
        <f>+IF(ISERROR(VLOOKUP($B7321,Insumos!$C:$G,4,FALSE)),"",VLOOKUP($B7321,Insumos!$C:$G,4,FALSE))</f>
        <v>CAJA</v>
      </c>
      <c r="G7321" s="141">
        <v>1.0</v>
      </c>
      <c r="H7321" s="56">
        <f t="shared" si="267"/>
        <v>110</v>
      </c>
    </row>
    <row r="7322" ht="15.0" customHeight="1">
      <c r="A7322" s="53">
        <v>6.0</v>
      </c>
      <c r="B7322" s="55" t="s">
        <v>314</v>
      </c>
      <c r="C7322" s="55" t="str">
        <f>+IF(ISERROR(VLOOKUP($B7322,Insumos!$C:$G,3,FALSE)),"",VLOOKUP($B7322,Insumos!$C:$G,3,FALSE))</f>
        <v>UNIDAD</v>
      </c>
      <c r="D7322" s="56">
        <f>+IF(ISERROR(VLOOKUP($B7322,Insumos!$C:$G,2,FALSE)),"",VLOOKUP($B7322,Insumos!$C:$G,2,FALSE))</f>
        <v>10.5</v>
      </c>
      <c r="E7322" s="57">
        <f>+IF(ISERROR(VLOOKUP($B7322,Insumos!$C:$G,5,FALSE)),"",VLOOKUP($B7322,Insumos!$C:$G,5,FALSE))</f>
        <v>1</v>
      </c>
      <c r="F7322" s="55" t="str">
        <f>+IF(ISERROR(VLOOKUP($B7322,Insumos!$C:$G,4,FALSE)),"",VLOOKUP($B7322,Insumos!$C:$G,4,FALSE))</f>
        <v>UNIDAD</v>
      </c>
      <c r="G7322" s="141">
        <v>2.0</v>
      </c>
      <c r="H7322" s="56">
        <f t="shared" si="267"/>
        <v>21</v>
      </c>
    </row>
    <row r="7323" ht="15.0" customHeight="1">
      <c r="A7323" s="53">
        <v>7.0</v>
      </c>
      <c r="B7323" s="55" t="s">
        <v>156</v>
      </c>
      <c r="C7323" s="55" t="str">
        <f>+IF(ISERROR(VLOOKUP($B7323,Insumos!$C:$G,3,FALSE)),"",VLOOKUP($B7323,Insumos!$C:$G,3,FALSE))</f>
        <v>GRAMOS</v>
      </c>
      <c r="D7323" s="56">
        <f>+IF(ISERROR(VLOOKUP($B7323,Insumos!$C:$G,2,FALSE)),"",VLOOKUP($B7323,Insumos!$C:$G,2,FALSE))</f>
        <v>909</v>
      </c>
      <c r="E7323" s="57">
        <f>+IF(ISERROR(VLOOKUP($B7323,Insumos!$C:$G,5,FALSE)),"",VLOOKUP($B7323,Insumos!$C:$G,5,FALSE))</f>
        <v>1000</v>
      </c>
      <c r="F7323" s="55" t="str">
        <f>+IF(ISERROR(VLOOKUP($B7323,Insumos!$C:$G,4,FALSE)),"",VLOOKUP($B7323,Insumos!$C:$G,4,FALSE))</f>
        <v>GRAMOS</v>
      </c>
      <c r="G7323" s="141">
        <v>8.0</v>
      </c>
      <c r="H7323" s="56">
        <f t="shared" si="267"/>
        <v>7.27</v>
      </c>
    </row>
    <row r="7324" ht="15.0" customHeight="1">
      <c r="A7324" s="53">
        <v>8.0</v>
      </c>
      <c r="B7324" s="55" t="s">
        <v>313</v>
      </c>
      <c r="C7324" s="55" t="str">
        <f>+IF(ISERROR(VLOOKUP($B7324,Insumos!$C:$G,3,FALSE)),"",VLOOKUP($B7324,Insumos!$C:$G,3,FALSE))</f>
        <v>GRAMOS</v>
      </c>
      <c r="D7324" s="56">
        <f>+IF(ISERROR(VLOOKUP($B7324,Insumos!$C:$G,2,FALSE)),"",VLOOKUP($B7324,Insumos!$C:$G,2,FALSE))</f>
        <v>6750</v>
      </c>
      <c r="E7324" s="57">
        <f>+IF(ISERROR(VLOOKUP($B7324,Insumos!$C:$G,5,FALSE)),"",VLOOKUP($B7324,Insumos!$C:$G,5,FALSE))</f>
        <v>1000</v>
      </c>
      <c r="F7324" s="55" t="str">
        <f>+IF(ISERROR(VLOOKUP($B7324,Insumos!$C:$G,4,FALSE)),"",VLOOKUP($B7324,Insumos!$C:$G,4,FALSE))</f>
        <v>GRAMOS</v>
      </c>
      <c r="G7324" s="141">
        <v>8.0</v>
      </c>
      <c r="H7324" s="56">
        <f t="shared" si="267"/>
        <v>54</v>
      </c>
    </row>
    <row r="7325" ht="15.0" customHeight="1">
      <c r="A7325" s="53">
        <v>9.0</v>
      </c>
      <c r="B7325" s="55" t="s">
        <v>311</v>
      </c>
      <c r="C7325" s="55" t="str">
        <f>+IF(ISERROR(VLOOKUP($B7325,Insumos!$C:$G,3,FALSE)),"",VLOOKUP($B7325,Insumos!$C:$G,3,FALSE))</f>
        <v>UNIDAD</v>
      </c>
      <c r="D7325" s="56">
        <f>+IF(ISERROR(VLOOKUP($B7325,Insumos!$C:$G,2,FALSE)),"",VLOOKUP($B7325,Insumos!$C:$G,2,FALSE))</f>
        <v>75.25</v>
      </c>
      <c r="E7325" s="57">
        <f>+IF(ISERROR(VLOOKUP($B7325,Insumos!$C:$G,5,FALSE)),"",VLOOKUP($B7325,Insumos!$C:$G,5,FALSE))</f>
        <v>1</v>
      </c>
      <c r="F7325" s="55" t="str">
        <f>+IF(ISERROR(VLOOKUP($B7325,Insumos!$C:$G,4,FALSE)),"",VLOOKUP($B7325,Insumos!$C:$G,4,FALSE))</f>
        <v>UNIDAD</v>
      </c>
      <c r="G7325" s="141">
        <v>2.0</v>
      </c>
      <c r="H7325" s="56">
        <f t="shared" si="267"/>
        <v>150.5</v>
      </c>
    </row>
    <row r="7326" ht="15.0" customHeight="1">
      <c r="A7326" s="53">
        <v>10.0</v>
      </c>
      <c r="B7326" s="55" t="s">
        <v>312</v>
      </c>
      <c r="C7326" s="55" t="str">
        <f>+IF(ISERROR(VLOOKUP($B7326,Insumos!$C:$G,3,FALSE)),"",VLOOKUP($B7326,Insumos!$C:$G,3,FALSE))</f>
        <v>UNIDAD</v>
      </c>
      <c r="D7326" s="56">
        <f>+IF(ISERROR(VLOOKUP($B7326,Insumos!$C:$G,2,FALSE)),"",VLOOKUP($B7326,Insumos!$C:$G,2,FALSE))</f>
        <v>90.25</v>
      </c>
      <c r="E7326" s="57">
        <f>+IF(ISERROR(VLOOKUP($B7326,Insumos!$C:$G,5,FALSE)),"",VLOOKUP($B7326,Insumos!$C:$G,5,FALSE))</f>
        <v>1</v>
      </c>
      <c r="F7326" s="55" t="str">
        <f>+IF(ISERROR(VLOOKUP($B7326,Insumos!$C:$G,4,FALSE)),"",VLOOKUP($B7326,Insumos!$C:$G,4,FALSE))</f>
        <v>UNIDAD</v>
      </c>
      <c r="G7326" s="141">
        <v>1.0</v>
      </c>
      <c r="H7326" s="56">
        <f t="shared" si="267"/>
        <v>90.25</v>
      </c>
    </row>
    <row r="7327" ht="15.0" customHeight="1">
      <c r="A7327" s="53">
        <v>11.0</v>
      </c>
      <c r="B7327" s="55" t="s">
        <v>303</v>
      </c>
      <c r="C7327" s="55" t="str">
        <f>+IF(ISERROR(VLOOKUP($B7327,Insumos!$C:$G,3,FALSE)),"",VLOOKUP($B7327,Insumos!$C:$G,3,FALSE))</f>
        <v>UNIDAD</v>
      </c>
      <c r="D7327" s="56">
        <f>+IF(ISERROR(VLOOKUP($B7327,Insumos!$C:$G,2,FALSE)),"",VLOOKUP($B7327,Insumos!$C:$G,2,FALSE))</f>
        <v>10</v>
      </c>
      <c r="E7327" s="57">
        <f>+IF(ISERROR(VLOOKUP($B7327,Insumos!$C:$G,5,FALSE)),"",VLOOKUP($B7327,Insumos!$C:$G,5,FALSE))</f>
        <v>1</v>
      </c>
      <c r="F7327" s="55" t="str">
        <f>+IF(ISERROR(VLOOKUP($B7327,Insumos!$C:$G,4,FALSE)),"",VLOOKUP($B7327,Insumos!$C:$G,4,FALSE))</f>
        <v>UNIDAD</v>
      </c>
      <c r="G7327" s="141">
        <v>2.0</v>
      </c>
      <c r="H7327" s="56">
        <f t="shared" si="267"/>
        <v>20</v>
      </c>
    </row>
    <row r="7328" ht="15.0" customHeight="1">
      <c r="A7328" s="53">
        <v>12.0</v>
      </c>
      <c r="B7328" s="226" t="s">
        <v>304</v>
      </c>
      <c r="C7328" s="55" t="str">
        <f>+IF(ISERROR(VLOOKUP($B7328,Insumos!$C:$G,3,FALSE)),"",VLOOKUP($B7328,Insumos!$C:$G,3,FALSE))</f>
        <v>UNIDAD</v>
      </c>
      <c r="D7328" s="56">
        <f>+IF(ISERROR(VLOOKUP($B7328,Insumos!$C:$G,2,FALSE)),"",VLOOKUP($B7328,Insumos!$C:$G,2,FALSE))</f>
        <v>9</v>
      </c>
      <c r="E7328" s="57">
        <f>+IF(ISERROR(VLOOKUP($B7328,Insumos!$C:$G,5,FALSE)),"",VLOOKUP($B7328,Insumos!$C:$G,5,FALSE))</f>
        <v>1</v>
      </c>
      <c r="F7328" s="55" t="str">
        <f>+IF(ISERROR(VLOOKUP($B7328,Insumos!$C:$G,4,FALSE)),"",VLOOKUP($B7328,Insumos!$C:$G,4,FALSE))</f>
        <v>UNIDAD</v>
      </c>
      <c r="G7328" s="141">
        <v>2.0</v>
      </c>
      <c r="H7328" s="56">
        <f t="shared" si="267"/>
        <v>18</v>
      </c>
    </row>
    <row r="7329" ht="15.0" customHeight="1">
      <c r="A7329" s="53">
        <v>13.0</v>
      </c>
      <c r="B7329" s="55" t="s">
        <v>315</v>
      </c>
      <c r="C7329" s="173" t="str">
        <f>+IF(ISERROR(VLOOKUP($B7329,Insumos!$C:$G,3,FALSE)),"",VLOOKUP($B7329,Insumos!$C:$G,3,FALSE))</f>
        <v>UNIDAD</v>
      </c>
      <c r="D7329" s="56">
        <f>+IF(ISERROR(VLOOKUP($B7329,Insumos!$C:$G,2,FALSE)),"",VLOOKUP($B7329,Insumos!$C:$G,2,FALSE))</f>
        <v>170</v>
      </c>
      <c r="E7329" s="57">
        <f>+IF(ISERROR(VLOOKUP($B7329,Insumos!$C:$G,5,FALSE)),"",VLOOKUP($B7329,Insumos!$C:$G,5,FALSE))</f>
        <v>1</v>
      </c>
      <c r="F7329" s="55" t="str">
        <f>+IF(ISERROR(VLOOKUP($B7329,Insumos!$C:$G,4,FALSE)),"",VLOOKUP($B7329,Insumos!$C:$G,4,FALSE))</f>
        <v>UNIDAD</v>
      </c>
      <c r="G7329" s="141">
        <v>1.0</v>
      </c>
      <c r="H7329" s="56">
        <f t="shared" si="267"/>
        <v>170</v>
      </c>
    </row>
    <row r="7330" ht="15.0" customHeight="1">
      <c r="A7330" s="53">
        <v>14.0</v>
      </c>
      <c r="B7330" s="153"/>
      <c r="C7330" s="55" t="str">
        <f>+IF(ISERROR(VLOOKUP($B7330,Insumos!$C:$G,3,FALSE)),"",VLOOKUP($B7330,Insumos!$C:$G,3,FALSE))</f>
        <v/>
      </c>
      <c r="D7330" s="56" t="str">
        <f>+IF(ISERROR(VLOOKUP($B7330,Insumos!$C:$G,2,FALSE)),"",VLOOKUP($B7330,Insumos!$C:$G,2,FALSE))</f>
        <v/>
      </c>
      <c r="E7330" s="57" t="str">
        <f>+IF(ISERROR(VLOOKUP($B7330,Insumos!$C:$G,5,FALSE)),"",VLOOKUP($B7330,Insumos!$C:$G,5,FALSE))</f>
        <v/>
      </c>
      <c r="F7330" s="55" t="str">
        <f>+IF(ISERROR(VLOOKUP($B7330,Insumos!$C:$G,4,FALSE)),"",VLOOKUP($B7330,Insumos!$C:$G,4,FALSE))</f>
        <v/>
      </c>
      <c r="G7330" s="141"/>
      <c r="H7330" s="56">
        <f t="shared" si="267"/>
        <v>0</v>
      </c>
    </row>
    <row r="7331" ht="15.0" customHeight="1">
      <c r="A7331" s="53">
        <v>15.0</v>
      </c>
      <c r="B7331" s="153"/>
      <c r="C7331" s="55" t="str">
        <f>+IF(ISERROR(VLOOKUP($B7331,Insumos!$C:$G,3,FALSE)),"",VLOOKUP($B7331,Insumos!$C:$G,3,FALSE))</f>
        <v/>
      </c>
      <c r="D7331" s="56" t="str">
        <f>+IF(ISERROR(VLOOKUP($B7331,Insumos!$C:$G,2,FALSE)),"",VLOOKUP($B7331,Insumos!$C:$G,2,FALSE))</f>
        <v/>
      </c>
      <c r="E7331" s="57" t="str">
        <f>+IF(ISERROR(VLOOKUP($B7331,Insumos!$C:$G,5,FALSE)),"",VLOOKUP($B7331,Insumos!$C:$G,5,FALSE))</f>
        <v/>
      </c>
      <c r="F7331" s="55" t="str">
        <f>+IF(ISERROR(VLOOKUP($B7331,Insumos!$C:$G,4,FALSE)),"",VLOOKUP($B7331,Insumos!$C:$G,4,FALSE))</f>
        <v/>
      </c>
      <c r="G7331" s="141"/>
      <c r="H7331" s="56">
        <f t="shared" si="267"/>
        <v>0</v>
      </c>
    </row>
    <row r="7332" ht="15.0" customHeight="1">
      <c r="A7332" s="53">
        <v>16.0</v>
      </c>
      <c r="B7332" s="153"/>
      <c r="C7332" s="55" t="str">
        <f>+IF(ISERROR(VLOOKUP($B7332,Insumos!$C:$G,3,FALSE)),"",VLOOKUP($B7332,Insumos!$C:$G,3,FALSE))</f>
        <v/>
      </c>
      <c r="D7332" s="56" t="str">
        <f>+IF(ISERROR(VLOOKUP($B7332,Insumos!$C:$G,2,FALSE)),"",VLOOKUP($B7332,Insumos!$C:$G,2,FALSE))</f>
        <v/>
      </c>
      <c r="E7332" s="57" t="str">
        <f>+IF(ISERROR(VLOOKUP($B7332,Insumos!$C:$G,5,FALSE)),"",VLOOKUP($B7332,Insumos!$C:$G,5,FALSE))</f>
        <v/>
      </c>
      <c r="F7332" s="55" t="str">
        <f>+IF(ISERROR(VLOOKUP($B7332,Insumos!$C:$G,4,FALSE)),"",VLOOKUP($B7332,Insumos!$C:$G,4,FALSE))</f>
        <v/>
      </c>
      <c r="G7332" s="141"/>
      <c r="H7332" s="56">
        <f t="shared" si="267"/>
        <v>0</v>
      </c>
    </row>
    <row r="7333" ht="15.0" customHeight="1">
      <c r="A7333" s="42"/>
      <c r="B7333" s="140"/>
      <c r="C7333" s="41"/>
      <c r="D7333" s="44"/>
      <c r="E7333" s="45"/>
      <c r="F7333" s="41"/>
      <c r="G7333" s="67" t="s">
        <v>566</v>
      </c>
      <c r="H7333" s="68">
        <f>+SUM(H7317:H7332)</f>
        <v>3987.94</v>
      </c>
    </row>
    <row r="7334" ht="15.0" customHeight="1">
      <c r="A7334" s="42"/>
      <c r="B7334" s="140"/>
      <c r="C7334" s="41"/>
      <c r="D7334" s="44"/>
      <c r="E7334" s="45"/>
      <c r="F7334" s="41"/>
      <c r="G7334" s="67" t="s">
        <v>569</v>
      </c>
      <c r="H7334" s="142">
        <f>+H7333/10</f>
        <v>398.794</v>
      </c>
    </row>
    <row r="7335" ht="15.0" customHeight="1">
      <c r="A7335" s="42"/>
      <c r="B7335" s="140"/>
      <c r="C7335" s="41"/>
      <c r="D7335" s="44"/>
      <c r="E7335" s="45"/>
      <c r="F7335" s="41"/>
      <c r="G7335" s="67" t="s">
        <v>570</v>
      </c>
      <c r="H7335" s="143">
        <f>(H7333+H7334)*1.19</f>
        <v>5220.21346</v>
      </c>
    </row>
    <row r="7336" ht="15.0" customHeight="1">
      <c r="A7336" s="42"/>
      <c r="B7336" s="140"/>
      <c r="C7336" s="41"/>
      <c r="D7336" s="44"/>
      <c r="E7336" s="45"/>
      <c r="F7336" s="41"/>
      <c r="G7336" s="67" t="s">
        <v>571</v>
      </c>
      <c r="H7336" s="144" t="str">
        <f>+H7335/H7337</f>
        <v>#DIV/0!</v>
      </c>
    </row>
    <row r="7337" ht="15.0" customHeight="1">
      <c r="A7337" s="42"/>
      <c r="B7337" s="140"/>
      <c r="C7337" s="41"/>
      <c r="D7337" s="44"/>
      <c r="E7337" s="45"/>
      <c r="F7337" s="41"/>
      <c r="G7337" s="67" t="s">
        <v>572</v>
      </c>
      <c r="H7337" s="145"/>
    </row>
    <row r="7339" ht="15.0" customHeight="1">
      <c r="A7339" s="138" t="s">
        <v>562</v>
      </c>
      <c r="B7339" s="139" t="s">
        <v>781</v>
      </c>
      <c r="C7339" s="34"/>
      <c r="D7339" s="35"/>
      <c r="E7339" s="36"/>
      <c r="F7339" s="37"/>
      <c r="G7339" s="38"/>
      <c r="H7339" s="35"/>
    </row>
    <row r="7340" ht="15.0" customHeight="1">
      <c r="A7340" s="48" t="s">
        <v>476</v>
      </c>
      <c r="B7340" s="48" t="s">
        <v>477</v>
      </c>
      <c r="C7340" s="48" t="s">
        <v>478</v>
      </c>
      <c r="D7340" s="49" t="s">
        <v>564</v>
      </c>
      <c r="E7340" s="50" t="s">
        <v>10</v>
      </c>
      <c r="F7340" s="48" t="s">
        <v>480</v>
      </c>
      <c r="G7340" s="51" t="s">
        <v>481</v>
      </c>
      <c r="H7340" s="49" t="s">
        <v>565</v>
      </c>
    </row>
    <row r="7341" ht="15.0" customHeight="1">
      <c r="A7341" s="53">
        <v>1.0</v>
      </c>
      <c r="B7341" s="55" t="s">
        <v>462</v>
      </c>
      <c r="C7341" s="55" t="str">
        <f>+IF(ISERROR(VLOOKUP($B7341,Insumos!$C:$G,3,FALSE)),"",VLOOKUP($B7341,Insumos!$C:$G,3,FALSE))</f>
        <v>ROLL</v>
      </c>
      <c r="D7341" s="56">
        <f>+IF(ISERROR(VLOOKUP($B7341,Insumos!$C:$G,2,FALSE)),"",VLOOKUP($B7341,Insumos!$C:$G,2,FALSE))</f>
        <v>571.03</v>
      </c>
      <c r="E7341" s="57">
        <f>+IF(ISERROR(VLOOKUP($B7341,Insumos!$C:$G,5,FALSE)),"",VLOOKUP($B7341,Insumos!$C:$G,5,FALSE))</f>
        <v>1</v>
      </c>
      <c r="F7341" s="55" t="str">
        <f>+IF(ISERROR(VLOOKUP($B7341,Insumos!$C:$G,4,FALSE)),"",VLOOKUP($B7341,Insumos!$C:$G,4,FALSE))</f>
        <v>ROLL</v>
      </c>
      <c r="G7341" s="141">
        <v>1.0</v>
      </c>
      <c r="H7341" s="56">
        <f t="shared" ref="H7341:H7355" si="268">IF(ISERROR(ROUND(+D7341/E7341*G7341,2)),0,ROUND(+D7341/E7341*G7341,2))</f>
        <v>571.03</v>
      </c>
    </row>
    <row r="7342" ht="15.0" customHeight="1">
      <c r="A7342" s="53">
        <v>2.0</v>
      </c>
      <c r="B7342" s="55" t="s">
        <v>461</v>
      </c>
      <c r="C7342" s="55" t="str">
        <f>+IF(ISERROR(VLOOKUP($B7342,Insumos!$C:$G,3,FALSE)),"",VLOOKUP($B7342,Insumos!$C:$G,3,FALSE))</f>
        <v>ROLL</v>
      </c>
      <c r="D7342" s="56">
        <f>+IF(ISERROR(VLOOKUP($B7342,Insumos!$C:$G,2,FALSE)),"",VLOOKUP($B7342,Insumos!$C:$G,2,FALSE))</f>
        <v>1405.1</v>
      </c>
      <c r="E7342" s="57">
        <f>+IF(ISERROR(VLOOKUP($B7342,Insumos!$C:$G,5,FALSE)),"",VLOOKUP($B7342,Insumos!$C:$G,5,FALSE))</f>
        <v>1</v>
      </c>
      <c r="F7342" s="55" t="str">
        <f>+IF(ISERROR(VLOOKUP($B7342,Insumos!$C:$G,4,FALSE)),"",VLOOKUP($B7342,Insumos!$C:$G,4,FALSE))</f>
        <v>ROLL</v>
      </c>
      <c r="G7342" s="141">
        <v>1.0</v>
      </c>
      <c r="H7342" s="56">
        <f t="shared" si="268"/>
        <v>1405.1</v>
      </c>
    </row>
    <row r="7343" ht="15.0" customHeight="1">
      <c r="A7343" s="53">
        <v>3.0</v>
      </c>
      <c r="B7343" s="55" t="s">
        <v>460</v>
      </c>
      <c r="C7343" s="55" t="str">
        <f>+IF(ISERROR(VLOOKUP($B7343,Insumos!$C:$G,3,FALSE)),"",VLOOKUP($B7343,Insumos!$C:$G,3,FALSE))</f>
        <v>LATA</v>
      </c>
      <c r="D7343" s="56">
        <f>+IF(ISERROR(VLOOKUP($B7343,Insumos!$C:$G,2,FALSE)),"",VLOOKUP($B7343,Insumos!$C:$G,2,FALSE))</f>
        <v>555</v>
      </c>
      <c r="E7343" s="57">
        <f>+IF(ISERROR(VLOOKUP($B7343,Insumos!$C:$G,5,FALSE)),"",VLOOKUP($B7343,Insumos!$C:$G,5,FALSE))</f>
        <v>1</v>
      </c>
      <c r="F7343" s="55" t="str">
        <f>+IF(ISERROR(VLOOKUP($B7343,Insumos!$C:$G,4,FALSE)),"",VLOOKUP($B7343,Insumos!$C:$G,4,FALSE))</f>
        <v>LATA</v>
      </c>
      <c r="G7343" s="141">
        <v>1.0</v>
      </c>
      <c r="H7343" s="56">
        <f t="shared" si="268"/>
        <v>555</v>
      </c>
    </row>
    <row r="7344" ht="15.0" customHeight="1">
      <c r="A7344" s="53">
        <v>4.0</v>
      </c>
      <c r="B7344" s="55" t="s">
        <v>294</v>
      </c>
      <c r="C7344" s="55" t="str">
        <f>+IF(ISERROR(VLOOKUP($B7344,Insumos!$C:$G,3,FALSE)),"",VLOOKUP($B7344,Insumos!$C:$G,3,FALSE))</f>
        <v>CAJA</v>
      </c>
      <c r="D7344" s="56">
        <f>+IF(ISERROR(VLOOKUP($B7344,Insumos!$C:$G,2,FALSE)),"",VLOOKUP($B7344,Insumos!$C:$G,2,FALSE))</f>
        <v>180</v>
      </c>
      <c r="E7344" s="57">
        <f>+IF(ISERROR(VLOOKUP($B7344,Insumos!$C:$G,5,FALSE)),"",VLOOKUP($B7344,Insumos!$C:$G,5,FALSE))</f>
        <v>1</v>
      </c>
      <c r="F7344" s="55" t="str">
        <f>+IF(ISERROR(VLOOKUP($B7344,Insumos!$C:$G,4,FALSE)),"",VLOOKUP($B7344,Insumos!$C:$G,4,FALSE))</f>
        <v>CAJA</v>
      </c>
      <c r="G7344" s="141">
        <v>1.0</v>
      </c>
      <c r="H7344" s="56">
        <f t="shared" si="268"/>
        <v>180</v>
      </c>
    </row>
    <row r="7345" ht="15.0" customHeight="1">
      <c r="A7345" s="53">
        <v>5.0</v>
      </c>
      <c r="B7345" s="55" t="s">
        <v>314</v>
      </c>
      <c r="C7345" s="55" t="str">
        <f>+IF(ISERROR(VLOOKUP($B7345,Insumos!$C:$G,3,FALSE)),"",VLOOKUP($B7345,Insumos!$C:$G,3,FALSE))</f>
        <v>UNIDAD</v>
      </c>
      <c r="D7345" s="56">
        <f>+IF(ISERROR(VLOOKUP($B7345,Insumos!$C:$G,2,FALSE)),"",VLOOKUP($B7345,Insumos!$C:$G,2,FALSE))</f>
        <v>10.5</v>
      </c>
      <c r="E7345" s="57">
        <f>+IF(ISERROR(VLOOKUP($B7345,Insumos!$C:$G,5,FALSE)),"",VLOOKUP($B7345,Insumos!$C:$G,5,FALSE))</f>
        <v>1</v>
      </c>
      <c r="F7345" s="55" t="str">
        <f>+IF(ISERROR(VLOOKUP($B7345,Insumos!$C:$G,4,FALSE)),"",VLOOKUP($B7345,Insumos!$C:$G,4,FALSE))</f>
        <v>UNIDAD</v>
      </c>
      <c r="G7345" s="141">
        <v>2.0</v>
      </c>
      <c r="H7345" s="56">
        <f t="shared" si="268"/>
        <v>21</v>
      </c>
    </row>
    <row r="7346" ht="15.0" customHeight="1">
      <c r="A7346" s="53">
        <v>6.0</v>
      </c>
      <c r="B7346" s="55" t="s">
        <v>156</v>
      </c>
      <c r="C7346" s="55" t="str">
        <f>+IF(ISERROR(VLOOKUP($B7346,Insumos!$C:$G,3,FALSE)),"",VLOOKUP($B7346,Insumos!$C:$G,3,FALSE))</f>
        <v>GRAMOS</v>
      </c>
      <c r="D7346" s="56">
        <f>+IF(ISERROR(VLOOKUP($B7346,Insumos!$C:$G,2,FALSE)),"",VLOOKUP($B7346,Insumos!$C:$G,2,FALSE))</f>
        <v>909</v>
      </c>
      <c r="E7346" s="57">
        <f>+IF(ISERROR(VLOOKUP($B7346,Insumos!$C:$G,5,FALSE)),"",VLOOKUP($B7346,Insumos!$C:$G,5,FALSE))</f>
        <v>1000</v>
      </c>
      <c r="F7346" s="55" t="str">
        <f>+IF(ISERROR(VLOOKUP($B7346,Insumos!$C:$G,4,FALSE)),"",VLOOKUP($B7346,Insumos!$C:$G,4,FALSE))</f>
        <v>GRAMOS</v>
      </c>
      <c r="G7346" s="141">
        <v>8.0</v>
      </c>
      <c r="H7346" s="56">
        <f t="shared" si="268"/>
        <v>7.27</v>
      </c>
    </row>
    <row r="7347" ht="15.0" customHeight="1">
      <c r="A7347" s="53">
        <v>7.0</v>
      </c>
      <c r="B7347" s="55" t="s">
        <v>313</v>
      </c>
      <c r="C7347" s="55" t="str">
        <f>+IF(ISERROR(VLOOKUP($B7347,Insumos!$C:$G,3,FALSE)),"",VLOOKUP($B7347,Insumos!$C:$G,3,FALSE))</f>
        <v>GRAMOS</v>
      </c>
      <c r="D7347" s="56">
        <f>+IF(ISERROR(VLOOKUP($B7347,Insumos!$C:$G,2,FALSE)),"",VLOOKUP($B7347,Insumos!$C:$G,2,FALSE))</f>
        <v>6750</v>
      </c>
      <c r="E7347" s="57">
        <f>+IF(ISERROR(VLOOKUP($B7347,Insumos!$C:$G,5,FALSE)),"",VLOOKUP($B7347,Insumos!$C:$G,5,FALSE))</f>
        <v>1000</v>
      </c>
      <c r="F7347" s="55" t="str">
        <f>+IF(ISERROR(VLOOKUP($B7347,Insumos!$C:$G,4,FALSE)),"",VLOOKUP($B7347,Insumos!$C:$G,4,FALSE))</f>
        <v>GRAMOS</v>
      </c>
      <c r="G7347" s="141">
        <v>8.0</v>
      </c>
      <c r="H7347" s="56">
        <f t="shared" si="268"/>
        <v>54</v>
      </c>
    </row>
    <row r="7348" ht="15.0" customHeight="1">
      <c r="A7348" s="53">
        <v>8.0</v>
      </c>
      <c r="B7348" s="55" t="s">
        <v>311</v>
      </c>
      <c r="C7348" s="55" t="str">
        <f>+IF(ISERROR(VLOOKUP($B7348,Insumos!$C:$G,3,FALSE)),"",VLOOKUP($B7348,Insumos!$C:$G,3,FALSE))</f>
        <v>UNIDAD</v>
      </c>
      <c r="D7348" s="56">
        <f>+IF(ISERROR(VLOOKUP($B7348,Insumos!$C:$G,2,FALSE)),"",VLOOKUP($B7348,Insumos!$C:$G,2,FALSE))</f>
        <v>75.25</v>
      </c>
      <c r="E7348" s="57">
        <f>+IF(ISERROR(VLOOKUP($B7348,Insumos!$C:$G,5,FALSE)),"",VLOOKUP($B7348,Insumos!$C:$G,5,FALSE))</f>
        <v>1</v>
      </c>
      <c r="F7348" s="55" t="str">
        <f>+IF(ISERROR(VLOOKUP($B7348,Insumos!$C:$G,4,FALSE)),"",VLOOKUP($B7348,Insumos!$C:$G,4,FALSE))</f>
        <v>UNIDAD</v>
      </c>
      <c r="G7348" s="141">
        <v>1.0</v>
      </c>
      <c r="H7348" s="56">
        <f t="shared" si="268"/>
        <v>75.25</v>
      </c>
    </row>
    <row r="7349" ht="15.0" customHeight="1">
      <c r="A7349" s="53">
        <v>9.0</v>
      </c>
      <c r="B7349" s="55" t="s">
        <v>312</v>
      </c>
      <c r="C7349" s="55" t="str">
        <f>+IF(ISERROR(VLOOKUP($B7349,Insumos!$C:$G,3,FALSE)),"",VLOOKUP($B7349,Insumos!$C:$G,3,FALSE))</f>
        <v>UNIDAD</v>
      </c>
      <c r="D7349" s="56">
        <f>+IF(ISERROR(VLOOKUP($B7349,Insumos!$C:$G,2,FALSE)),"",VLOOKUP($B7349,Insumos!$C:$G,2,FALSE))</f>
        <v>90.25</v>
      </c>
      <c r="E7349" s="57">
        <f>+IF(ISERROR(VLOOKUP($B7349,Insumos!$C:$G,5,FALSE)),"",VLOOKUP($B7349,Insumos!$C:$G,5,FALSE))</f>
        <v>1</v>
      </c>
      <c r="F7349" s="55" t="str">
        <f>+IF(ISERROR(VLOOKUP($B7349,Insumos!$C:$G,4,FALSE)),"",VLOOKUP($B7349,Insumos!$C:$G,4,FALSE))</f>
        <v>UNIDAD</v>
      </c>
      <c r="G7349" s="141">
        <v>1.0</v>
      </c>
      <c r="H7349" s="56">
        <f t="shared" si="268"/>
        <v>90.25</v>
      </c>
    </row>
    <row r="7350" ht="15.0" customHeight="1">
      <c r="A7350" s="53">
        <v>10.0</v>
      </c>
      <c r="B7350" s="55" t="s">
        <v>303</v>
      </c>
      <c r="C7350" s="55" t="str">
        <f>+IF(ISERROR(VLOOKUP($B7350,Insumos!$C:$G,3,FALSE)),"",VLOOKUP($B7350,Insumos!$C:$G,3,FALSE))</f>
        <v>UNIDAD</v>
      </c>
      <c r="D7350" s="56">
        <f>+IF(ISERROR(VLOOKUP($B7350,Insumos!$C:$G,2,FALSE)),"",VLOOKUP($B7350,Insumos!$C:$G,2,FALSE))</f>
        <v>10</v>
      </c>
      <c r="E7350" s="57">
        <f>+IF(ISERROR(VLOOKUP($B7350,Insumos!$C:$G,5,FALSE)),"",VLOOKUP($B7350,Insumos!$C:$G,5,FALSE))</f>
        <v>1</v>
      </c>
      <c r="F7350" s="55" t="str">
        <f>+IF(ISERROR(VLOOKUP($B7350,Insumos!$C:$G,4,FALSE)),"",VLOOKUP($B7350,Insumos!$C:$G,4,FALSE))</f>
        <v>UNIDAD</v>
      </c>
      <c r="G7350" s="141">
        <v>2.0</v>
      </c>
      <c r="H7350" s="56">
        <f t="shared" si="268"/>
        <v>20</v>
      </c>
    </row>
    <row r="7351" ht="15.0" customHeight="1">
      <c r="A7351" s="53">
        <v>11.0</v>
      </c>
      <c r="B7351" s="226" t="s">
        <v>304</v>
      </c>
      <c r="C7351" s="55" t="str">
        <f>+IF(ISERROR(VLOOKUP($B7351,Insumos!$C:$G,3,FALSE)),"",VLOOKUP($B7351,Insumos!$C:$G,3,FALSE))</f>
        <v>UNIDAD</v>
      </c>
      <c r="D7351" s="56">
        <f>+IF(ISERROR(VLOOKUP($B7351,Insumos!$C:$G,2,FALSE)),"",VLOOKUP($B7351,Insumos!$C:$G,2,FALSE))</f>
        <v>9</v>
      </c>
      <c r="E7351" s="57">
        <f>+IF(ISERROR(VLOOKUP($B7351,Insumos!$C:$G,5,FALSE)),"",VLOOKUP($B7351,Insumos!$C:$G,5,FALSE))</f>
        <v>1</v>
      </c>
      <c r="F7351" s="55" t="str">
        <f>+IF(ISERROR(VLOOKUP($B7351,Insumos!$C:$G,4,FALSE)),"",VLOOKUP($B7351,Insumos!$C:$G,4,FALSE))</f>
        <v>UNIDAD</v>
      </c>
      <c r="G7351" s="141">
        <v>2.0</v>
      </c>
      <c r="H7351" s="56">
        <f t="shared" si="268"/>
        <v>18</v>
      </c>
    </row>
    <row r="7352" ht="15.0" customHeight="1">
      <c r="A7352" s="53">
        <v>12.0</v>
      </c>
      <c r="B7352" s="55" t="s">
        <v>315</v>
      </c>
      <c r="C7352" s="173" t="str">
        <f>+IF(ISERROR(VLOOKUP($B7352,Insumos!$C:$G,3,FALSE)),"",VLOOKUP($B7352,Insumos!$C:$G,3,FALSE))</f>
        <v>UNIDAD</v>
      </c>
      <c r="D7352" s="56">
        <f>+IF(ISERROR(VLOOKUP($B7352,Insumos!$C:$G,2,FALSE)),"",VLOOKUP($B7352,Insumos!$C:$G,2,FALSE))</f>
        <v>170</v>
      </c>
      <c r="E7352" s="57">
        <f>+IF(ISERROR(VLOOKUP($B7352,Insumos!$C:$G,5,FALSE)),"",VLOOKUP($B7352,Insumos!$C:$G,5,FALSE))</f>
        <v>1</v>
      </c>
      <c r="F7352" s="55" t="str">
        <f>+IF(ISERROR(VLOOKUP($B7352,Insumos!$C:$G,4,FALSE)),"",VLOOKUP($B7352,Insumos!$C:$G,4,FALSE))</f>
        <v>UNIDAD</v>
      </c>
      <c r="G7352" s="141">
        <v>1.0</v>
      </c>
      <c r="H7352" s="56">
        <f t="shared" si="268"/>
        <v>170</v>
      </c>
    </row>
    <row r="7353" ht="15.0" customHeight="1">
      <c r="A7353" s="53">
        <v>13.0</v>
      </c>
      <c r="B7353" s="153"/>
      <c r="C7353" s="55" t="str">
        <f>+IF(ISERROR(VLOOKUP($B7353,Insumos!$C:$G,3,FALSE)),"",VLOOKUP($B7353,Insumos!$C:$G,3,FALSE))</f>
        <v/>
      </c>
      <c r="D7353" s="56" t="str">
        <f>+IF(ISERROR(VLOOKUP($B7353,Insumos!$C:$G,2,FALSE)),"",VLOOKUP($B7353,Insumos!$C:$G,2,FALSE))</f>
        <v/>
      </c>
      <c r="E7353" s="57" t="str">
        <f>+IF(ISERROR(VLOOKUP($B7353,Insumos!$C:$G,5,FALSE)),"",VLOOKUP($B7353,Insumos!$C:$G,5,FALSE))</f>
        <v/>
      </c>
      <c r="F7353" s="55" t="str">
        <f>+IF(ISERROR(VLOOKUP($B7353,Insumos!$C:$G,4,FALSE)),"",VLOOKUP($B7353,Insumos!$C:$G,4,FALSE))</f>
        <v/>
      </c>
      <c r="G7353" s="141"/>
      <c r="H7353" s="56">
        <f t="shared" si="268"/>
        <v>0</v>
      </c>
    </row>
    <row r="7354" ht="15.0" customHeight="1">
      <c r="A7354" s="53">
        <v>14.0</v>
      </c>
      <c r="B7354" s="153"/>
      <c r="C7354" s="55" t="str">
        <f>+IF(ISERROR(VLOOKUP($B7354,Insumos!$C:$G,3,FALSE)),"",VLOOKUP($B7354,Insumos!$C:$G,3,FALSE))</f>
        <v/>
      </c>
      <c r="D7354" s="56" t="str">
        <f>+IF(ISERROR(VLOOKUP($B7354,Insumos!$C:$G,2,FALSE)),"",VLOOKUP($B7354,Insumos!$C:$G,2,FALSE))</f>
        <v/>
      </c>
      <c r="E7354" s="57" t="str">
        <f>+IF(ISERROR(VLOOKUP($B7354,Insumos!$C:$G,5,FALSE)),"",VLOOKUP($B7354,Insumos!$C:$G,5,FALSE))</f>
        <v/>
      </c>
      <c r="F7354" s="55" t="str">
        <f>+IF(ISERROR(VLOOKUP($B7354,Insumos!$C:$G,4,FALSE)),"",VLOOKUP($B7354,Insumos!$C:$G,4,FALSE))</f>
        <v/>
      </c>
      <c r="G7354" s="141"/>
      <c r="H7354" s="56">
        <f t="shared" si="268"/>
        <v>0</v>
      </c>
    </row>
    <row r="7355" ht="15.0" customHeight="1">
      <c r="A7355" s="53">
        <v>15.0</v>
      </c>
      <c r="B7355" s="153"/>
      <c r="C7355" s="55" t="str">
        <f>+IF(ISERROR(VLOOKUP($B7355,Insumos!$C:$G,3,FALSE)),"",VLOOKUP($B7355,Insumos!$C:$G,3,FALSE))</f>
        <v/>
      </c>
      <c r="D7355" s="56" t="str">
        <f>+IF(ISERROR(VLOOKUP($B7355,Insumos!$C:$G,2,FALSE)),"",VLOOKUP($B7355,Insumos!$C:$G,2,FALSE))</f>
        <v/>
      </c>
      <c r="E7355" s="57" t="str">
        <f>+IF(ISERROR(VLOOKUP($B7355,Insumos!$C:$G,5,FALSE)),"",VLOOKUP($B7355,Insumos!$C:$G,5,FALSE))</f>
        <v/>
      </c>
      <c r="F7355" s="55" t="str">
        <f>+IF(ISERROR(VLOOKUP($B7355,Insumos!$C:$G,4,FALSE)),"",VLOOKUP($B7355,Insumos!$C:$G,4,FALSE))</f>
        <v/>
      </c>
      <c r="G7355" s="141"/>
      <c r="H7355" s="56">
        <f t="shared" si="268"/>
        <v>0</v>
      </c>
    </row>
    <row r="7356" ht="15.0" customHeight="1">
      <c r="A7356" s="42"/>
      <c r="B7356" s="140"/>
      <c r="C7356" s="41"/>
      <c r="D7356" s="44"/>
      <c r="E7356" s="45"/>
      <c r="F7356" s="41"/>
      <c r="G7356" s="67" t="s">
        <v>566</v>
      </c>
      <c r="H7356" s="68">
        <f>+SUM(H7341:H7355)</f>
        <v>3166.9</v>
      </c>
    </row>
    <row r="7357" ht="15.0" customHeight="1">
      <c r="A7357" s="42"/>
      <c r="B7357" s="140"/>
      <c r="C7357" s="41"/>
      <c r="D7357" s="44"/>
      <c r="E7357" s="45"/>
      <c r="F7357" s="41"/>
      <c r="G7357" s="67" t="s">
        <v>569</v>
      </c>
      <c r="H7357" s="142">
        <f>+H7356/10</f>
        <v>316.69</v>
      </c>
    </row>
    <row r="7358" ht="15.0" customHeight="1">
      <c r="A7358" s="42"/>
      <c r="B7358" s="140"/>
      <c r="C7358" s="41"/>
      <c r="D7358" s="44"/>
      <c r="E7358" s="45"/>
      <c r="F7358" s="41"/>
      <c r="G7358" s="67" t="s">
        <v>570</v>
      </c>
      <c r="H7358" s="143">
        <f>(H7356+H7357)*1.19</f>
        <v>4145.4721</v>
      </c>
    </row>
    <row r="7359" ht="15.0" customHeight="1">
      <c r="A7359" s="42"/>
      <c r="B7359" s="140"/>
      <c r="C7359" s="41"/>
      <c r="D7359" s="44"/>
      <c r="E7359" s="45"/>
      <c r="F7359" s="41"/>
      <c r="G7359" s="67" t="s">
        <v>571</v>
      </c>
      <c r="H7359" s="144" t="str">
        <f>+H7358/H7360</f>
        <v>#DIV/0!</v>
      </c>
    </row>
    <row r="7360" ht="15.0" customHeight="1">
      <c r="A7360" s="42"/>
      <c r="B7360" s="140"/>
      <c r="C7360" s="41"/>
      <c r="D7360" s="44"/>
      <c r="E7360" s="45"/>
      <c r="F7360" s="41"/>
      <c r="G7360" s="67" t="s">
        <v>572</v>
      </c>
      <c r="H7360" s="145"/>
    </row>
    <row r="7363" ht="15.0" customHeight="1">
      <c r="A7363" s="138" t="s">
        <v>562</v>
      </c>
      <c r="B7363" s="139" t="s">
        <v>782</v>
      </c>
      <c r="C7363" s="34"/>
      <c r="D7363" s="35"/>
      <c r="E7363" s="36"/>
      <c r="F7363" s="37"/>
      <c r="G7363" s="38"/>
      <c r="H7363" s="35"/>
    </row>
    <row r="7364" ht="15.0" customHeight="1">
      <c r="A7364" s="48" t="s">
        <v>476</v>
      </c>
      <c r="B7364" s="48" t="s">
        <v>477</v>
      </c>
      <c r="C7364" s="48" t="s">
        <v>478</v>
      </c>
      <c r="D7364" s="49" t="s">
        <v>564</v>
      </c>
      <c r="E7364" s="50" t="s">
        <v>10</v>
      </c>
      <c r="F7364" s="48" t="s">
        <v>480</v>
      </c>
      <c r="G7364" s="51" t="s">
        <v>481</v>
      </c>
      <c r="H7364" s="49" t="s">
        <v>565</v>
      </c>
    </row>
    <row r="7365" ht="15.0" customHeight="1">
      <c r="A7365" s="53">
        <v>1.0</v>
      </c>
      <c r="B7365" s="55" t="s">
        <v>462</v>
      </c>
      <c r="C7365" s="55" t="str">
        <f>+IF(ISERROR(VLOOKUP($B7365,Insumos!$C:$G,3,FALSE)),"",VLOOKUP($B7365,Insumos!$C:$G,3,FALSE))</f>
        <v>ROLL</v>
      </c>
      <c r="D7365" s="56">
        <f>+IF(ISERROR(VLOOKUP($B7365,Insumos!$C:$G,2,FALSE)),"",VLOOKUP($B7365,Insumos!$C:$G,2,FALSE))</f>
        <v>571.03</v>
      </c>
      <c r="E7365" s="57">
        <f>+IF(ISERROR(VLOOKUP($B7365,Insumos!$C:$G,5,FALSE)),"",VLOOKUP($B7365,Insumos!$C:$G,5,FALSE))</f>
        <v>1</v>
      </c>
      <c r="F7365" s="55" t="str">
        <f>+IF(ISERROR(VLOOKUP($B7365,Insumos!$C:$G,4,FALSE)),"",VLOOKUP($B7365,Insumos!$C:$G,4,FALSE))</f>
        <v>ROLL</v>
      </c>
      <c r="G7365" s="141">
        <v>1.0</v>
      </c>
      <c r="H7365" s="56">
        <f t="shared" ref="H7365:H7378" si="269">IF(ISERROR(ROUND(+D7365/E7365*G7365,2)),0,ROUND(+D7365/E7365*G7365,2))</f>
        <v>571.03</v>
      </c>
    </row>
    <row r="7366" ht="15.0" customHeight="1">
      <c r="A7366" s="53">
        <v>2.0</v>
      </c>
      <c r="B7366" s="55" t="s">
        <v>461</v>
      </c>
      <c r="C7366" s="55" t="str">
        <f>+IF(ISERROR(VLOOKUP($B7366,Insumos!$C:$G,3,FALSE)),"",VLOOKUP($B7366,Insumos!$C:$G,3,FALSE))</f>
        <v>ROLL</v>
      </c>
      <c r="D7366" s="56">
        <f>+IF(ISERROR(VLOOKUP($B7366,Insumos!$C:$G,2,FALSE)),"",VLOOKUP($B7366,Insumos!$C:$G,2,FALSE))</f>
        <v>1405.1</v>
      </c>
      <c r="E7366" s="57">
        <f>+IF(ISERROR(VLOOKUP($B7366,Insumos!$C:$G,5,FALSE)),"",VLOOKUP($B7366,Insumos!$C:$G,5,FALSE))</f>
        <v>1</v>
      </c>
      <c r="F7366" s="55" t="str">
        <f>+IF(ISERROR(VLOOKUP($B7366,Insumos!$C:$G,4,FALSE)),"",VLOOKUP($B7366,Insumos!$C:$G,4,FALSE))</f>
        <v>ROLL</v>
      </c>
      <c r="G7366" s="141">
        <v>1.0</v>
      </c>
      <c r="H7366" s="56">
        <f t="shared" si="269"/>
        <v>1405.1</v>
      </c>
    </row>
    <row r="7367" ht="15.0" customHeight="1">
      <c r="A7367" s="53">
        <v>4.0</v>
      </c>
      <c r="B7367" s="55" t="s">
        <v>294</v>
      </c>
      <c r="C7367" s="55" t="str">
        <f>+IF(ISERROR(VLOOKUP($B7367,Insumos!$C:$G,3,FALSE)),"",VLOOKUP($B7367,Insumos!$C:$G,3,FALSE))</f>
        <v>CAJA</v>
      </c>
      <c r="D7367" s="56">
        <f>+IF(ISERROR(VLOOKUP($B7367,Insumos!$C:$G,2,FALSE)),"",VLOOKUP($B7367,Insumos!$C:$G,2,FALSE))</f>
        <v>180</v>
      </c>
      <c r="E7367" s="57">
        <f>+IF(ISERROR(VLOOKUP($B7367,Insumos!$C:$G,5,FALSE)),"",VLOOKUP($B7367,Insumos!$C:$G,5,FALSE))</f>
        <v>1</v>
      </c>
      <c r="F7367" s="55" t="str">
        <f>+IF(ISERROR(VLOOKUP($B7367,Insumos!$C:$G,4,FALSE)),"",VLOOKUP($B7367,Insumos!$C:$G,4,FALSE))</f>
        <v>CAJA</v>
      </c>
      <c r="G7367" s="141">
        <v>1.0</v>
      </c>
      <c r="H7367" s="56">
        <f t="shared" si="269"/>
        <v>180</v>
      </c>
    </row>
    <row r="7368" ht="15.0" customHeight="1">
      <c r="A7368" s="53">
        <v>5.0</v>
      </c>
      <c r="B7368" s="55" t="s">
        <v>314</v>
      </c>
      <c r="C7368" s="55" t="str">
        <f>+IF(ISERROR(VLOOKUP($B7368,Insumos!$C:$G,3,FALSE)),"",VLOOKUP($B7368,Insumos!$C:$G,3,FALSE))</f>
        <v>UNIDAD</v>
      </c>
      <c r="D7368" s="56">
        <f>+IF(ISERROR(VLOOKUP($B7368,Insumos!$C:$G,2,FALSE)),"",VLOOKUP($B7368,Insumos!$C:$G,2,FALSE))</f>
        <v>10.5</v>
      </c>
      <c r="E7368" s="57">
        <f>+IF(ISERROR(VLOOKUP($B7368,Insumos!$C:$G,5,FALSE)),"",VLOOKUP($B7368,Insumos!$C:$G,5,FALSE))</f>
        <v>1</v>
      </c>
      <c r="F7368" s="55" t="str">
        <f>+IF(ISERROR(VLOOKUP($B7368,Insumos!$C:$G,4,FALSE)),"",VLOOKUP($B7368,Insumos!$C:$G,4,FALSE))</f>
        <v>UNIDAD</v>
      </c>
      <c r="G7368" s="141">
        <v>2.0</v>
      </c>
      <c r="H7368" s="56">
        <f t="shared" si="269"/>
        <v>21</v>
      </c>
    </row>
    <row r="7369" ht="15.0" customHeight="1">
      <c r="A7369" s="53">
        <v>6.0</v>
      </c>
      <c r="B7369" s="55" t="s">
        <v>156</v>
      </c>
      <c r="C7369" s="55" t="str">
        <f>+IF(ISERROR(VLOOKUP($B7369,Insumos!$C:$G,3,FALSE)),"",VLOOKUP($B7369,Insumos!$C:$G,3,FALSE))</f>
        <v>GRAMOS</v>
      </c>
      <c r="D7369" s="56">
        <f>+IF(ISERROR(VLOOKUP($B7369,Insumos!$C:$G,2,FALSE)),"",VLOOKUP($B7369,Insumos!$C:$G,2,FALSE))</f>
        <v>909</v>
      </c>
      <c r="E7369" s="57">
        <f>+IF(ISERROR(VLOOKUP($B7369,Insumos!$C:$G,5,FALSE)),"",VLOOKUP($B7369,Insumos!$C:$G,5,FALSE))</f>
        <v>1000</v>
      </c>
      <c r="F7369" s="55" t="str">
        <f>+IF(ISERROR(VLOOKUP($B7369,Insumos!$C:$G,4,FALSE)),"",VLOOKUP($B7369,Insumos!$C:$G,4,FALSE))</f>
        <v>GRAMOS</v>
      </c>
      <c r="G7369" s="141">
        <v>8.0</v>
      </c>
      <c r="H7369" s="56">
        <f t="shared" si="269"/>
        <v>7.27</v>
      </c>
    </row>
    <row r="7370" ht="15.0" customHeight="1">
      <c r="A7370" s="53">
        <v>7.0</v>
      </c>
      <c r="B7370" s="55" t="s">
        <v>313</v>
      </c>
      <c r="C7370" s="55" t="str">
        <f>+IF(ISERROR(VLOOKUP($B7370,Insumos!$C:$G,3,FALSE)),"",VLOOKUP($B7370,Insumos!$C:$G,3,FALSE))</f>
        <v>GRAMOS</v>
      </c>
      <c r="D7370" s="56">
        <f>+IF(ISERROR(VLOOKUP($B7370,Insumos!$C:$G,2,FALSE)),"",VLOOKUP($B7370,Insumos!$C:$G,2,FALSE))</f>
        <v>6750</v>
      </c>
      <c r="E7370" s="57">
        <f>+IF(ISERROR(VLOOKUP($B7370,Insumos!$C:$G,5,FALSE)),"",VLOOKUP($B7370,Insumos!$C:$G,5,FALSE))</f>
        <v>1000</v>
      </c>
      <c r="F7370" s="55" t="str">
        <f>+IF(ISERROR(VLOOKUP($B7370,Insumos!$C:$G,4,FALSE)),"",VLOOKUP($B7370,Insumos!$C:$G,4,FALSE))</f>
        <v>GRAMOS</v>
      </c>
      <c r="G7370" s="141">
        <v>8.0</v>
      </c>
      <c r="H7370" s="56">
        <f t="shared" si="269"/>
        <v>54</v>
      </c>
    </row>
    <row r="7371" ht="15.0" customHeight="1">
      <c r="A7371" s="53">
        <v>8.0</v>
      </c>
      <c r="B7371" s="55" t="s">
        <v>311</v>
      </c>
      <c r="C7371" s="55" t="str">
        <f>+IF(ISERROR(VLOOKUP($B7371,Insumos!$C:$G,3,FALSE)),"",VLOOKUP($B7371,Insumos!$C:$G,3,FALSE))</f>
        <v>UNIDAD</v>
      </c>
      <c r="D7371" s="56">
        <f>+IF(ISERROR(VLOOKUP($B7371,Insumos!$C:$G,2,FALSE)),"",VLOOKUP($B7371,Insumos!$C:$G,2,FALSE))</f>
        <v>75.25</v>
      </c>
      <c r="E7371" s="57">
        <f>+IF(ISERROR(VLOOKUP($B7371,Insumos!$C:$G,5,FALSE)),"",VLOOKUP($B7371,Insumos!$C:$G,5,FALSE))</f>
        <v>1</v>
      </c>
      <c r="F7371" s="55" t="str">
        <f>+IF(ISERROR(VLOOKUP($B7371,Insumos!$C:$G,4,FALSE)),"",VLOOKUP($B7371,Insumos!$C:$G,4,FALSE))</f>
        <v>UNIDAD</v>
      </c>
      <c r="G7371" s="141">
        <v>1.0</v>
      </c>
      <c r="H7371" s="56">
        <f t="shared" si="269"/>
        <v>75.25</v>
      </c>
    </row>
    <row r="7372" ht="15.0" customHeight="1">
      <c r="A7372" s="53">
        <v>9.0</v>
      </c>
      <c r="B7372" s="55" t="s">
        <v>312</v>
      </c>
      <c r="C7372" s="55" t="str">
        <f>+IF(ISERROR(VLOOKUP($B7372,Insumos!$C:$G,3,FALSE)),"",VLOOKUP($B7372,Insumos!$C:$G,3,FALSE))</f>
        <v>UNIDAD</v>
      </c>
      <c r="D7372" s="56">
        <f>+IF(ISERROR(VLOOKUP($B7372,Insumos!$C:$G,2,FALSE)),"",VLOOKUP($B7372,Insumos!$C:$G,2,FALSE))</f>
        <v>90.25</v>
      </c>
      <c r="E7372" s="57">
        <f>+IF(ISERROR(VLOOKUP($B7372,Insumos!$C:$G,5,FALSE)),"",VLOOKUP($B7372,Insumos!$C:$G,5,FALSE))</f>
        <v>1</v>
      </c>
      <c r="F7372" s="55" t="str">
        <f>+IF(ISERROR(VLOOKUP($B7372,Insumos!$C:$G,4,FALSE)),"",VLOOKUP($B7372,Insumos!$C:$G,4,FALSE))</f>
        <v>UNIDAD</v>
      </c>
      <c r="G7372" s="141">
        <v>1.0</v>
      </c>
      <c r="H7372" s="56">
        <f t="shared" si="269"/>
        <v>90.25</v>
      </c>
    </row>
    <row r="7373" ht="15.0" customHeight="1">
      <c r="A7373" s="53">
        <v>10.0</v>
      </c>
      <c r="B7373" s="55" t="s">
        <v>303</v>
      </c>
      <c r="C7373" s="55" t="str">
        <f>+IF(ISERROR(VLOOKUP($B7373,Insumos!$C:$G,3,FALSE)),"",VLOOKUP($B7373,Insumos!$C:$G,3,FALSE))</f>
        <v>UNIDAD</v>
      </c>
      <c r="D7373" s="56">
        <f>+IF(ISERROR(VLOOKUP($B7373,Insumos!$C:$G,2,FALSE)),"",VLOOKUP($B7373,Insumos!$C:$G,2,FALSE))</f>
        <v>10</v>
      </c>
      <c r="E7373" s="57">
        <f>+IF(ISERROR(VLOOKUP($B7373,Insumos!$C:$G,5,FALSE)),"",VLOOKUP($B7373,Insumos!$C:$G,5,FALSE))</f>
        <v>1</v>
      </c>
      <c r="F7373" s="55" t="str">
        <f>+IF(ISERROR(VLOOKUP($B7373,Insumos!$C:$G,4,FALSE)),"",VLOOKUP($B7373,Insumos!$C:$G,4,FALSE))</f>
        <v>UNIDAD</v>
      </c>
      <c r="G7373" s="141">
        <v>2.0</v>
      </c>
      <c r="H7373" s="56">
        <f t="shared" si="269"/>
        <v>20</v>
      </c>
    </row>
    <row r="7374" ht="15.0" customHeight="1">
      <c r="A7374" s="53">
        <v>11.0</v>
      </c>
      <c r="B7374" s="226" t="s">
        <v>304</v>
      </c>
      <c r="C7374" s="55" t="str">
        <f>+IF(ISERROR(VLOOKUP($B7374,Insumos!$C:$G,3,FALSE)),"",VLOOKUP($B7374,Insumos!$C:$G,3,FALSE))</f>
        <v>UNIDAD</v>
      </c>
      <c r="D7374" s="56">
        <f>+IF(ISERROR(VLOOKUP($B7374,Insumos!$C:$G,2,FALSE)),"",VLOOKUP($B7374,Insumos!$C:$G,2,FALSE))</f>
        <v>9</v>
      </c>
      <c r="E7374" s="57">
        <f>+IF(ISERROR(VLOOKUP($B7374,Insumos!$C:$G,5,FALSE)),"",VLOOKUP($B7374,Insumos!$C:$G,5,FALSE))</f>
        <v>1</v>
      </c>
      <c r="F7374" s="55" t="str">
        <f>+IF(ISERROR(VLOOKUP($B7374,Insumos!$C:$G,4,FALSE)),"",VLOOKUP($B7374,Insumos!$C:$G,4,FALSE))</f>
        <v>UNIDAD</v>
      </c>
      <c r="G7374" s="141">
        <v>2.0</v>
      </c>
      <c r="H7374" s="56">
        <f t="shared" si="269"/>
        <v>18</v>
      </c>
    </row>
    <row r="7375" ht="15.0" customHeight="1">
      <c r="A7375" s="53">
        <v>12.0</v>
      </c>
      <c r="B7375" s="55" t="s">
        <v>315</v>
      </c>
      <c r="C7375" s="173" t="str">
        <f>+IF(ISERROR(VLOOKUP($B7375,Insumos!$C:$G,3,FALSE)),"",VLOOKUP($B7375,Insumos!$C:$G,3,FALSE))</f>
        <v>UNIDAD</v>
      </c>
      <c r="D7375" s="56">
        <f>+IF(ISERROR(VLOOKUP($B7375,Insumos!$C:$G,2,FALSE)),"",VLOOKUP($B7375,Insumos!$C:$G,2,FALSE))</f>
        <v>170</v>
      </c>
      <c r="E7375" s="57">
        <f>+IF(ISERROR(VLOOKUP($B7375,Insumos!$C:$G,5,FALSE)),"",VLOOKUP($B7375,Insumos!$C:$G,5,FALSE))</f>
        <v>1</v>
      </c>
      <c r="F7375" s="55" t="str">
        <f>+IF(ISERROR(VLOOKUP($B7375,Insumos!$C:$G,4,FALSE)),"",VLOOKUP($B7375,Insumos!$C:$G,4,FALSE))</f>
        <v>UNIDAD</v>
      </c>
      <c r="G7375" s="141">
        <v>1.0</v>
      </c>
      <c r="H7375" s="56">
        <f t="shared" si="269"/>
        <v>170</v>
      </c>
    </row>
    <row r="7376" ht="15.0" customHeight="1">
      <c r="A7376" s="53">
        <v>13.0</v>
      </c>
      <c r="B7376" s="153"/>
      <c r="C7376" s="55" t="str">
        <f>+IF(ISERROR(VLOOKUP($B7376,Insumos!$C:$G,3,FALSE)),"",VLOOKUP($B7376,Insumos!$C:$G,3,FALSE))</f>
        <v/>
      </c>
      <c r="D7376" s="56" t="str">
        <f>+IF(ISERROR(VLOOKUP($B7376,Insumos!$C:$G,2,FALSE)),"",VLOOKUP($B7376,Insumos!$C:$G,2,FALSE))</f>
        <v/>
      </c>
      <c r="E7376" s="57" t="str">
        <f>+IF(ISERROR(VLOOKUP($B7376,Insumos!$C:$G,5,FALSE)),"",VLOOKUP($B7376,Insumos!$C:$G,5,FALSE))</f>
        <v/>
      </c>
      <c r="F7376" s="55" t="str">
        <f>+IF(ISERROR(VLOOKUP($B7376,Insumos!$C:$G,4,FALSE)),"",VLOOKUP($B7376,Insumos!$C:$G,4,FALSE))</f>
        <v/>
      </c>
      <c r="G7376" s="141"/>
      <c r="H7376" s="56">
        <f t="shared" si="269"/>
        <v>0</v>
      </c>
    </row>
    <row r="7377" ht="15.0" customHeight="1">
      <c r="A7377" s="53">
        <v>14.0</v>
      </c>
      <c r="B7377" s="153"/>
      <c r="C7377" s="55" t="str">
        <f>+IF(ISERROR(VLOOKUP($B7377,Insumos!$C:$G,3,FALSE)),"",VLOOKUP($B7377,Insumos!$C:$G,3,FALSE))</f>
        <v/>
      </c>
      <c r="D7377" s="56" t="str">
        <f>+IF(ISERROR(VLOOKUP($B7377,Insumos!$C:$G,2,FALSE)),"",VLOOKUP($B7377,Insumos!$C:$G,2,FALSE))</f>
        <v/>
      </c>
      <c r="E7377" s="57" t="str">
        <f>+IF(ISERROR(VLOOKUP($B7377,Insumos!$C:$G,5,FALSE)),"",VLOOKUP($B7377,Insumos!$C:$G,5,FALSE))</f>
        <v/>
      </c>
      <c r="F7377" s="55" t="str">
        <f>+IF(ISERROR(VLOOKUP($B7377,Insumos!$C:$G,4,FALSE)),"",VLOOKUP($B7377,Insumos!$C:$G,4,FALSE))</f>
        <v/>
      </c>
      <c r="G7377" s="141"/>
      <c r="H7377" s="56">
        <f t="shared" si="269"/>
        <v>0</v>
      </c>
    </row>
    <row r="7378" ht="15.0" customHeight="1">
      <c r="A7378" s="53">
        <v>15.0</v>
      </c>
      <c r="B7378" s="153"/>
      <c r="C7378" s="55" t="str">
        <f>+IF(ISERROR(VLOOKUP($B7378,Insumos!$C:$G,3,FALSE)),"",VLOOKUP($B7378,Insumos!$C:$G,3,FALSE))</f>
        <v/>
      </c>
      <c r="D7378" s="56" t="str">
        <f>+IF(ISERROR(VLOOKUP($B7378,Insumos!$C:$G,2,FALSE)),"",VLOOKUP($B7378,Insumos!$C:$G,2,FALSE))</f>
        <v/>
      </c>
      <c r="E7378" s="57" t="str">
        <f>+IF(ISERROR(VLOOKUP($B7378,Insumos!$C:$G,5,FALSE)),"",VLOOKUP($B7378,Insumos!$C:$G,5,FALSE))</f>
        <v/>
      </c>
      <c r="F7378" s="55" t="str">
        <f>+IF(ISERROR(VLOOKUP($B7378,Insumos!$C:$G,4,FALSE)),"",VLOOKUP($B7378,Insumos!$C:$G,4,FALSE))</f>
        <v/>
      </c>
      <c r="G7378" s="141"/>
      <c r="H7378" s="56">
        <f t="shared" si="269"/>
        <v>0</v>
      </c>
    </row>
    <row r="7379" ht="15.0" customHeight="1">
      <c r="A7379" s="42"/>
      <c r="B7379" s="140"/>
      <c r="C7379" s="41"/>
      <c r="D7379" s="44"/>
      <c r="E7379" s="45"/>
      <c r="F7379" s="41"/>
      <c r="G7379" s="67" t="s">
        <v>566</v>
      </c>
      <c r="H7379" s="68">
        <f>+SUM(H7365:H7378)</f>
        <v>2611.9</v>
      </c>
    </row>
    <row r="7380" ht="15.0" customHeight="1">
      <c r="A7380" s="42"/>
      <c r="B7380" s="140"/>
      <c r="C7380" s="41"/>
      <c r="D7380" s="44"/>
      <c r="E7380" s="45"/>
      <c r="F7380" s="41"/>
      <c r="G7380" s="67" t="s">
        <v>569</v>
      </c>
      <c r="H7380" s="142">
        <f>+H7379/10</f>
        <v>261.19</v>
      </c>
    </row>
    <row r="7381" ht="15.0" customHeight="1">
      <c r="A7381" s="42"/>
      <c r="B7381" s="140"/>
      <c r="C7381" s="41"/>
      <c r="D7381" s="44"/>
      <c r="E7381" s="45"/>
      <c r="F7381" s="41"/>
      <c r="G7381" s="67" t="s">
        <v>570</v>
      </c>
      <c r="H7381" s="143">
        <f>(H7379+H7380)*1.19</f>
        <v>3418.9771</v>
      </c>
    </row>
    <row r="7382" ht="15.0" customHeight="1">
      <c r="A7382" s="42"/>
      <c r="B7382" s="140"/>
      <c r="C7382" s="41"/>
      <c r="D7382" s="44"/>
      <c r="E7382" s="45"/>
      <c r="F7382" s="41"/>
      <c r="G7382" s="67" t="s">
        <v>571</v>
      </c>
      <c r="H7382" s="144" t="str">
        <f>+H7381/H7383</f>
        <v>#DIV/0!</v>
      </c>
    </row>
    <row r="7383" ht="15.0" customHeight="1">
      <c r="A7383" s="42"/>
      <c r="B7383" s="140"/>
      <c r="C7383" s="41"/>
      <c r="D7383" s="44"/>
      <c r="E7383" s="45"/>
      <c r="F7383" s="41"/>
      <c r="G7383" s="67" t="s">
        <v>572</v>
      </c>
      <c r="H7383" s="145"/>
    </row>
    <row r="7386" ht="15.0" customHeight="1">
      <c r="A7386" s="138" t="s">
        <v>562</v>
      </c>
      <c r="B7386" s="139" t="s">
        <v>783</v>
      </c>
      <c r="C7386" s="34">
        <v>3.0</v>
      </c>
      <c r="D7386" s="35"/>
      <c r="E7386" s="36"/>
      <c r="F7386" s="37"/>
      <c r="G7386" s="38"/>
      <c r="H7386" s="35"/>
    </row>
    <row r="7387" ht="15.0" customHeight="1">
      <c r="A7387" s="48" t="s">
        <v>476</v>
      </c>
      <c r="B7387" s="48" t="s">
        <v>477</v>
      </c>
      <c r="C7387" s="48" t="s">
        <v>478</v>
      </c>
      <c r="D7387" s="49" t="s">
        <v>564</v>
      </c>
      <c r="E7387" s="50" t="s">
        <v>10</v>
      </c>
      <c r="F7387" s="48" t="s">
        <v>480</v>
      </c>
      <c r="G7387" s="51" t="s">
        <v>481</v>
      </c>
      <c r="H7387" s="49" t="s">
        <v>565</v>
      </c>
    </row>
    <row r="7388" ht="15.0" customHeight="1">
      <c r="A7388" s="53">
        <v>1.0</v>
      </c>
      <c r="B7388" s="55" t="s">
        <v>464</v>
      </c>
      <c r="C7388" s="55" t="str">
        <f>+IF(ISERROR(VLOOKUP($B7388,Insumos!$C:$G,3,FALSE)),"",VLOOKUP($B7388,Insumos!$C:$G,3,FALSE))</f>
        <v>ROLL</v>
      </c>
      <c r="D7388" s="56">
        <f>+IF(ISERROR(VLOOKUP($B7388,Insumos!$C:$G,2,FALSE)),"",VLOOKUP($B7388,Insumos!$C:$G,2,FALSE))</f>
        <v>906.94</v>
      </c>
      <c r="E7388" s="57">
        <f>+IF(ISERROR(VLOOKUP($B7388,Insumos!$C:$G,5,FALSE)),"",VLOOKUP($B7388,Insumos!$C:$G,5,FALSE))</f>
        <v>1</v>
      </c>
      <c r="F7388" s="55" t="str">
        <f>+IF(ISERROR(VLOOKUP($B7388,Insumos!$C:$G,4,FALSE)),"",VLOOKUP($B7388,Insumos!$C:$G,4,FALSE))</f>
        <v>ROLL</v>
      </c>
      <c r="G7388" s="141">
        <v>1.0</v>
      </c>
      <c r="H7388" s="56">
        <f t="shared" ref="H7388:H7404" si="270">IF(ISERROR(ROUND(+D7388/E7388*G7388,2)),0,ROUND(+D7388/E7388*G7388,2))</f>
        <v>906.94</v>
      </c>
    </row>
    <row r="7389" ht="15.0" customHeight="1">
      <c r="A7389" s="53">
        <v>2.0</v>
      </c>
      <c r="B7389" s="55" t="s">
        <v>214</v>
      </c>
      <c r="C7389" s="55" t="str">
        <f>+IF(ISERROR(VLOOKUP($B7389,Insumos!$C:$G,3,FALSE)),"",VLOOKUP($B7389,Insumos!$C:$G,3,FALSE))</f>
        <v>ROLLS</v>
      </c>
      <c r="D7389" s="56">
        <f>+IF(ISERROR(VLOOKUP($B7389,Insumos!$C:$G,2,FALSE)),"",VLOOKUP($B7389,Insumos!$C:$G,2,FALSE))</f>
        <v>1051.57</v>
      </c>
      <c r="E7389" s="57">
        <f>+IF(ISERROR(VLOOKUP($B7389,Insumos!$C:$G,5,FALSE)),"",VLOOKUP($B7389,Insumos!$C:$G,5,FALSE))</f>
        <v>1</v>
      </c>
      <c r="F7389" s="55" t="str">
        <f>+IF(ISERROR(VLOOKUP($B7389,Insumos!$C:$G,4,FALSE)),"",VLOOKUP($B7389,Insumos!$C:$G,4,FALSE))</f>
        <v>ROLLS</v>
      </c>
      <c r="G7389" s="141">
        <v>1.0</v>
      </c>
      <c r="H7389" s="56">
        <f t="shared" si="270"/>
        <v>1051.57</v>
      </c>
    </row>
    <row r="7390" ht="15.0" customHeight="1">
      <c r="A7390" s="53">
        <v>3.0</v>
      </c>
      <c r="B7390" s="55" t="s">
        <v>269</v>
      </c>
      <c r="C7390" s="55" t="str">
        <f>+IF(ISERROR(VLOOKUP($B7390,Insumos!$C:$G,3,FALSE)),"",VLOOKUP($B7390,Insumos!$C:$G,3,FALSE))</f>
        <v>ROLLS</v>
      </c>
      <c r="D7390" s="56">
        <f>+IF(ISERROR(VLOOKUP($B7390,Insumos!$C:$G,2,FALSE)),"",VLOOKUP($B7390,Insumos!$C:$G,2,FALSE))</f>
        <v>1154.74</v>
      </c>
      <c r="E7390" s="57">
        <f>+IF(ISERROR(VLOOKUP($B7390,Insumos!$C:$G,5,FALSE)),"",VLOOKUP($B7390,Insumos!$C:$G,5,FALSE))</f>
        <v>1</v>
      </c>
      <c r="F7390" s="55" t="str">
        <f>+IF(ISERROR(VLOOKUP($B7390,Insumos!$C:$G,4,FALSE)),"",VLOOKUP($B7390,Insumos!$C:$G,4,FALSE))</f>
        <v>ROLLS</v>
      </c>
      <c r="G7390" s="141">
        <v>1.0</v>
      </c>
      <c r="H7390" s="56">
        <f t="shared" si="270"/>
        <v>1154.74</v>
      </c>
    </row>
    <row r="7391" ht="15.0" customHeight="1">
      <c r="A7391" s="53">
        <v>4.0</v>
      </c>
      <c r="B7391" s="55" t="s">
        <v>460</v>
      </c>
      <c r="C7391" s="55" t="str">
        <f>+IF(ISERROR(VLOOKUP($B7391,Insumos!$C:$G,3,FALSE)),"",VLOOKUP($B7391,Insumos!$C:$G,3,FALSE))</f>
        <v>LATA</v>
      </c>
      <c r="D7391" s="56">
        <f>+IF(ISERROR(VLOOKUP($B7391,Insumos!$C:$G,2,FALSE)),"",VLOOKUP($B7391,Insumos!$C:$G,2,FALSE))</f>
        <v>555</v>
      </c>
      <c r="E7391" s="57">
        <f>+IF(ISERROR(VLOOKUP($B7391,Insumos!$C:$G,5,FALSE)),"",VLOOKUP($B7391,Insumos!$C:$G,5,FALSE))</f>
        <v>1</v>
      </c>
      <c r="F7391" s="55" t="str">
        <f>+IF(ISERROR(VLOOKUP($B7391,Insumos!$C:$G,4,FALSE)),"",VLOOKUP($B7391,Insumos!$C:$G,4,FALSE))</f>
        <v>LATA</v>
      </c>
      <c r="G7391" s="141">
        <v>2.0</v>
      </c>
      <c r="H7391" s="56">
        <f t="shared" si="270"/>
        <v>1110</v>
      </c>
    </row>
    <row r="7392" ht="15.0" customHeight="1">
      <c r="A7392" s="53">
        <v>5.0</v>
      </c>
      <c r="B7392" s="55" t="s">
        <v>294</v>
      </c>
      <c r="C7392" s="55" t="str">
        <f>+IF(ISERROR(VLOOKUP($B7392,Insumos!$C:$G,3,FALSE)),"",VLOOKUP($B7392,Insumos!$C:$G,3,FALSE))</f>
        <v>CAJA</v>
      </c>
      <c r="D7392" s="56">
        <f>+IF(ISERROR(VLOOKUP($B7392,Insumos!$C:$G,2,FALSE)),"",VLOOKUP($B7392,Insumos!$C:$G,2,FALSE))</f>
        <v>180</v>
      </c>
      <c r="E7392" s="57">
        <f>+IF(ISERROR(VLOOKUP($B7392,Insumos!$C:$G,5,FALSE)),"",VLOOKUP($B7392,Insumos!$C:$G,5,FALSE))</f>
        <v>1</v>
      </c>
      <c r="F7392" s="55" t="str">
        <f>+IF(ISERROR(VLOOKUP($B7392,Insumos!$C:$G,4,FALSE)),"",VLOOKUP($B7392,Insumos!$C:$G,4,FALSE))</f>
        <v>CAJA</v>
      </c>
      <c r="G7392" s="141">
        <v>1.0</v>
      </c>
      <c r="H7392" s="56">
        <f t="shared" si="270"/>
        <v>180</v>
      </c>
    </row>
    <row r="7393" ht="15.0" customHeight="1">
      <c r="A7393" s="53">
        <v>6.0</v>
      </c>
      <c r="B7393" s="55" t="s">
        <v>297</v>
      </c>
      <c r="C7393" s="55" t="str">
        <f>+IF(ISERROR(VLOOKUP($B7393,Insumos!$C:$G,3,FALSE)),"",VLOOKUP($B7393,Insumos!$C:$G,3,FALSE))</f>
        <v>CAJA</v>
      </c>
      <c r="D7393" s="56">
        <f>+IF(ISERROR(VLOOKUP($B7393,Insumos!$C:$G,2,FALSE)),"",VLOOKUP($B7393,Insumos!$C:$G,2,FALSE))</f>
        <v>110</v>
      </c>
      <c r="E7393" s="57">
        <f>+IF(ISERROR(VLOOKUP($B7393,Insumos!$C:$G,5,FALSE)),"",VLOOKUP($B7393,Insumos!$C:$G,5,FALSE))</f>
        <v>1</v>
      </c>
      <c r="F7393" s="55" t="str">
        <f>+IF(ISERROR(VLOOKUP($B7393,Insumos!$C:$G,4,FALSE)),"",VLOOKUP($B7393,Insumos!$C:$G,4,FALSE))</f>
        <v>CAJA</v>
      </c>
      <c r="G7393" s="141">
        <v>1.0</v>
      </c>
      <c r="H7393" s="56">
        <f t="shared" si="270"/>
        <v>110</v>
      </c>
    </row>
    <row r="7394" ht="15.0" customHeight="1">
      <c r="A7394" s="53">
        <v>7.0</v>
      </c>
      <c r="B7394" s="55" t="s">
        <v>314</v>
      </c>
      <c r="C7394" s="55" t="str">
        <f>+IF(ISERROR(VLOOKUP($B7394,Insumos!$C:$G,3,FALSE)),"",VLOOKUP($B7394,Insumos!$C:$G,3,FALSE))</f>
        <v>UNIDAD</v>
      </c>
      <c r="D7394" s="56">
        <f>+IF(ISERROR(VLOOKUP($B7394,Insumos!$C:$G,2,FALSE)),"",VLOOKUP($B7394,Insumos!$C:$G,2,FALSE))</f>
        <v>10.5</v>
      </c>
      <c r="E7394" s="57">
        <f>+IF(ISERROR(VLOOKUP($B7394,Insumos!$C:$G,5,FALSE)),"",VLOOKUP($B7394,Insumos!$C:$G,5,FALSE))</f>
        <v>1</v>
      </c>
      <c r="F7394" s="55" t="str">
        <f>+IF(ISERROR(VLOOKUP($B7394,Insumos!$C:$G,4,FALSE)),"",VLOOKUP($B7394,Insumos!$C:$G,4,FALSE))</f>
        <v>UNIDAD</v>
      </c>
      <c r="G7394" s="141">
        <v>2.0</v>
      </c>
      <c r="H7394" s="56">
        <f t="shared" si="270"/>
        <v>21</v>
      </c>
    </row>
    <row r="7395" ht="15.0" customHeight="1">
      <c r="A7395" s="53">
        <v>8.0</v>
      </c>
      <c r="B7395" s="55" t="s">
        <v>156</v>
      </c>
      <c r="C7395" s="55" t="str">
        <f>+IF(ISERROR(VLOOKUP($B7395,Insumos!$C:$G,3,FALSE)),"",VLOOKUP($B7395,Insumos!$C:$G,3,FALSE))</f>
        <v>GRAMOS</v>
      </c>
      <c r="D7395" s="56">
        <f>+IF(ISERROR(VLOOKUP($B7395,Insumos!$C:$G,2,FALSE)),"",VLOOKUP($B7395,Insumos!$C:$G,2,FALSE))</f>
        <v>909</v>
      </c>
      <c r="E7395" s="57">
        <f>+IF(ISERROR(VLOOKUP($B7395,Insumos!$C:$G,5,FALSE)),"",VLOOKUP($B7395,Insumos!$C:$G,5,FALSE))</f>
        <v>1000</v>
      </c>
      <c r="F7395" s="55" t="str">
        <f>+IF(ISERROR(VLOOKUP($B7395,Insumos!$C:$G,4,FALSE)),"",VLOOKUP($B7395,Insumos!$C:$G,4,FALSE))</f>
        <v>GRAMOS</v>
      </c>
      <c r="G7395" s="141">
        <v>8.0</v>
      </c>
      <c r="H7395" s="56">
        <f t="shared" si="270"/>
        <v>7.27</v>
      </c>
    </row>
    <row r="7396" ht="15.0" customHeight="1">
      <c r="A7396" s="53">
        <v>9.0</v>
      </c>
      <c r="B7396" s="55" t="s">
        <v>313</v>
      </c>
      <c r="C7396" s="55" t="str">
        <f>+IF(ISERROR(VLOOKUP($B7396,Insumos!$C:$G,3,FALSE)),"",VLOOKUP($B7396,Insumos!$C:$G,3,FALSE))</f>
        <v>GRAMOS</v>
      </c>
      <c r="D7396" s="56">
        <f>+IF(ISERROR(VLOOKUP($B7396,Insumos!$C:$G,2,FALSE)),"",VLOOKUP($B7396,Insumos!$C:$G,2,FALSE))</f>
        <v>6750</v>
      </c>
      <c r="E7396" s="57">
        <f>+IF(ISERROR(VLOOKUP($B7396,Insumos!$C:$G,5,FALSE)),"",VLOOKUP($B7396,Insumos!$C:$G,5,FALSE))</f>
        <v>1000</v>
      </c>
      <c r="F7396" s="55" t="str">
        <f>+IF(ISERROR(VLOOKUP($B7396,Insumos!$C:$G,4,FALSE)),"",VLOOKUP($B7396,Insumos!$C:$G,4,FALSE))</f>
        <v>GRAMOS</v>
      </c>
      <c r="G7396" s="141">
        <v>8.0</v>
      </c>
      <c r="H7396" s="56">
        <f t="shared" si="270"/>
        <v>54</v>
      </c>
    </row>
    <row r="7397" ht="15.0" customHeight="1">
      <c r="A7397" s="53">
        <v>10.0</v>
      </c>
      <c r="B7397" s="55" t="s">
        <v>311</v>
      </c>
      <c r="C7397" s="55" t="str">
        <f>+IF(ISERROR(VLOOKUP($B7397,Insumos!$C:$G,3,FALSE)),"",VLOOKUP($B7397,Insumos!$C:$G,3,FALSE))</f>
        <v>UNIDAD</v>
      </c>
      <c r="D7397" s="56">
        <f>+IF(ISERROR(VLOOKUP($B7397,Insumos!$C:$G,2,FALSE)),"",VLOOKUP($B7397,Insumos!$C:$G,2,FALSE))</f>
        <v>75.25</v>
      </c>
      <c r="E7397" s="57">
        <f>+IF(ISERROR(VLOOKUP($B7397,Insumos!$C:$G,5,FALSE)),"",VLOOKUP($B7397,Insumos!$C:$G,5,FALSE))</f>
        <v>1</v>
      </c>
      <c r="F7397" s="55" t="str">
        <f>+IF(ISERROR(VLOOKUP($B7397,Insumos!$C:$G,4,FALSE)),"",VLOOKUP($B7397,Insumos!$C:$G,4,FALSE))</f>
        <v>UNIDAD</v>
      </c>
      <c r="G7397" s="141">
        <v>2.0</v>
      </c>
      <c r="H7397" s="56">
        <f t="shared" si="270"/>
        <v>150.5</v>
      </c>
    </row>
    <row r="7398" ht="15.0" customHeight="1">
      <c r="A7398" s="53">
        <v>11.0</v>
      </c>
      <c r="B7398" s="55" t="s">
        <v>312</v>
      </c>
      <c r="C7398" s="55" t="str">
        <f>+IF(ISERROR(VLOOKUP($B7398,Insumos!$C:$G,3,FALSE)),"",VLOOKUP($B7398,Insumos!$C:$G,3,FALSE))</f>
        <v>UNIDAD</v>
      </c>
      <c r="D7398" s="56">
        <f>+IF(ISERROR(VLOOKUP($B7398,Insumos!$C:$G,2,FALSE)),"",VLOOKUP($B7398,Insumos!$C:$G,2,FALSE))</f>
        <v>90.25</v>
      </c>
      <c r="E7398" s="57">
        <f>+IF(ISERROR(VLOOKUP($B7398,Insumos!$C:$G,5,FALSE)),"",VLOOKUP($B7398,Insumos!$C:$G,5,FALSE))</f>
        <v>1</v>
      </c>
      <c r="F7398" s="55" t="str">
        <f>+IF(ISERROR(VLOOKUP($B7398,Insumos!$C:$G,4,FALSE)),"",VLOOKUP($B7398,Insumos!$C:$G,4,FALSE))</f>
        <v>UNIDAD</v>
      </c>
      <c r="G7398" s="141">
        <v>1.0</v>
      </c>
      <c r="H7398" s="56">
        <f t="shared" si="270"/>
        <v>90.25</v>
      </c>
    </row>
    <row r="7399" ht="15.0" customHeight="1">
      <c r="A7399" s="53">
        <v>12.0</v>
      </c>
      <c r="B7399" s="55" t="s">
        <v>303</v>
      </c>
      <c r="C7399" s="55" t="str">
        <f>+IF(ISERROR(VLOOKUP($B7399,Insumos!$C:$G,3,FALSE)),"",VLOOKUP($B7399,Insumos!$C:$G,3,FALSE))</f>
        <v>UNIDAD</v>
      </c>
      <c r="D7399" s="56">
        <f>+IF(ISERROR(VLOOKUP($B7399,Insumos!$C:$G,2,FALSE)),"",VLOOKUP($B7399,Insumos!$C:$G,2,FALSE))</f>
        <v>10</v>
      </c>
      <c r="E7399" s="57">
        <f>+IF(ISERROR(VLOOKUP($B7399,Insumos!$C:$G,5,FALSE)),"",VLOOKUP($B7399,Insumos!$C:$G,5,FALSE))</f>
        <v>1</v>
      </c>
      <c r="F7399" s="55" t="str">
        <f>+IF(ISERROR(VLOOKUP($B7399,Insumos!$C:$G,4,FALSE)),"",VLOOKUP($B7399,Insumos!$C:$G,4,FALSE))</f>
        <v>UNIDAD</v>
      </c>
      <c r="G7399" s="141">
        <v>3.0</v>
      </c>
      <c r="H7399" s="56">
        <f t="shared" si="270"/>
        <v>30</v>
      </c>
    </row>
    <row r="7400" ht="15.0" customHeight="1">
      <c r="A7400" s="53">
        <v>13.0</v>
      </c>
      <c r="B7400" s="226" t="s">
        <v>304</v>
      </c>
      <c r="C7400" s="55" t="str">
        <f>+IF(ISERROR(VLOOKUP($B7400,Insumos!$C:$G,3,FALSE)),"",VLOOKUP($B7400,Insumos!$C:$G,3,FALSE))</f>
        <v>UNIDAD</v>
      </c>
      <c r="D7400" s="56">
        <f>+IF(ISERROR(VLOOKUP($B7400,Insumos!$C:$G,2,FALSE)),"",VLOOKUP($B7400,Insumos!$C:$G,2,FALSE))</f>
        <v>9</v>
      </c>
      <c r="E7400" s="57">
        <f>+IF(ISERROR(VLOOKUP($B7400,Insumos!$C:$G,5,FALSE)),"",VLOOKUP($B7400,Insumos!$C:$G,5,FALSE))</f>
        <v>1</v>
      </c>
      <c r="F7400" s="55" t="str">
        <f>+IF(ISERROR(VLOOKUP($B7400,Insumos!$C:$G,4,FALSE)),"",VLOOKUP($B7400,Insumos!$C:$G,4,FALSE))</f>
        <v>UNIDAD</v>
      </c>
      <c r="G7400" s="141">
        <v>3.0</v>
      </c>
      <c r="H7400" s="56">
        <f t="shared" si="270"/>
        <v>27</v>
      </c>
    </row>
    <row r="7401" ht="15.0" customHeight="1">
      <c r="A7401" s="53">
        <v>14.0</v>
      </c>
      <c r="B7401" s="55" t="s">
        <v>315</v>
      </c>
      <c r="C7401" s="173" t="str">
        <f>+IF(ISERROR(VLOOKUP($B7401,Insumos!$C:$G,3,FALSE)),"",VLOOKUP($B7401,Insumos!$C:$G,3,FALSE))</f>
        <v>UNIDAD</v>
      </c>
      <c r="D7401" s="56">
        <f>+IF(ISERROR(VLOOKUP($B7401,Insumos!$C:$G,2,FALSE)),"",VLOOKUP($B7401,Insumos!$C:$G,2,FALSE))</f>
        <v>170</v>
      </c>
      <c r="E7401" s="57">
        <f>+IF(ISERROR(VLOOKUP($B7401,Insumos!$C:$G,5,FALSE)),"",VLOOKUP($B7401,Insumos!$C:$G,5,FALSE))</f>
        <v>1</v>
      </c>
      <c r="F7401" s="55" t="str">
        <f>+IF(ISERROR(VLOOKUP($B7401,Insumos!$C:$G,4,FALSE)),"",VLOOKUP($B7401,Insumos!$C:$G,4,FALSE))</f>
        <v>UNIDAD</v>
      </c>
      <c r="G7401" s="141">
        <v>1.0</v>
      </c>
      <c r="H7401" s="56">
        <f t="shared" si="270"/>
        <v>170</v>
      </c>
    </row>
    <row r="7402" ht="15.0" customHeight="1">
      <c r="A7402" s="53">
        <v>15.0</v>
      </c>
      <c r="B7402" s="153"/>
      <c r="C7402" s="55" t="str">
        <f>+IF(ISERROR(VLOOKUP($B7402,Insumos!$C:$G,3,FALSE)),"",VLOOKUP($B7402,Insumos!$C:$G,3,FALSE))</f>
        <v/>
      </c>
      <c r="D7402" s="56" t="str">
        <f>+IF(ISERROR(VLOOKUP($B7402,Insumos!$C:$G,2,FALSE)),"",VLOOKUP($B7402,Insumos!$C:$G,2,FALSE))</f>
        <v/>
      </c>
      <c r="E7402" s="57" t="str">
        <f>+IF(ISERROR(VLOOKUP($B7402,Insumos!$C:$G,5,FALSE)),"",VLOOKUP($B7402,Insumos!$C:$G,5,FALSE))</f>
        <v/>
      </c>
      <c r="F7402" s="55" t="str">
        <f>+IF(ISERROR(VLOOKUP($B7402,Insumos!$C:$G,4,FALSE)),"",VLOOKUP($B7402,Insumos!$C:$G,4,FALSE))</f>
        <v/>
      </c>
      <c r="G7402" s="141"/>
      <c r="H7402" s="56">
        <f t="shared" si="270"/>
        <v>0</v>
      </c>
    </row>
    <row r="7403" ht="15.0" customHeight="1">
      <c r="A7403" s="53">
        <v>16.0</v>
      </c>
      <c r="B7403" s="153"/>
      <c r="C7403" s="55" t="str">
        <f>+IF(ISERROR(VLOOKUP($B7403,Insumos!$C:$G,3,FALSE)),"",VLOOKUP($B7403,Insumos!$C:$G,3,FALSE))</f>
        <v/>
      </c>
      <c r="D7403" s="56" t="str">
        <f>+IF(ISERROR(VLOOKUP($B7403,Insumos!$C:$G,2,FALSE)),"",VLOOKUP($B7403,Insumos!$C:$G,2,FALSE))</f>
        <v/>
      </c>
      <c r="E7403" s="57" t="str">
        <f>+IF(ISERROR(VLOOKUP($B7403,Insumos!$C:$G,5,FALSE)),"",VLOOKUP($B7403,Insumos!$C:$G,5,FALSE))</f>
        <v/>
      </c>
      <c r="F7403" s="55" t="str">
        <f>+IF(ISERROR(VLOOKUP($B7403,Insumos!$C:$G,4,FALSE)),"",VLOOKUP($B7403,Insumos!$C:$G,4,FALSE))</f>
        <v/>
      </c>
      <c r="G7403" s="141"/>
      <c r="H7403" s="56">
        <f t="shared" si="270"/>
        <v>0</v>
      </c>
    </row>
    <row r="7404" ht="15.0" customHeight="1">
      <c r="A7404" s="53">
        <v>17.0</v>
      </c>
      <c r="B7404" s="153"/>
      <c r="C7404" s="55" t="str">
        <f>+IF(ISERROR(VLOOKUP($B7404,Insumos!$C:$G,3,FALSE)),"",VLOOKUP($B7404,Insumos!$C:$G,3,FALSE))</f>
        <v/>
      </c>
      <c r="D7404" s="56" t="str">
        <f>+IF(ISERROR(VLOOKUP($B7404,Insumos!$C:$G,2,FALSE)),"",VLOOKUP($B7404,Insumos!$C:$G,2,FALSE))</f>
        <v/>
      </c>
      <c r="E7404" s="57" t="str">
        <f>+IF(ISERROR(VLOOKUP($B7404,Insumos!$C:$G,5,FALSE)),"",VLOOKUP($B7404,Insumos!$C:$G,5,FALSE))</f>
        <v/>
      </c>
      <c r="F7404" s="55" t="str">
        <f>+IF(ISERROR(VLOOKUP($B7404,Insumos!$C:$G,4,FALSE)),"",VLOOKUP($B7404,Insumos!$C:$G,4,FALSE))</f>
        <v/>
      </c>
      <c r="G7404" s="141"/>
      <c r="H7404" s="56">
        <f t="shared" si="270"/>
        <v>0</v>
      </c>
    </row>
    <row r="7405" ht="15.0" customHeight="1">
      <c r="A7405" s="42"/>
      <c r="B7405" s="140"/>
      <c r="C7405" s="41"/>
      <c r="D7405" s="44"/>
      <c r="E7405" s="45"/>
      <c r="F7405" s="41"/>
      <c r="G7405" s="67" t="s">
        <v>566</v>
      </c>
      <c r="H7405" s="68">
        <f>+SUM(H7388:H7404)</f>
        <v>5063.27</v>
      </c>
    </row>
    <row r="7406" ht="15.0" customHeight="1">
      <c r="A7406" s="42"/>
      <c r="B7406" s="140"/>
      <c r="C7406" s="41"/>
      <c r="D7406" s="44"/>
      <c r="E7406" s="45"/>
      <c r="F7406" s="41"/>
      <c r="G7406" s="67" t="s">
        <v>569</v>
      </c>
      <c r="H7406" s="142">
        <f>+H7405/10</f>
        <v>506.327</v>
      </c>
    </row>
    <row r="7407" ht="15.0" customHeight="1">
      <c r="A7407" s="42"/>
      <c r="B7407" s="140"/>
      <c r="C7407" s="41"/>
      <c r="D7407" s="44"/>
      <c r="E7407" s="45"/>
      <c r="F7407" s="41"/>
      <c r="G7407" s="67" t="s">
        <v>570</v>
      </c>
      <c r="H7407" s="143">
        <f>(H7405+H7406)*1.19</f>
        <v>6627.82043</v>
      </c>
    </row>
    <row r="7408" ht="15.0" customHeight="1">
      <c r="A7408" s="42"/>
      <c r="B7408" s="140"/>
      <c r="C7408" s="41"/>
      <c r="D7408" s="44"/>
      <c r="E7408" s="45"/>
      <c r="F7408" s="41"/>
      <c r="G7408" s="67" t="s">
        <v>571</v>
      </c>
      <c r="H7408" s="144">
        <f>+H7407/H7409</f>
        <v>0.3901012613</v>
      </c>
    </row>
    <row r="7409" ht="15.0" customHeight="1">
      <c r="A7409" s="42"/>
      <c r="B7409" s="140"/>
      <c r="C7409" s="41"/>
      <c r="D7409" s="44"/>
      <c r="E7409" s="45"/>
      <c r="F7409" s="41"/>
      <c r="G7409" s="67" t="s">
        <v>572</v>
      </c>
      <c r="H7409" s="145">
        <v>16990.0</v>
      </c>
      <c r="I7409" s="159">
        <v>23990.0</v>
      </c>
    </row>
    <row r="7412" ht="15.0" customHeight="1">
      <c r="A7412" s="138" t="s">
        <v>562</v>
      </c>
      <c r="B7412" s="139" t="s">
        <v>784</v>
      </c>
      <c r="C7412" s="34"/>
      <c r="D7412" s="35"/>
      <c r="E7412" s="36"/>
      <c r="F7412" s="37"/>
      <c r="G7412" s="38"/>
      <c r="H7412" s="35"/>
    </row>
    <row r="7413" ht="15.0" customHeight="1">
      <c r="A7413" s="48" t="s">
        <v>476</v>
      </c>
      <c r="B7413" s="48" t="s">
        <v>477</v>
      </c>
      <c r="C7413" s="48" t="s">
        <v>478</v>
      </c>
      <c r="D7413" s="49" t="s">
        <v>564</v>
      </c>
      <c r="E7413" s="50" t="s">
        <v>10</v>
      </c>
      <c r="F7413" s="48" t="s">
        <v>480</v>
      </c>
      <c r="G7413" s="51" t="s">
        <v>481</v>
      </c>
      <c r="H7413" s="49" t="s">
        <v>565</v>
      </c>
    </row>
    <row r="7414" ht="15.0" customHeight="1">
      <c r="A7414" s="53">
        <v>1.0</v>
      </c>
      <c r="B7414" s="55" t="s">
        <v>464</v>
      </c>
      <c r="C7414" s="55" t="str">
        <f>+IF(ISERROR(VLOOKUP($B7414,Insumos!$C:$G,3,FALSE)),"",VLOOKUP($B7414,Insumos!$C:$G,3,FALSE))</f>
        <v>ROLL</v>
      </c>
      <c r="D7414" s="56">
        <f>+IF(ISERROR(VLOOKUP($B7414,Insumos!$C:$G,2,FALSE)),"",VLOOKUP($B7414,Insumos!$C:$G,2,FALSE))</f>
        <v>906.94</v>
      </c>
      <c r="E7414" s="57">
        <f>+IF(ISERROR(VLOOKUP($B7414,Insumos!$C:$G,5,FALSE)),"",VLOOKUP($B7414,Insumos!$C:$G,5,FALSE))</f>
        <v>1</v>
      </c>
      <c r="F7414" s="55" t="str">
        <f>+IF(ISERROR(VLOOKUP($B7414,Insumos!$C:$G,4,FALSE)),"",VLOOKUP($B7414,Insumos!$C:$G,4,FALSE))</f>
        <v>ROLL</v>
      </c>
      <c r="G7414" s="141">
        <v>1.0</v>
      </c>
      <c r="H7414" s="56">
        <f t="shared" ref="H7414:H7429" si="271">IF(ISERROR(ROUND(+D7414/E7414*G7414,2)),0,ROUND(+D7414/E7414*G7414,2))</f>
        <v>906.94</v>
      </c>
    </row>
    <row r="7415" ht="15.0" customHeight="1">
      <c r="A7415" s="53">
        <v>2.0</v>
      </c>
      <c r="B7415" s="55" t="s">
        <v>214</v>
      </c>
      <c r="C7415" s="55" t="str">
        <f>+IF(ISERROR(VLOOKUP($B7415,Insumos!$C:$G,3,FALSE)),"",VLOOKUP($B7415,Insumos!$C:$G,3,FALSE))</f>
        <v>ROLLS</v>
      </c>
      <c r="D7415" s="56">
        <f>+IF(ISERROR(VLOOKUP($B7415,Insumos!$C:$G,2,FALSE)),"",VLOOKUP($B7415,Insumos!$C:$G,2,FALSE))</f>
        <v>1051.57</v>
      </c>
      <c r="E7415" s="57">
        <f>+IF(ISERROR(VLOOKUP($B7415,Insumos!$C:$G,5,FALSE)),"",VLOOKUP($B7415,Insumos!$C:$G,5,FALSE))</f>
        <v>1</v>
      </c>
      <c r="F7415" s="55" t="str">
        <f>+IF(ISERROR(VLOOKUP($B7415,Insumos!$C:$G,4,FALSE)),"",VLOOKUP($B7415,Insumos!$C:$G,4,FALSE))</f>
        <v>ROLLS</v>
      </c>
      <c r="G7415" s="141">
        <v>1.0</v>
      </c>
      <c r="H7415" s="56">
        <f t="shared" si="271"/>
        <v>1051.57</v>
      </c>
    </row>
    <row r="7416" ht="15.0" customHeight="1">
      <c r="A7416" s="53">
        <v>3.0</v>
      </c>
      <c r="B7416" s="55" t="s">
        <v>269</v>
      </c>
      <c r="C7416" s="55" t="str">
        <f>+IF(ISERROR(VLOOKUP($B7416,Insumos!$C:$G,3,FALSE)),"",VLOOKUP($B7416,Insumos!$C:$G,3,FALSE))</f>
        <v>ROLLS</v>
      </c>
      <c r="D7416" s="56">
        <f>+IF(ISERROR(VLOOKUP($B7416,Insumos!$C:$G,2,FALSE)),"",VLOOKUP($B7416,Insumos!$C:$G,2,FALSE))</f>
        <v>1154.74</v>
      </c>
      <c r="E7416" s="57">
        <f>+IF(ISERROR(VLOOKUP($B7416,Insumos!$C:$G,5,FALSE)),"",VLOOKUP($B7416,Insumos!$C:$G,5,FALSE))</f>
        <v>1</v>
      </c>
      <c r="F7416" s="55" t="str">
        <f>+IF(ISERROR(VLOOKUP($B7416,Insumos!$C:$G,4,FALSE)),"",VLOOKUP($B7416,Insumos!$C:$G,4,FALSE))</f>
        <v>ROLLS</v>
      </c>
      <c r="G7416" s="141">
        <v>1.0</v>
      </c>
      <c r="H7416" s="56">
        <f t="shared" si="271"/>
        <v>1154.74</v>
      </c>
    </row>
    <row r="7417" ht="15.0" customHeight="1">
      <c r="A7417" s="53">
        <v>5.0</v>
      </c>
      <c r="B7417" s="55" t="s">
        <v>294</v>
      </c>
      <c r="C7417" s="55" t="str">
        <f>+IF(ISERROR(VLOOKUP($B7417,Insumos!$C:$G,3,FALSE)),"",VLOOKUP($B7417,Insumos!$C:$G,3,FALSE))</f>
        <v>CAJA</v>
      </c>
      <c r="D7417" s="56">
        <f>+IF(ISERROR(VLOOKUP($B7417,Insumos!$C:$G,2,FALSE)),"",VLOOKUP($B7417,Insumos!$C:$G,2,FALSE))</f>
        <v>180</v>
      </c>
      <c r="E7417" s="57">
        <f>+IF(ISERROR(VLOOKUP($B7417,Insumos!$C:$G,5,FALSE)),"",VLOOKUP($B7417,Insumos!$C:$G,5,FALSE))</f>
        <v>1</v>
      </c>
      <c r="F7417" s="55" t="str">
        <f>+IF(ISERROR(VLOOKUP($B7417,Insumos!$C:$G,4,FALSE)),"",VLOOKUP($B7417,Insumos!$C:$G,4,FALSE))</f>
        <v>CAJA</v>
      </c>
      <c r="G7417" s="141">
        <v>1.0</v>
      </c>
      <c r="H7417" s="56">
        <f t="shared" si="271"/>
        <v>180</v>
      </c>
    </row>
    <row r="7418" ht="15.0" customHeight="1">
      <c r="A7418" s="53">
        <v>6.0</v>
      </c>
      <c r="B7418" s="55" t="s">
        <v>297</v>
      </c>
      <c r="C7418" s="55" t="str">
        <f>+IF(ISERROR(VLOOKUP($B7418,Insumos!$C:$G,3,FALSE)),"",VLOOKUP($B7418,Insumos!$C:$G,3,FALSE))</f>
        <v>CAJA</v>
      </c>
      <c r="D7418" s="56">
        <f>+IF(ISERROR(VLOOKUP($B7418,Insumos!$C:$G,2,FALSE)),"",VLOOKUP($B7418,Insumos!$C:$G,2,FALSE))</f>
        <v>110</v>
      </c>
      <c r="E7418" s="57">
        <f>+IF(ISERROR(VLOOKUP($B7418,Insumos!$C:$G,5,FALSE)),"",VLOOKUP($B7418,Insumos!$C:$G,5,FALSE))</f>
        <v>1</v>
      </c>
      <c r="F7418" s="55" t="str">
        <f>+IF(ISERROR(VLOOKUP($B7418,Insumos!$C:$G,4,FALSE)),"",VLOOKUP($B7418,Insumos!$C:$G,4,FALSE))</f>
        <v>CAJA</v>
      </c>
      <c r="G7418" s="141">
        <v>1.0</v>
      </c>
      <c r="H7418" s="56">
        <f t="shared" si="271"/>
        <v>110</v>
      </c>
    </row>
    <row r="7419" ht="15.0" customHeight="1">
      <c r="A7419" s="53">
        <v>7.0</v>
      </c>
      <c r="B7419" s="55" t="s">
        <v>314</v>
      </c>
      <c r="C7419" s="55" t="str">
        <f>+IF(ISERROR(VLOOKUP($B7419,Insumos!$C:$G,3,FALSE)),"",VLOOKUP($B7419,Insumos!$C:$G,3,FALSE))</f>
        <v>UNIDAD</v>
      </c>
      <c r="D7419" s="56">
        <f>+IF(ISERROR(VLOOKUP($B7419,Insumos!$C:$G,2,FALSE)),"",VLOOKUP($B7419,Insumos!$C:$G,2,FALSE))</f>
        <v>10.5</v>
      </c>
      <c r="E7419" s="57">
        <f>+IF(ISERROR(VLOOKUP($B7419,Insumos!$C:$G,5,FALSE)),"",VLOOKUP($B7419,Insumos!$C:$G,5,FALSE))</f>
        <v>1</v>
      </c>
      <c r="F7419" s="55" t="str">
        <f>+IF(ISERROR(VLOOKUP($B7419,Insumos!$C:$G,4,FALSE)),"",VLOOKUP($B7419,Insumos!$C:$G,4,FALSE))</f>
        <v>UNIDAD</v>
      </c>
      <c r="G7419" s="141">
        <v>2.0</v>
      </c>
      <c r="H7419" s="56">
        <f t="shared" si="271"/>
        <v>21</v>
      </c>
    </row>
    <row r="7420" ht="15.0" customHeight="1">
      <c r="A7420" s="53">
        <v>8.0</v>
      </c>
      <c r="B7420" s="55" t="s">
        <v>156</v>
      </c>
      <c r="C7420" s="55" t="str">
        <f>+IF(ISERROR(VLOOKUP($B7420,Insumos!$C:$G,3,FALSE)),"",VLOOKUP($B7420,Insumos!$C:$G,3,FALSE))</f>
        <v>GRAMOS</v>
      </c>
      <c r="D7420" s="56">
        <f>+IF(ISERROR(VLOOKUP($B7420,Insumos!$C:$G,2,FALSE)),"",VLOOKUP($B7420,Insumos!$C:$G,2,FALSE))</f>
        <v>909</v>
      </c>
      <c r="E7420" s="57">
        <f>+IF(ISERROR(VLOOKUP($B7420,Insumos!$C:$G,5,FALSE)),"",VLOOKUP($B7420,Insumos!$C:$G,5,FALSE))</f>
        <v>1000</v>
      </c>
      <c r="F7420" s="55" t="str">
        <f>+IF(ISERROR(VLOOKUP($B7420,Insumos!$C:$G,4,FALSE)),"",VLOOKUP($B7420,Insumos!$C:$G,4,FALSE))</f>
        <v>GRAMOS</v>
      </c>
      <c r="G7420" s="141">
        <v>8.0</v>
      </c>
      <c r="H7420" s="56">
        <f t="shared" si="271"/>
        <v>7.27</v>
      </c>
    </row>
    <row r="7421" ht="15.0" customHeight="1">
      <c r="A7421" s="53">
        <v>9.0</v>
      </c>
      <c r="B7421" s="55" t="s">
        <v>313</v>
      </c>
      <c r="C7421" s="55" t="str">
        <f>+IF(ISERROR(VLOOKUP($B7421,Insumos!$C:$G,3,FALSE)),"",VLOOKUP($B7421,Insumos!$C:$G,3,FALSE))</f>
        <v>GRAMOS</v>
      </c>
      <c r="D7421" s="56">
        <f>+IF(ISERROR(VLOOKUP($B7421,Insumos!$C:$G,2,FALSE)),"",VLOOKUP($B7421,Insumos!$C:$G,2,FALSE))</f>
        <v>6750</v>
      </c>
      <c r="E7421" s="57">
        <f>+IF(ISERROR(VLOOKUP($B7421,Insumos!$C:$G,5,FALSE)),"",VLOOKUP($B7421,Insumos!$C:$G,5,FALSE))</f>
        <v>1000</v>
      </c>
      <c r="F7421" s="55" t="str">
        <f>+IF(ISERROR(VLOOKUP($B7421,Insumos!$C:$G,4,FALSE)),"",VLOOKUP($B7421,Insumos!$C:$G,4,FALSE))</f>
        <v>GRAMOS</v>
      </c>
      <c r="G7421" s="141">
        <v>8.0</v>
      </c>
      <c r="H7421" s="56">
        <f t="shared" si="271"/>
        <v>54</v>
      </c>
    </row>
    <row r="7422" ht="15.0" customHeight="1">
      <c r="A7422" s="53">
        <v>10.0</v>
      </c>
      <c r="B7422" s="55" t="s">
        <v>311</v>
      </c>
      <c r="C7422" s="55" t="str">
        <f>+IF(ISERROR(VLOOKUP($B7422,Insumos!$C:$G,3,FALSE)),"",VLOOKUP($B7422,Insumos!$C:$G,3,FALSE))</f>
        <v>UNIDAD</v>
      </c>
      <c r="D7422" s="56">
        <f>+IF(ISERROR(VLOOKUP($B7422,Insumos!$C:$G,2,FALSE)),"",VLOOKUP($B7422,Insumos!$C:$G,2,FALSE))</f>
        <v>75.25</v>
      </c>
      <c r="E7422" s="57">
        <f>+IF(ISERROR(VLOOKUP($B7422,Insumos!$C:$G,5,FALSE)),"",VLOOKUP($B7422,Insumos!$C:$G,5,FALSE))</f>
        <v>1</v>
      </c>
      <c r="F7422" s="55" t="str">
        <f>+IF(ISERROR(VLOOKUP($B7422,Insumos!$C:$G,4,FALSE)),"",VLOOKUP($B7422,Insumos!$C:$G,4,FALSE))</f>
        <v>UNIDAD</v>
      </c>
      <c r="G7422" s="141">
        <v>2.0</v>
      </c>
      <c r="H7422" s="56">
        <f t="shared" si="271"/>
        <v>150.5</v>
      </c>
    </row>
    <row r="7423" ht="15.0" customHeight="1">
      <c r="A7423" s="53">
        <v>11.0</v>
      </c>
      <c r="B7423" s="55" t="s">
        <v>312</v>
      </c>
      <c r="C7423" s="55" t="str">
        <f>+IF(ISERROR(VLOOKUP($B7423,Insumos!$C:$G,3,FALSE)),"",VLOOKUP($B7423,Insumos!$C:$G,3,FALSE))</f>
        <v>UNIDAD</v>
      </c>
      <c r="D7423" s="56">
        <f>+IF(ISERROR(VLOOKUP($B7423,Insumos!$C:$G,2,FALSE)),"",VLOOKUP($B7423,Insumos!$C:$G,2,FALSE))</f>
        <v>90.25</v>
      </c>
      <c r="E7423" s="57">
        <f>+IF(ISERROR(VLOOKUP($B7423,Insumos!$C:$G,5,FALSE)),"",VLOOKUP($B7423,Insumos!$C:$G,5,FALSE))</f>
        <v>1</v>
      </c>
      <c r="F7423" s="55" t="str">
        <f>+IF(ISERROR(VLOOKUP($B7423,Insumos!$C:$G,4,FALSE)),"",VLOOKUP($B7423,Insumos!$C:$G,4,FALSE))</f>
        <v>UNIDAD</v>
      </c>
      <c r="G7423" s="141">
        <v>1.0</v>
      </c>
      <c r="H7423" s="56">
        <f t="shared" si="271"/>
        <v>90.25</v>
      </c>
    </row>
    <row r="7424" ht="15.0" customHeight="1">
      <c r="A7424" s="53">
        <v>12.0</v>
      </c>
      <c r="B7424" s="55" t="s">
        <v>303</v>
      </c>
      <c r="C7424" s="55" t="str">
        <f>+IF(ISERROR(VLOOKUP($B7424,Insumos!$C:$G,3,FALSE)),"",VLOOKUP($B7424,Insumos!$C:$G,3,FALSE))</f>
        <v>UNIDAD</v>
      </c>
      <c r="D7424" s="56">
        <f>+IF(ISERROR(VLOOKUP($B7424,Insumos!$C:$G,2,FALSE)),"",VLOOKUP($B7424,Insumos!$C:$G,2,FALSE))</f>
        <v>10</v>
      </c>
      <c r="E7424" s="57">
        <f>+IF(ISERROR(VLOOKUP($B7424,Insumos!$C:$G,5,FALSE)),"",VLOOKUP($B7424,Insumos!$C:$G,5,FALSE))</f>
        <v>1</v>
      </c>
      <c r="F7424" s="55" t="str">
        <f>+IF(ISERROR(VLOOKUP($B7424,Insumos!$C:$G,4,FALSE)),"",VLOOKUP($B7424,Insumos!$C:$G,4,FALSE))</f>
        <v>UNIDAD</v>
      </c>
      <c r="G7424" s="141">
        <v>3.0</v>
      </c>
      <c r="H7424" s="56">
        <f t="shared" si="271"/>
        <v>30</v>
      </c>
    </row>
    <row r="7425" ht="15.0" customHeight="1">
      <c r="A7425" s="53">
        <v>13.0</v>
      </c>
      <c r="B7425" s="226" t="s">
        <v>304</v>
      </c>
      <c r="C7425" s="55" t="str">
        <f>+IF(ISERROR(VLOOKUP($B7425,Insumos!$C:$G,3,FALSE)),"",VLOOKUP($B7425,Insumos!$C:$G,3,FALSE))</f>
        <v>UNIDAD</v>
      </c>
      <c r="D7425" s="56">
        <f>+IF(ISERROR(VLOOKUP($B7425,Insumos!$C:$G,2,FALSE)),"",VLOOKUP($B7425,Insumos!$C:$G,2,FALSE))</f>
        <v>9</v>
      </c>
      <c r="E7425" s="57">
        <f>+IF(ISERROR(VLOOKUP($B7425,Insumos!$C:$G,5,FALSE)),"",VLOOKUP($B7425,Insumos!$C:$G,5,FALSE))</f>
        <v>1</v>
      </c>
      <c r="F7425" s="55" t="str">
        <f>+IF(ISERROR(VLOOKUP($B7425,Insumos!$C:$G,4,FALSE)),"",VLOOKUP($B7425,Insumos!$C:$G,4,FALSE))</f>
        <v>UNIDAD</v>
      </c>
      <c r="G7425" s="141">
        <v>3.0</v>
      </c>
      <c r="H7425" s="56">
        <f t="shared" si="271"/>
        <v>27</v>
      </c>
    </row>
    <row r="7426" ht="15.0" customHeight="1">
      <c r="A7426" s="53">
        <v>14.0</v>
      </c>
      <c r="B7426" s="55" t="s">
        <v>315</v>
      </c>
      <c r="C7426" s="173" t="str">
        <f>+IF(ISERROR(VLOOKUP($B7426,Insumos!$C:$G,3,FALSE)),"",VLOOKUP($B7426,Insumos!$C:$G,3,FALSE))</f>
        <v>UNIDAD</v>
      </c>
      <c r="D7426" s="56">
        <f>+IF(ISERROR(VLOOKUP($B7426,Insumos!$C:$G,2,FALSE)),"",VLOOKUP($B7426,Insumos!$C:$G,2,FALSE))</f>
        <v>170</v>
      </c>
      <c r="E7426" s="57">
        <f>+IF(ISERROR(VLOOKUP($B7426,Insumos!$C:$G,5,FALSE)),"",VLOOKUP($B7426,Insumos!$C:$G,5,FALSE))</f>
        <v>1</v>
      </c>
      <c r="F7426" s="55" t="str">
        <f>+IF(ISERROR(VLOOKUP($B7426,Insumos!$C:$G,4,FALSE)),"",VLOOKUP($B7426,Insumos!$C:$G,4,FALSE))</f>
        <v>UNIDAD</v>
      </c>
      <c r="G7426" s="141">
        <v>1.0</v>
      </c>
      <c r="H7426" s="56">
        <f t="shared" si="271"/>
        <v>170</v>
      </c>
    </row>
    <row r="7427" ht="15.0" customHeight="1">
      <c r="A7427" s="53">
        <v>15.0</v>
      </c>
      <c r="B7427" s="153"/>
      <c r="C7427" s="55" t="str">
        <f>+IF(ISERROR(VLOOKUP($B7427,Insumos!$C:$G,3,FALSE)),"",VLOOKUP($B7427,Insumos!$C:$G,3,FALSE))</f>
        <v/>
      </c>
      <c r="D7427" s="56" t="str">
        <f>+IF(ISERROR(VLOOKUP($B7427,Insumos!$C:$G,2,FALSE)),"",VLOOKUP($B7427,Insumos!$C:$G,2,FALSE))</f>
        <v/>
      </c>
      <c r="E7427" s="57" t="str">
        <f>+IF(ISERROR(VLOOKUP($B7427,Insumos!$C:$G,5,FALSE)),"",VLOOKUP($B7427,Insumos!$C:$G,5,FALSE))</f>
        <v/>
      </c>
      <c r="F7427" s="55" t="str">
        <f>+IF(ISERROR(VLOOKUP($B7427,Insumos!$C:$G,4,FALSE)),"",VLOOKUP($B7427,Insumos!$C:$G,4,FALSE))</f>
        <v/>
      </c>
      <c r="G7427" s="141"/>
      <c r="H7427" s="56">
        <f t="shared" si="271"/>
        <v>0</v>
      </c>
    </row>
    <row r="7428" ht="15.0" customHeight="1">
      <c r="A7428" s="53">
        <v>16.0</v>
      </c>
      <c r="B7428" s="153"/>
      <c r="C7428" s="55" t="str">
        <f>+IF(ISERROR(VLOOKUP($B7428,Insumos!$C:$G,3,FALSE)),"",VLOOKUP($B7428,Insumos!$C:$G,3,FALSE))</f>
        <v/>
      </c>
      <c r="D7428" s="56" t="str">
        <f>+IF(ISERROR(VLOOKUP($B7428,Insumos!$C:$G,2,FALSE)),"",VLOOKUP($B7428,Insumos!$C:$G,2,FALSE))</f>
        <v/>
      </c>
      <c r="E7428" s="57" t="str">
        <f>+IF(ISERROR(VLOOKUP($B7428,Insumos!$C:$G,5,FALSE)),"",VLOOKUP($B7428,Insumos!$C:$G,5,FALSE))</f>
        <v/>
      </c>
      <c r="F7428" s="55" t="str">
        <f>+IF(ISERROR(VLOOKUP($B7428,Insumos!$C:$G,4,FALSE)),"",VLOOKUP($B7428,Insumos!$C:$G,4,FALSE))</f>
        <v/>
      </c>
      <c r="G7428" s="141"/>
      <c r="H7428" s="56">
        <f t="shared" si="271"/>
        <v>0</v>
      </c>
    </row>
    <row r="7429" ht="15.0" customHeight="1">
      <c r="A7429" s="53">
        <v>17.0</v>
      </c>
      <c r="B7429" s="153"/>
      <c r="C7429" s="55" t="str">
        <f>+IF(ISERROR(VLOOKUP($B7429,Insumos!$C:$G,3,FALSE)),"",VLOOKUP($B7429,Insumos!$C:$G,3,FALSE))</f>
        <v/>
      </c>
      <c r="D7429" s="56" t="str">
        <f>+IF(ISERROR(VLOOKUP($B7429,Insumos!$C:$G,2,FALSE)),"",VLOOKUP($B7429,Insumos!$C:$G,2,FALSE))</f>
        <v/>
      </c>
      <c r="E7429" s="57" t="str">
        <f>+IF(ISERROR(VLOOKUP($B7429,Insumos!$C:$G,5,FALSE)),"",VLOOKUP($B7429,Insumos!$C:$G,5,FALSE))</f>
        <v/>
      </c>
      <c r="F7429" s="55" t="str">
        <f>+IF(ISERROR(VLOOKUP($B7429,Insumos!$C:$G,4,FALSE)),"",VLOOKUP($B7429,Insumos!$C:$G,4,FALSE))</f>
        <v/>
      </c>
      <c r="G7429" s="141"/>
      <c r="H7429" s="56">
        <f t="shared" si="271"/>
        <v>0</v>
      </c>
    </row>
    <row r="7430" ht="15.0" customHeight="1">
      <c r="A7430" s="42"/>
      <c r="B7430" s="140"/>
      <c r="C7430" s="41"/>
      <c r="D7430" s="44"/>
      <c r="E7430" s="45"/>
      <c r="F7430" s="41"/>
      <c r="G7430" s="67" t="s">
        <v>566</v>
      </c>
      <c r="H7430" s="68">
        <f>+SUM(H7414:H7429)</f>
        <v>3953.27</v>
      </c>
    </row>
    <row r="7431" ht="15.0" customHeight="1">
      <c r="A7431" s="42"/>
      <c r="B7431" s="140"/>
      <c r="C7431" s="41"/>
      <c r="D7431" s="44"/>
      <c r="E7431" s="45"/>
      <c r="F7431" s="41"/>
      <c r="G7431" s="67" t="s">
        <v>569</v>
      </c>
      <c r="H7431" s="142">
        <f>+H7430/10</f>
        <v>395.327</v>
      </c>
    </row>
    <row r="7432" ht="15.0" customHeight="1">
      <c r="A7432" s="42"/>
      <c r="B7432" s="140"/>
      <c r="C7432" s="41"/>
      <c r="D7432" s="44"/>
      <c r="E7432" s="45"/>
      <c r="F7432" s="41"/>
      <c r="G7432" s="67" t="s">
        <v>570</v>
      </c>
      <c r="H7432" s="143">
        <f>(H7430+H7431)*1.19</f>
        <v>5174.83043</v>
      </c>
    </row>
    <row r="7433" ht="15.0" customHeight="1">
      <c r="A7433" s="42"/>
      <c r="B7433" s="140"/>
      <c r="C7433" s="41"/>
      <c r="D7433" s="44"/>
      <c r="E7433" s="45"/>
      <c r="F7433" s="41"/>
      <c r="G7433" s="67" t="s">
        <v>571</v>
      </c>
      <c r="H7433" s="144" t="str">
        <f>+H7432/H7434</f>
        <v>#DIV/0!</v>
      </c>
    </row>
    <row r="7434" ht="15.0" customHeight="1">
      <c r="A7434" s="42"/>
      <c r="B7434" s="140"/>
      <c r="C7434" s="41"/>
      <c r="D7434" s="44"/>
      <c r="E7434" s="45"/>
      <c r="F7434" s="41"/>
      <c r="G7434" s="67" t="s">
        <v>572</v>
      </c>
      <c r="H7434" s="145"/>
    </row>
    <row r="7437" ht="15.0" customHeight="1">
      <c r="A7437" s="138" t="s">
        <v>562</v>
      </c>
      <c r="B7437" s="139" t="s">
        <v>785</v>
      </c>
      <c r="C7437" s="34"/>
      <c r="D7437" s="35"/>
      <c r="E7437" s="36"/>
      <c r="F7437" s="37"/>
      <c r="G7437" s="38"/>
      <c r="H7437" s="35"/>
    </row>
    <row r="7438" ht="15.0" customHeight="1">
      <c r="A7438" s="48" t="s">
        <v>476</v>
      </c>
      <c r="B7438" s="231" t="s">
        <v>477</v>
      </c>
      <c r="C7438" s="48" t="s">
        <v>478</v>
      </c>
      <c r="D7438" s="49" t="s">
        <v>564</v>
      </c>
      <c r="E7438" s="50" t="s">
        <v>10</v>
      </c>
      <c r="F7438" s="48" t="s">
        <v>480</v>
      </c>
      <c r="G7438" s="51" t="s">
        <v>481</v>
      </c>
      <c r="H7438" s="49" t="s">
        <v>565</v>
      </c>
      <c r="I7438" s="232" t="s">
        <v>786</v>
      </c>
    </row>
    <row r="7439" ht="15.0" customHeight="1">
      <c r="A7439" s="172">
        <v>1.0</v>
      </c>
      <c r="B7439" s="233" t="s">
        <v>232</v>
      </c>
      <c r="C7439" s="173" t="str">
        <f>+IF(ISERROR(VLOOKUP($B7439,Insumos!$C:$G,3,FALSE)),"",VLOOKUP($B7439,Insumos!$C:$G,3,FALSE))</f>
        <v>GRAMOS</v>
      </c>
      <c r="D7439" s="56">
        <f>+IF(ISERROR(VLOOKUP($B7439,Insumos!$C:$G,2,FALSE)),"",VLOOKUP($B7439,Insumos!$C:$G,2,FALSE))</f>
        <v>3529.411765</v>
      </c>
      <c r="E7439" s="57">
        <f>+IF(ISERROR(VLOOKUP($B7439,Insumos!$C:$G,5,FALSE)),"",VLOOKUP($B7439,Insumos!$C:$G,5,FALSE))</f>
        <v>1000</v>
      </c>
      <c r="F7439" s="55" t="str">
        <f>+IF(ISERROR(VLOOKUP($B7439,Insumos!$C:$G,4,FALSE)),"",VLOOKUP($B7439,Insumos!$C:$G,4,FALSE))</f>
        <v>GRAMOS</v>
      </c>
      <c r="G7439" s="141"/>
      <c r="H7439" s="56">
        <f t="shared" ref="H7439:H7453" si="272">IF(ISERROR(ROUND(+D7439/E7439*G7439,2)),0,ROUND(+D7439/E7439*G7439,2))</f>
        <v>0</v>
      </c>
      <c r="I7439" s="234">
        <v>40.0</v>
      </c>
    </row>
    <row r="7440" ht="15.0" customHeight="1">
      <c r="A7440" s="172">
        <v>2.0</v>
      </c>
      <c r="B7440" s="233" t="s">
        <v>49</v>
      </c>
      <c r="C7440" s="173" t="str">
        <f>+IF(ISERROR(VLOOKUP($B7440,Insumos!$C:$G,3,FALSE)),"",VLOOKUP($B7440,Insumos!$C:$G,3,FALSE))</f>
        <v>GRAMOS</v>
      </c>
      <c r="D7440" s="56">
        <f>+IF(ISERROR(VLOOKUP($B7440,Insumos!$C:$G,2,FALSE)),"",VLOOKUP($B7440,Insumos!$C:$G,2,FALSE))</f>
        <v>3290</v>
      </c>
      <c r="E7440" s="57">
        <f>+IF(ISERROR(VLOOKUP($B7440,Insumos!$C:$G,5,FALSE)),"",VLOOKUP($B7440,Insumos!$C:$G,5,FALSE))</f>
        <v>1000</v>
      </c>
      <c r="F7440" s="55" t="str">
        <f>+IF(ISERROR(VLOOKUP($B7440,Insumos!$C:$G,4,FALSE)),"",VLOOKUP($B7440,Insumos!$C:$G,4,FALSE))</f>
        <v>GRAMOS</v>
      </c>
      <c r="G7440" s="141"/>
      <c r="H7440" s="56">
        <f t="shared" si="272"/>
        <v>0</v>
      </c>
      <c r="I7440" s="234">
        <v>40.0</v>
      </c>
    </row>
    <row r="7441" ht="15.0" customHeight="1">
      <c r="A7441" s="172">
        <v>3.0</v>
      </c>
      <c r="B7441" s="235" t="s">
        <v>32</v>
      </c>
      <c r="C7441" s="173" t="str">
        <f>+IF(ISERROR(VLOOKUP($B7441,Insumos!$C:$G,3,FALSE)),"",VLOOKUP($B7441,Insumos!$C:$G,3,FALSE))</f>
        <v>GRAMOS</v>
      </c>
      <c r="D7441" s="56">
        <f>+IF(ISERROR(VLOOKUP($B7441,Insumos!$C:$G,2,FALSE)),"",VLOOKUP($B7441,Insumos!$C:$G,2,FALSE))</f>
        <v>1890</v>
      </c>
      <c r="E7441" s="57">
        <f>+IF(ISERROR(VLOOKUP($B7441,Insumos!$C:$G,5,FALSE)),"",VLOOKUP($B7441,Insumos!$C:$G,5,FALSE))</f>
        <v>500</v>
      </c>
      <c r="F7441" s="55" t="str">
        <f>+IF(ISERROR(VLOOKUP($B7441,Insumos!$C:$G,4,FALSE)),"",VLOOKUP($B7441,Insumos!$C:$G,4,FALSE))</f>
        <v>GRAMOS</v>
      </c>
      <c r="G7441" s="141"/>
      <c r="H7441" s="56">
        <f t="shared" si="272"/>
        <v>0</v>
      </c>
      <c r="I7441" s="234">
        <v>40.0</v>
      </c>
    </row>
    <row r="7442" ht="15.0" customHeight="1">
      <c r="A7442" s="172">
        <v>4.0</v>
      </c>
      <c r="B7442" s="235" t="s">
        <v>187</v>
      </c>
      <c r="C7442" s="173" t="str">
        <f>+IF(ISERROR(VLOOKUP($B7442,Insumos!$C:$G,3,FALSE)),"",VLOOKUP($B7442,Insumos!$C:$G,3,FALSE))</f>
        <v>GRAMOS</v>
      </c>
      <c r="D7442" s="56">
        <f>+IF(ISERROR(VLOOKUP($B7442,Insumos!$C:$G,2,FALSE)),"",VLOOKUP($B7442,Insumos!$C:$G,2,FALSE))</f>
        <v>3645</v>
      </c>
      <c r="E7442" s="57">
        <f>+IF(ISERROR(VLOOKUP($B7442,Insumos!$C:$G,5,FALSE)),"",VLOOKUP($B7442,Insumos!$C:$G,5,FALSE))</f>
        <v>1000</v>
      </c>
      <c r="F7442" s="55" t="str">
        <f>+IF(ISERROR(VLOOKUP($B7442,Insumos!$C:$G,4,FALSE)),"",VLOOKUP($B7442,Insumos!$C:$G,4,FALSE))</f>
        <v>GRAMOS</v>
      </c>
      <c r="G7442" s="141"/>
      <c r="H7442" s="56">
        <f t="shared" si="272"/>
        <v>0</v>
      </c>
      <c r="I7442" s="234">
        <v>10.0</v>
      </c>
    </row>
    <row r="7443" ht="15.0" customHeight="1">
      <c r="A7443" s="172">
        <v>5.0</v>
      </c>
      <c r="B7443" s="235" t="s">
        <v>186</v>
      </c>
      <c r="C7443" s="173" t="str">
        <f>+IF(ISERROR(VLOOKUP($B7443,Insumos!$C:$G,3,FALSE)),"",VLOOKUP($B7443,Insumos!$C:$G,3,FALSE))</f>
        <v>GRAMOS</v>
      </c>
      <c r="D7443" s="56">
        <f>+IF(ISERROR(VLOOKUP($B7443,Insumos!$C:$G,2,FALSE)),"",VLOOKUP($B7443,Insumos!$C:$G,2,FALSE))</f>
        <v>22500</v>
      </c>
      <c r="E7443" s="57">
        <f>+IF(ISERROR(VLOOKUP($B7443,Insumos!$C:$G,5,FALSE)),"",VLOOKUP($B7443,Insumos!$C:$G,5,FALSE))</f>
        <v>1000</v>
      </c>
      <c r="F7443" s="55" t="str">
        <f>+IF(ISERROR(VLOOKUP($B7443,Insumos!$C:$G,4,FALSE)),"",VLOOKUP($B7443,Insumos!$C:$G,4,FALSE))</f>
        <v>GRAMOS</v>
      </c>
      <c r="G7443" s="141">
        <v>10.0</v>
      </c>
      <c r="H7443" s="56">
        <f t="shared" si="272"/>
        <v>225</v>
      </c>
      <c r="I7443" s="234">
        <v>10.0</v>
      </c>
    </row>
    <row r="7444" ht="15.0" customHeight="1">
      <c r="A7444" s="172">
        <v>6.0</v>
      </c>
      <c r="B7444" s="235" t="s">
        <v>228</v>
      </c>
      <c r="C7444" s="173" t="str">
        <f>+IF(ISERROR(VLOOKUP($B7444,Insumos!$C:$G,3,FALSE)),"",VLOOKUP($B7444,Insumos!$C:$G,3,FALSE))</f>
        <v>GRAMOS</v>
      </c>
      <c r="D7444" s="56">
        <f>+IF(ISERROR(VLOOKUP($B7444,Insumos!$C:$G,2,FALSE)),"",VLOOKUP($B7444,Insumos!$C:$G,2,FALSE))</f>
        <v>1681</v>
      </c>
      <c r="E7444" s="57">
        <f>+IF(ISERROR(VLOOKUP($B7444,Insumos!$C:$G,5,FALSE)),"",VLOOKUP($B7444,Insumos!$C:$G,5,FALSE))</f>
        <v>500</v>
      </c>
      <c r="F7444" s="55" t="str">
        <f>+IF(ISERROR(VLOOKUP($B7444,Insumos!$C:$G,4,FALSE)),"",VLOOKUP($B7444,Insumos!$C:$G,4,FALSE))</f>
        <v>GRAMOS</v>
      </c>
      <c r="G7444" s="141"/>
      <c r="H7444" s="56">
        <f t="shared" si="272"/>
        <v>0</v>
      </c>
      <c r="I7444" s="234">
        <v>10.0</v>
      </c>
    </row>
    <row r="7445" ht="15.0" customHeight="1">
      <c r="A7445" s="172">
        <v>7.0</v>
      </c>
      <c r="B7445" s="235" t="s">
        <v>54</v>
      </c>
      <c r="C7445" s="173" t="str">
        <f>+IF(ISERROR(VLOOKUP($B7445,Insumos!$C:$G,3,FALSE)),"",VLOOKUP($B7445,Insumos!$C:$G,3,FALSE))</f>
        <v>UNIDAD</v>
      </c>
      <c r="D7445" s="56">
        <f>+IF(ISERROR(VLOOKUP($B7445,Insumos!$C:$G,2,FALSE)),"",VLOOKUP($B7445,Insumos!$C:$G,2,FALSE))</f>
        <v>8000</v>
      </c>
      <c r="E7445" s="57">
        <f>+IF(ISERROR(VLOOKUP($B7445,Insumos!$C:$G,5,FALSE)),"",VLOOKUP($B7445,Insumos!$C:$G,5,FALSE))</f>
        <v>36</v>
      </c>
      <c r="F7445" s="55" t="str">
        <f>+IF(ISERROR(VLOOKUP($B7445,Insumos!$C:$G,4,FALSE)),"",VLOOKUP($B7445,Insumos!$C:$G,4,FALSE))</f>
        <v>UNIDAD</v>
      </c>
      <c r="G7445" s="141"/>
      <c r="H7445" s="56">
        <f t="shared" si="272"/>
        <v>0</v>
      </c>
      <c r="I7445" s="234">
        <v>0.5</v>
      </c>
    </row>
    <row r="7446" ht="15.0" customHeight="1">
      <c r="A7446" s="172">
        <v>8.0</v>
      </c>
      <c r="B7446" s="235" t="s">
        <v>60</v>
      </c>
      <c r="C7446" s="173" t="str">
        <f>+IF(ISERROR(VLOOKUP($B7446,Insumos!$C:$G,3,FALSE)),"",VLOOKUP($B7446,Insumos!$C:$G,3,FALSE))</f>
        <v>GRAMOS</v>
      </c>
      <c r="D7446" s="56">
        <f>+IF(ISERROR(VLOOKUP($B7446,Insumos!$C:$G,2,FALSE)),"",VLOOKUP($B7446,Insumos!$C:$G,2,FALSE))</f>
        <v>1770</v>
      </c>
      <c r="E7446" s="57">
        <f>+IF(ISERROR(VLOOKUP($B7446,Insumos!$C:$G,5,FALSE)),"",VLOOKUP($B7446,Insumos!$C:$G,5,FALSE))</f>
        <v>400</v>
      </c>
      <c r="F7446" s="55" t="str">
        <f>+IF(ISERROR(VLOOKUP($B7446,Insumos!$C:$G,4,FALSE)),"",VLOOKUP($B7446,Insumos!$C:$G,4,FALSE))</f>
        <v>GRAMOS</v>
      </c>
      <c r="G7446" s="141"/>
      <c r="H7446" s="56">
        <f t="shared" si="272"/>
        <v>0</v>
      </c>
      <c r="I7446" s="234">
        <v>40.0</v>
      </c>
    </row>
    <row r="7447" ht="15.0" customHeight="1">
      <c r="A7447" s="172">
        <v>9.0</v>
      </c>
      <c r="B7447" s="235" t="s">
        <v>103</v>
      </c>
      <c r="C7447" s="173" t="str">
        <f>+IF(ISERROR(VLOOKUP($B7447,Insumos!$C:$G,3,FALSE)),"",VLOOKUP($B7447,Insumos!$C:$G,3,FALSE))</f>
        <v>GRAMOS</v>
      </c>
      <c r="D7447" s="56">
        <f>+IF(ISERROR(VLOOKUP($B7447,Insumos!$C:$G,2,FALSE)),"",VLOOKUP($B7447,Insumos!$C:$G,2,FALSE))</f>
        <v>6302.521008</v>
      </c>
      <c r="E7447" s="57">
        <f>+IF(ISERROR(VLOOKUP($B7447,Insumos!$C:$G,5,FALSE)),"",VLOOKUP($B7447,Insumos!$C:$G,5,FALSE))</f>
        <v>1000</v>
      </c>
      <c r="F7447" s="55" t="str">
        <f>+IF(ISERROR(VLOOKUP($B7447,Insumos!$C:$G,4,FALSE)),"",VLOOKUP($B7447,Insumos!$C:$G,4,FALSE))</f>
        <v>GRAMOS</v>
      </c>
      <c r="G7447" s="141"/>
      <c r="H7447" s="56">
        <f t="shared" si="272"/>
        <v>0</v>
      </c>
      <c r="I7447" s="234">
        <v>30.0</v>
      </c>
    </row>
    <row r="7448" ht="15.0" customHeight="1">
      <c r="A7448" s="172">
        <v>10.0</v>
      </c>
      <c r="B7448" s="235" t="s">
        <v>104</v>
      </c>
      <c r="C7448" s="173" t="str">
        <f>+IF(ISERROR(VLOOKUP($B7448,Insumos!$C:$G,3,FALSE)),"",VLOOKUP($B7448,Insumos!$C:$G,3,FALSE))</f>
        <v>GRAMOS</v>
      </c>
      <c r="D7448" s="56">
        <f>+IF(ISERROR(VLOOKUP($B7448,Insumos!$C:$G,2,FALSE)),"",VLOOKUP($B7448,Insumos!$C:$G,2,FALSE))</f>
        <v>1550</v>
      </c>
      <c r="E7448" s="57">
        <f>+IF(ISERROR(VLOOKUP($B7448,Insumos!$C:$G,5,FALSE)),"",VLOOKUP($B7448,Insumos!$C:$G,5,FALSE))</f>
        <v>349</v>
      </c>
      <c r="F7448" s="55" t="str">
        <f>+IF(ISERROR(VLOOKUP($B7448,Insumos!$C:$G,4,FALSE)),"",VLOOKUP($B7448,Insumos!$C:$G,4,FALSE))</f>
        <v>GRAMOS</v>
      </c>
      <c r="G7448" s="141"/>
      <c r="H7448" s="56">
        <f t="shared" si="272"/>
        <v>0</v>
      </c>
      <c r="I7448" s="234">
        <v>35.0</v>
      </c>
    </row>
    <row r="7449" ht="15.0" customHeight="1">
      <c r="A7449" s="172">
        <v>11.0</v>
      </c>
      <c r="B7449" s="235" t="s">
        <v>33</v>
      </c>
      <c r="C7449" s="173" t="str">
        <f>+IF(ISERROR(VLOOKUP($B7449,Insumos!$C:$G,3,FALSE)),"",VLOOKUP($B7449,Insumos!$C:$G,3,FALSE))</f>
        <v>GRAMOS</v>
      </c>
      <c r="D7449" s="56">
        <f>+IF(ISERROR(VLOOKUP($B7449,Insumos!$C:$G,2,FALSE)),"",VLOOKUP($B7449,Insumos!$C:$G,2,FALSE))</f>
        <v>6945</v>
      </c>
      <c r="E7449" s="57">
        <f>+IF(ISERROR(VLOOKUP($B7449,Insumos!$C:$G,5,FALSE)),"",VLOOKUP($B7449,Insumos!$C:$G,5,FALSE))</f>
        <v>1360</v>
      </c>
      <c r="F7449" s="55" t="str">
        <f>+IF(ISERROR(VLOOKUP($B7449,Insumos!$C:$G,4,FALSE)),"",VLOOKUP($B7449,Insumos!$C:$G,4,FALSE))</f>
        <v>GRAMOS</v>
      </c>
      <c r="G7449" s="141"/>
      <c r="H7449" s="56">
        <f t="shared" si="272"/>
        <v>0</v>
      </c>
      <c r="I7449" s="234">
        <v>35.0</v>
      </c>
    </row>
    <row r="7450" ht="15.0" customHeight="1">
      <c r="A7450" s="172">
        <v>12.0</v>
      </c>
      <c r="B7450" s="55"/>
      <c r="C7450" s="173" t="str">
        <f>+IF(ISERROR(VLOOKUP($B7450,Insumos!$C:$G,3,FALSE)),"",VLOOKUP($B7450,Insumos!$C:$G,3,FALSE))</f>
        <v/>
      </c>
      <c r="D7450" s="56" t="str">
        <f>+IF(ISERROR(VLOOKUP($B7450,Insumos!$C:$G,2,FALSE)),"",VLOOKUP($B7450,Insumos!$C:$G,2,FALSE))</f>
        <v/>
      </c>
      <c r="E7450" s="57" t="str">
        <f>+IF(ISERROR(VLOOKUP($B7450,Insumos!$C:$G,5,FALSE)),"",VLOOKUP($B7450,Insumos!$C:$G,5,FALSE))</f>
        <v/>
      </c>
      <c r="F7450" s="55" t="str">
        <f>+IF(ISERROR(VLOOKUP($B7450,Insumos!$C:$G,4,FALSE)),"",VLOOKUP($B7450,Insumos!$C:$G,4,FALSE))</f>
        <v/>
      </c>
      <c r="G7450" s="141"/>
      <c r="H7450" s="56">
        <f t="shared" si="272"/>
        <v>0</v>
      </c>
    </row>
    <row r="7451" ht="15.0" customHeight="1">
      <c r="A7451" s="172">
        <v>13.0</v>
      </c>
      <c r="B7451" s="153"/>
      <c r="C7451" s="173" t="str">
        <f>+IF(ISERROR(VLOOKUP($B7451,Insumos!$C:$G,3,FALSE)),"",VLOOKUP($B7451,Insumos!$C:$G,3,FALSE))</f>
        <v/>
      </c>
      <c r="D7451" s="56" t="str">
        <f>+IF(ISERROR(VLOOKUP($B7451,Insumos!$C:$G,2,FALSE)),"",VLOOKUP($B7451,Insumos!$C:$G,2,FALSE))</f>
        <v/>
      </c>
      <c r="E7451" s="57" t="str">
        <f>+IF(ISERROR(VLOOKUP($B7451,Insumos!$C:$G,5,FALSE)),"",VLOOKUP($B7451,Insumos!$C:$G,5,FALSE))</f>
        <v/>
      </c>
      <c r="F7451" s="55" t="str">
        <f>+IF(ISERROR(VLOOKUP($B7451,Insumos!$C:$G,4,FALSE)),"",VLOOKUP($B7451,Insumos!$C:$G,4,FALSE))</f>
        <v/>
      </c>
      <c r="G7451" s="141"/>
      <c r="H7451" s="56">
        <f t="shared" si="272"/>
        <v>0</v>
      </c>
    </row>
    <row r="7452" ht="15.0" customHeight="1">
      <c r="A7452" s="172">
        <v>14.0</v>
      </c>
      <c r="B7452" s="153"/>
      <c r="C7452" s="173" t="str">
        <f>+IF(ISERROR(VLOOKUP($B7452,Insumos!$C:$G,3,FALSE)),"",VLOOKUP($B7452,Insumos!$C:$G,3,FALSE))</f>
        <v/>
      </c>
      <c r="D7452" s="56" t="str">
        <f>+IF(ISERROR(VLOOKUP($B7452,Insumos!$C:$G,2,FALSE)),"",VLOOKUP($B7452,Insumos!$C:$G,2,FALSE))</f>
        <v/>
      </c>
      <c r="E7452" s="57" t="str">
        <f>+IF(ISERROR(VLOOKUP($B7452,Insumos!$C:$G,5,FALSE)),"",VLOOKUP($B7452,Insumos!$C:$G,5,FALSE))</f>
        <v/>
      </c>
      <c r="F7452" s="55" t="str">
        <f>+IF(ISERROR(VLOOKUP($B7452,Insumos!$C:$G,4,FALSE)),"",VLOOKUP($B7452,Insumos!$C:$G,4,FALSE))</f>
        <v/>
      </c>
      <c r="G7452" s="141"/>
      <c r="H7452" s="56">
        <f t="shared" si="272"/>
        <v>0</v>
      </c>
    </row>
    <row r="7453" ht="15.0" customHeight="1">
      <c r="A7453" s="172">
        <v>15.0</v>
      </c>
      <c r="B7453" s="153"/>
      <c r="C7453" s="173" t="str">
        <f>+IF(ISERROR(VLOOKUP($B7453,Insumos!$C:$G,3,FALSE)),"",VLOOKUP($B7453,Insumos!$C:$G,3,FALSE))</f>
        <v/>
      </c>
      <c r="D7453" s="56" t="str">
        <f>+IF(ISERROR(VLOOKUP($B7453,Insumos!$C:$G,2,FALSE)),"",VLOOKUP($B7453,Insumos!$C:$G,2,FALSE))</f>
        <v/>
      </c>
      <c r="E7453" s="57" t="str">
        <f>+IF(ISERROR(VLOOKUP($B7453,Insumos!$C:$G,5,FALSE)),"",VLOOKUP($B7453,Insumos!$C:$G,5,FALSE))</f>
        <v/>
      </c>
      <c r="F7453" s="55" t="str">
        <f>+IF(ISERROR(VLOOKUP($B7453,Insumos!$C:$G,4,FALSE)),"",VLOOKUP($B7453,Insumos!$C:$G,4,FALSE))</f>
        <v/>
      </c>
      <c r="G7453" s="141"/>
      <c r="H7453" s="56">
        <f t="shared" si="272"/>
        <v>0</v>
      </c>
    </row>
    <row r="7454" ht="15.0" customHeight="1">
      <c r="A7454" s="42"/>
      <c r="B7454" s="140"/>
      <c r="C7454" s="41"/>
      <c r="D7454" s="44"/>
      <c r="E7454" s="45"/>
      <c r="F7454" s="41"/>
      <c r="G7454" s="67" t="s">
        <v>566</v>
      </c>
      <c r="H7454" s="68">
        <f>+SUM(H7439:H7453)</f>
        <v>225</v>
      </c>
    </row>
    <row r="7455" ht="15.0" customHeight="1">
      <c r="A7455" s="42"/>
      <c r="B7455" s="140"/>
      <c r="C7455" s="41"/>
      <c r="D7455" s="44"/>
      <c r="E7455" s="45"/>
      <c r="F7455" s="41"/>
      <c r="G7455" s="67" t="s">
        <v>569</v>
      </c>
      <c r="H7455" s="142">
        <f>+H7454/10</f>
        <v>22.5</v>
      </c>
    </row>
    <row r="7456" ht="15.0" customHeight="1">
      <c r="A7456" s="42"/>
      <c r="B7456" s="140"/>
      <c r="C7456" s="41"/>
      <c r="D7456" s="44"/>
      <c r="E7456" s="45"/>
      <c r="F7456" s="41"/>
      <c r="G7456" s="67" t="s">
        <v>570</v>
      </c>
      <c r="H7456" s="143">
        <f>(H7454+H7455)*1.19</f>
        <v>294.525</v>
      </c>
    </row>
    <row r="7457" ht="15.0" customHeight="1">
      <c r="A7457" s="42"/>
      <c r="B7457" s="140"/>
      <c r="C7457" s="41"/>
      <c r="D7457" s="44"/>
      <c r="E7457" s="45"/>
      <c r="F7457" s="41"/>
      <c r="G7457" s="67" t="s">
        <v>571</v>
      </c>
      <c r="H7457" s="144">
        <f>+H7456/H7458</f>
        <v>0.294525</v>
      </c>
    </row>
    <row r="7458" ht="15.0" customHeight="1">
      <c r="A7458" s="42"/>
      <c r="B7458" s="140"/>
      <c r="C7458" s="41"/>
      <c r="D7458" s="44"/>
      <c r="E7458" s="45"/>
      <c r="F7458" s="41"/>
      <c r="G7458" s="67" t="s">
        <v>572</v>
      </c>
      <c r="H7458" s="145">
        <v>1000.0</v>
      </c>
    </row>
    <row r="7461" ht="15.0" customHeight="1">
      <c r="A7461" s="138" t="s">
        <v>562</v>
      </c>
      <c r="B7461" s="139" t="s">
        <v>787</v>
      </c>
      <c r="C7461" s="34"/>
      <c r="D7461" s="35"/>
      <c r="E7461" s="36"/>
      <c r="F7461" s="37"/>
      <c r="G7461" s="38"/>
      <c r="H7461" s="35"/>
    </row>
    <row r="7462" ht="15.0" customHeight="1">
      <c r="A7462" s="48" t="s">
        <v>476</v>
      </c>
      <c r="B7462" s="231" t="s">
        <v>477</v>
      </c>
      <c r="C7462" s="48" t="s">
        <v>478</v>
      </c>
      <c r="D7462" s="49" t="s">
        <v>564</v>
      </c>
      <c r="E7462" s="50" t="s">
        <v>10</v>
      </c>
      <c r="F7462" s="48" t="s">
        <v>480</v>
      </c>
      <c r="G7462" s="51" t="s">
        <v>481</v>
      </c>
      <c r="H7462" s="49" t="s">
        <v>565</v>
      </c>
      <c r="I7462" s="232" t="s">
        <v>786</v>
      </c>
    </row>
    <row r="7463" ht="15.0" customHeight="1">
      <c r="A7463" s="172">
        <v>1.0</v>
      </c>
      <c r="B7463" s="233" t="s">
        <v>44</v>
      </c>
      <c r="C7463" s="173" t="str">
        <f>+IF(ISERROR(VLOOKUP($B7463,Insumos!$C:$G,3,FALSE)),"",VLOOKUP($B7463,Insumos!$C:$G,3,FALSE))</f>
        <v>GRAMOS</v>
      </c>
      <c r="D7463" s="56">
        <f>+IF(ISERROR(VLOOKUP($B7463,Insumos!$C:$G,2,FALSE)),"",VLOOKUP($B7463,Insumos!$C:$G,2,FALSE))</f>
        <v>5780</v>
      </c>
      <c r="E7463" s="57">
        <f>+IF(ISERROR(VLOOKUP($B7463,Insumos!$C:$G,5,FALSE)),"",VLOOKUP($B7463,Insumos!$C:$G,5,FALSE))</f>
        <v>1000</v>
      </c>
      <c r="F7463" s="55" t="str">
        <f>+IF(ISERROR(VLOOKUP($B7463,Insumos!$C:$G,4,FALSE)),"",VLOOKUP($B7463,Insumos!$C:$G,4,FALSE))</f>
        <v>GRAMOS</v>
      </c>
      <c r="G7463" s="141"/>
      <c r="H7463" s="56">
        <f t="shared" ref="H7463:H7466" si="273">IF(ISERROR(ROUND(+D7463/E7463*G7463,2)),0,ROUND(+D7463/E7463*G7463,2))</f>
        <v>0</v>
      </c>
      <c r="I7463" s="234">
        <v>40.0</v>
      </c>
    </row>
    <row r="7464" ht="15.0" customHeight="1">
      <c r="A7464" s="172">
        <v>2.0</v>
      </c>
      <c r="B7464" s="233" t="s">
        <v>236</v>
      </c>
      <c r="C7464" s="173" t="str">
        <f>+IF(ISERROR(VLOOKUP($B7464,Insumos!$C:$G,3,FALSE)),"",VLOOKUP($B7464,Insumos!$C:$G,3,FALSE))</f>
        <v>GRAMOS</v>
      </c>
      <c r="D7464" s="56">
        <f>+IF(ISERROR(VLOOKUP($B7464,Insumos!$C:$G,2,FALSE)),"",VLOOKUP($B7464,Insumos!$C:$G,2,FALSE))</f>
        <v>8753.846154</v>
      </c>
      <c r="E7464" s="57">
        <f>+IF(ISERROR(VLOOKUP($B7464,Insumos!$C:$G,5,FALSE)),"",VLOOKUP($B7464,Insumos!$C:$G,5,FALSE))</f>
        <v>1000</v>
      </c>
      <c r="F7464" s="55" t="str">
        <f>+IF(ISERROR(VLOOKUP($B7464,Insumos!$C:$G,4,FALSE)),"",VLOOKUP($B7464,Insumos!$C:$G,4,FALSE))</f>
        <v>GRAMOS</v>
      </c>
      <c r="G7464" s="141"/>
      <c r="H7464" s="56">
        <f t="shared" si="273"/>
        <v>0</v>
      </c>
      <c r="I7464" s="234">
        <v>40.0</v>
      </c>
    </row>
    <row r="7465" ht="15.0" customHeight="1">
      <c r="A7465" s="172">
        <v>3.0</v>
      </c>
      <c r="B7465" s="235" t="s">
        <v>243</v>
      </c>
      <c r="C7465" s="173" t="str">
        <f>+IF(ISERROR(VLOOKUP($B7465,Insumos!$C:$G,3,FALSE)),"",VLOOKUP($B7465,Insumos!$C:$G,3,FALSE))</f>
        <v>GRAMOS</v>
      </c>
      <c r="D7465" s="56">
        <f>+IF(ISERROR(VLOOKUP($B7465,Insumos!$C:$G,2,FALSE)),"",VLOOKUP($B7465,Insumos!$C:$G,2,FALSE))</f>
        <v>9500</v>
      </c>
      <c r="E7465" s="57">
        <f>+IF(ISERROR(VLOOKUP($B7465,Insumos!$C:$G,5,FALSE)),"",VLOOKUP($B7465,Insumos!$C:$G,5,FALSE))</f>
        <v>1000</v>
      </c>
      <c r="F7465" s="55" t="str">
        <f>+IF(ISERROR(VLOOKUP($B7465,Insumos!$C:$G,4,FALSE)),"",VLOOKUP($B7465,Insumos!$C:$G,4,FALSE))</f>
        <v>GRAMOS</v>
      </c>
      <c r="G7465" s="141">
        <v>40.0</v>
      </c>
      <c r="H7465" s="56">
        <f t="shared" si="273"/>
        <v>380</v>
      </c>
      <c r="I7465" s="234">
        <v>40.0</v>
      </c>
    </row>
    <row r="7466" ht="15.0" customHeight="1">
      <c r="A7466" s="172">
        <v>4.0</v>
      </c>
      <c r="B7466" s="235"/>
      <c r="C7466" s="173" t="str">
        <f>+IF(ISERROR(VLOOKUP($B7466,Insumos!$C:$G,3,FALSE)),"",VLOOKUP($B7466,Insumos!$C:$G,3,FALSE))</f>
        <v/>
      </c>
      <c r="D7466" s="56" t="str">
        <f>+IF(ISERROR(VLOOKUP($B7466,Insumos!$C:$G,2,FALSE)),"",VLOOKUP($B7466,Insumos!$C:$G,2,FALSE))</f>
        <v/>
      </c>
      <c r="E7466" s="57" t="str">
        <f>+IF(ISERROR(VLOOKUP($B7466,Insumos!$C:$G,5,FALSE)),"",VLOOKUP($B7466,Insumos!$C:$G,5,FALSE))</f>
        <v/>
      </c>
      <c r="F7466" s="55" t="str">
        <f>+IF(ISERROR(VLOOKUP($B7466,Insumos!$C:$G,4,FALSE)),"",VLOOKUP($B7466,Insumos!$C:$G,4,FALSE))</f>
        <v/>
      </c>
      <c r="G7466" s="141"/>
      <c r="H7466" s="56">
        <f t="shared" si="273"/>
        <v>0</v>
      </c>
      <c r="I7466" s="234"/>
    </row>
    <row r="7467" ht="15.0" customHeight="1">
      <c r="A7467" s="42"/>
      <c r="B7467" s="140"/>
      <c r="C7467" s="41"/>
      <c r="D7467" s="44"/>
      <c r="E7467" s="45"/>
      <c r="F7467" s="41"/>
      <c r="G7467" s="67" t="s">
        <v>566</v>
      </c>
      <c r="H7467" s="68">
        <f>+SUM(H7463:H7466)</f>
        <v>380</v>
      </c>
    </row>
    <row r="7468" ht="15.0" customHeight="1">
      <c r="A7468" s="42"/>
      <c r="B7468" s="140"/>
      <c r="C7468" s="41"/>
      <c r="D7468" s="44"/>
      <c r="E7468" s="45"/>
      <c r="F7468" s="41"/>
      <c r="G7468" s="67" t="s">
        <v>569</v>
      </c>
      <c r="H7468" s="142">
        <f>+H7467/10</f>
        <v>38</v>
      </c>
    </row>
    <row r="7469" ht="15.0" customHeight="1">
      <c r="A7469" s="42"/>
      <c r="B7469" s="140"/>
      <c r="C7469" s="41"/>
      <c r="D7469" s="44"/>
      <c r="E7469" s="45"/>
      <c r="F7469" s="41"/>
      <c r="G7469" s="67" t="s">
        <v>570</v>
      </c>
      <c r="H7469" s="143">
        <f>(H7467+H7468)*1.19</f>
        <v>497.42</v>
      </c>
    </row>
    <row r="7470" ht="15.0" customHeight="1">
      <c r="A7470" s="42"/>
      <c r="B7470" s="140"/>
      <c r="C7470" s="41"/>
      <c r="D7470" s="44"/>
      <c r="E7470" s="45"/>
      <c r="F7470" s="41"/>
      <c r="G7470" s="67" t="s">
        <v>571</v>
      </c>
      <c r="H7470" s="144">
        <f>+H7469/H7471</f>
        <v>0.24871</v>
      </c>
    </row>
    <row r="7471" ht="15.0" customHeight="1">
      <c r="A7471" s="42"/>
      <c r="B7471" s="140"/>
      <c r="C7471" s="41"/>
      <c r="D7471" s="44"/>
      <c r="E7471" s="45"/>
      <c r="F7471" s="41"/>
      <c r="G7471" s="67" t="s">
        <v>572</v>
      </c>
      <c r="H7471" s="145">
        <v>2000.0</v>
      </c>
    </row>
    <row r="7474" ht="15.0" customHeight="1">
      <c r="A7474" s="138" t="s">
        <v>562</v>
      </c>
      <c r="B7474" s="139" t="s">
        <v>788</v>
      </c>
      <c r="C7474" s="34"/>
      <c r="D7474" s="35"/>
      <c r="E7474" s="36"/>
      <c r="F7474" s="37"/>
      <c r="G7474" s="38"/>
      <c r="H7474" s="35"/>
    </row>
    <row r="7475" ht="15.0" customHeight="1">
      <c r="A7475" s="48" t="s">
        <v>476</v>
      </c>
      <c r="B7475" s="231" t="s">
        <v>477</v>
      </c>
      <c r="C7475" s="48" t="s">
        <v>478</v>
      </c>
      <c r="D7475" s="49" t="s">
        <v>564</v>
      </c>
      <c r="E7475" s="50" t="s">
        <v>10</v>
      </c>
      <c r="F7475" s="48" t="s">
        <v>480</v>
      </c>
      <c r="G7475" s="51" t="s">
        <v>481</v>
      </c>
      <c r="H7475" s="49" t="s">
        <v>565</v>
      </c>
      <c r="I7475" s="232" t="s">
        <v>786</v>
      </c>
    </row>
    <row r="7476" ht="15.0" customHeight="1">
      <c r="A7476" s="172">
        <v>1.0</v>
      </c>
      <c r="B7476" s="233" t="s">
        <v>235</v>
      </c>
      <c r="C7476" s="173" t="str">
        <f>+IF(ISERROR(VLOOKUP($B7476,Insumos!$C:$G,3,FALSE)),"",VLOOKUP($B7476,Insumos!$C:$G,3,FALSE))</f>
        <v>GRAMOS</v>
      </c>
      <c r="D7476" s="56">
        <f>+IF(ISERROR(VLOOKUP($B7476,Insumos!$C:$G,2,FALSE)),"",VLOOKUP($B7476,Insumos!$C:$G,2,FALSE))</f>
        <v>13944.82759</v>
      </c>
      <c r="E7476" s="57">
        <f>+IF(ISERROR(VLOOKUP($B7476,Insumos!$C:$G,5,FALSE)),"",VLOOKUP($B7476,Insumos!$C:$G,5,FALSE))</f>
        <v>1000</v>
      </c>
      <c r="F7476" s="55" t="str">
        <f>+IF(ISERROR(VLOOKUP($B7476,Insumos!$C:$G,4,FALSE)),"",VLOOKUP($B7476,Insumos!$C:$G,4,FALSE))</f>
        <v>GRAMOS</v>
      </c>
      <c r="G7476" s="141">
        <v>40.0</v>
      </c>
      <c r="H7476" s="56">
        <f t="shared" ref="H7476:H7477" si="274">IF(ISERROR(ROUND(+D7476/E7476*G7476,2)),0,ROUND(+D7476/E7476*G7476,2))</f>
        <v>557.79</v>
      </c>
      <c r="I7476" s="234">
        <v>40.0</v>
      </c>
    </row>
    <row r="7477" ht="15.0" customHeight="1">
      <c r="A7477" s="172">
        <v>2.0</v>
      </c>
      <c r="B7477" s="233"/>
      <c r="C7477" s="173" t="str">
        <f>+IF(ISERROR(VLOOKUP($B7477,Insumos!$C:$G,3,FALSE)),"",VLOOKUP($B7477,Insumos!$C:$G,3,FALSE))</f>
        <v/>
      </c>
      <c r="D7477" s="56" t="str">
        <f>+IF(ISERROR(VLOOKUP($B7477,Insumos!$C:$G,2,FALSE)),"",VLOOKUP($B7477,Insumos!$C:$G,2,FALSE))</f>
        <v/>
      </c>
      <c r="E7477" s="57" t="str">
        <f>+IF(ISERROR(VLOOKUP($B7477,Insumos!$C:$G,5,FALSE)),"",VLOOKUP($B7477,Insumos!$C:$G,5,FALSE))</f>
        <v/>
      </c>
      <c r="F7477" s="55" t="str">
        <f>+IF(ISERROR(VLOOKUP($B7477,Insumos!$C:$G,4,FALSE)),"",VLOOKUP($B7477,Insumos!$C:$G,4,FALSE))</f>
        <v/>
      </c>
      <c r="G7477" s="141"/>
      <c r="H7477" s="56">
        <f t="shared" si="274"/>
        <v>0</v>
      </c>
      <c r="I7477" s="234"/>
    </row>
    <row r="7478" ht="15.0" customHeight="1">
      <c r="A7478" s="42"/>
      <c r="B7478" s="140"/>
      <c r="C7478" s="41"/>
      <c r="D7478" s="44"/>
      <c r="E7478" s="45"/>
      <c r="F7478" s="41"/>
      <c r="G7478" s="67" t="s">
        <v>566</v>
      </c>
      <c r="H7478" s="68">
        <f>+SUM(H7476:H7477)</f>
        <v>557.79</v>
      </c>
    </row>
    <row r="7479" ht="15.0" customHeight="1">
      <c r="A7479" s="42"/>
      <c r="B7479" s="140"/>
      <c r="C7479" s="41"/>
      <c r="D7479" s="44"/>
      <c r="E7479" s="45"/>
      <c r="F7479" s="41"/>
      <c r="G7479" s="67" t="s">
        <v>569</v>
      </c>
      <c r="H7479" s="142">
        <f>+H7478/10</f>
        <v>55.779</v>
      </c>
    </row>
    <row r="7480" ht="15.0" customHeight="1">
      <c r="A7480" s="42"/>
      <c r="B7480" s="140"/>
      <c r="C7480" s="41"/>
      <c r="D7480" s="44"/>
      <c r="E7480" s="45"/>
      <c r="F7480" s="41"/>
      <c r="G7480" s="67" t="s">
        <v>570</v>
      </c>
      <c r="H7480" s="143">
        <f>(H7478+H7479)*1.19</f>
        <v>730.14711</v>
      </c>
    </row>
    <row r="7481" ht="15.0" customHeight="1">
      <c r="A7481" s="42"/>
      <c r="B7481" s="140"/>
      <c r="C7481" s="41"/>
      <c r="D7481" s="44"/>
      <c r="E7481" s="45"/>
      <c r="F7481" s="41"/>
      <c r="G7481" s="67" t="s">
        <v>571</v>
      </c>
      <c r="H7481" s="144">
        <f>+H7480/H7482</f>
        <v>0.292058844</v>
      </c>
    </row>
    <row r="7482" ht="15.0" customHeight="1">
      <c r="A7482" s="42"/>
      <c r="B7482" s="140"/>
      <c r="C7482" s="41"/>
      <c r="D7482" s="44"/>
      <c r="E7482" s="45"/>
      <c r="F7482" s="41"/>
      <c r="G7482" s="67" t="s">
        <v>572</v>
      </c>
      <c r="H7482" s="145">
        <v>2500.0</v>
      </c>
    </row>
    <row r="7485" ht="15.0" customHeight="1">
      <c r="A7485" s="138" t="s">
        <v>562</v>
      </c>
      <c r="B7485" s="139" t="s">
        <v>789</v>
      </c>
      <c r="C7485" s="34"/>
      <c r="D7485" s="35"/>
      <c r="E7485" s="36"/>
      <c r="F7485" s="37"/>
      <c r="G7485" s="38"/>
      <c r="H7485" s="35"/>
    </row>
    <row r="7486" ht="15.0" customHeight="1">
      <c r="A7486" s="48" t="s">
        <v>476</v>
      </c>
      <c r="B7486" s="231" t="s">
        <v>477</v>
      </c>
      <c r="C7486" s="48" t="s">
        <v>478</v>
      </c>
      <c r="D7486" s="49" t="s">
        <v>564</v>
      </c>
      <c r="E7486" s="50" t="s">
        <v>10</v>
      </c>
      <c r="F7486" s="48" t="s">
        <v>480</v>
      </c>
      <c r="G7486" s="51" t="s">
        <v>481</v>
      </c>
      <c r="H7486" s="49" t="s">
        <v>565</v>
      </c>
      <c r="I7486" s="232" t="s">
        <v>786</v>
      </c>
    </row>
    <row r="7487" ht="15.0" customHeight="1">
      <c r="A7487" s="172">
        <v>1.0</v>
      </c>
      <c r="B7487" s="233" t="s">
        <v>206</v>
      </c>
      <c r="C7487" s="173" t="str">
        <f>+IF(ISERROR(VLOOKUP($B7487,Insumos!$C:$G,3,FALSE)),"",VLOOKUP($B7487,Insumos!$C:$G,3,FALSE))</f>
        <v>GRAMOS</v>
      </c>
      <c r="D7487" s="56">
        <f>+IF(ISERROR(VLOOKUP($B7487,Insumos!$C:$G,2,FALSE)),"",VLOOKUP($B7487,Insumos!$C:$G,2,FALSE))</f>
        <v>20580</v>
      </c>
      <c r="E7487" s="57">
        <f>+IF(ISERROR(VLOOKUP($B7487,Insumos!$C:$G,5,FALSE)),"",VLOOKUP($B7487,Insumos!$C:$G,5,FALSE))</f>
        <v>1000</v>
      </c>
      <c r="F7487" s="55" t="str">
        <f>+IF(ISERROR(VLOOKUP($B7487,Insumos!$C:$G,4,FALSE)),"",VLOOKUP($B7487,Insumos!$C:$G,4,FALSE))</f>
        <v>GRAMOS</v>
      </c>
      <c r="G7487" s="141">
        <v>40.0</v>
      </c>
      <c r="H7487" s="56">
        <f t="shared" ref="H7487:H7489" si="275">IF(ISERROR(ROUND(+D7487/E7487*G7487,2)),0,ROUND(+D7487/E7487*G7487,2))</f>
        <v>823.2</v>
      </c>
      <c r="I7487" s="234">
        <v>40.0</v>
      </c>
    </row>
    <row r="7488" ht="15.0" customHeight="1">
      <c r="A7488" s="172">
        <v>2.0</v>
      </c>
      <c r="B7488" s="233" t="s">
        <v>241</v>
      </c>
      <c r="C7488" s="173" t="str">
        <f>+IF(ISERROR(VLOOKUP($B7488,Insumos!$C:$G,3,FALSE)),"",VLOOKUP($B7488,Insumos!$C:$G,3,FALSE))</f>
        <v>GRAMOS</v>
      </c>
      <c r="D7488" s="56">
        <f>+IF(ISERROR(VLOOKUP($B7488,Insumos!$C:$G,2,FALSE)),"",VLOOKUP($B7488,Insumos!$C:$G,2,FALSE))</f>
        <v>14575</v>
      </c>
      <c r="E7488" s="57">
        <f>+IF(ISERROR(VLOOKUP($B7488,Insumos!$C:$G,5,FALSE)),"",VLOOKUP($B7488,Insumos!$C:$G,5,FALSE))</f>
        <v>800</v>
      </c>
      <c r="F7488" s="55" t="str">
        <f>+IF(ISERROR(VLOOKUP($B7488,Insumos!$C:$G,4,FALSE)),"",VLOOKUP($B7488,Insumos!$C:$G,4,FALSE))</f>
        <v>GRAMOS</v>
      </c>
      <c r="G7488" s="141"/>
      <c r="H7488" s="56">
        <f t="shared" si="275"/>
        <v>0</v>
      </c>
      <c r="I7488" s="234">
        <v>40.0</v>
      </c>
    </row>
    <row r="7489" ht="15.0" customHeight="1">
      <c r="A7489" s="172">
        <v>3.0</v>
      </c>
      <c r="B7489" s="235"/>
      <c r="C7489" s="173" t="str">
        <f>+IF(ISERROR(VLOOKUP($B7489,Insumos!$C:$G,3,FALSE)),"",VLOOKUP($B7489,Insumos!$C:$G,3,FALSE))</f>
        <v/>
      </c>
      <c r="D7489" s="56" t="str">
        <f>+IF(ISERROR(VLOOKUP($B7489,Insumos!$C:$G,2,FALSE)),"",VLOOKUP($B7489,Insumos!$C:$G,2,FALSE))</f>
        <v/>
      </c>
      <c r="E7489" s="57" t="str">
        <f>+IF(ISERROR(VLOOKUP($B7489,Insumos!$C:$G,5,FALSE)),"",VLOOKUP($B7489,Insumos!$C:$G,5,FALSE))</f>
        <v/>
      </c>
      <c r="F7489" s="55" t="str">
        <f>+IF(ISERROR(VLOOKUP($B7489,Insumos!$C:$G,4,FALSE)),"",VLOOKUP($B7489,Insumos!$C:$G,4,FALSE))</f>
        <v/>
      </c>
      <c r="G7489" s="141"/>
      <c r="H7489" s="56">
        <f t="shared" si="275"/>
        <v>0</v>
      </c>
      <c r="I7489" s="234"/>
    </row>
    <row r="7490" ht="15.0" customHeight="1">
      <c r="A7490" s="42"/>
      <c r="B7490" s="140"/>
      <c r="C7490" s="41"/>
      <c r="D7490" s="44"/>
      <c r="E7490" s="45"/>
      <c r="F7490" s="41"/>
      <c r="G7490" s="67" t="s">
        <v>566</v>
      </c>
      <c r="H7490" s="68">
        <f>+SUM(H7487:H7489)</f>
        <v>823.2</v>
      </c>
    </row>
    <row r="7491" ht="15.0" customHeight="1">
      <c r="A7491" s="42"/>
      <c r="B7491" s="140"/>
      <c r="C7491" s="41"/>
      <c r="D7491" s="44"/>
      <c r="E7491" s="45"/>
      <c r="F7491" s="41"/>
      <c r="G7491" s="67" t="s">
        <v>569</v>
      </c>
      <c r="H7491" s="142">
        <f>+H7490/10</f>
        <v>82.32</v>
      </c>
    </row>
    <row r="7492" ht="15.0" customHeight="1">
      <c r="A7492" s="42"/>
      <c r="B7492" s="140"/>
      <c r="C7492" s="41"/>
      <c r="D7492" s="44"/>
      <c r="E7492" s="45"/>
      <c r="F7492" s="41"/>
      <c r="G7492" s="67" t="s">
        <v>570</v>
      </c>
      <c r="H7492" s="143">
        <f>(H7490+H7491)*1.19</f>
        <v>1077.5688</v>
      </c>
    </row>
    <row r="7493" ht="15.0" customHeight="1">
      <c r="A7493" s="42"/>
      <c r="B7493" s="140"/>
      <c r="C7493" s="41"/>
      <c r="D7493" s="44"/>
      <c r="E7493" s="45"/>
      <c r="F7493" s="41"/>
      <c r="G7493" s="67" t="s">
        <v>571</v>
      </c>
      <c r="H7493" s="144">
        <f>+H7492/H7494</f>
        <v>0.360390903</v>
      </c>
    </row>
    <row r="7494" ht="15.0" customHeight="1">
      <c r="A7494" s="42"/>
      <c r="B7494" s="140"/>
      <c r="C7494" s="41"/>
      <c r="D7494" s="44"/>
      <c r="E7494" s="45"/>
      <c r="F7494" s="41"/>
      <c r="G7494" s="67" t="s">
        <v>572</v>
      </c>
      <c r="H7494" s="145">
        <v>2990.0</v>
      </c>
    </row>
    <row r="7497">
      <c r="A7497" s="138" t="s">
        <v>562</v>
      </c>
      <c r="B7497" s="139" t="s">
        <v>790</v>
      </c>
      <c r="C7497" s="34"/>
      <c r="D7497" s="35"/>
      <c r="E7497" s="36"/>
      <c r="F7497" s="37"/>
      <c r="G7497" s="38"/>
      <c r="H7497" s="35"/>
    </row>
    <row r="7498">
      <c r="A7498" s="48" t="s">
        <v>476</v>
      </c>
      <c r="B7498" s="48" t="s">
        <v>477</v>
      </c>
      <c r="C7498" s="48" t="s">
        <v>478</v>
      </c>
      <c r="D7498" s="49" t="s">
        <v>564</v>
      </c>
      <c r="E7498" s="50" t="s">
        <v>10</v>
      </c>
      <c r="F7498" s="48" t="s">
        <v>480</v>
      </c>
      <c r="G7498" s="51" t="s">
        <v>481</v>
      </c>
      <c r="H7498" s="49" t="s">
        <v>565</v>
      </c>
    </row>
    <row r="7499">
      <c r="A7499" s="53">
        <v>1.0</v>
      </c>
      <c r="B7499" s="55" t="s">
        <v>311</v>
      </c>
      <c r="C7499" s="55" t="str">
        <f>+IF(ISERROR(VLOOKUP($B7499,Insumos!$C:$G,3,FALSE)),"",VLOOKUP($B7499,Insumos!$C:$G,3,FALSE))</f>
        <v>UNIDAD</v>
      </c>
      <c r="D7499" s="56">
        <f>+IF(ISERROR(VLOOKUP($B7499,Insumos!$C:$G,2,FALSE)),"",VLOOKUP($B7499,Insumos!$C:$G,2,FALSE))</f>
        <v>75.25</v>
      </c>
      <c r="E7499" s="57">
        <f>+IF(ISERROR(VLOOKUP($B7499,Insumos!$C:$G,5,FALSE)),"",VLOOKUP($B7499,Insumos!$C:$G,5,FALSE))</f>
        <v>1</v>
      </c>
      <c r="F7499" s="55" t="str">
        <f>+IF(ISERROR(VLOOKUP($B7499,Insumos!$C:$G,4,FALSE)),"",VLOOKUP($B7499,Insumos!$C:$G,4,FALSE))</f>
        <v>UNIDAD</v>
      </c>
      <c r="G7499" s="141">
        <v>1.0</v>
      </c>
      <c r="H7499" s="56">
        <f t="shared" ref="H7499:H7500" si="276">IF(ISERROR(ROUND(+D7499/E7499*G7499,2)),0,ROUND(+D7499/E7499*G7499,2))</f>
        <v>75.25</v>
      </c>
    </row>
    <row r="7500">
      <c r="A7500" s="53">
        <v>2.0</v>
      </c>
      <c r="B7500" s="55"/>
      <c r="C7500" s="55"/>
      <c r="D7500" s="56"/>
      <c r="E7500" s="57"/>
      <c r="F7500" s="55"/>
      <c r="G7500" s="141"/>
      <c r="H7500" s="56">
        <f t="shared" si="276"/>
        <v>0</v>
      </c>
    </row>
    <row r="7501">
      <c r="A7501" s="42"/>
      <c r="B7501" s="140"/>
      <c r="C7501" s="41"/>
      <c r="D7501" s="44"/>
      <c r="E7501" s="45"/>
      <c r="F7501" s="41"/>
      <c r="G7501" s="67" t="s">
        <v>566</v>
      </c>
      <c r="H7501" s="68">
        <f>+SUM(H7499:H7500)</f>
        <v>75.25</v>
      </c>
    </row>
    <row r="7502">
      <c r="A7502" s="42"/>
      <c r="B7502" s="140"/>
      <c r="C7502" s="41"/>
      <c r="D7502" s="44"/>
      <c r="E7502" s="45"/>
      <c r="F7502" s="41"/>
      <c r="G7502" s="67" t="s">
        <v>569</v>
      </c>
      <c r="H7502" s="142"/>
    </row>
    <row r="7503">
      <c r="A7503" s="42"/>
      <c r="B7503" s="140"/>
      <c r="C7503" s="41"/>
      <c r="D7503" s="44"/>
      <c r="E7503" s="45"/>
      <c r="F7503" s="41"/>
      <c r="G7503" s="67" t="s">
        <v>570</v>
      </c>
      <c r="H7503" s="143">
        <f>(H7501+H7502)*1.19</f>
        <v>89.5475</v>
      </c>
    </row>
    <row r="7504">
      <c r="A7504" s="42"/>
      <c r="B7504" s="140"/>
      <c r="C7504" s="41"/>
      <c r="D7504" s="44"/>
      <c r="E7504" s="45"/>
      <c r="F7504" s="41"/>
      <c r="G7504" s="67" t="s">
        <v>571</v>
      </c>
      <c r="H7504" s="144">
        <f>+H7503/H7505</f>
        <v>0.0895475</v>
      </c>
    </row>
    <row r="7505">
      <c r="A7505" s="42"/>
      <c r="B7505" s="140"/>
      <c r="C7505" s="41"/>
      <c r="D7505" s="44"/>
      <c r="E7505" s="45"/>
      <c r="F7505" s="41"/>
      <c r="G7505" s="67" t="s">
        <v>572</v>
      </c>
      <c r="H7505" s="145">
        <v>1000.0</v>
      </c>
    </row>
    <row r="7508">
      <c r="A7508" s="138" t="s">
        <v>562</v>
      </c>
      <c r="B7508" s="139" t="s">
        <v>791</v>
      </c>
      <c r="C7508" s="34"/>
      <c r="D7508" s="35"/>
      <c r="E7508" s="36"/>
      <c r="F7508" s="37"/>
      <c r="G7508" s="38"/>
      <c r="H7508" s="35"/>
    </row>
    <row r="7509">
      <c r="A7509" s="42"/>
      <c r="B7509" s="140"/>
      <c r="C7509" s="42"/>
      <c r="D7509" s="44"/>
      <c r="E7509" s="45"/>
      <c r="F7509" s="42"/>
      <c r="G7509" s="46"/>
      <c r="H7509" s="44"/>
    </row>
    <row r="7510" ht="15.0" customHeight="1">
      <c r="A7510" s="48" t="s">
        <v>476</v>
      </c>
      <c r="B7510" s="48" t="s">
        <v>477</v>
      </c>
      <c r="C7510" s="48" t="s">
        <v>478</v>
      </c>
      <c r="D7510" s="49" t="s">
        <v>564</v>
      </c>
      <c r="E7510" s="50" t="s">
        <v>10</v>
      </c>
      <c r="F7510" s="48" t="s">
        <v>480</v>
      </c>
      <c r="G7510" s="51" t="s">
        <v>481</v>
      </c>
      <c r="H7510" s="49" t="s">
        <v>565</v>
      </c>
    </row>
    <row r="7511" ht="15.0" customHeight="1">
      <c r="A7511" s="53">
        <v>1.0</v>
      </c>
      <c r="B7511" s="55" t="s">
        <v>312</v>
      </c>
      <c r="C7511" s="55" t="str">
        <f>+IF(ISERROR(VLOOKUP($B7511,Insumos!$C:$G,3,FALSE)),"",VLOOKUP($B7511,Insumos!$C:$G,3,FALSE))</f>
        <v>UNIDAD</v>
      </c>
      <c r="D7511" s="56">
        <f>+IF(ISERROR(VLOOKUP($B7511,Insumos!$C:$G,2,FALSE)),"",VLOOKUP($B7511,Insumos!$C:$G,2,FALSE))</f>
        <v>90.25</v>
      </c>
      <c r="E7511" s="57">
        <f>+IF(ISERROR(VLOOKUP($B7511,Insumos!$C:$G,5,FALSE)),"",VLOOKUP($B7511,Insumos!$C:$G,5,FALSE))</f>
        <v>1</v>
      </c>
      <c r="F7511" s="55" t="str">
        <f>+IF(ISERROR(VLOOKUP($B7511,Insumos!$C:$G,4,FALSE)),"",VLOOKUP($B7511,Insumos!$C:$G,4,FALSE))</f>
        <v>UNIDAD</v>
      </c>
      <c r="G7511" s="141">
        <v>1.0</v>
      </c>
      <c r="H7511" s="56">
        <f t="shared" ref="H7511:H7512" si="277">IF(ISERROR(ROUND(+D7511/E7511*G7511,2)),0,ROUND(+D7511/E7511*G7511,2))</f>
        <v>90.25</v>
      </c>
    </row>
    <row r="7512" ht="15.0" customHeight="1">
      <c r="A7512" s="53">
        <v>2.0</v>
      </c>
      <c r="B7512" s="55"/>
      <c r="C7512" s="55"/>
      <c r="D7512" s="56"/>
      <c r="E7512" s="57"/>
      <c r="F7512" s="55"/>
      <c r="G7512" s="141"/>
      <c r="H7512" s="56">
        <f t="shared" si="277"/>
        <v>0</v>
      </c>
    </row>
    <row r="7513" ht="15.0" customHeight="1">
      <c r="A7513" s="42"/>
      <c r="B7513" s="140"/>
      <c r="C7513" s="41"/>
      <c r="D7513" s="44"/>
      <c r="E7513" s="45"/>
      <c r="F7513" s="41"/>
      <c r="G7513" s="67" t="s">
        <v>566</v>
      </c>
      <c r="H7513" s="68">
        <f>+SUM(H7511:H7512)</f>
        <v>90.25</v>
      </c>
    </row>
    <row r="7514" ht="15.0" customHeight="1">
      <c r="A7514" s="42"/>
      <c r="B7514" s="140"/>
      <c r="C7514" s="41"/>
      <c r="D7514" s="44"/>
      <c r="E7514" s="45"/>
      <c r="F7514" s="41"/>
      <c r="G7514" s="67" t="s">
        <v>569</v>
      </c>
      <c r="H7514" s="142"/>
    </row>
    <row r="7515" ht="15.0" customHeight="1">
      <c r="A7515" s="42"/>
      <c r="B7515" s="140"/>
      <c r="C7515" s="41"/>
      <c r="D7515" s="44"/>
      <c r="E7515" s="45"/>
      <c r="F7515" s="41"/>
      <c r="G7515" s="67" t="s">
        <v>570</v>
      </c>
      <c r="H7515" s="143">
        <f>(H7513+H7514)*1.19</f>
        <v>107.3975</v>
      </c>
    </row>
    <row r="7516" ht="15.0" customHeight="1">
      <c r="A7516" s="42"/>
      <c r="B7516" s="140"/>
      <c r="C7516" s="41"/>
      <c r="D7516" s="44"/>
      <c r="E7516" s="45"/>
      <c r="F7516" s="41"/>
      <c r="G7516" s="67" t="s">
        <v>571</v>
      </c>
      <c r="H7516" s="144">
        <f>+H7515/H7517</f>
        <v>0.1073975</v>
      </c>
    </row>
    <row r="7517" ht="15.0" customHeight="1">
      <c r="A7517" s="42"/>
      <c r="B7517" s="140"/>
      <c r="C7517" s="41"/>
      <c r="D7517" s="44"/>
      <c r="E7517" s="45"/>
      <c r="F7517" s="41"/>
      <c r="G7517" s="67" t="s">
        <v>572</v>
      </c>
      <c r="H7517" s="145">
        <v>1000.0</v>
      </c>
    </row>
    <row r="7519" ht="15.0" customHeight="1">
      <c r="A7519" s="138" t="s">
        <v>562</v>
      </c>
      <c r="B7519" s="139" t="s">
        <v>792</v>
      </c>
      <c r="C7519" s="34"/>
      <c r="D7519" s="35"/>
      <c r="E7519" s="36"/>
      <c r="F7519" s="37"/>
      <c r="G7519" s="38"/>
      <c r="H7519" s="35"/>
    </row>
    <row r="7520" ht="15.0" customHeight="1">
      <c r="A7520" s="42"/>
      <c r="B7520" s="140"/>
      <c r="C7520" s="42"/>
      <c r="D7520" s="44"/>
      <c r="E7520" s="45"/>
      <c r="F7520" s="42"/>
      <c r="G7520" s="46"/>
      <c r="H7520" s="44"/>
    </row>
    <row r="7521" ht="15.0" customHeight="1">
      <c r="A7521" s="48" t="s">
        <v>476</v>
      </c>
      <c r="B7521" s="48" t="s">
        <v>477</v>
      </c>
      <c r="C7521" s="48" t="s">
        <v>478</v>
      </c>
      <c r="D7521" s="49" t="s">
        <v>564</v>
      </c>
      <c r="E7521" s="50" t="s">
        <v>10</v>
      </c>
      <c r="F7521" s="48" t="s">
        <v>480</v>
      </c>
      <c r="G7521" s="51" t="s">
        <v>481</v>
      </c>
      <c r="H7521" s="49" t="s">
        <v>565</v>
      </c>
    </row>
    <row r="7522" ht="15.0" customHeight="1">
      <c r="A7522" s="53">
        <v>1.0</v>
      </c>
      <c r="B7522" s="55" t="s">
        <v>314</v>
      </c>
      <c r="C7522" s="55" t="str">
        <f>+IF(ISERROR(VLOOKUP($B7522,Insumos!$C:$G,3,FALSE)),"",VLOOKUP($B7522,Insumos!$C:$G,3,FALSE))</f>
        <v>UNIDAD</v>
      </c>
      <c r="D7522" s="56">
        <f>+IF(ISERROR(VLOOKUP($B7522,Insumos!$C:$G,2,FALSE)),"",VLOOKUP($B7522,Insumos!$C:$G,2,FALSE))</f>
        <v>10.5</v>
      </c>
      <c r="E7522" s="57">
        <f>+IF(ISERROR(VLOOKUP($B7522,Insumos!$C:$G,5,FALSE)),"",VLOOKUP($B7522,Insumos!$C:$G,5,FALSE))</f>
        <v>1</v>
      </c>
      <c r="F7522" s="55" t="str">
        <f>+IF(ISERROR(VLOOKUP($B7522,Insumos!$C:$G,4,FALSE)),"",VLOOKUP($B7522,Insumos!$C:$G,4,FALSE))</f>
        <v>UNIDAD</v>
      </c>
      <c r="G7522" s="141">
        <v>1.0</v>
      </c>
      <c r="H7522" s="56">
        <f t="shared" ref="H7522:H7523" si="278">IF(ISERROR(ROUND(+D7522/E7522*G7522,2)),0,ROUND(+D7522/E7522*G7522,2))</f>
        <v>10.5</v>
      </c>
    </row>
    <row r="7523" ht="15.0" customHeight="1">
      <c r="A7523" s="53">
        <v>2.0</v>
      </c>
      <c r="B7523" s="55"/>
      <c r="C7523" s="55"/>
      <c r="D7523" s="56"/>
      <c r="E7523" s="57"/>
      <c r="F7523" s="55"/>
      <c r="G7523" s="141"/>
      <c r="H7523" s="56">
        <f t="shared" si="278"/>
        <v>0</v>
      </c>
    </row>
    <row r="7524" ht="15.0" customHeight="1">
      <c r="A7524" s="42"/>
      <c r="B7524" s="140"/>
      <c r="C7524" s="41"/>
      <c r="D7524" s="44"/>
      <c r="E7524" s="45"/>
      <c r="F7524" s="41"/>
      <c r="G7524" s="67" t="s">
        <v>566</v>
      </c>
      <c r="H7524" s="68">
        <f>+SUM(H7522:H7523)</f>
        <v>10.5</v>
      </c>
    </row>
    <row r="7525" ht="15.0" customHeight="1">
      <c r="A7525" s="42"/>
      <c r="B7525" s="140"/>
      <c r="C7525" s="41"/>
      <c r="D7525" s="44"/>
      <c r="E7525" s="45"/>
      <c r="F7525" s="41"/>
      <c r="G7525" s="67" t="s">
        <v>569</v>
      </c>
      <c r="H7525" s="142"/>
    </row>
    <row r="7526" ht="15.0" customHeight="1">
      <c r="A7526" s="42"/>
      <c r="B7526" s="140"/>
      <c r="C7526" s="41"/>
      <c r="D7526" s="44"/>
      <c r="E7526" s="45"/>
      <c r="F7526" s="41"/>
      <c r="G7526" s="67" t="s">
        <v>570</v>
      </c>
      <c r="H7526" s="143">
        <f>(H7524+H7525)*1.19</f>
        <v>12.495</v>
      </c>
    </row>
    <row r="7527" ht="15.0" customHeight="1">
      <c r="A7527" s="42"/>
      <c r="B7527" s="140"/>
      <c r="C7527" s="41"/>
      <c r="D7527" s="44"/>
      <c r="E7527" s="45"/>
      <c r="F7527" s="41"/>
      <c r="G7527" s="67" t="s">
        <v>571</v>
      </c>
      <c r="H7527" s="144">
        <f>+H7526/H7528</f>
        <v>0.062475</v>
      </c>
    </row>
    <row r="7528" ht="15.0" customHeight="1">
      <c r="A7528" s="42"/>
      <c r="B7528" s="140"/>
      <c r="C7528" s="41"/>
      <c r="D7528" s="44"/>
      <c r="E7528" s="45"/>
      <c r="F7528" s="41"/>
      <c r="G7528" s="67" t="s">
        <v>572</v>
      </c>
      <c r="H7528" s="145">
        <v>200.0</v>
      </c>
    </row>
    <row r="7530" ht="15.0" customHeight="1">
      <c r="A7530" s="138" t="s">
        <v>562</v>
      </c>
      <c r="B7530" s="139" t="s">
        <v>793</v>
      </c>
      <c r="C7530" s="34"/>
      <c r="D7530" s="35"/>
      <c r="E7530" s="36"/>
      <c r="F7530" s="37"/>
      <c r="G7530" s="38"/>
      <c r="H7530" s="35"/>
    </row>
    <row r="7531" ht="15.0" customHeight="1">
      <c r="A7531" s="42"/>
      <c r="B7531" s="140"/>
      <c r="C7531" s="42"/>
      <c r="D7531" s="44"/>
      <c r="E7531" s="45"/>
      <c r="F7531" s="42"/>
      <c r="G7531" s="46"/>
      <c r="H7531" s="44"/>
    </row>
    <row r="7532" ht="15.0" customHeight="1">
      <c r="A7532" s="48" t="s">
        <v>476</v>
      </c>
      <c r="B7532" s="48" t="s">
        <v>477</v>
      </c>
      <c r="C7532" s="48" t="s">
        <v>478</v>
      </c>
      <c r="D7532" s="49" t="s">
        <v>564</v>
      </c>
      <c r="E7532" s="50" t="s">
        <v>10</v>
      </c>
      <c r="F7532" s="48" t="s">
        <v>480</v>
      </c>
      <c r="G7532" s="51" t="s">
        <v>481</v>
      </c>
      <c r="H7532" s="49" t="s">
        <v>565</v>
      </c>
    </row>
    <row r="7533" ht="15.0" customHeight="1">
      <c r="A7533" s="53">
        <v>1.0</v>
      </c>
      <c r="B7533" s="55" t="s">
        <v>313</v>
      </c>
      <c r="C7533" s="55" t="str">
        <f>+IF(ISERROR(VLOOKUP($B7533,Insumos!$C:$G,3,FALSE)),"",VLOOKUP($B7533,Insumos!$C:$G,3,FALSE))</f>
        <v>GRAMOS</v>
      </c>
      <c r="D7533" s="56">
        <f>+IF(ISERROR(VLOOKUP($B7533,Insumos!$C:$G,2,FALSE)),"",VLOOKUP($B7533,Insumos!$C:$G,2,FALSE))</f>
        <v>6750</v>
      </c>
      <c r="E7533" s="57">
        <f>+IF(ISERROR(VLOOKUP($B7533,Insumos!$C:$G,5,FALSE)),"",VLOOKUP($B7533,Insumos!$C:$G,5,FALSE))</f>
        <v>1000</v>
      </c>
      <c r="F7533" s="55" t="str">
        <f>+IF(ISERROR(VLOOKUP($B7533,Insumos!$C:$G,4,FALSE)),"",VLOOKUP($B7533,Insumos!$C:$G,4,FALSE))</f>
        <v>GRAMOS</v>
      </c>
      <c r="G7533" s="141">
        <v>8.0</v>
      </c>
      <c r="H7533" s="56">
        <f t="shared" ref="H7533:H7536" si="279">IF(ISERROR(ROUND(+D7533/E7533*G7533,2)),0,ROUND(+D7533/E7533*G7533,2))</f>
        <v>54</v>
      </c>
    </row>
    <row r="7534" ht="15.0" customHeight="1">
      <c r="A7534" s="53">
        <v>2.0</v>
      </c>
      <c r="B7534" s="55" t="s">
        <v>303</v>
      </c>
      <c r="C7534" s="55" t="str">
        <f>+IF(ISERROR(VLOOKUP($B7534,Insumos!$C:$G,3,FALSE)),"",VLOOKUP($B7534,Insumos!$C:$G,3,FALSE))</f>
        <v>UNIDAD</v>
      </c>
      <c r="D7534" s="56">
        <f>+IF(ISERROR(VLOOKUP($B7534,Insumos!$C:$G,2,FALSE)),"",VLOOKUP($B7534,Insumos!$C:$G,2,FALSE))</f>
        <v>10</v>
      </c>
      <c r="E7534" s="57">
        <f>+IF(ISERROR(VLOOKUP($B7534,Insumos!$C:$G,5,FALSE)),"",VLOOKUP($B7534,Insumos!$C:$G,5,FALSE))</f>
        <v>1</v>
      </c>
      <c r="F7534" s="55" t="str">
        <f>+IF(ISERROR(VLOOKUP($B7534,Insumos!$C:$G,4,FALSE)),"",VLOOKUP($B7534,Insumos!$C:$G,4,FALSE))</f>
        <v>UNIDAD</v>
      </c>
      <c r="G7534" s="141">
        <v>1.0</v>
      </c>
      <c r="H7534" s="56">
        <f t="shared" si="279"/>
        <v>10</v>
      </c>
    </row>
    <row r="7535" ht="15.0" customHeight="1">
      <c r="A7535" s="53">
        <v>3.0</v>
      </c>
      <c r="B7535" s="55" t="s">
        <v>304</v>
      </c>
      <c r="C7535" s="55" t="str">
        <f>+IF(ISERROR(VLOOKUP($B7535,Insumos!$C:$G,3,FALSE)),"",VLOOKUP($B7535,Insumos!$C:$G,3,FALSE))</f>
        <v>UNIDAD</v>
      </c>
      <c r="D7535" s="56">
        <f>+IF(ISERROR(VLOOKUP($B7535,Insumos!$C:$G,2,FALSE)),"",VLOOKUP($B7535,Insumos!$C:$G,2,FALSE))</f>
        <v>9</v>
      </c>
      <c r="E7535" s="57">
        <f>+IF(ISERROR(VLOOKUP($B7535,Insumos!$C:$G,5,FALSE)),"",VLOOKUP($B7535,Insumos!$C:$G,5,FALSE))</f>
        <v>1</v>
      </c>
      <c r="F7535" s="55" t="str">
        <f>+IF(ISERROR(VLOOKUP($B7535,Insumos!$C:$G,4,FALSE)),"",VLOOKUP($B7535,Insumos!$C:$G,4,FALSE))</f>
        <v>UNIDAD</v>
      </c>
      <c r="G7535" s="141">
        <v>1.0</v>
      </c>
      <c r="H7535" s="56">
        <f t="shared" si="279"/>
        <v>9</v>
      </c>
    </row>
    <row r="7536" ht="15.0" customHeight="1">
      <c r="A7536" s="53">
        <v>4.0</v>
      </c>
      <c r="B7536" s="55"/>
      <c r="C7536" s="55" t="str">
        <f>+IF(ISERROR(VLOOKUP($B7536,Insumos!$C:$G,3,FALSE)),"",VLOOKUP($B7536,Insumos!$C:$G,3,FALSE))</f>
        <v/>
      </c>
      <c r="D7536" s="56" t="str">
        <f>+IF(ISERROR(VLOOKUP($B7536,Insumos!$C:$G,2,FALSE)),"",VLOOKUP($B7536,Insumos!$C:$G,2,FALSE))</f>
        <v/>
      </c>
      <c r="E7536" s="57" t="str">
        <f>+IF(ISERROR(VLOOKUP($B7536,Insumos!$C:$G,5,FALSE)),"",VLOOKUP($B7536,Insumos!$C:$G,5,FALSE))</f>
        <v/>
      </c>
      <c r="F7536" s="55" t="str">
        <f>+IF(ISERROR(VLOOKUP($B7536,Insumos!$C:$G,4,FALSE)),"",VLOOKUP($B7536,Insumos!$C:$G,4,FALSE))</f>
        <v/>
      </c>
      <c r="G7536" s="141"/>
      <c r="H7536" s="56">
        <f t="shared" si="279"/>
        <v>0</v>
      </c>
    </row>
    <row r="7537" ht="15.0" customHeight="1">
      <c r="A7537" s="42"/>
      <c r="B7537" s="140"/>
      <c r="C7537" s="41"/>
      <c r="D7537" s="44"/>
      <c r="E7537" s="45"/>
      <c r="F7537" s="41"/>
      <c r="G7537" s="67" t="s">
        <v>566</v>
      </c>
      <c r="H7537" s="68">
        <f>+SUM(H7533:H7536)</f>
        <v>73</v>
      </c>
    </row>
    <row r="7538" ht="15.0" customHeight="1">
      <c r="A7538" s="42"/>
      <c r="B7538" s="140"/>
      <c r="C7538" s="41"/>
      <c r="D7538" s="44"/>
      <c r="E7538" s="45"/>
      <c r="F7538" s="41"/>
      <c r="G7538" s="67" t="s">
        <v>569</v>
      </c>
      <c r="H7538" s="142"/>
    </row>
    <row r="7539" ht="15.0" customHeight="1">
      <c r="A7539" s="42"/>
      <c r="B7539" s="140"/>
      <c r="C7539" s="41"/>
      <c r="D7539" s="44"/>
      <c r="E7539" s="45"/>
      <c r="F7539" s="41"/>
      <c r="G7539" s="67" t="s">
        <v>570</v>
      </c>
      <c r="H7539" s="143">
        <f>(H7537+H7538)*1.19</f>
        <v>86.87</v>
      </c>
    </row>
    <row r="7540" ht="15.0" customHeight="1">
      <c r="A7540" s="42"/>
      <c r="B7540" s="140"/>
      <c r="C7540" s="41"/>
      <c r="D7540" s="44"/>
      <c r="E7540" s="45"/>
      <c r="F7540" s="41"/>
      <c r="G7540" s="67" t="s">
        <v>571</v>
      </c>
      <c r="H7540" s="144">
        <f>+H7539/H7541</f>
        <v>0.217175</v>
      </c>
    </row>
    <row r="7541" ht="15.0" customHeight="1">
      <c r="A7541" s="42"/>
      <c r="B7541" s="140"/>
      <c r="C7541" s="41"/>
      <c r="D7541" s="44"/>
      <c r="E7541" s="45"/>
      <c r="F7541" s="41"/>
      <c r="G7541" s="67" t="s">
        <v>572</v>
      </c>
      <c r="H7541" s="145">
        <v>400.0</v>
      </c>
    </row>
    <row r="7544" ht="15.0" customHeight="1">
      <c r="A7544" s="138" t="s">
        <v>562</v>
      </c>
      <c r="B7544" s="139" t="s">
        <v>794</v>
      </c>
      <c r="C7544" s="34"/>
      <c r="D7544" s="35"/>
      <c r="E7544" s="36"/>
      <c r="F7544" s="37"/>
      <c r="G7544" s="38"/>
      <c r="H7544" s="35"/>
    </row>
    <row r="7545" ht="15.0" customHeight="1">
      <c r="A7545" s="42"/>
      <c r="B7545" s="140"/>
      <c r="C7545" s="42"/>
      <c r="D7545" s="44"/>
      <c r="E7545" s="45"/>
      <c r="F7545" s="42"/>
      <c r="G7545" s="46"/>
      <c r="H7545" s="44"/>
    </row>
    <row r="7546" ht="15.0" customHeight="1">
      <c r="A7546" s="48" t="s">
        <v>476</v>
      </c>
      <c r="B7546" s="48" t="s">
        <v>477</v>
      </c>
      <c r="C7546" s="48" t="s">
        <v>478</v>
      </c>
      <c r="D7546" s="49" t="s">
        <v>564</v>
      </c>
      <c r="E7546" s="50" t="s">
        <v>10</v>
      </c>
      <c r="F7546" s="48" t="s">
        <v>480</v>
      </c>
      <c r="G7546" s="51" t="s">
        <v>481</v>
      </c>
      <c r="H7546" s="49" t="s">
        <v>565</v>
      </c>
    </row>
    <row r="7547" ht="15.0" customHeight="1">
      <c r="A7547" s="53">
        <v>1.0</v>
      </c>
      <c r="B7547" s="55" t="s">
        <v>156</v>
      </c>
      <c r="C7547" s="55" t="str">
        <f>+IF(ISERROR(VLOOKUP($B7547,Insumos!$C:$G,3,FALSE)),"",VLOOKUP($B7547,Insumos!$C:$G,3,FALSE))</f>
        <v>GRAMOS</v>
      </c>
      <c r="D7547" s="56">
        <f>+IF(ISERROR(VLOOKUP($B7547,Insumos!$C:$G,2,FALSE)),"",VLOOKUP($B7547,Insumos!$C:$G,2,FALSE))</f>
        <v>909</v>
      </c>
      <c r="E7547" s="57">
        <f>+IF(ISERROR(VLOOKUP($B7547,Insumos!$C:$G,5,FALSE)),"",VLOOKUP($B7547,Insumos!$C:$G,5,FALSE))</f>
        <v>1000</v>
      </c>
      <c r="F7547" s="55" t="str">
        <f>+IF(ISERROR(VLOOKUP($B7547,Insumos!$C:$G,4,FALSE)),"",VLOOKUP($B7547,Insumos!$C:$G,4,FALSE))</f>
        <v>GRAMOS</v>
      </c>
      <c r="G7547" s="141">
        <v>8.0</v>
      </c>
      <c r="H7547" s="56">
        <f t="shared" ref="H7547:H7550" si="280">IF(ISERROR(ROUND(+D7547/E7547*G7547,2)),0,ROUND(+D7547/E7547*G7547,2))</f>
        <v>7.27</v>
      </c>
    </row>
    <row r="7548" ht="15.0" customHeight="1">
      <c r="A7548" s="53">
        <v>2.0</v>
      </c>
      <c r="B7548" s="55" t="s">
        <v>303</v>
      </c>
      <c r="C7548" s="55" t="str">
        <f>+IF(ISERROR(VLOOKUP($B7548,Insumos!$C:$G,3,FALSE)),"",VLOOKUP($B7548,Insumos!$C:$G,3,FALSE))</f>
        <v>UNIDAD</v>
      </c>
      <c r="D7548" s="56">
        <f>+IF(ISERROR(VLOOKUP($B7548,Insumos!$C:$G,2,FALSE)),"",VLOOKUP($B7548,Insumos!$C:$G,2,FALSE))</f>
        <v>10</v>
      </c>
      <c r="E7548" s="57">
        <f>+IF(ISERROR(VLOOKUP($B7548,Insumos!$C:$G,5,FALSE)),"",VLOOKUP($B7548,Insumos!$C:$G,5,FALSE))</f>
        <v>1</v>
      </c>
      <c r="F7548" s="55" t="str">
        <f>+IF(ISERROR(VLOOKUP($B7548,Insumos!$C:$G,4,FALSE)),"",VLOOKUP($B7548,Insumos!$C:$G,4,FALSE))</f>
        <v>UNIDAD</v>
      </c>
      <c r="G7548" s="141">
        <v>1.0</v>
      </c>
      <c r="H7548" s="56">
        <f t="shared" si="280"/>
        <v>10</v>
      </c>
    </row>
    <row r="7549" ht="15.0" customHeight="1">
      <c r="A7549" s="53">
        <v>3.0</v>
      </c>
      <c r="B7549" s="55" t="s">
        <v>304</v>
      </c>
      <c r="C7549" s="55" t="str">
        <f>+IF(ISERROR(VLOOKUP($B7549,Insumos!$C:$G,3,FALSE)),"",VLOOKUP($B7549,Insumos!$C:$G,3,FALSE))</f>
        <v>UNIDAD</v>
      </c>
      <c r="D7549" s="56">
        <f>+IF(ISERROR(VLOOKUP($B7549,Insumos!$C:$G,2,FALSE)),"",VLOOKUP($B7549,Insumos!$C:$G,2,FALSE))</f>
        <v>9</v>
      </c>
      <c r="E7549" s="57">
        <f>+IF(ISERROR(VLOOKUP($B7549,Insumos!$C:$G,5,FALSE)),"",VLOOKUP($B7549,Insumos!$C:$G,5,FALSE))</f>
        <v>1</v>
      </c>
      <c r="F7549" s="55" t="str">
        <f>+IF(ISERROR(VLOOKUP($B7549,Insumos!$C:$G,4,FALSE)),"",VLOOKUP($B7549,Insumos!$C:$G,4,FALSE))</f>
        <v>UNIDAD</v>
      </c>
      <c r="G7549" s="141">
        <v>1.0</v>
      </c>
      <c r="H7549" s="56">
        <f t="shared" si="280"/>
        <v>9</v>
      </c>
    </row>
    <row r="7550" ht="15.0" customHeight="1">
      <c r="A7550" s="53">
        <v>4.0</v>
      </c>
      <c r="B7550" s="55"/>
      <c r="C7550" s="55" t="str">
        <f>+IF(ISERROR(VLOOKUP($B7550,Insumos!$C:$G,3,FALSE)),"",VLOOKUP($B7550,Insumos!$C:$G,3,FALSE))</f>
        <v/>
      </c>
      <c r="D7550" s="56" t="str">
        <f>+IF(ISERROR(VLOOKUP($B7550,Insumos!$C:$G,2,FALSE)),"",VLOOKUP($B7550,Insumos!$C:$G,2,FALSE))</f>
        <v/>
      </c>
      <c r="E7550" s="57" t="str">
        <f>+IF(ISERROR(VLOOKUP($B7550,Insumos!$C:$G,5,FALSE)),"",VLOOKUP($B7550,Insumos!$C:$G,5,FALSE))</f>
        <v/>
      </c>
      <c r="F7550" s="55" t="str">
        <f>+IF(ISERROR(VLOOKUP($B7550,Insumos!$C:$G,4,FALSE)),"",VLOOKUP($B7550,Insumos!$C:$G,4,FALSE))</f>
        <v/>
      </c>
      <c r="G7550" s="141"/>
      <c r="H7550" s="56">
        <f t="shared" si="280"/>
        <v>0</v>
      </c>
    </row>
    <row r="7551" ht="15.0" customHeight="1">
      <c r="A7551" s="42"/>
      <c r="B7551" s="140"/>
      <c r="C7551" s="41"/>
      <c r="D7551" s="44"/>
      <c r="E7551" s="45"/>
      <c r="F7551" s="41"/>
      <c r="G7551" s="67" t="s">
        <v>566</v>
      </c>
      <c r="H7551" s="68">
        <f>+SUM(H7547:H7550)</f>
        <v>26.27</v>
      </c>
    </row>
    <row r="7552" ht="15.0" customHeight="1">
      <c r="A7552" s="42"/>
      <c r="B7552" s="140"/>
      <c r="C7552" s="41"/>
      <c r="D7552" s="44"/>
      <c r="E7552" s="45"/>
      <c r="F7552" s="41"/>
      <c r="G7552" s="67" t="s">
        <v>569</v>
      </c>
      <c r="H7552" s="142"/>
    </row>
    <row r="7553" ht="15.0" customHeight="1">
      <c r="A7553" s="42"/>
      <c r="B7553" s="140"/>
      <c r="C7553" s="41"/>
      <c r="D7553" s="44"/>
      <c r="E7553" s="45"/>
      <c r="F7553" s="41"/>
      <c r="G7553" s="67" t="s">
        <v>570</v>
      </c>
      <c r="H7553" s="143">
        <f>(H7551+H7552)*1.19</f>
        <v>31.2613</v>
      </c>
    </row>
    <row r="7554" ht="15.0" customHeight="1">
      <c r="A7554" s="42"/>
      <c r="B7554" s="140"/>
      <c r="C7554" s="41"/>
      <c r="D7554" s="44"/>
      <c r="E7554" s="45"/>
      <c r="F7554" s="41"/>
      <c r="G7554" s="67" t="s">
        <v>571</v>
      </c>
      <c r="H7554" s="144">
        <f>+H7553/H7555</f>
        <v>0.07815325</v>
      </c>
    </row>
    <row r="7555" ht="15.0" customHeight="1">
      <c r="A7555" s="42"/>
      <c r="B7555" s="140"/>
      <c r="C7555" s="41"/>
      <c r="D7555" s="44"/>
      <c r="E7555" s="45"/>
      <c r="F7555" s="41"/>
      <c r="G7555" s="67" t="s">
        <v>572</v>
      </c>
      <c r="H7555" s="145">
        <v>400.0</v>
      </c>
    </row>
  </sheetData>
  <dataValidations>
    <dataValidation type="list" allowBlank="1" showErrorMessage="1" sqref="G95:G100 G115:G121 G142 G165 G178:G182 G199:G206">
      <formula1>Articulo</formula1>
    </dataValidation>
  </dataValidations>
  <printOptions/>
  <pageMargins bottom="0.75" footer="0.0" header="0.0" left="0.7" right="0.7" top="0.75"/>
  <pageSetup orientation="landscape"/>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71"/>
    <col customWidth="1" min="2" max="2" width="28.57"/>
    <col customWidth="1" min="3" max="3" width="1.43"/>
    <col customWidth="1" min="4" max="4" width="6.86"/>
    <col customWidth="1" min="5" max="5" width="5.57"/>
    <col customWidth="1" min="6" max="6" width="7.86"/>
    <col customWidth="1" min="7" max="7" width="5.57"/>
    <col customWidth="1" min="8" max="8" width="7.57"/>
    <col customWidth="1" min="9" max="9" width="5.57"/>
    <col customWidth="1" min="10" max="10" width="10.86"/>
    <col customWidth="1" min="11" max="11" width="5.57"/>
    <col customWidth="1" min="12" max="12" width="10.43"/>
    <col customWidth="1" min="13" max="13" width="5.57"/>
    <col customWidth="1" min="14" max="14" width="10.43"/>
    <col customWidth="1" min="15" max="15" width="5.57"/>
    <col customWidth="1" min="16" max="16" width="5.43"/>
    <col customWidth="1" min="17" max="26" width="10.71"/>
  </cols>
  <sheetData>
    <row r="1" ht="70.5" customHeight="1">
      <c r="A1" s="236" t="s">
        <v>795</v>
      </c>
      <c r="B1" s="237" t="s">
        <v>796</v>
      </c>
      <c r="C1" s="238" t="s">
        <v>797</v>
      </c>
      <c r="D1" s="239" t="s">
        <v>798</v>
      </c>
      <c r="E1" s="240" t="s">
        <v>799</v>
      </c>
      <c r="F1" s="239" t="s">
        <v>800</v>
      </c>
      <c r="G1" s="240" t="s">
        <v>801</v>
      </c>
      <c r="H1" s="239" t="s">
        <v>802</v>
      </c>
      <c r="I1" s="239" t="s">
        <v>803</v>
      </c>
      <c r="J1" s="239" t="s">
        <v>804</v>
      </c>
      <c r="K1" s="240" t="s">
        <v>805</v>
      </c>
      <c r="L1" s="239" t="s">
        <v>806</v>
      </c>
      <c r="M1" s="240" t="s">
        <v>807</v>
      </c>
      <c r="N1" s="239" t="s">
        <v>808</v>
      </c>
      <c r="O1" s="240" t="s">
        <v>809</v>
      </c>
      <c r="P1" s="241" t="s">
        <v>810</v>
      </c>
    </row>
    <row r="2" ht="9.75" customHeight="1">
      <c r="A2" s="242" t="s">
        <v>811</v>
      </c>
      <c r="B2" s="243" t="s">
        <v>612</v>
      </c>
      <c r="C2" s="244" t="s">
        <v>812</v>
      </c>
      <c r="D2" s="245">
        <v>9290.0</v>
      </c>
      <c r="E2" s="246">
        <f t="shared" ref="E2:E220" si="1">(P2/D2)</f>
        <v>0.2614759203</v>
      </c>
      <c r="F2" s="247">
        <v>9290.0</v>
      </c>
      <c r="G2" s="246">
        <f t="shared" ref="G2:G220" si="2">(P2/F2)</f>
        <v>0.2614759203</v>
      </c>
      <c r="H2" s="248">
        <v>9290.0</v>
      </c>
      <c r="I2" s="246">
        <f t="shared" ref="I2:I220" si="3">(P2/H2)</f>
        <v>0.2614759203</v>
      </c>
      <c r="J2" s="248">
        <v>9290.0</v>
      </c>
      <c r="K2" s="249">
        <f t="shared" ref="K2:K220" si="4">(P2/J2)</f>
        <v>0.2614759203</v>
      </c>
      <c r="L2" s="250">
        <v>9290.0</v>
      </c>
      <c r="M2" s="249">
        <f t="shared" ref="M2:M220" si="5">(P2/L2)</f>
        <v>0.2614759203</v>
      </c>
      <c r="N2" s="248">
        <v>9290.0</v>
      </c>
      <c r="O2" s="251">
        <f t="shared" ref="O2:O220" si="6">(P2/N2)</f>
        <v>0.2614759203</v>
      </c>
      <c r="P2" s="252">
        <f>+'CARTA KENTO'!H582</f>
        <v>2429.1113</v>
      </c>
    </row>
    <row r="3" ht="9.75" customHeight="1">
      <c r="A3" s="253"/>
      <c r="B3" s="254" t="s">
        <v>613</v>
      </c>
      <c r="C3" s="255" t="s">
        <v>813</v>
      </c>
      <c r="D3" s="256">
        <v>8990.0</v>
      </c>
      <c r="E3" s="257">
        <f t="shared" si="1"/>
        <v>0.318694178</v>
      </c>
      <c r="F3" s="258">
        <v>8990.0</v>
      </c>
      <c r="G3" s="257">
        <f t="shared" si="2"/>
        <v>0.318694178</v>
      </c>
      <c r="H3" s="259">
        <v>8990.0</v>
      </c>
      <c r="I3" s="257">
        <f t="shared" si="3"/>
        <v>0.318694178</v>
      </c>
      <c r="J3" s="259">
        <v>8990.0</v>
      </c>
      <c r="K3" s="260">
        <f t="shared" si="4"/>
        <v>0.318694178</v>
      </c>
      <c r="L3" s="261">
        <v>8990.0</v>
      </c>
      <c r="M3" s="260">
        <f t="shared" si="5"/>
        <v>0.318694178</v>
      </c>
      <c r="N3" s="259">
        <v>8990.0</v>
      </c>
      <c r="O3" s="262">
        <f t="shared" si="6"/>
        <v>0.318694178</v>
      </c>
      <c r="P3" s="263">
        <f>+'CARTA KENTO'!H610</f>
        <v>2865.06066</v>
      </c>
    </row>
    <row r="4" ht="9.75" customHeight="1">
      <c r="A4" s="264"/>
      <c r="B4" s="254" t="s">
        <v>614</v>
      </c>
      <c r="C4" s="265" t="s">
        <v>814</v>
      </c>
      <c r="D4" s="266">
        <v>7490.0</v>
      </c>
      <c r="E4" s="267">
        <f t="shared" si="1"/>
        <v>0.2863931215</v>
      </c>
      <c r="F4" s="268">
        <v>7490.0</v>
      </c>
      <c r="G4" s="267">
        <f t="shared" si="2"/>
        <v>0.2863931215</v>
      </c>
      <c r="H4" s="269">
        <v>7490.0</v>
      </c>
      <c r="I4" s="267">
        <f t="shared" si="3"/>
        <v>0.2863931215</v>
      </c>
      <c r="J4" s="269">
        <v>7490.0</v>
      </c>
      <c r="K4" s="270">
        <f t="shared" si="4"/>
        <v>0.2863931215</v>
      </c>
      <c r="L4" s="271">
        <v>7490.0</v>
      </c>
      <c r="M4" s="270">
        <f t="shared" si="5"/>
        <v>0.2863931215</v>
      </c>
      <c r="N4" s="269">
        <v>7490.0</v>
      </c>
      <c r="O4" s="272">
        <f t="shared" si="6"/>
        <v>0.2863931215</v>
      </c>
      <c r="P4" s="273">
        <f>+'CARTA KENTO'!H637</f>
        <v>2145.08448</v>
      </c>
    </row>
    <row r="5" ht="9.75" customHeight="1">
      <c r="A5" s="242" t="s">
        <v>815</v>
      </c>
      <c r="B5" s="243" t="s">
        <v>816</v>
      </c>
      <c r="C5" s="274" t="s">
        <v>817</v>
      </c>
      <c r="D5" s="275">
        <v>10990.0</v>
      </c>
      <c r="E5" s="276">
        <f t="shared" si="1"/>
        <v>0.1702176433</v>
      </c>
      <c r="F5" s="277">
        <v>10990.0</v>
      </c>
      <c r="G5" s="276">
        <f t="shared" si="2"/>
        <v>0.1702176433</v>
      </c>
      <c r="H5" s="278">
        <v>7693.0</v>
      </c>
      <c r="I5" s="276">
        <f t="shared" si="3"/>
        <v>0.2431680619</v>
      </c>
      <c r="J5" s="279">
        <v>10990.0</v>
      </c>
      <c r="K5" s="280">
        <f t="shared" si="4"/>
        <v>0.1702176433</v>
      </c>
      <c r="L5" s="279">
        <v>10990.0</v>
      </c>
      <c r="M5" s="280">
        <f t="shared" si="5"/>
        <v>0.1702176433</v>
      </c>
      <c r="N5" s="279">
        <v>10990.0</v>
      </c>
      <c r="O5" s="281">
        <f t="shared" si="6"/>
        <v>0.1702176433</v>
      </c>
      <c r="P5" s="252">
        <f>+'CARTA KENTO'!H950</f>
        <v>1870.6919</v>
      </c>
    </row>
    <row r="6" ht="9.75" customHeight="1">
      <c r="A6" s="253"/>
      <c r="B6" s="282" t="s">
        <v>619</v>
      </c>
      <c r="C6" s="283" t="s">
        <v>818</v>
      </c>
      <c r="D6" s="256">
        <v>10990.0</v>
      </c>
      <c r="E6" s="257">
        <f t="shared" si="1"/>
        <v>0.1898252484</v>
      </c>
      <c r="F6" s="258">
        <v>10990.0</v>
      </c>
      <c r="G6" s="257">
        <f t="shared" si="2"/>
        <v>0.1898252484</v>
      </c>
      <c r="H6" s="259">
        <v>10990.0</v>
      </c>
      <c r="I6" s="257">
        <f t="shared" si="3"/>
        <v>0.1898252484</v>
      </c>
      <c r="J6" s="259">
        <v>10990.0</v>
      </c>
      <c r="K6" s="260">
        <f t="shared" si="4"/>
        <v>0.1898252484</v>
      </c>
      <c r="L6" s="259">
        <v>10990.0</v>
      </c>
      <c r="M6" s="260">
        <f t="shared" si="5"/>
        <v>0.1898252484</v>
      </c>
      <c r="N6" s="259">
        <v>10990.0</v>
      </c>
      <c r="O6" s="262">
        <f t="shared" si="6"/>
        <v>0.1898252484</v>
      </c>
      <c r="P6" s="263">
        <f>+'CARTA KENTO'!H977</f>
        <v>2086.17948</v>
      </c>
    </row>
    <row r="7" ht="9.75" customHeight="1">
      <c r="A7" s="253"/>
      <c r="B7" s="254" t="s">
        <v>819</v>
      </c>
      <c r="C7" s="283" t="s">
        <v>820</v>
      </c>
      <c r="D7" s="256">
        <v>10990.0</v>
      </c>
      <c r="E7" s="257">
        <f t="shared" si="1"/>
        <v>0.09556176433</v>
      </c>
      <c r="F7" s="258">
        <v>10990.0</v>
      </c>
      <c r="G7" s="257">
        <f t="shared" si="2"/>
        <v>0.09556176433</v>
      </c>
      <c r="H7" s="284">
        <v>7693.0</v>
      </c>
      <c r="I7" s="257">
        <f t="shared" si="3"/>
        <v>0.1365168062</v>
      </c>
      <c r="J7" s="259">
        <v>10990.0</v>
      </c>
      <c r="K7" s="260">
        <f t="shared" si="4"/>
        <v>0.09556176433</v>
      </c>
      <c r="L7" s="259">
        <v>10990.0</v>
      </c>
      <c r="M7" s="260">
        <f t="shared" si="5"/>
        <v>0.09556176433</v>
      </c>
      <c r="N7" s="259">
        <v>10990.0</v>
      </c>
      <c r="O7" s="262">
        <f t="shared" si="6"/>
        <v>0.09556176433</v>
      </c>
      <c r="P7" s="263">
        <f>+'CARTA KENTO'!H1107</f>
        <v>1050.22379</v>
      </c>
    </row>
    <row r="8" ht="9.75" customHeight="1">
      <c r="A8" s="253"/>
      <c r="B8" s="254" t="s">
        <v>821</v>
      </c>
      <c r="C8" s="283" t="s">
        <v>822</v>
      </c>
      <c r="D8" s="256">
        <v>10990.0</v>
      </c>
      <c r="E8" s="257">
        <f t="shared" si="1"/>
        <v>0.09318674522</v>
      </c>
      <c r="F8" s="258">
        <v>10990.0</v>
      </c>
      <c r="G8" s="257">
        <f t="shared" si="2"/>
        <v>0.09318674522</v>
      </c>
      <c r="H8" s="259">
        <v>10990.0</v>
      </c>
      <c r="I8" s="257">
        <f t="shared" si="3"/>
        <v>0.09318674522</v>
      </c>
      <c r="J8" s="259">
        <v>10990.0</v>
      </c>
      <c r="K8" s="260">
        <f t="shared" si="4"/>
        <v>0.09318674522</v>
      </c>
      <c r="L8" s="259">
        <v>10990.0</v>
      </c>
      <c r="M8" s="260">
        <f t="shared" si="5"/>
        <v>0.09318674522</v>
      </c>
      <c r="N8" s="259">
        <v>10990.0</v>
      </c>
      <c r="O8" s="262">
        <f t="shared" si="6"/>
        <v>0.09318674522</v>
      </c>
      <c r="P8" s="263">
        <f>+'CARTA KENTO'!H1057</f>
        <v>1024.12233</v>
      </c>
    </row>
    <row r="9" ht="9.75" customHeight="1">
      <c r="A9" s="253"/>
      <c r="B9" s="254" t="s">
        <v>620</v>
      </c>
      <c r="C9" s="283" t="s">
        <v>823</v>
      </c>
      <c r="D9" s="256">
        <v>10990.0</v>
      </c>
      <c r="E9" s="257">
        <f t="shared" si="1"/>
        <v>0.09815117834</v>
      </c>
      <c r="F9" s="258">
        <v>10990.0</v>
      </c>
      <c r="G9" s="257">
        <f t="shared" si="2"/>
        <v>0.09815117834</v>
      </c>
      <c r="H9" s="259">
        <v>10990.0</v>
      </c>
      <c r="I9" s="257">
        <f t="shared" si="3"/>
        <v>0.09815117834</v>
      </c>
      <c r="J9" s="259">
        <v>10990.0</v>
      </c>
      <c r="K9" s="260">
        <f t="shared" si="4"/>
        <v>0.09815117834</v>
      </c>
      <c r="L9" s="259">
        <v>10990.0</v>
      </c>
      <c r="M9" s="260">
        <f t="shared" si="5"/>
        <v>0.09815117834</v>
      </c>
      <c r="N9" s="259">
        <v>10990.0</v>
      </c>
      <c r="O9" s="262">
        <f t="shared" si="6"/>
        <v>0.09815117834</v>
      </c>
      <c r="P9" s="263">
        <f>+'CARTA KENTO'!H998</f>
        <v>1078.68145</v>
      </c>
    </row>
    <row r="10" ht="9.75" customHeight="1">
      <c r="A10" s="253"/>
      <c r="B10" s="254" t="s">
        <v>824</v>
      </c>
      <c r="C10" s="283" t="s">
        <v>825</v>
      </c>
      <c r="D10" s="256">
        <v>10990.0</v>
      </c>
      <c r="E10" s="257">
        <f t="shared" si="1"/>
        <v>0.08139145223</v>
      </c>
      <c r="F10" s="258">
        <v>10990.0</v>
      </c>
      <c r="G10" s="257">
        <f t="shared" si="2"/>
        <v>0.08139145223</v>
      </c>
      <c r="H10" s="284">
        <v>7693.0</v>
      </c>
      <c r="I10" s="257">
        <f t="shared" si="3"/>
        <v>0.1162735032</v>
      </c>
      <c r="J10" s="259">
        <v>10990.0</v>
      </c>
      <c r="K10" s="260">
        <f t="shared" si="4"/>
        <v>0.08139145223</v>
      </c>
      <c r="L10" s="259">
        <v>10990.0</v>
      </c>
      <c r="M10" s="260">
        <f t="shared" si="5"/>
        <v>0.08139145223</v>
      </c>
      <c r="N10" s="259">
        <v>10990.0</v>
      </c>
      <c r="O10" s="262">
        <f t="shared" si="6"/>
        <v>0.08139145223</v>
      </c>
      <c r="P10" s="263">
        <f>+'CARTA KENTO'!H1027</f>
        <v>894.49206</v>
      </c>
    </row>
    <row r="11" ht="9.75" customHeight="1">
      <c r="A11" s="253"/>
      <c r="B11" s="254" t="s">
        <v>826</v>
      </c>
      <c r="C11" s="283" t="s">
        <v>827</v>
      </c>
      <c r="D11" s="256">
        <v>26990.0</v>
      </c>
      <c r="E11" s="257">
        <f t="shared" si="1"/>
        <v>0.1656105672</v>
      </c>
      <c r="F11" s="258">
        <v>26990.0</v>
      </c>
      <c r="G11" s="257">
        <f t="shared" si="2"/>
        <v>0.1656105672</v>
      </c>
      <c r="H11" s="261">
        <v>26990.0</v>
      </c>
      <c r="I11" s="257">
        <f t="shared" si="3"/>
        <v>0.1656105672</v>
      </c>
      <c r="J11" s="259">
        <v>26990.0</v>
      </c>
      <c r="K11" s="260">
        <f t="shared" si="4"/>
        <v>0.1656105672</v>
      </c>
      <c r="L11" s="259">
        <v>26990.0</v>
      </c>
      <c r="M11" s="260">
        <f t="shared" si="5"/>
        <v>0.1656105672</v>
      </c>
      <c r="N11" s="259">
        <v>26990.0</v>
      </c>
      <c r="O11" s="262">
        <f t="shared" si="6"/>
        <v>0.1656105672</v>
      </c>
      <c r="P11" s="263">
        <f>+'CARTA KENTO'!H1085</f>
        <v>4469.82921</v>
      </c>
    </row>
    <row r="12" ht="9.75" customHeight="1">
      <c r="A12" s="253"/>
      <c r="B12" s="254" t="s">
        <v>828</v>
      </c>
      <c r="C12" s="283" t="s">
        <v>829</v>
      </c>
      <c r="D12" s="256">
        <v>10990.0</v>
      </c>
      <c r="E12" s="257">
        <f t="shared" si="1"/>
        <v>0.1349842229</v>
      </c>
      <c r="F12" s="258">
        <v>10990.0</v>
      </c>
      <c r="G12" s="257">
        <f t="shared" si="2"/>
        <v>0.1349842229</v>
      </c>
      <c r="H12" s="284">
        <v>7693.0</v>
      </c>
      <c r="I12" s="257">
        <f t="shared" si="3"/>
        <v>0.1928346042</v>
      </c>
      <c r="J12" s="284">
        <v>7693.0</v>
      </c>
      <c r="K12" s="260">
        <f t="shared" si="4"/>
        <v>0.1928346042</v>
      </c>
      <c r="L12" s="259">
        <v>10990.0</v>
      </c>
      <c r="M12" s="260">
        <f t="shared" si="5"/>
        <v>0.1349842229</v>
      </c>
      <c r="N12" s="259">
        <v>10990.0</v>
      </c>
      <c r="O12" s="262">
        <f t="shared" si="6"/>
        <v>0.1349842229</v>
      </c>
      <c r="P12" s="263">
        <f>+'CARTA KENTO'!H5780</f>
        <v>1483.47661</v>
      </c>
    </row>
    <row r="13" ht="9.75" customHeight="1">
      <c r="A13" s="253"/>
      <c r="B13" s="254" t="s">
        <v>830</v>
      </c>
      <c r="C13" s="283" t="s">
        <v>831</v>
      </c>
      <c r="D13" s="256">
        <v>10990.0</v>
      </c>
      <c r="E13" s="257">
        <f t="shared" si="1"/>
        <v>0.151455707</v>
      </c>
      <c r="F13" s="258">
        <v>10990.0</v>
      </c>
      <c r="G13" s="257">
        <f t="shared" si="2"/>
        <v>0.151455707</v>
      </c>
      <c r="H13" s="284">
        <v>7693.0</v>
      </c>
      <c r="I13" s="257">
        <f t="shared" si="3"/>
        <v>0.2163652957</v>
      </c>
      <c r="J13" s="284">
        <v>7693.0</v>
      </c>
      <c r="K13" s="260">
        <f t="shared" si="4"/>
        <v>0.2163652957</v>
      </c>
      <c r="L13" s="259">
        <v>10990.0</v>
      </c>
      <c r="M13" s="260">
        <f t="shared" si="5"/>
        <v>0.151455707</v>
      </c>
      <c r="N13" s="259">
        <v>10990.0</v>
      </c>
      <c r="O13" s="262">
        <f t="shared" si="6"/>
        <v>0.151455707</v>
      </c>
      <c r="P13" s="263">
        <f>+'CARTA KENTO'!H5809</f>
        <v>1664.49822</v>
      </c>
    </row>
    <row r="14" ht="9.75" customHeight="1">
      <c r="A14" s="253"/>
      <c r="B14" s="254" t="s">
        <v>729</v>
      </c>
      <c r="C14" s="283" t="s">
        <v>832</v>
      </c>
      <c r="D14" s="256">
        <v>11990.0</v>
      </c>
      <c r="E14" s="257">
        <f t="shared" si="1"/>
        <v>0.1499323578</v>
      </c>
      <c r="F14" s="258">
        <v>11990.0</v>
      </c>
      <c r="G14" s="257">
        <f t="shared" si="2"/>
        <v>0.1499323578</v>
      </c>
      <c r="H14" s="284">
        <v>8393.0</v>
      </c>
      <c r="I14" s="257">
        <f t="shared" si="3"/>
        <v>0.2141890826</v>
      </c>
      <c r="J14" s="284">
        <v>8393.0</v>
      </c>
      <c r="K14" s="260">
        <f t="shared" si="4"/>
        <v>0.2141890826</v>
      </c>
      <c r="L14" s="259">
        <v>11990.0</v>
      </c>
      <c r="M14" s="260">
        <f t="shared" si="5"/>
        <v>0.1499323578</v>
      </c>
      <c r="N14" s="259">
        <v>11990.0</v>
      </c>
      <c r="O14" s="262">
        <f t="shared" si="6"/>
        <v>0.1499323578</v>
      </c>
      <c r="P14" s="263">
        <f>+'CARTA KENTO'!H5841</f>
        <v>1797.68897</v>
      </c>
    </row>
    <row r="15" ht="9.75" customHeight="1">
      <c r="A15" s="253"/>
      <c r="B15" s="254" t="s">
        <v>833</v>
      </c>
      <c r="C15" s="283" t="s">
        <v>834</v>
      </c>
      <c r="D15" s="256">
        <v>8990.0</v>
      </c>
      <c r="E15" s="257">
        <f t="shared" si="1"/>
        <v>0.1058251513</v>
      </c>
      <c r="F15" s="258">
        <v>8990.0</v>
      </c>
      <c r="G15" s="257">
        <f t="shared" si="2"/>
        <v>0.1058251513</v>
      </c>
      <c r="H15" s="284">
        <v>6293.0</v>
      </c>
      <c r="I15" s="257">
        <f t="shared" si="3"/>
        <v>0.1511787875</v>
      </c>
      <c r="J15" s="284">
        <v>6293.0</v>
      </c>
      <c r="K15" s="260">
        <f t="shared" si="4"/>
        <v>0.1511787875</v>
      </c>
      <c r="L15" s="259">
        <v>8990.0</v>
      </c>
      <c r="M15" s="260">
        <f t="shared" si="5"/>
        <v>0.1058251513</v>
      </c>
      <c r="N15" s="259">
        <v>8990.0</v>
      </c>
      <c r="O15" s="262">
        <f t="shared" si="6"/>
        <v>0.1058251513</v>
      </c>
      <c r="P15" s="263">
        <f>+'CARTA KENTO'!H5870</f>
        <v>951.36811</v>
      </c>
    </row>
    <row r="16" ht="9.75" customHeight="1">
      <c r="A16" s="253"/>
      <c r="B16" s="254" t="s">
        <v>835</v>
      </c>
      <c r="C16" s="283" t="s">
        <v>836</v>
      </c>
      <c r="D16" s="256">
        <v>10990.0</v>
      </c>
      <c r="E16" s="257">
        <f t="shared" si="1"/>
        <v>0.1401404204</v>
      </c>
      <c r="F16" s="258">
        <v>10990.0</v>
      </c>
      <c r="G16" s="257">
        <f t="shared" si="2"/>
        <v>0.1401404204</v>
      </c>
      <c r="H16" s="284">
        <v>7693.0</v>
      </c>
      <c r="I16" s="257">
        <f t="shared" si="3"/>
        <v>0.2002006005</v>
      </c>
      <c r="J16" s="284">
        <v>7693.0</v>
      </c>
      <c r="K16" s="260">
        <f t="shared" si="4"/>
        <v>0.2002006005</v>
      </c>
      <c r="L16" s="259">
        <v>10990.0</v>
      </c>
      <c r="M16" s="260">
        <f t="shared" si="5"/>
        <v>0.1401404204</v>
      </c>
      <c r="N16" s="259">
        <v>10990.0</v>
      </c>
      <c r="O16" s="262">
        <f t="shared" si="6"/>
        <v>0.1401404204</v>
      </c>
      <c r="P16" s="263">
        <f>+'CARTA KENTO'!H5902</f>
        <v>1540.14322</v>
      </c>
    </row>
    <row r="17" ht="9.75" customHeight="1">
      <c r="A17" s="264"/>
      <c r="B17" s="285" t="s">
        <v>837</v>
      </c>
      <c r="C17" s="286" t="s">
        <v>838</v>
      </c>
      <c r="D17" s="266">
        <v>10990.0</v>
      </c>
      <c r="E17" s="267">
        <f t="shared" si="1"/>
        <v>0.1784909045</v>
      </c>
      <c r="F17" s="268">
        <v>10990.0</v>
      </c>
      <c r="G17" s="267">
        <f t="shared" si="2"/>
        <v>0.1784909045</v>
      </c>
      <c r="H17" s="287">
        <v>7693.0</v>
      </c>
      <c r="I17" s="267">
        <f t="shared" si="3"/>
        <v>0.2549870064</v>
      </c>
      <c r="J17" s="287">
        <v>7693.0</v>
      </c>
      <c r="K17" s="270">
        <f t="shared" si="4"/>
        <v>0.2549870064</v>
      </c>
      <c r="L17" s="269">
        <v>10990.0</v>
      </c>
      <c r="M17" s="270">
        <f t="shared" si="5"/>
        <v>0.1784909045</v>
      </c>
      <c r="N17" s="269">
        <v>10990.0</v>
      </c>
      <c r="O17" s="272">
        <f t="shared" si="6"/>
        <v>0.1784909045</v>
      </c>
      <c r="P17" s="288">
        <f>+'CARTA KENTO'!H5932</f>
        <v>1961.61504</v>
      </c>
    </row>
    <row r="18" ht="9.75" customHeight="1">
      <c r="A18" s="242" t="s">
        <v>839</v>
      </c>
      <c r="B18" s="289" t="s">
        <v>840</v>
      </c>
      <c r="C18" s="290" t="s">
        <v>841</v>
      </c>
      <c r="D18" s="275">
        <v>10990.0</v>
      </c>
      <c r="E18" s="276">
        <f t="shared" si="1"/>
        <v>0.2343598344</v>
      </c>
      <c r="F18" s="277">
        <v>10990.0</v>
      </c>
      <c r="G18" s="276">
        <f t="shared" si="2"/>
        <v>0.2343598344</v>
      </c>
      <c r="H18" s="278">
        <v>7693.0</v>
      </c>
      <c r="I18" s="276">
        <f t="shared" si="3"/>
        <v>0.3347997634</v>
      </c>
      <c r="J18" s="278">
        <v>7693.0</v>
      </c>
      <c r="K18" s="280">
        <f t="shared" si="4"/>
        <v>0.3347997634</v>
      </c>
      <c r="L18" s="279">
        <v>10990.0</v>
      </c>
      <c r="M18" s="280">
        <f t="shared" si="5"/>
        <v>0.2343598344</v>
      </c>
      <c r="N18" s="279">
        <v>10990.0</v>
      </c>
      <c r="O18" s="281">
        <f t="shared" si="6"/>
        <v>0.2343598344</v>
      </c>
      <c r="P18" s="252">
        <f>+'CARTA KENTO'!H5559</f>
        <v>2575.61458</v>
      </c>
    </row>
    <row r="19" ht="9.75" customHeight="1">
      <c r="A19" s="253"/>
      <c r="B19" s="291" t="s">
        <v>842</v>
      </c>
      <c r="C19" s="283" t="s">
        <v>843</v>
      </c>
      <c r="D19" s="256">
        <v>11990.0</v>
      </c>
      <c r="E19" s="257">
        <f t="shared" si="1"/>
        <v>0.2413287248</v>
      </c>
      <c r="F19" s="258">
        <v>11990.0</v>
      </c>
      <c r="G19" s="257">
        <f t="shared" si="2"/>
        <v>0.2413287248</v>
      </c>
      <c r="H19" s="284">
        <v>7693.0</v>
      </c>
      <c r="I19" s="257">
        <f t="shared" si="3"/>
        <v>0.376125232</v>
      </c>
      <c r="J19" s="284">
        <v>8393.0</v>
      </c>
      <c r="K19" s="260">
        <f t="shared" si="4"/>
        <v>0.3447553211</v>
      </c>
      <c r="L19" s="259">
        <v>11990.0</v>
      </c>
      <c r="M19" s="260">
        <f t="shared" si="5"/>
        <v>0.2413287248</v>
      </c>
      <c r="N19" s="259">
        <v>11990.0</v>
      </c>
      <c r="O19" s="262">
        <f t="shared" si="6"/>
        <v>0.2413287248</v>
      </c>
      <c r="P19" s="263">
        <f>+'CARTA KENTO'!H5594</f>
        <v>2893.53141</v>
      </c>
    </row>
    <row r="20" ht="9.75" customHeight="1">
      <c r="A20" s="253"/>
      <c r="B20" s="291" t="s">
        <v>844</v>
      </c>
      <c r="C20" s="283" t="s">
        <v>845</v>
      </c>
      <c r="D20" s="256">
        <v>11990.0</v>
      </c>
      <c r="E20" s="257">
        <f t="shared" si="1"/>
        <v>0.1869195229</v>
      </c>
      <c r="F20" s="258">
        <v>11990.0</v>
      </c>
      <c r="G20" s="257">
        <f t="shared" si="2"/>
        <v>0.1869195229</v>
      </c>
      <c r="H20" s="284">
        <v>8393.0</v>
      </c>
      <c r="I20" s="257">
        <f t="shared" si="3"/>
        <v>0.2670278899</v>
      </c>
      <c r="J20" s="284">
        <v>8393.0</v>
      </c>
      <c r="K20" s="260">
        <f t="shared" si="4"/>
        <v>0.2670278899</v>
      </c>
      <c r="L20" s="259">
        <v>11990.0</v>
      </c>
      <c r="M20" s="260">
        <f t="shared" si="5"/>
        <v>0.1869195229</v>
      </c>
      <c r="N20" s="259">
        <v>11990.0</v>
      </c>
      <c r="O20" s="262">
        <f t="shared" si="6"/>
        <v>0.1869195229</v>
      </c>
      <c r="P20" s="263">
        <f>+'CARTA KENTO'!H5623</f>
        <v>2241.16508</v>
      </c>
    </row>
    <row r="21" ht="9.75" customHeight="1">
      <c r="A21" s="253"/>
      <c r="B21" s="291" t="s">
        <v>846</v>
      </c>
      <c r="C21" s="283" t="s">
        <v>847</v>
      </c>
      <c r="D21" s="256">
        <v>10990.0</v>
      </c>
      <c r="E21" s="257">
        <f t="shared" si="1"/>
        <v>0.2352150318</v>
      </c>
      <c r="F21" s="258">
        <v>10990.0</v>
      </c>
      <c r="G21" s="257">
        <f t="shared" si="2"/>
        <v>0.2352150318</v>
      </c>
      <c r="H21" s="284">
        <v>7693.0</v>
      </c>
      <c r="I21" s="257">
        <f t="shared" si="3"/>
        <v>0.3360214741</v>
      </c>
      <c r="J21" s="284">
        <v>7693.0</v>
      </c>
      <c r="K21" s="260">
        <f t="shared" si="4"/>
        <v>0.3360214741</v>
      </c>
      <c r="L21" s="259">
        <v>10990.0</v>
      </c>
      <c r="M21" s="260">
        <f t="shared" si="5"/>
        <v>0.2352150318</v>
      </c>
      <c r="N21" s="259">
        <v>10990.0</v>
      </c>
      <c r="O21" s="262">
        <f t="shared" si="6"/>
        <v>0.2352150318</v>
      </c>
      <c r="P21" s="263">
        <f>+'CARTA KENTO'!H5657</f>
        <v>2585.0132</v>
      </c>
    </row>
    <row r="22" ht="9.75" customHeight="1">
      <c r="A22" s="253"/>
      <c r="B22" s="289" t="s">
        <v>848</v>
      </c>
      <c r="C22" s="292" t="s">
        <v>849</v>
      </c>
      <c r="D22" s="256">
        <v>11990.0</v>
      </c>
      <c r="E22" s="257">
        <f t="shared" si="1"/>
        <v>0.2199775046</v>
      </c>
      <c r="F22" s="258">
        <v>11990.0</v>
      </c>
      <c r="G22" s="257">
        <f t="shared" si="2"/>
        <v>0.2199775046</v>
      </c>
      <c r="H22" s="284">
        <v>8393.0</v>
      </c>
      <c r="I22" s="257">
        <f t="shared" si="3"/>
        <v>0.314253578</v>
      </c>
      <c r="J22" s="284">
        <v>8393.0</v>
      </c>
      <c r="K22" s="260">
        <f t="shared" si="4"/>
        <v>0.314253578</v>
      </c>
      <c r="L22" s="259">
        <v>11990.0</v>
      </c>
      <c r="M22" s="260">
        <f t="shared" si="5"/>
        <v>0.2199775046</v>
      </c>
      <c r="N22" s="259">
        <v>11990.0</v>
      </c>
      <c r="O22" s="262">
        <f t="shared" si="6"/>
        <v>0.2199775046</v>
      </c>
      <c r="P22" s="263">
        <f>+'CARTA KENTO'!H5687</f>
        <v>2637.53028</v>
      </c>
    </row>
    <row r="23" ht="9.75" customHeight="1">
      <c r="A23" s="253"/>
      <c r="B23" s="291" t="s">
        <v>850</v>
      </c>
      <c r="C23" s="283" t="s">
        <v>851</v>
      </c>
      <c r="D23" s="256">
        <v>12990.0</v>
      </c>
      <c r="E23" s="257">
        <f t="shared" si="1"/>
        <v>0.1914364634</v>
      </c>
      <c r="F23" s="258">
        <v>12990.0</v>
      </c>
      <c r="G23" s="257">
        <f t="shared" si="2"/>
        <v>0.1914364634</v>
      </c>
      <c r="H23" s="284">
        <v>9093.0</v>
      </c>
      <c r="I23" s="257">
        <f t="shared" si="3"/>
        <v>0.273480662</v>
      </c>
      <c r="J23" s="284">
        <v>9093.0</v>
      </c>
      <c r="K23" s="260">
        <f t="shared" si="4"/>
        <v>0.273480662</v>
      </c>
      <c r="L23" s="259">
        <v>12990.0</v>
      </c>
      <c r="M23" s="260">
        <f t="shared" si="5"/>
        <v>0.1914364634</v>
      </c>
      <c r="N23" s="259">
        <v>12990.0</v>
      </c>
      <c r="O23" s="262">
        <f t="shared" si="6"/>
        <v>0.1914364634</v>
      </c>
      <c r="P23" s="263">
        <f>+'CARTA KENTO'!H5719</f>
        <v>2486.75966</v>
      </c>
    </row>
    <row r="24" ht="9.75" customHeight="1">
      <c r="A24" s="253"/>
      <c r="B24" s="291" t="s">
        <v>852</v>
      </c>
      <c r="C24" s="283" t="s">
        <v>853</v>
      </c>
      <c r="D24" s="266">
        <v>12990.0</v>
      </c>
      <c r="E24" s="267">
        <f t="shared" si="1"/>
        <v>0.1789561209</v>
      </c>
      <c r="F24" s="268">
        <v>12990.0</v>
      </c>
      <c r="G24" s="267">
        <f t="shared" si="2"/>
        <v>0.1789561209</v>
      </c>
      <c r="H24" s="287">
        <v>9563.0</v>
      </c>
      <c r="I24" s="267">
        <f t="shared" si="3"/>
        <v>0.2430868985</v>
      </c>
      <c r="J24" s="287">
        <v>9093.0</v>
      </c>
      <c r="K24" s="270">
        <f t="shared" si="4"/>
        <v>0.2556516012</v>
      </c>
      <c r="L24" s="269">
        <v>12990.0</v>
      </c>
      <c r="M24" s="270">
        <f t="shared" si="5"/>
        <v>0.1789561209</v>
      </c>
      <c r="N24" s="269">
        <v>12990.0</v>
      </c>
      <c r="O24" s="272">
        <f t="shared" si="6"/>
        <v>0.1789561209</v>
      </c>
      <c r="P24" s="288">
        <f>+'CARTA KENTO'!H5748</f>
        <v>2324.64001</v>
      </c>
    </row>
    <row r="25" ht="9.75" customHeight="1">
      <c r="A25" s="293" t="s">
        <v>854</v>
      </c>
      <c r="B25" s="294" t="s">
        <v>223</v>
      </c>
      <c r="C25" s="274" t="s">
        <v>855</v>
      </c>
      <c r="D25" s="275">
        <v>9290.0</v>
      </c>
      <c r="E25" s="276">
        <f t="shared" si="1"/>
        <v>0.2117353294</v>
      </c>
      <c r="F25" s="277">
        <v>9290.0</v>
      </c>
      <c r="G25" s="276">
        <f t="shared" si="2"/>
        <v>0.2117353294</v>
      </c>
      <c r="H25" s="279">
        <v>9290.0</v>
      </c>
      <c r="I25" s="276">
        <f t="shared" si="3"/>
        <v>0.2117353294</v>
      </c>
      <c r="J25" s="279">
        <v>9290.0</v>
      </c>
      <c r="K25" s="280">
        <f t="shared" si="4"/>
        <v>0.2117353294</v>
      </c>
      <c r="L25" s="279">
        <v>9290.0</v>
      </c>
      <c r="M25" s="280">
        <f t="shared" si="5"/>
        <v>0.2117353294</v>
      </c>
      <c r="N25" s="279">
        <v>9290.0</v>
      </c>
      <c r="O25" s="281">
        <f t="shared" si="6"/>
        <v>0.2117353294</v>
      </c>
      <c r="P25" s="252">
        <f>+'CARTA KENTO'!H1132</f>
        <v>1967.02121</v>
      </c>
    </row>
    <row r="26" ht="9.75" customHeight="1">
      <c r="A26" s="253"/>
      <c r="B26" s="291" t="s">
        <v>856</v>
      </c>
      <c r="C26" s="283" t="s">
        <v>857</v>
      </c>
      <c r="D26" s="256">
        <v>9290.0</v>
      </c>
      <c r="E26" s="257">
        <f t="shared" si="1"/>
        <v>0.271869014</v>
      </c>
      <c r="F26" s="258">
        <v>9290.0</v>
      </c>
      <c r="G26" s="257">
        <f t="shared" si="2"/>
        <v>0.271869014</v>
      </c>
      <c r="H26" s="259">
        <v>9290.0</v>
      </c>
      <c r="I26" s="257">
        <f t="shared" si="3"/>
        <v>0.271869014</v>
      </c>
      <c r="J26" s="259">
        <v>9290.0</v>
      </c>
      <c r="K26" s="260">
        <f t="shared" si="4"/>
        <v>0.271869014</v>
      </c>
      <c r="L26" s="259">
        <v>9290.0</v>
      </c>
      <c r="M26" s="260">
        <f t="shared" si="5"/>
        <v>0.271869014</v>
      </c>
      <c r="N26" s="259">
        <v>9290.0</v>
      </c>
      <c r="O26" s="262">
        <f t="shared" si="6"/>
        <v>0.271869014</v>
      </c>
      <c r="P26" s="263">
        <f>+'CARTA KENTO'!H1158</f>
        <v>2525.66314</v>
      </c>
    </row>
    <row r="27" ht="9.75" customHeight="1">
      <c r="A27" s="253"/>
      <c r="B27" s="295" t="s">
        <v>858</v>
      </c>
      <c r="C27" s="296" t="s">
        <v>859</v>
      </c>
      <c r="D27" s="297"/>
      <c r="E27" s="298" t="str">
        <f t="shared" si="1"/>
        <v>#DIV/0!</v>
      </c>
      <c r="F27" s="299"/>
      <c r="G27" s="298" t="str">
        <f t="shared" si="2"/>
        <v>#DIV/0!</v>
      </c>
      <c r="H27" s="300"/>
      <c r="I27" s="298" t="str">
        <f t="shared" si="3"/>
        <v>#DIV/0!</v>
      </c>
      <c r="J27" s="300"/>
      <c r="K27" s="301" t="str">
        <f t="shared" si="4"/>
        <v>#DIV/0!</v>
      </c>
      <c r="L27" s="300"/>
      <c r="M27" s="301" t="str">
        <f t="shared" si="5"/>
        <v>#DIV/0!</v>
      </c>
      <c r="N27" s="300"/>
      <c r="O27" s="302" t="str">
        <f t="shared" si="6"/>
        <v>#DIV/0!</v>
      </c>
      <c r="P27" s="303"/>
    </row>
    <row r="28" ht="9.75" customHeight="1">
      <c r="A28" s="253"/>
      <c r="B28" s="295" t="s">
        <v>860</v>
      </c>
      <c r="C28" s="296" t="s">
        <v>861</v>
      </c>
      <c r="D28" s="297"/>
      <c r="E28" s="298" t="str">
        <f t="shared" si="1"/>
        <v>#DIV/0!</v>
      </c>
      <c r="F28" s="299"/>
      <c r="G28" s="298" t="str">
        <f t="shared" si="2"/>
        <v>#DIV/0!</v>
      </c>
      <c r="H28" s="300"/>
      <c r="I28" s="298" t="str">
        <f t="shared" si="3"/>
        <v>#DIV/0!</v>
      </c>
      <c r="J28" s="300"/>
      <c r="K28" s="301" t="str">
        <f t="shared" si="4"/>
        <v>#DIV/0!</v>
      </c>
      <c r="L28" s="300"/>
      <c r="M28" s="301" t="str">
        <f t="shared" si="5"/>
        <v>#DIV/0!</v>
      </c>
      <c r="N28" s="300"/>
      <c r="O28" s="302" t="str">
        <f t="shared" si="6"/>
        <v>#DIV/0!</v>
      </c>
      <c r="P28" s="303"/>
    </row>
    <row r="29" ht="9.75" customHeight="1">
      <c r="A29" s="253"/>
      <c r="B29" s="295" t="s">
        <v>862</v>
      </c>
      <c r="C29" s="296" t="s">
        <v>863</v>
      </c>
      <c r="D29" s="304"/>
      <c r="E29" s="305" t="str">
        <f t="shared" si="1"/>
        <v>#DIV/0!</v>
      </c>
      <c r="F29" s="306"/>
      <c r="G29" s="305" t="str">
        <f t="shared" si="2"/>
        <v>#DIV/0!</v>
      </c>
      <c r="H29" s="307"/>
      <c r="I29" s="305" t="str">
        <f t="shared" si="3"/>
        <v>#DIV/0!</v>
      </c>
      <c r="J29" s="307"/>
      <c r="K29" s="308" t="str">
        <f t="shared" si="4"/>
        <v>#DIV/0!</v>
      </c>
      <c r="L29" s="307"/>
      <c r="M29" s="308" t="str">
        <f t="shared" si="5"/>
        <v>#DIV/0!</v>
      </c>
      <c r="N29" s="307"/>
      <c r="O29" s="309" t="str">
        <f t="shared" si="6"/>
        <v>#DIV/0!</v>
      </c>
      <c r="P29" s="310"/>
    </row>
    <row r="30" ht="9.75" customHeight="1">
      <c r="A30" s="293" t="s">
        <v>864</v>
      </c>
      <c r="B30" s="294" t="s">
        <v>629</v>
      </c>
      <c r="C30" s="274" t="s">
        <v>865</v>
      </c>
      <c r="D30" s="245">
        <v>24000.0</v>
      </c>
      <c r="E30" s="246">
        <f t="shared" si="1"/>
        <v>0.278404665</v>
      </c>
      <c r="F30" s="311">
        <v>21990.0</v>
      </c>
      <c r="G30" s="246">
        <f t="shared" si="2"/>
        <v>0.3038522947</v>
      </c>
      <c r="H30" s="250">
        <v>24000.0</v>
      </c>
      <c r="I30" s="246">
        <f t="shared" si="3"/>
        <v>0.278404665</v>
      </c>
      <c r="J30" s="312">
        <v>19200.0</v>
      </c>
      <c r="K30" s="249">
        <f t="shared" si="4"/>
        <v>0.3480058313</v>
      </c>
      <c r="L30" s="250">
        <v>24000.0</v>
      </c>
      <c r="M30" s="249">
        <f t="shared" si="5"/>
        <v>0.278404665</v>
      </c>
      <c r="N30" s="250">
        <v>24000.0</v>
      </c>
      <c r="O30" s="251">
        <f t="shared" si="6"/>
        <v>0.278404665</v>
      </c>
      <c r="P30" s="252">
        <f>+'CARTA KENTO'!H1431</f>
        <v>6681.71196</v>
      </c>
    </row>
    <row r="31" ht="9.75" customHeight="1">
      <c r="A31" s="253"/>
      <c r="B31" s="291" t="s">
        <v>630</v>
      </c>
      <c r="C31" s="283" t="s">
        <v>866</v>
      </c>
      <c r="D31" s="256">
        <v>32290.0</v>
      </c>
      <c r="E31" s="257">
        <f t="shared" si="1"/>
        <v>0.2983567337</v>
      </c>
      <c r="F31" s="313">
        <v>29990.0</v>
      </c>
      <c r="G31" s="257">
        <f t="shared" si="2"/>
        <v>0.3212383771</v>
      </c>
      <c r="H31" s="284">
        <v>25193.0</v>
      </c>
      <c r="I31" s="257">
        <f t="shared" si="3"/>
        <v>0.3824053876</v>
      </c>
      <c r="J31" s="314">
        <v>25193.0</v>
      </c>
      <c r="K31" s="260">
        <f t="shared" si="4"/>
        <v>0.3824053876</v>
      </c>
      <c r="L31" s="261">
        <v>32290.0</v>
      </c>
      <c r="M31" s="260">
        <f t="shared" si="5"/>
        <v>0.2983567337</v>
      </c>
      <c r="N31" s="261">
        <v>32290.0</v>
      </c>
      <c r="O31" s="262">
        <f t="shared" si="6"/>
        <v>0.2983567337</v>
      </c>
      <c r="P31" s="263">
        <f>+'CARTA KENTO'!H1551</f>
        <v>9633.93893</v>
      </c>
    </row>
    <row r="32" ht="9.75" customHeight="1">
      <c r="A32" s="253"/>
      <c r="B32" s="291" t="s">
        <v>618</v>
      </c>
      <c r="C32" s="283" t="s">
        <v>867</v>
      </c>
      <c r="D32" s="256">
        <v>42000.0</v>
      </c>
      <c r="E32" s="257">
        <f t="shared" si="1"/>
        <v>0.2998192817</v>
      </c>
      <c r="F32" s="313">
        <v>36990.0</v>
      </c>
      <c r="G32" s="257">
        <f t="shared" si="2"/>
        <v>0.3404274082</v>
      </c>
      <c r="H32" s="261">
        <v>42000.0</v>
      </c>
      <c r="I32" s="257">
        <f t="shared" si="3"/>
        <v>0.2998192817</v>
      </c>
      <c r="J32" s="284">
        <v>31500.0</v>
      </c>
      <c r="K32" s="260">
        <f t="shared" si="4"/>
        <v>0.3997590422</v>
      </c>
      <c r="L32" s="261">
        <v>42000.0</v>
      </c>
      <c r="M32" s="260">
        <f t="shared" si="5"/>
        <v>0.2998192817</v>
      </c>
      <c r="N32" s="261">
        <v>42000.0</v>
      </c>
      <c r="O32" s="262">
        <f t="shared" si="6"/>
        <v>0.2998192817</v>
      </c>
      <c r="P32" s="263">
        <f>+'CARTA KENTO'!H925</f>
        <v>12592.40983</v>
      </c>
    </row>
    <row r="33" ht="9.75" customHeight="1">
      <c r="A33" s="253"/>
      <c r="B33" s="291" t="s">
        <v>632</v>
      </c>
      <c r="C33" s="283" t="s">
        <v>868</v>
      </c>
      <c r="D33" s="256">
        <v>48990.0</v>
      </c>
      <c r="E33" s="257">
        <f t="shared" si="1"/>
        <v>0.3814226671</v>
      </c>
      <c r="F33" s="258">
        <v>48990.0</v>
      </c>
      <c r="G33" s="257">
        <f t="shared" si="2"/>
        <v>0.3814226671</v>
      </c>
      <c r="H33" s="261">
        <v>48990.0</v>
      </c>
      <c r="I33" s="257">
        <f t="shared" si="3"/>
        <v>0.3814226671</v>
      </c>
      <c r="J33" s="261">
        <v>48990.0</v>
      </c>
      <c r="K33" s="260">
        <f t="shared" si="4"/>
        <v>0.3814226671</v>
      </c>
      <c r="L33" s="261">
        <v>48990.0</v>
      </c>
      <c r="M33" s="260">
        <f t="shared" si="5"/>
        <v>0.3814226671</v>
      </c>
      <c r="N33" s="261">
        <v>48990.0</v>
      </c>
      <c r="O33" s="262">
        <f t="shared" si="6"/>
        <v>0.3814226671</v>
      </c>
      <c r="P33" s="263">
        <f>+'CARTA KENTO'!H1796</f>
        <v>18685.89646</v>
      </c>
    </row>
    <row r="34" ht="9.75" customHeight="1">
      <c r="A34" s="253"/>
      <c r="B34" s="291" t="s">
        <v>634</v>
      </c>
      <c r="C34" s="283" t="s">
        <v>869</v>
      </c>
      <c r="D34" s="256">
        <v>52290.0</v>
      </c>
      <c r="E34" s="257">
        <f t="shared" si="1"/>
        <v>0.3132052236</v>
      </c>
      <c r="F34" s="313">
        <v>49990.0</v>
      </c>
      <c r="G34" s="257">
        <f t="shared" si="2"/>
        <v>0.3276155459</v>
      </c>
      <c r="H34" s="261">
        <v>52290.0</v>
      </c>
      <c r="I34" s="257">
        <f t="shared" si="3"/>
        <v>0.3132052236</v>
      </c>
      <c r="J34" s="284">
        <v>41832.0</v>
      </c>
      <c r="K34" s="260">
        <f t="shared" si="4"/>
        <v>0.3915065295</v>
      </c>
      <c r="L34" s="261">
        <v>52290.0</v>
      </c>
      <c r="M34" s="260">
        <f t="shared" si="5"/>
        <v>0.3132052236</v>
      </c>
      <c r="N34" s="261">
        <v>52290.0</v>
      </c>
      <c r="O34" s="262">
        <f t="shared" si="6"/>
        <v>0.3132052236</v>
      </c>
      <c r="P34" s="263">
        <f>+'CARTA KENTO'!H1902</f>
        <v>16377.50114</v>
      </c>
    </row>
    <row r="35" ht="9.75" customHeight="1">
      <c r="A35" s="253"/>
      <c r="B35" s="289" t="s">
        <v>636</v>
      </c>
      <c r="C35" s="283" t="s">
        <v>870</v>
      </c>
      <c r="D35" s="315">
        <v>52290.0</v>
      </c>
      <c r="E35" s="316">
        <f t="shared" si="1"/>
        <v>0.3068945368</v>
      </c>
      <c r="F35" s="317">
        <v>49990.0</v>
      </c>
      <c r="G35" s="316">
        <f t="shared" si="2"/>
        <v>0.3210145095</v>
      </c>
      <c r="H35" s="318">
        <v>52290.0</v>
      </c>
      <c r="I35" s="316">
        <f t="shared" si="3"/>
        <v>0.3068945368</v>
      </c>
      <c r="J35" s="318">
        <v>52290.0</v>
      </c>
      <c r="K35" s="319">
        <f t="shared" si="4"/>
        <v>0.3068945368</v>
      </c>
      <c r="L35" s="318">
        <v>52290.0</v>
      </c>
      <c r="M35" s="319">
        <f t="shared" si="5"/>
        <v>0.3068945368</v>
      </c>
      <c r="N35" s="318">
        <v>52290.0</v>
      </c>
      <c r="O35" s="320">
        <f t="shared" si="6"/>
        <v>0.3068945368</v>
      </c>
      <c r="P35" s="288">
        <f>+'CARTA KENTO'!H1937</f>
        <v>16047.51533</v>
      </c>
    </row>
    <row r="36" ht="9.75" customHeight="1">
      <c r="A36" s="321" t="s">
        <v>871</v>
      </c>
      <c r="B36" s="294" t="s">
        <v>637</v>
      </c>
      <c r="C36" s="322" t="s">
        <v>872</v>
      </c>
      <c r="D36" s="245">
        <v>9990.0</v>
      </c>
      <c r="E36" s="246">
        <f t="shared" si="1"/>
        <v>0.2025556296</v>
      </c>
      <c r="F36" s="247">
        <v>9990.0</v>
      </c>
      <c r="G36" s="246">
        <f t="shared" si="2"/>
        <v>0.2025556296</v>
      </c>
      <c r="H36" s="312">
        <v>6993.0</v>
      </c>
      <c r="I36" s="246">
        <f t="shared" si="3"/>
        <v>0.2893651852</v>
      </c>
      <c r="J36" s="248">
        <v>9990.0</v>
      </c>
      <c r="K36" s="249">
        <f t="shared" si="4"/>
        <v>0.2025556296</v>
      </c>
      <c r="L36" s="248">
        <v>9990.0</v>
      </c>
      <c r="M36" s="249">
        <f t="shared" si="5"/>
        <v>0.2025556296</v>
      </c>
      <c r="N36" s="248">
        <v>9990.0</v>
      </c>
      <c r="O36" s="251">
        <f t="shared" si="6"/>
        <v>0.2025556296</v>
      </c>
      <c r="P36" s="252">
        <f>+'CARTA KENTO'!H1996</f>
        <v>2023.53074</v>
      </c>
    </row>
    <row r="37" ht="9.75" customHeight="1">
      <c r="A37" s="323"/>
      <c r="B37" s="291" t="s">
        <v>638</v>
      </c>
      <c r="C37" s="324" t="s">
        <v>873</v>
      </c>
      <c r="D37" s="256">
        <v>10990.0</v>
      </c>
      <c r="E37" s="257">
        <f t="shared" si="1"/>
        <v>0.2693550382</v>
      </c>
      <c r="F37" s="313">
        <v>7690.0</v>
      </c>
      <c r="G37" s="257">
        <f t="shared" si="2"/>
        <v>0.384943026</v>
      </c>
      <c r="H37" s="284">
        <v>7693.0</v>
      </c>
      <c r="I37" s="257">
        <f t="shared" si="3"/>
        <v>0.3847929117</v>
      </c>
      <c r="J37" s="284">
        <v>7693.0</v>
      </c>
      <c r="K37" s="260">
        <f t="shared" si="4"/>
        <v>0.3847929117</v>
      </c>
      <c r="L37" s="261">
        <v>10990.0</v>
      </c>
      <c r="M37" s="260">
        <f t="shared" si="5"/>
        <v>0.2693550382</v>
      </c>
      <c r="N37" s="261">
        <v>10990.0</v>
      </c>
      <c r="O37" s="262">
        <f t="shared" si="6"/>
        <v>0.2693550382</v>
      </c>
      <c r="P37" s="263">
        <f>+'CARTA KENTO'!H2028</f>
        <v>2960.21187</v>
      </c>
    </row>
    <row r="38" ht="9.75" customHeight="1">
      <c r="A38" s="323"/>
      <c r="B38" s="291" t="s">
        <v>639</v>
      </c>
      <c r="C38" s="324" t="s">
        <v>874</v>
      </c>
      <c r="D38" s="256">
        <v>11990.0</v>
      </c>
      <c r="E38" s="257">
        <f t="shared" si="1"/>
        <v>0.2431355596</v>
      </c>
      <c r="F38" s="313">
        <v>8390.0</v>
      </c>
      <c r="G38" s="257">
        <f t="shared" si="2"/>
        <v>0.3474607104</v>
      </c>
      <c r="H38" s="284">
        <v>8393.0</v>
      </c>
      <c r="I38" s="257">
        <f t="shared" si="3"/>
        <v>0.3473365138</v>
      </c>
      <c r="J38" s="284">
        <v>8393.0</v>
      </c>
      <c r="K38" s="260">
        <f t="shared" si="4"/>
        <v>0.3473365138</v>
      </c>
      <c r="L38" s="261">
        <v>11990.0</v>
      </c>
      <c r="M38" s="260">
        <f t="shared" si="5"/>
        <v>0.2431355596</v>
      </c>
      <c r="N38" s="261">
        <v>11990.0</v>
      </c>
      <c r="O38" s="262">
        <f t="shared" si="6"/>
        <v>0.2431355596</v>
      </c>
      <c r="P38" s="263">
        <f>+'CARTA KENTO'!H2064</f>
        <v>2915.19536</v>
      </c>
    </row>
    <row r="39" ht="9.75" customHeight="1">
      <c r="A39" s="323"/>
      <c r="B39" s="291" t="s">
        <v>640</v>
      </c>
      <c r="C39" s="324" t="s">
        <v>875</v>
      </c>
      <c r="D39" s="256">
        <v>11990.0</v>
      </c>
      <c r="E39" s="257">
        <f t="shared" si="1"/>
        <v>0.2670807615</v>
      </c>
      <c r="F39" s="313">
        <v>8390.0</v>
      </c>
      <c r="G39" s="257">
        <f t="shared" si="2"/>
        <v>0.3816803731</v>
      </c>
      <c r="H39" s="284">
        <v>8393.0</v>
      </c>
      <c r="I39" s="257">
        <f t="shared" si="3"/>
        <v>0.381543945</v>
      </c>
      <c r="J39" s="284">
        <v>8393.0</v>
      </c>
      <c r="K39" s="260">
        <f t="shared" si="4"/>
        <v>0.381543945</v>
      </c>
      <c r="L39" s="261">
        <v>11990.0</v>
      </c>
      <c r="M39" s="260">
        <f t="shared" si="5"/>
        <v>0.2670807615</v>
      </c>
      <c r="N39" s="261">
        <v>11990.0</v>
      </c>
      <c r="O39" s="262">
        <f t="shared" si="6"/>
        <v>0.2670807615</v>
      </c>
      <c r="P39" s="263">
        <f>+'CARTA KENTO'!H2101</f>
        <v>3202.29833</v>
      </c>
    </row>
    <row r="40" ht="9.75" customHeight="1">
      <c r="A40" s="323"/>
      <c r="B40" s="291" t="s">
        <v>641</v>
      </c>
      <c r="C40" s="324" t="s">
        <v>876</v>
      </c>
      <c r="D40" s="256">
        <v>11990.0</v>
      </c>
      <c r="E40" s="257">
        <f t="shared" si="1"/>
        <v>0.2515867431</v>
      </c>
      <c r="F40" s="258">
        <v>11990.0</v>
      </c>
      <c r="G40" s="257">
        <f t="shared" si="2"/>
        <v>0.2515867431</v>
      </c>
      <c r="H40" s="284">
        <v>8393.0</v>
      </c>
      <c r="I40" s="257">
        <f t="shared" si="3"/>
        <v>0.359409633</v>
      </c>
      <c r="J40" s="261">
        <v>11990.0</v>
      </c>
      <c r="K40" s="260">
        <f t="shared" si="4"/>
        <v>0.2515867431</v>
      </c>
      <c r="L40" s="261">
        <v>11990.0</v>
      </c>
      <c r="M40" s="260">
        <f t="shared" si="5"/>
        <v>0.2515867431</v>
      </c>
      <c r="N40" s="261">
        <v>11990.0</v>
      </c>
      <c r="O40" s="262">
        <f t="shared" si="6"/>
        <v>0.2515867431</v>
      </c>
      <c r="P40" s="263">
        <f>+'CARTA KENTO'!H2139</f>
        <v>3016.52505</v>
      </c>
    </row>
    <row r="41" ht="9.75" customHeight="1">
      <c r="A41" s="323"/>
      <c r="B41" s="291" t="s">
        <v>642</v>
      </c>
      <c r="C41" s="324" t="s">
        <v>877</v>
      </c>
      <c r="D41" s="256">
        <v>9990.0</v>
      </c>
      <c r="E41" s="257">
        <f t="shared" si="1"/>
        <v>0.2178024004</v>
      </c>
      <c r="F41" s="258">
        <v>9990.0</v>
      </c>
      <c r="G41" s="257">
        <f t="shared" si="2"/>
        <v>0.2178024004</v>
      </c>
      <c r="H41" s="284">
        <v>6993.0</v>
      </c>
      <c r="I41" s="257">
        <f t="shared" si="3"/>
        <v>0.3111462863</v>
      </c>
      <c r="J41" s="261">
        <v>9990.0</v>
      </c>
      <c r="K41" s="260">
        <f t="shared" si="4"/>
        <v>0.2178024004</v>
      </c>
      <c r="L41" s="261">
        <v>9990.0</v>
      </c>
      <c r="M41" s="260">
        <f t="shared" si="5"/>
        <v>0.2178024004</v>
      </c>
      <c r="N41" s="261">
        <v>9990.0</v>
      </c>
      <c r="O41" s="262">
        <f t="shared" si="6"/>
        <v>0.2178024004</v>
      </c>
      <c r="P41" s="263">
        <f>+'CARTA KENTO'!H2174</f>
        <v>2175.84598</v>
      </c>
    </row>
    <row r="42" ht="9.75" customHeight="1">
      <c r="A42" s="323"/>
      <c r="B42" s="291" t="s">
        <v>643</v>
      </c>
      <c r="C42" s="324" t="s">
        <v>878</v>
      </c>
      <c r="D42" s="256">
        <v>12990.0</v>
      </c>
      <c r="E42" s="257">
        <f t="shared" si="1"/>
        <v>0.2774656767</v>
      </c>
      <c r="F42" s="258">
        <v>12990.0</v>
      </c>
      <c r="G42" s="257">
        <f t="shared" si="2"/>
        <v>0.2774656767</v>
      </c>
      <c r="H42" s="284">
        <v>9093.0</v>
      </c>
      <c r="I42" s="257">
        <f t="shared" si="3"/>
        <v>0.3963795381</v>
      </c>
      <c r="J42" s="261">
        <v>12990.0</v>
      </c>
      <c r="K42" s="260">
        <f t="shared" si="4"/>
        <v>0.2774656767</v>
      </c>
      <c r="L42" s="261">
        <v>12990.0</v>
      </c>
      <c r="M42" s="260">
        <f t="shared" si="5"/>
        <v>0.2774656767</v>
      </c>
      <c r="N42" s="261">
        <v>12990.0</v>
      </c>
      <c r="O42" s="262">
        <f t="shared" si="6"/>
        <v>0.2774656767</v>
      </c>
      <c r="P42" s="263">
        <f>+'CARTA KENTO'!H2217</f>
        <v>3604.27914</v>
      </c>
    </row>
    <row r="43" ht="9.75" customHeight="1">
      <c r="A43" s="323"/>
      <c r="B43" s="291" t="s">
        <v>644</v>
      </c>
      <c r="C43" s="324" t="s">
        <v>879</v>
      </c>
      <c r="D43" s="256">
        <v>12990.0</v>
      </c>
      <c r="E43" s="257">
        <f t="shared" si="1"/>
        <v>0.2973284165</v>
      </c>
      <c r="F43" s="258">
        <v>12990.0</v>
      </c>
      <c r="G43" s="257">
        <f t="shared" si="2"/>
        <v>0.2973284165</v>
      </c>
      <c r="H43" s="284">
        <v>12990.0</v>
      </c>
      <c r="I43" s="257">
        <f t="shared" si="3"/>
        <v>0.2973284165</v>
      </c>
      <c r="J43" s="261">
        <v>12990.0</v>
      </c>
      <c r="K43" s="260">
        <f t="shared" si="4"/>
        <v>0.2973284165</v>
      </c>
      <c r="L43" s="261">
        <v>12990.0</v>
      </c>
      <c r="M43" s="260">
        <f t="shared" si="5"/>
        <v>0.2973284165</v>
      </c>
      <c r="N43" s="261">
        <v>12990.0</v>
      </c>
      <c r="O43" s="262">
        <f t="shared" si="6"/>
        <v>0.2973284165</v>
      </c>
      <c r="P43" s="263">
        <f>+'CARTA KENTO'!H2256</f>
        <v>3862.29613</v>
      </c>
    </row>
    <row r="44" ht="9.75" customHeight="1">
      <c r="A44" s="323"/>
      <c r="B44" s="291" t="s">
        <v>645</v>
      </c>
      <c r="C44" s="324" t="s">
        <v>880</v>
      </c>
      <c r="D44" s="256">
        <v>10990.0</v>
      </c>
      <c r="E44" s="257">
        <f t="shared" si="1"/>
        <v>0.2302934777</v>
      </c>
      <c r="F44" s="313">
        <v>7690.0</v>
      </c>
      <c r="G44" s="257">
        <f t="shared" si="2"/>
        <v>0.3291190273</v>
      </c>
      <c r="H44" s="261">
        <v>7693.0</v>
      </c>
      <c r="I44" s="257">
        <f t="shared" si="3"/>
        <v>0.3289906824</v>
      </c>
      <c r="J44" s="284">
        <v>7693.0</v>
      </c>
      <c r="K44" s="260">
        <f t="shared" si="4"/>
        <v>0.3289906824</v>
      </c>
      <c r="L44" s="261">
        <v>10990.0</v>
      </c>
      <c r="M44" s="260">
        <f t="shared" si="5"/>
        <v>0.2302934777</v>
      </c>
      <c r="N44" s="261">
        <v>10990.0</v>
      </c>
      <c r="O44" s="262">
        <f t="shared" si="6"/>
        <v>0.2302934777</v>
      </c>
      <c r="P44" s="263">
        <f>+'CARTA KENTO'!H2287</f>
        <v>2530.92532</v>
      </c>
    </row>
    <row r="45" ht="9.75" customHeight="1">
      <c r="A45" s="323"/>
      <c r="B45" s="291" t="s">
        <v>646</v>
      </c>
      <c r="C45" s="324" t="s">
        <v>881</v>
      </c>
      <c r="D45" s="256">
        <v>10990.0</v>
      </c>
      <c r="E45" s="257">
        <f t="shared" si="1"/>
        <v>0.2937901019</v>
      </c>
      <c r="F45" s="325">
        <v>10990.0</v>
      </c>
      <c r="G45" s="257">
        <f t="shared" si="2"/>
        <v>0.2937901019</v>
      </c>
      <c r="H45" s="261">
        <v>10990.0</v>
      </c>
      <c r="I45" s="257">
        <f t="shared" si="3"/>
        <v>0.2937901019</v>
      </c>
      <c r="J45" s="261">
        <v>10900.0</v>
      </c>
      <c r="K45" s="260">
        <f t="shared" si="4"/>
        <v>0.2962158917</v>
      </c>
      <c r="L45" s="261">
        <v>10990.0</v>
      </c>
      <c r="M45" s="260">
        <f t="shared" si="5"/>
        <v>0.2937901019</v>
      </c>
      <c r="N45" s="261">
        <v>10990.0</v>
      </c>
      <c r="O45" s="262">
        <f t="shared" si="6"/>
        <v>0.2937901019</v>
      </c>
      <c r="P45" s="263">
        <f>+'CARTA KENTO'!H2320</f>
        <v>3228.75322</v>
      </c>
    </row>
    <row r="46" ht="9.75" customHeight="1">
      <c r="A46" s="323"/>
      <c r="B46" s="291" t="s">
        <v>647</v>
      </c>
      <c r="C46" s="324" t="s">
        <v>882</v>
      </c>
      <c r="D46" s="256">
        <v>12990.0</v>
      </c>
      <c r="E46" s="257">
        <f t="shared" si="1"/>
        <v>0.3220200462</v>
      </c>
      <c r="F46" s="258">
        <v>12990.0</v>
      </c>
      <c r="G46" s="257">
        <f t="shared" si="2"/>
        <v>0.3220200462</v>
      </c>
      <c r="H46" s="261">
        <v>12990.0</v>
      </c>
      <c r="I46" s="257">
        <f t="shared" si="3"/>
        <v>0.3220200462</v>
      </c>
      <c r="J46" s="261">
        <v>12990.0</v>
      </c>
      <c r="K46" s="260">
        <f t="shared" si="4"/>
        <v>0.3220200462</v>
      </c>
      <c r="L46" s="261">
        <v>12990.0</v>
      </c>
      <c r="M46" s="260">
        <f t="shared" si="5"/>
        <v>0.3220200462</v>
      </c>
      <c r="N46" s="261">
        <v>12990.0</v>
      </c>
      <c r="O46" s="262">
        <f t="shared" si="6"/>
        <v>0.3220200462</v>
      </c>
      <c r="P46" s="263">
        <f>+'CARTA KENTO'!H2358</f>
        <v>4183.0404</v>
      </c>
    </row>
    <row r="47" ht="9.75" customHeight="1">
      <c r="A47" s="323"/>
      <c r="B47" s="291" t="s">
        <v>883</v>
      </c>
      <c r="C47" s="324" t="s">
        <v>884</v>
      </c>
      <c r="D47" s="256">
        <v>12990.0</v>
      </c>
      <c r="E47" s="257">
        <f t="shared" si="1"/>
        <v>0.2024899053</v>
      </c>
      <c r="F47" s="258">
        <v>12990.0</v>
      </c>
      <c r="G47" s="257">
        <f t="shared" si="2"/>
        <v>0.2024899053</v>
      </c>
      <c r="H47" s="284">
        <v>9093.0</v>
      </c>
      <c r="I47" s="257">
        <f t="shared" si="3"/>
        <v>0.2892712933</v>
      </c>
      <c r="J47" s="284">
        <v>9093.0</v>
      </c>
      <c r="K47" s="260">
        <f t="shared" si="4"/>
        <v>0.2892712933</v>
      </c>
      <c r="L47" s="261">
        <v>12990.0</v>
      </c>
      <c r="M47" s="260">
        <f t="shared" si="5"/>
        <v>0.2024899053</v>
      </c>
      <c r="N47" s="261">
        <v>12990.0</v>
      </c>
      <c r="O47" s="262">
        <f t="shared" si="6"/>
        <v>0.2024899053</v>
      </c>
      <c r="P47" s="263">
        <f>+'CARTA KENTO'!H2388</f>
        <v>2630.34387</v>
      </c>
    </row>
    <row r="48" ht="9.75" customHeight="1">
      <c r="A48" s="323"/>
      <c r="B48" s="291" t="s">
        <v>651</v>
      </c>
      <c r="C48" s="324" t="s">
        <v>885</v>
      </c>
      <c r="D48" s="256">
        <v>10990.0</v>
      </c>
      <c r="E48" s="257">
        <f t="shared" si="1"/>
        <v>0.3486239809</v>
      </c>
      <c r="F48" s="325">
        <v>10990.0</v>
      </c>
      <c r="G48" s="257">
        <f t="shared" si="2"/>
        <v>0.3486239809</v>
      </c>
      <c r="H48" s="261">
        <v>10990.0</v>
      </c>
      <c r="I48" s="257">
        <f t="shared" si="3"/>
        <v>0.3486239809</v>
      </c>
      <c r="J48" s="261">
        <v>10990.0</v>
      </c>
      <c r="K48" s="260">
        <f t="shared" si="4"/>
        <v>0.3486239809</v>
      </c>
      <c r="L48" s="261">
        <v>10990.0</v>
      </c>
      <c r="M48" s="260">
        <f t="shared" si="5"/>
        <v>0.3486239809</v>
      </c>
      <c r="N48" s="261">
        <v>10990.0</v>
      </c>
      <c r="O48" s="262">
        <f t="shared" si="6"/>
        <v>0.3486239809</v>
      </c>
      <c r="P48" s="263">
        <f>+'CARTA KENTO'!H2499</f>
        <v>3831.37755</v>
      </c>
    </row>
    <row r="49" ht="9.75" customHeight="1">
      <c r="A49" s="323"/>
      <c r="B49" s="291" t="s">
        <v>650</v>
      </c>
      <c r="C49" s="324" t="s">
        <v>886</v>
      </c>
      <c r="D49" s="256">
        <v>10990.0</v>
      </c>
      <c r="E49" s="257">
        <f t="shared" si="1"/>
        <v>0.2318764268</v>
      </c>
      <c r="F49" s="326">
        <v>7690.0</v>
      </c>
      <c r="G49" s="257">
        <f t="shared" si="2"/>
        <v>0.3313812653</v>
      </c>
      <c r="H49" s="284">
        <v>7693.0</v>
      </c>
      <c r="I49" s="257">
        <f t="shared" si="3"/>
        <v>0.3312520382</v>
      </c>
      <c r="J49" s="284">
        <v>7693.0</v>
      </c>
      <c r="K49" s="260">
        <f t="shared" si="4"/>
        <v>0.3312520382</v>
      </c>
      <c r="L49" s="261">
        <v>10990.0</v>
      </c>
      <c r="M49" s="260">
        <f t="shared" si="5"/>
        <v>0.2318764268</v>
      </c>
      <c r="N49" s="261">
        <v>10990.0</v>
      </c>
      <c r="O49" s="262">
        <f t="shared" si="6"/>
        <v>0.2318764268</v>
      </c>
      <c r="P49" s="263">
        <f>+'CARTA KENTO'!H2460</f>
        <v>2548.32193</v>
      </c>
    </row>
    <row r="50" ht="9.75" customHeight="1">
      <c r="A50" s="327"/>
      <c r="B50" s="328" t="s">
        <v>649</v>
      </c>
      <c r="C50" s="329" t="s">
        <v>887</v>
      </c>
      <c r="D50" s="315">
        <v>11990.0</v>
      </c>
      <c r="E50" s="316">
        <f t="shared" si="1"/>
        <v>0.2338164404</v>
      </c>
      <c r="F50" s="330">
        <v>11990.0</v>
      </c>
      <c r="G50" s="316">
        <f t="shared" si="2"/>
        <v>0.2338164404</v>
      </c>
      <c r="H50" s="331">
        <v>8393.0</v>
      </c>
      <c r="I50" s="316">
        <f t="shared" si="3"/>
        <v>0.3340234862</v>
      </c>
      <c r="J50" s="318">
        <v>11990.0</v>
      </c>
      <c r="K50" s="319">
        <f t="shared" si="4"/>
        <v>0.2338164404</v>
      </c>
      <c r="L50" s="318">
        <v>11990.0</v>
      </c>
      <c r="M50" s="319">
        <f t="shared" si="5"/>
        <v>0.2338164404</v>
      </c>
      <c r="N50" s="318">
        <v>11990.0</v>
      </c>
      <c r="O50" s="320">
        <f t="shared" si="6"/>
        <v>0.2338164404</v>
      </c>
      <c r="P50" s="288">
        <f>+'CARTA KENTO'!H2423</f>
        <v>2803.45912</v>
      </c>
    </row>
    <row r="51" ht="9.75" customHeight="1">
      <c r="A51" s="332" t="s">
        <v>888</v>
      </c>
      <c r="B51" s="333" t="s">
        <v>652</v>
      </c>
      <c r="C51" s="334" t="s">
        <v>889</v>
      </c>
      <c r="D51" s="245">
        <v>10990.0</v>
      </c>
      <c r="E51" s="246">
        <f t="shared" si="1"/>
        <v>0.3021967643</v>
      </c>
      <c r="F51" s="247">
        <v>10990.0</v>
      </c>
      <c r="G51" s="246">
        <f t="shared" si="2"/>
        <v>0.3021967643</v>
      </c>
      <c r="H51" s="247">
        <v>10990.0</v>
      </c>
      <c r="I51" s="246">
        <f t="shared" si="3"/>
        <v>0.3021967643</v>
      </c>
      <c r="J51" s="247">
        <v>10990.0</v>
      </c>
      <c r="K51" s="249">
        <f t="shared" si="4"/>
        <v>0.3021967643</v>
      </c>
      <c r="L51" s="247">
        <v>10990.0</v>
      </c>
      <c r="M51" s="249">
        <f t="shared" si="5"/>
        <v>0.3021967643</v>
      </c>
      <c r="N51" s="247">
        <v>10990.0</v>
      </c>
      <c r="O51" s="251">
        <f t="shared" si="6"/>
        <v>0.3021967643</v>
      </c>
      <c r="P51" s="252">
        <f>+'CARTA KENTO'!H2532</f>
        <v>3321.14244</v>
      </c>
    </row>
    <row r="52" ht="9.75" customHeight="1">
      <c r="A52" s="253"/>
      <c r="B52" s="333" t="s">
        <v>653</v>
      </c>
      <c r="C52" s="334" t="s">
        <v>890</v>
      </c>
      <c r="D52" s="256">
        <v>9990.0</v>
      </c>
      <c r="E52" s="257">
        <f t="shared" si="1"/>
        <v>0.2427887077</v>
      </c>
      <c r="F52" s="258">
        <v>9990.0</v>
      </c>
      <c r="G52" s="257">
        <f t="shared" si="2"/>
        <v>0.2427887077</v>
      </c>
      <c r="H52" s="258">
        <v>9990.0</v>
      </c>
      <c r="I52" s="257">
        <f t="shared" si="3"/>
        <v>0.2427887077</v>
      </c>
      <c r="J52" s="258">
        <v>9990.0</v>
      </c>
      <c r="K52" s="260">
        <f t="shared" si="4"/>
        <v>0.2427887077</v>
      </c>
      <c r="L52" s="258">
        <v>9990.0</v>
      </c>
      <c r="M52" s="260">
        <f t="shared" si="5"/>
        <v>0.2427887077</v>
      </c>
      <c r="N52" s="258">
        <v>9990.0</v>
      </c>
      <c r="O52" s="262">
        <f t="shared" si="6"/>
        <v>0.2427887077</v>
      </c>
      <c r="P52" s="263">
        <f>+'CARTA KENTO'!H2567</f>
        <v>2425.45919</v>
      </c>
    </row>
    <row r="53" ht="9.75" customHeight="1">
      <c r="A53" s="253"/>
      <c r="B53" s="333" t="s">
        <v>215</v>
      </c>
      <c r="C53" s="334" t="s">
        <v>891</v>
      </c>
      <c r="D53" s="256">
        <v>9990.0</v>
      </c>
      <c r="E53" s="257">
        <f t="shared" si="1"/>
        <v>0.3073935576</v>
      </c>
      <c r="F53" s="258">
        <v>9990.0</v>
      </c>
      <c r="G53" s="257">
        <f t="shared" si="2"/>
        <v>0.3073935576</v>
      </c>
      <c r="H53" s="258">
        <v>9990.0</v>
      </c>
      <c r="I53" s="257">
        <f t="shared" si="3"/>
        <v>0.3073935576</v>
      </c>
      <c r="J53" s="258">
        <v>9990.0</v>
      </c>
      <c r="K53" s="260">
        <f t="shared" si="4"/>
        <v>0.3073935576</v>
      </c>
      <c r="L53" s="258">
        <v>9990.0</v>
      </c>
      <c r="M53" s="260">
        <f t="shared" si="5"/>
        <v>0.3073935576</v>
      </c>
      <c r="N53" s="258">
        <v>9990.0</v>
      </c>
      <c r="O53" s="262">
        <f t="shared" si="6"/>
        <v>0.3073935576</v>
      </c>
      <c r="P53" s="263">
        <f>+'CARTA KENTO'!H1583</f>
        <v>3070.86164</v>
      </c>
    </row>
    <row r="54" ht="9.75" customHeight="1">
      <c r="A54" s="253"/>
      <c r="B54" s="333" t="s">
        <v>654</v>
      </c>
      <c r="C54" s="334" t="s">
        <v>892</v>
      </c>
      <c r="D54" s="256">
        <v>10490.0</v>
      </c>
      <c r="E54" s="257">
        <f t="shared" si="1"/>
        <v>0.3277678599</v>
      </c>
      <c r="F54" s="258">
        <v>10490.0</v>
      </c>
      <c r="G54" s="257">
        <f t="shared" si="2"/>
        <v>0.3277678599</v>
      </c>
      <c r="H54" s="258">
        <v>10490.0</v>
      </c>
      <c r="I54" s="257">
        <f t="shared" si="3"/>
        <v>0.3277678599</v>
      </c>
      <c r="J54" s="258">
        <v>10490.0</v>
      </c>
      <c r="K54" s="260">
        <f t="shared" si="4"/>
        <v>0.3277678599</v>
      </c>
      <c r="L54" s="258">
        <v>10490.0</v>
      </c>
      <c r="M54" s="260">
        <f t="shared" si="5"/>
        <v>0.3277678599</v>
      </c>
      <c r="N54" s="258">
        <v>10490.0</v>
      </c>
      <c r="O54" s="262">
        <f t="shared" si="6"/>
        <v>0.3277678599</v>
      </c>
      <c r="P54" s="263">
        <f>+'CARTA KENTO'!H2603</f>
        <v>3438.28485</v>
      </c>
    </row>
    <row r="55" ht="9.75" customHeight="1">
      <c r="A55" s="253"/>
      <c r="B55" s="333" t="s">
        <v>655</v>
      </c>
      <c r="C55" s="334" t="s">
        <v>893</v>
      </c>
      <c r="D55" s="256">
        <v>9990.0</v>
      </c>
      <c r="E55" s="257">
        <f t="shared" si="1"/>
        <v>0.1995275025</v>
      </c>
      <c r="F55" s="258">
        <v>9990.0</v>
      </c>
      <c r="G55" s="257">
        <f t="shared" si="2"/>
        <v>0.1995275025</v>
      </c>
      <c r="H55" s="258">
        <v>9990.0</v>
      </c>
      <c r="I55" s="257">
        <f t="shared" si="3"/>
        <v>0.1995275025</v>
      </c>
      <c r="J55" s="258">
        <v>9990.0</v>
      </c>
      <c r="K55" s="260">
        <f t="shared" si="4"/>
        <v>0.1995275025</v>
      </c>
      <c r="L55" s="258">
        <v>9990.0</v>
      </c>
      <c r="M55" s="260">
        <f t="shared" si="5"/>
        <v>0.1995275025</v>
      </c>
      <c r="N55" s="258">
        <v>9990.0</v>
      </c>
      <c r="O55" s="262">
        <f t="shared" si="6"/>
        <v>0.1995275025</v>
      </c>
      <c r="P55" s="263">
        <f>+'CARTA KENTO'!H2633</f>
        <v>1993.27975</v>
      </c>
    </row>
    <row r="56" ht="9.75" customHeight="1">
      <c r="A56" s="253"/>
      <c r="B56" s="333" t="s">
        <v>894</v>
      </c>
      <c r="C56" s="334" t="s">
        <v>895</v>
      </c>
      <c r="D56" s="256">
        <v>11490.0</v>
      </c>
      <c r="E56" s="257">
        <f t="shared" si="1"/>
        <v>0.226434215</v>
      </c>
      <c r="F56" s="258">
        <v>11490.0</v>
      </c>
      <c r="G56" s="257">
        <f t="shared" si="2"/>
        <v>0.226434215</v>
      </c>
      <c r="H56" s="258">
        <v>11490.0</v>
      </c>
      <c r="I56" s="257">
        <f t="shared" si="3"/>
        <v>0.226434215</v>
      </c>
      <c r="J56" s="258">
        <v>11490.0</v>
      </c>
      <c r="K56" s="260">
        <f t="shared" si="4"/>
        <v>0.226434215</v>
      </c>
      <c r="L56" s="258">
        <v>11490.0</v>
      </c>
      <c r="M56" s="260">
        <f t="shared" si="5"/>
        <v>0.226434215</v>
      </c>
      <c r="N56" s="258">
        <v>11490.0</v>
      </c>
      <c r="O56" s="262">
        <f t="shared" si="6"/>
        <v>0.226434215</v>
      </c>
      <c r="P56" s="263">
        <f>+'CARTA KENTO'!H1333</f>
        <v>2601.72913</v>
      </c>
    </row>
    <row r="57" ht="9.75" customHeight="1">
      <c r="A57" s="253"/>
      <c r="B57" s="333" t="s">
        <v>656</v>
      </c>
      <c r="C57" s="334" t="s">
        <v>896</v>
      </c>
      <c r="D57" s="256">
        <v>11990.0</v>
      </c>
      <c r="E57" s="257">
        <f t="shared" si="1"/>
        <v>0.2475232752</v>
      </c>
      <c r="F57" s="258">
        <v>11990.0</v>
      </c>
      <c r="G57" s="257">
        <f t="shared" si="2"/>
        <v>0.2475232752</v>
      </c>
      <c r="H57" s="258">
        <v>11990.0</v>
      </c>
      <c r="I57" s="257">
        <f t="shared" si="3"/>
        <v>0.2475232752</v>
      </c>
      <c r="J57" s="258">
        <v>11990.0</v>
      </c>
      <c r="K57" s="260">
        <f t="shared" si="4"/>
        <v>0.2475232752</v>
      </c>
      <c r="L57" s="258">
        <v>11990.0</v>
      </c>
      <c r="M57" s="260">
        <f t="shared" si="5"/>
        <v>0.2475232752</v>
      </c>
      <c r="N57" s="258">
        <v>11990.0</v>
      </c>
      <c r="O57" s="262">
        <f t="shared" si="6"/>
        <v>0.2475232752</v>
      </c>
      <c r="P57" s="263">
        <f>+'CARTA KENTO'!H2663</f>
        <v>2967.80407</v>
      </c>
    </row>
    <row r="58" ht="9.75" customHeight="1">
      <c r="A58" s="253"/>
      <c r="B58" s="333" t="s">
        <v>657</v>
      </c>
      <c r="C58" s="334" t="s">
        <v>897</v>
      </c>
      <c r="D58" s="256">
        <v>10790.0</v>
      </c>
      <c r="E58" s="257">
        <f t="shared" si="1"/>
        <v>0.2469873123</v>
      </c>
      <c r="F58" s="258">
        <v>10790.0</v>
      </c>
      <c r="G58" s="257">
        <f t="shared" si="2"/>
        <v>0.2469873123</v>
      </c>
      <c r="H58" s="258">
        <v>10790.0</v>
      </c>
      <c r="I58" s="257">
        <f t="shared" si="3"/>
        <v>0.2469873123</v>
      </c>
      <c r="J58" s="258">
        <v>10790.0</v>
      </c>
      <c r="K58" s="260">
        <f t="shared" si="4"/>
        <v>0.2469873123</v>
      </c>
      <c r="L58" s="258">
        <v>10790.0</v>
      </c>
      <c r="M58" s="260">
        <f t="shared" si="5"/>
        <v>0.2469873123</v>
      </c>
      <c r="N58" s="258">
        <v>10790.0</v>
      </c>
      <c r="O58" s="262">
        <f t="shared" si="6"/>
        <v>0.2469873123</v>
      </c>
      <c r="P58" s="263">
        <f>+'CARTA KENTO'!H2694</f>
        <v>2664.9931</v>
      </c>
    </row>
    <row r="59" ht="9.75" customHeight="1">
      <c r="A59" s="253"/>
      <c r="B59" s="333" t="s">
        <v>658</v>
      </c>
      <c r="C59" s="334" t="s">
        <v>898</v>
      </c>
      <c r="D59" s="256">
        <v>12990.0</v>
      </c>
      <c r="E59" s="257">
        <f t="shared" si="1"/>
        <v>0.2648795258</v>
      </c>
      <c r="F59" s="258">
        <v>12990.0</v>
      </c>
      <c r="G59" s="257">
        <f t="shared" si="2"/>
        <v>0.2648795258</v>
      </c>
      <c r="H59" s="258">
        <v>12990.0</v>
      </c>
      <c r="I59" s="257">
        <f t="shared" si="3"/>
        <v>0.2648795258</v>
      </c>
      <c r="J59" s="258">
        <v>12990.0</v>
      </c>
      <c r="K59" s="260">
        <f t="shared" si="4"/>
        <v>0.2648795258</v>
      </c>
      <c r="L59" s="258">
        <v>12990.0</v>
      </c>
      <c r="M59" s="260">
        <f t="shared" si="5"/>
        <v>0.2648795258</v>
      </c>
      <c r="N59" s="258">
        <v>12990.0</v>
      </c>
      <c r="O59" s="262">
        <f t="shared" si="6"/>
        <v>0.2648795258</v>
      </c>
      <c r="P59" s="263">
        <f>+'CARTA KENTO'!H2726</f>
        <v>3440.78504</v>
      </c>
    </row>
    <row r="60" ht="9.75" customHeight="1">
      <c r="A60" s="253"/>
      <c r="B60" s="333" t="s">
        <v>659</v>
      </c>
      <c r="C60" s="334" t="s">
        <v>899</v>
      </c>
      <c r="D60" s="256">
        <v>10990.0</v>
      </c>
      <c r="E60" s="257">
        <f t="shared" si="1"/>
        <v>0.2180586752</v>
      </c>
      <c r="F60" s="258">
        <v>10990.0</v>
      </c>
      <c r="G60" s="257">
        <f t="shared" si="2"/>
        <v>0.2180586752</v>
      </c>
      <c r="H60" s="258">
        <v>10990.0</v>
      </c>
      <c r="I60" s="257">
        <f t="shared" si="3"/>
        <v>0.2180586752</v>
      </c>
      <c r="J60" s="258">
        <v>10990.0</v>
      </c>
      <c r="K60" s="260">
        <f t="shared" si="4"/>
        <v>0.2180586752</v>
      </c>
      <c r="L60" s="258">
        <v>10990.0</v>
      </c>
      <c r="M60" s="260">
        <f t="shared" si="5"/>
        <v>0.2180586752</v>
      </c>
      <c r="N60" s="258">
        <v>10990.0</v>
      </c>
      <c r="O60" s="262">
        <f t="shared" si="6"/>
        <v>0.2180586752</v>
      </c>
      <c r="P60" s="263">
        <f>+'CARTA KENTO'!H2754</f>
        <v>2396.46484</v>
      </c>
    </row>
    <row r="61" ht="9.75" customHeight="1">
      <c r="A61" s="253"/>
      <c r="B61" s="333" t="s">
        <v>900</v>
      </c>
      <c r="C61" s="334" t="s">
        <v>901</v>
      </c>
      <c r="D61" s="256">
        <v>8990.0</v>
      </c>
      <c r="E61" s="257">
        <f t="shared" si="1"/>
        <v>0.2085139444</v>
      </c>
      <c r="F61" s="258">
        <v>8990.0</v>
      </c>
      <c r="G61" s="257">
        <f t="shared" si="2"/>
        <v>0.2085139444</v>
      </c>
      <c r="H61" s="258">
        <v>8990.0</v>
      </c>
      <c r="I61" s="257">
        <f t="shared" si="3"/>
        <v>0.2085139444</v>
      </c>
      <c r="J61" s="258">
        <v>8990.0</v>
      </c>
      <c r="K61" s="260">
        <f t="shared" si="4"/>
        <v>0.2085139444</v>
      </c>
      <c r="L61" s="258">
        <v>8990.0</v>
      </c>
      <c r="M61" s="260">
        <f t="shared" si="5"/>
        <v>0.2085139444</v>
      </c>
      <c r="N61" s="258">
        <v>8990.0</v>
      </c>
      <c r="O61" s="262">
        <f t="shared" si="6"/>
        <v>0.2085139444</v>
      </c>
      <c r="P61" s="263">
        <f>+'CARTA KENTO'!H2787</f>
        <v>1874.54036</v>
      </c>
    </row>
    <row r="62" ht="9.75" customHeight="1">
      <c r="A62" s="253"/>
      <c r="B62" s="333" t="s">
        <v>218</v>
      </c>
      <c r="C62" s="334" t="s">
        <v>902</v>
      </c>
      <c r="D62" s="256">
        <v>11990.0</v>
      </c>
      <c r="E62" s="257">
        <f t="shared" si="1"/>
        <v>0.3068311284</v>
      </c>
      <c r="F62" s="258">
        <v>11990.0</v>
      </c>
      <c r="G62" s="257">
        <f t="shared" si="2"/>
        <v>0.3068311284</v>
      </c>
      <c r="H62" s="258">
        <v>11990.0</v>
      </c>
      <c r="I62" s="257">
        <f t="shared" si="3"/>
        <v>0.3068311284</v>
      </c>
      <c r="J62" s="258">
        <v>11990.0</v>
      </c>
      <c r="K62" s="260">
        <f t="shared" si="4"/>
        <v>0.3068311284</v>
      </c>
      <c r="L62" s="258">
        <v>11990.0</v>
      </c>
      <c r="M62" s="260">
        <f t="shared" si="5"/>
        <v>0.3068311284</v>
      </c>
      <c r="N62" s="258">
        <v>11990.0</v>
      </c>
      <c r="O62" s="262">
        <f t="shared" si="6"/>
        <v>0.3068311284</v>
      </c>
      <c r="P62" s="263">
        <f>+'CARTA KENTO'!H1650</f>
        <v>3678.90523</v>
      </c>
    </row>
    <row r="63" ht="9.75" customHeight="1">
      <c r="A63" s="253"/>
      <c r="B63" s="333" t="s">
        <v>662</v>
      </c>
      <c r="C63" s="334" t="s">
        <v>903</v>
      </c>
      <c r="D63" s="256">
        <v>11990.0</v>
      </c>
      <c r="E63" s="257">
        <f t="shared" si="1"/>
        <v>0.2541971009</v>
      </c>
      <c r="F63" s="258">
        <v>11990.0</v>
      </c>
      <c r="G63" s="257">
        <f t="shared" si="2"/>
        <v>0.2541971009</v>
      </c>
      <c r="H63" s="258">
        <v>11990.0</v>
      </c>
      <c r="I63" s="257">
        <f t="shared" si="3"/>
        <v>0.2541971009</v>
      </c>
      <c r="J63" s="258">
        <v>11990.0</v>
      </c>
      <c r="K63" s="260">
        <f t="shared" si="4"/>
        <v>0.2541971009</v>
      </c>
      <c r="L63" s="258">
        <v>11990.0</v>
      </c>
      <c r="M63" s="260">
        <f t="shared" si="5"/>
        <v>0.2541971009</v>
      </c>
      <c r="N63" s="258">
        <v>11990.0</v>
      </c>
      <c r="O63" s="262">
        <f t="shared" si="6"/>
        <v>0.2541971009</v>
      </c>
      <c r="P63" s="263">
        <f>+'CARTA KENTO'!H2852</f>
        <v>3047.82324</v>
      </c>
    </row>
    <row r="64" ht="9.75" customHeight="1">
      <c r="A64" s="253"/>
      <c r="B64" s="333" t="s">
        <v>904</v>
      </c>
      <c r="C64" s="334" t="s">
        <v>905</v>
      </c>
      <c r="D64" s="256">
        <v>9490.0</v>
      </c>
      <c r="E64" s="257">
        <f t="shared" si="1"/>
        <v>0.2409925553</v>
      </c>
      <c r="F64" s="258">
        <v>9490.0</v>
      </c>
      <c r="G64" s="257">
        <f t="shared" si="2"/>
        <v>0.2409925553</v>
      </c>
      <c r="H64" s="258">
        <v>9490.0</v>
      </c>
      <c r="I64" s="257">
        <f t="shared" si="3"/>
        <v>0.2409925553</v>
      </c>
      <c r="J64" s="258">
        <v>9490.0</v>
      </c>
      <c r="K64" s="260">
        <f t="shared" si="4"/>
        <v>0.2409925553</v>
      </c>
      <c r="L64" s="258">
        <v>9490.0</v>
      </c>
      <c r="M64" s="260">
        <f t="shared" si="5"/>
        <v>0.2409925553</v>
      </c>
      <c r="N64" s="258">
        <v>9490.0</v>
      </c>
      <c r="O64" s="262">
        <f t="shared" si="6"/>
        <v>0.2409925553</v>
      </c>
      <c r="P64" s="263">
        <f>+'CARTA KENTO'!H2818</f>
        <v>2287.01935</v>
      </c>
    </row>
    <row r="65" ht="9.75" customHeight="1">
      <c r="A65" s="253"/>
      <c r="B65" s="333" t="s">
        <v>663</v>
      </c>
      <c r="C65" s="334" t="s">
        <v>906</v>
      </c>
      <c r="D65" s="256">
        <v>10790.0</v>
      </c>
      <c r="E65" s="257">
        <f t="shared" si="1"/>
        <v>0.2296815802</v>
      </c>
      <c r="F65" s="258">
        <v>10790.0</v>
      </c>
      <c r="G65" s="257">
        <f t="shared" si="2"/>
        <v>0.2296815802</v>
      </c>
      <c r="H65" s="258">
        <v>10790.0</v>
      </c>
      <c r="I65" s="257">
        <f t="shared" si="3"/>
        <v>0.2296815802</v>
      </c>
      <c r="J65" s="258">
        <v>10790.0</v>
      </c>
      <c r="K65" s="260">
        <f t="shared" si="4"/>
        <v>0.2296815802</v>
      </c>
      <c r="L65" s="258">
        <v>10790.0</v>
      </c>
      <c r="M65" s="260">
        <f t="shared" si="5"/>
        <v>0.2296815802</v>
      </c>
      <c r="N65" s="258">
        <v>10790.0</v>
      </c>
      <c r="O65" s="262">
        <f t="shared" si="6"/>
        <v>0.2296815802</v>
      </c>
      <c r="P65" s="263">
        <f>+'CARTA KENTO'!H2884</f>
        <v>2478.26425</v>
      </c>
    </row>
    <row r="66" ht="9.75" customHeight="1">
      <c r="A66" s="253"/>
      <c r="B66" s="335" t="s">
        <v>664</v>
      </c>
      <c r="C66" s="334" t="s">
        <v>907</v>
      </c>
      <c r="D66" s="315">
        <v>9490.0</v>
      </c>
      <c r="E66" s="316">
        <f t="shared" si="1"/>
        <v>0.2700747007</v>
      </c>
      <c r="F66" s="330">
        <v>9490.0</v>
      </c>
      <c r="G66" s="316">
        <f t="shared" si="2"/>
        <v>0.2700747007</v>
      </c>
      <c r="H66" s="330">
        <v>9490.0</v>
      </c>
      <c r="I66" s="316">
        <f t="shared" si="3"/>
        <v>0.2700747007</v>
      </c>
      <c r="J66" s="330">
        <v>9490.0</v>
      </c>
      <c r="K66" s="319">
        <f t="shared" si="4"/>
        <v>0.2700747007</v>
      </c>
      <c r="L66" s="330">
        <v>9490.0</v>
      </c>
      <c r="M66" s="319">
        <f t="shared" si="5"/>
        <v>0.2700747007</v>
      </c>
      <c r="N66" s="330">
        <v>9490.0</v>
      </c>
      <c r="O66" s="320">
        <f t="shared" si="6"/>
        <v>0.2700747007</v>
      </c>
      <c r="P66" s="288">
        <f>+'CARTA KENTO'!H2922</f>
        <v>2563.00891</v>
      </c>
    </row>
    <row r="67" ht="9.75" customHeight="1">
      <c r="A67" s="321" t="s">
        <v>908</v>
      </c>
      <c r="B67" s="294" t="s">
        <v>125</v>
      </c>
      <c r="C67" s="336" t="s">
        <v>909</v>
      </c>
      <c r="D67" s="245">
        <v>29990.0</v>
      </c>
      <c r="E67" s="246">
        <f t="shared" si="1"/>
        <v>0.3416328503</v>
      </c>
      <c r="F67" s="337">
        <v>27990.0</v>
      </c>
      <c r="G67" s="246">
        <f t="shared" si="2"/>
        <v>0.366043915</v>
      </c>
      <c r="H67" s="338">
        <v>29990.0</v>
      </c>
      <c r="I67" s="246">
        <f t="shared" si="3"/>
        <v>0.3416328503</v>
      </c>
      <c r="J67" s="338">
        <v>29990.0</v>
      </c>
      <c r="K67" s="249">
        <f t="shared" si="4"/>
        <v>0.3416328503</v>
      </c>
      <c r="L67" s="338">
        <v>29990.0</v>
      </c>
      <c r="M67" s="249">
        <f t="shared" si="5"/>
        <v>0.3416328503</v>
      </c>
      <c r="N67" s="338">
        <v>29990.0</v>
      </c>
      <c r="O67" s="251">
        <f t="shared" si="6"/>
        <v>0.3416328503</v>
      </c>
      <c r="P67" s="252">
        <f>+'CARTA KENTO'!H751</f>
        <v>10245.56918</v>
      </c>
    </row>
    <row r="68" ht="9.75" customHeight="1">
      <c r="A68" s="323"/>
      <c r="B68" s="339" t="s">
        <v>910</v>
      </c>
      <c r="C68" s="324" t="s">
        <v>911</v>
      </c>
      <c r="D68" s="256">
        <v>10990.0</v>
      </c>
      <c r="E68" s="257">
        <f t="shared" si="1"/>
        <v>0.3032187134</v>
      </c>
      <c r="F68" s="258">
        <v>10990.0</v>
      </c>
      <c r="G68" s="257">
        <f t="shared" si="2"/>
        <v>0.3032187134</v>
      </c>
      <c r="H68" s="259">
        <v>10990.0</v>
      </c>
      <c r="I68" s="257">
        <f t="shared" si="3"/>
        <v>0.3032187134</v>
      </c>
      <c r="J68" s="259">
        <v>10990.0</v>
      </c>
      <c r="K68" s="260">
        <f t="shared" si="4"/>
        <v>0.3032187134</v>
      </c>
      <c r="L68" s="259">
        <v>10990.0</v>
      </c>
      <c r="M68" s="260">
        <f t="shared" si="5"/>
        <v>0.3032187134</v>
      </c>
      <c r="N68" s="259">
        <v>10990.0</v>
      </c>
      <c r="O68" s="262">
        <f t="shared" si="6"/>
        <v>0.3032187134</v>
      </c>
      <c r="P68" s="263">
        <f>+'CARTA KENTO'!H695</f>
        <v>3332.37366</v>
      </c>
    </row>
    <row r="69" ht="9.75" customHeight="1">
      <c r="A69" s="323"/>
      <c r="B69" s="339" t="s">
        <v>665</v>
      </c>
      <c r="C69" s="324" t="s">
        <v>912</v>
      </c>
      <c r="D69" s="256">
        <v>10900.0</v>
      </c>
      <c r="E69" s="257">
        <f t="shared" si="1"/>
        <v>0.2264221734</v>
      </c>
      <c r="F69" s="258">
        <v>10990.0</v>
      </c>
      <c r="G69" s="257">
        <f t="shared" si="2"/>
        <v>0.2245679427</v>
      </c>
      <c r="H69" s="259">
        <v>10990.0</v>
      </c>
      <c r="I69" s="257">
        <f t="shared" si="3"/>
        <v>0.2245679427</v>
      </c>
      <c r="J69" s="259">
        <v>10990.0</v>
      </c>
      <c r="K69" s="260">
        <f t="shared" si="4"/>
        <v>0.2245679427</v>
      </c>
      <c r="L69" s="259">
        <v>10990.0</v>
      </c>
      <c r="M69" s="260">
        <f t="shared" si="5"/>
        <v>0.2245679427</v>
      </c>
      <c r="N69" s="259">
        <v>10990.0</v>
      </c>
      <c r="O69" s="262">
        <f t="shared" si="6"/>
        <v>0.2245679427</v>
      </c>
      <c r="P69" s="263">
        <f>+'CARTA KENTO'!H2958</f>
        <v>2468.00169</v>
      </c>
    </row>
    <row r="70" ht="9.75" customHeight="1">
      <c r="A70" s="323"/>
      <c r="B70" s="339" t="s">
        <v>913</v>
      </c>
      <c r="C70" s="324" t="s">
        <v>914</v>
      </c>
      <c r="D70" s="256">
        <v>9990.0</v>
      </c>
      <c r="E70" s="257">
        <f t="shared" si="1"/>
        <v>0.2433940711</v>
      </c>
      <c r="F70" s="258">
        <v>9990.0</v>
      </c>
      <c r="G70" s="257">
        <f t="shared" si="2"/>
        <v>0.2433940711</v>
      </c>
      <c r="H70" s="259">
        <v>9990.0</v>
      </c>
      <c r="I70" s="257">
        <f t="shared" si="3"/>
        <v>0.2433940711</v>
      </c>
      <c r="J70" s="259">
        <v>9990.0</v>
      </c>
      <c r="K70" s="260">
        <f t="shared" si="4"/>
        <v>0.2433940711</v>
      </c>
      <c r="L70" s="259">
        <v>9990.0</v>
      </c>
      <c r="M70" s="260">
        <f t="shared" si="5"/>
        <v>0.2433940711</v>
      </c>
      <c r="N70" s="259">
        <v>9990.0</v>
      </c>
      <c r="O70" s="262">
        <f t="shared" si="6"/>
        <v>0.2433940711</v>
      </c>
      <c r="P70" s="263">
        <f>+'CARTA KENTO'!H869</f>
        <v>2431.50677</v>
      </c>
    </row>
    <row r="71" ht="9.75" customHeight="1">
      <c r="A71" s="323"/>
      <c r="B71" s="339" t="s">
        <v>915</v>
      </c>
      <c r="C71" s="340" t="s">
        <v>916</v>
      </c>
      <c r="D71" s="341">
        <v>13990.0</v>
      </c>
      <c r="E71" s="257">
        <f t="shared" si="1"/>
        <v>0.3444138999</v>
      </c>
      <c r="F71" s="325">
        <v>13990.0</v>
      </c>
      <c r="G71" s="257">
        <f t="shared" si="2"/>
        <v>0.3444138999</v>
      </c>
      <c r="H71" s="325">
        <v>13990.0</v>
      </c>
      <c r="I71" s="257">
        <f t="shared" si="3"/>
        <v>0.3444138999</v>
      </c>
      <c r="J71" s="325">
        <v>13990.0</v>
      </c>
      <c r="K71" s="260">
        <f t="shared" si="4"/>
        <v>0.3444138999</v>
      </c>
      <c r="L71" s="325">
        <v>13990.0</v>
      </c>
      <c r="M71" s="260">
        <f t="shared" si="5"/>
        <v>0.3444138999</v>
      </c>
      <c r="N71" s="325">
        <v>13990.0</v>
      </c>
      <c r="O71" s="262">
        <f t="shared" si="6"/>
        <v>0.3444138999</v>
      </c>
      <c r="P71" s="263">
        <f>+'CARTA KENTO'!H668</f>
        <v>4818.35046</v>
      </c>
    </row>
    <row r="72" ht="9.75" customHeight="1">
      <c r="A72" s="323"/>
      <c r="B72" s="342" t="s">
        <v>130</v>
      </c>
      <c r="C72" s="343" t="s">
        <v>917</v>
      </c>
      <c r="D72" s="344">
        <v>11790.0</v>
      </c>
      <c r="E72" s="316">
        <f t="shared" si="1"/>
        <v>0.2703079449</v>
      </c>
      <c r="F72" s="345">
        <v>11790.0</v>
      </c>
      <c r="G72" s="316">
        <f t="shared" si="2"/>
        <v>0.2703079449</v>
      </c>
      <c r="H72" s="345">
        <v>11790.0</v>
      </c>
      <c r="I72" s="316">
        <f t="shared" si="3"/>
        <v>0.2703079449</v>
      </c>
      <c r="J72" s="345">
        <v>11790.0</v>
      </c>
      <c r="K72" s="319">
        <f t="shared" si="4"/>
        <v>0.2703079449</v>
      </c>
      <c r="L72" s="345">
        <v>11790.0</v>
      </c>
      <c r="M72" s="319">
        <f t="shared" si="5"/>
        <v>0.2703079449</v>
      </c>
      <c r="N72" s="345">
        <v>11790.0</v>
      </c>
      <c r="O72" s="320">
        <f t="shared" si="6"/>
        <v>0.2703079449</v>
      </c>
      <c r="P72" s="288">
        <f>+'CARTA KENTO'!H723</f>
        <v>3186.93067</v>
      </c>
    </row>
    <row r="73" ht="9.75" customHeight="1">
      <c r="A73" s="293" t="s">
        <v>918</v>
      </c>
      <c r="B73" s="346" t="s">
        <v>919</v>
      </c>
      <c r="C73" s="347" t="s">
        <v>920</v>
      </c>
      <c r="D73" s="348">
        <v>9290.0</v>
      </c>
      <c r="E73" s="246">
        <f t="shared" si="1"/>
        <v>0.187991563</v>
      </c>
      <c r="F73" s="338">
        <v>9290.0</v>
      </c>
      <c r="G73" s="246">
        <f t="shared" si="2"/>
        <v>0.187991563</v>
      </c>
      <c r="H73" s="250">
        <v>10090.0</v>
      </c>
      <c r="I73" s="246">
        <f t="shared" si="3"/>
        <v>0.1730863845</v>
      </c>
      <c r="J73" s="250">
        <v>10090.0</v>
      </c>
      <c r="K73" s="249">
        <f t="shared" si="4"/>
        <v>0.1730863845</v>
      </c>
      <c r="L73" s="250">
        <v>10090.0</v>
      </c>
      <c r="M73" s="249">
        <f t="shared" si="5"/>
        <v>0.1730863845</v>
      </c>
      <c r="N73" s="250">
        <v>10090.0</v>
      </c>
      <c r="O73" s="251">
        <f t="shared" si="6"/>
        <v>0.1730863845</v>
      </c>
      <c r="P73" s="252">
        <f>+'CARTA KENTO'!H811</f>
        <v>1746.44162</v>
      </c>
    </row>
    <row r="74" ht="9.75" customHeight="1">
      <c r="A74" s="253"/>
      <c r="B74" s="349" t="s">
        <v>921</v>
      </c>
      <c r="C74" s="283" t="s">
        <v>922</v>
      </c>
      <c r="D74" s="256">
        <v>10290.0</v>
      </c>
      <c r="E74" s="257">
        <f t="shared" si="1"/>
        <v>0.2750909932</v>
      </c>
      <c r="F74" s="258">
        <v>10290.0</v>
      </c>
      <c r="G74" s="257">
        <f t="shared" si="2"/>
        <v>0.2750909932</v>
      </c>
      <c r="H74" s="261">
        <v>11090.0</v>
      </c>
      <c r="I74" s="257">
        <f t="shared" si="3"/>
        <v>0.2552467376</v>
      </c>
      <c r="J74" s="261">
        <v>11090.0</v>
      </c>
      <c r="K74" s="260">
        <f t="shared" si="4"/>
        <v>0.2552467376</v>
      </c>
      <c r="L74" s="261">
        <v>11090.0</v>
      </c>
      <c r="M74" s="260">
        <f t="shared" si="5"/>
        <v>0.2552467376</v>
      </c>
      <c r="N74" s="261">
        <v>11090.0</v>
      </c>
      <c r="O74" s="262">
        <f t="shared" si="6"/>
        <v>0.2552467376</v>
      </c>
      <c r="P74" s="263">
        <f>+'CARTA KENTO'!H842</f>
        <v>2830.68632</v>
      </c>
    </row>
    <row r="75" ht="9.75" customHeight="1">
      <c r="A75" s="253"/>
      <c r="B75" s="349" t="s">
        <v>219</v>
      </c>
      <c r="C75" s="283" t="s">
        <v>923</v>
      </c>
      <c r="D75" s="256">
        <v>9290.0</v>
      </c>
      <c r="E75" s="257">
        <f t="shared" si="1"/>
        <v>0.3497819903</v>
      </c>
      <c r="F75" s="258">
        <v>9290.0</v>
      </c>
      <c r="G75" s="257">
        <f t="shared" si="2"/>
        <v>0.3497819903</v>
      </c>
      <c r="H75" s="261">
        <v>10090.0</v>
      </c>
      <c r="I75" s="257">
        <f t="shared" si="3"/>
        <v>0.3220490278</v>
      </c>
      <c r="J75" s="261">
        <v>10090.0</v>
      </c>
      <c r="K75" s="260">
        <f t="shared" si="4"/>
        <v>0.3220490278</v>
      </c>
      <c r="L75" s="261">
        <v>10090.0</v>
      </c>
      <c r="M75" s="260">
        <f t="shared" si="5"/>
        <v>0.3220490278</v>
      </c>
      <c r="N75" s="261">
        <v>10090.0</v>
      </c>
      <c r="O75" s="262">
        <f t="shared" si="6"/>
        <v>0.3220490278</v>
      </c>
      <c r="P75" s="263">
        <f>+'CARTA KENTO'!H1722</f>
        <v>3249.47469</v>
      </c>
    </row>
    <row r="76" ht="9.75" customHeight="1">
      <c r="A76" s="253"/>
      <c r="B76" s="349" t="s">
        <v>261</v>
      </c>
      <c r="C76" s="283" t="s">
        <v>924</v>
      </c>
      <c r="D76" s="256">
        <v>9290.0</v>
      </c>
      <c r="E76" s="257">
        <f t="shared" si="1"/>
        <v>0.3453942336</v>
      </c>
      <c r="F76" s="258">
        <v>9290.0</v>
      </c>
      <c r="G76" s="257">
        <f t="shared" si="2"/>
        <v>0.3453942336</v>
      </c>
      <c r="H76" s="261">
        <v>10090.0</v>
      </c>
      <c r="I76" s="257">
        <f t="shared" si="3"/>
        <v>0.3180091606</v>
      </c>
      <c r="J76" s="261">
        <v>10090.0</v>
      </c>
      <c r="K76" s="260">
        <f t="shared" si="4"/>
        <v>0.3180091606</v>
      </c>
      <c r="L76" s="261">
        <v>10090.0</v>
      </c>
      <c r="M76" s="260">
        <f t="shared" si="5"/>
        <v>0.3180091606</v>
      </c>
      <c r="N76" s="261">
        <v>10090.0</v>
      </c>
      <c r="O76" s="262">
        <f t="shared" si="6"/>
        <v>0.3180091606</v>
      </c>
      <c r="P76" s="263">
        <f>+'CARTA KENTO'!H3084</f>
        <v>3208.71243</v>
      </c>
    </row>
    <row r="77" ht="9.75" customHeight="1">
      <c r="A77" s="253"/>
      <c r="B77" s="349" t="s">
        <v>262</v>
      </c>
      <c r="C77" s="283" t="s">
        <v>925</v>
      </c>
      <c r="D77" s="256">
        <v>9290.0</v>
      </c>
      <c r="E77" s="257">
        <f t="shared" si="1"/>
        <v>0.3325592702</v>
      </c>
      <c r="F77" s="258">
        <v>9290.0</v>
      </c>
      <c r="G77" s="257">
        <f t="shared" si="2"/>
        <v>0.3325592702</v>
      </c>
      <c r="H77" s="261">
        <v>10090.0</v>
      </c>
      <c r="I77" s="257">
        <f t="shared" si="3"/>
        <v>0.3061918355</v>
      </c>
      <c r="J77" s="261">
        <v>10090.0</v>
      </c>
      <c r="K77" s="260">
        <f t="shared" si="4"/>
        <v>0.3061918355</v>
      </c>
      <c r="L77" s="261">
        <v>10090.0</v>
      </c>
      <c r="M77" s="260">
        <f t="shared" si="5"/>
        <v>0.3061918355</v>
      </c>
      <c r="N77" s="261">
        <v>10090.0</v>
      </c>
      <c r="O77" s="262">
        <f t="shared" si="6"/>
        <v>0.3061918355</v>
      </c>
      <c r="P77" s="263">
        <f>+'CARTA KENTO'!H2991</f>
        <v>3089.47562</v>
      </c>
    </row>
    <row r="78" ht="9.75" customHeight="1">
      <c r="A78" s="253"/>
      <c r="B78" s="349" t="s">
        <v>666</v>
      </c>
      <c r="C78" s="283" t="s">
        <v>926</v>
      </c>
      <c r="D78" s="256">
        <v>8990.0</v>
      </c>
      <c r="E78" s="257">
        <f t="shared" si="1"/>
        <v>0.2317934683</v>
      </c>
      <c r="F78" s="258">
        <v>8990.0</v>
      </c>
      <c r="G78" s="257">
        <f t="shared" si="2"/>
        <v>0.2317934683</v>
      </c>
      <c r="H78" s="261">
        <v>9790.0</v>
      </c>
      <c r="I78" s="257">
        <f t="shared" si="3"/>
        <v>0.2128522247</v>
      </c>
      <c r="J78" s="261">
        <v>9790.0</v>
      </c>
      <c r="K78" s="260">
        <f t="shared" si="4"/>
        <v>0.2128522247</v>
      </c>
      <c r="L78" s="261">
        <v>9790.0</v>
      </c>
      <c r="M78" s="260">
        <f t="shared" si="5"/>
        <v>0.2128522247</v>
      </c>
      <c r="N78" s="261">
        <v>9790.0</v>
      </c>
      <c r="O78" s="262">
        <f t="shared" si="6"/>
        <v>0.2128522247</v>
      </c>
      <c r="P78" s="263">
        <f>+'CARTA KENTO'!H3020</f>
        <v>2083.82328</v>
      </c>
    </row>
    <row r="79" ht="9.75" customHeight="1">
      <c r="A79" s="253"/>
      <c r="B79" s="349" t="s">
        <v>667</v>
      </c>
      <c r="C79" s="283" t="s">
        <v>927</v>
      </c>
      <c r="D79" s="256">
        <v>8490.0</v>
      </c>
      <c r="E79" s="257">
        <f t="shared" si="1"/>
        <v>0.232049159</v>
      </c>
      <c r="F79" s="258">
        <v>8490.0</v>
      </c>
      <c r="G79" s="257">
        <f t="shared" si="2"/>
        <v>0.232049159</v>
      </c>
      <c r="H79" s="261">
        <v>9290.0</v>
      </c>
      <c r="I79" s="257">
        <f t="shared" si="3"/>
        <v>0.2120664543</v>
      </c>
      <c r="J79" s="261">
        <v>9290.0</v>
      </c>
      <c r="K79" s="260">
        <f t="shared" si="4"/>
        <v>0.2120664543</v>
      </c>
      <c r="L79" s="261">
        <v>9290.0</v>
      </c>
      <c r="M79" s="260">
        <f t="shared" si="5"/>
        <v>0.2120664543</v>
      </c>
      <c r="N79" s="261">
        <v>9290.0</v>
      </c>
      <c r="O79" s="262">
        <f t="shared" si="6"/>
        <v>0.2120664543</v>
      </c>
      <c r="P79" s="263">
        <f>+'CARTA KENTO'!H3049</f>
        <v>1970.09736</v>
      </c>
    </row>
    <row r="80" ht="9.75" customHeight="1">
      <c r="A80" s="253"/>
      <c r="B80" s="349" t="s">
        <v>668</v>
      </c>
      <c r="C80" s="283" t="s">
        <v>928</v>
      </c>
      <c r="D80" s="256">
        <v>11790.0</v>
      </c>
      <c r="E80" s="257">
        <f t="shared" si="1"/>
        <v>0.2990448804</v>
      </c>
      <c r="F80" s="258">
        <v>11790.0</v>
      </c>
      <c r="G80" s="257">
        <f t="shared" si="2"/>
        <v>0.2990448804</v>
      </c>
      <c r="H80" s="261">
        <v>12590.0</v>
      </c>
      <c r="I80" s="257">
        <f t="shared" si="3"/>
        <v>0.2800428229</v>
      </c>
      <c r="J80" s="261">
        <v>12590.0</v>
      </c>
      <c r="K80" s="260">
        <f t="shared" si="4"/>
        <v>0.2800428229</v>
      </c>
      <c r="L80" s="261">
        <v>12590.0</v>
      </c>
      <c r="M80" s="260">
        <f t="shared" si="5"/>
        <v>0.2800428229</v>
      </c>
      <c r="N80" s="261">
        <v>12590.0</v>
      </c>
      <c r="O80" s="262">
        <f t="shared" si="6"/>
        <v>0.2800428229</v>
      </c>
      <c r="P80" s="263">
        <f>+'CARTA KENTO'!H3119</f>
        <v>3525.73914</v>
      </c>
    </row>
    <row r="81" ht="9.75" customHeight="1">
      <c r="A81" s="253"/>
      <c r="B81" s="349" t="s">
        <v>669</v>
      </c>
      <c r="C81" s="283" t="s">
        <v>929</v>
      </c>
      <c r="D81" s="266">
        <v>10290.0</v>
      </c>
      <c r="E81" s="267">
        <f t="shared" si="1"/>
        <v>0.3181315238</v>
      </c>
      <c r="F81" s="268">
        <v>10290.0</v>
      </c>
      <c r="G81" s="267">
        <f t="shared" si="2"/>
        <v>0.3181315238</v>
      </c>
      <c r="H81" s="271">
        <v>11090.0</v>
      </c>
      <c r="I81" s="267">
        <f t="shared" si="3"/>
        <v>0.2951824509</v>
      </c>
      <c r="J81" s="271">
        <v>11090.0</v>
      </c>
      <c r="K81" s="270">
        <f t="shared" si="4"/>
        <v>0.2951824509</v>
      </c>
      <c r="L81" s="271">
        <v>11090.0</v>
      </c>
      <c r="M81" s="270">
        <f t="shared" si="5"/>
        <v>0.2951824509</v>
      </c>
      <c r="N81" s="271">
        <v>11090.0</v>
      </c>
      <c r="O81" s="272">
        <f t="shared" si="6"/>
        <v>0.2951824509</v>
      </c>
      <c r="P81" s="288">
        <f>+'CARTA KENTO'!H3150</f>
        <v>3273.57338</v>
      </c>
    </row>
    <row r="82" ht="9.75" customHeight="1">
      <c r="A82" s="293" t="s">
        <v>930</v>
      </c>
      <c r="B82" s="294" t="s">
        <v>670</v>
      </c>
      <c r="C82" s="274" t="s">
        <v>931</v>
      </c>
      <c r="D82" s="275">
        <v>8290.0</v>
      </c>
      <c r="E82" s="276">
        <f t="shared" si="1"/>
        <v>0.2979940869</v>
      </c>
      <c r="F82" s="277">
        <v>8290.0</v>
      </c>
      <c r="G82" s="276">
        <f t="shared" si="2"/>
        <v>0.2979940869</v>
      </c>
      <c r="H82" s="350">
        <v>9090.0</v>
      </c>
      <c r="I82" s="276">
        <f t="shared" si="3"/>
        <v>0.2717679846</v>
      </c>
      <c r="J82" s="350">
        <v>9090.0</v>
      </c>
      <c r="K82" s="280">
        <f t="shared" si="4"/>
        <v>0.2717679846</v>
      </c>
      <c r="L82" s="350">
        <v>9090.0</v>
      </c>
      <c r="M82" s="280">
        <f t="shared" si="5"/>
        <v>0.2717679846</v>
      </c>
      <c r="N82" s="350">
        <v>9090.0</v>
      </c>
      <c r="O82" s="281">
        <f t="shared" si="6"/>
        <v>0.2717679846</v>
      </c>
      <c r="P82" s="252">
        <f>+'CARTA KENTO'!H3249</f>
        <v>2470.37098</v>
      </c>
    </row>
    <row r="83" ht="9.75" customHeight="1">
      <c r="A83" s="253"/>
      <c r="B83" s="291" t="s">
        <v>464</v>
      </c>
      <c r="C83" s="283" t="s">
        <v>932</v>
      </c>
      <c r="D83" s="256">
        <v>8490.0</v>
      </c>
      <c r="E83" s="257">
        <f t="shared" si="1"/>
        <v>0.2225161237</v>
      </c>
      <c r="F83" s="258">
        <v>8490.0</v>
      </c>
      <c r="G83" s="257">
        <f t="shared" si="2"/>
        <v>0.2225161237</v>
      </c>
      <c r="H83" s="261">
        <v>9290.0</v>
      </c>
      <c r="I83" s="257">
        <f t="shared" si="3"/>
        <v>0.2033543477</v>
      </c>
      <c r="J83" s="261">
        <v>9290.0</v>
      </c>
      <c r="K83" s="260">
        <f t="shared" si="4"/>
        <v>0.2033543477</v>
      </c>
      <c r="L83" s="261">
        <v>9290.0</v>
      </c>
      <c r="M83" s="260">
        <f t="shared" si="5"/>
        <v>0.2033543477</v>
      </c>
      <c r="N83" s="261">
        <v>9290.0</v>
      </c>
      <c r="O83" s="262">
        <f t="shared" si="6"/>
        <v>0.2033543477</v>
      </c>
      <c r="P83" s="263">
        <f>+'CARTA KENTO'!H3183</f>
        <v>1889.16189</v>
      </c>
    </row>
    <row r="84" ht="9.75" customHeight="1">
      <c r="A84" s="253"/>
      <c r="B84" s="291" t="s">
        <v>216</v>
      </c>
      <c r="C84" s="283" t="s">
        <v>933</v>
      </c>
      <c r="D84" s="256">
        <v>10790.0</v>
      </c>
      <c r="E84" s="257">
        <f t="shared" si="1"/>
        <v>0.2459791761</v>
      </c>
      <c r="F84" s="258">
        <v>10790.0</v>
      </c>
      <c r="G84" s="257">
        <f t="shared" si="2"/>
        <v>0.2459791761</v>
      </c>
      <c r="H84" s="261">
        <v>11590.0</v>
      </c>
      <c r="I84" s="257">
        <f t="shared" si="3"/>
        <v>0.2290004582</v>
      </c>
      <c r="J84" s="261">
        <v>11590.0</v>
      </c>
      <c r="K84" s="260">
        <f t="shared" si="4"/>
        <v>0.2290004582</v>
      </c>
      <c r="L84" s="261">
        <v>11590.0</v>
      </c>
      <c r="M84" s="260">
        <f t="shared" si="5"/>
        <v>0.2290004582</v>
      </c>
      <c r="N84" s="261">
        <v>11590.0</v>
      </c>
      <c r="O84" s="262">
        <f t="shared" si="6"/>
        <v>0.2290004582</v>
      </c>
      <c r="P84" s="263">
        <f>+'CARTA KENTO'!H1618</f>
        <v>2654.11531</v>
      </c>
    </row>
    <row r="85" ht="9.75" customHeight="1">
      <c r="A85" s="253"/>
      <c r="B85" s="291" t="s">
        <v>671</v>
      </c>
      <c r="C85" s="283" t="s">
        <v>934</v>
      </c>
      <c r="D85" s="341">
        <v>9990.0</v>
      </c>
      <c r="E85" s="257">
        <f t="shared" si="1"/>
        <v>0.3201795656</v>
      </c>
      <c r="F85" s="258">
        <v>9990.0</v>
      </c>
      <c r="G85" s="257">
        <f t="shared" si="2"/>
        <v>0.3201795656</v>
      </c>
      <c r="H85" s="261">
        <v>10790.0</v>
      </c>
      <c r="I85" s="257">
        <f t="shared" si="3"/>
        <v>0.2964405802</v>
      </c>
      <c r="J85" s="261">
        <v>10790.0</v>
      </c>
      <c r="K85" s="260">
        <f t="shared" si="4"/>
        <v>0.2964405802</v>
      </c>
      <c r="L85" s="261">
        <v>10790.0</v>
      </c>
      <c r="M85" s="260">
        <f t="shared" si="5"/>
        <v>0.2964405802</v>
      </c>
      <c r="N85" s="261">
        <v>10790.0</v>
      </c>
      <c r="O85" s="262">
        <f t="shared" si="6"/>
        <v>0.2964405802</v>
      </c>
      <c r="P85" s="263">
        <f>+'CARTA KENTO'!H3278</f>
        <v>3198.59386</v>
      </c>
    </row>
    <row r="86" ht="9.75" customHeight="1">
      <c r="A86" s="253"/>
      <c r="B86" s="291" t="s">
        <v>210</v>
      </c>
      <c r="C86" s="283" t="s">
        <v>935</v>
      </c>
      <c r="D86" s="256">
        <v>8490.0</v>
      </c>
      <c r="E86" s="257">
        <f t="shared" si="1"/>
        <v>0.2078596408</v>
      </c>
      <c r="F86" s="258">
        <v>8490.0</v>
      </c>
      <c r="G86" s="257">
        <f t="shared" si="2"/>
        <v>0.2078596408</v>
      </c>
      <c r="H86" s="261">
        <v>9290.0</v>
      </c>
      <c r="I86" s="257">
        <f t="shared" si="3"/>
        <v>0.1899599946</v>
      </c>
      <c r="J86" s="261">
        <v>9290.0</v>
      </c>
      <c r="K86" s="260">
        <f t="shared" si="4"/>
        <v>0.1899599946</v>
      </c>
      <c r="L86" s="261">
        <v>9290.0</v>
      </c>
      <c r="M86" s="260">
        <f t="shared" si="5"/>
        <v>0.1899599946</v>
      </c>
      <c r="N86" s="261">
        <v>9290.0</v>
      </c>
      <c r="O86" s="262">
        <f t="shared" si="6"/>
        <v>0.1899599946</v>
      </c>
      <c r="P86" s="263">
        <f>+'CARTA KENTO'!H1367</f>
        <v>1764.72835</v>
      </c>
    </row>
    <row r="87" ht="9.75" customHeight="1">
      <c r="A87" s="253"/>
      <c r="B87" s="291" t="s">
        <v>471</v>
      </c>
      <c r="C87" s="283" t="s">
        <v>936</v>
      </c>
      <c r="D87" s="256">
        <v>10290.0</v>
      </c>
      <c r="E87" s="257">
        <f t="shared" si="1"/>
        <v>0.2869190612</v>
      </c>
      <c r="F87" s="258">
        <v>10290.0</v>
      </c>
      <c r="G87" s="257">
        <f t="shared" si="2"/>
        <v>0.2869190612</v>
      </c>
      <c r="H87" s="261">
        <v>11090.0</v>
      </c>
      <c r="I87" s="257">
        <f t="shared" si="3"/>
        <v>0.2662215636</v>
      </c>
      <c r="J87" s="261">
        <v>11090.0</v>
      </c>
      <c r="K87" s="260">
        <f t="shared" si="4"/>
        <v>0.2662215636</v>
      </c>
      <c r="L87" s="261">
        <v>11090.0</v>
      </c>
      <c r="M87" s="260">
        <f t="shared" si="5"/>
        <v>0.2662215636</v>
      </c>
      <c r="N87" s="261">
        <v>11090.0</v>
      </c>
      <c r="O87" s="262">
        <f t="shared" si="6"/>
        <v>0.2662215636</v>
      </c>
      <c r="P87" s="263">
        <f>+'CARTA KENTO'!H3217</f>
        <v>2952.39714</v>
      </c>
    </row>
    <row r="88" ht="9.75" customHeight="1">
      <c r="A88" s="253"/>
      <c r="B88" s="291" t="s">
        <v>470</v>
      </c>
      <c r="C88" s="283" t="s">
        <v>937</v>
      </c>
      <c r="D88" s="256">
        <v>9490.0</v>
      </c>
      <c r="E88" s="257">
        <f t="shared" si="1"/>
        <v>0.1906229526</v>
      </c>
      <c r="F88" s="258">
        <v>9490.0</v>
      </c>
      <c r="G88" s="257">
        <f t="shared" si="2"/>
        <v>0.1906229526</v>
      </c>
      <c r="H88" s="261">
        <v>10290.0</v>
      </c>
      <c r="I88" s="257">
        <f t="shared" si="3"/>
        <v>0.175802898</v>
      </c>
      <c r="J88" s="261">
        <v>10290.0</v>
      </c>
      <c r="K88" s="260">
        <f t="shared" si="4"/>
        <v>0.175802898</v>
      </c>
      <c r="L88" s="261">
        <v>10290.0</v>
      </c>
      <c r="M88" s="260">
        <f t="shared" si="5"/>
        <v>0.175802898</v>
      </c>
      <c r="N88" s="261">
        <v>10290.0</v>
      </c>
      <c r="O88" s="262">
        <f t="shared" si="6"/>
        <v>0.175802898</v>
      </c>
      <c r="P88" s="263">
        <f>+'CARTA KENTO'!H3314</f>
        <v>1809.01182</v>
      </c>
    </row>
    <row r="89" ht="9.75" customHeight="1">
      <c r="A89" s="253"/>
      <c r="B89" s="291" t="s">
        <v>213</v>
      </c>
      <c r="C89" s="283" t="s">
        <v>938</v>
      </c>
      <c r="D89" s="341">
        <v>11490.0</v>
      </c>
      <c r="E89" s="257">
        <f t="shared" si="1"/>
        <v>0.309458309</v>
      </c>
      <c r="F89" s="258">
        <v>11490.0</v>
      </c>
      <c r="G89" s="257">
        <f t="shared" si="2"/>
        <v>0.309458309</v>
      </c>
      <c r="H89" s="261">
        <v>12290.0</v>
      </c>
      <c r="I89" s="257">
        <f t="shared" si="3"/>
        <v>0.2893145622</v>
      </c>
      <c r="J89" s="261">
        <v>12290.0</v>
      </c>
      <c r="K89" s="260">
        <f t="shared" si="4"/>
        <v>0.2893145622</v>
      </c>
      <c r="L89" s="261">
        <v>12290.0</v>
      </c>
      <c r="M89" s="260">
        <f t="shared" si="5"/>
        <v>0.2893145622</v>
      </c>
      <c r="N89" s="261">
        <v>12290.0</v>
      </c>
      <c r="O89" s="262">
        <f t="shared" si="6"/>
        <v>0.2893145622</v>
      </c>
      <c r="P89" s="263">
        <f>+'CARTA KENTO'!H1495</f>
        <v>3555.67597</v>
      </c>
    </row>
    <row r="90" ht="9.75" customHeight="1">
      <c r="A90" s="253"/>
      <c r="B90" s="291" t="s">
        <v>222</v>
      </c>
      <c r="C90" s="283" t="s">
        <v>939</v>
      </c>
      <c r="D90" s="315">
        <v>10290.0</v>
      </c>
      <c r="E90" s="316">
        <f t="shared" si="1"/>
        <v>0.254833932</v>
      </c>
      <c r="F90" s="330">
        <v>10290.0</v>
      </c>
      <c r="G90" s="316">
        <f t="shared" si="2"/>
        <v>0.254833932</v>
      </c>
      <c r="H90" s="318">
        <v>11090.0</v>
      </c>
      <c r="I90" s="316">
        <f t="shared" si="3"/>
        <v>0.2364509612</v>
      </c>
      <c r="J90" s="318">
        <v>11090.0</v>
      </c>
      <c r="K90" s="319">
        <f t="shared" si="4"/>
        <v>0.2364509612</v>
      </c>
      <c r="L90" s="318">
        <v>11090.0</v>
      </c>
      <c r="M90" s="319">
        <f t="shared" si="5"/>
        <v>0.2364509612</v>
      </c>
      <c r="N90" s="318">
        <v>11090.0</v>
      </c>
      <c r="O90" s="320">
        <f t="shared" si="6"/>
        <v>0.2364509612</v>
      </c>
      <c r="P90" s="288">
        <f>+'CARTA KENTO'!H1870</f>
        <v>2622.24116</v>
      </c>
    </row>
    <row r="91" ht="9.75" customHeight="1">
      <c r="A91" s="293" t="s">
        <v>940</v>
      </c>
      <c r="B91" s="351" t="s">
        <v>673</v>
      </c>
      <c r="C91" s="274" t="s">
        <v>941</v>
      </c>
      <c r="D91" s="245">
        <v>13290.0</v>
      </c>
      <c r="E91" s="246">
        <f t="shared" si="1"/>
        <v>0.3069265192</v>
      </c>
      <c r="F91" s="247">
        <v>13290.0</v>
      </c>
      <c r="G91" s="246">
        <f t="shared" si="2"/>
        <v>0.3069265192</v>
      </c>
      <c r="H91" s="248">
        <v>13290.0</v>
      </c>
      <c r="I91" s="246">
        <f t="shared" si="3"/>
        <v>0.3069265192</v>
      </c>
      <c r="J91" s="312">
        <v>10632.0</v>
      </c>
      <c r="K91" s="249">
        <f t="shared" si="4"/>
        <v>0.383658149</v>
      </c>
      <c r="L91" s="250">
        <v>13290.0</v>
      </c>
      <c r="M91" s="249">
        <f t="shared" si="5"/>
        <v>0.3069265192</v>
      </c>
      <c r="N91" s="248">
        <v>13290.0</v>
      </c>
      <c r="O91" s="251">
        <f t="shared" si="6"/>
        <v>0.3069265192</v>
      </c>
      <c r="P91" s="252">
        <f>+'CARTA KENTO'!H3389</f>
        <v>4079.05344</v>
      </c>
    </row>
    <row r="92" ht="9.75" customHeight="1">
      <c r="A92" s="253"/>
      <c r="B92" s="339" t="s">
        <v>942</v>
      </c>
      <c r="C92" s="283" t="s">
        <v>943</v>
      </c>
      <c r="D92" s="256">
        <v>15990.0</v>
      </c>
      <c r="E92" s="257">
        <f t="shared" si="1"/>
        <v>0.3026147674</v>
      </c>
      <c r="F92" s="325">
        <v>15990.0</v>
      </c>
      <c r="G92" s="257">
        <f t="shared" si="2"/>
        <v>0.3026147674</v>
      </c>
      <c r="H92" s="261">
        <v>15990.0</v>
      </c>
      <c r="I92" s="257">
        <f t="shared" si="3"/>
        <v>0.3026147674</v>
      </c>
      <c r="J92" s="284">
        <v>13492.0</v>
      </c>
      <c r="K92" s="260">
        <f t="shared" si="4"/>
        <v>0.3586429091</v>
      </c>
      <c r="L92" s="261">
        <v>15990.0</v>
      </c>
      <c r="M92" s="260">
        <f t="shared" si="5"/>
        <v>0.3026147674</v>
      </c>
      <c r="N92" s="259">
        <v>15990.0</v>
      </c>
      <c r="O92" s="262">
        <f t="shared" si="6"/>
        <v>0.3026147674</v>
      </c>
      <c r="P92" s="263">
        <f>+'CARTA KENTO'!H6258</f>
        <v>4838.81013</v>
      </c>
    </row>
    <row r="93" ht="9.75" customHeight="1">
      <c r="A93" s="253"/>
      <c r="B93" s="352" t="s">
        <v>944</v>
      </c>
      <c r="C93" s="283" t="s">
        <v>945</v>
      </c>
      <c r="D93" s="315">
        <v>22990.0</v>
      </c>
      <c r="E93" s="316">
        <f t="shared" si="1"/>
        <v>0.352223488</v>
      </c>
      <c r="F93" s="345">
        <v>15990.0</v>
      </c>
      <c r="G93" s="316">
        <f t="shared" si="2"/>
        <v>0.5064176354</v>
      </c>
      <c r="H93" s="318">
        <v>15990.0</v>
      </c>
      <c r="I93" s="316">
        <f t="shared" si="3"/>
        <v>0.5064176354</v>
      </c>
      <c r="J93" s="331">
        <v>20792.0</v>
      </c>
      <c r="K93" s="319">
        <f t="shared" si="4"/>
        <v>0.3894583489</v>
      </c>
      <c r="L93" s="318">
        <v>15990.0</v>
      </c>
      <c r="M93" s="319">
        <f t="shared" si="5"/>
        <v>0.5064176354</v>
      </c>
      <c r="N93" s="353">
        <v>22990.0</v>
      </c>
      <c r="O93" s="320">
        <f t="shared" si="6"/>
        <v>0.352223488</v>
      </c>
      <c r="P93" s="288">
        <f>+'CARTA KENTO'!H6294</f>
        <v>8097.61799</v>
      </c>
    </row>
    <row r="94" ht="9.75" customHeight="1">
      <c r="A94" s="321" t="s">
        <v>946</v>
      </c>
      <c r="B94" s="294" t="s">
        <v>285</v>
      </c>
      <c r="C94" s="354" t="s">
        <v>947</v>
      </c>
      <c r="D94" s="250">
        <v>6790.0</v>
      </c>
      <c r="E94" s="246">
        <f t="shared" si="1"/>
        <v>0.3008907113</v>
      </c>
      <c r="F94" s="250">
        <v>6790.0</v>
      </c>
      <c r="G94" s="246">
        <f t="shared" si="2"/>
        <v>0.3008907113</v>
      </c>
      <c r="H94" s="250">
        <v>6790.0</v>
      </c>
      <c r="I94" s="246">
        <f t="shared" si="3"/>
        <v>0.3008907113</v>
      </c>
      <c r="J94" s="250">
        <v>6790.0</v>
      </c>
      <c r="K94" s="249">
        <f t="shared" si="4"/>
        <v>0.3008907113</v>
      </c>
      <c r="L94" s="250">
        <v>6790.0</v>
      </c>
      <c r="M94" s="249">
        <f t="shared" si="5"/>
        <v>0.3008907113</v>
      </c>
      <c r="N94" s="250">
        <v>6790.0</v>
      </c>
      <c r="O94" s="251">
        <f t="shared" si="6"/>
        <v>0.3008907113</v>
      </c>
      <c r="P94" s="252">
        <f>+'CARTA KENTO'!H3513</f>
        <v>2043.04793</v>
      </c>
    </row>
    <row r="95" ht="9.75" customHeight="1">
      <c r="A95" s="323"/>
      <c r="B95" s="291" t="s">
        <v>680</v>
      </c>
      <c r="C95" s="324" t="s">
        <v>948</v>
      </c>
      <c r="D95" s="261">
        <v>6790.0</v>
      </c>
      <c r="E95" s="257">
        <f t="shared" si="1"/>
        <v>0.2114083196</v>
      </c>
      <c r="F95" s="261">
        <v>6790.0</v>
      </c>
      <c r="G95" s="257">
        <f t="shared" si="2"/>
        <v>0.2114083196</v>
      </c>
      <c r="H95" s="261">
        <v>6790.0</v>
      </c>
      <c r="I95" s="257">
        <f t="shared" si="3"/>
        <v>0.2114083196</v>
      </c>
      <c r="J95" s="261">
        <v>6790.0</v>
      </c>
      <c r="K95" s="260">
        <f t="shared" si="4"/>
        <v>0.2114083196</v>
      </c>
      <c r="L95" s="261">
        <v>6790.0</v>
      </c>
      <c r="M95" s="260">
        <f t="shared" si="5"/>
        <v>0.2114083196</v>
      </c>
      <c r="N95" s="261">
        <v>6790.0</v>
      </c>
      <c r="O95" s="262">
        <f t="shared" si="6"/>
        <v>0.2114083196</v>
      </c>
      <c r="P95" s="263">
        <f>+'CARTA KENTO'!H3676</f>
        <v>1435.46249</v>
      </c>
    </row>
    <row r="96" ht="9.75" customHeight="1">
      <c r="A96" s="323"/>
      <c r="B96" s="291" t="s">
        <v>674</v>
      </c>
      <c r="C96" s="324" t="s">
        <v>949</v>
      </c>
      <c r="D96" s="261">
        <v>6790.0</v>
      </c>
      <c r="E96" s="257">
        <f t="shared" si="1"/>
        <v>0.2437516082</v>
      </c>
      <c r="F96" s="261">
        <v>6790.0</v>
      </c>
      <c r="G96" s="257">
        <f t="shared" si="2"/>
        <v>0.2437516082</v>
      </c>
      <c r="H96" s="261">
        <v>6790.0</v>
      </c>
      <c r="I96" s="257">
        <f t="shared" si="3"/>
        <v>0.2437516082</v>
      </c>
      <c r="J96" s="261">
        <v>6790.0</v>
      </c>
      <c r="K96" s="260">
        <f t="shared" si="4"/>
        <v>0.2437516082</v>
      </c>
      <c r="L96" s="261">
        <v>6790.0</v>
      </c>
      <c r="M96" s="260">
        <f t="shared" si="5"/>
        <v>0.2437516082</v>
      </c>
      <c r="N96" s="261">
        <v>6790.0</v>
      </c>
      <c r="O96" s="262">
        <f t="shared" si="6"/>
        <v>0.2437516082</v>
      </c>
      <c r="P96" s="263">
        <f>+'CARTA KENTO'!H3419</f>
        <v>1655.07342</v>
      </c>
    </row>
    <row r="97" ht="9.75" customHeight="1">
      <c r="A97" s="323"/>
      <c r="B97" s="291" t="s">
        <v>678</v>
      </c>
      <c r="C97" s="324" t="s">
        <v>950</v>
      </c>
      <c r="D97" s="261">
        <v>6790.0</v>
      </c>
      <c r="E97" s="257">
        <f t="shared" si="1"/>
        <v>0.1605346804</v>
      </c>
      <c r="F97" s="261">
        <v>6790.0</v>
      </c>
      <c r="G97" s="257">
        <f t="shared" si="2"/>
        <v>0.1605346804</v>
      </c>
      <c r="H97" s="261">
        <v>6790.0</v>
      </c>
      <c r="I97" s="257">
        <f t="shared" si="3"/>
        <v>0.1605346804</v>
      </c>
      <c r="J97" s="261">
        <v>6790.0</v>
      </c>
      <c r="K97" s="260">
        <f t="shared" si="4"/>
        <v>0.1605346804</v>
      </c>
      <c r="L97" s="261">
        <v>6790.0</v>
      </c>
      <c r="M97" s="260">
        <f t="shared" si="5"/>
        <v>0.1605346804</v>
      </c>
      <c r="N97" s="261">
        <v>6790.0</v>
      </c>
      <c r="O97" s="262">
        <f t="shared" si="6"/>
        <v>0.1605346804</v>
      </c>
      <c r="P97" s="263">
        <f>+'CARTA KENTO'!H3610</f>
        <v>1090.03048</v>
      </c>
    </row>
    <row r="98" ht="9.75" customHeight="1">
      <c r="A98" s="323"/>
      <c r="B98" s="291" t="s">
        <v>280</v>
      </c>
      <c r="C98" s="324" t="s">
        <v>951</v>
      </c>
      <c r="D98" s="261">
        <v>6790.0</v>
      </c>
      <c r="E98" s="257">
        <f t="shared" si="1"/>
        <v>0.2162664639</v>
      </c>
      <c r="F98" s="261">
        <v>6790.0</v>
      </c>
      <c r="G98" s="257">
        <f t="shared" si="2"/>
        <v>0.2162664639</v>
      </c>
      <c r="H98" s="261">
        <v>6790.0</v>
      </c>
      <c r="I98" s="257">
        <f t="shared" si="3"/>
        <v>0.2162664639</v>
      </c>
      <c r="J98" s="261">
        <v>6790.0</v>
      </c>
      <c r="K98" s="260">
        <f t="shared" si="4"/>
        <v>0.2162664639</v>
      </c>
      <c r="L98" s="261">
        <v>6790.0</v>
      </c>
      <c r="M98" s="260">
        <f t="shared" si="5"/>
        <v>0.2162664639</v>
      </c>
      <c r="N98" s="261">
        <v>6790.0</v>
      </c>
      <c r="O98" s="262">
        <f t="shared" si="6"/>
        <v>0.2162664639</v>
      </c>
      <c r="P98" s="263">
        <f>+'CARTA KENTO'!H3547</f>
        <v>1468.44929</v>
      </c>
    </row>
    <row r="99" ht="9.75" customHeight="1">
      <c r="A99" s="323"/>
      <c r="B99" s="291" t="s">
        <v>682</v>
      </c>
      <c r="C99" s="324" t="s">
        <v>952</v>
      </c>
      <c r="D99" s="261">
        <v>7290.0</v>
      </c>
      <c r="E99" s="257">
        <f t="shared" si="1"/>
        <v>0.236717118</v>
      </c>
      <c r="F99" s="261">
        <v>7290.0</v>
      </c>
      <c r="G99" s="257">
        <f t="shared" si="2"/>
        <v>0.236717118</v>
      </c>
      <c r="H99" s="261">
        <v>7290.0</v>
      </c>
      <c r="I99" s="257">
        <f t="shared" si="3"/>
        <v>0.236717118</v>
      </c>
      <c r="J99" s="261">
        <v>7290.0</v>
      </c>
      <c r="K99" s="260">
        <f t="shared" si="4"/>
        <v>0.236717118</v>
      </c>
      <c r="L99" s="261">
        <v>7290.0</v>
      </c>
      <c r="M99" s="260">
        <f t="shared" si="5"/>
        <v>0.236717118</v>
      </c>
      <c r="N99" s="261">
        <v>7290.0</v>
      </c>
      <c r="O99" s="262">
        <f t="shared" si="6"/>
        <v>0.236717118</v>
      </c>
      <c r="P99" s="263">
        <f>+'CARTA KENTO'!H3740</f>
        <v>1725.66779</v>
      </c>
    </row>
    <row r="100" ht="9.75" customHeight="1">
      <c r="A100" s="323"/>
      <c r="B100" s="291" t="s">
        <v>677</v>
      </c>
      <c r="C100" s="324" t="s">
        <v>953</v>
      </c>
      <c r="D100" s="261">
        <v>8790.0</v>
      </c>
      <c r="E100" s="257">
        <f t="shared" si="1"/>
        <v>0.1876680091</v>
      </c>
      <c r="F100" s="261">
        <v>8790.0</v>
      </c>
      <c r="G100" s="257">
        <f t="shared" si="2"/>
        <v>0.1876680091</v>
      </c>
      <c r="H100" s="261">
        <v>8790.0</v>
      </c>
      <c r="I100" s="257">
        <f t="shared" si="3"/>
        <v>0.1876680091</v>
      </c>
      <c r="J100" s="261">
        <v>8790.0</v>
      </c>
      <c r="K100" s="260">
        <f t="shared" si="4"/>
        <v>0.1876680091</v>
      </c>
      <c r="L100" s="261">
        <v>8790.0</v>
      </c>
      <c r="M100" s="260">
        <f t="shared" si="5"/>
        <v>0.1876680091</v>
      </c>
      <c r="N100" s="261">
        <v>8790.0</v>
      </c>
      <c r="O100" s="262">
        <f t="shared" si="6"/>
        <v>0.1876680091</v>
      </c>
      <c r="P100" s="263">
        <f>+'CARTA KENTO'!H3580</f>
        <v>1649.6018</v>
      </c>
    </row>
    <row r="101" ht="9.75" customHeight="1">
      <c r="A101" s="323"/>
      <c r="B101" s="291" t="s">
        <v>675</v>
      </c>
      <c r="C101" s="324" t="s">
        <v>954</v>
      </c>
      <c r="D101" s="261">
        <v>7290.0</v>
      </c>
      <c r="E101" s="257">
        <f t="shared" si="1"/>
        <v>0.2502560206</v>
      </c>
      <c r="F101" s="261">
        <v>7290.0</v>
      </c>
      <c r="G101" s="257">
        <f t="shared" si="2"/>
        <v>0.2502560206</v>
      </c>
      <c r="H101" s="261">
        <v>7290.0</v>
      </c>
      <c r="I101" s="257">
        <f t="shared" si="3"/>
        <v>0.2502560206</v>
      </c>
      <c r="J101" s="261">
        <v>7290.0</v>
      </c>
      <c r="K101" s="260">
        <f t="shared" si="4"/>
        <v>0.2502560206</v>
      </c>
      <c r="L101" s="261">
        <v>7290.0</v>
      </c>
      <c r="M101" s="260">
        <f t="shared" si="5"/>
        <v>0.2502560206</v>
      </c>
      <c r="N101" s="261">
        <v>7290.0</v>
      </c>
      <c r="O101" s="262">
        <f t="shared" si="6"/>
        <v>0.2502560206</v>
      </c>
      <c r="P101" s="263">
        <f>+'CARTA KENTO'!H3449</f>
        <v>1824.36639</v>
      </c>
    </row>
    <row r="102" ht="9.75" customHeight="1">
      <c r="A102" s="323"/>
      <c r="B102" s="291" t="s">
        <v>681</v>
      </c>
      <c r="C102" s="324" t="s">
        <v>955</v>
      </c>
      <c r="D102" s="261">
        <v>7290.0</v>
      </c>
      <c r="E102" s="257">
        <f t="shared" si="1"/>
        <v>0.2960764074</v>
      </c>
      <c r="F102" s="261">
        <v>7290.0</v>
      </c>
      <c r="G102" s="257">
        <f t="shared" si="2"/>
        <v>0.2960764074</v>
      </c>
      <c r="H102" s="261">
        <v>7290.0</v>
      </c>
      <c r="I102" s="257">
        <f t="shared" si="3"/>
        <v>0.2960764074</v>
      </c>
      <c r="J102" s="261">
        <v>7290.0</v>
      </c>
      <c r="K102" s="260">
        <f t="shared" si="4"/>
        <v>0.2960764074</v>
      </c>
      <c r="L102" s="261">
        <v>7290.0</v>
      </c>
      <c r="M102" s="260">
        <f t="shared" si="5"/>
        <v>0.2960764074</v>
      </c>
      <c r="N102" s="261">
        <v>7290.0</v>
      </c>
      <c r="O102" s="262">
        <f t="shared" si="6"/>
        <v>0.2960764074</v>
      </c>
      <c r="P102" s="263">
        <f>+'CARTA KENTO'!H3707</f>
        <v>2158.39701</v>
      </c>
    </row>
    <row r="103" ht="9.75" customHeight="1">
      <c r="A103" s="323"/>
      <c r="B103" s="291" t="s">
        <v>676</v>
      </c>
      <c r="C103" s="324" t="s">
        <v>956</v>
      </c>
      <c r="D103" s="261">
        <v>8290.0</v>
      </c>
      <c r="E103" s="257">
        <f t="shared" si="1"/>
        <v>0.3731060543</v>
      </c>
      <c r="F103" s="261">
        <v>8290.0</v>
      </c>
      <c r="G103" s="257">
        <f t="shared" si="2"/>
        <v>0.3731060543</v>
      </c>
      <c r="H103" s="261">
        <v>8290.0</v>
      </c>
      <c r="I103" s="257">
        <f t="shared" si="3"/>
        <v>0.3731060543</v>
      </c>
      <c r="J103" s="261">
        <v>8290.0</v>
      </c>
      <c r="K103" s="260">
        <f t="shared" si="4"/>
        <v>0.3731060543</v>
      </c>
      <c r="L103" s="261">
        <v>8290.0</v>
      </c>
      <c r="M103" s="260">
        <f t="shared" si="5"/>
        <v>0.3731060543</v>
      </c>
      <c r="N103" s="261">
        <v>8290.0</v>
      </c>
      <c r="O103" s="262">
        <f t="shared" si="6"/>
        <v>0.3731060543</v>
      </c>
      <c r="P103" s="263">
        <f>+'CARTA KENTO'!H3484</f>
        <v>3093.04919</v>
      </c>
    </row>
    <row r="104" ht="9.75" customHeight="1">
      <c r="A104" s="323"/>
      <c r="B104" s="328" t="s">
        <v>679</v>
      </c>
      <c r="C104" s="329" t="s">
        <v>957</v>
      </c>
      <c r="D104" s="318">
        <v>7290.0</v>
      </c>
      <c r="E104" s="316">
        <f t="shared" si="1"/>
        <v>0.2617335624</v>
      </c>
      <c r="F104" s="318">
        <v>7290.0</v>
      </c>
      <c r="G104" s="316">
        <f t="shared" si="2"/>
        <v>0.2617335624</v>
      </c>
      <c r="H104" s="318">
        <v>7290.0</v>
      </c>
      <c r="I104" s="316">
        <f t="shared" si="3"/>
        <v>0.2617335624</v>
      </c>
      <c r="J104" s="318">
        <v>7290.0</v>
      </c>
      <c r="K104" s="319">
        <f t="shared" si="4"/>
        <v>0.2617335624</v>
      </c>
      <c r="L104" s="331">
        <v>5100.0</v>
      </c>
      <c r="M104" s="319">
        <f t="shared" si="5"/>
        <v>0.3741250333</v>
      </c>
      <c r="N104" s="318">
        <v>7290.0</v>
      </c>
      <c r="O104" s="320">
        <f t="shared" si="6"/>
        <v>0.2617335624</v>
      </c>
      <c r="P104" s="288">
        <f>+'CARTA KENTO'!H3644</f>
        <v>1908.03767</v>
      </c>
    </row>
    <row r="105" ht="9.75" customHeight="1">
      <c r="A105" s="293" t="s">
        <v>958</v>
      </c>
      <c r="B105" s="333" t="s">
        <v>34</v>
      </c>
      <c r="C105" s="347" t="s">
        <v>959</v>
      </c>
      <c r="D105" s="245">
        <v>5990.0</v>
      </c>
      <c r="E105" s="246">
        <f t="shared" si="1"/>
        <v>0.2001196578</v>
      </c>
      <c r="F105" s="247">
        <v>5990.0</v>
      </c>
      <c r="G105" s="246">
        <f t="shared" si="2"/>
        <v>0.2001196578</v>
      </c>
      <c r="H105" s="248">
        <v>5990.0</v>
      </c>
      <c r="I105" s="246">
        <f t="shared" si="3"/>
        <v>0.2001196578</v>
      </c>
      <c r="J105" s="248">
        <v>5990.0</v>
      </c>
      <c r="K105" s="249">
        <f t="shared" si="4"/>
        <v>0.2001196578</v>
      </c>
      <c r="L105" s="248">
        <v>5990.0</v>
      </c>
      <c r="M105" s="249">
        <f t="shared" si="5"/>
        <v>0.2001196578</v>
      </c>
      <c r="N105" s="248">
        <v>5990.0</v>
      </c>
      <c r="O105" s="251">
        <f t="shared" si="6"/>
        <v>0.2001196578</v>
      </c>
      <c r="P105" s="252">
        <f>+'CARTA KENTO'!H335</f>
        <v>1198.71675</v>
      </c>
    </row>
    <row r="106" ht="9.75" customHeight="1">
      <c r="A106" s="253"/>
      <c r="B106" s="291" t="s">
        <v>960</v>
      </c>
      <c r="C106" s="283" t="s">
        <v>959</v>
      </c>
      <c r="D106" s="256">
        <v>6980.0</v>
      </c>
      <c r="E106" s="257">
        <f t="shared" si="1"/>
        <v>0.3498949499</v>
      </c>
      <c r="F106" s="258">
        <v>6980.0</v>
      </c>
      <c r="G106" s="257">
        <f t="shared" si="2"/>
        <v>0.3498949499</v>
      </c>
      <c r="H106" s="259">
        <v>6980.0</v>
      </c>
      <c r="I106" s="257">
        <f t="shared" si="3"/>
        <v>0.3498949499</v>
      </c>
      <c r="J106" s="259">
        <v>6980.0</v>
      </c>
      <c r="K106" s="260">
        <f t="shared" si="4"/>
        <v>0.3498949499</v>
      </c>
      <c r="L106" s="259">
        <v>6980.0</v>
      </c>
      <c r="M106" s="260">
        <f t="shared" si="5"/>
        <v>0.3498949499</v>
      </c>
      <c r="N106" s="259">
        <v>6980.0</v>
      </c>
      <c r="O106" s="262">
        <f t="shared" si="6"/>
        <v>0.3498949499</v>
      </c>
      <c r="P106" s="263">
        <f>+'CARTA KENTO'!H422</f>
        <v>2442.26675</v>
      </c>
    </row>
    <row r="107" ht="9.75" customHeight="1">
      <c r="A107" s="253"/>
      <c r="B107" s="291" t="s">
        <v>961</v>
      </c>
      <c r="C107" s="283" t="s">
        <v>962</v>
      </c>
      <c r="D107" s="256">
        <v>6990.0</v>
      </c>
      <c r="E107" s="257">
        <f t="shared" si="1"/>
        <v>0.1280853691</v>
      </c>
      <c r="F107" s="258">
        <v>6990.0</v>
      </c>
      <c r="G107" s="257">
        <f t="shared" si="2"/>
        <v>0.1280853691</v>
      </c>
      <c r="H107" s="259">
        <v>6990.0</v>
      </c>
      <c r="I107" s="257">
        <f t="shared" si="3"/>
        <v>0.1280853691</v>
      </c>
      <c r="J107" s="259">
        <v>6990.0</v>
      </c>
      <c r="K107" s="260">
        <f t="shared" si="4"/>
        <v>0.1280853691</v>
      </c>
      <c r="L107" s="259">
        <v>6990.0</v>
      </c>
      <c r="M107" s="260">
        <f t="shared" si="5"/>
        <v>0.1280853691</v>
      </c>
      <c r="N107" s="259">
        <v>6990.0</v>
      </c>
      <c r="O107" s="262">
        <f t="shared" si="6"/>
        <v>0.1280853691</v>
      </c>
      <c r="P107" s="263">
        <f>+'CARTA KENTO'!H39</f>
        <v>895.31673</v>
      </c>
    </row>
    <row r="108" ht="9.75" customHeight="1">
      <c r="A108" s="253"/>
      <c r="B108" s="291" t="s">
        <v>963</v>
      </c>
      <c r="C108" s="283" t="s">
        <v>964</v>
      </c>
      <c r="D108" s="256">
        <v>7990.0</v>
      </c>
      <c r="E108" s="257">
        <f t="shared" si="1"/>
        <v>0.2477565106</v>
      </c>
      <c r="F108" s="258">
        <v>7990.0</v>
      </c>
      <c r="G108" s="257">
        <f t="shared" si="2"/>
        <v>0.2477565106</v>
      </c>
      <c r="H108" s="259">
        <v>7990.0</v>
      </c>
      <c r="I108" s="257">
        <f t="shared" si="3"/>
        <v>0.2477565106</v>
      </c>
      <c r="J108" s="259">
        <v>7990.0</v>
      </c>
      <c r="K108" s="260">
        <f t="shared" si="4"/>
        <v>0.2477565106</v>
      </c>
      <c r="L108" s="259">
        <v>7990.0</v>
      </c>
      <c r="M108" s="260">
        <f t="shared" si="5"/>
        <v>0.2477565106</v>
      </c>
      <c r="N108" s="259">
        <v>7990.0</v>
      </c>
      <c r="O108" s="262">
        <f t="shared" si="6"/>
        <v>0.2477565106</v>
      </c>
      <c r="P108" s="263">
        <f>+'CARTA KENTO'!H19</f>
        <v>1979.57452</v>
      </c>
    </row>
    <row r="109" ht="9.75" customHeight="1">
      <c r="A109" s="253"/>
      <c r="B109" s="291" t="s">
        <v>224</v>
      </c>
      <c r="C109" s="283" t="s">
        <v>965</v>
      </c>
      <c r="D109" s="256">
        <v>7490.0</v>
      </c>
      <c r="E109" s="257">
        <f t="shared" si="1"/>
        <v>0.1816713738</v>
      </c>
      <c r="F109" s="258">
        <v>7490.0</v>
      </c>
      <c r="G109" s="257">
        <f t="shared" si="2"/>
        <v>0.1816713738</v>
      </c>
      <c r="H109" s="259">
        <v>7490.0</v>
      </c>
      <c r="I109" s="257">
        <f t="shared" si="3"/>
        <v>0.1816713738</v>
      </c>
      <c r="J109" s="259">
        <v>7490.0</v>
      </c>
      <c r="K109" s="260">
        <f t="shared" si="4"/>
        <v>0.1816713738</v>
      </c>
      <c r="L109" s="259">
        <v>7490.0</v>
      </c>
      <c r="M109" s="260">
        <f t="shared" si="5"/>
        <v>0.1816713738</v>
      </c>
      <c r="N109" s="259">
        <v>7490.0</v>
      </c>
      <c r="O109" s="262">
        <f t="shared" si="6"/>
        <v>0.1816713738</v>
      </c>
      <c r="P109" s="263">
        <f>+'CARTA KENTO'!H554</f>
        <v>1360.71859</v>
      </c>
    </row>
    <row r="110" ht="9.75" customHeight="1">
      <c r="A110" s="253"/>
      <c r="B110" s="291" t="s">
        <v>608</v>
      </c>
      <c r="C110" s="283" t="s">
        <v>966</v>
      </c>
      <c r="D110" s="256">
        <v>6990.0</v>
      </c>
      <c r="E110" s="257">
        <f t="shared" si="1"/>
        <v>0.1031881516</v>
      </c>
      <c r="F110" s="258">
        <v>6990.0</v>
      </c>
      <c r="G110" s="257">
        <f t="shared" si="2"/>
        <v>0.1031881516</v>
      </c>
      <c r="H110" s="259">
        <v>6990.0</v>
      </c>
      <c r="I110" s="257">
        <f t="shared" si="3"/>
        <v>0.1031881516</v>
      </c>
      <c r="J110" s="259">
        <v>6990.0</v>
      </c>
      <c r="K110" s="260">
        <f t="shared" si="4"/>
        <v>0.1031881516</v>
      </c>
      <c r="L110" s="259">
        <v>6990.0</v>
      </c>
      <c r="M110" s="260">
        <f t="shared" si="5"/>
        <v>0.1031881516</v>
      </c>
      <c r="N110" s="259">
        <v>6990.0</v>
      </c>
      <c r="O110" s="262">
        <f t="shared" si="6"/>
        <v>0.1031881516</v>
      </c>
      <c r="P110" s="263">
        <f>+'CARTA KENTO'!H531</f>
        <v>721.28518</v>
      </c>
    </row>
    <row r="111" ht="9.75" customHeight="1">
      <c r="A111" s="253"/>
      <c r="B111" s="291" t="s">
        <v>967</v>
      </c>
      <c r="C111" s="283" t="s">
        <v>968</v>
      </c>
      <c r="D111" s="256">
        <v>7990.0</v>
      </c>
      <c r="E111" s="257">
        <f t="shared" si="1"/>
        <v>0.309941383</v>
      </c>
      <c r="F111" s="258">
        <v>7990.0</v>
      </c>
      <c r="G111" s="257">
        <f t="shared" si="2"/>
        <v>0.309941383</v>
      </c>
      <c r="H111" s="259">
        <v>7990.0</v>
      </c>
      <c r="I111" s="257">
        <f t="shared" si="3"/>
        <v>0.309941383</v>
      </c>
      <c r="J111" s="259">
        <v>7990.0</v>
      </c>
      <c r="K111" s="260">
        <f t="shared" si="4"/>
        <v>0.309941383</v>
      </c>
      <c r="L111" s="259">
        <v>7990.0</v>
      </c>
      <c r="M111" s="260">
        <f t="shared" si="5"/>
        <v>0.309941383</v>
      </c>
      <c r="N111" s="259">
        <v>7990.0</v>
      </c>
      <c r="O111" s="262">
        <f t="shared" si="6"/>
        <v>0.309941383</v>
      </c>
      <c r="P111" s="263">
        <f>+'CARTA KENTO'!H59</f>
        <v>2476.43165</v>
      </c>
    </row>
    <row r="112" ht="9.75" customHeight="1">
      <c r="A112" s="253"/>
      <c r="B112" s="291" t="s">
        <v>607</v>
      </c>
      <c r="C112" s="283" t="s">
        <v>969</v>
      </c>
      <c r="D112" s="256">
        <v>7990.0</v>
      </c>
      <c r="E112" s="257">
        <f t="shared" si="1"/>
        <v>0.3588691489</v>
      </c>
      <c r="F112" s="258">
        <v>7990.0</v>
      </c>
      <c r="G112" s="257">
        <f t="shared" si="2"/>
        <v>0.3588691489</v>
      </c>
      <c r="H112" s="259">
        <v>7990.0</v>
      </c>
      <c r="I112" s="257">
        <f t="shared" si="3"/>
        <v>0.3588691489</v>
      </c>
      <c r="J112" s="259">
        <v>7990.0</v>
      </c>
      <c r="K112" s="260">
        <f t="shared" si="4"/>
        <v>0.3588691489</v>
      </c>
      <c r="L112" s="259">
        <v>7990.0</v>
      </c>
      <c r="M112" s="260">
        <f t="shared" si="5"/>
        <v>0.3588691489</v>
      </c>
      <c r="N112" s="259">
        <v>7990.0</v>
      </c>
      <c r="O112" s="262">
        <f t="shared" si="6"/>
        <v>0.3588691489</v>
      </c>
      <c r="P112" s="263">
        <f>+'CARTA KENTO'!H457</f>
        <v>2867.3645</v>
      </c>
    </row>
    <row r="113" ht="9.75" customHeight="1">
      <c r="A113" s="253"/>
      <c r="B113" s="291" t="s">
        <v>970</v>
      </c>
      <c r="C113" s="283" t="s">
        <v>971</v>
      </c>
      <c r="D113" s="256">
        <v>10290.0</v>
      </c>
      <c r="E113" s="257">
        <f t="shared" si="1"/>
        <v>0.2374442041</v>
      </c>
      <c r="F113" s="258">
        <v>10290.0</v>
      </c>
      <c r="G113" s="257">
        <f t="shared" si="2"/>
        <v>0.2374442041</v>
      </c>
      <c r="H113" s="259">
        <v>10290.0</v>
      </c>
      <c r="I113" s="257">
        <f t="shared" si="3"/>
        <v>0.2374442041</v>
      </c>
      <c r="J113" s="284">
        <v>7203.0</v>
      </c>
      <c r="K113" s="260">
        <f t="shared" si="4"/>
        <v>0.3392060058</v>
      </c>
      <c r="L113" s="259">
        <v>10290.0</v>
      </c>
      <c r="M113" s="260">
        <f t="shared" si="5"/>
        <v>0.2374442041</v>
      </c>
      <c r="N113" s="259">
        <v>10290.0</v>
      </c>
      <c r="O113" s="262">
        <f t="shared" si="6"/>
        <v>0.2374442041</v>
      </c>
      <c r="P113" s="263">
        <f>+'CARTA KENTO'!H510</f>
        <v>2443.30086</v>
      </c>
    </row>
    <row r="114" ht="9.75" customHeight="1">
      <c r="A114" s="253"/>
      <c r="B114" s="291" t="s">
        <v>28</v>
      </c>
      <c r="C114" s="283" t="s">
        <v>972</v>
      </c>
      <c r="D114" s="315">
        <v>10990.0</v>
      </c>
      <c r="E114" s="316">
        <f t="shared" si="1"/>
        <v>0.2878037197</v>
      </c>
      <c r="F114" s="330">
        <v>10990.0</v>
      </c>
      <c r="G114" s="316">
        <f t="shared" si="2"/>
        <v>0.2878037197</v>
      </c>
      <c r="H114" s="353">
        <v>10990.0</v>
      </c>
      <c r="I114" s="316">
        <f t="shared" si="3"/>
        <v>0.2878037197</v>
      </c>
      <c r="J114" s="353">
        <v>10990.0</v>
      </c>
      <c r="K114" s="319">
        <f t="shared" si="4"/>
        <v>0.2878037197</v>
      </c>
      <c r="L114" s="353">
        <v>10990.0</v>
      </c>
      <c r="M114" s="319">
        <f t="shared" si="5"/>
        <v>0.2878037197</v>
      </c>
      <c r="N114" s="353">
        <v>10990.0</v>
      </c>
      <c r="O114" s="320">
        <f t="shared" si="6"/>
        <v>0.2878037197</v>
      </c>
      <c r="P114" s="288">
        <f>+'CARTA KENTO'!H279</f>
        <v>3162.96288</v>
      </c>
    </row>
    <row r="115" ht="9.75" customHeight="1">
      <c r="A115" s="242" t="s">
        <v>973</v>
      </c>
      <c r="B115" s="355" t="s">
        <v>683</v>
      </c>
      <c r="C115" s="274" t="s">
        <v>974</v>
      </c>
      <c r="D115" s="245">
        <v>7290.0</v>
      </c>
      <c r="E115" s="246">
        <f t="shared" si="1"/>
        <v>0.3038926996</v>
      </c>
      <c r="F115" s="247">
        <v>7290.0</v>
      </c>
      <c r="G115" s="246">
        <f t="shared" si="2"/>
        <v>0.3038926996</v>
      </c>
      <c r="H115" s="248">
        <v>7290.0</v>
      </c>
      <c r="I115" s="246">
        <f t="shared" si="3"/>
        <v>0.3038926996</v>
      </c>
      <c r="J115" s="248">
        <v>7290.0</v>
      </c>
      <c r="K115" s="249">
        <f t="shared" si="4"/>
        <v>0.3038926996</v>
      </c>
      <c r="L115" s="248">
        <v>7290.0</v>
      </c>
      <c r="M115" s="249">
        <f t="shared" si="5"/>
        <v>0.3038926996</v>
      </c>
      <c r="N115" s="248">
        <v>7290.0</v>
      </c>
      <c r="O115" s="251">
        <f t="shared" si="6"/>
        <v>0.3038926996</v>
      </c>
      <c r="P115" s="252">
        <f>+'CARTA KENTO'!H3769</f>
        <v>2215.37778</v>
      </c>
    </row>
    <row r="116" ht="9.75" customHeight="1">
      <c r="A116" s="253"/>
      <c r="B116" s="356" t="s">
        <v>270</v>
      </c>
      <c r="C116" s="283" t="s">
        <v>975</v>
      </c>
      <c r="D116" s="256">
        <v>7290.0</v>
      </c>
      <c r="E116" s="257">
        <f t="shared" si="1"/>
        <v>0.3310979931</v>
      </c>
      <c r="F116" s="258">
        <v>7290.0</v>
      </c>
      <c r="G116" s="257">
        <f t="shared" si="2"/>
        <v>0.3310979931</v>
      </c>
      <c r="H116" s="259">
        <v>7290.0</v>
      </c>
      <c r="I116" s="257">
        <f t="shared" si="3"/>
        <v>0.3310979931</v>
      </c>
      <c r="J116" s="259">
        <v>7290.0</v>
      </c>
      <c r="K116" s="260">
        <f t="shared" si="4"/>
        <v>0.3310979931</v>
      </c>
      <c r="L116" s="259">
        <v>7290.0</v>
      </c>
      <c r="M116" s="260">
        <f t="shared" si="5"/>
        <v>0.3310979931</v>
      </c>
      <c r="N116" s="259">
        <v>7290.0</v>
      </c>
      <c r="O116" s="262">
        <f t="shared" si="6"/>
        <v>0.3310979931</v>
      </c>
      <c r="P116" s="263">
        <f>+'CARTA KENTO'!H3797</f>
        <v>2413.70437</v>
      </c>
    </row>
    <row r="117" ht="9.75" customHeight="1">
      <c r="A117" s="253"/>
      <c r="B117" s="356" t="s">
        <v>687</v>
      </c>
      <c r="C117" s="283" t="s">
        <v>976</v>
      </c>
      <c r="D117" s="256">
        <v>8290.0</v>
      </c>
      <c r="E117" s="257">
        <f t="shared" si="1"/>
        <v>0.2629368878</v>
      </c>
      <c r="F117" s="258">
        <v>8290.0</v>
      </c>
      <c r="G117" s="257">
        <f t="shared" si="2"/>
        <v>0.2629368878</v>
      </c>
      <c r="H117" s="259">
        <v>8290.0</v>
      </c>
      <c r="I117" s="257">
        <f t="shared" si="3"/>
        <v>0.2629368878</v>
      </c>
      <c r="J117" s="259">
        <v>8290.0</v>
      </c>
      <c r="K117" s="260">
        <f t="shared" si="4"/>
        <v>0.2629368878</v>
      </c>
      <c r="L117" s="259">
        <v>8290.0</v>
      </c>
      <c r="M117" s="260">
        <f t="shared" si="5"/>
        <v>0.2629368878</v>
      </c>
      <c r="N117" s="259">
        <v>8290.0</v>
      </c>
      <c r="O117" s="262">
        <f t="shared" si="6"/>
        <v>0.2629368878</v>
      </c>
      <c r="P117" s="263">
        <f>+'CARTA KENTO'!H3888</f>
        <v>2179.7468</v>
      </c>
    </row>
    <row r="118" ht="9.75" customHeight="1">
      <c r="A118" s="253"/>
      <c r="B118" s="356" t="s">
        <v>689</v>
      </c>
      <c r="C118" s="283" t="s">
        <v>977</v>
      </c>
      <c r="D118" s="256">
        <v>8290.0</v>
      </c>
      <c r="E118" s="257">
        <f t="shared" si="1"/>
        <v>0.278818579</v>
      </c>
      <c r="F118" s="258">
        <v>8290.0</v>
      </c>
      <c r="G118" s="257">
        <f t="shared" si="2"/>
        <v>0.278818579</v>
      </c>
      <c r="H118" s="259">
        <v>8290.0</v>
      </c>
      <c r="I118" s="257">
        <f t="shared" si="3"/>
        <v>0.278818579</v>
      </c>
      <c r="J118" s="259">
        <v>8290.0</v>
      </c>
      <c r="K118" s="260">
        <f t="shared" si="4"/>
        <v>0.278818579</v>
      </c>
      <c r="L118" s="259">
        <v>8290.0</v>
      </c>
      <c r="M118" s="260">
        <f t="shared" si="5"/>
        <v>0.278818579</v>
      </c>
      <c r="N118" s="259">
        <v>8290.0</v>
      </c>
      <c r="O118" s="262">
        <f t="shared" si="6"/>
        <v>0.278818579</v>
      </c>
      <c r="P118" s="263">
        <f>+'CARTA KENTO'!H3951</f>
        <v>2311.40602</v>
      </c>
    </row>
    <row r="119" ht="9.75" customHeight="1">
      <c r="A119" s="253"/>
      <c r="B119" s="356" t="s">
        <v>269</v>
      </c>
      <c r="C119" s="283" t="s">
        <v>978</v>
      </c>
      <c r="D119" s="256">
        <v>8290.0</v>
      </c>
      <c r="E119" s="257">
        <f t="shared" si="1"/>
        <v>0.2700124355</v>
      </c>
      <c r="F119" s="258">
        <v>8290.0</v>
      </c>
      <c r="G119" s="257">
        <f t="shared" si="2"/>
        <v>0.2700124355</v>
      </c>
      <c r="H119" s="259">
        <v>8290.0</v>
      </c>
      <c r="I119" s="257">
        <f t="shared" si="3"/>
        <v>0.2700124355</v>
      </c>
      <c r="J119" s="259">
        <v>8290.0</v>
      </c>
      <c r="K119" s="260">
        <f t="shared" si="4"/>
        <v>0.2700124355</v>
      </c>
      <c r="L119" s="259">
        <v>8290.0</v>
      </c>
      <c r="M119" s="260">
        <f t="shared" si="5"/>
        <v>0.2700124355</v>
      </c>
      <c r="N119" s="259">
        <v>8290.0</v>
      </c>
      <c r="O119" s="262">
        <f t="shared" si="6"/>
        <v>0.2700124355</v>
      </c>
      <c r="P119" s="263">
        <f>+'CARTA KENTO'!H4110</f>
        <v>2238.40309</v>
      </c>
    </row>
    <row r="120" ht="9.75" customHeight="1">
      <c r="A120" s="253"/>
      <c r="B120" s="356" t="s">
        <v>463</v>
      </c>
      <c r="C120" s="283" t="s">
        <v>979</v>
      </c>
      <c r="D120" s="256">
        <v>8290.0</v>
      </c>
      <c r="E120" s="257">
        <f t="shared" si="1"/>
        <v>0.2864104632</v>
      </c>
      <c r="F120" s="258">
        <v>8290.0</v>
      </c>
      <c r="G120" s="257">
        <f t="shared" si="2"/>
        <v>0.2864104632</v>
      </c>
      <c r="H120" s="259">
        <v>8290.0</v>
      </c>
      <c r="I120" s="257">
        <f t="shared" si="3"/>
        <v>0.2864104632</v>
      </c>
      <c r="J120" s="259">
        <v>8290.0</v>
      </c>
      <c r="K120" s="260">
        <f t="shared" si="4"/>
        <v>0.2864104632</v>
      </c>
      <c r="L120" s="259">
        <v>8290.0</v>
      </c>
      <c r="M120" s="260">
        <f t="shared" si="5"/>
        <v>0.2864104632</v>
      </c>
      <c r="N120" s="259">
        <v>8290.0</v>
      </c>
      <c r="O120" s="262">
        <f t="shared" si="6"/>
        <v>0.2864104632</v>
      </c>
      <c r="P120" s="263">
        <f>+'CARTA KENTO'!H4075</f>
        <v>2374.34274</v>
      </c>
    </row>
    <row r="121" ht="9.75" customHeight="1">
      <c r="A121" s="253"/>
      <c r="B121" s="356" t="s">
        <v>690</v>
      </c>
      <c r="C121" s="283" t="s">
        <v>980</v>
      </c>
      <c r="D121" s="256">
        <v>7790.0</v>
      </c>
      <c r="E121" s="257">
        <f t="shared" si="1"/>
        <v>0.3798519718</v>
      </c>
      <c r="F121" s="258">
        <v>7790.0</v>
      </c>
      <c r="G121" s="257">
        <f t="shared" si="2"/>
        <v>0.3798519718</v>
      </c>
      <c r="H121" s="259">
        <v>7790.0</v>
      </c>
      <c r="I121" s="257">
        <f t="shared" si="3"/>
        <v>0.3798519718</v>
      </c>
      <c r="J121" s="259">
        <v>7790.0</v>
      </c>
      <c r="K121" s="260">
        <f t="shared" si="4"/>
        <v>0.3798519718</v>
      </c>
      <c r="L121" s="259">
        <v>7790.0</v>
      </c>
      <c r="M121" s="260">
        <f t="shared" si="5"/>
        <v>0.3798519718</v>
      </c>
      <c r="N121" s="259">
        <v>7790.0</v>
      </c>
      <c r="O121" s="262">
        <f t="shared" si="6"/>
        <v>0.3798519718</v>
      </c>
      <c r="P121" s="263">
        <f>+'CARTA KENTO'!H4044</f>
        <v>2959.04686</v>
      </c>
    </row>
    <row r="122" ht="9.75" customHeight="1">
      <c r="A122" s="253"/>
      <c r="B122" s="356" t="s">
        <v>440</v>
      </c>
      <c r="C122" s="283" t="s">
        <v>981</v>
      </c>
      <c r="D122" s="256">
        <v>7790.0</v>
      </c>
      <c r="E122" s="257">
        <f t="shared" si="1"/>
        <v>0.3594456868</v>
      </c>
      <c r="F122" s="258">
        <v>7790.0</v>
      </c>
      <c r="G122" s="257">
        <f t="shared" si="2"/>
        <v>0.3594456868</v>
      </c>
      <c r="H122" s="259">
        <v>7790.0</v>
      </c>
      <c r="I122" s="257">
        <f t="shared" si="3"/>
        <v>0.3594456868</v>
      </c>
      <c r="J122" s="259">
        <v>7790.0</v>
      </c>
      <c r="K122" s="260">
        <f t="shared" si="4"/>
        <v>0.3594456868</v>
      </c>
      <c r="L122" s="259">
        <v>7790.0</v>
      </c>
      <c r="M122" s="260">
        <f t="shared" si="5"/>
        <v>0.3594456868</v>
      </c>
      <c r="N122" s="259">
        <v>7790.0</v>
      </c>
      <c r="O122" s="262">
        <f t="shared" si="6"/>
        <v>0.3594456868</v>
      </c>
      <c r="P122" s="263">
        <f>+'CARTA KENTO'!H3985</f>
        <v>2800.0819</v>
      </c>
    </row>
    <row r="123" ht="9.75" customHeight="1">
      <c r="A123" s="253"/>
      <c r="B123" s="356" t="s">
        <v>461</v>
      </c>
      <c r="C123" s="283" t="s">
        <v>982</v>
      </c>
      <c r="D123" s="256">
        <v>7790.0</v>
      </c>
      <c r="E123" s="257">
        <f t="shared" si="1"/>
        <v>0.3294126226</v>
      </c>
      <c r="F123" s="258">
        <v>7790.0</v>
      </c>
      <c r="G123" s="257">
        <f t="shared" si="2"/>
        <v>0.3294126226</v>
      </c>
      <c r="H123" s="259">
        <v>7790.0</v>
      </c>
      <c r="I123" s="257">
        <f t="shared" si="3"/>
        <v>0.3294126226</v>
      </c>
      <c r="J123" s="259">
        <v>7790.0</v>
      </c>
      <c r="K123" s="260">
        <f t="shared" si="4"/>
        <v>0.3294126226</v>
      </c>
      <c r="L123" s="259">
        <v>7790.0</v>
      </c>
      <c r="M123" s="260">
        <f t="shared" si="5"/>
        <v>0.3294126226</v>
      </c>
      <c r="N123" s="259">
        <v>7790.0</v>
      </c>
      <c r="O123" s="262">
        <f t="shared" si="6"/>
        <v>0.3294126226</v>
      </c>
      <c r="P123" s="263">
        <f>+'CARTA KENTO'!H4014</f>
        <v>2566.12433</v>
      </c>
    </row>
    <row r="124" ht="9.75" customHeight="1">
      <c r="A124" s="253"/>
      <c r="B124" s="357" t="s">
        <v>688</v>
      </c>
      <c r="C124" s="283" t="s">
        <v>983</v>
      </c>
      <c r="D124" s="315">
        <v>7790.0</v>
      </c>
      <c r="E124" s="316">
        <f t="shared" si="1"/>
        <v>0.3168704198</v>
      </c>
      <c r="F124" s="330">
        <v>7790.0</v>
      </c>
      <c r="G124" s="316">
        <f t="shared" si="2"/>
        <v>0.3168704198</v>
      </c>
      <c r="H124" s="353">
        <v>7790.0</v>
      </c>
      <c r="I124" s="316">
        <f t="shared" si="3"/>
        <v>0.3168704198</v>
      </c>
      <c r="J124" s="353">
        <v>7790.0</v>
      </c>
      <c r="K124" s="319">
        <f t="shared" si="4"/>
        <v>0.3168704198</v>
      </c>
      <c r="L124" s="353">
        <v>7790.0</v>
      </c>
      <c r="M124" s="319">
        <f t="shared" si="5"/>
        <v>0.3168704198</v>
      </c>
      <c r="N124" s="353">
        <v>7790.0</v>
      </c>
      <c r="O124" s="320">
        <f t="shared" si="6"/>
        <v>0.3168704198</v>
      </c>
      <c r="P124" s="288">
        <f>+'CARTA KENTO'!H3920</f>
        <v>2468.42057</v>
      </c>
    </row>
    <row r="125" ht="9.75" customHeight="1">
      <c r="A125" s="293" t="s">
        <v>984</v>
      </c>
      <c r="B125" s="294" t="s">
        <v>691</v>
      </c>
      <c r="C125" s="274" t="s">
        <v>985</v>
      </c>
      <c r="D125" s="245">
        <v>7990.0</v>
      </c>
      <c r="E125" s="246">
        <f t="shared" si="1"/>
        <v>0.2186128298</v>
      </c>
      <c r="F125" s="247">
        <v>7990.0</v>
      </c>
      <c r="G125" s="246">
        <f t="shared" si="2"/>
        <v>0.2186128298</v>
      </c>
      <c r="H125" s="248">
        <v>7990.0</v>
      </c>
      <c r="I125" s="246">
        <f t="shared" si="3"/>
        <v>0.2186128298</v>
      </c>
      <c r="J125" s="248">
        <v>7990.0</v>
      </c>
      <c r="K125" s="249">
        <f t="shared" si="4"/>
        <v>0.2186128298</v>
      </c>
      <c r="L125" s="248">
        <v>7990.0</v>
      </c>
      <c r="M125" s="249">
        <f t="shared" si="5"/>
        <v>0.2186128298</v>
      </c>
      <c r="N125" s="248">
        <v>7990.0</v>
      </c>
      <c r="O125" s="251">
        <f t="shared" si="6"/>
        <v>0.2186128298</v>
      </c>
      <c r="P125" s="252">
        <f>+'CARTA KENTO'!H4137</f>
        <v>1746.71651</v>
      </c>
    </row>
    <row r="126" ht="9.75" customHeight="1">
      <c r="A126" s="253"/>
      <c r="B126" s="291" t="s">
        <v>268</v>
      </c>
      <c r="C126" s="283" t="s">
        <v>986</v>
      </c>
      <c r="D126" s="256">
        <v>8990.0</v>
      </c>
      <c r="E126" s="257">
        <f t="shared" si="1"/>
        <v>0.1916673037</v>
      </c>
      <c r="F126" s="258">
        <v>8990.0</v>
      </c>
      <c r="G126" s="257">
        <f t="shared" si="2"/>
        <v>0.1916673037</v>
      </c>
      <c r="H126" s="259">
        <v>8990.0</v>
      </c>
      <c r="I126" s="257">
        <f t="shared" si="3"/>
        <v>0.1916673037</v>
      </c>
      <c r="J126" s="259">
        <v>8990.0</v>
      </c>
      <c r="K126" s="260">
        <f t="shared" si="4"/>
        <v>0.1916673037</v>
      </c>
      <c r="L126" s="259">
        <v>8990.0</v>
      </c>
      <c r="M126" s="260">
        <f t="shared" si="5"/>
        <v>0.1916673037</v>
      </c>
      <c r="N126" s="259">
        <v>8990.0</v>
      </c>
      <c r="O126" s="262">
        <f t="shared" si="6"/>
        <v>0.1916673037</v>
      </c>
      <c r="P126" s="263">
        <f>+'CARTA KENTO'!H4197</f>
        <v>1723.08906</v>
      </c>
    </row>
    <row r="127" ht="9.75" customHeight="1">
      <c r="A127" s="253"/>
      <c r="B127" s="291" t="s">
        <v>272</v>
      </c>
      <c r="C127" s="283" t="s">
        <v>987</v>
      </c>
      <c r="D127" s="256">
        <v>7990.0</v>
      </c>
      <c r="E127" s="257">
        <f t="shared" si="1"/>
        <v>0.1611462553</v>
      </c>
      <c r="F127" s="258">
        <v>7990.0</v>
      </c>
      <c r="G127" s="257">
        <f t="shared" si="2"/>
        <v>0.1611462553</v>
      </c>
      <c r="H127" s="259">
        <v>7990.0</v>
      </c>
      <c r="I127" s="257">
        <f t="shared" si="3"/>
        <v>0.1611462553</v>
      </c>
      <c r="J127" s="259">
        <v>7990.0</v>
      </c>
      <c r="K127" s="260">
        <f t="shared" si="4"/>
        <v>0.1611462553</v>
      </c>
      <c r="L127" s="259">
        <v>7990.0</v>
      </c>
      <c r="M127" s="260">
        <f t="shared" si="5"/>
        <v>0.1611462553</v>
      </c>
      <c r="N127" s="259">
        <v>7990.0</v>
      </c>
      <c r="O127" s="262">
        <f t="shared" si="6"/>
        <v>0.1611462553</v>
      </c>
      <c r="P127" s="263">
        <f>+'CARTA KENTO'!H4225</f>
        <v>1287.55858</v>
      </c>
    </row>
    <row r="128" ht="9.75" customHeight="1">
      <c r="A128" s="253"/>
      <c r="B128" s="291" t="s">
        <v>211</v>
      </c>
      <c r="C128" s="283" t="s">
        <v>988</v>
      </c>
      <c r="D128" s="256">
        <v>7990.0</v>
      </c>
      <c r="E128" s="257">
        <f t="shared" si="1"/>
        <v>0.2439458298</v>
      </c>
      <c r="F128" s="258">
        <v>7990.0</v>
      </c>
      <c r="G128" s="257">
        <f t="shared" si="2"/>
        <v>0.2439458298</v>
      </c>
      <c r="H128" s="259">
        <v>7990.0</v>
      </c>
      <c r="I128" s="257">
        <f t="shared" si="3"/>
        <v>0.2439458298</v>
      </c>
      <c r="J128" s="259">
        <v>7990.0</v>
      </c>
      <c r="K128" s="260">
        <f t="shared" si="4"/>
        <v>0.2439458298</v>
      </c>
      <c r="L128" s="259">
        <v>7990.0</v>
      </c>
      <c r="M128" s="260">
        <f t="shared" si="5"/>
        <v>0.2439458298</v>
      </c>
      <c r="N128" s="259">
        <v>7990.0</v>
      </c>
      <c r="O128" s="262">
        <f t="shared" si="6"/>
        <v>0.2439458298</v>
      </c>
      <c r="P128" s="263">
        <f>+'CARTA KENTO'!H1398</f>
        <v>1949.12718</v>
      </c>
    </row>
    <row r="129" ht="9.75" customHeight="1">
      <c r="A129" s="253"/>
      <c r="B129" s="291" t="s">
        <v>693</v>
      </c>
      <c r="C129" s="283" t="s">
        <v>989</v>
      </c>
      <c r="D129" s="256">
        <v>9290.0</v>
      </c>
      <c r="E129" s="257">
        <f t="shared" si="1"/>
        <v>0.2485789591</v>
      </c>
      <c r="F129" s="258">
        <v>9290.0</v>
      </c>
      <c r="G129" s="257">
        <f t="shared" si="2"/>
        <v>0.2485789591</v>
      </c>
      <c r="H129" s="259">
        <v>9290.0</v>
      </c>
      <c r="I129" s="257">
        <f t="shared" si="3"/>
        <v>0.2485789591</v>
      </c>
      <c r="J129" s="259">
        <v>9290.0</v>
      </c>
      <c r="K129" s="260">
        <f t="shared" si="4"/>
        <v>0.2485789591</v>
      </c>
      <c r="L129" s="259">
        <v>9290.0</v>
      </c>
      <c r="M129" s="260">
        <f t="shared" si="5"/>
        <v>0.2485789591</v>
      </c>
      <c r="N129" s="259">
        <v>9290.0</v>
      </c>
      <c r="O129" s="262">
        <f t="shared" si="6"/>
        <v>0.2485789591</v>
      </c>
      <c r="P129" s="263">
        <f>+'CARTA KENTO'!H4255</f>
        <v>2309.29853</v>
      </c>
    </row>
    <row r="130" ht="9.75" customHeight="1">
      <c r="A130" s="253"/>
      <c r="B130" s="291" t="s">
        <v>694</v>
      </c>
      <c r="C130" s="283" t="s">
        <v>980</v>
      </c>
      <c r="D130" s="256">
        <v>8990.0</v>
      </c>
      <c r="E130" s="257">
        <f t="shared" si="1"/>
        <v>0.244129228</v>
      </c>
      <c r="F130" s="258">
        <v>8990.0</v>
      </c>
      <c r="G130" s="257">
        <f t="shared" si="2"/>
        <v>0.244129228</v>
      </c>
      <c r="H130" s="259">
        <v>8990.0</v>
      </c>
      <c r="I130" s="257">
        <f t="shared" si="3"/>
        <v>0.244129228</v>
      </c>
      <c r="J130" s="259">
        <v>8990.0</v>
      </c>
      <c r="K130" s="260">
        <f t="shared" si="4"/>
        <v>0.244129228</v>
      </c>
      <c r="L130" s="259">
        <v>8990.0</v>
      </c>
      <c r="M130" s="260">
        <f t="shared" si="5"/>
        <v>0.244129228</v>
      </c>
      <c r="N130" s="259">
        <v>8990.0</v>
      </c>
      <c r="O130" s="262">
        <f t="shared" si="6"/>
        <v>0.244129228</v>
      </c>
      <c r="P130" s="263">
        <f>+'CARTA KENTO'!H4283</f>
        <v>2194.72176</v>
      </c>
    </row>
    <row r="131" ht="9.75" customHeight="1">
      <c r="A131" s="253"/>
      <c r="B131" s="291" t="s">
        <v>697</v>
      </c>
      <c r="C131" s="283" t="s">
        <v>990</v>
      </c>
      <c r="D131" s="256">
        <v>9290.0</v>
      </c>
      <c r="E131" s="257">
        <f t="shared" si="1"/>
        <v>0.2617267298</v>
      </c>
      <c r="F131" s="258">
        <v>9290.0</v>
      </c>
      <c r="G131" s="257">
        <f t="shared" si="2"/>
        <v>0.2617267298</v>
      </c>
      <c r="H131" s="259">
        <v>9290.0</v>
      </c>
      <c r="I131" s="257">
        <f t="shared" si="3"/>
        <v>0.2617267298</v>
      </c>
      <c r="J131" s="259">
        <v>9290.0</v>
      </c>
      <c r="K131" s="260">
        <f t="shared" si="4"/>
        <v>0.2617267298</v>
      </c>
      <c r="L131" s="259">
        <v>9290.0</v>
      </c>
      <c r="M131" s="260">
        <f t="shared" si="5"/>
        <v>0.2617267298</v>
      </c>
      <c r="N131" s="259">
        <v>9290.0</v>
      </c>
      <c r="O131" s="262">
        <f t="shared" si="6"/>
        <v>0.2617267298</v>
      </c>
      <c r="P131" s="263">
        <f>+'CARTA KENTO'!H4368</f>
        <v>2431.44132</v>
      </c>
    </row>
    <row r="132" ht="9.75" customHeight="1">
      <c r="A132" s="253"/>
      <c r="B132" s="291" t="s">
        <v>696</v>
      </c>
      <c r="C132" s="283" t="s">
        <v>991</v>
      </c>
      <c r="D132" s="256">
        <v>8290.0</v>
      </c>
      <c r="E132" s="257">
        <f t="shared" si="1"/>
        <v>0.2408196828</v>
      </c>
      <c r="F132" s="258">
        <v>8290.0</v>
      </c>
      <c r="G132" s="257">
        <f t="shared" si="2"/>
        <v>0.2408196828</v>
      </c>
      <c r="H132" s="259">
        <v>8290.0</v>
      </c>
      <c r="I132" s="257">
        <f t="shared" si="3"/>
        <v>0.2408196828</v>
      </c>
      <c r="J132" s="259">
        <v>8290.0</v>
      </c>
      <c r="K132" s="260">
        <f t="shared" si="4"/>
        <v>0.2408196828</v>
      </c>
      <c r="L132" s="259">
        <v>8290.0</v>
      </c>
      <c r="M132" s="260">
        <f t="shared" si="5"/>
        <v>0.2408196828</v>
      </c>
      <c r="N132" s="259">
        <v>8290.0</v>
      </c>
      <c r="O132" s="262">
        <f t="shared" si="6"/>
        <v>0.2408196828</v>
      </c>
      <c r="P132" s="263">
        <f>+'CARTA KENTO'!H4341</f>
        <v>1996.39517</v>
      </c>
    </row>
    <row r="133" ht="9.75" customHeight="1">
      <c r="A133" s="253"/>
      <c r="B133" s="291" t="s">
        <v>221</v>
      </c>
      <c r="C133" s="283" t="s">
        <v>980</v>
      </c>
      <c r="D133" s="256">
        <v>9990.0</v>
      </c>
      <c r="E133" s="257">
        <f t="shared" si="1"/>
        <v>0.22029199</v>
      </c>
      <c r="F133" s="258">
        <v>9990.0</v>
      </c>
      <c r="G133" s="257">
        <f t="shared" si="2"/>
        <v>0.22029199</v>
      </c>
      <c r="H133" s="259">
        <v>9990.0</v>
      </c>
      <c r="I133" s="257">
        <f t="shared" si="3"/>
        <v>0.22029199</v>
      </c>
      <c r="J133" s="259">
        <v>9990.0</v>
      </c>
      <c r="K133" s="260">
        <f t="shared" si="4"/>
        <v>0.22029199</v>
      </c>
      <c r="L133" s="259">
        <v>9990.0</v>
      </c>
      <c r="M133" s="260">
        <f t="shared" si="5"/>
        <v>0.22029199</v>
      </c>
      <c r="N133" s="259">
        <v>9990.0</v>
      </c>
      <c r="O133" s="262">
        <f t="shared" si="6"/>
        <v>0.22029199</v>
      </c>
      <c r="P133" s="263">
        <f>+'CARTA KENTO'!H1830</f>
        <v>2200.71698</v>
      </c>
    </row>
    <row r="134" ht="9.75" customHeight="1">
      <c r="A134" s="253"/>
      <c r="B134" s="291" t="s">
        <v>267</v>
      </c>
      <c r="C134" s="283" t="s">
        <v>992</v>
      </c>
      <c r="D134" s="256">
        <v>8490.0</v>
      </c>
      <c r="E134" s="257">
        <f t="shared" si="1"/>
        <v>0.1975109859</v>
      </c>
      <c r="F134" s="258">
        <v>8490.0</v>
      </c>
      <c r="G134" s="257">
        <f t="shared" si="2"/>
        <v>0.1975109859</v>
      </c>
      <c r="H134" s="259">
        <v>8490.0</v>
      </c>
      <c r="I134" s="257">
        <f t="shared" si="3"/>
        <v>0.1975109859</v>
      </c>
      <c r="J134" s="259">
        <v>8490.0</v>
      </c>
      <c r="K134" s="260">
        <f t="shared" si="4"/>
        <v>0.1975109859</v>
      </c>
      <c r="L134" s="259">
        <v>8490.0</v>
      </c>
      <c r="M134" s="260">
        <f t="shared" si="5"/>
        <v>0.1975109859</v>
      </c>
      <c r="N134" s="259">
        <v>8490.0</v>
      </c>
      <c r="O134" s="262">
        <f t="shared" si="6"/>
        <v>0.1975109859</v>
      </c>
      <c r="P134" s="263">
        <f>+'CARTA KENTO'!H4429</f>
        <v>1676.86827</v>
      </c>
    </row>
    <row r="135" ht="9.75" customHeight="1">
      <c r="A135" s="253"/>
      <c r="B135" s="291" t="s">
        <v>695</v>
      </c>
      <c r="C135" s="283" t="s">
        <v>993</v>
      </c>
      <c r="D135" s="256">
        <v>9990.0</v>
      </c>
      <c r="E135" s="257">
        <f t="shared" si="1"/>
        <v>0.1983678779</v>
      </c>
      <c r="F135" s="258">
        <v>9990.0</v>
      </c>
      <c r="G135" s="257">
        <f t="shared" si="2"/>
        <v>0.1983678779</v>
      </c>
      <c r="H135" s="259">
        <v>9990.0</v>
      </c>
      <c r="I135" s="257">
        <f t="shared" si="3"/>
        <v>0.1983678779</v>
      </c>
      <c r="J135" s="259">
        <v>9990.0</v>
      </c>
      <c r="K135" s="260">
        <f t="shared" si="4"/>
        <v>0.1983678779</v>
      </c>
      <c r="L135" s="259">
        <v>9990.0</v>
      </c>
      <c r="M135" s="260">
        <f t="shared" si="5"/>
        <v>0.1983678779</v>
      </c>
      <c r="N135" s="259">
        <v>9990.0</v>
      </c>
      <c r="O135" s="262">
        <f t="shared" si="6"/>
        <v>0.1983678779</v>
      </c>
      <c r="P135" s="263">
        <f>+'CARTA KENTO'!H4314</f>
        <v>1981.6951</v>
      </c>
    </row>
    <row r="136" ht="9.75" customHeight="1">
      <c r="A136" s="253"/>
      <c r="B136" s="291" t="s">
        <v>692</v>
      </c>
      <c r="C136" s="283" t="s">
        <v>994</v>
      </c>
      <c r="D136" s="256">
        <v>7990.0</v>
      </c>
      <c r="E136" s="257">
        <f t="shared" si="1"/>
        <v>0.1694671702</v>
      </c>
      <c r="F136" s="258">
        <v>7990.0</v>
      </c>
      <c r="G136" s="257">
        <f t="shared" si="2"/>
        <v>0.1694671702</v>
      </c>
      <c r="H136" s="259">
        <v>7990.0</v>
      </c>
      <c r="I136" s="257">
        <f t="shared" si="3"/>
        <v>0.1694671702</v>
      </c>
      <c r="J136" s="259">
        <v>7990.0</v>
      </c>
      <c r="K136" s="260">
        <f t="shared" si="4"/>
        <v>0.1694671702</v>
      </c>
      <c r="L136" s="259">
        <v>7990.0</v>
      </c>
      <c r="M136" s="260">
        <f t="shared" si="5"/>
        <v>0.1694671702</v>
      </c>
      <c r="N136" s="259">
        <v>7990.0</v>
      </c>
      <c r="O136" s="262">
        <f t="shared" si="6"/>
        <v>0.1694671702</v>
      </c>
      <c r="P136" s="263">
        <f>+'CARTA KENTO'!H4167</f>
        <v>1354.04269</v>
      </c>
    </row>
    <row r="137" ht="9.75" customHeight="1">
      <c r="A137" s="253"/>
      <c r="B137" s="291" t="s">
        <v>441</v>
      </c>
      <c r="C137" s="283" t="s">
        <v>995</v>
      </c>
      <c r="D137" s="256">
        <v>8990.0</v>
      </c>
      <c r="E137" s="257">
        <f t="shared" si="1"/>
        <v>0.2502184805</v>
      </c>
      <c r="F137" s="258">
        <v>8990.0</v>
      </c>
      <c r="G137" s="257">
        <f t="shared" si="2"/>
        <v>0.2502184805</v>
      </c>
      <c r="H137" s="259">
        <v>8990.0</v>
      </c>
      <c r="I137" s="257">
        <f t="shared" si="3"/>
        <v>0.2502184805</v>
      </c>
      <c r="J137" s="259">
        <v>8990.0</v>
      </c>
      <c r="K137" s="260">
        <f t="shared" si="4"/>
        <v>0.2502184805</v>
      </c>
      <c r="L137" s="259">
        <v>8990.0</v>
      </c>
      <c r="M137" s="260">
        <f t="shared" si="5"/>
        <v>0.2502184805</v>
      </c>
      <c r="N137" s="259">
        <v>8990.0</v>
      </c>
      <c r="O137" s="262">
        <f t="shared" si="6"/>
        <v>0.2502184805</v>
      </c>
      <c r="P137" s="263">
        <f>+'CARTA KENTO'!H4400</f>
        <v>2249.46414</v>
      </c>
    </row>
    <row r="138" ht="9.75" customHeight="1">
      <c r="A138" s="253"/>
      <c r="B138" s="328" t="s">
        <v>212</v>
      </c>
      <c r="C138" s="283" t="s">
        <v>996</v>
      </c>
      <c r="D138" s="315">
        <v>9290.0</v>
      </c>
      <c r="E138" s="316">
        <f t="shared" si="1"/>
        <v>0.1886538127</v>
      </c>
      <c r="F138" s="330">
        <v>9290.0</v>
      </c>
      <c r="G138" s="316">
        <f t="shared" si="2"/>
        <v>0.1886538127</v>
      </c>
      <c r="H138" s="353">
        <v>9290.0</v>
      </c>
      <c r="I138" s="316">
        <f t="shared" si="3"/>
        <v>0.1886538127</v>
      </c>
      <c r="J138" s="353">
        <v>9290.0</v>
      </c>
      <c r="K138" s="319">
        <f t="shared" si="4"/>
        <v>0.1886538127</v>
      </c>
      <c r="L138" s="353">
        <v>9290.0</v>
      </c>
      <c r="M138" s="319">
        <f t="shared" si="5"/>
        <v>0.1886538127</v>
      </c>
      <c r="N138" s="353">
        <v>9290.0</v>
      </c>
      <c r="O138" s="320">
        <f t="shared" si="6"/>
        <v>0.1886538127</v>
      </c>
      <c r="P138" s="288">
        <f>+'CARTA KENTO'!H1462</f>
        <v>1752.59392</v>
      </c>
    </row>
    <row r="139" ht="9.75" customHeight="1">
      <c r="A139" s="293" t="s">
        <v>997</v>
      </c>
      <c r="B139" s="294" t="s">
        <v>699</v>
      </c>
      <c r="C139" s="274" t="s">
        <v>982</v>
      </c>
      <c r="D139" s="245">
        <v>9790.0</v>
      </c>
      <c r="E139" s="246">
        <f t="shared" si="1"/>
        <v>0.1816889326</v>
      </c>
      <c r="F139" s="247">
        <v>9790.0</v>
      </c>
      <c r="G139" s="246">
        <f t="shared" si="2"/>
        <v>0.1816889326</v>
      </c>
      <c r="H139" s="248">
        <v>9790.0</v>
      </c>
      <c r="I139" s="246">
        <f t="shared" si="3"/>
        <v>0.1816889326</v>
      </c>
      <c r="J139" s="248">
        <v>9790.0</v>
      </c>
      <c r="K139" s="249">
        <f t="shared" si="4"/>
        <v>0.1816889326</v>
      </c>
      <c r="L139" s="248">
        <v>9790.0</v>
      </c>
      <c r="M139" s="249">
        <f t="shared" si="5"/>
        <v>0.1816889326</v>
      </c>
      <c r="N139" s="248">
        <v>9790.0</v>
      </c>
      <c r="O139" s="251">
        <f t="shared" si="6"/>
        <v>0.1816889326</v>
      </c>
      <c r="P139" s="252">
        <f>+'CARTA KENTO'!H4495</f>
        <v>1778.73465</v>
      </c>
    </row>
    <row r="140" ht="9.75" customHeight="1">
      <c r="A140" s="253"/>
      <c r="B140" s="291" t="s">
        <v>438</v>
      </c>
      <c r="C140" s="283" t="s">
        <v>991</v>
      </c>
      <c r="D140" s="256">
        <v>9790.0</v>
      </c>
      <c r="E140" s="257">
        <f t="shared" si="1"/>
        <v>0.2015659438</v>
      </c>
      <c r="F140" s="258">
        <v>9790.0</v>
      </c>
      <c r="G140" s="257">
        <f t="shared" si="2"/>
        <v>0.2015659438</v>
      </c>
      <c r="H140" s="259">
        <v>9790.0</v>
      </c>
      <c r="I140" s="257">
        <f t="shared" si="3"/>
        <v>0.2015659438</v>
      </c>
      <c r="J140" s="259">
        <v>9790.0</v>
      </c>
      <c r="K140" s="260">
        <f t="shared" si="4"/>
        <v>0.2015659438</v>
      </c>
      <c r="L140" s="259">
        <v>9790.0</v>
      </c>
      <c r="M140" s="260">
        <f t="shared" si="5"/>
        <v>0.2015659438</v>
      </c>
      <c r="N140" s="259">
        <v>9790.0</v>
      </c>
      <c r="O140" s="262">
        <f t="shared" si="6"/>
        <v>0.2015659438</v>
      </c>
      <c r="P140" s="263">
        <f>+'CARTA KENTO'!H4527</f>
        <v>1973.33059</v>
      </c>
    </row>
    <row r="141" ht="9.75" customHeight="1">
      <c r="A141" s="253"/>
      <c r="B141" s="291" t="s">
        <v>462</v>
      </c>
      <c r="C141" s="283" t="s">
        <v>998</v>
      </c>
      <c r="D141" s="256">
        <v>9490.0</v>
      </c>
      <c r="E141" s="257">
        <f t="shared" si="1"/>
        <v>0.152735058</v>
      </c>
      <c r="F141" s="258">
        <v>9490.0</v>
      </c>
      <c r="G141" s="257">
        <f t="shared" si="2"/>
        <v>0.152735058</v>
      </c>
      <c r="H141" s="259">
        <v>9490.0</v>
      </c>
      <c r="I141" s="257">
        <f t="shared" si="3"/>
        <v>0.152735058</v>
      </c>
      <c r="J141" s="259">
        <v>9490.0</v>
      </c>
      <c r="K141" s="260">
        <f t="shared" si="4"/>
        <v>0.152735058</v>
      </c>
      <c r="L141" s="259">
        <v>9490.0</v>
      </c>
      <c r="M141" s="260">
        <f t="shared" si="5"/>
        <v>0.152735058</v>
      </c>
      <c r="N141" s="259">
        <v>9490.0</v>
      </c>
      <c r="O141" s="262">
        <f t="shared" si="6"/>
        <v>0.152735058</v>
      </c>
      <c r="P141" s="263">
        <f>+'CARTA KENTO'!H4559</f>
        <v>1449.4557</v>
      </c>
    </row>
    <row r="142" ht="9.75" customHeight="1">
      <c r="A142" s="264"/>
      <c r="B142" s="291" t="s">
        <v>698</v>
      </c>
      <c r="C142" s="283" t="s">
        <v>999</v>
      </c>
      <c r="D142" s="315">
        <v>9490.0</v>
      </c>
      <c r="E142" s="316">
        <f t="shared" si="1"/>
        <v>0.160939412</v>
      </c>
      <c r="F142" s="330">
        <v>9490.0</v>
      </c>
      <c r="G142" s="316">
        <f t="shared" si="2"/>
        <v>0.160939412</v>
      </c>
      <c r="H142" s="353">
        <v>9490.0</v>
      </c>
      <c r="I142" s="316">
        <f t="shared" si="3"/>
        <v>0.160939412</v>
      </c>
      <c r="J142" s="353">
        <v>9490.0</v>
      </c>
      <c r="K142" s="319">
        <f t="shared" si="4"/>
        <v>0.160939412</v>
      </c>
      <c r="L142" s="353">
        <v>9490.0</v>
      </c>
      <c r="M142" s="319">
        <f t="shared" si="5"/>
        <v>0.160939412</v>
      </c>
      <c r="N142" s="353">
        <v>9490.0</v>
      </c>
      <c r="O142" s="320">
        <f t="shared" si="6"/>
        <v>0.160939412</v>
      </c>
      <c r="P142" s="288">
        <f>+'CARTA KENTO'!H4460</f>
        <v>1527.31502</v>
      </c>
    </row>
    <row r="143" ht="9.75" customHeight="1">
      <c r="A143" s="293" t="s">
        <v>1000</v>
      </c>
      <c r="B143" s="294" t="s">
        <v>1001</v>
      </c>
      <c r="C143" s="274" t="s">
        <v>1002</v>
      </c>
      <c r="D143" s="245">
        <v>9990.0</v>
      </c>
      <c r="E143" s="246">
        <f t="shared" si="1"/>
        <v>0.262124957</v>
      </c>
      <c r="F143" s="247">
        <v>9990.0</v>
      </c>
      <c r="G143" s="246">
        <f t="shared" si="2"/>
        <v>0.262124957</v>
      </c>
      <c r="H143" s="248">
        <v>9990.0</v>
      </c>
      <c r="I143" s="246">
        <f t="shared" si="3"/>
        <v>0.262124957</v>
      </c>
      <c r="J143" s="248">
        <v>9990.0</v>
      </c>
      <c r="K143" s="249">
        <f t="shared" si="4"/>
        <v>0.262124957</v>
      </c>
      <c r="L143" s="248">
        <v>9990.0</v>
      </c>
      <c r="M143" s="249">
        <f t="shared" si="5"/>
        <v>0.262124957</v>
      </c>
      <c r="N143" s="248">
        <v>9990.0</v>
      </c>
      <c r="O143" s="251">
        <f t="shared" si="6"/>
        <v>0.262124957</v>
      </c>
      <c r="P143" s="252">
        <f>+'CARTA KENTO'!H4580</f>
        <v>2618.62832</v>
      </c>
    </row>
    <row r="144" ht="9.75" customHeight="1">
      <c r="A144" s="253"/>
      <c r="B144" s="291" t="s">
        <v>1003</v>
      </c>
      <c r="C144" s="283" t="s">
        <v>1002</v>
      </c>
      <c r="D144" s="256">
        <v>18990.0</v>
      </c>
      <c r="E144" s="257">
        <f t="shared" si="1"/>
        <v>0.2532429036</v>
      </c>
      <c r="F144" s="258">
        <v>18990.0</v>
      </c>
      <c r="G144" s="257">
        <f t="shared" si="2"/>
        <v>0.2532429036</v>
      </c>
      <c r="H144" s="259">
        <v>18990.0</v>
      </c>
      <c r="I144" s="257">
        <f t="shared" si="3"/>
        <v>0.2532429036</v>
      </c>
      <c r="J144" s="259">
        <v>18990.0</v>
      </c>
      <c r="K144" s="260">
        <f t="shared" si="4"/>
        <v>0.2532429036</v>
      </c>
      <c r="L144" s="259">
        <v>18990.0</v>
      </c>
      <c r="M144" s="260">
        <f t="shared" si="5"/>
        <v>0.2532429036</v>
      </c>
      <c r="N144" s="259">
        <v>18990.0</v>
      </c>
      <c r="O144" s="262">
        <f t="shared" si="6"/>
        <v>0.2532429036</v>
      </c>
      <c r="P144" s="263">
        <f>+'CARTA KENTO'!H4601</f>
        <v>4809.08274</v>
      </c>
    </row>
    <row r="145" ht="9.75" customHeight="1">
      <c r="A145" s="253"/>
      <c r="B145" s="291" t="s">
        <v>1004</v>
      </c>
      <c r="C145" s="283" t="s">
        <v>1005</v>
      </c>
      <c r="D145" s="256">
        <v>12990.0</v>
      </c>
      <c r="E145" s="257">
        <f t="shared" si="1"/>
        <v>0.2717933433</v>
      </c>
      <c r="F145" s="258">
        <v>12990.0</v>
      </c>
      <c r="G145" s="257">
        <f t="shared" si="2"/>
        <v>0.2717933433</v>
      </c>
      <c r="H145" s="259">
        <v>12990.0</v>
      </c>
      <c r="I145" s="257">
        <f t="shared" si="3"/>
        <v>0.2717933433</v>
      </c>
      <c r="J145" s="259">
        <v>12990.0</v>
      </c>
      <c r="K145" s="260">
        <f t="shared" si="4"/>
        <v>0.2717933433</v>
      </c>
      <c r="L145" s="259">
        <v>12990.0</v>
      </c>
      <c r="M145" s="260">
        <f t="shared" si="5"/>
        <v>0.2717933433</v>
      </c>
      <c r="N145" s="259">
        <v>12990.0</v>
      </c>
      <c r="O145" s="262">
        <f t="shared" si="6"/>
        <v>0.2717933433</v>
      </c>
      <c r="P145" s="263">
        <f>+'CARTA KENTO'!H4674</f>
        <v>3530.59553</v>
      </c>
    </row>
    <row r="146" ht="9.75" customHeight="1">
      <c r="A146" s="253"/>
      <c r="B146" s="291" t="s">
        <v>1006</v>
      </c>
      <c r="C146" s="283" t="s">
        <v>1005</v>
      </c>
      <c r="D146" s="256">
        <v>22990.0</v>
      </c>
      <c r="E146" s="257">
        <f t="shared" si="1"/>
        <v>0.294184512</v>
      </c>
      <c r="F146" s="258">
        <v>22990.0</v>
      </c>
      <c r="G146" s="257">
        <f t="shared" si="2"/>
        <v>0.294184512</v>
      </c>
      <c r="H146" s="259">
        <v>22990.0</v>
      </c>
      <c r="I146" s="257">
        <f t="shared" si="3"/>
        <v>0.294184512</v>
      </c>
      <c r="J146" s="259">
        <v>22990.0</v>
      </c>
      <c r="K146" s="260">
        <f t="shared" si="4"/>
        <v>0.294184512</v>
      </c>
      <c r="L146" s="259">
        <v>22990.0</v>
      </c>
      <c r="M146" s="260">
        <f t="shared" si="5"/>
        <v>0.294184512</v>
      </c>
      <c r="N146" s="259">
        <v>22990.0</v>
      </c>
      <c r="O146" s="262">
        <f t="shared" si="6"/>
        <v>0.294184512</v>
      </c>
      <c r="P146" s="263">
        <f>+'CARTA KENTO'!H4695</f>
        <v>6763.30193</v>
      </c>
    </row>
    <row r="147" ht="9.75" customHeight="1">
      <c r="A147" s="253"/>
      <c r="B147" s="333" t="s">
        <v>1007</v>
      </c>
      <c r="C147" s="347" t="s">
        <v>1008</v>
      </c>
      <c r="D147" s="256">
        <v>11990.0</v>
      </c>
      <c r="E147" s="257">
        <f t="shared" si="1"/>
        <v>0.2509982936</v>
      </c>
      <c r="F147" s="258">
        <v>11990.0</v>
      </c>
      <c r="G147" s="257">
        <f t="shared" si="2"/>
        <v>0.2509982936</v>
      </c>
      <c r="H147" s="259">
        <v>11990.0</v>
      </c>
      <c r="I147" s="257">
        <f t="shared" si="3"/>
        <v>0.2509982936</v>
      </c>
      <c r="J147" s="259">
        <v>11990.0</v>
      </c>
      <c r="K147" s="260">
        <f t="shared" si="4"/>
        <v>0.2509982936</v>
      </c>
      <c r="L147" s="259">
        <v>11990.0</v>
      </c>
      <c r="M147" s="260">
        <f t="shared" si="5"/>
        <v>0.2509982936</v>
      </c>
      <c r="N147" s="259">
        <v>11990.0</v>
      </c>
      <c r="O147" s="262">
        <f t="shared" si="6"/>
        <v>0.2509982936</v>
      </c>
      <c r="P147" s="263">
        <f>+'CARTA KENTO'!H4628</f>
        <v>3009.46954</v>
      </c>
    </row>
    <row r="148" ht="9.75" customHeight="1">
      <c r="A148" s="253"/>
      <c r="B148" s="291" t="s">
        <v>1009</v>
      </c>
      <c r="C148" s="347" t="s">
        <v>1008</v>
      </c>
      <c r="D148" s="315">
        <v>21990.0</v>
      </c>
      <c r="E148" s="316">
        <f t="shared" si="1"/>
        <v>0.2542412542</v>
      </c>
      <c r="F148" s="330">
        <v>21990.0</v>
      </c>
      <c r="G148" s="316">
        <f t="shared" si="2"/>
        <v>0.2542412542</v>
      </c>
      <c r="H148" s="353">
        <v>21990.0</v>
      </c>
      <c r="I148" s="316">
        <f t="shared" si="3"/>
        <v>0.2542412542</v>
      </c>
      <c r="J148" s="353">
        <v>21990.0</v>
      </c>
      <c r="K148" s="319">
        <f t="shared" si="4"/>
        <v>0.2542412542</v>
      </c>
      <c r="L148" s="353">
        <v>21990.0</v>
      </c>
      <c r="M148" s="319">
        <f t="shared" si="5"/>
        <v>0.2542412542</v>
      </c>
      <c r="N148" s="353">
        <v>21990.0</v>
      </c>
      <c r="O148" s="320">
        <f t="shared" si="6"/>
        <v>0.2542412542</v>
      </c>
      <c r="P148" s="288">
        <f>+'CARTA KENTO'!H4653</f>
        <v>5590.76518</v>
      </c>
    </row>
    <row r="149" ht="9.75" customHeight="1">
      <c r="A149" s="293" t="s">
        <v>1010</v>
      </c>
      <c r="B149" s="294" t="s">
        <v>706</v>
      </c>
      <c r="C149" s="358" t="s">
        <v>1011</v>
      </c>
      <c r="D149" s="245">
        <v>12990.0</v>
      </c>
      <c r="E149" s="246">
        <f t="shared" si="1"/>
        <v>0.3803919738</v>
      </c>
      <c r="F149" s="247">
        <v>12990.0</v>
      </c>
      <c r="G149" s="246">
        <f t="shared" si="2"/>
        <v>0.3803919738</v>
      </c>
      <c r="H149" s="248">
        <v>12990.0</v>
      </c>
      <c r="I149" s="246">
        <f t="shared" si="3"/>
        <v>0.3803919738</v>
      </c>
      <c r="J149" s="248">
        <v>12990.0</v>
      </c>
      <c r="K149" s="249">
        <f t="shared" si="4"/>
        <v>0.3803919738</v>
      </c>
      <c r="L149" s="248">
        <v>12990.0</v>
      </c>
      <c r="M149" s="249">
        <f t="shared" si="5"/>
        <v>0.3803919738</v>
      </c>
      <c r="N149" s="248">
        <v>12990.0</v>
      </c>
      <c r="O149" s="359">
        <f t="shared" si="6"/>
        <v>0.3803919738</v>
      </c>
      <c r="P149" s="360">
        <f>+'CARTA KENTO'!H4727</f>
        <v>4941.29174</v>
      </c>
    </row>
    <row r="150" ht="9.75" customHeight="1">
      <c r="A150" s="253"/>
      <c r="B150" s="291" t="s">
        <v>708</v>
      </c>
      <c r="C150" s="361" t="s">
        <v>1012</v>
      </c>
      <c r="D150" s="256">
        <v>13990.0</v>
      </c>
      <c r="E150" s="257">
        <f t="shared" si="1"/>
        <v>0.3733812559</v>
      </c>
      <c r="F150" s="258">
        <v>13990.0</v>
      </c>
      <c r="G150" s="257">
        <f t="shared" si="2"/>
        <v>0.3733812559</v>
      </c>
      <c r="H150" s="258">
        <v>13990.0</v>
      </c>
      <c r="I150" s="257">
        <f t="shared" si="3"/>
        <v>0.3733812559</v>
      </c>
      <c r="J150" s="258">
        <v>13990.0</v>
      </c>
      <c r="K150" s="260">
        <f t="shared" si="4"/>
        <v>0.3733812559</v>
      </c>
      <c r="L150" s="258">
        <v>13990.0</v>
      </c>
      <c r="M150" s="260">
        <f t="shared" si="5"/>
        <v>0.3733812559</v>
      </c>
      <c r="N150" s="258">
        <v>13990.0</v>
      </c>
      <c r="O150" s="362">
        <f t="shared" si="6"/>
        <v>0.3733812559</v>
      </c>
      <c r="P150" s="363">
        <f>+'CARTA KENTO'!H4775</f>
        <v>5223.60377</v>
      </c>
    </row>
    <row r="151" ht="9.75" customHeight="1">
      <c r="A151" s="253"/>
      <c r="B151" s="291" t="s">
        <v>707</v>
      </c>
      <c r="C151" s="361" t="s">
        <v>1013</v>
      </c>
      <c r="D151" s="256">
        <v>14990.0</v>
      </c>
      <c r="E151" s="257">
        <f t="shared" si="1"/>
        <v>0.3820219133</v>
      </c>
      <c r="F151" s="258">
        <v>14990.0</v>
      </c>
      <c r="G151" s="257">
        <f t="shared" si="2"/>
        <v>0.3820219133</v>
      </c>
      <c r="H151" s="258">
        <v>14990.0</v>
      </c>
      <c r="I151" s="257">
        <f t="shared" si="3"/>
        <v>0.3820219133</v>
      </c>
      <c r="J151" s="258">
        <v>14990.0</v>
      </c>
      <c r="K151" s="260">
        <f t="shared" si="4"/>
        <v>0.3820219133</v>
      </c>
      <c r="L151" s="258">
        <v>14990.0</v>
      </c>
      <c r="M151" s="260">
        <f t="shared" si="5"/>
        <v>0.3820219133</v>
      </c>
      <c r="N151" s="258">
        <v>14990.0</v>
      </c>
      <c r="O151" s="362">
        <f t="shared" si="6"/>
        <v>0.3820219133</v>
      </c>
      <c r="P151" s="363">
        <f>+'CARTA KENTO'!H4754</f>
        <v>5726.50848</v>
      </c>
    </row>
    <row r="152" ht="9.75" customHeight="1">
      <c r="A152" s="264"/>
      <c r="B152" s="328" t="s">
        <v>1014</v>
      </c>
      <c r="C152" s="361" t="s">
        <v>1015</v>
      </c>
      <c r="D152" s="266">
        <v>11990.0</v>
      </c>
      <c r="E152" s="267">
        <f t="shared" si="1"/>
        <v>0.2573849908</v>
      </c>
      <c r="F152" s="268">
        <v>11990.0</v>
      </c>
      <c r="G152" s="267">
        <f t="shared" si="2"/>
        <v>0.2573849908</v>
      </c>
      <c r="H152" s="269">
        <v>11990.0</v>
      </c>
      <c r="I152" s="267">
        <f t="shared" si="3"/>
        <v>0.2573849908</v>
      </c>
      <c r="J152" s="269">
        <v>11990.0</v>
      </c>
      <c r="K152" s="270">
        <f t="shared" si="4"/>
        <v>0.2573849908</v>
      </c>
      <c r="L152" s="269">
        <v>11990.0</v>
      </c>
      <c r="M152" s="270">
        <f t="shared" si="5"/>
        <v>0.2573849908</v>
      </c>
      <c r="N152" s="269">
        <v>11990.0</v>
      </c>
      <c r="O152" s="364">
        <f t="shared" si="6"/>
        <v>0.2573849908</v>
      </c>
      <c r="P152" s="363">
        <f>+'CARTA KENTO'!H4796</f>
        <v>3086.04604</v>
      </c>
    </row>
    <row r="153" ht="9.75" customHeight="1">
      <c r="A153" s="332" t="s">
        <v>1016</v>
      </c>
      <c r="B153" s="333" t="s">
        <v>623</v>
      </c>
      <c r="C153" s="347" t="s">
        <v>1017</v>
      </c>
      <c r="D153" s="275">
        <v>9990.0</v>
      </c>
      <c r="E153" s="276">
        <f t="shared" si="1"/>
        <v>0.3776248799</v>
      </c>
      <c r="F153" s="277">
        <v>9990.0</v>
      </c>
      <c r="G153" s="276">
        <f t="shared" si="2"/>
        <v>0.3776248799</v>
      </c>
      <c r="H153" s="279">
        <v>9990.0</v>
      </c>
      <c r="I153" s="276">
        <f t="shared" si="3"/>
        <v>0.3776248799</v>
      </c>
      <c r="J153" s="279">
        <v>9990.0</v>
      </c>
      <c r="K153" s="280">
        <f t="shared" si="4"/>
        <v>0.3776248799</v>
      </c>
      <c r="L153" s="279">
        <v>9990.0</v>
      </c>
      <c r="M153" s="280">
        <f t="shared" si="5"/>
        <v>0.3776248799</v>
      </c>
      <c r="N153" s="279">
        <v>9990.0</v>
      </c>
      <c r="O153" s="281">
        <f t="shared" si="6"/>
        <v>0.3776248799</v>
      </c>
      <c r="P153" s="263">
        <f>+'CARTA KENTO'!H1186</f>
        <v>3772.47255</v>
      </c>
    </row>
    <row r="154" ht="9.75" customHeight="1">
      <c r="A154" s="253"/>
      <c r="B154" s="291" t="s">
        <v>1018</v>
      </c>
      <c r="C154" s="283" t="s">
        <v>1019</v>
      </c>
      <c r="D154" s="256">
        <v>7990.0</v>
      </c>
      <c r="E154" s="257">
        <f t="shared" si="1"/>
        <v>0.2328594681</v>
      </c>
      <c r="F154" s="258">
        <v>7990.0</v>
      </c>
      <c r="G154" s="257">
        <f t="shared" si="2"/>
        <v>0.2328594681</v>
      </c>
      <c r="H154" s="259">
        <v>7990.0</v>
      </c>
      <c r="I154" s="257">
        <f t="shared" si="3"/>
        <v>0.2328594681</v>
      </c>
      <c r="J154" s="284">
        <v>5593.0</v>
      </c>
      <c r="K154" s="260">
        <f t="shared" si="4"/>
        <v>0.332656383</v>
      </c>
      <c r="L154" s="284">
        <v>6000.0</v>
      </c>
      <c r="M154" s="260">
        <f t="shared" si="5"/>
        <v>0.3100911917</v>
      </c>
      <c r="N154" s="259">
        <v>7990.0</v>
      </c>
      <c r="O154" s="262">
        <f t="shared" si="6"/>
        <v>0.2328594681</v>
      </c>
      <c r="P154" s="263">
        <f>+'CARTA KENTO'!H1300</f>
        <v>1860.54715</v>
      </c>
    </row>
    <row r="155" ht="9.75" customHeight="1">
      <c r="A155" s="253"/>
      <c r="B155" s="291" t="s">
        <v>1020</v>
      </c>
      <c r="C155" s="283" t="s">
        <v>1021</v>
      </c>
      <c r="D155" s="256">
        <v>9290.0</v>
      </c>
      <c r="E155" s="257">
        <f t="shared" si="1"/>
        <v>0.3190846017</v>
      </c>
      <c r="F155" s="258">
        <v>9290.0</v>
      </c>
      <c r="G155" s="257">
        <f t="shared" si="2"/>
        <v>0.3190846017</v>
      </c>
      <c r="H155" s="259">
        <v>9290.0</v>
      </c>
      <c r="I155" s="257">
        <f t="shared" si="3"/>
        <v>0.3190846017</v>
      </c>
      <c r="J155" s="259">
        <v>9290.0</v>
      </c>
      <c r="K155" s="260">
        <f t="shared" si="4"/>
        <v>0.3190846017</v>
      </c>
      <c r="L155" s="259">
        <v>9290.0</v>
      </c>
      <c r="M155" s="260">
        <f t="shared" si="5"/>
        <v>0.3190846017</v>
      </c>
      <c r="N155" s="259">
        <v>9290.0</v>
      </c>
      <c r="O155" s="262">
        <f t="shared" si="6"/>
        <v>0.3190846017</v>
      </c>
      <c r="P155" s="263">
        <f>+'CARTA KENTO'!H1269</f>
        <v>2964.29595</v>
      </c>
    </row>
    <row r="156" ht="9.75" customHeight="1">
      <c r="A156" s="253"/>
      <c r="B156" s="291" t="s">
        <v>1022</v>
      </c>
      <c r="C156" s="283" t="s">
        <v>1023</v>
      </c>
      <c r="D156" s="256">
        <v>8490.0</v>
      </c>
      <c r="E156" s="257">
        <f t="shared" si="1"/>
        <v>0.2646184358</v>
      </c>
      <c r="F156" s="258">
        <v>8490.0</v>
      </c>
      <c r="G156" s="257">
        <f t="shared" si="2"/>
        <v>0.2646184358</v>
      </c>
      <c r="H156" s="259">
        <v>8490.0</v>
      </c>
      <c r="I156" s="257">
        <f t="shared" si="3"/>
        <v>0.2646184358</v>
      </c>
      <c r="J156" s="259">
        <v>8490.0</v>
      </c>
      <c r="K156" s="260">
        <f t="shared" si="4"/>
        <v>0.2646184358</v>
      </c>
      <c r="L156" s="259">
        <v>8490.0</v>
      </c>
      <c r="M156" s="260">
        <f t="shared" si="5"/>
        <v>0.2646184358</v>
      </c>
      <c r="N156" s="259">
        <v>8490.0</v>
      </c>
      <c r="O156" s="262">
        <f t="shared" si="6"/>
        <v>0.2646184358</v>
      </c>
      <c r="P156" s="263">
        <f>+'CARTA KENTO'!H1241</f>
        <v>2246.61052</v>
      </c>
    </row>
    <row r="157" ht="9.75" customHeight="1">
      <c r="A157" s="253"/>
      <c r="B157" s="291" t="s">
        <v>1024</v>
      </c>
      <c r="C157" s="292" t="s">
        <v>1025</v>
      </c>
      <c r="D157" s="256">
        <v>9990.0</v>
      </c>
      <c r="E157" s="257">
        <f t="shared" si="1"/>
        <v>0.3402941391</v>
      </c>
      <c r="F157" s="258">
        <v>9990.0</v>
      </c>
      <c r="G157" s="257">
        <f t="shared" si="2"/>
        <v>0.3402941391</v>
      </c>
      <c r="H157" s="259">
        <v>9990.0</v>
      </c>
      <c r="I157" s="257">
        <f t="shared" si="3"/>
        <v>0.3402941391</v>
      </c>
      <c r="J157" s="259">
        <v>9990.0</v>
      </c>
      <c r="K157" s="260">
        <f t="shared" si="4"/>
        <v>0.3402941391</v>
      </c>
      <c r="L157" s="259">
        <v>9990.0</v>
      </c>
      <c r="M157" s="260">
        <f t="shared" si="5"/>
        <v>0.3402941391</v>
      </c>
      <c r="N157" s="259">
        <v>9990.0</v>
      </c>
      <c r="O157" s="262">
        <f t="shared" si="6"/>
        <v>0.3402941391</v>
      </c>
      <c r="P157" s="263">
        <f>+'CARTA KENTO'!H1212</f>
        <v>3399.53845</v>
      </c>
    </row>
    <row r="158" ht="9.75" customHeight="1">
      <c r="A158" s="264"/>
      <c r="B158" s="291" t="s">
        <v>710</v>
      </c>
      <c r="C158" s="365" t="s">
        <v>1026</v>
      </c>
      <c r="D158" s="266">
        <v>9990.0</v>
      </c>
      <c r="E158" s="267">
        <f t="shared" si="1"/>
        <v>0.3520148649</v>
      </c>
      <c r="F158" s="268">
        <v>9990.0</v>
      </c>
      <c r="G158" s="267">
        <f t="shared" si="2"/>
        <v>0.3520148649</v>
      </c>
      <c r="H158" s="366"/>
      <c r="I158" s="367" t="str">
        <f t="shared" si="3"/>
        <v>#DIV/0!</v>
      </c>
      <c r="J158" s="366"/>
      <c r="K158" s="368" t="str">
        <f t="shared" si="4"/>
        <v>#DIV/0!</v>
      </c>
      <c r="L158" s="366"/>
      <c r="M158" s="368" t="str">
        <f t="shared" si="5"/>
        <v>#DIV/0!</v>
      </c>
      <c r="N158" s="366"/>
      <c r="O158" s="369" t="str">
        <f t="shared" si="6"/>
        <v>#DIV/0!</v>
      </c>
      <c r="P158" s="263">
        <f>+'CARTA KENTO'!H4825</f>
        <v>3516.6285</v>
      </c>
    </row>
    <row r="159" ht="9.75" customHeight="1">
      <c r="A159" s="293" t="s">
        <v>1027</v>
      </c>
      <c r="B159" s="294" t="s">
        <v>711</v>
      </c>
      <c r="C159" s="274" t="s">
        <v>1028</v>
      </c>
      <c r="D159" s="275">
        <v>30290.0</v>
      </c>
      <c r="E159" s="276">
        <f t="shared" si="1"/>
        <v>0.3439472047</v>
      </c>
      <c r="F159" s="277">
        <v>30290.0</v>
      </c>
      <c r="G159" s="276">
        <f t="shared" si="2"/>
        <v>0.3439472047</v>
      </c>
      <c r="H159" s="279">
        <v>30290.0</v>
      </c>
      <c r="I159" s="276">
        <f t="shared" si="3"/>
        <v>0.3439472047</v>
      </c>
      <c r="J159" s="350">
        <v>30290.0</v>
      </c>
      <c r="K159" s="280">
        <f t="shared" si="4"/>
        <v>0.3439472047</v>
      </c>
      <c r="L159" s="279">
        <v>30290.0</v>
      </c>
      <c r="M159" s="280">
        <f t="shared" si="5"/>
        <v>0.3439472047</v>
      </c>
      <c r="N159" s="279">
        <v>30290.0</v>
      </c>
      <c r="O159" s="281">
        <f t="shared" si="6"/>
        <v>0.3439472047</v>
      </c>
      <c r="P159" s="263">
        <f>+'CARTA KENTO'!H4916</f>
        <v>10418.16083</v>
      </c>
    </row>
    <row r="160" ht="9.75" customHeight="1">
      <c r="A160" s="253"/>
      <c r="B160" s="291" t="s">
        <v>1029</v>
      </c>
      <c r="C160" s="283" t="s">
        <v>1030</v>
      </c>
      <c r="D160" s="256">
        <v>36000.0</v>
      </c>
      <c r="E160" s="257">
        <f t="shared" si="1"/>
        <v>0.2632842606</v>
      </c>
      <c r="F160" s="326">
        <v>27990.0</v>
      </c>
      <c r="G160" s="257">
        <f t="shared" si="2"/>
        <v>0.338629274</v>
      </c>
      <c r="H160" s="261">
        <v>36000.0</v>
      </c>
      <c r="I160" s="257">
        <f t="shared" si="3"/>
        <v>0.2632842606</v>
      </c>
      <c r="J160" s="261">
        <v>36000.0</v>
      </c>
      <c r="K160" s="260">
        <f t="shared" si="4"/>
        <v>0.2632842606</v>
      </c>
      <c r="L160" s="261">
        <v>36000.0</v>
      </c>
      <c r="M160" s="260">
        <f t="shared" si="5"/>
        <v>0.2632842606</v>
      </c>
      <c r="N160" s="261">
        <v>36000.0</v>
      </c>
      <c r="O160" s="262">
        <f t="shared" si="6"/>
        <v>0.2632842606</v>
      </c>
      <c r="P160" s="263">
        <f>+'CARTA KENTO'!H781</f>
        <v>9478.23338</v>
      </c>
    </row>
    <row r="161" ht="9.75" customHeight="1">
      <c r="A161" s="253"/>
      <c r="B161" s="339" t="s">
        <v>754</v>
      </c>
      <c r="C161" s="370" t="s">
        <v>1031</v>
      </c>
      <c r="D161" s="341">
        <v>21990.0</v>
      </c>
      <c r="E161" s="257">
        <f t="shared" si="1"/>
        <v>0.3357962997</v>
      </c>
      <c r="F161" s="341">
        <v>21990.0</v>
      </c>
      <c r="G161" s="257">
        <f t="shared" si="2"/>
        <v>0.3357962997</v>
      </c>
      <c r="H161" s="341">
        <v>21990.0</v>
      </c>
      <c r="I161" s="257">
        <f t="shared" si="3"/>
        <v>0.3357962997</v>
      </c>
      <c r="J161" s="341">
        <v>21990.0</v>
      </c>
      <c r="K161" s="260">
        <f t="shared" si="4"/>
        <v>0.3357962997</v>
      </c>
      <c r="L161" s="341">
        <v>21990.0</v>
      </c>
      <c r="M161" s="260">
        <f t="shared" si="5"/>
        <v>0.3357962997</v>
      </c>
      <c r="N161" s="341">
        <v>21990.0</v>
      </c>
      <c r="O161" s="262">
        <f t="shared" si="6"/>
        <v>0.3357962997</v>
      </c>
      <c r="P161" s="263">
        <f>+'CARTA KENTO'!H6324</f>
        <v>7384.16063</v>
      </c>
    </row>
    <row r="162" ht="9.75" customHeight="1">
      <c r="A162" s="253"/>
      <c r="B162" s="339" t="s">
        <v>712</v>
      </c>
      <c r="C162" s="370" t="s">
        <v>1032</v>
      </c>
      <c r="D162" s="256">
        <v>24790.0</v>
      </c>
      <c r="E162" s="257">
        <f t="shared" si="1"/>
        <v>0.2737489153</v>
      </c>
      <c r="F162" s="341">
        <v>24790.0</v>
      </c>
      <c r="G162" s="257">
        <f t="shared" si="2"/>
        <v>0.2737489153</v>
      </c>
      <c r="H162" s="259">
        <v>24790.0</v>
      </c>
      <c r="I162" s="257">
        <f t="shared" si="3"/>
        <v>0.2737489153</v>
      </c>
      <c r="J162" s="259">
        <v>24790.0</v>
      </c>
      <c r="K162" s="260">
        <f t="shared" si="4"/>
        <v>0.2737489153</v>
      </c>
      <c r="L162" s="259">
        <v>24790.0</v>
      </c>
      <c r="M162" s="260">
        <f t="shared" si="5"/>
        <v>0.2737489153</v>
      </c>
      <c r="N162" s="259">
        <v>24790.0</v>
      </c>
      <c r="O162" s="262">
        <f t="shared" si="6"/>
        <v>0.2737489153</v>
      </c>
      <c r="P162" s="263">
        <f>+'CARTA KENTO'!H4941</f>
        <v>6786.23561</v>
      </c>
    </row>
    <row r="163" ht="9.75" customHeight="1">
      <c r="A163" s="253"/>
      <c r="B163" s="339" t="s">
        <v>764</v>
      </c>
      <c r="C163" s="370" t="s">
        <v>1033</v>
      </c>
      <c r="D163" s="341">
        <v>37990.0</v>
      </c>
      <c r="E163" s="257">
        <f t="shared" si="1"/>
        <v>0.2287824649</v>
      </c>
      <c r="F163" s="341">
        <v>37990.0</v>
      </c>
      <c r="G163" s="257">
        <f t="shared" si="2"/>
        <v>0.2287824649</v>
      </c>
      <c r="H163" s="341">
        <v>37990.0</v>
      </c>
      <c r="I163" s="257">
        <f t="shared" si="3"/>
        <v>0.2287824649</v>
      </c>
      <c r="J163" s="341">
        <v>37990.0</v>
      </c>
      <c r="K163" s="260">
        <f t="shared" si="4"/>
        <v>0.2287824649</v>
      </c>
      <c r="L163" s="341">
        <v>37990.0</v>
      </c>
      <c r="M163" s="260">
        <f t="shared" si="5"/>
        <v>0.2287824649</v>
      </c>
      <c r="N163" s="341">
        <v>37990.0</v>
      </c>
      <c r="O163" s="262">
        <f t="shared" si="6"/>
        <v>0.2287824649</v>
      </c>
      <c r="P163" s="263">
        <f>+'CARTA KENTO'!H6938</f>
        <v>8691.44584</v>
      </c>
    </row>
    <row r="164" ht="9.75" customHeight="1">
      <c r="A164" s="253"/>
      <c r="B164" s="291" t="s">
        <v>714</v>
      </c>
      <c r="C164" s="283" t="s">
        <v>1034</v>
      </c>
      <c r="D164" s="256">
        <v>24790.0</v>
      </c>
      <c r="E164" s="257">
        <f t="shared" si="1"/>
        <v>0.1925154062</v>
      </c>
      <c r="F164" s="326">
        <v>17353.0</v>
      </c>
      <c r="G164" s="257">
        <f t="shared" si="2"/>
        <v>0.2750220089</v>
      </c>
      <c r="H164" s="284">
        <v>17353.0</v>
      </c>
      <c r="I164" s="257">
        <f t="shared" si="3"/>
        <v>0.2750220089</v>
      </c>
      <c r="J164" s="284">
        <v>17353.0</v>
      </c>
      <c r="K164" s="260">
        <f t="shared" si="4"/>
        <v>0.2750220089</v>
      </c>
      <c r="L164" s="284">
        <v>17353.0</v>
      </c>
      <c r="M164" s="260">
        <f t="shared" si="5"/>
        <v>0.2750220089</v>
      </c>
      <c r="N164" s="284">
        <v>17353.0</v>
      </c>
      <c r="O164" s="262">
        <f t="shared" si="6"/>
        <v>0.2750220089</v>
      </c>
      <c r="P164" s="263">
        <f>+'CARTA KENTO'!H5192</f>
        <v>4772.45692</v>
      </c>
    </row>
    <row r="165" ht="9.75" customHeight="1">
      <c r="A165" s="253"/>
      <c r="B165" s="291" t="s">
        <v>716</v>
      </c>
      <c r="C165" s="283" t="s">
        <v>1035</v>
      </c>
      <c r="D165" s="256">
        <v>16990.0</v>
      </c>
      <c r="E165" s="257">
        <f t="shared" si="1"/>
        <v>0.2608276881</v>
      </c>
      <c r="F165" s="258">
        <v>16990.0</v>
      </c>
      <c r="G165" s="257">
        <f t="shared" si="2"/>
        <v>0.2608276881</v>
      </c>
      <c r="H165" s="258">
        <v>16990.0</v>
      </c>
      <c r="I165" s="257">
        <f t="shared" si="3"/>
        <v>0.2608276881</v>
      </c>
      <c r="J165" s="258">
        <v>16990.0</v>
      </c>
      <c r="K165" s="260">
        <f t="shared" si="4"/>
        <v>0.2608276881</v>
      </c>
      <c r="L165" s="258">
        <v>16990.0</v>
      </c>
      <c r="M165" s="260">
        <f t="shared" si="5"/>
        <v>0.2608276881</v>
      </c>
      <c r="N165" s="258">
        <v>16990.0</v>
      </c>
      <c r="O165" s="262">
        <f t="shared" si="6"/>
        <v>0.2608276881</v>
      </c>
      <c r="P165" s="263">
        <f>+'CARTA KENTO'!H5337</f>
        <v>4431.46242</v>
      </c>
    </row>
    <row r="166" ht="9.75" customHeight="1">
      <c r="A166" s="253"/>
      <c r="B166" s="339" t="s">
        <v>755</v>
      </c>
      <c r="C166" s="370" t="s">
        <v>1036</v>
      </c>
      <c r="D166" s="341">
        <v>19990.0</v>
      </c>
      <c r="E166" s="257">
        <f t="shared" si="1"/>
        <v>0.2099546943</v>
      </c>
      <c r="F166" s="341">
        <v>19990.0</v>
      </c>
      <c r="G166" s="257">
        <f t="shared" si="2"/>
        <v>0.2099546943</v>
      </c>
      <c r="H166" s="341">
        <v>19990.0</v>
      </c>
      <c r="I166" s="257">
        <f t="shared" si="3"/>
        <v>0.2099546943</v>
      </c>
      <c r="J166" s="341">
        <v>19990.0</v>
      </c>
      <c r="K166" s="260">
        <f t="shared" si="4"/>
        <v>0.2099546943</v>
      </c>
      <c r="L166" s="341">
        <v>19990.0</v>
      </c>
      <c r="M166" s="262">
        <f t="shared" si="5"/>
        <v>0.2099546943</v>
      </c>
      <c r="N166" s="371">
        <v>19990.0</v>
      </c>
      <c r="O166" s="372">
        <f t="shared" si="6"/>
        <v>0.2099546943</v>
      </c>
      <c r="P166" s="263">
        <f>+'CARTA KENTO'!H6404</f>
        <v>4196.99434</v>
      </c>
    </row>
    <row r="167" ht="9.75" customHeight="1">
      <c r="A167" s="253"/>
      <c r="B167" s="339" t="s">
        <v>1037</v>
      </c>
      <c r="C167" s="373" t="s">
        <v>1038</v>
      </c>
      <c r="D167" s="341">
        <v>21990.0</v>
      </c>
      <c r="E167" s="257">
        <f t="shared" si="1"/>
        <v>0.3375446094</v>
      </c>
      <c r="F167" s="341">
        <v>21990.0</v>
      </c>
      <c r="G167" s="257">
        <f t="shared" si="2"/>
        <v>0.3375446094</v>
      </c>
      <c r="H167" s="341">
        <v>21990.0</v>
      </c>
      <c r="I167" s="257">
        <f t="shared" si="3"/>
        <v>0.3375446094</v>
      </c>
      <c r="J167" s="341">
        <v>21990.0</v>
      </c>
      <c r="K167" s="260">
        <f t="shared" si="4"/>
        <v>0.3375446094</v>
      </c>
      <c r="L167" s="341">
        <v>21990.0</v>
      </c>
      <c r="M167" s="262">
        <f t="shared" si="5"/>
        <v>0.3375446094</v>
      </c>
      <c r="N167" s="371">
        <v>21990.0</v>
      </c>
      <c r="O167" s="372">
        <f t="shared" si="6"/>
        <v>0.3375446094</v>
      </c>
      <c r="P167" s="263">
        <f>+'CARTA KENTO'!H6462</f>
        <v>7422.60596</v>
      </c>
    </row>
    <row r="168" ht="9.75" customHeight="1">
      <c r="A168" s="253"/>
      <c r="B168" s="339" t="s">
        <v>759</v>
      </c>
      <c r="C168" s="373" t="s">
        <v>1039</v>
      </c>
      <c r="D168" s="341">
        <v>28990.0</v>
      </c>
      <c r="E168" s="257">
        <f t="shared" si="1"/>
        <v>0.258762524</v>
      </c>
      <c r="F168" s="341">
        <v>28990.0</v>
      </c>
      <c r="G168" s="257">
        <f t="shared" si="2"/>
        <v>0.258762524</v>
      </c>
      <c r="H168" s="341">
        <v>28990.0</v>
      </c>
      <c r="I168" s="257">
        <f t="shared" si="3"/>
        <v>0.258762524</v>
      </c>
      <c r="J168" s="341">
        <v>28990.0</v>
      </c>
      <c r="K168" s="260">
        <f t="shared" si="4"/>
        <v>0.258762524</v>
      </c>
      <c r="L168" s="341">
        <v>28990.0</v>
      </c>
      <c r="M168" s="262">
        <f t="shared" si="5"/>
        <v>0.258762524</v>
      </c>
      <c r="N168" s="371">
        <v>28990.0</v>
      </c>
      <c r="O168" s="372">
        <f t="shared" si="6"/>
        <v>0.258762524</v>
      </c>
      <c r="P168" s="263">
        <f>+'CARTA KENTO'!H6542</f>
        <v>7501.52557</v>
      </c>
    </row>
    <row r="169" ht="9.75" customHeight="1">
      <c r="A169" s="253"/>
      <c r="B169" s="339" t="s">
        <v>760</v>
      </c>
      <c r="C169" s="373" t="s">
        <v>1040</v>
      </c>
      <c r="D169" s="341">
        <v>28990.0</v>
      </c>
      <c r="E169" s="257">
        <f t="shared" si="1"/>
        <v>0.2427370949</v>
      </c>
      <c r="F169" s="341">
        <v>28990.0</v>
      </c>
      <c r="G169" s="257">
        <f t="shared" si="2"/>
        <v>0.2427370949</v>
      </c>
      <c r="H169" s="341">
        <v>28990.0</v>
      </c>
      <c r="I169" s="257">
        <f t="shared" si="3"/>
        <v>0.2427370949</v>
      </c>
      <c r="J169" s="341">
        <v>28990.0</v>
      </c>
      <c r="K169" s="260">
        <f t="shared" si="4"/>
        <v>0.2427370949</v>
      </c>
      <c r="L169" s="341">
        <v>28990.0</v>
      </c>
      <c r="M169" s="262">
        <f t="shared" si="5"/>
        <v>0.2427370949</v>
      </c>
      <c r="N169" s="371">
        <v>28990.0</v>
      </c>
      <c r="O169" s="372">
        <f t="shared" si="6"/>
        <v>0.2427370949</v>
      </c>
      <c r="P169" s="263">
        <f>+'CARTA KENTO'!H6575</f>
        <v>7036.94838</v>
      </c>
    </row>
    <row r="170" ht="9.75" customHeight="1">
      <c r="A170" s="253"/>
      <c r="B170" s="339" t="s">
        <v>761</v>
      </c>
      <c r="C170" s="373" t="s">
        <v>1041</v>
      </c>
      <c r="D170" s="341">
        <v>37990.0</v>
      </c>
      <c r="E170" s="257">
        <f t="shared" si="1"/>
        <v>0.2159250458</v>
      </c>
      <c r="F170" s="341">
        <v>37990.0</v>
      </c>
      <c r="G170" s="257">
        <f t="shared" si="2"/>
        <v>0.2159250458</v>
      </c>
      <c r="H170" s="341">
        <v>37990.0</v>
      </c>
      <c r="I170" s="257">
        <f t="shared" si="3"/>
        <v>0.2159250458</v>
      </c>
      <c r="J170" s="341">
        <v>37990.0</v>
      </c>
      <c r="K170" s="260">
        <f t="shared" si="4"/>
        <v>0.2159250458</v>
      </c>
      <c r="L170" s="341">
        <v>37990.0</v>
      </c>
      <c r="M170" s="262">
        <f t="shared" si="5"/>
        <v>0.2159250458</v>
      </c>
      <c r="N170" s="371">
        <v>37990.0</v>
      </c>
      <c r="O170" s="372">
        <f t="shared" si="6"/>
        <v>0.2159250458</v>
      </c>
      <c r="P170" s="263">
        <f>+'CARTA KENTO'!H6682</f>
        <v>8202.99249</v>
      </c>
    </row>
    <row r="171" ht="9.75" customHeight="1">
      <c r="A171" s="253"/>
      <c r="B171" s="339" t="s">
        <v>713</v>
      </c>
      <c r="C171" s="370" t="s">
        <v>1042</v>
      </c>
      <c r="D171" s="341">
        <v>50290.0</v>
      </c>
      <c r="E171" s="257">
        <f t="shared" si="1"/>
        <v>0.2800702979</v>
      </c>
      <c r="F171" s="258">
        <v>50290.0</v>
      </c>
      <c r="G171" s="257">
        <f t="shared" si="2"/>
        <v>0.2800702979</v>
      </c>
      <c r="H171" s="258">
        <v>50290.0</v>
      </c>
      <c r="I171" s="257">
        <f t="shared" si="3"/>
        <v>0.2800702979</v>
      </c>
      <c r="J171" s="258">
        <v>50290.0</v>
      </c>
      <c r="K171" s="260">
        <f t="shared" si="4"/>
        <v>0.2800702979</v>
      </c>
      <c r="L171" s="258">
        <v>50290.0</v>
      </c>
      <c r="M171" s="260">
        <f t="shared" si="5"/>
        <v>0.2800702979</v>
      </c>
      <c r="N171" s="258">
        <v>50290.0</v>
      </c>
      <c r="O171" s="262">
        <f t="shared" si="6"/>
        <v>0.2800702979</v>
      </c>
      <c r="P171" s="263">
        <f>+'CARTA KENTO'!H4979</f>
        <v>14084.73528</v>
      </c>
    </row>
    <row r="172" ht="9.75" customHeight="1">
      <c r="A172" s="253"/>
      <c r="B172" s="339" t="s">
        <v>762</v>
      </c>
      <c r="C172" s="373" t="s">
        <v>1043</v>
      </c>
      <c r="D172" s="341">
        <v>59990.0</v>
      </c>
      <c r="E172" s="257">
        <f t="shared" si="1"/>
        <v>0.2759498121</v>
      </c>
      <c r="F172" s="341">
        <v>59990.0</v>
      </c>
      <c r="G172" s="257">
        <f t="shared" si="2"/>
        <v>0.2759498121</v>
      </c>
      <c r="H172" s="341">
        <v>59990.0</v>
      </c>
      <c r="I172" s="257">
        <f t="shared" si="3"/>
        <v>0.2759498121</v>
      </c>
      <c r="J172" s="341">
        <v>59990.0</v>
      </c>
      <c r="K172" s="260">
        <f t="shared" si="4"/>
        <v>0.2759498121</v>
      </c>
      <c r="L172" s="341">
        <v>59990.0</v>
      </c>
      <c r="M172" s="260">
        <f t="shared" si="5"/>
        <v>0.2759498121</v>
      </c>
      <c r="N172" s="341">
        <v>59990.0</v>
      </c>
      <c r="O172" s="262">
        <f t="shared" si="6"/>
        <v>0.2759498121</v>
      </c>
      <c r="P172" s="263">
        <f>+'CARTA KENTO'!H6852</f>
        <v>16554.22923</v>
      </c>
    </row>
    <row r="173" ht="9.75" customHeight="1">
      <c r="A173" s="253"/>
      <c r="B173" s="291" t="s">
        <v>717</v>
      </c>
      <c r="C173" s="283" t="s">
        <v>1044</v>
      </c>
      <c r="D173" s="256">
        <v>16990.0</v>
      </c>
      <c r="E173" s="257">
        <f t="shared" si="1"/>
        <v>0.2512709865</v>
      </c>
      <c r="F173" s="258">
        <v>16990.0</v>
      </c>
      <c r="G173" s="257">
        <f t="shared" si="2"/>
        <v>0.2512709865</v>
      </c>
      <c r="H173" s="258">
        <v>16990.0</v>
      </c>
      <c r="I173" s="257">
        <f t="shared" si="3"/>
        <v>0.2512709865</v>
      </c>
      <c r="J173" s="258">
        <v>16990.0</v>
      </c>
      <c r="K173" s="260">
        <f t="shared" si="4"/>
        <v>0.2512709865</v>
      </c>
      <c r="L173" s="258">
        <v>16990.0</v>
      </c>
      <c r="M173" s="260">
        <f t="shared" si="5"/>
        <v>0.2512709865</v>
      </c>
      <c r="N173" s="258">
        <v>16990.0</v>
      </c>
      <c r="O173" s="262">
        <f t="shared" si="6"/>
        <v>0.2512709865</v>
      </c>
      <c r="P173" s="263">
        <f>+'CARTA KENTO'!H5415</f>
        <v>4269.09406</v>
      </c>
    </row>
    <row r="174" ht="9.75" customHeight="1">
      <c r="A174" s="264"/>
      <c r="B174" s="328" t="s">
        <v>715</v>
      </c>
      <c r="C174" s="286" t="s">
        <v>1045</v>
      </c>
      <c r="D174" s="266">
        <v>16990.0</v>
      </c>
      <c r="E174" s="267">
        <f t="shared" si="1"/>
        <v>0.2395855227</v>
      </c>
      <c r="F174" s="268">
        <v>16990.0</v>
      </c>
      <c r="G174" s="267">
        <f t="shared" si="2"/>
        <v>0.2395855227</v>
      </c>
      <c r="H174" s="269">
        <v>16990.0</v>
      </c>
      <c r="I174" s="267">
        <f t="shared" si="3"/>
        <v>0.2395855227</v>
      </c>
      <c r="J174" s="269">
        <v>16990.0</v>
      </c>
      <c r="K174" s="270">
        <f t="shared" si="4"/>
        <v>0.2395855227</v>
      </c>
      <c r="L174" s="269">
        <v>16990.0</v>
      </c>
      <c r="M174" s="270">
        <f t="shared" si="5"/>
        <v>0.2395855227</v>
      </c>
      <c r="N174" s="269">
        <v>16990.0</v>
      </c>
      <c r="O174" s="272">
        <f t="shared" si="6"/>
        <v>0.2395855227</v>
      </c>
      <c r="P174" s="288">
        <f>+'CARTA KENTO'!H5218</f>
        <v>4070.55803</v>
      </c>
    </row>
    <row r="175" ht="9.75" customHeight="1">
      <c r="A175" s="293" t="s">
        <v>353</v>
      </c>
      <c r="B175" s="374" t="s">
        <v>1046</v>
      </c>
      <c r="C175" s="358" t="s">
        <v>1047</v>
      </c>
      <c r="D175" s="275">
        <v>6990.0</v>
      </c>
      <c r="E175" s="375">
        <f t="shared" si="1"/>
        <v>0.4256080114</v>
      </c>
      <c r="F175" s="275">
        <v>6990.0</v>
      </c>
      <c r="G175" s="375">
        <f t="shared" si="2"/>
        <v>0.4256080114</v>
      </c>
      <c r="H175" s="275">
        <v>6990.0</v>
      </c>
      <c r="I175" s="375">
        <f t="shared" si="3"/>
        <v>0.4256080114</v>
      </c>
      <c r="J175" s="275">
        <v>6990.0</v>
      </c>
      <c r="K175" s="376">
        <f t="shared" si="4"/>
        <v>0.4256080114</v>
      </c>
      <c r="L175" s="275">
        <v>6990.0</v>
      </c>
      <c r="M175" s="376">
        <f t="shared" si="5"/>
        <v>0.4256080114</v>
      </c>
      <c r="N175" s="275">
        <v>6990.0</v>
      </c>
      <c r="O175" s="377">
        <f t="shared" si="6"/>
        <v>0.4256080114</v>
      </c>
      <c r="P175" s="252">
        <f>+'CARTA KENTO'!H6122</f>
        <v>2975</v>
      </c>
    </row>
    <row r="176" ht="9.75" customHeight="1">
      <c r="A176" s="253"/>
      <c r="B176" s="333" t="s">
        <v>741</v>
      </c>
      <c r="C176" s="378" t="s">
        <v>1048</v>
      </c>
      <c r="D176" s="256">
        <v>6990.0</v>
      </c>
      <c r="E176" s="379">
        <f t="shared" si="1"/>
        <v>0.4256080114</v>
      </c>
      <c r="F176" s="256">
        <v>6990.0</v>
      </c>
      <c r="G176" s="379">
        <f t="shared" si="2"/>
        <v>0.4256080114</v>
      </c>
      <c r="H176" s="256">
        <v>6990.0</v>
      </c>
      <c r="I176" s="379">
        <f t="shared" si="3"/>
        <v>0.4256080114</v>
      </c>
      <c r="J176" s="256">
        <v>6990.0</v>
      </c>
      <c r="K176" s="380">
        <f t="shared" si="4"/>
        <v>0.4256080114</v>
      </c>
      <c r="L176" s="256">
        <v>6990.0</v>
      </c>
      <c r="M176" s="380">
        <f t="shared" si="5"/>
        <v>0.4256080114</v>
      </c>
      <c r="N176" s="256">
        <v>6990.0</v>
      </c>
      <c r="O176" s="381">
        <f t="shared" si="6"/>
        <v>0.4256080114</v>
      </c>
      <c r="P176" s="263">
        <f>+'CARTA KENTO'!H6122</f>
        <v>2975</v>
      </c>
    </row>
    <row r="177" ht="9.75" customHeight="1">
      <c r="A177" s="253"/>
      <c r="B177" s="291" t="s">
        <v>355</v>
      </c>
      <c r="C177" s="361" t="s">
        <v>1049</v>
      </c>
      <c r="D177" s="256">
        <v>5990.0</v>
      </c>
      <c r="E177" s="257">
        <f t="shared" si="1"/>
        <v>0.3774624374</v>
      </c>
      <c r="F177" s="256">
        <v>5990.0</v>
      </c>
      <c r="G177" s="257">
        <f t="shared" si="2"/>
        <v>0.3774624374</v>
      </c>
      <c r="H177" s="256">
        <v>5990.0</v>
      </c>
      <c r="I177" s="257">
        <f t="shared" si="3"/>
        <v>0.3774624374</v>
      </c>
      <c r="J177" s="256">
        <v>5990.0</v>
      </c>
      <c r="K177" s="260">
        <f t="shared" si="4"/>
        <v>0.3774624374</v>
      </c>
      <c r="L177" s="256">
        <v>5990.0</v>
      </c>
      <c r="M177" s="260">
        <f t="shared" si="5"/>
        <v>0.3774624374</v>
      </c>
      <c r="N177" s="256">
        <v>5990.0</v>
      </c>
      <c r="O177" s="262">
        <f t="shared" si="6"/>
        <v>0.3774624374</v>
      </c>
      <c r="P177" s="263">
        <f>+'CARTA KENTO'!H6107</f>
        <v>2261</v>
      </c>
    </row>
    <row r="178" ht="9.75" customHeight="1">
      <c r="A178" s="264"/>
      <c r="B178" s="328" t="s">
        <v>354</v>
      </c>
      <c r="C178" s="382" t="s">
        <v>1050</v>
      </c>
      <c r="D178" s="315">
        <v>6990.0</v>
      </c>
      <c r="E178" s="316">
        <f t="shared" si="1"/>
        <v>0.3915593705</v>
      </c>
      <c r="F178" s="315">
        <v>6990.0</v>
      </c>
      <c r="G178" s="316">
        <f t="shared" si="2"/>
        <v>0.3915593705</v>
      </c>
      <c r="H178" s="315">
        <v>6990.0</v>
      </c>
      <c r="I178" s="316">
        <f t="shared" si="3"/>
        <v>0.3915593705</v>
      </c>
      <c r="J178" s="315">
        <v>6990.0</v>
      </c>
      <c r="K178" s="319">
        <f t="shared" si="4"/>
        <v>0.3915593705</v>
      </c>
      <c r="L178" s="315">
        <v>6990.0</v>
      </c>
      <c r="M178" s="319">
        <f t="shared" si="5"/>
        <v>0.3915593705</v>
      </c>
      <c r="N178" s="315">
        <v>6990.0</v>
      </c>
      <c r="O178" s="320">
        <f t="shared" si="6"/>
        <v>0.3915593705</v>
      </c>
      <c r="P178" s="288">
        <f>+'CARTA KENTO'!H6095</f>
        <v>2737</v>
      </c>
    </row>
    <row r="179" ht="9.75" customHeight="1">
      <c r="A179" s="332" t="s">
        <v>329</v>
      </c>
      <c r="B179" s="294" t="s">
        <v>342</v>
      </c>
      <c r="C179" s="378"/>
      <c r="D179" s="245">
        <v>3200.0</v>
      </c>
      <c r="E179" s="383">
        <f t="shared" si="1"/>
        <v>0.484997125</v>
      </c>
      <c r="F179" s="247">
        <v>3200.0</v>
      </c>
      <c r="G179" s="383">
        <f t="shared" si="2"/>
        <v>0.484997125</v>
      </c>
      <c r="H179" s="247">
        <v>3200.0</v>
      </c>
      <c r="I179" s="383">
        <f t="shared" si="3"/>
        <v>0.484997125</v>
      </c>
      <c r="J179" s="247">
        <v>3200.0</v>
      </c>
      <c r="K179" s="384">
        <f t="shared" si="4"/>
        <v>0.484997125</v>
      </c>
      <c r="L179" s="247">
        <v>3200.0</v>
      </c>
      <c r="M179" s="384">
        <f t="shared" si="5"/>
        <v>0.484997125</v>
      </c>
      <c r="N179" s="247">
        <v>3200.0</v>
      </c>
      <c r="O179" s="385">
        <f t="shared" si="6"/>
        <v>0.484997125</v>
      </c>
      <c r="P179" s="360">
        <f>+'CARTA KENTO'!H6002</f>
        <v>1551.9908</v>
      </c>
    </row>
    <row r="180" ht="9.75" customHeight="1">
      <c r="A180" s="253"/>
      <c r="B180" s="291" t="s">
        <v>343</v>
      </c>
      <c r="C180" s="361"/>
      <c r="D180" s="256">
        <v>3200.0</v>
      </c>
      <c r="E180" s="379">
        <f t="shared" si="1"/>
        <v>0.4849996875</v>
      </c>
      <c r="F180" s="258">
        <v>3200.0</v>
      </c>
      <c r="G180" s="379">
        <f t="shared" si="2"/>
        <v>0.4849996875</v>
      </c>
      <c r="H180" s="258">
        <v>3200.0</v>
      </c>
      <c r="I180" s="379">
        <f t="shared" si="3"/>
        <v>0.4849996875</v>
      </c>
      <c r="J180" s="258">
        <v>3200.0</v>
      </c>
      <c r="K180" s="380">
        <f t="shared" si="4"/>
        <v>0.4849996875</v>
      </c>
      <c r="L180" s="258">
        <v>3200.0</v>
      </c>
      <c r="M180" s="380">
        <f t="shared" si="5"/>
        <v>0.4849996875</v>
      </c>
      <c r="N180" s="258">
        <v>3200.0</v>
      </c>
      <c r="O180" s="386">
        <f t="shared" si="6"/>
        <v>0.4849996875</v>
      </c>
      <c r="P180" s="363">
        <f>+'CARTA KENTO'!H5984</f>
        <v>1551.999</v>
      </c>
    </row>
    <row r="181" ht="9.75" customHeight="1">
      <c r="A181" s="253"/>
      <c r="B181" s="291" t="s">
        <v>330</v>
      </c>
      <c r="C181" s="361"/>
      <c r="D181" s="256">
        <v>3200.0</v>
      </c>
      <c r="E181" s="379">
        <f t="shared" si="1"/>
        <v>0.4849996875</v>
      </c>
      <c r="F181" s="258">
        <v>3200.0</v>
      </c>
      <c r="G181" s="379">
        <f t="shared" si="2"/>
        <v>0.4849996875</v>
      </c>
      <c r="H181" s="258">
        <v>3200.0</v>
      </c>
      <c r="I181" s="379">
        <f t="shared" si="3"/>
        <v>0.4849996875</v>
      </c>
      <c r="J181" s="258">
        <v>3200.0</v>
      </c>
      <c r="K181" s="380">
        <f t="shared" si="4"/>
        <v>0.4849996875</v>
      </c>
      <c r="L181" s="258">
        <v>3200.0</v>
      </c>
      <c r="M181" s="380">
        <f t="shared" si="5"/>
        <v>0.4849996875</v>
      </c>
      <c r="N181" s="258">
        <v>3200.0</v>
      </c>
      <c r="O181" s="386">
        <f t="shared" si="6"/>
        <v>0.4849996875</v>
      </c>
      <c r="P181" s="363">
        <f>+'CARTA KENTO'!H5984</f>
        <v>1551.999</v>
      </c>
    </row>
    <row r="182" ht="9.75" customHeight="1">
      <c r="A182" s="253"/>
      <c r="B182" s="291" t="s">
        <v>332</v>
      </c>
      <c r="C182" s="361"/>
      <c r="D182" s="256">
        <v>3200.0</v>
      </c>
      <c r="E182" s="379">
        <f t="shared" si="1"/>
        <v>0.484997125</v>
      </c>
      <c r="F182" s="258">
        <v>3200.0</v>
      </c>
      <c r="G182" s="379">
        <f t="shared" si="2"/>
        <v>0.484997125</v>
      </c>
      <c r="H182" s="258">
        <v>3200.0</v>
      </c>
      <c r="I182" s="379">
        <f t="shared" si="3"/>
        <v>0.484997125</v>
      </c>
      <c r="J182" s="258">
        <v>3200.0</v>
      </c>
      <c r="K182" s="380">
        <f t="shared" si="4"/>
        <v>0.484997125</v>
      </c>
      <c r="L182" s="258">
        <v>3200.0</v>
      </c>
      <c r="M182" s="380">
        <f t="shared" si="5"/>
        <v>0.484997125</v>
      </c>
      <c r="N182" s="258">
        <v>3200.0</v>
      </c>
      <c r="O182" s="386">
        <f t="shared" si="6"/>
        <v>0.484997125</v>
      </c>
      <c r="P182" s="363">
        <f>+'CARTA KENTO'!H6002</f>
        <v>1551.9908</v>
      </c>
    </row>
    <row r="183" ht="9.75" customHeight="1">
      <c r="A183" s="253"/>
      <c r="B183" s="291" t="s">
        <v>334</v>
      </c>
      <c r="C183" s="361"/>
      <c r="D183" s="256">
        <v>3200.0</v>
      </c>
      <c r="E183" s="379">
        <f t="shared" si="1"/>
        <v>0.4849996875</v>
      </c>
      <c r="F183" s="258">
        <v>3200.0</v>
      </c>
      <c r="G183" s="379">
        <f t="shared" si="2"/>
        <v>0.4849996875</v>
      </c>
      <c r="H183" s="258">
        <v>3200.0</v>
      </c>
      <c r="I183" s="379">
        <f t="shared" si="3"/>
        <v>0.4849996875</v>
      </c>
      <c r="J183" s="258">
        <v>3200.0</v>
      </c>
      <c r="K183" s="380">
        <f t="shared" si="4"/>
        <v>0.4849996875</v>
      </c>
      <c r="L183" s="258">
        <v>3200.0</v>
      </c>
      <c r="M183" s="380">
        <f t="shared" si="5"/>
        <v>0.4849996875</v>
      </c>
      <c r="N183" s="258">
        <v>3200.0</v>
      </c>
      <c r="O183" s="386">
        <f t="shared" si="6"/>
        <v>0.4849996875</v>
      </c>
      <c r="P183" s="363">
        <f>+'CARTA KENTO'!H5984</f>
        <v>1551.999</v>
      </c>
    </row>
    <row r="184" ht="9.75" customHeight="1">
      <c r="A184" s="253"/>
      <c r="B184" s="291" t="s">
        <v>1051</v>
      </c>
      <c r="C184" s="361"/>
      <c r="D184" s="256">
        <v>3200.0</v>
      </c>
      <c r="E184" s="379">
        <f t="shared" si="1"/>
        <v>0.484997125</v>
      </c>
      <c r="F184" s="258">
        <v>3200.0</v>
      </c>
      <c r="G184" s="379">
        <f t="shared" si="2"/>
        <v>0.484997125</v>
      </c>
      <c r="H184" s="258">
        <v>3200.0</v>
      </c>
      <c r="I184" s="379">
        <f t="shared" si="3"/>
        <v>0.484997125</v>
      </c>
      <c r="J184" s="258">
        <v>3200.0</v>
      </c>
      <c r="K184" s="380">
        <f t="shared" si="4"/>
        <v>0.484997125</v>
      </c>
      <c r="L184" s="258">
        <v>3200.0</v>
      </c>
      <c r="M184" s="380">
        <f t="shared" si="5"/>
        <v>0.484997125</v>
      </c>
      <c r="N184" s="258">
        <v>3200.0</v>
      </c>
      <c r="O184" s="386">
        <f t="shared" si="6"/>
        <v>0.484997125</v>
      </c>
      <c r="P184" s="363">
        <f>+'CARTA KENTO'!H6002</f>
        <v>1551.9908</v>
      </c>
    </row>
    <row r="185" ht="9.75" customHeight="1">
      <c r="A185" s="253"/>
      <c r="B185" s="291" t="s">
        <v>335</v>
      </c>
      <c r="C185" s="361"/>
      <c r="D185" s="256">
        <v>3200.0</v>
      </c>
      <c r="E185" s="379">
        <f t="shared" si="1"/>
        <v>0.4849996875</v>
      </c>
      <c r="F185" s="258">
        <v>3200.0</v>
      </c>
      <c r="G185" s="379">
        <f t="shared" si="2"/>
        <v>0.4849996875</v>
      </c>
      <c r="H185" s="258">
        <v>3200.0</v>
      </c>
      <c r="I185" s="379">
        <f t="shared" si="3"/>
        <v>0.4849996875</v>
      </c>
      <c r="J185" s="258">
        <v>3200.0</v>
      </c>
      <c r="K185" s="380">
        <f t="shared" si="4"/>
        <v>0.4849996875</v>
      </c>
      <c r="L185" s="258">
        <v>3200.0</v>
      </c>
      <c r="M185" s="380">
        <f t="shared" si="5"/>
        <v>0.4849996875</v>
      </c>
      <c r="N185" s="258">
        <v>3200.0</v>
      </c>
      <c r="O185" s="386">
        <f t="shared" si="6"/>
        <v>0.4849996875</v>
      </c>
      <c r="P185" s="363">
        <f>+'CARTA KENTO'!H5984</f>
        <v>1551.999</v>
      </c>
    </row>
    <row r="186" ht="9.75" customHeight="1">
      <c r="A186" s="253"/>
      <c r="B186" s="291" t="s">
        <v>336</v>
      </c>
      <c r="C186" s="361"/>
      <c r="D186" s="256">
        <v>1800.0</v>
      </c>
      <c r="E186" s="257">
        <f t="shared" si="1"/>
        <v>0.3666652778</v>
      </c>
      <c r="F186" s="258">
        <v>1800.0</v>
      </c>
      <c r="G186" s="257">
        <f t="shared" si="2"/>
        <v>0.3666652778</v>
      </c>
      <c r="H186" s="258">
        <v>1800.0</v>
      </c>
      <c r="I186" s="257">
        <f t="shared" si="3"/>
        <v>0.3666652778</v>
      </c>
      <c r="J186" s="258">
        <v>1800.0</v>
      </c>
      <c r="K186" s="260">
        <f t="shared" si="4"/>
        <v>0.3666652778</v>
      </c>
      <c r="L186" s="258">
        <v>1800.0</v>
      </c>
      <c r="M186" s="260">
        <f t="shared" si="5"/>
        <v>0.3666652778</v>
      </c>
      <c r="N186" s="258">
        <v>1800.0</v>
      </c>
      <c r="O186" s="362">
        <f t="shared" si="6"/>
        <v>0.3666652778</v>
      </c>
      <c r="P186" s="363">
        <f>+'CARTA KENTO'!H6036</f>
        <v>659.9975</v>
      </c>
    </row>
    <row r="187" ht="9.75" customHeight="1">
      <c r="A187" s="253"/>
      <c r="B187" s="291" t="s">
        <v>340</v>
      </c>
      <c r="C187" s="361"/>
      <c r="D187" s="256">
        <v>1800.0</v>
      </c>
      <c r="E187" s="257">
        <f t="shared" si="1"/>
        <v>0.36722</v>
      </c>
      <c r="F187" s="258">
        <v>1800.0</v>
      </c>
      <c r="G187" s="257">
        <f t="shared" si="2"/>
        <v>0.36722</v>
      </c>
      <c r="H187" s="258">
        <v>1800.0</v>
      </c>
      <c r="I187" s="257">
        <f t="shared" si="3"/>
        <v>0.36722</v>
      </c>
      <c r="J187" s="258">
        <v>1800.0</v>
      </c>
      <c r="K187" s="260">
        <f t="shared" si="4"/>
        <v>0.36722</v>
      </c>
      <c r="L187" s="258">
        <v>1800.0</v>
      </c>
      <c r="M187" s="260">
        <f t="shared" si="5"/>
        <v>0.36722</v>
      </c>
      <c r="N187" s="258">
        <v>1800.0</v>
      </c>
      <c r="O187" s="362">
        <f t="shared" si="6"/>
        <v>0.36722</v>
      </c>
      <c r="P187" s="363">
        <f>+'CARTA KENTO'!H6018</f>
        <v>660.996</v>
      </c>
    </row>
    <row r="188" ht="9.75" customHeight="1">
      <c r="A188" s="253"/>
      <c r="B188" s="291" t="s">
        <v>341</v>
      </c>
      <c r="C188" s="361"/>
      <c r="D188" s="256">
        <v>1800.0</v>
      </c>
      <c r="E188" s="257">
        <f t="shared" si="1"/>
        <v>0.36722</v>
      </c>
      <c r="F188" s="258">
        <v>1800.0</v>
      </c>
      <c r="G188" s="257">
        <f t="shared" si="2"/>
        <v>0.36722</v>
      </c>
      <c r="H188" s="258">
        <v>1800.0</v>
      </c>
      <c r="I188" s="257">
        <f t="shared" si="3"/>
        <v>0.36722</v>
      </c>
      <c r="J188" s="258">
        <v>1800.0</v>
      </c>
      <c r="K188" s="260">
        <f t="shared" si="4"/>
        <v>0.36722</v>
      </c>
      <c r="L188" s="258">
        <v>1800.0</v>
      </c>
      <c r="M188" s="260">
        <f t="shared" si="5"/>
        <v>0.36722</v>
      </c>
      <c r="N188" s="258">
        <v>1800.0</v>
      </c>
      <c r="O188" s="362">
        <f t="shared" si="6"/>
        <v>0.36722</v>
      </c>
      <c r="P188" s="363">
        <f>+'CARTA KENTO'!H6018</f>
        <v>660.996</v>
      </c>
    </row>
    <row r="189" ht="9.75" customHeight="1">
      <c r="A189" s="253"/>
      <c r="B189" s="291" t="s">
        <v>1052</v>
      </c>
      <c r="C189" s="361"/>
      <c r="D189" s="256">
        <v>1800.0</v>
      </c>
      <c r="E189" s="257">
        <f t="shared" si="1"/>
        <v>0.3666652778</v>
      </c>
      <c r="F189" s="258">
        <v>1800.0</v>
      </c>
      <c r="G189" s="257">
        <f t="shared" si="2"/>
        <v>0.3666652778</v>
      </c>
      <c r="H189" s="258">
        <v>1800.0</v>
      </c>
      <c r="I189" s="257">
        <f t="shared" si="3"/>
        <v>0.3666652778</v>
      </c>
      <c r="J189" s="258">
        <v>1800.0</v>
      </c>
      <c r="K189" s="260">
        <f t="shared" si="4"/>
        <v>0.3666652778</v>
      </c>
      <c r="L189" s="258">
        <v>1800.0</v>
      </c>
      <c r="M189" s="260">
        <f t="shared" si="5"/>
        <v>0.3666652778</v>
      </c>
      <c r="N189" s="258">
        <v>1800.0</v>
      </c>
      <c r="O189" s="362">
        <f t="shared" si="6"/>
        <v>0.3666652778</v>
      </c>
      <c r="P189" s="363">
        <f>+'CARTA KENTO'!H6036</f>
        <v>659.9975</v>
      </c>
    </row>
    <row r="190" ht="9.75" customHeight="1">
      <c r="A190" s="253"/>
      <c r="B190" s="291" t="s">
        <v>1053</v>
      </c>
      <c r="C190" s="361"/>
      <c r="D190" s="256">
        <v>1800.0</v>
      </c>
      <c r="E190" s="257">
        <f t="shared" si="1"/>
        <v>0.36722</v>
      </c>
      <c r="F190" s="258">
        <v>1800.0</v>
      </c>
      <c r="G190" s="257">
        <f t="shared" si="2"/>
        <v>0.36722</v>
      </c>
      <c r="H190" s="258">
        <v>1800.0</v>
      </c>
      <c r="I190" s="257">
        <f t="shared" si="3"/>
        <v>0.36722</v>
      </c>
      <c r="J190" s="258">
        <v>1800.0</v>
      </c>
      <c r="K190" s="260">
        <f t="shared" si="4"/>
        <v>0.36722</v>
      </c>
      <c r="L190" s="258">
        <v>1800.0</v>
      </c>
      <c r="M190" s="260">
        <f t="shared" si="5"/>
        <v>0.36722</v>
      </c>
      <c r="N190" s="258">
        <v>1800.0</v>
      </c>
      <c r="O190" s="362">
        <f t="shared" si="6"/>
        <v>0.36722</v>
      </c>
      <c r="P190" s="363">
        <f>+'CARTA KENTO'!H6018</f>
        <v>660.996</v>
      </c>
    </row>
    <row r="191" ht="9.75" customHeight="1">
      <c r="A191" s="253"/>
      <c r="B191" s="291" t="s">
        <v>339</v>
      </c>
      <c r="C191" s="361"/>
      <c r="D191" s="256">
        <v>1800.0</v>
      </c>
      <c r="E191" s="257">
        <f t="shared" si="1"/>
        <v>0.3666652778</v>
      </c>
      <c r="F191" s="258">
        <v>1800.0</v>
      </c>
      <c r="G191" s="257">
        <f t="shared" si="2"/>
        <v>0.3666652778</v>
      </c>
      <c r="H191" s="258">
        <v>1800.0</v>
      </c>
      <c r="I191" s="257">
        <f t="shared" si="3"/>
        <v>0.3666652778</v>
      </c>
      <c r="J191" s="258">
        <v>1800.0</v>
      </c>
      <c r="K191" s="260">
        <f t="shared" si="4"/>
        <v>0.3666652778</v>
      </c>
      <c r="L191" s="258">
        <v>1800.0</v>
      </c>
      <c r="M191" s="260">
        <f t="shared" si="5"/>
        <v>0.3666652778</v>
      </c>
      <c r="N191" s="258">
        <v>1800.0</v>
      </c>
      <c r="O191" s="362">
        <f t="shared" si="6"/>
        <v>0.3666652778</v>
      </c>
      <c r="P191" s="363">
        <f>+'CARTA KENTO'!H6036</f>
        <v>659.9975</v>
      </c>
    </row>
    <row r="192" ht="9.75" customHeight="1">
      <c r="A192" s="253"/>
      <c r="B192" s="291" t="s">
        <v>1054</v>
      </c>
      <c r="C192" s="361"/>
      <c r="D192" s="256">
        <v>1800.0</v>
      </c>
      <c r="E192" s="257">
        <f t="shared" si="1"/>
        <v>0.36722</v>
      </c>
      <c r="F192" s="258">
        <v>1800.0</v>
      </c>
      <c r="G192" s="257">
        <f t="shared" si="2"/>
        <v>0.36722</v>
      </c>
      <c r="H192" s="258">
        <v>1800.0</v>
      </c>
      <c r="I192" s="257">
        <f t="shared" si="3"/>
        <v>0.36722</v>
      </c>
      <c r="J192" s="258">
        <v>1800.0</v>
      </c>
      <c r="K192" s="260">
        <f t="shared" si="4"/>
        <v>0.36722</v>
      </c>
      <c r="L192" s="258">
        <v>1800.0</v>
      </c>
      <c r="M192" s="260">
        <f t="shared" si="5"/>
        <v>0.36722</v>
      </c>
      <c r="N192" s="258">
        <v>1800.0</v>
      </c>
      <c r="O192" s="362">
        <f t="shared" si="6"/>
        <v>0.36722</v>
      </c>
      <c r="P192" s="363">
        <f>+'CARTA KENTO'!H6018</f>
        <v>660.996</v>
      </c>
    </row>
    <row r="193" ht="9.75" customHeight="1">
      <c r="A193" s="253"/>
      <c r="B193" s="291" t="s">
        <v>345</v>
      </c>
      <c r="C193" s="361"/>
      <c r="D193" s="256">
        <v>1800.0</v>
      </c>
      <c r="E193" s="257">
        <f t="shared" si="1"/>
        <v>0.3666652778</v>
      </c>
      <c r="F193" s="258">
        <v>1800.0</v>
      </c>
      <c r="G193" s="257">
        <f t="shared" si="2"/>
        <v>0.3666652778</v>
      </c>
      <c r="H193" s="258">
        <v>1800.0</v>
      </c>
      <c r="I193" s="257">
        <f t="shared" si="3"/>
        <v>0.3666652778</v>
      </c>
      <c r="J193" s="258">
        <v>1800.0</v>
      </c>
      <c r="K193" s="260">
        <f t="shared" si="4"/>
        <v>0.3666652778</v>
      </c>
      <c r="L193" s="258">
        <v>1800.0</v>
      </c>
      <c r="M193" s="260">
        <f t="shared" si="5"/>
        <v>0.3666652778</v>
      </c>
      <c r="N193" s="258">
        <v>1800.0</v>
      </c>
      <c r="O193" s="362">
        <f t="shared" si="6"/>
        <v>0.3666652778</v>
      </c>
      <c r="P193" s="363">
        <f>+'CARTA KENTO'!H6036</f>
        <v>659.9975</v>
      </c>
    </row>
    <row r="194" ht="9.75" customHeight="1">
      <c r="A194" s="253"/>
      <c r="B194" s="291" t="s">
        <v>344</v>
      </c>
      <c r="C194" s="361"/>
      <c r="D194" s="256">
        <v>1800.0</v>
      </c>
      <c r="E194" s="257">
        <f t="shared" si="1"/>
        <v>0.36722</v>
      </c>
      <c r="F194" s="258">
        <v>1800.0</v>
      </c>
      <c r="G194" s="257">
        <f t="shared" si="2"/>
        <v>0.36722</v>
      </c>
      <c r="H194" s="258">
        <v>1800.0</v>
      </c>
      <c r="I194" s="257">
        <f t="shared" si="3"/>
        <v>0.36722</v>
      </c>
      <c r="J194" s="258">
        <v>1800.0</v>
      </c>
      <c r="K194" s="260">
        <f t="shared" si="4"/>
        <v>0.36722</v>
      </c>
      <c r="L194" s="258">
        <v>1800.0</v>
      </c>
      <c r="M194" s="260">
        <f t="shared" si="5"/>
        <v>0.36722</v>
      </c>
      <c r="N194" s="258">
        <v>1800.0</v>
      </c>
      <c r="O194" s="362">
        <f t="shared" si="6"/>
        <v>0.36722</v>
      </c>
      <c r="P194" s="363">
        <f>+'CARTA KENTO'!H6018</f>
        <v>660.996</v>
      </c>
    </row>
    <row r="195" ht="9.75" customHeight="1">
      <c r="A195" s="253"/>
      <c r="B195" s="291" t="s">
        <v>352</v>
      </c>
      <c r="C195" s="361"/>
      <c r="D195" s="256">
        <v>1500.0</v>
      </c>
      <c r="E195" s="257">
        <f t="shared" si="1"/>
        <v>0.2719943333</v>
      </c>
      <c r="F195" s="258">
        <v>1500.0</v>
      </c>
      <c r="G195" s="257">
        <f t="shared" si="2"/>
        <v>0.2719943333</v>
      </c>
      <c r="H195" s="259">
        <v>1500.0</v>
      </c>
      <c r="I195" s="257">
        <f t="shared" si="3"/>
        <v>0.2719943333</v>
      </c>
      <c r="J195" s="258">
        <v>1500.0</v>
      </c>
      <c r="K195" s="260">
        <f t="shared" si="4"/>
        <v>0.2719943333</v>
      </c>
      <c r="L195" s="258">
        <v>1500.0</v>
      </c>
      <c r="M195" s="260">
        <f t="shared" si="5"/>
        <v>0.2719943333</v>
      </c>
      <c r="N195" s="258">
        <v>1500.0</v>
      </c>
      <c r="O195" s="362">
        <f t="shared" si="6"/>
        <v>0.2719943333</v>
      </c>
      <c r="P195" s="363">
        <f>+'CARTA KENTO'!H6080</f>
        <v>407.9915</v>
      </c>
    </row>
    <row r="196" ht="9.75" customHeight="1">
      <c r="A196" s="253"/>
      <c r="B196" s="291" t="s">
        <v>351</v>
      </c>
      <c r="C196" s="361"/>
      <c r="D196" s="256">
        <v>1500.0</v>
      </c>
      <c r="E196" s="257">
        <f t="shared" si="1"/>
        <v>0.2719943333</v>
      </c>
      <c r="F196" s="258">
        <v>1500.0</v>
      </c>
      <c r="G196" s="257">
        <f t="shared" si="2"/>
        <v>0.2719943333</v>
      </c>
      <c r="H196" s="259">
        <v>1500.0</v>
      </c>
      <c r="I196" s="257">
        <f t="shared" si="3"/>
        <v>0.2719943333</v>
      </c>
      <c r="J196" s="258">
        <v>1500.0</v>
      </c>
      <c r="K196" s="260">
        <f t="shared" si="4"/>
        <v>0.2719943333</v>
      </c>
      <c r="L196" s="258">
        <v>1500.0</v>
      </c>
      <c r="M196" s="260">
        <f t="shared" si="5"/>
        <v>0.2719943333</v>
      </c>
      <c r="N196" s="258">
        <v>1500.0</v>
      </c>
      <c r="O196" s="362">
        <f t="shared" si="6"/>
        <v>0.2719943333</v>
      </c>
      <c r="P196" s="363">
        <f>+'CARTA KENTO'!H6080</f>
        <v>407.9915</v>
      </c>
    </row>
    <row r="197" ht="9.75" customHeight="1">
      <c r="A197" s="253"/>
      <c r="B197" s="291" t="s">
        <v>1055</v>
      </c>
      <c r="C197" s="361"/>
      <c r="D197" s="256">
        <v>3200.0</v>
      </c>
      <c r="E197" s="257">
        <f t="shared" si="1"/>
        <v>0.3837489688</v>
      </c>
      <c r="F197" s="258">
        <v>3200.0</v>
      </c>
      <c r="G197" s="257">
        <f t="shared" si="2"/>
        <v>0.3837489688</v>
      </c>
      <c r="H197" s="258">
        <v>3200.0</v>
      </c>
      <c r="I197" s="257">
        <f t="shared" si="3"/>
        <v>0.3837489688</v>
      </c>
      <c r="J197" s="258">
        <v>3200.0</v>
      </c>
      <c r="K197" s="260">
        <f t="shared" si="4"/>
        <v>0.3837489688</v>
      </c>
      <c r="L197" s="258">
        <v>3200.0</v>
      </c>
      <c r="M197" s="260">
        <f t="shared" si="5"/>
        <v>0.3837489688</v>
      </c>
      <c r="N197" s="258">
        <v>3200.0</v>
      </c>
      <c r="O197" s="362">
        <f t="shared" si="6"/>
        <v>0.3837489688</v>
      </c>
      <c r="P197" s="363">
        <f>+'CARTA KENTO'!H6066</f>
        <v>1227.9967</v>
      </c>
    </row>
    <row r="198" ht="9.75" customHeight="1">
      <c r="A198" s="253"/>
      <c r="B198" s="291" t="s">
        <v>1056</v>
      </c>
      <c r="C198" s="361"/>
      <c r="D198" s="256">
        <v>3200.0</v>
      </c>
      <c r="E198" s="257">
        <f t="shared" si="1"/>
        <v>0.3837489688</v>
      </c>
      <c r="F198" s="258">
        <v>3200.0</v>
      </c>
      <c r="G198" s="257">
        <f t="shared" si="2"/>
        <v>0.3837489688</v>
      </c>
      <c r="H198" s="258">
        <v>3200.0</v>
      </c>
      <c r="I198" s="257">
        <f t="shared" si="3"/>
        <v>0.3837489688</v>
      </c>
      <c r="J198" s="258">
        <v>3200.0</v>
      </c>
      <c r="K198" s="260">
        <f t="shared" si="4"/>
        <v>0.3837489688</v>
      </c>
      <c r="L198" s="258">
        <v>3200.0</v>
      </c>
      <c r="M198" s="260">
        <f t="shared" si="5"/>
        <v>0.3837489688</v>
      </c>
      <c r="N198" s="258">
        <v>3200.0</v>
      </c>
      <c r="O198" s="362">
        <f t="shared" si="6"/>
        <v>0.3837489688</v>
      </c>
      <c r="P198" s="363">
        <f>+'CARTA KENTO'!H6066</f>
        <v>1227.9967</v>
      </c>
    </row>
    <row r="199" ht="9.75" customHeight="1">
      <c r="A199" s="253"/>
      <c r="B199" s="291" t="s">
        <v>1057</v>
      </c>
      <c r="C199" s="361"/>
      <c r="D199" s="256">
        <v>3200.0</v>
      </c>
      <c r="E199" s="257">
        <f t="shared" si="1"/>
        <v>0.3837489688</v>
      </c>
      <c r="F199" s="258">
        <v>3200.0</v>
      </c>
      <c r="G199" s="257">
        <f t="shared" si="2"/>
        <v>0.3837489688</v>
      </c>
      <c r="H199" s="258">
        <v>3200.0</v>
      </c>
      <c r="I199" s="257">
        <f t="shared" si="3"/>
        <v>0.3837489688</v>
      </c>
      <c r="J199" s="258">
        <v>3200.0</v>
      </c>
      <c r="K199" s="260">
        <f t="shared" si="4"/>
        <v>0.3837489688</v>
      </c>
      <c r="L199" s="258">
        <v>3200.0</v>
      </c>
      <c r="M199" s="260">
        <f t="shared" si="5"/>
        <v>0.3837489688</v>
      </c>
      <c r="N199" s="258">
        <v>3200.0</v>
      </c>
      <c r="O199" s="362">
        <f t="shared" si="6"/>
        <v>0.3837489688</v>
      </c>
      <c r="P199" s="363">
        <f>+'CARTA KENTO'!H6066</f>
        <v>1227.9967</v>
      </c>
    </row>
    <row r="200" ht="9.75" customHeight="1">
      <c r="A200" s="253"/>
      <c r="B200" s="291" t="s">
        <v>347</v>
      </c>
      <c r="C200" s="361"/>
      <c r="D200" s="256">
        <v>2500.0</v>
      </c>
      <c r="E200" s="257">
        <f t="shared" si="1"/>
        <v>0.27999748</v>
      </c>
      <c r="F200" s="258">
        <v>2500.0</v>
      </c>
      <c r="G200" s="257">
        <f t="shared" si="2"/>
        <v>0.27999748</v>
      </c>
      <c r="H200" s="258">
        <v>2500.0</v>
      </c>
      <c r="I200" s="257">
        <f t="shared" si="3"/>
        <v>0.27999748</v>
      </c>
      <c r="J200" s="258">
        <v>2500.0</v>
      </c>
      <c r="K200" s="260">
        <f t="shared" si="4"/>
        <v>0.27999748</v>
      </c>
      <c r="L200" s="258">
        <v>2500.0</v>
      </c>
      <c r="M200" s="260">
        <f t="shared" si="5"/>
        <v>0.27999748</v>
      </c>
      <c r="N200" s="258">
        <v>2500.0</v>
      </c>
      <c r="O200" s="362">
        <f t="shared" si="6"/>
        <v>0.27999748</v>
      </c>
      <c r="P200" s="363">
        <f>+'CARTA KENTO'!H6049</f>
        <v>699.9937</v>
      </c>
    </row>
    <row r="201" ht="9.75" customHeight="1">
      <c r="A201" s="264"/>
      <c r="B201" s="328" t="s">
        <v>1058</v>
      </c>
      <c r="C201" s="387"/>
      <c r="D201" s="266">
        <v>2500.0</v>
      </c>
      <c r="E201" s="267">
        <f t="shared" si="1"/>
        <v>0.27999748</v>
      </c>
      <c r="F201" s="268">
        <v>2500.0</v>
      </c>
      <c r="G201" s="267">
        <f t="shared" si="2"/>
        <v>0.27999748</v>
      </c>
      <c r="H201" s="268">
        <v>2500.0</v>
      </c>
      <c r="I201" s="267">
        <f t="shared" si="3"/>
        <v>0.27999748</v>
      </c>
      <c r="J201" s="268">
        <v>2500.0</v>
      </c>
      <c r="K201" s="270">
        <f t="shared" si="4"/>
        <v>0.27999748</v>
      </c>
      <c r="L201" s="268">
        <v>2500.0</v>
      </c>
      <c r="M201" s="270">
        <f t="shared" si="5"/>
        <v>0.27999748</v>
      </c>
      <c r="N201" s="268">
        <v>2500.0</v>
      </c>
      <c r="O201" s="364">
        <f t="shared" si="6"/>
        <v>0.27999748</v>
      </c>
      <c r="P201" s="388">
        <f>+'CARTA KENTO'!H6049</f>
        <v>699.9937</v>
      </c>
    </row>
    <row r="202" ht="9.75" customHeight="1">
      <c r="A202" s="293" t="s">
        <v>1059</v>
      </c>
      <c r="B202" s="294" t="s">
        <v>1060</v>
      </c>
      <c r="C202" s="389"/>
      <c r="D202" s="275">
        <v>2990.0</v>
      </c>
      <c r="E202" s="276">
        <f t="shared" si="1"/>
        <v>0.2167949164</v>
      </c>
      <c r="F202" s="277">
        <v>2990.0</v>
      </c>
      <c r="G202" s="276">
        <f t="shared" si="2"/>
        <v>0.2167949164</v>
      </c>
      <c r="H202" s="277">
        <v>2990.0</v>
      </c>
      <c r="I202" s="276">
        <f t="shared" si="3"/>
        <v>0.2167949164</v>
      </c>
      <c r="J202" s="277">
        <v>2990.0</v>
      </c>
      <c r="K202" s="280">
        <f t="shared" si="4"/>
        <v>0.2167949164</v>
      </c>
      <c r="L202" s="277">
        <v>2990.0</v>
      </c>
      <c r="M202" s="280">
        <f t="shared" si="5"/>
        <v>0.2167949164</v>
      </c>
      <c r="N202" s="277">
        <v>2990.0</v>
      </c>
      <c r="O202" s="281">
        <f t="shared" si="6"/>
        <v>0.2167949164</v>
      </c>
      <c r="P202" s="390">
        <f>+'CARTA KENTO'!H7084</f>
        <v>648.2168</v>
      </c>
    </row>
    <row r="203" ht="9.75" customHeight="1">
      <c r="A203" s="253"/>
      <c r="B203" s="291" t="s">
        <v>772</v>
      </c>
      <c r="C203" s="391"/>
      <c r="D203" s="256">
        <v>2990.0</v>
      </c>
      <c r="E203" s="257">
        <f t="shared" si="1"/>
        <v>0.2461051338</v>
      </c>
      <c r="F203" s="258">
        <v>2990.0</v>
      </c>
      <c r="G203" s="257">
        <f t="shared" si="2"/>
        <v>0.2461051338</v>
      </c>
      <c r="H203" s="258">
        <v>2990.0</v>
      </c>
      <c r="I203" s="257">
        <f t="shared" si="3"/>
        <v>0.2461051338</v>
      </c>
      <c r="J203" s="258">
        <v>2990.0</v>
      </c>
      <c r="K203" s="260">
        <f t="shared" si="4"/>
        <v>0.2461051338</v>
      </c>
      <c r="L203" s="258">
        <v>2990.0</v>
      </c>
      <c r="M203" s="260">
        <f t="shared" si="5"/>
        <v>0.2461051338</v>
      </c>
      <c r="N203" s="258">
        <v>2990.0</v>
      </c>
      <c r="O203" s="262">
        <f t="shared" si="6"/>
        <v>0.2461051338</v>
      </c>
      <c r="P203" s="263">
        <f>+'CARTA KENTO'!H7145</f>
        <v>735.85435</v>
      </c>
    </row>
    <row r="204" ht="9.75" customHeight="1">
      <c r="A204" s="253"/>
      <c r="B204" s="291" t="s">
        <v>1061</v>
      </c>
      <c r="C204" s="391"/>
      <c r="D204" s="256">
        <v>2990.0</v>
      </c>
      <c r="E204" s="257">
        <f t="shared" si="1"/>
        <v>0.2268378796</v>
      </c>
      <c r="F204" s="258">
        <v>2990.0</v>
      </c>
      <c r="G204" s="257">
        <f t="shared" si="2"/>
        <v>0.2268378796</v>
      </c>
      <c r="H204" s="258">
        <v>2990.0</v>
      </c>
      <c r="I204" s="257">
        <f t="shared" si="3"/>
        <v>0.2268378796</v>
      </c>
      <c r="J204" s="258">
        <v>2990.0</v>
      </c>
      <c r="K204" s="260">
        <f t="shared" si="4"/>
        <v>0.2268378796</v>
      </c>
      <c r="L204" s="258">
        <v>2990.0</v>
      </c>
      <c r="M204" s="260">
        <f t="shared" si="5"/>
        <v>0.2268378796</v>
      </c>
      <c r="N204" s="258">
        <v>2990.0</v>
      </c>
      <c r="O204" s="262">
        <f t="shared" si="6"/>
        <v>0.2268378796</v>
      </c>
      <c r="P204" s="263">
        <f>+'CARTA KENTO'!H7062</f>
        <v>678.24526</v>
      </c>
    </row>
    <row r="205" ht="9.75" customHeight="1">
      <c r="A205" s="253"/>
      <c r="B205" s="291" t="s">
        <v>1062</v>
      </c>
      <c r="C205" s="391"/>
      <c r="D205" s="256">
        <v>2990.0</v>
      </c>
      <c r="E205" s="257">
        <f t="shared" si="1"/>
        <v>0.3369164615</v>
      </c>
      <c r="F205" s="258">
        <v>2990.0</v>
      </c>
      <c r="G205" s="257">
        <f t="shared" si="2"/>
        <v>0.3369164615</v>
      </c>
      <c r="H205" s="258">
        <v>2990.0</v>
      </c>
      <c r="I205" s="257">
        <f t="shared" si="3"/>
        <v>0.3369164615</v>
      </c>
      <c r="J205" s="258">
        <v>2990.0</v>
      </c>
      <c r="K205" s="260">
        <f t="shared" si="4"/>
        <v>0.3369164615</v>
      </c>
      <c r="L205" s="258">
        <v>2990.0</v>
      </c>
      <c r="M205" s="260">
        <f t="shared" si="5"/>
        <v>0.3369164615</v>
      </c>
      <c r="N205" s="258">
        <v>2990.0</v>
      </c>
      <c r="O205" s="262">
        <f t="shared" si="6"/>
        <v>0.3369164615</v>
      </c>
      <c r="P205" s="263">
        <f>+'CARTA KENTO'!H7126</f>
        <v>1007.38022</v>
      </c>
    </row>
    <row r="206" ht="9.75" customHeight="1">
      <c r="A206" s="253"/>
      <c r="B206" s="291" t="s">
        <v>1063</v>
      </c>
      <c r="C206" s="391"/>
      <c r="D206" s="256">
        <v>2990.0</v>
      </c>
      <c r="E206" s="257">
        <f t="shared" si="1"/>
        <v>0.2800165518</v>
      </c>
      <c r="F206" s="258">
        <v>2990.0</v>
      </c>
      <c r="G206" s="257">
        <f t="shared" si="2"/>
        <v>0.2800165518</v>
      </c>
      <c r="H206" s="258">
        <v>2990.0</v>
      </c>
      <c r="I206" s="257">
        <f t="shared" si="3"/>
        <v>0.2800165518</v>
      </c>
      <c r="J206" s="258">
        <v>2990.0</v>
      </c>
      <c r="K206" s="260">
        <f t="shared" si="4"/>
        <v>0.2800165518</v>
      </c>
      <c r="L206" s="258">
        <v>2990.0</v>
      </c>
      <c r="M206" s="260">
        <f t="shared" si="5"/>
        <v>0.2800165518</v>
      </c>
      <c r="N206" s="258">
        <v>2990.0</v>
      </c>
      <c r="O206" s="262">
        <f t="shared" si="6"/>
        <v>0.2800165518</v>
      </c>
      <c r="P206" s="263">
        <f>+'CARTA KENTO'!H7104</f>
        <v>837.24949</v>
      </c>
    </row>
    <row r="207" ht="9.75" customHeight="1">
      <c r="A207" s="253"/>
      <c r="B207" s="291" t="s">
        <v>1064</v>
      </c>
      <c r="C207" s="391"/>
      <c r="D207" s="256">
        <v>2990.0</v>
      </c>
      <c r="E207" s="257">
        <f t="shared" si="1"/>
        <v>0.2169306321</v>
      </c>
      <c r="F207" s="258">
        <v>2990.0</v>
      </c>
      <c r="G207" s="257">
        <f t="shared" si="2"/>
        <v>0.2169306321</v>
      </c>
      <c r="H207" s="258">
        <v>2990.0</v>
      </c>
      <c r="I207" s="257">
        <f t="shared" si="3"/>
        <v>0.2169306321</v>
      </c>
      <c r="J207" s="258">
        <v>2990.0</v>
      </c>
      <c r="K207" s="260">
        <f t="shared" si="4"/>
        <v>0.2169306321</v>
      </c>
      <c r="L207" s="258">
        <v>2990.0</v>
      </c>
      <c r="M207" s="260">
        <f t="shared" si="5"/>
        <v>0.2169306321</v>
      </c>
      <c r="N207" s="258">
        <v>2990.0</v>
      </c>
      <c r="O207" s="262">
        <f t="shared" si="6"/>
        <v>0.2169306321</v>
      </c>
      <c r="P207" s="263">
        <f>+'CARTA KENTO'!H6961</f>
        <v>648.62259</v>
      </c>
    </row>
    <row r="208" ht="9.75" customHeight="1">
      <c r="A208" s="253"/>
      <c r="B208" s="291" t="s">
        <v>766</v>
      </c>
      <c r="C208" s="391"/>
      <c r="D208" s="256">
        <v>3990.0</v>
      </c>
      <c r="E208" s="257">
        <f t="shared" si="1"/>
        <v>0.1665415439</v>
      </c>
      <c r="F208" s="258">
        <v>3990.0</v>
      </c>
      <c r="G208" s="257">
        <f t="shared" si="2"/>
        <v>0.1665415439</v>
      </c>
      <c r="H208" s="258">
        <v>3990.0</v>
      </c>
      <c r="I208" s="257">
        <f t="shared" si="3"/>
        <v>0.1665415439</v>
      </c>
      <c r="J208" s="258">
        <v>3990.0</v>
      </c>
      <c r="K208" s="260">
        <f t="shared" si="4"/>
        <v>0.1665415439</v>
      </c>
      <c r="L208" s="258">
        <v>3990.0</v>
      </c>
      <c r="M208" s="260">
        <f t="shared" si="5"/>
        <v>0.1665415439</v>
      </c>
      <c r="N208" s="258">
        <v>3990.0</v>
      </c>
      <c r="O208" s="262">
        <f t="shared" si="6"/>
        <v>0.1665415439</v>
      </c>
      <c r="P208" s="263">
        <f>+'CARTA KENTO'!H6980</f>
        <v>664.50076</v>
      </c>
    </row>
    <row r="209" ht="9.75" customHeight="1">
      <c r="A209" s="253"/>
      <c r="B209" s="291" t="s">
        <v>767</v>
      </c>
      <c r="C209" s="391"/>
      <c r="D209" s="256">
        <v>2990.0</v>
      </c>
      <c r="E209" s="257">
        <f t="shared" si="1"/>
        <v>0.2306072742</v>
      </c>
      <c r="F209" s="258">
        <v>2990.0</v>
      </c>
      <c r="G209" s="257">
        <f t="shared" si="2"/>
        <v>0.2306072742</v>
      </c>
      <c r="H209" s="258">
        <v>2990.0</v>
      </c>
      <c r="I209" s="257">
        <f t="shared" si="3"/>
        <v>0.2306072742</v>
      </c>
      <c r="J209" s="258">
        <v>2990.0</v>
      </c>
      <c r="K209" s="260">
        <f t="shared" si="4"/>
        <v>0.2306072742</v>
      </c>
      <c r="L209" s="258">
        <v>2990.0</v>
      </c>
      <c r="M209" s="260">
        <f t="shared" si="5"/>
        <v>0.2306072742</v>
      </c>
      <c r="N209" s="258">
        <v>2990.0</v>
      </c>
      <c r="O209" s="262">
        <f t="shared" si="6"/>
        <v>0.2306072742</v>
      </c>
      <c r="P209" s="263">
        <f>+'CARTA KENTO'!H7002</f>
        <v>689.51575</v>
      </c>
    </row>
    <row r="210" ht="9.75" customHeight="1">
      <c r="A210" s="253"/>
      <c r="B210" s="291" t="s">
        <v>769</v>
      </c>
      <c r="C210" s="391"/>
      <c r="D210" s="256">
        <v>2990.0</v>
      </c>
      <c r="E210" s="257">
        <f t="shared" si="1"/>
        <v>0.1698810569</v>
      </c>
      <c r="F210" s="258">
        <v>2990.0</v>
      </c>
      <c r="G210" s="257">
        <f t="shared" si="2"/>
        <v>0.1698810569</v>
      </c>
      <c r="H210" s="258">
        <v>2990.0</v>
      </c>
      <c r="I210" s="257">
        <f t="shared" si="3"/>
        <v>0.1698810569</v>
      </c>
      <c r="J210" s="258">
        <v>2990.0</v>
      </c>
      <c r="K210" s="260">
        <f t="shared" si="4"/>
        <v>0.1698810569</v>
      </c>
      <c r="L210" s="258">
        <v>2990.0</v>
      </c>
      <c r="M210" s="260">
        <f t="shared" si="5"/>
        <v>0.1698810569</v>
      </c>
      <c r="N210" s="258">
        <v>2990.0</v>
      </c>
      <c r="O210" s="262">
        <f t="shared" si="6"/>
        <v>0.1698810569</v>
      </c>
      <c r="P210" s="263">
        <f>+'CARTA KENTO'!H7043</f>
        <v>507.94436</v>
      </c>
    </row>
    <row r="211" ht="9.75" customHeight="1">
      <c r="A211" s="253"/>
      <c r="B211" s="291" t="s">
        <v>768</v>
      </c>
      <c r="C211" s="391"/>
      <c r="D211" s="256">
        <v>2990.0</v>
      </c>
      <c r="E211" s="257">
        <f t="shared" si="1"/>
        <v>0.1378959264</v>
      </c>
      <c r="F211" s="258">
        <v>2990.0</v>
      </c>
      <c r="G211" s="257">
        <f t="shared" si="2"/>
        <v>0.1378959264</v>
      </c>
      <c r="H211" s="258">
        <v>2990.0</v>
      </c>
      <c r="I211" s="257">
        <f t="shared" si="3"/>
        <v>0.1378959264</v>
      </c>
      <c r="J211" s="258">
        <v>2990.0</v>
      </c>
      <c r="K211" s="260">
        <f t="shared" si="4"/>
        <v>0.1378959264</v>
      </c>
      <c r="L211" s="258">
        <v>2990.0</v>
      </c>
      <c r="M211" s="260">
        <f t="shared" si="5"/>
        <v>0.1378959264</v>
      </c>
      <c r="N211" s="258">
        <v>2990.0</v>
      </c>
      <c r="O211" s="262">
        <f t="shared" si="6"/>
        <v>0.1378959264</v>
      </c>
      <c r="P211" s="263">
        <f>+'CARTA KENTO'!H7021</f>
        <v>412.30882</v>
      </c>
    </row>
    <row r="212" ht="9.75" customHeight="1">
      <c r="A212" s="253"/>
      <c r="B212" s="291" t="s">
        <v>1065</v>
      </c>
      <c r="C212" s="391"/>
      <c r="D212" s="256">
        <v>500.0</v>
      </c>
      <c r="E212" s="257">
        <f t="shared" si="1"/>
        <v>0.179095</v>
      </c>
      <c r="F212" s="258">
        <v>500.0</v>
      </c>
      <c r="G212" s="257">
        <f t="shared" si="2"/>
        <v>0.179095</v>
      </c>
      <c r="H212" s="258">
        <v>500.0</v>
      </c>
      <c r="I212" s="257">
        <f t="shared" si="3"/>
        <v>0.179095</v>
      </c>
      <c r="J212" s="258">
        <v>500.0</v>
      </c>
      <c r="K212" s="260">
        <f t="shared" si="4"/>
        <v>0.179095</v>
      </c>
      <c r="L212" s="258">
        <v>500.0</v>
      </c>
      <c r="M212" s="260">
        <f t="shared" si="5"/>
        <v>0.179095</v>
      </c>
      <c r="N212" s="258">
        <v>500.0</v>
      </c>
      <c r="O212" s="262">
        <f t="shared" si="6"/>
        <v>0.179095</v>
      </c>
      <c r="P212" s="263">
        <f>+'CARTA KENTO'!H7503</f>
        <v>89.5475</v>
      </c>
    </row>
    <row r="213" ht="9.75" customHeight="1">
      <c r="A213" s="253"/>
      <c r="B213" s="291" t="s">
        <v>1066</v>
      </c>
      <c r="C213" s="391"/>
      <c r="D213" s="256">
        <v>500.0</v>
      </c>
      <c r="E213" s="257">
        <f t="shared" si="1"/>
        <v>0.214795</v>
      </c>
      <c r="F213" s="258">
        <v>500.0</v>
      </c>
      <c r="G213" s="257">
        <f t="shared" si="2"/>
        <v>0.214795</v>
      </c>
      <c r="H213" s="258">
        <v>500.0</v>
      </c>
      <c r="I213" s="257">
        <f t="shared" si="3"/>
        <v>0.214795</v>
      </c>
      <c r="J213" s="258">
        <v>500.0</v>
      </c>
      <c r="K213" s="260">
        <f t="shared" si="4"/>
        <v>0.214795</v>
      </c>
      <c r="L213" s="258">
        <v>500.0</v>
      </c>
      <c r="M213" s="260">
        <f t="shared" si="5"/>
        <v>0.214795</v>
      </c>
      <c r="N213" s="258">
        <v>500.0</v>
      </c>
      <c r="O213" s="262">
        <f t="shared" si="6"/>
        <v>0.214795</v>
      </c>
      <c r="P213" s="263">
        <f>+'CARTA KENTO'!H7515</f>
        <v>107.3975</v>
      </c>
    </row>
    <row r="214" ht="9.75" customHeight="1">
      <c r="A214" s="253"/>
      <c r="B214" s="291" t="s">
        <v>1067</v>
      </c>
      <c r="C214" s="391"/>
      <c r="D214" s="256">
        <v>200.0</v>
      </c>
      <c r="E214" s="257">
        <f t="shared" si="1"/>
        <v>0.062475</v>
      </c>
      <c r="F214" s="258">
        <v>200.0</v>
      </c>
      <c r="G214" s="257">
        <f t="shared" si="2"/>
        <v>0.062475</v>
      </c>
      <c r="H214" s="258">
        <v>200.0</v>
      </c>
      <c r="I214" s="257">
        <f t="shared" si="3"/>
        <v>0.062475</v>
      </c>
      <c r="J214" s="258">
        <v>200.0</v>
      </c>
      <c r="K214" s="260">
        <f t="shared" si="4"/>
        <v>0.062475</v>
      </c>
      <c r="L214" s="258">
        <v>200.0</v>
      </c>
      <c r="M214" s="260">
        <f t="shared" si="5"/>
        <v>0.062475</v>
      </c>
      <c r="N214" s="258">
        <v>200.0</v>
      </c>
      <c r="O214" s="262">
        <f t="shared" si="6"/>
        <v>0.062475</v>
      </c>
      <c r="P214" s="263">
        <f>+'CARTA KENTO'!H7526</f>
        <v>12.495</v>
      </c>
    </row>
    <row r="215" ht="9.75" customHeight="1">
      <c r="A215" s="253"/>
      <c r="B215" s="291" t="s">
        <v>1068</v>
      </c>
      <c r="C215" s="391"/>
      <c r="D215" s="256">
        <v>400.0</v>
      </c>
      <c r="E215" s="257">
        <f t="shared" si="1"/>
        <v>0.07815325</v>
      </c>
      <c r="F215" s="258">
        <v>400.0</v>
      </c>
      <c r="G215" s="257">
        <f t="shared" si="2"/>
        <v>0.07815325</v>
      </c>
      <c r="H215" s="258">
        <v>400.0</v>
      </c>
      <c r="I215" s="257">
        <f t="shared" si="3"/>
        <v>0.07815325</v>
      </c>
      <c r="J215" s="258">
        <v>400.0</v>
      </c>
      <c r="K215" s="260">
        <f t="shared" si="4"/>
        <v>0.07815325</v>
      </c>
      <c r="L215" s="258">
        <v>400.0</v>
      </c>
      <c r="M215" s="260">
        <f t="shared" si="5"/>
        <v>0.07815325</v>
      </c>
      <c r="N215" s="258">
        <v>400.0</v>
      </c>
      <c r="O215" s="262">
        <f t="shared" si="6"/>
        <v>0.07815325</v>
      </c>
      <c r="P215" s="263">
        <f>+'CARTA KENTO'!H7553</f>
        <v>31.2613</v>
      </c>
    </row>
    <row r="216" ht="9.75" customHeight="1">
      <c r="A216" s="264"/>
      <c r="B216" s="289" t="s">
        <v>1069</v>
      </c>
      <c r="C216" s="392"/>
      <c r="D216" s="315">
        <v>400.0</v>
      </c>
      <c r="E216" s="316">
        <f t="shared" si="1"/>
        <v>0.217175</v>
      </c>
      <c r="F216" s="330">
        <v>400.0</v>
      </c>
      <c r="G216" s="316">
        <f t="shared" si="2"/>
        <v>0.217175</v>
      </c>
      <c r="H216" s="330">
        <v>400.0</v>
      </c>
      <c r="I216" s="316">
        <f t="shared" si="3"/>
        <v>0.217175</v>
      </c>
      <c r="J216" s="330">
        <v>400.0</v>
      </c>
      <c r="K216" s="319">
        <f t="shared" si="4"/>
        <v>0.217175</v>
      </c>
      <c r="L216" s="330">
        <v>400.0</v>
      </c>
      <c r="M216" s="319">
        <f t="shared" si="5"/>
        <v>0.217175</v>
      </c>
      <c r="N216" s="330">
        <v>400.0</v>
      </c>
      <c r="O216" s="320">
        <f t="shared" si="6"/>
        <v>0.217175</v>
      </c>
      <c r="P216" s="288">
        <f>+'CARTA KENTO'!H7539</f>
        <v>86.87</v>
      </c>
    </row>
    <row r="217">
      <c r="A217" s="321" t="s">
        <v>1070</v>
      </c>
      <c r="B217" s="294" t="s">
        <v>1071</v>
      </c>
      <c r="C217" s="393"/>
      <c r="D217" s="394">
        <v>18080.0</v>
      </c>
      <c r="E217" s="246">
        <f t="shared" si="1"/>
        <v>0.2081592362</v>
      </c>
      <c r="F217" s="337">
        <v>9990.0</v>
      </c>
      <c r="G217" s="246">
        <f t="shared" si="2"/>
        <v>0.3767286276</v>
      </c>
      <c r="H217" s="337">
        <v>9990.0</v>
      </c>
      <c r="I217" s="246">
        <f t="shared" si="3"/>
        <v>0.3767286276</v>
      </c>
      <c r="J217" s="337">
        <v>9990.0</v>
      </c>
      <c r="K217" s="249">
        <f t="shared" si="4"/>
        <v>0.3767286276</v>
      </c>
      <c r="L217" s="337">
        <v>9990.0</v>
      </c>
      <c r="M217" s="249">
        <f t="shared" si="5"/>
        <v>0.3767286276</v>
      </c>
      <c r="N217" s="337">
        <v>9990.0</v>
      </c>
      <c r="O217" s="359">
        <f t="shared" si="6"/>
        <v>0.3767286276</v>
      </c>
      <c r="P217" s="395">
        <f>+'CARTA KENTO'!H7170</f>
        <v>3763.51899</v>
      </c>
    </row>
    <row r="218">
      <c r="A218" s="323"/>
      <c r="B218" s="291" t="s">
        <v>1072</v>
      </c>
      <c r="C218" s="396"/>
      <c r="D218" s="315">
        <v>17880.0</v>
      </c>
      <c r="E218" s="257">
        <f t="shared" si="1"/>
        <v>0.2905965358</v>
      </c>
      <c r="F218" s="326">
        <v>13990.0</v>
      </c>
      <c r="G218" s="257">
        <f t="shared" si="2"/>
        <v>0.3713985747</v>
      </c>
      <c r="H218" s="326">
        <v>13990.0</v>
      </c>
      <c r="I218" s="257">
        <f t="shared" si="3"/>
        <v>0.3713985747</v>
      </c>
      <c r="J218" s="326">
        <v>13990.0</v>
      </c>
      <c r="K218" s="260">
        <f t="shared" si="4"/>
        <v>0.3713985747</v>
      </c>
      <c r="L218" s="326">
        <v>13990.0</v>
      </c>
      <c r="M218" s="260">
        <f t="shared" si="5"/>
        <v>0.3713985747</v>
      </c>
      <c r="N218" s="326">
        <v>13990.0</v>
      </c>
      <c r="O218" s="362">
        <f t="shared" si="6"/>
        <v>0.3713985747</v>
      </c>
      <c r="P218" s="288">
        <f>+'CARTA KENTO'!H7215</f>
        <v>5195.86606</v>
      </c>
    </row>
    <row r="219">
      <c r="A219" s="323"/>
      <c r="B219" s="291" t="s">
        <v>1073</v>
      </c>
      <c r="C219" s="396"/>
      <c r="D219" s="315">
        <v>28670.0</v>
      </c>
      <c r="E219" s="257">
        <f t="shared" si="1"/>
        <v>0.2311761573</v>
      </c>
      <c r="F219" s="326">
        <v>16990.0</v>
      </c>
      <c r="G219" s="257">
        <f t="shared" si="2"/>
        <v>0.3901012613</v>
      </c>
      <c r="H219" s="326">
        <v>16990.0</v>
      </c>
      <c r="I219" s="257">
        <f t="shared" si="3"/>
        <v>0.3901012613</v>
      </c>
      <c r="J219" s="326">
        <v>16990.0</v>
      </c>
      <c r="K219" s="260">
        <f t="shared" si="4"/>
        <v>0.3901012613</v>
      </c>
      <c r="L219" s="326">
        <v>16990.0</v>
      </c>
      <c r="M219" s="260">
        <f t="shared" si="5"/>
        <v>0.3901012613</v>
      </c>
      <c r="N219" s="326">
        <v>16990.0</v>
      </c>
      <c r="O219" s="362">
        <f t="shared" si="6"/>
        <v>0.3901012613</v>
      </c>
      <c r="P219" s="288">
        <f>+'CARTA KENTO'!H7407</f>
        <v>6627.82043</v>
      </c>
    </row>
    <row r="220">
      <c r="A220" s="327"/>
      <c r="B220" s="328" t="s">
        <v>1074</v>
      </c>
      <c r="C220" s="397"/>
      <c r="D220" s="266">
        <v>23990.0</v>
      </c>
      <c r="E220" s="267">
        <f t="shared" si="1"/>
        <v>0.2781660467</v>
      </c>
      <c r="F220" s="398">
        <v>16990.0</v>
      </c>
      <c r="G220" s="267">
        <f t="shared" si="2"/>
        <v>0.3927724226</v>
      </c>
      <c r="H220" s="398">
        <v>16990.0</v>
      </c>
      <c r="I220" s="267">
        <f t="shared" si="3"/>
        <v>0.3927724226</v>
      </c>
      <c r="J220" s="398">
        <v>16990.0</v>
      </c>
      <c r="K220" s="270">
        <f t="shared" si="4"/>
        <v>0.3927724226</v>
      </c>
      <c r="L220" s="398">
        <v>16990.0</v>
      </c>
      <c r="M220" s="270">
        <f t="shared" si="5"/>
        <v>0.3927724226</v>
      </c>
      <c r="N220" s="398">
        <v>16990.0</v>
      </c>
      <c r="O220" s="364">
        <f t="shared" si="6"/>
        <v>0.3927724226</v>
      </c>
      <c r="P220" s="273">
        <f>+'CARTA KENTO'!H7310</f>
        <v>6673.20346</v>
      </c>
    </row>
    <row r="221">
      <c r="A221" s="4"/>
      <c r="B221" s="4"/>
      <c r="E221" s="399"/>
      <c r="G221" s="399"/>
      <c r="K221" s="399"/>
      <c r="M221" s="399"/>
      <c r="O221" s="399"/>
      <c r="P221" s="400"/>
    </row>
    <row r="222">
      <c r="A222" s="4"/>
      <c r="B222" s="4"/>
      <c r="E222" s="399"/>
      <c r="G222" s="399"/>
      <c r="K222" s="399"/>
      <c r="M222" s="399"/>
      <c r="O222" s="399"/>
      <c r="P222" s="400"/>
    </row>
    <row r="223">
      <c r="A223" s="4"/>
      <c r="B223" s="4"/>
      <c r="E223" s="399"/>
      <c r="G223" s="399"/>
      <c r="K223" s="399"/>
      <c r="M223" s="399"/>
      <c r="O223" s="399"/>
      <c r="P223" s="400"/>
    </row>
    <row r="224">
      <c r="A224" s="4"/>
      <c r="B224" s="4"/>
      <c r="E224" s="399"/>
      <c r="G224" s="399"/>
      <c r="K224" s="399"/>
      <c r="M224" s="399"/>
      <c r="O224" s="399"/>
      <c r="P224" s="400"/>
    </row>
    <row r="225">
      <c r="A225" s="4"/>
      <c r="B225" s="4"/>
      <c r="E225" s="399"/>
      <c r="G225" s="399"/>
      <c r="K225" s="399"/>
      <c r="M225" s="399"/>
      <c r="O225" s="399"/>
      <c r="P225" s="400"/>
    </row>
    <row r="226">
      <c r="A226" s="4"/>
      <c r="B226" s="4"/>
      <c r="E226" s="399"/>
      <c r="G226" s="399"/>
      <c r="K226" s="399"/>
      <c r="M226" s="399"/>
      <c r="O226" s="399"/>
      <c r="P226" s="400"/>
    </row>
    <row r="227">
      <c r="A227" s="4"/>
      <c r="B227" s="4"/>
      <c r="E227" s="399"/>
      <c r="G227" s="399"/>
      <c r="K227" s="399"/>
      <c r="M227" s="399"/>
      <c r="O227" s="399"/>
      <c r="P227" s="400"/>
    </row>
    <row r="228">
      <c r="A228" s="4"/>
      <c r="B228" s="4"/>
      <c r="E228" s="399"/>
      <c r="G228" s="399"/>
      <c r="K228" s="399"/>
      <c r="M228" s="399"/>
      <c r="O228" s="399"/>
      <c r="P228" s="400"/>
    </row>
    <row r="229">
      <c r="A229" s="4"/>
      <c r="B229" s="4"/>
      <c r="E229" s="399"/>
      <c r="G229" s="399"/>
      <c r="K229" s="399"/>
      <c r="M229" s="399"/>
      <c r="O229" s="399"/>
      <c r="P229" s="400"/>
    </row>
    <row r="230">
      <c r="A230" s="4"/>
      <c r="B230" s="4"/>
      <c r="E230" s="399"/>
      <c r="G230" s="399"/>
      <c r="K230" s="399"/>
      <c r="M230" s="399"/>
      <c r="O230" s="399"/>
      <c r="P230" s="400"/>
    </row>
    <row r="231">
      <c r="A231" s="4"/>
      <c r="B231" s="4"/>
      <c r="E231" s="399"/>
      <c r="G231" s="399"/>
      <c r="K231" s="399"/>
      <c r="M231" s="399"/>
      <c r="O231" s="399"/>
      <c r="P231" s="400"/>
    </row>
    <row r="232">
      <c r="A232" s="4"/>
      <c r="B232" s="4"/>
      <c r="E232" s="399"/>
      <c r="G232" s="399"/>
      <c r="K232" s="399"/>
      <c r="M232" s="399"/>
      <c r="O232" s="399"/>
      <c r="P232" s="400"/>
    </row>
    <row r="233">
      <c r="A233" s="4"/>
      <c r="B233" s="4"/>
      <c r="E233" s="399"/>
      <c r="G233" s="399"/>
      <c r="K233" s="399"/>
      <c r="M233" s="399"/>
      <c r="O233" s="399"/>
      <c r="P233" s="400"/>
    </row>
    <row r="234">
      <c r="A234" s="4"/>
      <c r="B234" s="4"/>
      <c r="E234" s="399"/>
      <c r="G234" s="399"/>
      <c r="K234" s="399"/>
      <c r="M234" s="399"/>
      <c r="O234" s="399"/>
      <c r="P234" s="400"/>
    </row>
    <row r="235">
      <c r="A235" s="4"/>
      <c r="B235" s="4"/>
      <c r="E235" s="399"/>
      <c r="G235" s="399"/>
      <c r="K235" s="399"/>
      <c r="M235" s="399"/>
      <c r="O235" s="399"/>
      <c r="P235" s="400"/>
    </row>
    <row r="236">
      <c r="A236" s="4"/>
      <c r="B236" s="4"/>
      <c r="E236" s="399"/>
      <c r="G236" s="399"/>
      <c r="K236" s="399"/>
      <c r="M236" s="399"/>
      <c r="O236" s="399"/>
      <c r="P236" s="400"/>
    </row>
    <row r="237">
      <c r="A237" s="4"/>
      <c r="B237" s="4"/>
      <c r="E237" s="399"/>
      <c r="G237" s="399"/>
      <c r="K237" s="399"/>
      <c r="M237" s="399"/>
      <c r="O237" s="399"/>
      <c r="P237" s="400"/>
    </row>
    <row r="238">
      <c r="A238" s="4"/>
      <c r="B238" s="4"/>
      <c r="E238" s="399"/>
      <c r="G238" s="399"/>
      <c r="K238" s="399"/>
      <c r="M238" s="399"/>
      <c r="O238" s="399"/>
      <c r="P238" s="400"/>
    </row>
    <row r="239">
      <c r="A239" s="4"/>
      <c r="B239" s="4"/>
      <c r="E239" s="399"/>
      <c r="G239" s="399"/>
      <c r="K239" s="399"/>
      <c r="M239" s="399"/>
      <c r="O239" s="399"/>
      <c r="P239" s="400"/>
    </row>
    <row r="240">
      <c r="A240" s="4"/>
      <c r="B240" s="4"/>
      <c r="E240" s="399"/>
      <c r="G240" s="399"/>
      <c r="K240" s="399"/>
      <c r="M240" s="399"/>
      <c r="O240" s="399"/>
      <c r="P240" s="400"/>
    </row>
    <row r="241">
      <c r="A241" s="4"/>
      <c r="B241" s="4"/>
      <c r="E241" s="399"/>
      <c r="G241" s="399"/>
      <c r="K241" s="399"/>
      <c r="M241" s="399"/>
      <c r="O241" s="399"/>
      <c r="P241" s="400"/>
    </row>
    <row r="242">
      <c r="A242" s="4"/>
      <c r="B242" s="4"/>
      <c r="E242" s="399"/>
      <c r="G242" s="399"/>
      <c r="K242" s="399"/>
      <c r="M242" s="399"/>
      <c r="O242" s="399"/>
      <c r="P242" s="400"/>
    </row>
    <row r="243">
      <c r="A243" s="4"/>
      <c r="B243" s="4"/>
      <c r="E243" s="399"/>
      <c r="G243" s="399"/>
      <c r="K243" s="399"/>
      <c r="M243" s="399"/>
      <c r="O243" s="399"/>
      <c r="P243" s="400"/>
    </row>
    <row r="244">
      <c r="A244" s="4"/>
      <c r="B244" s="4"/>
      <c r="E244" s="399"/>
      <c r="G244" s="399"/>
      <c r="K244" s="399"/>
      <c r="M244" s="399"/>
      <c r="O244" s="399"/>
      <c r="P244" s="400"/>
    </row>
    <row r="245">
      <c r="A245" s="4"/>
      <c r="B245" s="4"/>
      <c r="E245" s="399"/>
      <c r="G245" s="399"/>
      <c r="K245" s="399"/>
      <c r="M245" s="399"/>
      <c r="O245" s="399"/>
      <c r="P245" s="400"/>
    </row>
    <row r="246">
      <c r="A246" s="4"/>
      <c r="B246" s="4"/>
      <c r="E246" s="399"/>
      <c r="G246" s="399"/>
      <c r="K246" s="399"/>
      <c r="M246" s="399"/>
      <c r="O246" s="399"/>
      <c r="P246" s="400"/>
    </row>
    <row r="247">
      <c r="A247" s="4"/>
      <c r="B247" s="4"/>
      <c r="E247" s="399"/>
      <c r="G247" s="399"/>
      <c r="K247" s="399"/>
      <c r="M247" s="399"/>
      <c r="O247" s="399"/>
      <c r="P247" s="400"/>
    </row>
    <row r="248">
      <c r="A248" s="4"/>
      <c r="B248" s="4"/>
      <c r="E248" s="399"/>
      <c r="G248" s="399"/>
      <c r="K248" s="399"/>
      <c r="M248" s="399"/>
      <c r="O248" s="399"/>
      <c r="P248" s="400"/>
    </row>
    <row r="249">
      <c r="A249" s="4"/>
      <c r="B249" s="4"/>
      <c r="E249" s="399"/>
      <c r="G249" s="399"/>
      <c r="K249" s="399"/>
      <c r="M249" s="399"/>
      <c r="O249" s="399"/>
      <c r="P249" s="400"/>
    </row>
    <row r="250">
      <c r="A250" s="4"/>
      <c r="B250" s="4"/>
      <c r="E250" s="399"/>
      <c r="G250" s="399"/>
      <c r="K250" s="399"/>
      <c r="M250" s="399"/>
      <c r="O250" s="399"/>
      <c r="P250" s="400"/>
    </row>
    <row r="251">
      <c r="A251" s="4"/>
      <c r="B251" s="4"/>
      <c r="E251" s="399"/>
      <c r="G251" s="399"/>
      <c r="K251" s="399"/>
      <c r="M251" s="399"/>
      <c r="O251" s="399"/>
      <c r="P251" s="400"/>
    </row>
    <row r="252">
      <c r="A252" s="4"/>
      <c r="B252" s="4"/>
      <c r="E252" s="399"/>
      <c r="G252" s="399"/>
      <c r="K252" s="399"/>
      <c r="M252" s="399"/>
      <c r="O252" s="399"/>
      <c r="P252" s="400"/>
    </row>
    <row r="253">
      <c r="A253" s="4"/>
      <c r="B253" s="4"/>
      <c r="E253" s="399"/>
      <c r="G253" s="399"/>
      <c r="K253" s="399"/>
      <c r="M253" s="399"/>
      <c r="O253" s="399"/>
      <c r="P253" s="400"/>
    </row>
    <row r="254">
      <c r="A254" s="4"/>
      <c r="B254" s="4"/>
      <c r="E254" s="399"/>
      <c r="G254" s="399"/>
      <c r="K254" s="399"/>
      <c r="M254" s="399"/>
      <c r="O254" s="399"/>
      <c r="P254" s="400"/>
    </row>
    <row r="255">
      <c r="A255" s="4"/>
      <c r="B255" s="4"/>
      <c r="E255" s="399"/>
      <c r="G255" s="399"/>
      <c r="K255" s="399"/>
      <c r="M255" s="399"/>
      <c r="O255" s="399"/>
      <c r="P255" s="400"/>
    </row>
    <row r="256">
      <c r="A256" s="4"/>
      <c r="B256" s="4"/>
      <c r="E256" s="399"/>
      <c r="G256" s="399"/>
      <c r="K256" s="399"/>
      <c r="M256" s="399"/>
      <c r="O256" s="399"/>
      <c r="P256" s="400"/>
    </row>
    <row r="257">
      <c r="A257" s="4"/>
      <c r="B257" s="4"/>
      <c r="E257" s="399"/>
      <c r="G257" s="399"/>
      <c r="K257" s="399"/>
      <c r="M257" s="399"/>
      <c r="O257" s="399"/>
      <c r="P257" s="400"/>
    </row>
    <row r="258">
      <c r="A258" s="4"/>
      <c r="B258" s="4"/>
      <c r="E258" s="399"/>
      <c r="G258" s="399"/>
      <c r="K258" s="399"/>
      <c r="M258" s="399"/>
      <c r="O258" s="399"/>
      <c r="P258" s="400"/>
    </row>
    <row r="259">
      <c r="A259" s="4"/>
      <c r="B259" s="4"/>
      <c r="E259" s="399"/>
      <c r="G259" s="399"/>
      <c r="K259" s="399"/>
      <c r="M259" s="399"/>
      <c r="O259" s="399"/>
      <c r="P259" s="400"/>
    </row>
    <row r="260">
      <c r="A260" s="4"/>
      <c r="B260" s="4"/>
      <c r="E260" s="399"/>
      <c r="G260" s="399"/>
      <c r="K260" s="399"/>
      <c r="M260" s="399"/>
      <c r="O260" s="399"/>
      <c r="P260" s="400"/>
    </row>
    <row r="261">
      <c r="A261" s="4"/>
      <c r="B261" s="4"/>
      <c r="E261" s="399"/>
      <c r="G261" s="399"/>
      <c r="K261" s="399"/>
      <c r="M261" s="399"/>
      <c r="O261" s="399"/>
      <c r="P261" s="400"/>
    </row>
    <row r="262">
      <c r="A262" s="4"/>
      <c r="B262" s="4"/>
      <c r="E262" s="399"/>
      <c r="G262" s="399"/>
      <c r="K262" s="399"/>
      <c r="M262" s="399"/>
      <c r="O262" s="399"/>
      <c r="P262" s="400"/>
    </row>
    <row r="263">
      <c r="A263" s="4"/>
      <c r="B263" s="4"/>
      <c r="E263" s="399"/>
      <c r="G263" s="399"/>
      <c r="K263" s="399"/>
      <c r="M263" s="399"/>
      <c r="O263" s="399"/>
      <c r="P263" s="400"/>
    </row>
    <row r="264">
      <c r="A264" s="4"/>
      <c r="B264" s="4"/>
      <c r="E264" s="399"/>
      <c r="G264" s="399"/>
      <c r="K264" s="399"/>
      <c r="M264" s="399"/>
      <c r="O264" s="399"/>
      <c r="P264" s="400"/>
    </row>
    <row r="265">
      <c r="A265" s="4"/>
      <c r="B265" s="4"/>
      <c r="E265" s="399"/>
      <c r="G265" s="399"/>
      <c r="K265" s="399"/>
      <c r="M265" s="399"/>
      <c r="O265" s="399"/>
      <c r="P265" s="400"/>
    </row>
    <row r="266">
      <c r="A266" s="4"/>
      <c r="B266" s="4"/>
      <c r="E266" s="399"/>
      <c r="G266" s="399"/>
      <c r="K266" s="399"/>
      <c r="M266" s="399"/>
      <c r="O266" s="399"/>
      <c r="P266" s="400"/>
    </row>
    <row r="267">
      <c r="A267" s="4"/>
      <c r="B267" s="4"/>
      <c r="E267" s="399"/>
      <c r="G267" s="399"/>
      <c r="K267" s="399"/>
      <c r="M267" s="399"/>
      <c r="O267" s="399"/>
      <c r="P267" s="400"/>
    </row>
    <row r="268">
      <c r="A268" s="4"/>
      <c r="B268" s="4"/>
      <c r="E268" s="399"/>
      <c r="G268" s="399"/>
      <c r="K268" s="399"/>
      <c r="M268" s="399"/>
      <c r="O268" s="399"/>
      <c r="P268" s="400"/>
    </row>
    <row r="269">
      <c r="A269" s="4"/>
      <c r="B269" s="4"/>
      <c r="E269" s="399"/>
      <c r="G269" s="399"/>
      <c r="K269" s="399"/>
      <c r="M269" s="399"/>
      <c r="O269" s="399"/>
      <c r="P269" s="400"/>
    </row>
    <row r="270">
      <c r="A270" s="4"/>
      <c r="B270" s="4"/>
      <c r="E270" s="399"/>
      <c r="G270" s="399"/>
      <c r="K270" s="399"/>
      <c r="M270" s="399"/>
      <c r="O270" s="399"/>
      <c r="P270" s="400"/>
    </row>
    <row r="271">
      <c r="A271" s="4"/>
      <c r="B271" s="4"/>
      <c r="E271" s="399"/>
      <c r="G271" s="399"/>
      <c r="K271" s="399"/>
      <c r="M271" s="399"/>
      <c r="O271" s="399"/>
      <c r="P271" s="400"/>
    </row>
    <row r="272">
      <c r="A272" s="4"/>
      <c r="B272" s="4"/>
      <c r="E272" s="399"/>
      <c r="G272" s="399"/>
      <c r="K272" s="399"/>
      <c r="M272" s="399"/>
      <c r="O272" s="399"/>
      <c r="P272" s="400"/>
    </row>
    <row r="273">
      <c r="A273" s="4"/>
      <c r="B273" s="4"/>
      <c r="E273" s="399"/>
      <c r="G273" s="399"/>
      <c r="K273" s="399"/>
      <c r="M273" s="399"/>
      <c r="O273" s="399"/>
      <c r="P273" s="400"/>
    </row>
    <row r="274">
      <c r="A274" s="4"/>
      <c r="B274" s="4"/>
      <c r="E274" s="399"/>
      <c r="G274" s="399"/>
      <c r="K274" s="399"/>
      <c r="M274" s="399"/>
      <c r="O274" s="399"/>
      <c r="P274" s="400"/>
    </row>
    <row r="275">
      <c r="A275" s="4"/>
      <c r="B275" s="4"/>
      <c r="E275" s="399"/>
      <c r="G275" s="399"/>
      <c r="K275" s="399"/>
      <c r="M275" s="399"/>
      <c r="O275" s="399"/>
      <c r="P275" s="400"/>
    </row>
    <row r="276">
      <c r="A276" s="4"/>
      <c r="B276" s="4"/>
      <c r="E276" s="399"/>
      <c r="G276" s="399"/>
      <c r="K276" s="399"/>
      <c r="M276" s="399"/>
      <c r="O276" s="399"/>
      <c r="P276" s="400"/>
    </row>
    <row r="277">
      <c r="A277" s="4"/>
      <c r="B277" s="4"/>
      <c r="E277" s="399"/>
      <c r="G277" s="399"/>
      <c r="K277" s="399"/>
      <c r="M277" s="399"/>
      <c r="O277" s="399"/>
      <c r="P277" s="400"/>
    </row>
    <row r="278">
      <c r="A278" s="4"/>
      <c r="B278" s="4"/>
      <c r="E278" s="399"/>
      <c r="G278" s="399"/>
      <c r="K278" s="399"/>
      <c r="M278" s="399"/>
      <c r="O278" s="399"/>
      <c r="P278" s="400"/>
    </row>
    <row r="279">
      <c r="A279" s="4"/>
      <c r="B279" s="4"/>
      <c r="E279" s="399"/>
      <c r="G279" s="399"/>
      <c r="K279" s="399"/>
      <c r="M279" s="399"/>
      <c r="O279" s="399"/>
      <c r="P279" s="400"/>
    </row>
    <row r="280">
      <c r="A280" s="4"/>
      <c r="B280" s="4"/>
      <c r="E280" s="399"/>
      <c r="G280" s="399"/>
      <c r="K280" s="399"/>
      <c r="M280" s="399"/>
      <c r="O280" s="399"/>
      <c r="P280" s="400"/>
    </row>
    <row r="281">
      <c r="A281" s="4"/>
      <c r="B281" s="4"/>
      <c r="E281" s="399"/>
      <c r="G281" s="399"/>
      <c r="K281" s="399"/>
      <c r="M281" s="399"/>
      <c r="O281" s="399"/>
      <c r="P281" s="400"/>
    </row>
    <row r="282">
      <c r="A282" s="4"/>
      <c r="B282" s="4"/>
      <c r="E282" s="399"/>
      <c r="G282" s="399"/>
      <c r="K282" s="399"/>
      <c r="M282" s="399"/>
      <c r="O282" s="399"/>
      <c r="P282" s="400"/>
    </row>
    <row r="283">
      <c r="A283" s="4"/>
      <c r="B283" s="4"/>
      <c r="E283" s="399"/>
      <c r="G283" s="399"/>
      <c r="K283" s="399"/>
      <c r="M283" s="399"/>
      <c r="O283" s="399"/>
      <c r="P283" s="400"/>
    </row>
    <row r="284">
      <c r="A284" s="4"/>
      <c r="B284" s="4"/>
      <c r="E284" s="399"/>
      <c r="G284" s="399"/>
      <c r="K284" s="399"/>
      <c r="M284" s="399"/>
      <c r="O284" s="399"/>
      <c r="P284" s="400"/>
    </row>
    <row r="285">
      <c r="A285" s="4"/>
      <c r="B285" s="4"/>
      <c r="E285" s="399"/>
      <c r="G285" s="399"/>
      <c r="K285" s="399"/>
      <c r="M285" s="399"/>
      <c r="O285" s="399"/>
      <c r="P285" s="400"/>
    </row>
    <row r="286">
      <c r="A286" s="4"/>
      <c r="B286" s="4"/>
      <c r="E286" s="399"/>
      <c r="G286" s="399"/>
      <c r="K286" s="399"/>
      <c r="M286" s="399"/>
      <c r="O286" s="399"/>
      <c r="P286" s="400"/>
    </row>
    <row r="287">
      <c r="A287" s="4"/>
      <c r="B287" s="4"/>
      <c r="E287" s="399"/>
      <c r="G287" s="399"/>
      <c r="K287" s="399"/>
      <c r="M287" s="399"/>
      <c r="O287" s="399"/>
      <c r="P287" s="400"/>
    </row>
    <row r="288">
      <c r="A288" s="4"/>
      <c r="B288" s="4"/>
      <c r="E288" s="399"/>
      <c r="G288" s="399"/>
      <c r="K288" s="399"/>
      <c r="M288" s="399"/>
      <c r="O288" s="399"/>
      <c r="P288" s="400"/>
    </row>
    <row r="289">
      <c r="A289" s="4"/>
      <c r="B289" s="4"/>
      <c r="E289" s="399"/>
      <c r="G289" s="399"/>
      <c r="K289" s="399"/>
      <c r="M289" s="399"/>
      <c r="O289" s="399"/>
      <c r="P289" s="400"/>
    </row>
    <row r="290">
      <c r="A290" s="4"/>
      <c r="B290" s="4"/>
      <c r="E290" s="399"/>
      <c r="G290" s="399"/>
      <c r="K290" s="399"/>
      <c r="M290" s="399"/>
      <c r="O290" s="399"/>
      <c r="P290" s="400"/>
    </row>
    <row r="291">
      <c r="A291" s="4"/>
      <c r="B291" s="4"/>
      <c r="E291" s="399"/>
      <c r="G291" s="399"/>
      <c r="K291" s="399"/>
      <c r="M291" s="399"/>
      <c r="O291" s="399"/>
      <c r="P291" s="400"/>
    </row>
    <row r="292">
      <c r="A292" s="4"/>
      <c r="B292" s="4"/>
      <c r="E292" s="399"/>
      <c r="G292" s="399"/>
      <c r="K292" s="399"/>
      <c r="M292" s="399"/>
      <c r="O292" s="399"/>
      <c r="P292" s="400"/>
    </row>
    <row r="293">
      <c r="A293" s="4"/>
      <c r="B293" s="4"/>
      <c r="E293" s="399"/>
      <c r="G293" s="399"/>
      <c r="K293" s="399"/>
      <c r="M293" s="399"/>
      <c r="O293" s="399"/>
      <c r="P293" s="400"/>
    </row>
    <row r="294">
      <c r="A294" s="4"/>
      <c r="B294" s="4"/>
      <c r="E294" s="399"/>
      <c r="G294" s="399"/>
      <c r="K294" s="399"/>
      <c r="M294" s="399"/>
      <c r="O294" s="399"/>
      <c r="P294" s="400"/>
    </row>
    <row r="295">
      <c r="A295" s="4"/>
      <c r="B295" s="4"/>
      <c r="E295" s="399"/>
      <c r="G295" s="399"/>
      <c r="K295" s="399"/>
      <c r="M295" s="399"/>
      <c r="O295" s="399"/>
      <c r="P295" s="400"/>
    </row>
    <row r="296">
      <c r="A296" s="4"/>
      <c r="B296" s="4"/>
      <c r="E296" s="399"/>
      <c r="G296" s="399"/>
      <c r="K296" s="399"/>
      <c r="M296" s="399"/>
      <c r="O296" s="399"/>
      <c r="P296" s="400"/>
    </row>
    <row r="297">
      <c r="A297" s="4"/>
      <c r="B297" s="4"/>
      <c r="E297" s="399"/>
      <c r="G297" s="399"/>
      <c r="K297" s="399"/>
      <c r="M297" s="399"/>
      <c r="O297" s="399"/>
      <c r="P297" s="400"/>
    </row>
    <row r="298">
      <c r="A298" s="4"/>
      <c r="B298" s="4"/>
      <c r="E298" s="399"/>
      <c r="G298" s="399"/>
      <c r="K298" s="399"/>
      <c r="M298" s="399"/>
      <c r="O298" s="399"/>
      <c r="P298" s="400"/>
    </row>
    <row r="299">
      <c r="A299" s="4"/>
      <c r="B299" s="4"/>
      <c r="E299" s="399"/>
      <c r="G299" s="399"/>
      <c r="K299" s="399"/>
      <c r="M299" s="399"/>
      <c r="O299" s="399"/>
      <c r="P299" s="400"/>
    </row>
    <row r="300">
      <c r="A300" s="4"/>
      <c r="B300" s="4"/>
      <c r="E300" s="399"/>
      <c r="G300" s="399"/>
      <c r="K300" s="399"/>
      <c r="M300" s="399"/>
      <c r="O300" s="399"/>
      <c r="P300" s="400"/>
    </row>
    <row r="301">
      <c r="A301" s="4"/>
      <c r="B301" s="4"/>
      <c r="E301" s="399"/>
      <c r="G301" s="399"/>
      <c r="K301" s="399"/>
      <c r="M301" s="399"/>
      <c r="O301" s="399"/>
      <c r="P301" s="400"/>
    </row>
    <row r="302">
      <c r="A302" s="4"/>
      <c r="B302" s="4"/>
      <c r="E302" s="399"/>
      <c r="G302" s="399"/>
      <c r="K302" s="399"/>
      <c r="M302" s="399"/>
      <c r="O302" s="399"/>
      <c r="P302" s="400"/>
    </row>
    <row r="303">
      <c r="A303" s="4"/>
      <c r="B303" s="4"/>
      <c r="E303" s="399"/>
      <c r="G303" s="399"/>
      <c r="K303" s="399"/>
      <c r="M303" s="399"/>
      <c r="O303" s="399"/>
      <c r="P303" s="400"/>
    </row>
    <row r="304">
      <c r="A304" s="4"/>
      <c r="B304" s="4"/>
      <c r="E304" s="399"/>
      <c r="G304" s="399"/>
      <c r="K304" s="399"/>
      <c r="M304" s="399"/>
      <c r="O304" s="399"/>
      <c r="P304" s="400"/>
    </row>
    <row r="305">
      <c r="A305" s="4"/>
      <c r="B305" s="4"/>
      <c r="E305" s="399"/>
      <c r="G305" s="399"/>
      <c r="K305" s="399"/>
      <c r="M305" s="399"/>
      <c r="O305" s="399"/>
      <c r="P305" s="400"/>
    </row>
    <row r="306">
      <c r="A306" s="4"/>
      <c r="B306" s="4"/>
      <c r="E306" s="399"/>
      <c r="G306" s="399"/>
      <c r="K306" s="399"/>
      <c r="M306" s="399"/>
      <c r="O306" s="399"/>
      <c r="P306" s="400"/>
    </row>
    <row r="307">
      <c r="A307" s="4"/>
      <c r="B307" s="4"/>
      <c r="E307" s="399"/>
      <c r="G307" s="399"/>
      <c r="K307" s="399"/>
      <c r="M307" s="399"/>
      <c r="O307" s="399"/>
      <c r="P307" s="400"/>
    </row>
    <row r="308">
      <c r="A308" s="4"/>
      <c r="B308" s="4"/>
      <c r="E308" s="399"/>
      <c r="G308" s="399"/>
      <c r="K308" s="399"/>
      <c r="M308" s="399"/>
      <c r="O308" s="399"/>
      <c r="P308" s="400"/>
    </row>
    <row r="309">
      <c r="A309" s="4"/>
      <c r="B309" s="4"/>
      <c r="E309" s="399"/>
      <c r="G309" s="399"/>
      <c r="K309" s="399"/>
      <c r="M309" s="399"/>
      <c r="O309" s="399"/>
      <c r="P309" s="400"/>
    </row>
    <row r="310">
      <c r="A310" s="4"/>
      <c r="B310" s="4"/>
      <c r="E310" s="399"/>
      <c r="G310" s="399"/>
      <c r="K310" s="399"/>
      <c r="M310" s="399"/>
      <c r="O310" s="399"/>
      <c r="P310" s="400"/>
    </row>
    <row r="311">
      <c r="A311" s="4"/>
      <c r="B311" s="4"/>
      <c r="E311" s="399"/>
      <c r="G311" s="399"/>
      <c r="K311" s="399"/>
      <c r="M311" s="399"/>
      <c r="O311" s="399"/>
      <c r="P311" s="400"/>
    </row>
    <row r="312">
      <c r="A312" s="4"/>
      <c r="B312" s="4"/>
      <c r="E312" s="399"/>
      <c r="G312" s="399"/>
      <c r="K312" s="399"/>
      <c r="M312" s="399"/>
      <c r="O312" s="399"/>
      <c r="P312" s="400"/>
    </row>
    <row r="313">
      <c r="A313" s="4"/>
      <c r="B313" s="4"/>
      <c r="E313" s="399"/>
      <c r="G313" s="399"/>
      <c r="K313" s="399"/>
      <c r="M313" s="399"/>
      <c r="O313" s="399"/>
      <c r="P313" s="400"/>
    </row>
    <row r="314">
      <c r="A314" s="4"/>
      <c r="B314" s="4"/>
      <c r="E314" s="399"/>
      <c r="G314" s="399"/>
      <c r="K314" s="399"/>
      <c r="M314" s="399"/>
      <c r="O314" s="399"/>
      <c r="P314" s="400"/>
    </row>
    <row r="315">
      <c r="A315" s="4"/>
      <c r="B315" s="4"/>
      <c r="E315" s="399"/>
      <c r="G315" s="399"/>
      <c r="K315" s="399"/>
      <c r="M315" s="399"/>
      <c r="O315" s="399"/>
      <c r="P315" s="400"/>
    </row>
    <row r="316">
      <c r="A316" s="4"/>
      <c r="B316" s="4"/>
      <c r="E316" s="399"/>
      <c r="G316" s="399"/>
      <c r="K316" s="399"/>
      <c r="M316" s="399"/>
      <c r="O316" s="399"/>
      <c r="P316" s="400"/>
    </row>
    <row r="317">
      <c r="A317" s="4"/>
      <c r="B317" s="4"/>
      <c r="E317" s="399"/>
      <c r="G317" s="399"/>
      <c r="K317" s="399"/>
      <c r="M317" s="399"/>
      <c r="O317" s="399"/>
      <c r="P317" s="400"/>
    </row>
    <row r="318">
      <c r="A318" s="4"/>
      <c r="B318" s="4"/>
      <c r="E318" s="399"/>
      <c r="G318" s="399"/>
      <c r="K318" s="399"/>
      <c r="M318" s="399"/>
      <c r="O318" s="399"/>
      <c r="P318" s="400"/>
    </row>
    <row r="319">
      <c r="A319" s="4"/>
      <c r="B319" s="4"/>
      <c r="E319" s="399"/>
      <c r="G319" s="399"/>
      <c r="K319" s="399"/>
      <c r="M319" s="399"/>
      <c r="O319" s="399"/>
      <c r="P319" s="400"/>
    </row>
    <row r="320">
      <c r="A320" s="4"/>
      <c r="B320" s="4"/>
      <c r="E320" s="399"/>
      <c r="G320" s="399"/>
      <c r="K320" s="399"/>
      <c r="M320" s="399"/>
      <c r="O320" s="399"/>
      <c r="P320" s="400"/>
    </row>
    <row r="321">
      <c r="A321" s="4"/>
      <c r="B321" s="4"/>
      <c r="E321" s="399"/>
      <c r="G321" s="399"/>
      <c r="K321" s="399"/>
      <c r="M321" s="399"/>
      <c r="O321" s="399"/>
      <c r="P321" s="400"/>
    </row>
    <row r="322">
      <c r="A322" s="4"/>
      <c r="B322" s="4"/>
      <c r="E322" s="399"/>
      <c r="G322" s="399"/>
      <c r="K322" s="399"/>
      <c r="M322" s="399"/>
      <c r="O322" s="399"/>
      <c r="P322" s="400"/>
    </row>
    <row r="323">
      <c r="A323" s="4"/>
      <c r="B323" s="4"/>
      <c r="E323" s="399"/>
      <c r="G323" s="399"/>
      <c r="K323" s="399"/>
      <c r="M323" s="399"/>
      <c r="O323" s="399"/>
      <c r="P323" s="400"/>
    </row>
    <row r="324">
      <c r="A324" s="4"/>
      <c r="B324" s="4"/>
      <c r="E324" s="399"/>
      <c r="G324" s="399"/>
      <c r="K324" s="399"/>
      <c r="M324" s="399"/>
      <c r="O324" s="399"/>
      <c r="P324" s="400"/>
    </row>
    <row r="325">
      <c r="A325" s="4"/>
      <c r="B325" s="4"/>
      <c r="E325" s="399"/>
      <c r="G325" s="399"/>
      <c r="K325" s="399"/>
      <c r="M325" s="399"/>
      <c r="O325" s="399"/>
      <c r="P325" s="400"/>
    </row>
    <row r="326">
      <c r="A326" s="4"/>
      <c r="B326" s="4"/>
      <c r="E326" s="399"/>
      <c r="G326" s="399"/>
      <c r="K326" s="399"/>
      <c r="M326" s="399"/>
      <c r="O326" s="399"/>
      <c r="P326" s="400"/>
    </row>
    <row r="327">
      <c r="A327" s="4"/>
      <c r="B327" s="4"/>
      <c r="E327" s="399"/>
      <c r="G327" s="399"/>
      <c r="K327" s="399"/>
      <c r="M327" s="399"/>
      <c r="O327" s="399"/>
      <c r="P327" s="400"/>
    </row>
    <row r="328">
      <c r="A328" s="4"/>
      <c r="B328" s="4"/>
      <c r="E328" s="399"/>
      <c r="G328" s="399"/>
      <c r="K328" s="399"/>
      <c r="M328" s="399"/>
      <c r="O328" s="399"/>
      <c r="P328" s="400"/>
    </row>
    <row r="329">
      <c r="A329" s="4"/>
      <c r="B329" s="4"/>
      <c r="E329" s="399"/>
      <c r="G329" s="399"/>
      <c r="K329" s="399"/>
      <c r="M329" s="399"/>
      <c r="O329" s="399"/>
      <c r="P329" s="400"/>
    </row>
    <row r="330">
      <c r="A330" s="4"/>
      <c r="B330" s="4"/>
      <c r="E330" s="399"/>
      <c r="G330" s="399"/>
      <c r="K330" s="399"/>
      <c r="M330" s="399"/>
      <c r="O330" s="399"/>
      <c r="P330" s="400"/>
    </row>
    <row r="331">
      <c r="A331" s="4"/>
      <c r="B331" s="4"/>
      <c r="E331" s="399"/>
      <c r="G331" s="399"/>
      <c r="K331" s="399"/>
      <c r="M331" s="399"/>
      <c r="O331" s="399"/>
      <c r="P331" s="400"/>
    </row>
    <row r="332">
      <c r="A332" s="4"/>
      <c r="B332" s="4"/>
      <c r="E332" s="399"/>
      <c r="G332" s="399"/>
      <c r="K332" s="399"/>
      <c r="M332" s="399"/>
      <c r="O332" s="399"/>
      <c r="P332" s="400"/>
    </row>
    <row r="333">
      <c r="A333" s="4"/>
      <c r="B333" s="4"/>
      <c r="E333" s="399"/>
      <c r="G333" s="399"/>
      <c r="K333" s="399"/>
      <c r="M333" s="399"/>
      <c r="O333" s="399"/>
      <c r="P333" s="400"/>
    </row>
    <row r="334">
      <c r="A334" s="4"/>
      <c r="B334" s="4"/>
      <c r="E334" s="399"/>
      <c r="G334" s="399"/>
      <c r="K334" s="399"/>
      <c r="M334" s="399"/>
      <c r="O334" s="399"/>
      <c r="P334" s="400"/>
    </row>
    <row r="335">
      <c r="A335" s="4"/>
      <c r="B335" s="4"/>
      <c r="E335" s="399"/>
      <c r="G335" s="399"/>
      <c r="K335" s="399"/>
      <c r="M335" s="399"/>
      <c r="O335" s="399"/>
      <c r="P335" s="400"/>
    </row>
    <row r="336">
      <c r="A336" s="4"/>
      <c r="B336" s="4"/>
      <c r="E336" s="399"/>
      <c r="G336" s="399"/>
      <c r="K336" s="399"/>
      <c r="M336" s="399"/>
      <c r="O336" s="399"/>
      <c r="P336" s="400"/>
    </row>
    <row r="337">
      <c r="A337" s="4"/>
      <c r="B337" s="4"/>
      <c r="E337" s="399"/>
      <c r="G337" s="399"/>
      <c r="K337" s="399"/>
      <c r="M337" s="399"/>
      <c r="O337" s="399"/>
      <c r="P337" s="400"/>
    </row>
    <row r="338">
      <c r="A338" s="4"/>
      <c r="B338" s="4"/>
      <c r="E338" s="399"/>
      <c r="G338" s="399"/>
      <c r="K338" s="399"/>
      <c r="M338" s="399"/>
      <c r="O338" s="399"/>
      <c r="P338" s="400"/>
    </row>
    <row r="339">
      <c r="A339" s="4"/>
      <c r="B339" s="4"/>
      <c r="E339" s="399"/>
      <c r="G339" s="399"/>
      <c r="K339" s="399"/>
      <c r="M339" s="399"/>
      <c r="O339" s="399"/>
      <c r="P339" s="400"/>
    </row>
    <row r="340">
      <c r="A340" s="4"/>
      <c r="B340" s="4"/>
      <c r="E340" s="399"/>
      <c r="G340" s="399"/>
      <c r="K340" s="399"/>
      <c r="M340" s="399"/>
      <c r="O340" s="399"/>
      <c r="P340" s="400"/>
    </row>
    <row r="341">
      <c r="A341" s="4"/>
      <c r="B341" s="4"/>
      <c r="E341" s="399"/>
      <c r="G341" s="399"/>
      <c r="K341" s="399"/>
      <c r="M341" s="399"/>
      <c r="O341" s="399"/>
      <c r="P341" s="400"/>
    </row>
    <row r="342">
      <c r="A342" s="4"/>
      <c r="B342" s="4"/>
      <c r="E342" s="399"/>
      <c r="G342" s="399"/>
      <c r="K342" s="399"/>
      <c r="M342" s="399"/>
      <c r="O342" s="399"/>
      <c r="P342" s="400"/>
    </row>
    <row r="343">
      <c r="A343" s="4"/>
      <c r="B343" s="4"/>
      <c r="E343" s="399"/>
      <c r="G343" s="399"/>
      <c r="K343" s="399"/>
      <c r="M343" s="399"/>
      <c r="O343" s="399"/>
      <c r="P343" s="400"/>
    </row>
    <row r="344">
      <c r="A344" s="4"/>
      <c r="B344" s="4"/>
      <c r="E344" s="399"/>
      <c r="G344" s="399"/>
      <c r="K344" s="399"/>
      <c r="M344" s="399"/>
      <c r="O344" s="399"/>
      <c r="P344" s="400"/>
    </row>
    <row r="345">
      <c r="A345" s="4"/>
      <c r="B345" s="4"/>
      <c r="E345" s="399"/>
      <c r="G345" s="399"/>
      <c r="K345" s="399"/>
      <c r="M345" s="399"/>
      <c r="O345" s="399"/>
      <c r="P345" s="400"/>
    </row>
    <row r="346">
      <c r="A346" s="4"/>
      <c r="B346" s="4"/>
      <c r="E346" s="399"/>
      <c r="G346" s="399"/>
      <c r="K346" s="399"/>
      <c r="M346" s="399"/>
      <c r="O346" s="399"/>
      <c r="P346" s="400"/>
    </row>
    <row r="347">
      <c r="A347" s="4"/>
      <c r="B347" s="4"/>
      <c r="E347" s="399"/>
      <c r="G347" s="399"/>
      <c r="K347" s="399"/>
      <c r="M347" s="399"/>
      <c r="O347" s="399"/>
      <c r="P347" s="400"/>
    </row>
    <row r="348">
      <c r="A348" s="4"/>
      <c r="B348" s="4"/>
      <c r="E348" s="399"/>
      <c r="G348" s="399"/>
      <c r="K348" s="399"/>
      <c r="M348" s="399"/>
      <c r="O348" s="399"/>
      <c r="P348" s="400"/>
    </row>
    <row r="349">
      <c r="A349" s="4"/>
      <c r="B349" s="4"/>
      <c r="E349" s="399"/>
      <c r="G349" s="399"/>
      <c r="K349" s="399"/>
      <c r="M349" s="399"/>
      <c r="O349" s="399"/>
      <c r="P349" s="400"/>
    </row>
    <row r="350">
      <c r="A350" s="4"/>
      <c r="B350" s="4"/>
      <c r="E350" s="399"/>
      <c r="G350" s="399"/>
      <c r="K350" s="399"/>
      <c r="M350" s="399"/>
      <c r="O350" s="399"/>
      <c r="P350" s="400"/>
    </row>
    <row r="351">
      <c r="A351" s="4"/>
      <c r="B351" s="4"/>
      <c r="E351" s="399"/>
      <c r="G351" s="399"/>
      <c r="K351" s="399"/>
      <c r="M351" s="399"/>
      <c r="O351" s="399"/>
      <c r="P351" s="400"/>
    </row>
    <row r="352">
      <c r="A352" s="4"/>
      <c r="B352" s="4"/>
      <c r="E352" s="399"/>
      <c r="G352" s="399"/>
      <c r="K352" s="399"/>
      <c r="M352" s="399"/>
      <c r="O352" s="399"/>
      <c r="P352" s="400"/>
    </row>
    <row r="353">
      <c r="A353" s="4"/>
      <c r="B353" s="4"/>
      <c r="E353" s="399"/>
      <c r="G353" s="399"/>
      <c r="K353" s="399"/>
      <c r="M353" s="399"/>
      <c r="O353" s="399"/>
      <c r="P353" s="400"/>
    </row>
    <row r="354">
      <c r="A354" s="4"/>
      <c r="B354" s="4"/>
      <c r="E354" s="399"/>
      <c r="G354" s="399"/>
      <c r="K354" s="399"/>
      <c r="M354" s="399"/>
      <c r="O354" s="399"/>
      <c r="P354" s="400"/>
    </row>
    <row r="355">
      <c r="A355" s="4"/>
      <c r="B355" s="4"/>
      <c r="E355" s="399"/>
      <c r="G355" s="399"/>
      <c r="K355" s="399"/>
      <c r="M355" s="399"/>
      <c r="O355" s="399"/>
      <c r="P355" s="400"/>
    </row>
    <row r="356">
      <c r="A356" s="4"/>
      <c r="B356" s="4"/>
      <c r="E356" s="399"/>
      <c r="G356" s="399"/>
      <c r="K356" s="399"/>
      <c r="M356" s="399"/>
      <c r="O356" s="399"/>
      <c r="P356" s="400"/>
    </row>
    <row r="357">
      <c r="A357" s="4"/>
      <c r="B357" s="4"/>
      <c r="E357" s="399"/>
      <c r="G357" s="399"/>
      <c r="K357" s="399"/>
      <c r="M357" s="399"/>
      <c r="O357" s="399"/>
      <c r="P357" s="400"/>
    </row>
    <row r="358">
      <c r="A358" s="4"/>
      <c r="B358" s="4"/>
      <c r="E358" s="399"/>
      <c r="G358" s="399"/>
      <c r="K358" s="399"/>
      <c r="M358" s="399"/>
      <c r="O358" s="399"/>
      <c r="P358" s="400"/>
    </row>
    <row r="359">
      <c r="A359" s="4"/>
      <c r="B359" s="4"/>
      <c r="E359" s="399"/>
      <c r="G359" s="399"/>
      <c r="K359" s="399"/>
      <c r="M359" s="399"/>
      <c r="O359" s="399"/>
      <c r="P359" s="400"/>
    </row>
    <row r="360">
      <c r="A360" s="4"/>
      <c r="B360" s="4"/>
      <c r="E360" s="399"/>
      <c r="G360" s="399"/>
      <c r="K360" s="399"/>
      <c r="M360" s="399"/>
      <c r="O360" s="399"/>
      <c r="P360" s="400"/>
    </row>
    <row r="361">
      <c r="A361" s="4"/>
      <c r="B361" s="4"/>
      <c r="E361" s="399"/>
      <c r="G361" s="399"/>
      <c r="K361" s="399"/>
      <c r="M361" s="399"/>
      <c r="O361" s="399"/>
      <c r="P361" s="400"/>
    </row>
    <row r="362">
      <c r="A362" s="4"/>
      <c r="B362" s="4"/>
      <c r="E362" s="399"/>
      <c r="G362" s="399"/>
      <c r="K362" s="399"/>
      <c r="M362" s="399"/>
      <c r="O362" s="399"/>
      <c r="P362" s="400"/>
    </row>
    <row r="363">
      <c r="A363" s="4"/>
      <c r="B363" s="4"/>
      <c r="E363" s="399"/>
      <c r="G363" s="399"/>
      <c r="K363" s="399"/>
      <c r="M363" s="399"/>
      <c r="O363" s="399"/>
      <c r="P363" s="400"/>
    </row>
    <row r="364">
      <c r="A364" s="4"/>
      <c r="B364" s="4"/>
      <c r="E364" s="399"/>
      <c r="G364" s="399"/>
      <c r="K364" s="399"/>
      <c r="M364" s="399"/>
      <c r="O364" s="399"/>
      <c r="P364" s="400"/>
    </row>
    <row r="365">
      <c r="A365" s="4"/>
      <c r="B365" s="4"/>
      <c r="E365" s="399"/>
      <c r="G365" s="399"/>
      <c r="K365" s="399"/>
      <c r="M365" s="399"/>
      <c r="O365" s="399"/>
      <c r="P365" s="400"/>
    </row>
    <row r="366">
      <c r="A366" s="4"/>
      <c r="B366" s="4"/>
      <c r="E366" s="399"/>
      <c r="G366" s="399"/>
      <c r="K366" s="399"/>
      <c r="M366" s="399"/>
      <c r="O366" s="399"/>
      <c r="P366" s="400"/>
    </row>
    <row r="367">
      <c r="A367" s="4"/>
      <c r="B367" s="4"/>
      <c r="E367" s="399"/>
      <c r="G367" s="399"/>
      <c r="K367" s="399"/>
      <c r="M367" s="399"/>
      <c r="O367" s="399"/>
      <c r="P367" s="400"/>
    </row>
    <row r="368">
      <c r="A368" s="4"/>
      <c r="B368" s="4"/>
      <c r="E368" s="399"/>
      <c r="G368" s="399"/>
      <c r="K368" s="399"/>
      <c r="M368" s="399"/>
      <c r="O368" s="399"/>
      <c r="P368" s="400"/>
    </row>
    <row r="369">
      <c r="A369" s="4"/>
      <c r="B369" s="4"/>
      <c r="E369" s="399"/>
      <c r="G369" s="399"/>
      <c r="K369" s="399"/>
      <c r="M369" s="399"/>
      <c r="O369" s="399"/>
      <c r="P369" s="400"/>
    </row>
    <row r="370">
      <c r="A370" s="4"/>
      <c r="B370" s="4"/>
      <c r="E370" s="399"/>
      <c r="G370" s="399"/>
      <c r="K370" s="399"/>
      <c r="M370" s="399"/>
      <c r="O370" s="399"/>
      <c r="P370" s="400"/>
    </row>
    <row r="371">
      <c r="A371" s="4"/>
      <c r="B371" s="4"/>
      <c r="E371" s="399"/>
      <c r="G371" s="399"/>
      <c r="K371" s="399"/>
      <c r="M371" s="399"/>
      <c r="O371" s="399"/>
      <c r="P371" s="400"/>
    </row>
    <row r="372">
      <c r="A372" s="4"/>
      <c r="B372" s="4"/>
      <c r="E372" s="399"/>
      <c r="G372" s="399"/>
      <c r="K372" s="399"/>
      <c r="M372" s="399"/>
      <c r="O372" s="399"/>
      <c r="P372" s="400"/>
    </row>
    <row r="373">
      <c r="A373" s="4"/>
      <c r="B373" s="4"/>
      <c r="E373" s="399"/>
      <c r="G373" s="399"/>
      <c r="K373" s="399"/>
      <c r="M373" s="399"/>
      <c r="O373" s="399"/>
      <c r="P373" s="400"/>
    </row>
    <row r="374">
      <c r="A374" s="4"/>
      <c r="B374" s="4"/>
      <c r="E374" s="399"/>
      <c r="G374" s="399"/>
      <c r="K374" s="399"/>
      <c r="M374" s="399"/>
      <c r="O374" s="399"/>
      <c r="P374" s="400"/>
    </row>
    <row r="375">
      <c r="A375" s="4"/>
      <c r="B375" s="4"/>
      <c r="E375" s="399"/>
      <c r="G375" s="399"/>
      <c r="K375" s="399"/>
      <c r="M375" s="399"/>
      <c r="O375" s="399"/>
      <c r="P375" s="400"/>
    </row>
    <row r="376">
      <c r="A376" s="4"/>
      <c r="B376" s="4"/>
      <c r="E376" s="399"/>
      <c r="G376" s="399"/>
      <c r="K376" s="399"/>
      <c r="M376" s="399"/>
      <c r="O376" s="399"/>
      <c r="P376" s="400"/>
    </row>
    <row r="377">
      <c r="A377" s="4"/>
      <c r="B377" s="4"/>
      <c r="E377" s="399"/>
      <c r="G377" s="399"/>
      <c r="K377" s="399"/>
      <c r="M377" s="399"/>
      <c r="O377" s="399"/>
      <c r="P377" s="400"/>
    </row>
    <row r="378">
      <c r="A378" s="4"/>
      <c r="B378" s="4"/>
      <c r="E378" s="399"/>
      <c r="G378" s="399"/>
      <c r="K378" s="399"/>
      <c r="M378" s="399"/>
      <c r="O378" s="399"/>
      <c r="P378" s="400"/>
    </row>
    <row r="379">
      <c r="A379" s="4"/>
      <c r="B379" s="4"/>
      <c r="E379" s="399"/>
      <c r="G379" s="399"/>
      <c r="K379" s="399"/>
      <c r="M379" s="399"/>
      <c r="O379" s="399"/>
      <c r="P379" s="400"/>
    </row>
    <row r="380">
      <c r="A380" s="4"/>
      <c r="B380" s="4"/>
      <c r="E380" s="399"/>
      <c r="G380" s="399"/>
      <c r="K380" s="399"/>
      <c r="M380" s="399"/>
      <c r="O380" s="399"/>
      <c r="P380" s="400"/>
    </row>
    <row r="381">
      <c r="A381" s="4"/>
      <c r="B381" s="4"/>
      <c r="E381" s="399"/>
      <c r="G381" s="399"/>
      <c r="K381" s="399"/>
      <c r="M381" s="399"/>
      <c r="O381" s="399"/>
      <c r="P381" s="400"/>
    </row>
    <row r="382">
      <c r="A382" s="4"/>
      <c r="B382" s="4"/>
      <c r="E382" s="399"/>
      <c r="G382" s="399"/>
      <c r="K382" s="399"/>
      <c r="M382" s="399"/>
      <c r="O382" s="399"/>
      <c r="P382" s="400"/>
    </row>
    <row r="383">
      <c r="A383" s="4"/>
      <c r="B383" s="4"/>
      <c r="E383" s="399"/>
      <c r="G383" s="399"/>
      <c r="K383" s="399"/>
      <c r="M383" s="399"/>
      <c r="O383" s="399"/>
      <c r="P383" s="400"/>
    </row>
    <row r="384">
      <c r="A384" s="4"/>
      <c r="B384" s="4"/>
      <c r="E384" s="399"/>
      <c r="G384" s="399"/>
      <c r="K384" s="399"/>
      <c r="M384" s="399"/>
      <c r="O384" s="399"/>
      <c r="P384" s="400"/>
    </row>
    <row r="385">
      <c r="A385" s="4"/>
      <c r="B385" s="4"/>
      <c r="E385" s="399"/>
      <c r="G385" s="399"/>
      <c r="K385" s="399"/>
      <c r="M385" s="399"/>
      <c r="O385" s="399"/>
      <c r="P385" s="400"/>
    </row>
    <row r="386">
      <c r="A386" s="4"/>
      <c r="B386" s="4"/>
      <c r="E386" s="399"/>
      <c r="G386" s="399"/>
      <c r="K386" s="399"/>
      <c r="M386" s="399"/>
      <c r="O386" s="399"/>
      <c r="P386" s="400"/>
    </row>
    <row r="387">
      <c r="A387" s="4"/>
      <c r="B387" s="4"/>
      <c r="E387" s="399"/>
      <c r="G387" s="399"/>
      <c r="K387" s="399"/>
      <c r="M387" s="399"/>
      <c r="O387" s="399"/>
      <c r="P387" s="400"/>
    </row>
    <row r="388">
      <c r="A388" s="4"/>
      <c r="B388" s="4"/>
      <c r="E388" s="399"/>
      <c r="G388" s="399"/>
      <c r="K388" s="399"/>
      <c r="M388" s="399"/>
      <c r="O388" s="399"/>
      <c r="P388" s="400"/>
    </row>
    <row r="389">
      <c r="A389" s="4"/>
      <c r="B389" s="4"/>
      <c r="E389" s="399"/>
      <c r="G389" s="399"/>
      <c r="K389" s="399"/>
      <c r="M389" s="399"/>
      <c r="O389" s="399"/>
      <c r="P389" s="400"/>
    </row>
    <row r="390">
      <c r="A390" s="4"/>
      <c r="B390" s="4"/>
      <c r="E390" s="399"/>
      <c r="G390" s="399"/>
      <c r="K390" s="399"/>
      <c r="M390" s="399"/>
      <c r="O390" s="399"/>
      <c r="P390" s="400"/>
    </row>
    <row r="391">
      <c r="A391" s="4"/>
      <c r="B391" s="4"/>
      <c r="E391" s="399"/>
      <c r="G391" s="399"/>
      <c r="K391" s="399"/>
      <c r="M391" s="399"/>
      <c r="O391" s="399"/>
      <c r="P391" s="400"/>
    </row>
    <row r="392">
      <c r="A392" s="4"/>
      <c r="B392" s="4"/>
      <c r="E392" s="399"/>
      <c r="G392" s="399"/>
      <c r="K392" s="399"/>
      <c r="M392" s="399"/>
      <c r="O392" s="399"/>
      <c r="P392" s="400"/>
    </row>
    <row r="393">
      <c r="A393" s="4"/>
      <c r="B393" s="4"/>
      <c r="E393" s="399"/>
      <c r="G393" s="399"/>
      <c r="K393" s="399"/>
      <c r="M393" s="399"/>
      <c r="O393" s="399"/>
      <c r="P393" s="400"/>
    </row>
    <row r="394">
      <c r="A394" s="4"/>
      <c r="B394" s="4"/>
      <c r="E394" s="399"/>
      <c r="G394" s="399"/>
      <c r="K394" s="399"/>
      <c r="M394" s="399"/>
      <c r="O394" s="399"/>
      <c r="P394" s="400"/>
    </row>
    <row r="395">
      <c r="A395" s="4"/>
      <c r="B395" s="4"/>
      <c r="E395" s="399"/>
      <c r="G395" s="399"/>
      <c r="K395" s="399"/>
      <c r="M395" s="399"/>
      <c r="O395" s="399"/>
      <c r="P395" s="400"/>
    </row>
    <row r="396">
      <c r="A396" s="4"/>
      <c r="B396" s="4"/>
      <c r="E396" s="399"/>
      <c r="G396" s="399"/>
      <c r="K396" s="399"/>
      <c r="M396" s="399"/>
      <c r="O396" s="399"/>
      <c r="P396" s="400"/>
    </row>
    <row r="397">
      <c r="A397" s="4"/>
      <c r="B397" s="4"/>
      <c r="E397" s="399"/>
      <c r="G397" s="399"/>
      <c r="K397" s="399"/>
      <c r="M397" s="399"/>
      <c r="O397" s="399"/>
      <c r="P397" s="400"/>
    </row>
    <row r="398">
      <c r="A398" s="4"/>
      <c r="B398" s="4"/>
      <c r="E398" s="399"/>
      <c r="G398" s="399"/>
      <c r="K398" s="399"/>
      <c r="M398" s="399"/>
      <c r="O398" s="399"/>
      <c r="P398" s="400"/>
    </row>
    <row r="399">
      <c r="A399" s="4"/>
      <c r="B399" s="4"/>
      <c r="E399" s="399"/>
      <c r="G399" s="399"/>
      <c r="K399" s="399"/>
      <c r="M399" s="399"/>
      <c r="O399" s="399"/>
      <c r="P399" s="400"/>
    </row>
    <row r="400">
      <c r="A400" s="4"/>
      <c r="B400" s="4"/>
      <c r="E400" s="399"/>
      <c r="G400" s="399"/>
      <c r="K400" s="399"/>
      <c r="M400" s="399"/>
      <c r="O400" s="399"/>
      <c r="P400" s="400"/>
    </row>
    <row r="401">
      <c r="A401" s="4"/>
      <c r="B401" s="4"/>
      <c r="E401" s="399"/>
      <c r="G401" s="399"/>
      <c r="K401" s="399"/>
      <c r="M401" s="399"/>
      <c r="O401" s="399"/>
      <c r="P401" s="400"/>
    </row>
    <row r="402">
      <c r="A402" s="4"/>
      <c r="B402" s="4"/>
      <c r="E402" s="399"/>
      <c r="G402" s="399"/>
      <c r="K402" s="399"/>
      <c r="M402" s="399"/>
      <c r="O402" s="399"/>
      <c r="P402" s="400"/>
    </row>
    <row r="403">
      <c r="A403" s="4"/>
      <c r="B403" s="4"/>
      <c r="E403" s="399"/>
      <c r="G403" s="399"/>
      <c r="K403" s="399"/>
      <c r="M403" s="399"/>
      <c r="O403" s="399"/>
      <c r="P403" s="400"/>
    </row>
    <row r="404">
      <c r="A404" s="4"/>
      <c r="B404" s="4"/>
      <c r="E404" s="399"/>
      <c r="G404" s="399"/>
      <c r="K404" s="399"/>
      <c r="M404" s="399"/>
      <c r="O404" s="399"/>
      <c r="P404" s="400"/>
    </row>
    <row r="405">
      <c r="A405" s="4"/>
      <c r="B405" s="4"/>
      <c r="E405" s="399"/>
      <c r="G405" s="399"/>
      <c r="K405" s="399"/>
      <c r="M405" s="399"/>
      <c r="O405" s="399"/>
      <c r="P405" s="400"/>
    </row>
    <row r="406">
      <c r="A406" s="4"/>
      <c r="B406" s="4"/>
      <c r="E406" s="399"/>
      <c r="G406" s="399"/>
      <c r="K406" s="399"/>
      <c r="M406" s="399"/>
      <c r="O406" s="399"/>
      <c r="P406" s="400"/>
    </row>
    <row r="407">
      <c r="A407" s="4"/>
      <c r="B407" s="4"/>
      <c r="E407" s="399"/>
      <c r="G407" s="399"/>
      <c r="K407" s="399"/>
      <c r="M407" s="399"/>
      <c r="O407" s="399"/>
      <c r="P407" s="400"/>
    </row>
    <row r="408">
      <c r="A408" s="4"/>
      <c r="B408" s="4"/>
      <c r="E408" s="399"/>
      <c r="G408" s="399"/>
      <c r="K408" s="399"/>
      <c r="M408" s="399"/>
      <c r="O408" s="399"/>
      <c r="P408" s="400"/>
    </row>
    <row r="409">
      <c r="A409" s="4"/>
      <c r="B409" s="4"/>
      <c r="E409" s="399"/>
      <c r="G409" s="399"/>
      <c r="K409" s="399"/>
      <c r="M409" s="399"/>
      <c r="O409" s="399"/>
      <c r="P409" s="400"/>
    </row>
    <row r="410">
      <c r="A410" s="4"/>
      <c r="B410" s="4"/>
      <c r="E410" s="399"/>
      <c r="G410" s="399"/>
      <c r="K410" s="399"/>
      <c r="M410" s="399"/>
      <c r="O410" s="399"/>
      <c r="P410" s="400"/>
    </row>
    <row r="411">
      <c r="A411" s="4"/>
      <c r="B411" s="4"/>
      <c r="E411" s="399"/>
      <c r="G411" s="399"/>
      <c r="K411" s="399"/>
      <c r="M411" s="399"/>
      <c r="O411" s="399"/>
      <c r="P411" s="400"/>
    </row>
    <row r="412">
      <c r="A412" s="4"/>
      <c r="B412" s="4"/>
      <c r="E412" s="399"/>
      <c r="G412" s="399"/>
      <c r="K412" s="399"/>
      <c r="M412" s="399"/>
      <c r="O412" s="399"/>
      <c r="P412" s="400"/>
    </row>
    <row r="413">
      <c r="A413" s="4"/>
      <c r="B413" s="4"/>
      <c r="E413" s="399"/>
      <c r="G413" s="399"/>
      <c r="K413" s="399"/>
      <c r="M413" s="399"/>
      <c r="O413" s="399"/>
      <c r="P413" s="400"/>
    </row>
    <row r="414">
      <c r="A414" s="4"/>
      <c r="B414" s="4"/>
      <c r="E414" s="399"/>
      <c r="G414" s="399"/>
      <c r="K414" s="399"/>
      <c r="M414" s="399"/>
      <c r="O414" s="399"/>
      <c r="P414" s="400"/>
    </row>
    <row r="415">
      <c r="A415" s="4"/>
      <c r="B415" s="4"/>
      <c r="E415" s="399"/>
      <c r="G415" s="399"/>
      <c r="K415" s="399"/>
      <c r="M415" s="399"/>
      <c r="O415" s="399"/>
      <c r="P415" s="400"/>
    </row>
    <row r="416">
      <c r="A416" s="4"/>
      <c r="B416" s="4"/>
      <c r="E416" s="399"/>
      <c r="G416" s="399"/>
      <c r="K416" s="399"/>
      <c r="M416" s="399"/>
      <c r="O416" s="399"/>
      <c r="P416" s="400"/>
    </row>
    <row r="417">
      <c r="A417" s="4"/>
      <c r="B417" s="4"/>
      <c r="E417" s="399"/>
      <c r="G417" s="399"/>
      <c r="K417" s="399"/>
      <c r="M417" s="399"/>
      <c r="O417" s="399"/>
      <c r="P417" s="400"/>
    </row>
    <row r="418">
      <c r="A418" s="4"/>
      <c r="B418" s="4"/>
      <c r="E418" s="399"/>
      <c r="G418" s="399"/>
      <c r="K418" s="399"/>
      <c r="M418" s="399"/>
      <c r="O418" s="399"/>
      <c r="P418" s="400"/>
    </row>
    <row r="419">
      <c r="A419" s="4"/>
      <c r="B419" s="4"/>
      <c r="E419" s="399"/>
      <c r="G419" s="399"/>
      <c r="K419" s="399"/>
      <c r="M419" s="399"/>
      <c r="O419" s="399"/>
      <c r="P419" s="400"/>
    </row>
    <row r="420">
      <c r="A420" s="4"/>
      <c r="B420" s="4"/>
      <c r="E420" s="399"/>
      <c r="G420" s="399"/>
      <c r="K420" s="399"/>
      <c r="M420" s="399"/>
      <c r="O420" s="399"/>
      <c r="P420" s="400"/>
    </row>
    <row r="421">
      <c r="A421" s="4"/>
      <c r="B421" s="4"/>
      <c r="E421" s="399"/>
      <c r="G421" s="399"/>
      <c r="K421" s="399"/>
      <c r="M421" s="399"/>
      <c r="O421" s="399"/>
      <c r="P421" s="400"/>
    </row>
    <row r="422">
      <c r="A422" s="4"/>
      <c r="B422" s="4"/>
      <c r="E422" s="399"/>
      <c r="G422" s="399"/>
      <c r="K422" s="399"/>
      <c r="M422" s="399"/>
      <c r="O422" s="399"/>
      <c r="P422" s="400"/>
    </row>
    <row r="423">
      <c r="A423" s="4"/>
      <c r="B423" s="4"/>
      <c r="E423" s="399"/>
      <c r="G423" s="399"/>
      <c r="K423" s="399"/>
      <c r="M423" s="399"/>
      <c r="O423" s="399"/>
      <c r="P423" s="400"/>
    </row>
    <row r="424">
      <c r="A424" s="4"/>
      <c r="B424" s="4"/>
      <c r="E424" s="399"/>
      <c r="G424" s="399"/>
      <c r="K424" s="399"/>
      <c r="M424" s="399"/>
      <c r="O424" s="399"/>
      <c r="P424" s="400"/>
    </row>
    <row r="425">
      <c r="A425" s="4"/>
      <c r="B425" s="4"/>
      <c r="E425" s="399"/>
      <c r="G425" s="399"/>
      <c r="K425" s="399"/>
      <c r="M425" s="399"/>
      <c r="O425" s="399"/>
      <c r="P425" s="400"/>
    </row>
    <row r="426">
      <c r="A426" s="4"/>
      <c r="B426" s="4"/>
      <c r="E426" s="399"/>
      <c r="G426" s="399"/>
      <c r="K426" s="399"/>
      <c r="M426" s="399"/>
      <c r="O426" s="399"/>
      <c r="P426" s="400"/>
    </row>
    <row r="427">
      <c r="A427" s="4"/>
      <c r="B427" s="4"/>
      <c r="E427" s="399"/>
      <c r="G427" s="399"/>
      <c r="K427" s="399"/>
      <c r="M427" s="399"/>
      <c r="O427" s="399"/>
      <c r="P427" s="400"/>
    </row>
    <row r="428">
      <c r="A428" s="4"/>
      <c r="B428" s="4"/>
      <c r="E428" s="399"/>
      <c r="G428" s="399"/>
      <c r="K428" s="399"/>
      <c r="M428" s="399"/>
      <c r="O428" s="399"/>
      <c r="P428" s="400"/>
    </row>
    <row r="429">
      <c r="A429" s="4"/>
      <c r="B429" s="4"/>
      <c r="E429" s="399"/>
      <c r="G429" s="399"/>
      <c r="K429" s="399"/>
      <c r="M429" s="399"/>
      <c r="O429" s="399"/>
      <c r="P429" s="400"/>
    </row>
    <row r="430">
      <c r="A430" s="4"/>
      <c r="B430" s="4"/>
      <c r="E430" s="399"/>
      <c r="G430" s="399"/>
      <c r="K430" s="399"/>
      <c r="M430" s="399"/>
      <c r="O430" s="399"/>
      <c r="P430" s="400"/>
    </row>
    <row r="431">
      <c r="A431" s="4"/>
      <c r="B431" s="4"/>
      <c r="E431" s="399"/>
      <c r="G431" s="399"/>
      <c r="K431" s="399"/>
      <c r="M431" s="399"/>
      <c r="O431" s="399"/>
      <c r="P431" s="400"/>
    </row>
    <row r="432">
      <c r="A432" s="4"/>
      <c r="B432" s="4"/>
      <c r="E432" s="399"/>
      <c r="G432" s="399"/>
      <c r="K432" s="399"/>
      <c r="M432" s="399"/>
      <c r="O432" s="399"/>
      <c r="P432" s="400"/>
    </row>
    <row r="433">
      <c r="A433" s="4"/>
      <c r="B433" s="4"/>
      <c r="E433" s="399"/>
      <c r="G433" s="399"/>
      <c r="K433" s="399"/>
      <c r="M433" s="399"/>
      <c r="O433" s="399"/>
      <c r="P433" s="400"/>
    </row>
    <row r="434">
      <c r="A434" s="4"/>
      <c r="B434" s="4"/>
      <c r="E434" s="399"/>
      <c r="G434" s="399"/>
      <c r="K434" s="399"/>
      <c r="M434" s="399"/>
      <c r="O434" s="399"/>
      <c r="P434" s="400"/>
    </row>
    <row r="435">
      <c r="A435" s="4"/>
      <c r="B435" s="4"/>
      <c r="E435" s="399"/>
      <c r="G435" s="399"/>
      <c r="K435" s="399"/>
      <c r="M435" s="399"/>
      <c r="O435" s="399"/>
      <c r="P435" s="400"/>
    </row>
    <row r="436">
      <c r="A436" s="4"/>
      <c r="B436" s="4"/>
      <c r="E436" s="399"/>
      <c r="G436" s="399"/>
      <c r="K436" s="399"/>
      <c r="M436" s="399"/>
      <c r="O436" s="399"/>
      <c r="P436" s="400"/>
    </row>
    <row r="437">
      <c r="A437" s="4"/>
      <c r="B437" s="4"/>
      <c r="E437" s="399"/>
      <c r="G437" s="399"/>
      <c r="K437" s="399"/>
      <c r="M437" s="399"/>
      <c r="O437" s="399"/>
      <c r="P437" s="400"/>
    </row>
    <row r="438">
      <c r="A438" s="4"/>
      <c r="B438" s="4"/>
      <c r="E438" s="399"/>
      <c r="G438" s="399"/>
      <c r="K438" s="399"/>
      <c r="M438" s="399"/>
      <c r="O438" s="399"/>
      <c r="P438" s="400"/>
    </row>
    <row r="439">
      <c r="A439" s="4"/>
      <c r="B439" s="4"/>
      <c r="E439" s="399"/>
      <c r="G439" s="399"/>
      <c r="K439" s="399"/>
      <c r="M439" s="399"/>
      <c r="O439" s="399"/>
      <c r="P439" s="400"/>
    </row>
    <row r="440">
      <c r="A440" s="4"/>
      <c r="B440" s="4"/>
      <c r="E440" s="399"/>
      <c r="G440" s="399"/>
      <c r="K440" s="399"/>
      <c r="M440" s="399"/>
      <c r="O440" s="399"/>
      <c r="P440" s="400"/>
    </row>
    <row r="441">
      <c r="A441" s="4"/>
      <c r="B441" s="4"/>
      <c r="E441" s="399"/>
      <c r="G441" s="399"/>
      <c r="K441" s="399"/>
      <c r="M441" s="399"/>
      <c r="O441" s="399"/>
      <c r="P441" s="400"/>
    </row>
    <row r="442">
      <c r="A442" s="4"/>
      <c r="B442" s="4"/>
      <c r="E442" s="399"/>
      <c r="G442" s="399"/>
      <c r="K442" s="399"/>
      <c r="M442" s="399"/>
      <c r="O442" s="399"/>
      <c r="P442" s="400"/>
    </row>
    <row r="443">
      <c r="A443" s="4"/>
      <c r="B443" s="4"/>
      <c r="E443" s="399"/>
      <c r="G443" s="399"/>
      <c r="K443" s="399"/>
      <c r="M443" s="399"/>
      <c r="O443" s="399"/>
      <c r="P443" s="400"/>
    </row>
    <row r="444">
      <c r="A444" s="4"/>
      <c r="B444" s="4"/>
      <c r="E444" s="399"/>
      <c r="G444" s="399"/>
      <c r="K444" s="399"/>
      <c r="M444" s="399"/>
      <c r="O444" s="399"/>
      <c r="P444" s="400"/>
    </row>
    <row r="445">
      <c r="A445" s="4"/>
      <c r="B445" s="4"/>
      <c r="E445" s="399"/>
      <c r="G445" s="399"/>
      <c r="K445" s="399"/>
      <c r="M445" s="399"/>
      <c r="O445" s="399"/>
      <c r="P445" s="400"/>
    </row>
    <row r="446">
      <c r="A446" s="4"/>
      <c r="B446" s="4"/>
      <c r="E446" s="399"/>
      <c r="G446" s="399"/>
      <c r="K446" s="399"/>
      <c r="M446" s="399"/>
      <c r="O446" s="399"/>
      <c r="P446" s="400"/>
    </row>
    <row r="447">
      <c r="A447" s="4"/>
      <c r="B447" s="4"/>
      <c r="E447" s="399"/>
      <c r="G447" s="399"/>
      <c r="K447" s="399"/>
      <c r="M447" s="399"/>
      <c r="O447" s="399"/>
      <c r="P447" s="400"/>
    </row>
    <row r="448">
      <c r="A448" s="4"/>
      <c r="B448" s="4"/>
      <c r="E448" s="399"/>
      <c r="G448" s="399"/>
      <c r="K448" s="399"/>
      <c r="M448" s="399"/>
      <c r="O448" s="399"/>
      <c r="P448" s="400"/>
    </row>
    <row r="449">
      <c r="A449" s="4"/>
      <c r="B449" s="4"/>
      <c r="E449" s="399"/>
      <c r="G449" s="399"/>
      <c r="K449" s="399"/>
      <c r="M449" s="399"/>
      <c r="O449" s="399"/>
      <c r="P449" s="400"/>
    </row>
    <row r="450">
      <c r="A450" s="4"/>
      <c r="B450" s="4"/>
      <c r="E450" s="399"/>
      <c r="G450" s="399"/>
      <c r="K450" s="399"/>
      <c r="M450" s="399"/>
      <c r="O450" s="399"/>
      <c r="P450" s="400"/>
    </row>
    <row r="451">
      <c r="A451" s="4"/>
      <c r="B451" s="4"/>
      <c r="E451" s="399"/>
      <c r="G451" s="399"/>
      <c r="K451" s="399"/>
      <c r="M451" s="399"/>
      <c r="O451" s="399"/>
      <c r="P451" s="400"/>
    </row>
    <row r="452">
      <c r="A452" s="4"/>
      <c r="B452" s="4"/>
      <c r="E452" s="399"/>
      <c r="G452" s="399"/>
      <c r="K452" s="399"/>
      <c r="M452" s="399"/>
      <c r="O452" s="399"/>
      <c r="P452" s="400"/>
    </row>
    <row r="453">
      <c r="A453" s="4"/>
      <c r="B453" s="4"/>
      <c r="E453" s="399"/>
      <c r="G453" s="399"/>
      <c r="K453" s="399"/>
      <c r="M453" s="399"/>
      <c r="O453" s="399"/>
      <c r="P453" s="400"/>
    </row>
    <row r="454">
      <c r="A454" s="4"/>
      <c r="B454" s="4"/>
      <c r="E454" s="399"/>
      <c r="G454" s="399"/>
      <c r="K454" s="399"/>
      <c r="M454" s="399"/>
      <c r="O454" s="399"/>
      <c r="P454" s="400"/>
    </row>
    <row r="455">
      <c r="A455" s="4"/>
      <c r="B455" s="4"/>
      <c r="E455" s="399"/>
      <c r="G455" s="399"/>
      <c r="K455" s="399"/>
      <c r="M455" s="399"/>
      <c r="O455" s="399"/>
      <c r="P455" s="400"/>
    </row>
    <row r="456">
      <c r="A456" s="4"/>
      <c r="B456" s="4"/>
      <c r="E456" s="399"/>
      <c r="G456" s="399"/>
      <c r="K456" s="399"/>
      <c r="M456" s="399"/>
      <c r="O456" s="399"/>
      <c r="P456" s="400"/>
    </row>
    <row r="457">
      <c r="A457" s="4"/>
      <c r="B457" s="4"/>
      <c r="E457" s="399"/>
      <c r="G457" s="399"/>
      <c r="K457" s="399"/>
      <c r="M457" s="399"/>
      <c r="O457" s="399"/>
      <c r="P457" s="400"/>
    </row>
    <row r="458">
      <c r="A458" s="4"/>
      <c r="B458" s="4"/>
      <c r="E458" s="399"/>
      <c r="G458" s="399"/>
      <c r="K458" s="399"/>
      <c r="M458" s="399"/>
      <c r="O458" s="399"/>
      <c r="P458" s="400"/>
    </row>
    <row r="459">
      <c r="A459" s="4"/>
      <c r="B459" s="4"/>
      <c r="E459" s="399"/>
      <c r="G459" s="399"/>
      <c r="K459" s="399"/>
      <c r="M459" s="399"/>
      <c r="O459" s="399"/>
      <c r="P459" s="400"/>
    </row>
    <row r="460">
      <c r="A460" s="4"/>
      <c r="B460" s="4"/>
      <c r="E460" s="399"/>
      <c r="G460" s="399"/>
      <c r="K460" s="399"/>
      <c r="M460" s="399"/>
      <c r="O460" s="399"/>
      <c r="P460" s="400"/>
    </row>
    <row r="461">
      <c r="A461" s="4"/>
      <c r="B461" s="4"/>
      <c r="E461" s="399"/>
      <c r="G461" s="399"/>
      <c r="K461" s="399"/>
      <c r="M461" s="399"/>
      <c r="O461" s="399"/>
      <c r="P461" s="400"/>
    </row>
    <row r="462">
      <c r="A462" s="4"/>
      <c r="B462" s="4"/>
      <c r="E462" s="399"/>
      <c r="G462" s="399"/>
      <c r="K462" s="399"/>
      <c r="M462" s="399"/>
      <c r="O462" s="399"/>
      <c r="P462" s="400"/>
    </row>
    <row r="463">
      <c r="A463" s="4"/>
      <c r="B463" s="4"/>
      <c r="E463" s="399"/>
      <c r="G463" s="399"/>
      <c r="K463" s="399"/>
      <c r="M463" s="399"/>
      <c r="O463" s="399"/>
      <c r="P463" s="400"/>
    </row>
    <row r="464">
      <c r="A464" s="4"/>
      <c r="B464" s="4"/>
      <c r="E464" s="399"/>
      <c r="G464" s="399"/>
      <c r="K464" s="399"/>
      <c r="M464" s="399"/>
      <c r="O464" s="399"/>
      <c r="P464" s="400"/>
    </row>
    <row r="465">
      <c r="A465" s="4"/>
      <c r="B465" s="4"/>
      <c r="E465" s="399"/>
      <c r="G465" s="399"/>
      <c r="K465" s="399"/>
      <c r="M465" s="399"/>
      <c r="O465" s="399"/>
      <c r="P465" s="400"/>
    </row>
    <row r="466">
      <c r="A466" s="4"/>
      <c r="B466" s="4"/>
      <c r="E466" s="399"/>
      <c r="G466" s="399"/>
      <c r="K466" s="399"/>
      <c r="M466" s="399"/>
      <c r="O466" s="399"/>
      <c r="P466" s="400"/>
    </row>
    <row r="467">
      <c r="A467" s="4"/>
      <c r="B467" s="4"/>
      <c r="E467" s="399"/>
      <c r="G467" s="399"/>
      <c r="K467" s="399"/>
      <c r="M467" s="399"/>
      <c r="O467" s="399"/>
      <c r="P467" s="400"/>
    </row>
    <row r="468">
      <c r="A468" s="4"/>
      <c r="B468" s="4"/>
      <c r="E468" s="399"/>
      <c r="G468" s="399"/>
      <c r="K468" s="399"/>
      <c r="M468" s="399"/>
      <c r="O468" s="399"/>
      <c r="P468" s="400"/>
    </row>
    <row r="469">
      <c r="A469" s="4"/>
      <c r="B469" s="4"/>
      <c r="E469" s="399"/>
      <c r="G469" s="399"/>
      <c r="K469" s="399"/>
      <c r="M469" s="399"/>
      <c r="O469" s="399"/>
      <c r="P469" s="400"/>
    </row>
    <row r="470">
      <c r="A470" s="4"/>
      <c r="B470" s="4"/>
      <c r="E470" s="399"/>
      <c r="G470" s="399"/>
      <c r="K470" s="399"/>
      <c r="M470" s="399"/>
      <c r="O470" s="399"/>
      <c r="P470" s="400"/>
    </row>
    <row r="471">
      <c r="A471" s="4"/>
      <c r="B471" s="4"/>
      <c r="E471" s="399"/>
      <c r="G471" s="399"/>
      <c r="K471" s="399"/>
      <c r="M471" s="399"/>
      <c r="O471" s="399"/>
      <c r="P471" s="400"/>
    </row>
    <row r="472">
      <c r="A472" s="4"/>
      <c r="B472" s="4"/>
      <c r="E472" s="399"/>
      <c r="G472" s="399"/>
      <c r="K472" s="399"/>
      <c r="M472" s="399"/>
      <c r="O472" s="399"/>
      <c r="P472" s="400"/>
    </row>
    <row r="473">
      <c r="A473" s="4"/>
      <c r="B473" s="4"/>
      <c r="E473" s="399"/>
      <c r="G473" s="399"/>
      <c r="K473" s="399"/>
      <c r="M473" s="399"/>
      <c r="O473" s="399"/>
      <c r="P473" s="400"/>
    </row>
    <row r="474">
      <c r="A474" s="4"/>
      <c r="B474" s="4"/>
      <c r="E474" s="399"/>
      <c r="G474" s="399"/>
      <c r="K474" s="399"/>
      <c r="M474" s="399"/>
      <c r="O474" s="399"/>
      <c r="P474" s="400"/>
    </row>
    <row r="475">
      <c r="A475" s="4"/>
      <c r="B475" s="4"/>
      <c r="E475" s="399"/>
      <c r="G475" s="399"/>
      <c r="K475" s="399"/>
      <c r="M475" s="399"/>
      <c r="O475" s="399"/>
      <c r="P475" s="400"/>
    </row>
    <row r="476">
      <c r="A476" s="4"/>
      <c r="B476" s="4"/>
      <c r="E476" s="399"/>
      <c r="G476" s="399"/>
      <c r="K476" s="399"/>
      <c r="M476" s="399"/>
      <c r="O476" s="399"/>
      <c r="P476" s="400"/>
    </row>
    <row r="477">
      <c r="A477" s="4"/>
      <c r="B477" s="4"/>
      <c r="E477" s="399"/>
      <c r="G477" s="399"/>
      <c r="K477" s="399"/>
      <c r="M477" s="399"/>
      <c r="O477" s="399"/>
      <c r="P477" s="400"/>
    </row>
    <row r="478">
      <c r="A478" s="4"/>
      <c r="B478" s="4"/>
      <c r="E478" s="399"/>
      <c r="G478" s="399"/>
      <c r="K478" s="399"/>
      <c r="M478" s="399"/>
      <c r="O478" s="399"/>
      <c r="P478" s="400"/>
    </row>
    <row r="479">
      <c r="A479" s="4"/>
      <c r="B479" s="4"/>
      <c r="E479" s="399"/>
      <c r="G479" s="399"/>
      <c r="K479" s="399"/>
      <c r="M479" s="399"/>
      <c r="O479" s="399"/>
      <c r="P479" s="400"/>
    </row>
    <row r="480">
      <c r="A480" s="4"/>
      <c r="B480" s="4"/>
      <c r="E480" s="399"/>
      <c r="G480" s="399"/>
      <c r="K480" s="399"/>
      <c r="M480" s="399"/>
      <c r="O480" s="399"/>
      <c r="P480" s="400"/>
    </row>
    <row r="481">
      <c r="A481" s="4"/>
      <c r="B481" s="4"/>
      <c r="E481" s="399"/>
      <c r="G481" s="399"/>
      <c r="K481" s="399"/>
      <c r="M481" s="399"/>
      <c r="O481" s="399"/>
      <c r="P481" s="400"/>
    </row>
    <row r="482">
      <c r="A482" s="4"/>
      <c r="B482" s="4"/>
      <c r="E482" s="399"/>
      <c r="G482" s="399"/>
      <c r="K482" s="399"/>
      <c r="M482" s="399"/>
      <c r="O482" s="399"/>
      <c r="P482" s="400"/>
    </row>
    <row r="483">
      <c r="A483" s="4"/>
      <c r="B483" s="4"/>
      <c r="E483" s="399"/>
      <c r="G483" s="399"/>
      <c r="K483" s="399"/>
      <c r="M483" s="399"/>
      <c r="O483" s="399"/>
      <c r="P483" s="400"/>
    </row>
    <row r="484">
      <c r="A484" s="4"/>
      <c r="B484" s="4"/>
      <c r="E484" s="399"/>
      <c r="G484" s="399"/>
      <c r="K484" s="399"/>
      <c r="M484" s="399"/>
      <c r="O484" s="399"/>
      <c r="P484" s="400"/>
    </row>
    <row r="485">
      <c r="A485" s="4"/>
      <c r="B485" s="4"/>
      <c r="E485" s="399"/>
      <c r="G485" s="399"/>
      <c r="K485" s="399"/>
      <c r="M485" s="399"/>
      <c r="O485" s="399"/>
      <c r="P485" s="400"/>
    </row>
    <row r="486">
      <c r="A486" s="4"/>
      <c r="B486" s="4"/>
      <c r="E486" s="399"/>
      <c r="G486" s="399"/>
      <c r="K486" s="399"/>
      <c r="M486" s="399"/>
      <c r="O486" s="399"/>
      <c r="P486" s="400"/>
    </row>
    <row r="487">
      <c r="A487" s="4"/>
      <c r="B487" s="4"/>
      <c r="E487" s="399"/>
      <c r="G487" s="399"/>
      <c r="K487" s="399"/>
      <c r="M487" s="399"/>
      <c r="O487" s="399"/>
      <c r="P487" s="400"/>
    </row>
    <row r="488">
      <c r="A488" s="4"/>
      <c r="B488" s="4"/>
      <c r="E488" s="399"/>
      <c r="G488" s="399"/>
      <c r="K488" s="399"/>
      <c r="M488" s="399"/>
      <c r="O488" s="399"/>
      <c r="P488" s="400"/>
    </row>
    <row r="489">
      <c r="A489" s="4"/>
      <c r="B489" s="4"/>
      <c r="E489" s="399"/>
      <c r="G489" s="399"/>
      <c r="K489" s="399"/>
      <c r="M489" s="399"/>
      <c r="O489" s="399"/>
      <c r="P489" s="400"/>
    </row>
    <row r="490">
      <c r="A490" s="4"/>
      <c r="B490" s="4"/>
      <c r="E490" s="399"/>
      <c r="G490" s="399"/>
      <c r="K490" s="399"/>
      <c r="M490" s="399"/>
      <c r="O490" s="399"/>
      <c r="P490" s="400"/>
    </row>
    <row r="491">
      <c r="A491" s="4"/>
      <c r="B491" s="4"/>
      <c r="E491" s="399"/>
      <c r="G491" s="399"/>
      <c r="K491" s="399"/>
      <c r="M491" s="399"/>
      <c r="O491" s="399"/>
      <c r="P491" s="400"/>
    </row>
    <row r="492">
      <c r="A492" s="4"/>
      <c r="B492" s="4"/>
      <c r="E492" s="399"/>
      <c r="G492" s="399"/>
      <c r="K492" s="399"/>
      <c r="M492" s="399"/>
      <c r="O492" s="399"/>
      <c r="P492" s="400"/>
    </row>
    <row r="493">
      <c r="A493" s="4"/>
      <c r="B493" s="4"/>
      <c r="E493" s="399"/>
      <c r="G493" s="399"/>
      <c r="K493" s="399"/>
      <c r="M493" s="399"/>
      <c r="O493" s="399"/>
      <c r="P493" s="400"/>
    </row>
    <row r="494">
      <c r="A494" s="4"/>
      <c r="B494" s="4"/>
      <c r="E494" s="399"/>
      <c r="G494" s="399"/>
      <c r="K494" s="399"/>
      <c r="M494" s="399"/>
      <c r="O494" s="399"/>
      <c r="P494" s="400"/>
    </row>
    <row r="495">
      <c r="A495" s="4"/>
      <c r="B495" s="4"/>
      <c r="E495" s="399"/>
      <c r="G495" s="399"/>
      <c r="K495" s="399"/>
      <c r="M495" s="399"/>
      <c r="O495" s="399"/>
      <c r="P495" s="400"/>
    </row>
    <row r="496">
      <c r="A496" s="4"/>
      <c r="B496" s="4"/>
      <c r="E496" s="399"/>
      <c r="G496" s="399"/>
      <c r="K496" s="399"/>
      <c r="M496" s="399"/>
      <c r="O496" s="399"/>
      <c r="P496" s="400"/>
    </row>
    <row r="497">
      <c r="A497" s="4"/>
      <c r="B497" s="4"/>
      <c r="E497" s="399"/>
      <c r="G497" s="399"/>
      <c r="K497" s="399"/>
      <c r="M497" s="399"/>
      <c r="O497" s="399"/>
      <c r="P497" s="400"/>
    </row>
    <row r="498">
      <c r="A498" s="4"/>
      <c r="B498" s="4"/>
      <c r="E498" s="399"/>
      <c r="G498" s="399"/>
      <c r="K498" s="399"/>
      <c r="M498" s="399"/>
      <c r="O498" s="399"/>
      <c r="P498" s="400"/>
    </row>
    <row r="499">
      <c r="A499" s="4"/>
      <c r="B499" s="4"/>
      <c r="E499" s="399"/>
      <c r="G499" s="399"/>
      <c r="K499" s="399"/>
      <c r="M499" s="399"/>
      <c r="O499" s="399"/>
      <c r="P499" s="400"/>
    </row>
    <row r="500">
      <c r="A500" s="4"/>
      <c r="B500" s="4"/>
      <c r="E500" s="399"/>
      <c r="G500" s="399"/>
      <c r="K500" s="399"/>
      <c r="M500" s="399"/>
      <c r="O500" s="399"/>
      <c r="P500" s="400"/>
    </row>
    <row r="501">
      <c r="A501" s="4"/>
      <c r="B501" s="4"/>
      <c r="E501" s="399"/>
      <c r="G501" s="399"/>
      <c r="K501" s="399"/>
      <c r="M501" s="399"/>
      <c r="O501" s="399"/>
      <c r="P501" s="400"/>
    </row>
    <row r="502">
      <c r="A502" s="4"/>
      <c r="B502" s="4"/>
      <c r="E502" s="399"/>
      <c r="G502" s="399"/>
      <c r="K502" s="399"/>
      <c r="M502" s="399"/>
      <c r="O502" s="399"/>
      <c r="P502" s="400"/>
    </row>
    <row r="503">
      <c r="A503" s="4"/>
      <c r="B503" s="4"/>
      <c r="E503" s="399"/>
      <c r="G503" s="399"/>
      <c r="K503" s="399"/>
      <c r="M503" s="399"/>
      <c r="O503" s="399"/>
      <c r="P503" s="400"/>
    </row>
    <row r="504">
      <c r="A504" s="4"/>
      <c r="B504" s="4"/>
      <c r="E504" s="399"/>
      <c r="G504" s="399"/>
      <c r="K504" s="399"/>
      <c r="M504" s="399"/>
      <c r="O504" s="399"/>
      <c r="P504" s="400"/>
    </row>
    <row r="505">
      <c r="A505" s="4"/>
      <c r="B505" s="4"/>
      <c r="E505" s="399"/>
      <c r="G505" s="399"/>
      <c r="K505" s="399"/>
      <c r="M505" s="399"/>
      <c r="O505" s="399"/>
      <c r="P505" s="400"/>
    </row>
    <row r="506">
      <c r="A506" s="4"/>
      <c r="B506" s="4"/>
      <c r="E506" s="399"/>
      <c r="G506" s="399"/>
      <c r="K506" s="399"/>
      <c r="M506" s="399"/>
      <c r="O506" s="399"/>
      <c r="P506" s="400"/>
    </row>
    <row r="507">
      <c r="A507" s="4"/>
      <c r="B507" s="4"/>
      <c r="E507" s="399"/>
      <c r="G507" s="399"/>
      <c r="K507" s="399"/>
      <c r="M507" s="399"/>
      <c r="O507" s="399"/>
      <c r="P507" s="400"/>
    </row>
    <row r="508">
      <c r="A508" s="4"/>
      <c r="B508" s="4"/>
      <c r="E508" s="399"/>
      <c r="G508" s="399"/>
      <c r="K508" s="399"/>
      <c r="M508" s="399"/>
      <c r="O508" s="399"/>
      <c r="P508" s="400"/>
    </row>
    <row r="509">
      <c r="A509" s="4"/>
      <c r="B509" s="4"/>
      <c r="E509" s="399"/>
      <c r="G509" s="399"/>
      <c r="K509" s="399"/>
      <c r="M509" s="399"/>
      <c r="O509" s="399"/>
      <c r="P509" s="400"/>
    </row>
    <row r="510">
      <c r="A510" s="4"/>
      <c r="B510" s="4"/>
      <c r="E510" s="399"/>
      <c r="G510" s="399"/>
      <c r="K510" s="399"/>
      <c r="M510" s="399"/>
      <c r="O510" s="399"/>
      <c r="P510" s="400"/>
    </row>
    <row r="511">
      <c r="A511" s="4"/>
      <c r="B511" s="4"/>
      <c r="E511" s="399"/>
      <c r="G511" s="399"/>
      <c r="K511" s="399"/>
      <c r="M511" s="399"/>
      <c r="O511" s="399"/>
      <c r="P511" s="400"/>
    </row>
    <row r="512">
      <c r="A512" s="4"/>
      <c r="B512" s="4"/>
      <c r="E512" s="399"/>
      <c r="G512" s="399"/>
      <c r="K512" s="399"/>
      <c r="M512" s="399"/>
      <c r="O512" s="399"/>
      <c r="P512" s="400"/>
    </row>
    <row r="513">
      <c r="A513" s="4"/>
      <c r="B513" s="4"/>
      <c r="E513" s="399"/>
      <c r="G513" s="399"/>
      <c r="K513" s="399"/>
      <c r="M513" s="399"/>
      <c r="O513" s="399"/>
      <c r="P513" s="400"/>
    </row>
    <row r="514">
      <c r="A514" s="4"/>
      <c r="B514" s="4"/>
      <c r="E514" s="399"/>
      <c r="G514" s="399"/>
      <c r="K514" s="399"/>
      <c r="M514" s="399"/>
      <c r="O514" s="399"/>
      <c r="P514" s="400"/>
    </row>
    <row r="515">
      <c r="A515" s="4"/>
      <c r="B515" s="4"/>
      <c r="E515" s="399"/>
      <c r="G515" s="399"/>
      <c r="K515" s="399"/>
      <c r="M515" s="399"/>
      <c r="O515" s="399"/>
      <c r="P515" s="400"/>
    </row>
    <row r="516">
      <c r="A516" s="4"/>
      <c r="B516" s="4"/>
      <c r="E516" s="399"/>
      <c r="G516" s="399"/>
      <c r="K516" s="399"/>
      <c r="M516" s="399"/>
      <c r="O516" s="399"/>
      <c r="P516" s="400"/>
    </row>
    <row r="517">
      <c r="A517" s="4"/>
      <c r="B517" s="4"/>
      <c r="E517" s="399"/>
      <c r="G517" s="399"/>
      <c r="K517" s="399"/>
      <c r="M517" s="399"/>
      <c r="O517" s="399"/>
      <c r="P517" s="400"/>
    </row>
    <row r="518">
      <c r="A518" s="4"/>
      <c r="B518" s="4"/>
      <c r="E518" s="399"/>
      <c r="G518" s="399"/>
      <c r="K518" s="399"/>
      <c r="M518" s="399"/>
      <c r="O518" s="399"/>
      <c r="P518" s="400"/>
    </row>
    <row r="519">
      <c r="A519" s="4"/>
      <c r="B519" s="4"/>
      <c r="E519" s="399"/>
      <c r="G519" s="399"/>
      <c r="K519" s="399"/>
      <c r="M519" s="399"/>
      <c r="O519" s="399"/>
      <c r="P519" s="400"/>
    </row>
    <row r="520">
      <c r="A520" s="4"/>
      <c r="B520" s="4"/>
      <c r="E520" s="399"/>
      <c r="G520" s="399"/>
      <c r="K520" s="399"/>
      <c r="M520" s="399"/>
      <c r="O520" s="399"/>
      <c r="P520" s="400"/>
    </row>
    <row r="521">
      <c r="A521" s="4"/>
      <c r="B521" s="4"/>
      <c r="E521" s="399"/>
      <c r="G521" s="399"/>
      <c r="K521" s="399"/>
      <c r="M521" s="399"/>
      <c r="O521" s="399"/>
      <c r="P521" s="400"/>
    </row>
    <row r="522">
      <c r="A522" s="4"/>
      <c r="B522" s="4"/>
      <c r="E522" s="399"/>
      <c r="G522" s="399"/>
      <c r="K522" s="399"/>
      <c r="M522" s="399"/>
      <c r="O522" s="399"/>
      <c r="P522" s="400"/>
    </row>
    <row r="523">
      <c r="A523" s="4"/>
      <c r="B523" s="4"/>
      <c r="E523" s="399"/>
      <c r="G523" s="399"/>
      <c r="K523" s="399"/>
      <c r="M523" s="399"/>
      <c r="O523" s="399"/>
      <c r="P523" s="400"/>
    </row>
    <row r="524">
      <c r="A524" s="4"/>
      <c r="B524" s="4"/>
      <c r="E524" s="399"/>
      <c r="G524" s="399"/>
      <c r="K524" s="399"/>
      <c r="M524" s="399"/>
      <c r="O524" s="399"/>
      <c r="P524" s="400"/>
    </row>
    <row r="525">
      <c r="A525" s="4"/>
      <c r="B525" s="4"/>
      <c r="E525" s="399"/>
      <c r="G525" s="399"/>
      <c r="K525" s="399"/>
      <c r="M525" s="399"/>
      <c r="O525" s="399"/>
      <c r="P525" s="400"/>
    </row>
    <row r="526">
      <c r="A526" s="4"/>
      <c r="B526" s="4"/>
      <c r="E526" s="399"/>
      <c r="G526" s="399"/>
      <c r="K526" s="399"/>
      <c r="M526" s="399"/>
      <c r="O526" s="399"/>
      <c r="P526" s="400"/>
    </row>
    <row r="527">
      <c r="A527" s="4"/>
      <c r="B527" s="4"/>
      <c r="E527" s="399"/>
      <c r="G527" s="399"/>
      <c r="K527" s="399"/>
      <c r="M527" s="399"/>
      <c r="O527" s="399"/>
      <c r="P527" s="400"/>
    </row>
    <row r="528">
      <c r="A528" s="4"/>
      <c r="B528" s="4"/>
      <c r="E528" s="399"/>
      <c r="G528" s="399"/>
      <c r="K528" s="399"/>
      <c r="M528" s="399"/>
      <c r="O528" s="399"/>
      <c r="P528" s="400"/>
    </row>
    <row r="529">
      <c r="A529" s="4"/>
      <c r="B529" s="4"/>
      <c r="E529" s="399"/>
      <c r="G529" s="399"/>
      <c r="K529" s="399"/>
      <c r="M529" s="399"/>
      <c r="O529" s="399"/>
      <c r="P529" s="400"/>
    </row>
    <row r="530">
      <c r="A530" s="4"/>
      <c r="B530" s="4"/>
      <c r="E530" s="399"/>
      <c r="G530" s="399"/>
      <c r="K530" s="399"/>
      <c r="M530" s="399"/>
      <c r="O530" s="399"/>
      <c r="P530" s="400"/>
    </row>
    <row r="531">
      <c r="A531" s="4"/>
      <c r="B531" s="4"/>
      <c r="E531" s="399"/>
      <c r="G531" s="399"/>
      <c r="K531" s="399"/>
      <c r="M531" s="399"/>
      <c r="O531" s="399"/>
      <c r="P531" s="400"/>
    </row>
    <row r="532">
      <c r="A532" s="4"/>
      <c r="B532" s="4"/>
      <c r="E532" s="399"/>
      <c r="G532" s="399"/>
      <c r="K532" s="399"/>
      <c r="M532" s="399"/>
      <c r="O532" s="399"/>
      <c r="P532" s="400"/>
    </row>
    <row r="533">
      <c r="A533" s="4"/>
      <c r="B533" s="4"/>
      <c r="E533" s="399"/>
      <c r="G533" s="399"/>
      <c r="K533" s="399"/>
      <c r="M533" s="399"/>
      <c r="O533" s="399"/>
      <c r="P533" s="400"/>
    </row>
    <row r="534">
      <c r="A534" s="4"/>
      <c r="B534" s="4"/>
      <c r="E534" s="399"/>
      <c r="G534" s="399"/>
      <c r="K534" s="399"/>
      <c r="M534" s="399"/>
      <c r="O534" s="399"/>
      <c r="P534" s="400"/>
    </row>
    <row r="535">
      <c r="A535" s="4"/>
      <c r="B535" s="4"/>
      <c r="E535" s="399"/>
      <c r="G535" s="399"/>
      <c r="K535" s="399"/>
      <c r="M535" s="399"/>
      <c r="O535" s="399"/>
      <c r="P535" s="400"/>
    </row>
    <row r="536">
      <c r="A536" s="4"/>
      <c r="B536" s="4"/>
      <c r="E536" s="399"/>
      <c r="G536" s="399"/>
      <c r="K536" s="399"/>
      <c r="M536" s="399"/>
      <c r="O536" s="399"/>
      <c r="P536" s="400"/>
    </row>
    <row r="537">
      <c r="A537" s="4"/>
      <c r="B537" s="4"/>
      <c r="E537" s="399"/>
      <c r="G537" s="399"/>
      <c r="K537" s="399"/>
      <c r="M537" s="399"/>
      <c r="O537" s="399"/>
      <c r="P537" s="400"/>
    </row>
    <row r="538">
      <c r="A538" s="4"/>
      <c r="B538" s="4"/>
      <c r="E538" s="399"/>
      <c r="G538" s="399"/>
      <c r="K538" s="399"/>
      <c r="M538" s="399"/>
      <c r="O538" s="399"/>
      <c r="P538" s="400"/>
    </row>
    <row r="539">
      <c r="A539" s="4"/>
      <c r="B539" s="4"/>
      <c r="E539" s="399"/>
      <c r="G539" s="399"/>
      <c r="K539" s="399"/>
      <c r="M539" s="399"/>
      <c r="O539" s="399"/>
      <c r="P539" s="400"/>
    </row>
    <row r="540">
      <c r="A540" s="4"/>
      <c r="B540" s="4"/>
      <c r="E540" s="399"/>
      <c r="G540" s="399"/>
      <c r="K540" s="399"/>
      <c r="M540" s="399"/>
      <c r="O540" s="399"/>
      <c r="P540" s="400"/>
    </row>
    <row r="541">
      <c r="A541" s="4"/>
      <c r="B541" s="4"/>
      <c r="E541" s="399"/>
      <c r="G541" s="399"/>
      <c r="K541" s="399"/>
      <c r="M541" s="399"/>
      <c r="O541" s="399"/>
      <c r="P541" s="400"/>
    </row>
    <row r="542">
      <c r="A542" s="4"/>
      <c r="B542" s="4"/>
      <c r="E542" s="399"/>
      <c r="G542" s="399"/>
      <c r="K542" s="399"/>
      <c r="M542" s="399"/>
      <c r="O542" s="399"/>
      <c r="P542" s="400"/>
    </row>
    <row r="543">
      <c r="A543" s="4"/>
      <c r="B543" s="4"/>
      <c r="E543" s="399"/>
      <c r="G543" s="399"/>
      <c r="K543" s="399"/>
      <c r="M543" s="399"/>
      <c r="O543" s="399"/>
      <c r="P543" s="400"/>
    </row>
    <row r="544">
      <c r="A544" s="4"/>
      <c r="B544" s="4"/>
      <c r="E544" s="399"/>
      <c r="G544" s="399"/>
      <c r="K544" s="399"/>
      <c r="M544" s="399"/>
      <c r="O544" s="399"/>
      <c r="P544" s="400"/>
    </row>
    <row r="545">
      <c r="A545" s="4"/>
      <c r="B545" s="4"/>
      <c r="E545" s="399"/>
      <c r="G545" s="399"/>
      <c r="K545" s="399"/>
      <c r="M545" s="399"/>
      <c r="O545" s="399"/>
      <c r="P545" s="400"/>
    </row>
    <row r="546">
      <c r="A546" s="4"/>
      <c r="B546" s="4"/>
      <c r="E546" s="399"/>
      <c r="G546" s="399"/>
      <c r="K546" s="399"/>
      <c r="M546" s="399"/>
      <c r="O546" s="399"/>
      <c r="P546" s="400"/>
    </row>
    <row r="547">
      <c r="A547" s="4"/>
      <c r="B547" s="4"/>
      <c r="E547" s="399"/>
      <c r="G547" s="399"/>
      <c r="K547" s="399"/>
      <c r="M547" s="399"/>
      <c r="O547" s="399"/>
      <c r="P547" s="400"/>
    </row>
    <row r="548">
      <c r="A548" s="4"/>
      <c r="B548" s="4"/>
      <c r="E548" s="399"/>
      <c r="G548" s="399"/>
      <c r="K548" s="399"/>
      <c r="M548" s="399"/>
      <c r="O548" s="399"/>
      <c r="P548" s="400"/>
    </row>
    <row r="549">
      <c r="A549" s="4"/>
      <c r="B549" s="4"/>
      <c r="E549" s="399"/>
      <c r="G549" s="399"/>
      <c r="K549" s="399"/>
      <c r="M549" s="399"/>
      <c r="O549" s="399"/>
      <c r="P549" s="400"/>
    </row>
    <row r="550">
      <c r="A550" s="4"/>
      <c r="B550" s="4"/>
      <c r="E550" s="399"/>
      <c r="G550" s="399"/>
      <c r="K550" s="399"/>
      <c r="M550" s="399"/>
      <c r="O550" s="399"/>
      <c r="P550" s="400"/>
    </row>
    <row r="551">
      <c r="A551" s="4"/>
      <c r="B551" s="4"/>
      <c r="E551" s="399"/>
      <c r="G551" s="399"/>
      <c r="K551" s="399"/>
      <c r="M551" s="399"/>
      <c r="O551" s="399"/>
      <c r="P551" s="400"/>
    </row>
    <row r="552">
      <c r="A552" s="4"/>
      <c r="B552" s="4"/>
      <c r="E552" s="399"/>
      <c r="G552" s="399"/>
      <c r="K552" s="399"/>
      <c r="M552" s="399"/>
      <c r="O552" s="399"/>
      <c r="P552" s="400"/>
    </row>
    <row r="553">
      <c r="A553" s="4"/>
      <c r="B553" s="4"/>
      <c r="E553" s="399"/>
      <c r="G553" s="399"/>
      <c r="K553" s="399"/>
      <c r="M553" s="399"/>
      <c r="O553" s="399"/>
      <c r="P553" s="400"/>
    </row>
    <row r="554">
      <c r="A554" s="4"/>
      <c r="B554" s="4"/>
      <c r="E554" s="399"/>
      <c r="G554" s="399"/>
      <c r="K554" s="399"/>
      <c r="M554" s="399"/>
      <c r="O554" s="399"/>
      <c r="P554" s="400"/>
    </row>
    <row r="555">
      <c r="A555" s="4"/>
      <c r="B555" s="4"/>
      <c r="E555" s="399"/>
      <c r="G555" s="399"/>
      <c r="K555" s="399"/>
      <c r="M555" s="399"/>
      <c r="O555" s="399"/>
      <c r="P555" s="400"/>
    </row>
    <row r="556">
      <c r="A556" s="4"/>
      <c r="B556" s="4"/>
      <c r="E556" s="399"/>
      <c r="G556" s="399"/>
      <c r="K556" s="399"/>
      <c r="M556" s="399"/>
      <c r="O556" s="399"/>
      <c r="P556" s="400"/>
    </row>
    <row r="557">
      <c r="A557" s="4"/>
      <c r="B557" s="4"/>
      <c r="E557" s="399"/>
      <c r="G557" s="399"/>
      <c r="K557" s="399"/>
      <c r="M557" s="399"/>
      <c r="O557" s="399"/>
      <c r="P557" s="400"/>
    </row>
    <row r="558">
      <c r="A558" s="4"/>
      <c r="B558" s="4"/>
      <c r="E558" s="399"/>
      <c r="G558" s="399"/>
      <c r="K558" s="399"/>
      <c r="M558" s="399"/>
      <c r="O558" s="399"/>
      <c r="P558" s="400"/>
    </row>
    <row r="559">
      <c r="A559" s="4"/>
      <c r="B559" s="4"/>
      <c r="E559" s="399"/>
      <c r="G559" s="399"/>
      <c r="K559" s="399"/>
      <c r="M559" s="399"/>
      <c r="O559" s="399"/>
      <c r="P559" s="400"/>
    </row>
    <row r="560">
      <c r="A560" s="4"/>
      <c r="B560" s="4"/>
      <c r="E560" s="399"/>
      <c r="G560" s="399"/>
      <c r="K560" s="399"/>
      <c r="M560" s="399"/>
      <c r="O560" s="399"/>
      <c r="P560" s="400"/>
    </row>
    <row r="561">
      <c r="A561" s="4"/>
      <c r="B561" s="4"/>
      <c r="E561" s="399"/>
      <c r="G561" s="399"/>
      <c r="K561" s="399"/>
      <c r="M561" s="399"/>
      <c r="O561" s="399"/>
      <c r="P561" s="400"/>
    </row>
    <row r="562">
      <c r="A562" s="4"/>
      <c r="B562" s="4"/>
      <c r="E562" s="399"/>
      <c r="G562" s="399"/>
      <c r="K562" s="399"/>
      <c r="M562" s="399"/>
      <c r="O562" s="399"/>
      <c r="P562" s="400"/>
    </row>
    <row r="563">
      <c r="A563" s="4"/>
      <c r="B563" s="4"/>
      <c r="E563" s="399"/>
      <c r="G563" s="399"/>
      <c r="K563" s="399"/>
      <c r="M563" s="399"/>
      <c r="O563" s="399"/>
      <c r="P563" s="400"/>
    </row>
    <row r="564">
      <c r="A564" s="4"/>
      <c r="B564" s="4"/>
      <c r="E564" s="399"/>
      <c r="G564" s="399"/>
      <c r="K564" s="399"/>
      <c r="M564" s="399"/>
      <c r="O564" s="399"/>
      <c r="P564" s="400"/>
    </row>
    <row r="565">
      <c r="A565" s="4"/>
      <c r="B565" s="4"/>
      <c r="E565" s="399"/>
      <c r="G565" s="399"/>
      <c r="K565" s="399"/>
      <c r="M565" s="399"/>
      <c r="O565" s="399"/>
      <c r="P565" s="400"/>
    </row>
    <row r="566">
      <c r="A566" s="4"/>
      <c r="B566" s="4"/>
      <c r="E566" s="399"/>
      <c r="G566" s="399"/>
      <c r="K566" s="399"/>
      <c r="M566" s="399"/>
      <c r="O566" s="399"/>
      <c r="P566" s="400"/>
    </row>
    <row r="567">
      <c r="A567" s="4"/>
      <c r="B567" s="4"/>
      <c r="E567" s="399"/>
      <c r="G567" s="399"/>
      <c r="K567" s="399"/>
      <c r="M567" s="399"/>
      <c r="O567" s="399"/>
      <c r="P567" s="400"/>
    </row>
    <row r="568">
      <c r="A568" s="4"/>
      <c r="B568" s="4"/>
      <c r="E568" s="399"/>
      <c r="G568" s="399"/>
      <c r="K568" s="399"/>
      <c r="M568" s="399"/>
      <c r="O568" s="399"/>
      <c r="P568" s="400"/>
    </row>
    <row r="569">
      <c r="A569" s="4"/>
      <c r="B569" s="4"/>
      <c r="E569" s="399"/>
      <c r="G569" s="399"/>
      <c r="K569" s="399"/>
      <c r="M569" s="399"/>
      <c r="O569" s="399"/>
      <c r="P569" s="400"/>
    </row>
    <row r="570">
      <c r="A570" s="4"/>
      <c r="B570" s="4"/>
      <c r="E570" s="399"/>
      <c r="G570" s="399"/>
      <c r="K570" s="399"/>
      <c r="M570" s="399"/>
      <c r="O570" s="399"/>
      <c r="P570" s="400"/>
    </row>
    <row r="571">
      <c r="A571" s="4"/>
      <c r="B571" s="4"/>
      <c r="E571" s="399"/>
      <c r="G571" s="399"/>
      <c r="K571" s="399"/>
      <c r="M571" s="399"/>
      <c r="O571" s="399"/>
      <c r="P571" s="400"/>
    </row>
    <row r="572">
      <c r="A572" s="4"/>
      <c r="B572" s="4"/>
      <c r="E572" s="399"/>
      <c r="G572" s="399"/>
      <c r="K572" s="399"/>
      <c r="M572" s="399"/>
      <c r="O572" s="399"/>
      <c r="P572" s="400"/>
    </row>
    <row r="573">
      <c r="A573" s="4"/>
      <c r="B573" s="4"/>
      <c r="E573" s="399"/>
      <c r="G573" s="399"/>
      <c r="K573" s="399"/>
      <c r="M573" s="399"/>
      <c r="O573" s="399"/>
      <c r="P573" s="400"/>
    </row>
    <row r="574">
      <c r="A574" s="4"/>
      <c r="B574" s="4"/>
      <c r="E574" s="399"/>
      <c r="G574" s="399"/>
      <c r="K574" s="399"/>
      <c r="M574" s="399"/>
      <c r="O574" s="399"/>
      <c r="P574" s="400"/>
    </row>
    <row r="575">
      <c r="A575" s="4"/>
      <c r="B575" s="4"/>
      <c r="E575" s="399"/>
      <c r="G575" s="399"/>
      <c r="K575" s="399"/>
      <c r="M575" s="399"/>
      <c r="O575" s="399"/>
      <c r="P575" s="400"/>
    </row>
    <row r="576">
      <c r="A576" s="4"/>
      <c r="B576" s="4"/>
      <c r="E576" s="399"/>
      <c r="G576" s="399"/>
      <c r="K576" s="399"/>
      <c r="M576" s="399"/>
      <c r="O576" s="399"/>
      <c r="P576" s="400"/>
    </row>
    <row r="577">
      <c r="A577" s="4"/>
      <c r="B577" s="4"/>
      <c r="E577" s="399"/>
      <c r="G577" s="399"/>
      <c r="K577" s="399"/>
      <c r="M577" s="399"/>
      <c r="O577" s="399"/>
      <c r="P577" s="400"/>
    </row>
    <row r="578">
      <c r="A578" s="4"/>
      <c r="B578" s="4"/>
      <c r="E578" s="399"/>
      <c r="G578" s="399"/>
      <c r="K578" s="399"/>
      <c r="M578" s="399"/>
      <c r="O578" s="399"/>
      <c r="P578" s="400"/>
    </row>
    <row r="579">
      <c r="A579" s="4"/>
      <c r="B579" s="4"/>
      <c r="E579" s="399"/>
      <c r="G579" s="399"/>
      <c r="K579" s="399"/>
      <c r="M579" s="399"/>
      <c r="O579" s="399"/>
      <c r="P579" s="400"/>
    </row>
    <row r="580">
      <c r="A580" s="4"/>
      <c r="B580" s="4"/>
      <c r="E580" s="399"/>
      <c r="G580" s="399"/>
      <c r="K580" s="399"/>
      <c r="M580" s="399"/>
      <c r="O580" s="399"/>
      <c r="P580" s="400"/>
    </row>
    <row r="581">
      <c r="A581" s="4"/>
      <c r="B581" s="4"/>
      <c r="E581" s="399"/>
      <c r="G581" s="399"/>
      <c r="K581" s="399"/>
      <c r="M581" s="399"/>
      <c r="O581" s="399"/>
      <c r="P581" s="400"/>
    </row>
    <row r="582">
      <c r="A582" s="4"/>
      <c r="B582" s="4"/>
      <c r="E582" s="399"/>
      <c r="G582" s="399"/>
      <c r="K582" s="399"/>
      <c r="M582" s="399"/>
      <c r="O582" s="399"/>
      <c r="P582" s="400"/>
    </row>
    <row r="583">
      <c r="A583" s="4"/>
      <c r="B583" s="4"/>
      <c r="E583" s="399"/>
      <c r="G583" s="399"/>
      <c r="K583" s="399"/>
      <c r="M583" s="399"/>
      <c r="O583" s="399"/>
      <c r="P583" s="400"/>
    </row>
    <row r="584">
      <c r="A584" s="4"/>
      <c r="B584" s="4"/>
      <c r="E584" s="399"/>
      <c r="G584" s="399"/>
      <c r="K584" s="399"/>
      <c r="M584" s="399"/>
      <c r="O584" s="399"/>
      <c r="P584" s="400"/>
    </row>
    <row r="585">
      <c r="A585" s="4"/>
      <c r="B585" s="4"/>
      <c r="E585" s="399"/>
      <c r="G585" s="399"/>
      <c r="K585" s="399"/>
      <c r="M585" s="399"/>
      <c r="O585" s="399"/>
      <c r="P585" s="400"/>
    </row>
    <row r="586">
      <c r="A586" s="4"/>
      <c r="B586" s="4"/>
      <c r="E586" s="399"/>
      <c r="G586" s="399"/>
      <c r="K586" s="399"/>
      <c r="M586" s="399"/>
      <c r="O586" s="399"/>
      <c r="P586" s="400"/>
    </row>
    <row r="587">
      <c r="A587" s="4"/>
      <c r="B587" s="4"/>
      <c r="E587" s="399"/>
      <c r="G587" s="399"/>
      <c r="K587" s="399"/>
      <c r="M587" s="399"/>
      <c r="O587" s="399"/>
      <c r="P587" s="400"/>
    </row>
    <row r="588">
      <c r="A588" s="4"/>
      <c r="B588" s="4"/>
      <c r="E588" s="399"/>
      <c r="G588" s="399"/>
      <c r="K588" s="399"/>
      <c r="M588" s="399"/>
      <c r="O588" s="399"/>
      <c r="P588" s="400"/>
    </row>
    <row r="589">
      <c r="A589" s="4"/>
      <c r="B589" s="4"/>
      <c r="E589" s="399"/>
      <c r="G589" s="399"/>
      <c r="K589" s="399"/>
      <c r="M589" s="399"/>
      <c r="O589" s="399"/>
      <c r="P589" s="400"/>
    </row>
    <row r="590">
      <c r="A590" s="4"/>
      <c r="B590" s="4"/>
      <c r="E590" s="399"/>
      <c r="G590" s="399"/>
      <c r="K590" s="399"/>
      <c r="M590" s="399"/>
      <c r="O590" s="399"/>
      <c r="P590" s="400"/>
    </row>
    <row r="591">
      <c r="A591" s="4"/>
      <c r="B591" s="4"/>
      <c r="E591" s="399"/>
      <c r="G591" s="399"/>
      <c r="K591" s="399"/>
      <c r="M591" s="399"/>
      <c r="O591" s="399"/>
      <c r="P591" s="400"/>
    </row>
    <row r="592">
      <c r="A592" s="4"/>
      <c r="B592" s="4"/>
      <c r="E592" s="399"/>
      <c r="G592" s="399"/>
      <c r="K592" s="399"/>
      <c r="M592" s="399"/>
      <c r="O592" s="399"/>
      <c r="P592" s="400"/>
    </row>
    <row r="593">
      <c r="A593" s="4"/>
      <c r="B593" s="4"/>
      <c r="E593" s="399"/>
      <c r="G593" s="399"/>
      <c r="K593" s="399"/>
      <c r="M593" s="399"/>
      <c r="O593" s="399"/>
      <c r="P593" s="400"/>
    </row>
    <row r="594">
      <c r="A594" s="4"/>
      <c r="B594" s="4"/>
      <c r="E594" s="399"/>
      <c r="G594" s="399"/>
      <c r="K594" s="399"/>
      <c r="M594" s="399"/>
      <c r="O594" s="399"/>
      <c r="P594" s="400"/>
    </row>
    <row r="595">
      <c r="A595" s="4"/>
      <c r="B595" s="4"/>
      <c r="E595" s="399"/>
      <c r="G595" s="399"/>
      <c r="K595" s="399"/>
      <c r="M595" s="399"/>
      <c r="O595" s="399"/>
      <c r="P595" s="400"/>
    </row>
    <row r="596">
      <c r="A596" s="4"/>
      <c r="B596" s="4"/>
      <c r="E596" s="399"/>
      <c r="G596" s="399"/>
      <c r="K596" s="399"/>
      <c r="M596" s="399"/>
      <c r="O596" s="399"/>
      <c r="P596" s="400"/>
    </row>
    <row r="597">
      <c r="A597" s="4"/>
      <c r="B597" s="4"/>
      <c r="E597" s="399"/>
      <c r="G597" s="399"/>
      <c r="K597" s="399"/>
      <c r="M597" s="399"/>
      <c r="O597" s="399"/>
      <c r="P597" s="400"/>
    </row>
    <row r="598">
      <c r="A598" s="4"/>
      <c r="B598" s="4"/>
      <c r="E598" s="399"/>
      <c r="G598" s="399"/>
      <c r="K598" s="399"/>
      <c r="M598" s="399"/>
      <c r="O598" s="399"/>
      <c r="P598" s="400"/>
    </row>
    <row r="599">
      <c r="A599" s="4"/>
      <c r="B599" s="4"/>
      <c r="E599" s="399"/>
      <c r="G599" s="399"/>
      <c r="K599" s="399"/>
      <c r="M599" s="399"/>
      <c r="O599" s="399"/>
      <c r="P599" s="400"/>
    </row>
    <row r="600">
      <c r="A600" s="4"/>
      <c r="B600" s="4"/>
      <c r="E600" s="399"/>
      <c r="G600" s="399"/>
      <c r="K600" s="399"/>
      <c r="M600" s="399"/>
      <c r="O600" s="399"/>
      <c r="P600" s="400"/>
    </row>
    <row r="601">
      <c r="A601" s="4"/>
      <c r="B601" s="4"/>
      <c r="E601" s="399"/>
      <c r="G601" s="399"/>
      <c r="K601" s="399"/>
      <c r="M601" s="399"/>
      <c r="O601" s="399"/>
      <c r="P601" s="400"/>
    </row>
    <row r="602">
      <c r="A602" s="4"/>
      <c r="B602" s="4"/>
      <c r="E602" s="399"/>
      <c r="G602" s="399"/>
      <c r="K602" s="399"/>
      <c r="M602" s="399"/>
      <c r="O602" s="399"/>
      <c r="P602" s="400"/>
    </row>
    <row r="603">
      <c r="A603" s="4"/>
      <c r="B603" s="4"/>
      <c r="E603" s="399"/>
      <c r="G603" s="399"/>
      <c r="K603" s="399"/>
      <c r="M603" s="399"/>
      <c r="O603" s="399"/>
      <c r="P603" s="400"/>
    </row>
    <row r="604">
      <c r="A604" s="4"/>
      <c r="B604" s="4"/>
      <c r="E604" s="399"/>
      <c r="G604" s="399"/>
      <c r="K604" s="399"/>
      <c r="M604" s="399"/>
      <c r="O604" s="399"/>
      <c r="P604" s="400"/>
    </row>
    <row r="605">
      <c r="A605" s="4"/>
      <c r="B605" s="4"/>
      <c r="E605" s="399"/>
      <c r="G605" s="399"/>
      <c r="K605" s="399"/>
      <c r="M605" s="399"/>
      <c r="O605" s="399"/>
      <c r="P605" s="400"/>
    </row>
    <row r="606">
      <c r="A606" s="4"/>
      <c r="B606" s="4"/>
      <c r="E606" s="399"/>
      <c r="G606" s="399"/>
      <c r="K606" s="399"/>
      <c r="M606" s="399"/>
      <c r="O606" s="399"/>
      <c r="P606" s="400"/>
    </row>
    <row r="607">
      <c r="A607" s="4"/>
      <c r="B607" s="4"/>
      <c r="E607" s="399"/>
      <c r="G607" s="399"/>
      <c r="K607" s="399"/>
      <c r="M607" s="399"/>
      <c r="O607" s="399"/>
      <c r="P607" s="400"/>
    </row>
    <row r="608">
      <c r="A608" s="4"/>
      <c r="B608" s="4"/>
      <c r="E608" s="399"/>
      <c r="G608" s="399"/>
      <c r="K608" s="399"/>
      <c r="M608" s="399"/>
      <c r="O608" s="399"/>
      <c r="P608" s="400"/>
    </row>
    <row r="609">
      <c r="A609" s="4"/>
      <c r="B609" s="4"/>
      <c r="E609" s="399"/>
      <c r="G609" s="399"/>
      <c r="K609" s="399"/>
      <c r="M609" s="399"/>
      <c r="O609" s="399"/>
      <c r="P609" s="400"/>
    </row>
    <row r="610">
      <c r="A610" s="4"/>
      <c r="B610" s="4"/>
      <c r="E610" s="399"/>
      <c r="G610" s="399"/>
      <c r="K610" s="399"/>
      <c r="M610" s="399"/>
      <c r="O610" s="399"/>
      <c r="P610" s="400"/>
    </row>
    <row r="611">
      <c r="A611" s="4"/>
      <c r="B611" s="4"/>
      <c r="E611" s="399"/>
      <c r="G611" s="399"/>
      <c r="K611" s="399"/>
      <c r="M611" s="399"/>
      <c r="O611" s="399"/>
      <c r="P611" s="400"/>
    </row>
    <row r="612">
      <c r="A612" s="4"/>
      <c r="B612" s="4"/>
      <c r="E612" s="399"/>
      <c r="G612" s="399"/>
      <c r="K612" s="399"/>
      <c r="M612" s="399"/>
      <c r="O612" s="399"/>
      <c r="P612" s="400"/>
    </row>
    <row r="613">
      <c r="A613" s="4"/>
      <c r="B613" s="4"/>
      <c r="E613" s="399"/>
      <c r="G613" s="399"/>
      <c r="K613" s="399"/>
      <c r="M613" s="399"/>
      <c r="O613" s="399"/>
      <c r="P613" s="400"/>
    </row>
    <row r="614">
      <c r="A614" s="4"/>
      <c r="B614" s="4"/>
      <c r="E614" s="399"/>
      <c r="G614" s="399"/>
      <c r="K614" s="399"/>
      <c r="M614" s="399"/>
      <c r="O614" s="399"/>
      <c r="P614" s="400"/>
    </row>
    <row r="615">
      <c r="A615" s="4"/>
      <c r="B615" s="4"/>
      <c r="E615" s="399"/>
      <c r="G615" s="399"/>
      <c r="K615" s="399"/>
      <c r="M615" s="399"/>
      <c r="O615" s="399"/>
      <c r="P615" s="400"/>
    </row>
    <row r="616">
      <c r="A616" s="4"/>
      <c r="B616" s="4"/>
      <c r="E616" s="399"/>
      <c r="G616" s="399"/>
      <c r="K616" s="399"/>
      <c r="M616" s="399"/>
      <c r="O616" s="399"/>
      <c r="P616" s="400"/>
    </row>
    <row r="617">
      <c r="A617" s="4"/>
      <c r="B617" s="4"/>
      <c r="E617" s="399"/>
      <c r="G617" s="399"/>
      <c r="K617" s="399"/>
      <c r="M617" s="399"/>
      <c r="O617" s="399"/>
      <c r="P617" s="400"/>
    </row>
    <row r="618">
      <c r="A618" s="4"/>
      <c r="B618" s="4"/>
      <c r="E618" s="399"/>
      <c r="G618" s="399"/>
      <c r="K618" s="399"/>
      <c r="M618" s="399"/>
      <c r="O618" s="399"/>
      <c r="P618" s="400"/>
    </row>
    <row r="619">
      <c r="A619" s="4"/>
      <c r="B619" s="4"/>
      <c r="E619" s="399"/>
      <c r="G619" s="399"/>
      <c r="K619" s="399"/>
      <c r="M619" s="399"/>
      <c r="O619" s="399"/>
      <c r="P619" s="400"/>
    </row>
    <row r="620">
      <c r="A620" s="4"/>
      <c r="B620" s="4"/>
      <c r="E620" s="399"/>
      <c r="G620" s="399"/>
      <c r="K620" s="399"/>
      <c r="M620" s="399"/>
      <c r="O620" s="399"/>
      <c r="P620" s="400"/>
    </row>
    <row r="621">
      <c r="A621" s="4"/>
      <c r="B621" s="4"/>
      <c r="E621" s="399"/>
      <c r="G621" s="399"/>
      <c r="K621" s="399"/>
      <c r="M621" s="399"/>
      <c r="O621" s="399"/>
      <c r="P621" s="400"/>
    </row>
    <row r="622">
      <c r="A622" s="4"/>
      <c r="B622" s="4"/>
      <c r="E622" s="399"/>
      <c r="G622" s="399"/>
      <c r="K622" s="399"/>
      <c r="M622" s="399"/>
      <c r="O622" s="399"/>
      <c r="P622" s="400"/>
    </row>
    <row r="623">
      <c r="A623" s="4"/>
      <c r="B623" s="4"/>
      <c r="E623" s="399"/>
      <c r="G623" s="399"/>
      <c r="K623" s="399"/>
      <c r="M623" s="399"/>
      <c r="O623" s="399"/>
      <c r="P623" s="400"/>
    </row>
    <row r="624">
      <c r="A624" s="4"/>
      <c r="B624" s="4"/>
      <c r="E624" s="399"/>
      <c r="G624" s="399"/>
      <c r="K624" s="399"/>
      <c r="M624" s="399"/>
      <c r="O624" s="399"/>
      <c r="P624" s="400"/>
    </row>
    <row r="625">
      <c r="A625" s="4"/>
      <c r="B625" s="4"/>
      <c r="E625" s="399"/>
      <c r="G625" s="399"/>
      <c r="K625" s="399"/>
      <c r="M625" s="399"/>
      <c r="O625" s="399"/>
      <c r="P625" s="400"/>
    </row>
    <row r="626">
      <c r="A626" s="4"/>
      <c r="B626" s="4"/>
      <c r="E626" s="399"/>
      <c r="G626" s="399"/>
      <c r="K626" s="399"/>
      <c r="M626" s="399"/>
      <c r="O626" s="399"/>
      <c r="P626" s="400"/>
    </row>
    <row r="627">
      <c r="A627" s="4"/>
      <c r="B627" s="4"/>
      <c r="E627" s="399"/>
      <c r="G627" s="399"/>
      <c r="K627" s="399"/>
      <c r="M627" s="399"/>
      <c r="O627" s="399"/>
      <c r="P627" s="400"/>
    </row>
    <row r="628">
      <c r="A628" s="4"/>
      <c r="B628" s="4"/>
      <c r="E628" s="399"/>
      <c r="G628" s="399"/>
      <c r="K628" s="399"/>
      <c r="M628" s="399"/>
      <c r="O628" s="399"/>
      <c r="P628" s="400"/>
    </row>
    <row r="629">
      <c r="A629" s="4"/>
      <c r="B629" s="4"/>
      <c r="E629" s="399"/>
      <c r="G629" s="399"/>
      <c r="K629" s="399"/>
      <c r="M629" s="399"/>
      <c r="O629" s="399"/>
      <c r="P629" s="400"/>
    </row>
    <row r="630">
      <c r="A630" s="4"/>
      <c r="B630" s="4"/>
      <c r="E630" s="399"/>
      <c r="G630" s="399"/>
      <c r="K630" s="399"/>
      <c r="M630" s="399"/>
      <c r="O630" s="399"/>
      <c r="P630" s="400"/>
    </row>
    <row r="631">
      <c r="A631" s="4"/>
      <c r="B631" s="4"/>
      <c r="E631" s="399"/>
      <c r="G631" s="399"/>
      <c r="K631" s="399"/>
      <c r="M631" s="399"/>
      <c r="O631" s="399"/>
      <c r="P631" s="400"/>
    </row>
    <row r="632">
      <c r="A632" s="4"/>
      <c r="B632" s="4"/>
      <c r="E632" s="399"/>
      <c r="G632" s="399"/>
      <c r="K632" s="399"/>
      <c r="M632" s="399"/>
      <c r="O632" s="399"/>
      <c r="P632" s="400"/>
    </row>
    <row r="633">
      <c r="A633" s="4"/>
      <c r="B633" s="4"/>
      <c r="E633" s="399"/>
      <c r="G633" s="399"/>
      <c r="K633" s="399"/>
      <c r="M633" s="399"/>
      <c r="O633" s="399"/>
      <c r="P633" s="400"/>
    </row>
    <row r="634">
      <c r="A634" s="4"/>
      <c r="B634" s="4"/>
      <c r="E634" s="399"/>
      <c r="G634" s="399"/>
      <c r="K634" s="399"/>
      <c r="M634" s="399"/>
      <c r="O634" s="399"/>
      <c r="P634" s="400"/>
    </row>
    <row r="635">
      <c r="A635" s="4"/>
      <c r="B635" s="4"/>
      <c r="E635" s="399"/>
      <c r="G635" s="399"/>
      <c r="K635" s="399"/>
      <c r="M635" s="399"/>
      <c r="O635" s="399"/>
      <c r="P635" s="400"/>
    </row>
    <row r="636">
      <c r="A636" s="4"/>
      <c r="B636" s="4"/>
      <c r="E636" s="399"/>
      <c r="G636" s="399"/>
      <c r="K636" s="399"/>
      <c r="M636" s="399"/>
      <c r="O636" s="399"/>
      <c r="P636" s="400"/>
    </row>
    <row r="637">
      <c r="A637" s="4"/>
      <c r="B637" s="4"/>
      <c r="E637" s="399"/>
      <c r="G637" s="399"/>
      <c r="K637" s="399"/>
      <c r="M637" s="399"/>
      <c r="O637" s="399"/>
      <c r="P637" s="400"/>
    </row>
    <row r="638">
      <c r="A638" s="4"/>
      <c r="B638" s="4"/>
      <c r="E638" s="399"/>
      <c r="G638" s="399"/>
      <c r="K638" s="399"/>
      <c r="M638" s="399"/>
      <c r="O638" s="399"/>
      <c r="P638" s="400"/>
    </row>
    <row r="639">
      <c r="A639" s="4"/>
      <c r="B639" s="4"/>
      <c r="E639" s="399"/>
      <c r="G639" s="399"/>
      <c r="K639" s="399"/>
      <c r="M639" s="399"/>
      <c r="O639" s="399"/>
      <c r="P639" s="400"/>
    </row>
    <row r="640">
      <c r="A640" s="4"/>
      <c r="B640" s="4"/>
      <c r="E640" s="399"/>
      <c r="G640" s="399"/>
      <c r="K640" s="399"/>
      <c r="M640" s="399"/>
      <c r="O640" s="399"/>
      <c r="P640" s="400"/>
    </row>
    <row r="641">
      <c r="A641" s="4"/>
      <c r="B641" s="4"/>
      <c r="E641" s="399"/>
      <c r="G641" s="399"/>
      <c r="K641" s="399"/>
      <c r="M641" s="399"/>
      <c r="O641" s="399"/>
      <c r="P641" s="400"/>
    </row>
    <row r="642">
      <c r="A642" s="4"/>
      <c r="B642" s="4"/>
      <c r="E642" s="399"/>
      <c r="G642" s="399"/>
      <c r="K642" s="399"/>
      <c r="M642" s="399"/>
      <c r="O642" s="399"/>
      <c r="P642" s="400"/>
    </row>
    <row r="643">
      <c r="A643" s="4"/>
      <c r="B643" s="4"/>
      <c r="E643" s="399"/>
      <c r="G643" s="399"/>
      <c r="K643" s="399"/>
      <c r="M643" s="399"/>
      <c r="O643" s="399"/>
      <c r="P643" s="400"/>
    </row>
    <row r="644">
      <c r="A644" s="4"/>
      <c r="B644" s="4"/>
      <c r="E644" s="399"/>
      <c r="G644" s="399"/>
      <c r="K644" s="399"/>
      <c r="M644" s="399"/>
      <c r="O644" s="399"/>
      <c r="P644" s="400"/>
    </row>
    <row r="645">
      <c r="A645" s="4"/>
      <c r="B645" s="4"/>
      <c r="E645" s="399"/>
      <c r="G645" s="399"/>
      <c r="K645" s="399"/>
      <c r="M645" s="399"/>
      <c r="O645" s="399"/>
      <c r="P645" s="400"/>
    </row>
    <row r="646">
      <c r="A646" s="4"/>
      <c r="B646" s="4"/>
      <c r="E646" s="399"/>
      <c r="G646" s="399"/>
      <c r="K646" s="399"/>
      <c r="M646" s="399"/>
      <c r="O646" s="399"/>
      <c r="P646" s="400"/>
    </row>
    <row r="647">
      <c r="A647" s="4"/>
      <c r="B647" s="4"/>
      <c r="E647" s="399"/>
      <c r="G647" s="399"/>
      <c r="K647" s="399"/>
      <c r="M647" s="399"/>
      <c r="O647" s="399"/>
      <c r="P647" s="400"/>
    </row>
    <row r="648">
      <c r="A648" s="4"/>
      <c r="B648" s="4"/>
      <c r="E648" s="399"/>
      <c r="G648" s="399"/>
      <c r="K648" s="399"/>
      <c r="M648" s="399"/>
      <c r="O648" s="399"/>
      <c r="P648" s="400"/>
    </row>
    <row r="649">
      <c r="A649" s="4"/>
      <c r="B649" s="4"/>
      <c r="E649" s="399"/>
      <c r="G649" s="399"/>
      <c r="K649" s="399"/>
      <c r="M649" s="399"/>
      <c r="O649" s="399"/>
      <c r="P649" s="400"/>
    </row>
    <row r="650">
      <c r="A650" s="4"/>
      <c r="B650" s="4"/>
      <c r="E650" s="399"/>
      <c r="G650" s="399"/>
      <c r="K650" s="399"/>
      <c r="M650" s="399"/>
      <c r="O650" s="399"/>
      <c r="P650" s="400"/>
    </row>
    <row r="651">
      <c r="A651" s="4"/>
      <c r="B651" s="4"/>
      <c r="E651" s="399"/>
      <c r="G651" s="399"/>
      <c r="K651" s="399"/>
      <c r="M651" s="399"/>
      <c r="O651" s="399"/>
      <c r="P651" s="400"/>
    </row>
    <row r="652">
      <c r="A652" s="4"/>
      <c r="B652" s="4"/>
      <c r="E652" s="399"/>
      <c r="G652" s="399"/>
      <c r="K652" s="399"/>
      <c r="M652" s="399"/>
      <c r="O652" s="399"/>
      <c r="P652" s="400"/>
    </row>
    <row r="653">
      <c r="A653" s="4"/>
      <c r="B653" s="4"/>
      <c r="E653" s="399"/>
      <c r="G653" s="399"/>
      <c r="K653" s="399"/>
      <c r="M653" s="399"/>
      <c r="O653" s="399"/>
      <c r="P653" s="400"/>
    </row>
    <row r="654">
      <c r="A654" s="4"/>
      <c r="B654" s="4"/>
      <c r="E654" s="399"/>
      <c r="G654" s="399"/>
      <c r="K654" s="399"/>
      <c r="M654" s="399"/>
      <c r="O654" s="399"/>
      <c r="P654" s="400"/>
    </row>
    <row r="655">
      <c r="A655" s="4"/>
      <c r="B655" s="4"/>
      <c r="E655" s="399"/>
      <c r="G655" s="399"/>
      <c r="K655" s="399"/>
      <c r="M655" s="399"/>
      <c r="O655" s="399"/>
      <c r="P655" s="400"/>
    </row>
    <row r="656">
      <c r="A656" s="4"/>
      <c r="B656" s="4"/>
      <c r="E656" s="399"/>
      <c r="G656" s="399"/>
      <c r="K656" s="399"/>
      <c r="M656" s="399"/>
      <c r="O656" s="399"/>
      <c r="P656" s="400"/>
    </row>
    <row r="657">
      <c r="A657" s="4"/>
      <c r="B657" s="4"/>
      <c r="E657" s="399"/>
      <c r="G657" s="399"/>
      <c r="K657" s="399"/>
      <c r="M657" s="399"/>
      <c r="O657" s="399"/>
      <c r="P657" s="400"/>
    </row>
    <row r="658">
      <c r="A658" s="4"/>
      <c r="B658" s="4"/>
      <c r="E658" s="399"/>
      <c r="G658" s="399"/>
      <c r="K658" s="399"/>
      <c r="M658" s="399"/>
      <c r="O658" s="399"/>
      <c r="P658" s="400"/>
    </row>
    <row r="659">
      <c r="A659" s="4"/>
      <c r="B659" s="4"/>
      <c r="E659" s="399"/>
      <c r="G659" s="399"/>
      <c r="K659" s="399"/>
      <c r="M659" s="399"/>
      <c r="O659" s="399"/>
      <c r="P659" s="400"/>
    </row>
    <row r="660">
      <c r="A660" s="4"/>
      <c r="B660" s="4"/>
      <c r="E660" s="399"/>
      <c r="G660" s="399"/>
      <c r="K660" s="399"/>
      <c r="M660" s="399"/>
      <c r="O660" s="399"/>
      <c r="P660" s="400"/>
    </row>
    <row r="661">
      <c r="A661" s="4"/>
      <c r="B661" s="4"/>
      <c r="E661" s="399"/>
      <c r="G661" s="399"/>
      <c r="K661" s="399"/>
      <c r="M661" s="399"/>
      <c r="O661" s="399"/>
      <c r="P661" s="400"/>
    </row>
    <row r="662">
      <c r="A662" s="4"/>
      <c r="B662" s="4"/>
      <c r="E662" s="399"/>
      <c r="G662" s="399"/>
      <c r="K662" s="399"/>
      <c r="M662" s="399"/>
      <c r="O662" s="399"/>
      <c r="P662" s="400"/>
    </row>
    <row r="663">
      <c r="A663" s="4"/>
      <c r="B663" s="4"/>
      <c r="E663" s="399"/>
      <c r="G663" s="399"/>
      <c r="K663" s="399"/>
      <c r="M663" s="399"/>
      <c r="O663" s="399"/>
      <c r="P663" s="400"/>
    </row>
    <row r="664">
      <c r="A664" s="4"/>
      <c r="B664" s="4"/>
      <c r="E664" s="399"/>
      <c r="G664" s="399"/>
      <c r="K664" s="399"/>
      <c r="M664" s="399"/>
      <c r="O664" s="399"/>
      <c r="P664" s="400"/>
    </row>
    <row r="665">
      <c r="A665" s="4"/>
      <c r="B665" s="4"/>
      <c r="E665" s="399"/>
      <c r="G665" s="399"/>
      <c r="K665" s="399"/>
      <c r="M665" s="399"/>
      <c r="O665" s="399"/>
      <c r="P665" s="400"/>
    </row>
    <row r="666">
      <c r="A666" s="4"/>
      <c r="B666" s="4"/>
      <c r="E666" s="399"/>
      <c r="G666" s="399"/>
      <c r="K666" s="399"/>
      <c r="M666" s="399"/>
      <c r="O666" s="399"/>
      <c r="P666" s="400"/>
    </row>
    <row r="667">
      <c r="A667" s="4"/>
      <c r="B667" s="4"/>
      <c r="E667" s="399"/>
      <c r="G667" s="399"/>
      <c r="K667" s="399"/>
      <c r="M667" s="399"/>
      <c r="O667" s="399"/>
      <c r="P667" s="400"/>
    </row>
    <row r="668">
      <c r="A668" s="4"/>
      <c r="B668" s="4"/>
      <c r="E668" s="399"/>
      <c r="G668" s="399"/>
      <c r="K668" s="399"/>
      <c r="M668" s="399"/>
      <c r="O668" s="399"/>
      <c r="P668" s="400"/>
    </row>
    <row r="669">
      <c r="A669" s="4"/>
      <c r="B669" s="4"/>
      <c r="E669" s="399"/>
      <c r="G669" s="399"/>
      <c r="K669" s="399"/>
      <c r="M669" s="399"/>
      <c r="O669" s="399"/>
      <c r="P669" s="400"/>
    </row>
    <row r="670">
      <c r="A670" s="4"/>
      <c r="B670" s="4"/>
      <c r="E670" s="399"/>
      <c r="G670" s="399"/>
      <c r="K670" s="399"/>
      <c r="M670" s="399"/>
      <c r="O670" s="399"/>
      <c r="P670" s="400"/>
    </row>
    <row r="671">
      <c r="A671" s="4"/>
      <c r="B671" s="4"/>
      <c r="E671" s="399"/>
      <c r="G671" s="399"/>
      <c r="K671" s="399"/>
      <c r="M671" s="399"/>
      <c r="O671" s="399"/>
      <c r="P671" s="400"/>
    </row>
    <row r="672">
      <c r="A672" s="4"/>
      <c r="B672" s="4"/>
      <c r="E672" s="399"/>
      <c r="G672" s="399"/>
      <c r="K672" s="399"/>
      <c r="M672" s="399"/>
      <c r="O672" s="399"/>
      <c r="P672" s="400"/>
    </row>
    <row r="673">
      <c r="A673" s="4"/>
      <c r="B673" s="4"/>
      <c r="E673" s="399"/>
      <c r="G673" s="399"/>
      <c r="K673" s="399"/>
      <c r="M673" s="399"/>
      <c r="O673" s="399"/>
      <c r="P673" s="400"/>
    </row>
    <row r="674">
      <c r="A674" s="4"/>
      <c r="B674" s="4"/>
      <c r="E674" s="399"/>
      <c r="G674" s="399"/>
      <c r="K674" s="399"/>
      <c r="M674" s="399"/>
      <c r="O674" s="399"/>
      <c r="P674" s="400"/>
    </row>
    <row r="675">
      <c r="A675" s="4"/>
      <c r="B675" s="4"/>
      <c r="E675" s="399"/>
      <c r="G675" s="399"/>
      <c r="K675" s="399"/>
      <c r="M675" s="399"/>
      <c r="O675" s="399"/>
      <c r="P675" s="400"/>
    </row>
    <row r="676">
      <c r="A676" s="4"/>
      <c r="B676" s="4"/>
      <c r="E676" s="399"/>
      <c r="G676" s="399"/>
      <c r="K676" s="399"/>
      <c r="M676" s="399"/>
      <c r="O676" s="399"/>
      <c r="P676" s="400"/>
    </row>
    <row r="677">
      <c r="A677" s="4"/>
      <c r="B677" s="4"/>
      <c r="E677" s="399"/>
      <c r="G677" s="399"/>
      <c r="K677" s="399"/>
      <c r="M677" s="399"/>
      <c r="O677" s="399"/>
      <c r="P677" s="400"/>
    </row>
    <row r="678">
      <c r="A678" s="4"/>
      <c r="B678" s="4"/>
      <c r="E678" s="399"/>
      <c r="G678" s="399"/>
      <c r="K678" s="399"/>
      <c r="M678" s="399"/>
      <c r="O678" s="399"/>
      <c r="P678" s="400"/>
    </row>
    <row r="679">
      <c r="A679" s="4"/>
      <c r="B679" s="4"/>
      <c r="E679" s="399"/>
      <c r="G679" s="399"/>
      <c r="K679" s="399"/>
      <c r="M679" s="399"/>
      <c r="O679" s="399"/>
      <c r="P679" s="400"/>
    </row>
    <row r="680">
      <c r="A680" s="4"/>
      <c r="B680" s="4"/>
      <c r="E680" s="399"/>
      <c r="G680" s="399"/>
      <c r="K680" s="399"/>
      <c r="M680" s="399"/>
      <c r="O680" s="399"/>
      <c r="P680" s="400"/>
    </row>
    <row r="681">
      <c r="A681" s="4"/>
      <c r="B681" s="4"/>
      <c r="E681" s="399"/>
      <c r="G681" s="399"/>
      <c r="K681" s="399"/>
      <c r="M681" s="399"/>
      <c r="O681" s="399"/>
      <c r="P681" s="400"/>
    </row>
    <row r="682">
      <c r="A682" s="4"/>
      <c r="B682" s="4"/>
      <c r="E682" s="399"/>
      <c r="G682" s="399"/>
      <c r="K682" s="399"/>
      <c r="M682" s="399"/>
      <c r="O682" s="399"/>
      <c r="P682" s="400"/>
    </row>
    <row r="683">
      <c r="A683" s="4"/>
      <c r="B683" s="4"/>
      <c r="E683" s="399"/>
      <c r="G683" s="399"/>
      <c r="K683" s="399"/>
      <c r="M683" s="399"/>
      <c r="O683" s="399"/>
      <c r="P683" s="400"/>
    </row>
    <row r="684">
      <c r="A684" s="4"/>
      <c r="B684" s="4"/>
      <c r="E684" s="399"/>
      <c r="G684" s="399"/>
      <c r="K684" s="399"/>
      <c r="M684" s="399"/>
      <c r="O684" s="399"/>
      <c r="P684" s="400"/>
    </row>
    <row r="685">
      <c r="A685" s="4"/>
      <c r="B685" s="4"/>
      <c r="E685" s="399"/>
      <c r="G685" s="399"/>
      <c r="K685" s="399"/>
      <c r="M685" s="399"/>
      <c r="O685" s="399"/>
      <c r="P685" s="400"/>
    </row>
    <row r="686">
      <c r="A686" s="4"/>
      <c r="B686" s="4"/>
      <c r="E686" s="399"/>
      <c r="G686" s="399"/>
      <c r="K686" s="399"/>
      <c r="M686" s="399"/>
      <c r="O686" s="399"/>
      <c r="P686" s="400"/>
    </row>
    <row r="687">
      <c r="A687" s="4"/>
      <c r="B687" s="4"/>
      <c r="E687" s="399"/>
      <c r="G687" s="399"/>
      <c r="K687" s="399"/>
      <c r="M687" s="399"/>
      <c r="O687" s="399"/>
      <c r="P687" s="400"/>
    </row>
    <row r="688">
      <c r="A688" s="4"/>
      <c r="B688" s="4"/>
      <c r="E688" s="399"/>
      <c r="G688" s="399"/>
      <c r="K688" s="399"/>
      <c r="M688" s="399"/>
      <c r="O688" s="399"/>
      <c r="P688" s="400"/>
    </row>
    <row r="689">
      <c r="A689" s="4"/>
      <c r="B689" s="4"/>
      <c r="E689" s="399"/>
      <c r="G689" s="399"/>
      <c r="K689" s="399"/>
      <c r="M689" s="399"/>
      <c r="O689" s="399"/>
      <c r="P689" s="400"/>
    </row>
    <row r="690">
      <c r="A690" s="4"/>
      <c r="B690" s="4"/>
      <c r="E690" s="399"/>
      <c r="G690" s="399"/>
      <c r="K690" s="399"/>
      <c r="M690" s="399"/>
      <c r="O690" s="399"/>
      <c r="P690" s="400"/>
    </row>
    <row r="691">
      <c r="A691" s="4"/>
      <c r="B691" s="4"/>
      <c r="E691" s="399"/>
      <c r="G691" s="399"/>
      <c r="K691" s="399"/>
      <c r="M691" s="399"/>
      <c r="O691" s="399"/>
      <c r="P691" s="400"/>
    </row>
    <row r="692">
      <c r="A692" s="4"/>
      <c r="B692" s="4"/>
      <c r="E692" s="399"/>
      <c r="G692" s="399"/>
      <c r="K692" s="399"/>
      <c r="M692" s="399"/>
      <c r="O692" s="399"/>
      <c r="P692" s="400"/>
    </row>
    <row r="693">
      <c r="A693" s="4"/>
      <c r="B693" s="4"/>
      <c r="E693" s="399"/>
      <c r="G693" s="399"/>
      <c r="K693" s="399"/>
      <c r="M693" s="399"/>
      <c r="O693" s="399"/>
      <c r="P693" s="400"/>
    </row>
    <row r="694">
      <c r="A694" s="4"/>
      <c r="B694" s="4"/>
      <c r="E694" s="399"/>
      <c r="G694" s="399"/>
      <c r="K694" s="399"/>
      <c r="M694" s="399"/>
      <c r="O694" s="399"/>
      <c r="P694" s="400"/>
    </row>
    <row r="695">
      <c r="A695" s="4"/>
      <c r="B695" s="4"/>
      <c r="E695" s="399"/>
      <c r="G695" s="399"/>
      <c r="K695" s="399"/>
      <c r="M695" s="399"/>
      <c r="O695" s="399"/>
      <c r="P695" s="400"/>
    </row>
    <row r="696">
      <c r="A696" s="4"/>
      <c r="B696" s="4"/>
      <c r="E696" s="399"/>
      <c r="G696" s="399"/>
      <c r="K696" s="399"/>
      <c r="M696" s="399"/>
      <c r="O696" s="399"/>
      <c r="P696" s="400"/>
    </row>
    <row r="697">
      <c r="A697" s="4"/>
      <c r="B697" s="4"/>
      <c r="E697" s="399"/>
      <c r="G697" s="399"/>
      <c r="K697" s="399"/>
      <c r="M697" s="399"/>
      <c r="O697" s="399"/>
      <c r="P697" s="400"/>
    </row>
    <row r="698">
      <c r="A698" s="4"/>
      <c r="B698" s="4"/>
      <c r="E698" s="399"/>
      <c r="G698" s="399"/>
      <c r="K698" s="399"/>
      <c r="M698" s="399"/>
      <c r="O698" s="399"/>
      <c r="P698" s="400"/>
    </row>
    <row r="699">
      <c r="A699" s="4"/>
      <c r="B699" s="4"/>
      <c r="E699" s="399"/>
      <c r="G699" s="399"/>
      <c r="K699" s="399"/>
      <c r="M699" s="399"/>
      <c r="O699" s="399"/>
      <c r="P699" s="400"/>
    </row>
    <row r="700">
      <c r="A700" s="4"/>
      <c r="B700" s="4"/>
      <c r="E700" s="399"/>
      <c r="G700" s="399"/>
      <c r="K700" s="399"/>
      <c r="M700" s="399"/>
      <c r="O700" s="399"/>
      <c r="P700" s="400"/>
    </row>
    <row r="701">
      <c r="A701" s="4"/>
      <c r="B701" s="4"/>
      <c r="E701" s="399"/>
      <c r="G701" s="399"/>
      <c r="K701" s="399"/>
      <c r="M701" s="399"/>
      <c r="O701" s="399"/>
      <c r="P701" s="400"/>
    </row>
    <row r="702">
      <c r="A702" s="4"/>
      <c r="B702" s="4"/>
      <c r="E702" s="399"/>
      <c r="G702" s="399"/>
      <c r="K702" s="399"/>
      <c r="M702" s="399"/>
      <c r="O702" s="399"/>
      <c r="P702" s="400"/>
    </row>
    <row r="703">
      <c r="A703" s="4"/>
      <c r="B703" s="4"/>
      <c r="E703" s="399"/>
      <c r="G703" s="399"/>
      <c r="K703" s="399"/>
      <c r="M703" s="399"/>
      <c r="O703" s="399"/>
      <c r="P703" s="400"/>
    </row>
    <row r="704">
      <c r="A704" s="4"/>
      <c r="B704" s="4"/>
      <c r="E704" s="399"/>
      <c r="G704" s="399"/>
      <c r="K704" s="399"/>
      <c r="M704" s="399"/>
      <c r="O704" s="399"/>
      <c r="P704" s="400"/>
    </row>
    <row r="705">
      <c r="A705" s="4"/>
      <c r="B705" s="4"/>
      <c r="E705" s="399"/>
      <c r="G705" s="399"/>
      <c r="K705" s="399"/>
      <c r="M705" s="399"/>
      <c r="O705" s="399"/>
      <c r="P705" s="400"/>
    </row>
    <row r="706">
      <c r="A706" s="4"/>
      <c r="B706" s="4"/>
      <c r="E706" s="399"/>
      <c r="G706" s="399"/>
      <c r="K706" s="399"/>
      <c r="M706" s="399"/>
      <c r="O706" s="399"/>
      <c r="P706" s="400"/>
    </row>
    <row r="707">
      <c r="A707" s="4"/>
      <c r="B707" s="4"/>
      <c r="E707" s="399"/>
      <c r="G707" s="399"/>
      <c r="K707" s="399"/>
      <c r="M707" s="399"/>
      <c r="O707" s="399"/>
      <c r="P707" s="400"/>
    </row>
    <row r="708">
      <c r="A708" s="4"/>
      <c r="B708" s="4"/>
      <c r="E708" s="399"/>
      <c r="G708" s="399"/>
      <c r="K708" s="399"/>
      <c r="M708" s="399"/>
      <c r="O708" s="399"/>
      <c r="P708" s="400"/>
    </row>
    <row r="709">
      <c r="A709" s="4"/>
      <c r="B709" s="4"/>
      <c r="E709" s="399"/>
      <c r="G709" s="399"/>
      <c r="K709" s="399"/>
      <c r="M709" s="399"/>
      <c r="O709" s="399"/>
      <c r="P709" s="400"/>
    </row>
    <row r="710">
      <c r="A710" s="4"/>
      <c r="B710" s="4"/>
      <c r="E710" s="399"/>
      <c r="G710" s="399"/>
      <c r="K710" s="399"/>
      <c r="M710" s="399"/>
      <c r="O710" s="399"/>
      <c r="P710" s="400"/>
    </row>
    <row r="711">
      <c r="A711" s="4"/>
      <c r="B711" s="4"/>
      <c r="E711" s="399"/>
      <c r="G711" s="399"/>
      <c r="K711" s="399"/>
      <c r="M711" s="399"/>
      <c r="O711" s="399"/>
      <c r="P711" s="400"/>
    </row>
    <row r="712">
      <c r="A712" s="4"/>
      <c r="B712" s="4"/>
      <c r="E712" s="399"/>
      <c r="G712" s="399"/>
      <c r="K712" s="399"/>
      <c r="M712" s="399"/>
      <c r="O712" s="399"/>
      <c r="P712" s="400"/>
    </row>
    <row r="713">
      <c r="A713" s="4"/>
      <c r="B713" s="4"/>
      <c r="E713" s="399"/>
      <c r="G713" s="399"/>
      <c r="K713" s="399"/>
      <c r="M713" s="399"/>
      <c r="O713" s="399"/>
      <c r="P713" s="400"/>
    </row>
    <row r="714">
      <c r="A714" s="4"/>
      <c r="B714" s="4"/>
      <c r="E714" s="399"/>
      <c r="G714" s="399"/>
      <c r="K714" s="399"/>
      <c r="M714" s="399"/>
      <c r="O714" s="399"/>
      <c r="P714" s="400"/>
    </row>
    <row r="715">
      <c r="A715" s="4"/>
      <c r="B715" s="4"/>
      <c r="E715" s="399"/>
      <c r="G715" s="399"/>
      <c r="K715" s="399"/>
      <c r="M715" s="399"/>
      <c r="O715" s="399"/>
      <c r="P715" s="400"/>
    </row>
    <row r="716">
      <c r="A716" s="4"/>
      <c r="B716" s="4"/>
      <c r="E716" s="399"/>
      <c r="G716" s="399"/>
      <c r="K716" s="399"/>
      <c r="M716" s="399"/>
      <c r="O716" s="399"/>
      <c r="P716" s="400"/>
    </row>
    <row r="717">
      <c r="A717" s="4"/>
      <c r="B717" s="4"/>
      <c r="E717" s="399"/>
      <c r="G717" s="399"/>
      <c r="K717" s="399"/>
      <c r="M717" s="399"/>
      <c r="O717" s="399"/>
      <c r="P717" s="400"/>
    </row>
    <row r="718">
      <c r="A718" s="4"/>
      <c r="B718" s="4"/>
      <c r="E718" s="399"/>
      <c r="G718" s="399"/>
      <c r="K718" s="399"/>
      <c r="M718" s="399"/>
      <c r="O718" s="399"/>
      <c r="P718" s="400"/>
    </row>
    <row r="719">
      <c r="A719" s="4"/>
      <c r="B719" s="4"/>
      <c r="E719" s="399"/>
      <c r="G719" s="399"/>
      <c r="K719" s="399"/>
      <c r="M719" s="399"/>
      <c r="O719" s="399"/>
      <c r="P719" s="400"/>
    </row>
    <row r="720">
      <c r="A720" s="4"/>
      <c r="B720" s="4"/>
      <c r="E720" s="399"/>
      <c r="G720" s="399"/>
      <c r="K720" s="399"/>
      <c r="M720" s="399"/>
      <c r="O720" s="399"/>
      <c r="P720" s="400"/>
    </row>
    <row r="721">
      <c r="A721" s="4"/>
      <c r="B721" s="4"/>
      <c r="E721" s="399"/>
      <c r="G721" s="399"/>
      <c r="K721" s="399"/>
      <c r="M721" s="399"/>
      <c r="O721" s="399"/>
      <c r="P721" s="400"/>
    </row>
    <row r="722">
      <c r="A722" s="4"/>
      <c r="B722" s="4"/>
      <c r="E722" s="399"/>
      <c r="G722" s="399"/>
      <c r="K722" s="399"/>
      <c r="M722" s="399"/>
      <c r="O722" s="399"/>
      <c r="P722" s="400"/>
    </row>
    <row r="723">
      <c r="A723" s="4"/>
      <c r="B723" s="4"/>
      <c r="E723" s="399"/>
      <c r="G723" s="399"/>
      <c r="K723" s="399"/>
      <c r="M723" s="399"/>
      <c r="O723" s="399"/>
      <c r="P723" s="400"/>
    </row>
    <row r="724">
      <c r="A724" s="4"/>
      <c r="B724" s="4"/>
      <c r="E724" s="399"/>
      <c r="G724" s="399"/>
      <c r="K724" s="399"/>
      <c r="M724" s="399"/>
      <c r="O724" s="399"/>
      <c r="P724" s="400"/>
    </row>
    <row r="725">
      <c r="A725" s="4"/>
      <c r="B725" s="4"/>
      <c r="E725" s="399"/>
      <c r="G725" s="399"/>
      <c r="K725" s="399"/>
      <c r="M725" s="399"/>
      <c r="O725" s="399"/>
      <c r="P725" s="400"/>
    </row>
    <row r="726">
      <c r="A726" s="4"/>
      <c r="B726" s="4"/>
      <c r="E726" s="399"/>
      <c r="G726" s="399"/>
      <c r="K726" s="399"/>
      <c r="M726" s="399"/>
      <c r="O726" s="399"/>
      <c r="P726" s="400"/>
    </row>
    <row r="727">
      <c r="A727" s="4"/>
      <c r="B727" s="4"/>
      <c r="E727" s="399"/>
      <c r="G727" s="399"/>
      <c r="K727" s="399"/>
      <c r="M727" s="399"/>
      <c r="O727" s="399"/>
      <c r="P727" s="400"/>
    </row>
    <row r="728">
      <c r="A728" s="4"/>
      <c r="B728" s="4"/>
      <c r="E728" s="399"/>
      <c r="G728" s="399"/>
      <c r="K728" s="399"/>
      <c r="M728" s="399"/>
      <c r="O728" s="399"/>
      <c r="P728" s="400"/>
    </row>
    <row r="729">
      <c r="A729" s="4"/>
      <c r="B729" s="4"/>
      <c r="E729" s="399"/>
      <c r="G729" s="399"/>
      <c r="K729" s="399"/>
      <c r="M729" s="399"/>
      <c r="O729" s="399"/>
      <c r="P729" s="400"/>
    </row>
    <row r="730">
      <c r="A730" s="4"/>
      <c r="B730" s="4"/>
      <c r="E730" s="399"/>
      <c r="G730" s="399"/>
      <c r="K730" s="399"/>
      <c r="M730" s="399"/>
      <c r="O730" s="399"/>
      <c r="P730" s="400"/>
    </row>
    <row r="731">
      <c r="A731" s="4"/>
      <c r="B731" s="4"/>
      <c r="E731" s="399"/>
      <c r="G731" s="399"/>
      <c r="K731" s="399"/>
      <c r="M731" s="399"/>
      <c r="O731" s="399"/>
      <c r="P731" s="400"/>
    </row>
    <row r="732">
      <c r="A732" s="4"/>
      <c r="B732" s="4"/>
      <c r="E732" s="399"/>
      <c r="G732" s="399"/>
      <c r="K732" s="399"/>
      <c r="M732" s="399"/>
      <c r="O732" s="399"/>
      <c r="P732" s="400"/>
    </row>
    <row r="733">
      <c r="A733" s="4"/>
      <c r="B733" s="4"/>
      <c r="E733" s="399"/>
      <c r="G733" s="399"/>
      <c r="K733" s="399"/>
      <c r="M733" s="399"/>
      <c r="O733" s="399"/>
      <c r="P733" s="400"/>
    </row>
    <row r="734">
      <c r="A734" s="4"/>
      <c r="B734" s="4"/>
      <c r="E734" s="399"/>
      <c r="G734" s="399"/>
      <c r="K734" s="399"/>
      <c r="M734" s="399"/>
      <c r="O734" s="399"/>
      <c r="P734" s="400"/>
    </row>
    <row r="735">
      <c r="A735" s="4"/>
      <c r="B735" s="4"/>
      <c r="E735" s="399"/>
      <c r="G735" s="399"/>
      <c r="K735" s="399"/>
      <c r="M735" s="399"/>
      <c r="O735" s="399"/>
      <c r="P735" s="400"/>
    </row>
    <row r="736">
      <c r="A736" s="4"/>
      <c r="B736" s="4"/>
      <c r="E736" s="399"/>
      <c r="G736" s="399"/>
      <c r="K736" s="399"/>
      <c r="M736" s="399"/>
      <c r="O736" s="399"/>
      <c r="P736" s="400"/>
    </row>
    <row r="737">
      <c r="A737" s="4"/>
      <c r="B737" s="4"/>
      <c r="E737" s="399"/>
      <c r="G737" s="399"/>
      <c r="K737" s="399"/>
      <c r="M737" s="399"/>
      <c r="O737" s="399"/>
      <c r="P737" s="400"/>
    </row>
    <row r="738">
      <c r="A738" s="4"/>
      <c r="B738" s="4"/>
      <c r="E738" s="399"/>
      <c r="G738" s="399"/>
      <c r="K738" s="399"/>
      <c r="M738" s="399"/>
      <c r="O738" s="399"/>
      <c r="P738" s="400"/>
    </row>
    <row r="739">
      <c r="A739" s="4"/>
      <c r="B739" s="4"/>
      <c r="E739" s="399"/>
      <c r="G739" s="399"/>
      <c r="K739" s="399"/>
      <c r="M739" s="399"/>
      <c r="O739" s="399"/>
      <c r="P739" s="400"/>
    </row>
    <row r="740">
      <c r="A740" s="4"/>
      <c r="B740" s="4"/>
      <c r="E740" s="399"/>
      <c r="G740" s="399"/>
      <c r="K740" s="399"/>
      <c r="M740" s="399"/>
      <c r="O740" s="399"/>
      <c r="P740" s="400"/>
    </row>
    <row r="741">
      <c r="A741" s="4"/>
      <c r="B741" s="4"/>
      <c r="E741" s="399"/>
      <c r="G741" s="399"/>
      <c r="K741" s="399"/>
      <c r="M741" s="399"/>
      <c r="O741" s="399"/>
      <c r="P741" s="400"/>
    </row>
    <row r="742">
      <c r="A742" s="4"/>
      <c r="B742" s="4"/>
      <c r="E742" s="399"/>
      <c r="G742" s="399"/>
      <c r="K742" s="399"/>
      <c r="M742" s="399"/>
      <c r="O742" s="399"/>
      <c r="P742" s="400"/>
    </row>
    <row r="743">
      <c r="A743" s="4"/>
      <c r="B743" s="4"/>
      <c r="E743" s="399"/>
      <c r="G743" s="399"/>
      <c r="K743" s="399"/>
      <c r="M743" s="399"/>
      <c r="O743" s="399"/>
      <c r="P743" s="400"/>
    </row>
    <row r="744">
      <c r="A744" s="4"/>
      <c r="B744" s="4"/>
      <c r="E744" s="399"/>
      <c r="G744" s="399"/>
      <c r="K744" s="399"/>
      <c r="M744" s="399"/>
      <c r="O744" s="399"/>
      <c r="P744" s="400"/>
    </row>
    <row r="745">
      <c r="A745" s="4"/>
      <c r="B745" s="4"/>
      <c r="E745" s="399"/>
      <c r="G745" s="399"/>
      <c r="K745" s="399"/>
      <c r="M745" s="399"/>
      <c r="O745" s="399"/>
      <c r="P745" s="400"/>
    </row>
    <row r="746">
      <c r="A746" s="4"/>
      <c r="B746" s="4"/>
      <c r="E746" s="399"/>
      <c r="G746" s="399"/>
      <c r="K746" s="399"/>
      <c r="M746" s="399"/>
      <c r="O746" s="399"/>
      <c r="P746" s="400"/>
    </row>
    <row r="747">
      <c r="A747" s="4"/>
      <c r="B747" s="4"/>
      <c r="E747" s="399"/>
      <c r="G747" s="399"/>
      <c r="K747" s="399"/>
      <c r="M747" s="399"/>
      <c r="O747" s="399"/>
      <c r="P747" s="400"/>
    </row>
    <row r="748">
      <c r="A748" s="4"/>
      <c r="B748" s="4"/>
      <c r="E748" s="399"/>
      <c r="G748" s="399"/>
      <c r="K748" s="399"/>
      <c r="M748" s="399"/>
      <c r="O748" s="399"/>
      <c r="P748" s="400"/>
    </row>
    <row r="749">
      <c r="A749" s="4"/>
      <c r="B749" s="4"/>
      <c r="E749" s="399"/>
      <c r="G749" s="399"/>
      <c r="K749" s="399"/>
      <c r="M749" s="399"/>
      <c r="O749" s="399"/>
      <c r="P749" s="400"/>
    </row>
    <row r="750">
      <c r="A750" s="4"/>
      <c r="B750" s="4"/>
      <c r="E750" s="399"/>
      <c r="G750" s="399"/>
      <c r="K750" s="399"/>
      <c r="M750" s="399"/>
      <c r="O750" s="399"/>
      <c r="P750" s="400"/>
    </row>
    <row r="751">
      <c r="A751" s="4"/>
      <c r="B751" s="4"/>
      <c r="E751" s="399"/>
      <c r="G751" s="399"/>
      <c r="K751" s="399"/>
      <c r="M751" s="399"/>
      <c r="O751" s="399"/>
      <c r="P751" s="400"/>
    </row>
    <row r="752">
      <c r="A752" s="4"/>
      <c r="B752" s="4"/>
      <c r="E752" s="399"/>
      <c r="G752" s="399"/>
      <c r="K752" s="399"/>
      <c r="M752" s="399"/>
      <c r="O752" s="399"/>
      <c r="P752" s="400"/>
    </row>
    <row r="753">
      <c r="A753" s="4"/>
      <c r="B753" s="4"/>
      <c r="E753" s="399"/>
      <c r="G753" s="399"/>
      <c r="K753" s="399"/>
      <c r="M753" s="399"/>
      <c r="O753" s="399"/>
      <c r="P753" s="400"/>
    </row>
    <row r="754">
      <c r="A754" s="4"/>
      <c r="B754" s="4"/>
      <c r="E754" s="399"/>
      <c r="G754" s="399"/>
      <c r="K754" s="399"/>
      <c r="M754" s="399"/>
      <c r="O754" s="399"/>
      <c r="P754" s="400"/>
    </row>
    <row r="755">
      <c r="A755" s="4"/>
      <c r="B755" s="4"/>
      <c r="E755" s="399"/>
      <c r="G755" s="399"/>
      <c r="K755" s="399"/>
      <c r="M755" s="399"/>
      <c r="O755" s="399"/>
      <c r="P755" s="400"/>
    </row>
    <row r="756">
      <c r="A756" s="4"/>
      <c r="B756" s="4"/>
      <c r="E756" s="399"/>
      <c r="G756" s="399"/>
      <c r="K756" s="399"/>
      <c r="M756" s="399"/>
      <c r="O756" s="399"/>
      <c r="P756" s="400"/>
    </row>
    <row r="757">
      <c r="A757" s="4"/>
      <c r="B757" s="4"/>
      <c r="E757" s="399"/>
      <c r="G757" s="399"/>
      <c r="K757" s="399"/>
      <c r="M757" s="399"/>
      <c r="O757" s="399"/>
      <c r="P757" s="400"/>
    </row>
    <row r="758">
      <c r="A758" s="4"/>
      <c r="B758" s="4"/>
      <c r="E758" s="399"/>
      <c r="G758" s="399"/>
      <c r="K758" s="399"/>
      <c r="M758" s="399"/>
      <c r="O758" s="399"/>
      <c r="P758" s="400"/>
    </row>
    <row r="759">
      <c r="A759" s="4"/>
      <c r="B759" s="4"/>
      <c r="E759" s="399"/>
      <c r="G759" s="399"/>
      <c r="K759" s="399"/>
      <c r="M759" s="399"/>
      <c r="O759" s="399"/>
      <c r="P759" s="400"/>
    </row>
    <row r="760">
      <c r="A760" s="4"/>
      <c r="B760" s="4"/>
      <c r="E760" s="399"/>
      <c r="G760" s="399"/>
      <c r="K760" s="399"/>
      <c r="M760" s="399"/>
      <c r="O760" s="399"/>
      <c r="P760" s="400"/>
    </row>
    <row r="761">
      <c r="A761" s="4"/>
      <c r="B761" s="4"/>
      <c r="E761" s="399"/>
      <c r="G761" s="399"/>
      <c r="K761" s="399"/>
      <c r="M761" s="399"/>
      <c r="O761" s="399"/>
      <c r="P761" s="400"/>
    </row>
    <row r="762">
      <c r="A762" s="4"/>
      <c r="B762" s="4"/>
      <c r="E762" s="399"/>
      <c r="G762" s="399"/>
      <c r="K762" s="399"/>
      <c r="M762" s="399"/>
      <c r="O762" s="399"/>
      <c r="P762" s="400"/>
    </row>
    <row r="763">
      <c r="A763" s="4"/>
      <c r="B763" s="4"/>
      <c r="E763" s="399"/>
      <c r="G763" s="399"/>
      <c r="K763" s="399"/>
      <c r="M763" s="399"/>
      <c r="O763" s="399"/>
      <c r="P763" s="400"/>
    </row>
    <row r="764">
      <c r="A764" s="4"/>
      <c r="B764" s="4"/>
      <c r="E764" s="399"/>
      <c r="G764" s="399"/>
      <c r="K764" s="399"/>
      <c r="M764" s="399"/>
      <c r="O764" s="399"/>
      <c r="P764" s="400"/>
    </row>
    <row r="765">
      <c r="A765" s="4"/>
      <c r="B765" s="4"/>
      <c r="E765" s="399"/>
      <c r="G765" s="399"/>
      <c r="K765" s="399"/>
      <c r="M765" s="399"/>
      <c r="O765" s="399"/>
      <c r="P765" s="400"/>
    </row>
    <row r="766">
      <c r="A766" s="4"/>
      <c r="B766" s="4"/>
      <c r="E766" s="399"/>
      <c r="G766" s="399"/>
      <c r="K766" s="399"/>
      <c r="M766" s="399"/>
      <c r="O766" s="399"/>
      <c r="P766" s="400"/>
    </row>
    <row r="767">
      <c r="A767" s="4"/>
      <c r="B767" s="4"/>
      <c r="E767" s="399"/>
      <c r="G767" s="399"/>
      <c r="K767" s="399"/>
      <c r="M767" s="399"/>
      <c r="O767" s="399"/>
      <c r="P767" s="400"/>
    </row>
    <row r="768">
      <c r="A768" s="4"/>
      <c r="B768" s="4"/>
      <c r="E768" s="399"/>
      <c r="G768" s="399"/>
      <c r="K768" s="399"/>
      <c r="M768" s="399"/>
      <c r="O768" s="399"/>
      <c r="P768" s="400"/>
    </row>
    <row r="769">
      <c r="A769" s="4"/>
      <c r="B769" s="4"/>
      <c r="E769" s="399"/>
      <c r="G769" s="399"/>
      <c r="K769" s="399"/>
      <c r="M769" s="399"/>
      <c r="O769" s="399"/>
      <c r="P769" s="400"/>
    </row>
    <row r="770">
      <c r="A770" s="4"/>
      <c r="B770" s="4"/>
      <c r="E770" s="399"/>
      <c r="G770" s="399"/>
      <c r="K770" s="399"/>
      <c r="M770" s="399"/>
      <c r="O770" s="399"/>
      <c r="P770" s="400"/>
    </row>
    <row r="771">
      <c r="A771" s="4"/>
      <c r="B771" s="4"/>
      <c r="E771" s="399"/>
      <c r="G771" s="399"/>
      <c r="K771" s="399"/>
      <c r="M771" s="399"/>
      <c r="O771" s="399"/>
      <c r="P771" s="400"/>
    </row>
    <row r="772">
      <c r="A772" s="4"/>
      <c r="B772" s="4"/>
      <c r="E772" s="399"/>
      <c r="G772" s="399"/>
      <c r="K772" s="399"/>
      <c r="M772" s="399"/>
      <c r="O772" s="399"/>
      <c r="P772" s="400"/>
    </row>
    <row r="773">
      <c r="A773" s="4"/>
      <c r="B773" s="4"/>
      <c r="E773" s="399"/>
      <c r="G773" s="399"/>
      <c r="K773" s="399"/>
      <c r="M773" s="399"/>
      <c r="O773" s="399"/>
      <c r="P773" s="400"/>
    </row>
    <row r="774">
      <c r="A774" s="4"/>
      <c r="B774" s="4"/>
      <c r="E774" s="399"/>
      <c r="G774" s="399"/>
      <c r="K774" s="399"/>
      <c r="M774" s="399"/>
      <c r="O774" s="399"/>
      <c r="P774" s="400"/>
    </row>
    <row r="775">
      <c r="A775" s="4"/>
      <c r="B775" s="4"/>
      <c r="E775" s="399"/>
      <c r="G775" s="399"/>
      <c r="K775" s="399"/>
      <c r="M775" s="399"/>
      <c r="O775" s="399"/>
      <c r="P775" s="400"/>
    </row>
    <row r="776">
      <c r="A776" s="4"/>
      <c r="B776" s="4"/>
      <c r="E776" s="399"/>
      <c r="G776" s="399"/>
      <c r="K776" s="399"/>
      <c r="M776" s="399"/>
      <c r="O776" s="399"/>
      <c r="P776" s="400"/>
    </row>
    <row r="777">
      <c r="A777" s="4"/>
      <c r="B777" s="4"/>
      <c r="E777" s="399"/>
      <c r="G777" s="399"/>
      <c r="K777" s="399"/>
      <c r="M777" s="399"/>
      <c r="O777" s="399"/>
      <c r="P777" s="400"/>
    </row>
    <row r="778">
      <c r="A778" s="4"/>
      <c r="B778" s="4"/>
      <c r="E778" s="399"/>
      <c r="G778" s="399"/>
      <c r="K778" s="399"/>
      <c r="M778" s="399"/>
      <c r="O778" s="399"/>
      <c r="P778" s="400"/>
    </row>
    <row r="779">
      <c r="A779" s="4"/>
      <c r="B779" s="4"/>
      <c r="E779" s="399"/>
      <c r="G779" s="399"/>
      <c r="K779" s="399"/>
      <c r="M779" s="399"/>
      <c r="O779" s="399"/>
      <c r="P779" s="400"/>
    </row>
    <row r="780">
      <c r="A780" s="4"/>
      <c r="B780" s="4"/>
      <c r="E780" s="399"/>
      <c r="G780" s="399"/>
      <c r="K780" s="399"/>
      <c r="M780" s="399"/>
      <c r="O780" s="399"/>
      <c r="P780" s="400"/>
    </row>
    <row r="781">
      <c r="A781" s="4"/>
      <c r="B781" s="4"/>
      <c r="E781" s="399"/>
      <c r="G781" s="399"/>
      <c r="K781" s="399"/>
      <c r="M781" s="399"/>
      <c r="O781" s="399"/>
      <c r="P781" s="400"/>
    </row>
    <row r="782">
      <c r="A782" s="4"/>
      <c r="B782" s="4"/>
      <c r="E782" s="399"/>
      <c r="G782" s="399"/>
      <c r="K782" s="399"/>
      <c r="M782" s="399"/>
      <c r="O782" s="399"/>
      <c r="P782" s="400"/>
    </row>
    <row r="783">
      <c r="A783" s="4"/>
      <c r="B783" s="4"/>
      <c r="E783" s="399"/>
      <c r="G783" s="399"/>
      <c r="K783" s="399"/>
      <c r="M783" s="399"/>
      <c r="O783" s="399"/>
      <c r="P783" s="400"/>
    </row>
    <row r="784">
      <c r="A784" s="4"/>
      <c r="B784" s="4"/>
      <c r="E784" s="399"/>
      <c r="G784" s="399"/>
      <c r="K784" s="399"/>
      <c r="M784" s="399"/>
      <c r="O784" s="399"/>
      <c r="P784" s="400"/>
    </row>
    <row r="785">
      <c r="A785" s="4"/>
      <c r="B785" s="4"/>
      <c r="E785" s="399"/>
      <c r="G785" s="399"/>
      <c r="K785" s="399"/>
      <c r="M785" s="399"/>
      <c r="O785" s="399"/>
      <c r="P785" s="400"/>
    </row>
    <row r="786">
      <c r="A786" s="4"/>
      <c r="B786" s="4"/>
      <c r="E786" s="399"/>
      <c r="G786" s="399"/>
      <c r="K786" s="399"/>
      <c r="M786" s="399"/>
      <c r="O786" s="399"/>
      <c r="P786" s="400"/>
    </row>
    <row r="787">
      <c r="A787" s="4"/>
      <c r="B787" s="4"/>
      <c r="E787" s="399"/>
      <c r="G787" s="399"/>
      <c r="K787" s="399"/>
      <c r="M787" s="399"/>
      <c r="O787" s="399"/>
      <c r="P787" s="400"/>
    </row>
    <row r="788">
      <c r="A788" s="4"/>
      <c r="B788" s="4"/>
      <c r="E788" s="399"/>
      <c r="G788" s="399"/>
      <c r="K788" s="399"/>
      <c r="M788" s="399"/>
      <c r="O788" s="399"/>
      <c r="P788" s="400"/>
    </row>
    <row r="789">
      <c r="A789" s="4"/>
      <c r="B789" s="4"/>
      <c r="E789" s="399"/>
      <c r="G789" s="399"/>
      <c r="K789" s="399"/>
      <c r="M789" s="399"/>
      <c r="O789" s="399"/>
      <c r="P789" s="400"/>
    </row>
    <row r="790">
      <c r="A790" s="4"/>
      <c r="B790" s="4"/>
      <c r="E790" s="399"/>
      <c r="G790" s="399"/>
      <c r="K790" s="399"/>
      <c r="M790" s="399"/>
      <c r="O790" s="399"/>
      <c r="P790" s="400"/>
    </row>
    <row r="791">
      <c r="A791" s="4"/>
      <c r="B791" s="4"/>
      <c r="E791" s="399"/>
      <c r="G791" s="399"/>
      <c r="K791" s="399"/>
      <c r="M791" s="399"/>
      <c r="O791" s="399"/>
      <c r="P791" s="400"/>
    </row>
    <row r="792">
      <c r="A792" s="4"/>
      <c r="B792" s="4"/>
      <c r="E792" s="399"/>
      <c r="G792" s="399"/>
      <c r="K792" s="399"/>
      <c r="M792" s="399"/>
      <c r="O792" s="399"/>
      <c r="P792" s="400"/>
    </row>
    <row r="793">
      <c r="A793" s="4"/>
      <c r="B793" s="4"/>
      <c r="E793" s="399"/>
      <c r="G793" s="399"/>
      <c r="K793" s="399"/>
      <c r="M793" s="399"/>
      <c r="O793" s="399"/>
      <c r="P793" s="400"/>
    </row>
    <row r="794">
      <c r="A794" s="4"/>
      <c r="B794" s="4"/>
      <c r="E794" s="399"/>
      <c r="G794" s="399"/>
      <c r="K794" s="399"/>
      <c r="M794" s="399"/>
      <c r="O794" s="399"/>
      <c r="P794" s="400"/>
    </row>
    <row r="795">
      <c r="A795" s="4"/>
      <c r="B795" s="4"/>
      <c r="E795" s="399"/>
      <c r="G795" s="399"/>
      <c r="K795" s="399"/>
      <c r="M795" s="399"/>
      <c r="O795" s="399"/>
      <c r="P795" s="400"/>
    </row>
    <row r="796">
      <c r="A796" s="4"/>
      <c r="B796" s="4"/>
      <c r="E796" s="399"/>
      <c r="G796" s="399"/>
      <c r="K796" s="399"/>
      <c r="M796" s="399"/>
      <c r="O796" s="399"/>
      <c r="P796" s="400"/>
    </row>
    <row r="797">
      <c r="A797" s="4"/>
      <c r="B797" s="4"/>
      <c r="E797" s="399"/>
      <c r="G797" s="399"/>
      <c r="K797" s="399"/>
      <c r="M797" s="399"/>
      <c r="O797" s="399"/>
      <c r="P797" s="400"/>
    </row>
    <row r="798">
      <c r="A798" s="4"/>
      <c r="B798" s="4"/>
      <c r="E798" s="399"/>
      <c r="G798" s="399"/>
      <c r="K798" s="399"/>
      <c r="M798" s="399"/>
      <c r="O798" s="399"/>
      <c r="P798" s="400"/>
    </row>
    <row r="799">
      <c r="A799" s="4"/>
      <c r="B799" s="4"/>
      <c r="E799" s="399"/>
      <c r="G799" s="399"/>
      <c r="K799" s="399"/>
      <c r="M799" s="399"/>
      <c r="O799" s="399"/>
      <c r="P799" s="400"/>
    </row>
    <row r="800">
      <c r="A800" s="4"/>
      <c r="B800" s="4"/>
      <c r="E800" s="399"/>
      <c r="G800" s="399"/>
      <c r="K800" s="399"/>
      <c r="M800" s="399"/>
      <c r="O800" s="399"/>
      <c r="P800" s="400"/>
    </row>
    <row r="801">
      <c r="A801" s="4"/>
      <c r="B801" s="4"/>
      <c r="E801" s="399"/>
      <c r="G801" s="399"/>
      <c r="K801" s="399"/>
      <c r="M801" s="399"/>
      <c r="O801" s="399"/>
      <c r="P801" s="400"/>
    </row>
    <row r="802">
      <c r="A802" s="4"/>
      <c r="B802" s="4"/>
      <c r="E802" s="399"/>
      <c r="G802" s="399"/>
      <c r="K802" s="399"/>
      <c r="M802" s="399"/>
      <c r="O802" s="399"/>
      <c r="P802" s="400"/>
    </row>
    <row r="803">
      <c r="A803" s="4"/>
      <c r="B803" s="4"/>
      <c r="E803" s="399"/>
      <c r="G803" s="399"/>
      <c r="K803" s="399"/>
      <c r="M803" s="399"/>
      <c r="O803" s="399"/>
      <c r="P803" s="400"/>
    </row>
    <row r="804">
      <c r="A804" s="4"/>
      <c r="B804" s="4"/>
      <c r="E804" s="399"/>
      <c r="G804" s="399"/>
      <c r="K804" s="399"/>
      <c r="M804" s="399"/>
      <c r="O804" s="399"/>
      <c r="P804" s="400"/>
    </row>
    <row r="805">
      <c r="A805" s="4"/>
      <c r="B805" s="4"/>
      <c r="E805" s="399"/>
      <c r="G805" s="399"/>
      <c r="K805" s="399"/>
      <c r="M805" s="399"/>
      <c r="O805" s="399"/>
      <c r="P805" s="400"/>
    </row>
    <row r="806">
      <c r="A806" s="4"/>
      <c r="B806" s="4"/>
      <c r="E806" s="399"/>
      <c r="G806" s="399"/>
      <c r="K806" s="399"/>
      <c r="M806" s="399"/>
      <c r="O806" s="399"/>
      <c r="P806" s="400"/>
    </row>
    <row r="807">
      <c r="A807" s="4"/>
      <c r="B807" s="4"/>
      <c r="E807" s="399"/>
      <c r="G807" s="399"/>
      <c r="K807" s="399"/>
      <c r="M807" s="399"/>
      <c r="O807" s="399"/>
      <c r="P807" s="400"/>
    </row>
    <row r="808">
      <c r="A808" s="4"/>
      <c r="B808" s="4"/>
      <c r="E808" s="399"/>
      <c r="G808" s="399"/>
      <c r="K808" s="399"/>
      <c r="M808" s="399"/>
      <c r="O808" s="399"/>
      <c r="P808" s="400"/>
    </row>
    <row r="809">
      <c r="A809" s="4"/>
      <c r="B809" s="4"/>
      <c r="E809" s="399"/>
      <c r="G809" s="399"/>
      <c r="K809" s="399"/>
      <c r="M809" s="399"/>
      <c r="O809" s="399"/>
      <c r="P809" s="400"/>
    </row>
    <row r="810">
      <c r="A810" s="4"/>
      <c r="B810" s="4"/>
      <c r="E810" s="399"/>
      <c r="G810" s="399"/>
      <c r="K810" s="399"/>
      <c r="M810" s="399"/>
      <c r="O810" s="399"/>
      <c r="P810" s="400"/>
    </row>
    <row r="811">
      <c r="A811" s="4"/>
      <c r="B811" s="4"/>
      <c r="E811" s="399"/>
      <c r="G811" s="399"/>
      <c r="K811" s="399"/>
      <c r="M811" s="399"/>
      <c r="O811" s="399"/>
      <c r="P811" s="400"/>
    </row>
    <row r="812">
      <c r="A812" s="4"/>
      <c r="B812" s="4"/>
      <c r="E812" s="399"/>
      <c r="G812" s="399"/>
      <c r="K812" s="399"/>
      <c r="M812" s="399"/>
      <c r="O812" s="399"/>
      <c r="P812" s="400"/>
    </row>
    <row r="813">
      <c r="A813" s="4"/>
      <c r="B813" s="4"/>
      <c r="E813" s="399"/>
      <c r="G813" s="399"/>
      <c r="K813" s="399"/>
      <c r="M813" s="399"/>
      <c r="O813" s="399"/>
      <c r="P813" s="400"/>
    </row>
    <row r="814">
      <c r="A814" s="4"/>
      <c r="B814" s="4"/>
      <c r="E814" s="399"/>
      <c r="G814" s="399"/>
      <c r="K814" s="399"/>
      <c r="M814" s="399"/>
      <c r="O814" s="399"/>
      <c r="P814" s="400"/>
    </row>
    <row r="815">
      <c r="A815" s="4"/>
      <c r="B815" s="4"/>
      <c r="E815" s="399"/>
      <c r="G815" s="399"/>
      <c r="K815" s="399"/>
      <c r="M815" s="399"/>
      <c r="O815" s="399"/>
      <c r="P815" s="400"/>
    </row>
    <row r="816">
      <c r="A816" s="4"/>
      <c r="B816" s="4"/>
      <c r="E816" s="399"/>
      <c r="G816" s="399"/>
      <c r="K816" s="399"/>
      <c r="M816" s="399"/>
      <c r="O816" s="399"/>
      <c r="P816" s="400"/>
    </row>
    <row r="817">
      <c r="A817" s="4"/>
      <c r="B817" s="4"/>
      <c r="E817" s="399"/>
      <c r="G817" s="399"/>
      <c r="K817" s="399"/>
      <c r="M817" s="399"/>
      <c r="O817" s="399"/>
      <c r="P817" s="400"/>
    </row>
    <row r="818">
      <c r="A818" s="4"/>
      <c r="B818" s="4"/>
      <c r="E818" s="399"/>
      <c r="G818" s="399"/>
      <c r="K818" s="399"/>
      <c r="M818" s="399"/>
      <c r="O818" s="399"/>
      <c r="P818" s="400"/>
    </row>
    <row r="819">
      <c r="A819" s="4"/>
      <c r="B819" s="4"/>
      <c r="E819" s="399"/>
      <c r="G819" s="399"/>
      <c r="K819" s="399"/>
      <c r="M819" s="399"/>
      <c r="O819" s="399"/>
      <c r="P819" s="400"/>
    </row>
    <row r="820">
      <c r="A820" s="4"/>
      <c r="B820" s="4"/>
      <c r="E820" s="399"/>
      <c r="G820" s="399"/>
      <c r="K820" s="399"/>
      <c r="M820" s="399"/>
      <c r="O820" s="399"/>
      <c r="P820" s="400"/>
    </row>
    <row r="821">
      <c r="A821" s="4"/>
      <c r="B821" s="4"/>
      <c r="E821" s="399"/>
      <c r="G821" s="399"/>
      <c r="K821" s="399"/>
      <c r="M821" s="399"/>
      <c r="O821" s="399"/>
      <c r="P821" s="400"/>
    </row>
    <row r="822">
      <c r="A822" s="4"/>
      <c r="B822" s="4"/>
      <c r="E822" s="399"/>
      <c r="G822" s="399"/>
      <c r="K822" s="399"/>
      <c r="M822" s="399"/>
      <c r="O822" s="399"/>
      <c r="P822" s="400"/>
    </row>
    <row r="823">
      <c r="A823" s="4"/>
      <c r="B823" s="4"/>
      <c r="E823" s="399"/>
      <c r="G823" s="399"/>
      <c r="K823" s="399"/>
      <c r="M823" s="399"/>
      <c r="O823" s="399"/>
      <c r="P823" s="400"/>
    </row>
    <row r="824">
      <c r="A824" s="4"/>
      <c r="B824" s="4"/>
      <c r="E824" s="399"/>
      <c r="G824" s="399"/>
      <c r="K824" s="399"/>
      <c r="M824" s="399"/>
      <c r="O824" s="399"/>
      <c r="P824" s="400"/>
    </row>
    <row r="825">
      <c r="A825" s="4"/>
      <c r="B825" s="4"/>
      <c r="E825" s="399"/>
      <c r="G825" s="399"/>
      <c r="K825" s="399"/>
      <c r="M825" s="399"/>
      <c r="O825" s="399"/>
      <c r="P825" s="400"/>
    </row>
    <row r="826">
      <c r="A826" s="4"/>
      <c r="B826" s="4"/>
      <c r="E826" s="399"/>
      <c r="G826" s="399"/>
      <c r="K826" s="399"/>
      <c r="M826" s="399"/>
      <c r="O826" s="399"/>
      <c r="P826" s="400"/>
    </row>
    <row r="827">
      <c r="A827" s="4"/>
      <c r="B827" s="4"/>
      <c r="E827" s="399"/>
      <c r="G827" s="399"/>
      <c r="K827" s="399"/>
      <c r="M827" s="399"/>
      <c r="O827" s="399"/>
      <c r="P827" s="400"/>
    </row>
    <row r="828">
      <c r="A828" s="4"/>
      <c r="B828" s="4"/>
      <c r="E828" s="399"/>
      <c r="G828" s="399"/>
      <c r="K828" s="399"/>
      <c r="M828" s="399"/>
      <c r="O828" s="399"/>
      <c r="P828" s="400"/>
    </row>
    <row r="829">
      <c r="A829" s="4"/>
      <c r="B829" s="4"/>
      <c r="E829" s="399"/>
      <c r="G829" s="399"/>
      <c r="K829" s="399"/>
      <c r="M829" s="399"/>
      <c r="O829" s="399"/>
      <c r="P829" s="400"/>
    </row>
    <row r="830">
      <c r="A830" s="4"/>
      <c r="B830" s="4"/>
      <c r="E830" s="399"/>
      <c r="G830" s="399"/>
      <c r="K830" s="399"/>
      <c r="M830" s="399"/>
      <c r="O830" s="399"/>
      <c r="P830" s="400"/>
    </row>
    <row r="831">
      <c r="A831" s="4"/>
      <c r="B831" s="4"/>
      <c r="E831" s="399"/>
      <c r="G831" s="399"/>
      <c r="K831" s="399"/>
      <c r="M831" s="399"/>
      <c r="O831" s="399"/>
      <c r="P831" s="400"/>
    </row>
    <row r="832">
      <c r="A832" s="4"/>
      <c r="B832" s="4"/>
      <c r="E832" s="399"/>
      <c r="G832" s="399"/>
      <c r="K832" s="399"/>
      <c r="M832" s="399"/>
      <c r="O832" s="399"/>
      <c r="P832" s="400"/>
    </row>
    <row r="833">
      <c r="A833" s="4"/>
      <c r="B833" s="4"/>
      <c r="E833" s="399"/>
      <c r="G833" s="399"/>
      <c r="K833" s="399"/>
      <c r="M833" s="399"/>
      <c r="O833" s="399"/>
      <c r="P833" s="400"/>
    </row>
    <row r="834">
      <c r="A834" s="4"/>
      <c r="B834" s="4"/>
      <c r="E834" s="399"/>
      <c r="G834" s="399"/>
      <c r="K834" s="399"/>
      <c r="M834" s="399"/>
      <c r="O834" s="399"/>
      <c r="P834" s="400"/>
    </row>
    <row r="835">
      <c r="A835" s="4"/>
      <c r="B835" s="4"/>
      <c r="E835" s="399"/>
      <c r="G835" s="399"/>
      <c r="K835" s="399"/>
      <c r="M835" s="399"/>
      <c r="O835" s="399"/>
      <c r="P835" s="400"/>
    </row>
    <row r="836">
      <c r="A836" s="4"/>
      <c r="B836" s="4"/>
      <c r="E836" s="399"/>
      <c r="G836" s="399"/>
      <c r="K836" s="399"/>
      <c r="M836" s="399"/>
      <c r="O836" s="399"/>
      <c r="P836" s="400"/>
    </row>
    <row r="837">
      <c r="A837" s="4"/>
      <c r="B837" s="4"/>
      <c r="E837" s="399"/>
      <c r="G837" s="399"/>
      <c r="K837" s="399"/>
      <c r="M837" s="399"/>
      <c r="O837" s="399"/>
      <c r="P837" s="400"/>
    </row>
    <row r="838">
      <c r="A838" s="4"/>
      <c r="B838" s="4"/>
      <c r="E838" s="399"/>
      <c r="G838" s="399"/>
      <c r="K838" s="399"/>
      <c r="M838" s="399"/>
      <c r="O838" s="399"/>
      <c r="P838" s="400"/>
    </row>
    <row r="839">
      <c r="A839" s="4"/>
      <c r="B839" s="4"/>
      <c r="E839" s="399"/>
      <c r="G839" s="399"/>
      <c r="K839" s="399"/>
      <c r="M839" s="399"/>
      <c r="O839" s="399"/>
      <c r="P839" s="400"/>
    </row>
    <row r="840">
      <c r="A840" s="4"/>
      <c r="B840" s="4"/>
      <c r="E840" s="399"/>
      <c r="G840" s="399"/>
      <c r="K840" s="399"/>
      <c r="M840" s="399"/>
      <c r="O840" s="399"/>
      <c r="P840" s="400"/>
    </row>
    <row r="841">
      <c r="A841" s="4"/>
      <c r="B841" s="4"/>
      <c r="E841" s="399"/>
      <c r="G841" s="399"/>
      <c r="K841" s="399"/>
      <c r="M841" s="399"/>
      <c r="O841" s="399"/>
      <c r="P841" s="400"/>
    </row>
    <row r="842">
      <c r="A842" s="4"/>
      <c r="B842" s="4"/>
      <c r="E842" s="399"/>
      <c r="G842" s="399"/>
      <c r="K842" s="399"/>
      <c r="M842" s="399"/>
      <c r="O842" s="399"/>
      <c r="P842" s="400"/>
    </row>
    <row r="843">
      <c r="A843" s="4"/>
      <c r="B843" s="4"/>
      <c r="E843" s="399"/>
      <c r="G843" s="399"/>
      <c r="K843" s="399"/>
      <c r="M843" s="399"/>
      <c r="O843" s="399"/>
      <c r="P843" s="400"/>
    </row>
    <row r="844">
      <c r="A844" s="4"/>
      <c r="B844" s="4"/>
      <c r="E844" s="399"/>
      <c r="G844" s="399"/>
      <c r="K844" s="399"/>
      <c r="M844" s="399"/>
      <c r="O844" s="399"/>
      <c r="P844" s="400"/>
    </row>
    <row r="845">
      <c r="A845" s="4"/>
      <c r="B845" s="4"/>
      <c r="E845" s="399"/>
      <c r="G845" s="399"/>
      <c r="K845" s="399"/>
      <c r="M845" s="399"/>
      <c r="O845" s="399"/>
      <c r="P845" s="400"/>
    </row>
    <row r="846">
      <c r="A846" s="4"/>
      <c r="B846" s="4"/>
      <c r="E846" s="399"/>
      <c r="G846" s="399"/>
      <c r="K846" s="399"/>
      <c r="M846" s="399"/>
      <c r="O846" s="399"/>
      <c r="P846" s="400"/>
    </row>
    <row r="847">
      <c r="A847" s="4"/>
      <c r="B847" s="4"/>
      <c r="E847" s="399"/>
      <c r="G847" s="399"/>
      <c r="K847" s="399"/>
      <c r="M847" s="399"/>
      <c r="O847" s="399"/>
      <c r="P847" s="400"/>
    </row>
    <row r="848">
      <c r="A848" s="4"/>
      <c r="B848" s="4"/>
      <c r="E848" s="399"/>
      <c r="G848" s="399"/>
      <c r="K848" s="399"/>
      <c r="M848" s="399"/>
      <c r="O848" s="399"/>
      <c r="P848" s="400"/>
    </row>
    <row r="849">
      <c r="A849" s="4"/>
      <c r="B849" s="4"/>
      <c r="E849" s="399"/>
      <c r="G849" s="399"/>
      <c r="K849" s="399"/>
      <c r="M849" s="399"/>
      <c r="O849" s="399"/>
      <c r="P849" s="400"/>
    </row>
    <row r="850">
      <c r="A850" s="4"/>
      <c r="B850" s="4"/>
      <c r="E850" s="399"/>
      <c r="G850" s="399"/>
      <c r="K850" s="399"/>
      <c r="M850" s="399"/>
      <c r="O850" s="399"/>
      <c r="P850" s="400"/>
    </row>
    <row r="851">
      <c r="A851" s="4"/>
      <c r="B851" s="4"/>
      <c r="E851" s="399"/>
      <c r="G851" s="399"/>
      <c r="K851" s="399"/>
      <c r="M851" s="399"/>
      <c r="O851" s="399"/>
      <c r="P851" s="400"/>
    </row>
    <row r="852">
      <c r="A852" s="4"/>
      <c r="B852" s="4"/>
      <c r="E852" s="399"/>
      <c r="G852" s="399"/>
      <c r="K852" s="399"/>
      <c r="M852" s="399"/>
      <c r="O852" s="399"/>
      <c r="P852" s="400"/>
    </row>
    <row r="853">
      <c r="A853" s="4"/>
      <c r="B853" s="4"/>
      <c r="E853" s="399"/>
      <c r="G853" s="399"/>
      <c r="K853" s="399"/>
      <c r="M853" s="399"/>
      <c r="O853" s="399"/>
      <c r="P853" s="400"/>
    </row>
    <row r="854">
      <c r="A854" s="4"/>
      <c r="B854" s="4"/>
      <c r="E854" s="399"/>
      <c r="G854" s="399"/>
      <c r="K854" s="399"/>
      <c r="M854" s="399"/>
      <c r="O854" s="399"/>
      <c r="P854" s="400"/>
    </row>
    <row r="855">
      <c r="A855" s="4"/>
      <c r="B855" s="4"/>
      <c r="E855" s="399"/>
      <c r="G855" s="399"/>
      <c r="K855" s="399"/>
      <c r="M855" s="399"/>
      <c r="O855" s="399"/>
      <c r="P855" s="400"/>
    </row>
    <row r="856">
      <c r="A856" s="4"/>
      <c r="B856" s="4"/>
      <c r="E856" s="399"/>
      <c r="G856" s="399"/>
      <c r="K856" s="399"/>
      <c r="M856" s="399"/>
      <c r="O856" s="399"/>
      <c r="P856" s="400"/>
    </row>
    <row r="857">
      <c r="A857" s="4"/>
      <c r="B857" s="4"/>
      <c r="E857" s="399"/>
      <c r="G857" s="399"/>
      <c r="K857" s="399"/>
      <c r="M857" s="399"/>
      <c r="O857" s="399"/>
      <c r="P857" s="400"/>
    </row>
    <row r="858">
      <c r="A858" s="4"/>
      <c r="B858" s="4"/>
      <c r="E858" s="399"/>
      <c r="G858" s="399"/>
      <c r="K858" s="399"/>
      <c r="M858" s="399"/>
      <c r="O858" s="399"/>
      <c r="P858" s="400"/>
    </row>
    <row r="859">
      <c r="A859" s="4"/>
      <c r="B859" s="4"/>
      <c r="E859" s="399"/>
      <c r="G859" s="399"/>
      <c r="K859" s="399"/>
      <c r="M859" s="399"/>
      <c r="O859" s="399"/>
      <c r="P859" s="400"/>
    </row>
    <row r="860">
      <c r="A860" s="4"/>
      <c r="B860" s="4"/>
      <c r="E860" s="399"/>
      <c r="G860" s="399"/>
      <c r="K860" s="399"/>
      <c r="M860" s="399"/>
      <c r="O860" s="399"/>
      <c r="P860" s="400"/>
    </row>
    <row r="861">
      <c r="A861" s="4"/>
      <c r="B861" s="4"/>
      <c r="E861" s="399"/>
      <c r="G861" s="399"/>
      <c r="K861" s="399"/>
      <c r="M861" s="399"/>
      <c r="O861" s="399"/>
      <c r="P861" s="400"/>
    </row>
    <row r="862">
      <c r="A862" s="4"/>
      <c r="B862" s="4"/>
      <c r="E862" s="399"/>
      <c r="G862" s="399"/>
      <c r="K862" s="399"/>
      <c r="M862" s="399"/>
      <c r="O862" s="399"/>
      <c r="P862" s="400"/>
    </row>
    <row r="863">
      <c r="A863" s="4"/>
      <c r="B863" s="4"/>
      <c r="E863" s="399"/>
      <c r="G863" s="399"/>
      <c r="K863" s="399"/>
      <c r="M863" s="399"/>
      <c r="O863" s="399"/>
      <c r="P863" s="400"/>
    </row>
    <row r="864">
      <c r="A864" s="4"/>
      <c r="B864" s="4"/>
      <c r="E864" s="399"/>
      <c r="G864" s="399"/>
      <c r="K864" s="399"/>
      <c r="M864" s="399"/>
      <c r="O864" s="399"/>
      <c r="P864" s="400"/>
    </row>
    <row r="865">
      <c r="A865" s="4"/>
      <c r="B865" s="4"/>
      <c r="E865" s="399"/>
      <c r="G865" s="399"/>
      <c r="K865" s="399"/>
      <c r="M865" s="399"/>
      <c r="O865" s="399"/>
      <c r="P865" s="400"/>
    </row>
    <row r="866">
      <c r="A866" s="4"/>
      <c r="B866" s="4"/>
      <c r="E866" s="399"/>
      <c r="G866" s="399"/>
      <c r="K866" s="399"/>
      <c r="M866" s="399"/>
      <c r="O866" s="399"/>
      <c r="P866" s="400"/>
    </row>
    <row r="867">
      <c r="A867" s="4"/>
      <c r="B867" s="4"/>
      <c r="E867" s="399"/>
      <c r="G867" s="399"/>
      <c r="K867" s="399"/>
      <c r="M867" s="399"/>
      <c r="O867" s="399"/>
      <c r="P867" s="400"/>
    </row>
    <row r="868">
      <c r="A868" s="4"/>
      <c r="B868" s="4"/>
      <c r="E868" s="399"/>
      <c r="G868" s="399"/>
      <c r="K868" s="399"/>
      <c r="M868" s="399"/>
      <c r="O868" s="399"/>
      <c r="P868" s="400"/>
    </row>
    <row r="869">
      <c r="A869" s="4"/>
      <c r="B869" s="4"/>
      <c r="E869" s="399"/>
      <c r="G869" s="399"/>
      <c r="K869" s="399"/>
      <c r="M869" s="399"/>
      <c r="O869" s="399"/>
      <c r="P869" s="400"/>
    </row>
    <row r="870">
      <c r="A870" s="4"/>
      <c r="B870" s="4"/>
      <c r="E870" s="399"/>
      <c r="G870" s="399"/>
      <c r="K870" s="399"/>
      <c r="M870" s="399"/>
      <c r="O870" s="399"/>
      <c r="P870" s="400"/>
    </row>
    <row r="871">
      <c r="A871" s="4"/>
      <c r="B871" s="4"/>
      <c r="E871" s="399"/>
      <c r="G871" s="399"/>
      <c r="K871" s="399"/>
      <c r="M871" s="399"/>
      <c r="O871" s="399"/>
      <c r="P871" s="400"/>
    </row>
    <row r="872">
      <c r="A872" s="4"/>
      <c r="B872" s="4"/>
      <c r="E872" s="399"/>
      <c r="G872" s="399"/>
      <c r="K872" s="399"/>
      <c r="M872" s="399"/>
      <c r="O872" s="399"/>
      <c r="P872" s="400"/>
    </row>
    <row r="873">
      <c r="A873" s="4"/>
      <c r="B873" s="4"/>
      <c r="E873" s="399"/>
      <c r="G873" s="399"/>
      <c r="K873" s="399"/>
      <c r="M873" s="399"/>
      <c r="O873" s="399"/>
      <c r="P873" s="400"/>
    </row>
    <row r="874">
      <c r="A874" s="4"/>
      <c r="B874" s="4"/>
      <c r="E874" s="399"/>
      <c r="G874" s="399"/>
      <c r="K874" s="399"/>
      <c r="M874" s="399"/>
      <c r="O874" s="399"/>
      <c r="P874" s="400"/>
    </row>
    <row r="875">
      <c r="A875" s="4"/>
      <c r="B875" s="4"/>
      <c r="E875" s="399"/>
      <c r="G875" s="399"/>
      <c r="K875" s="399"/>
      <c r="M875" s="399"/>
      <c r="O875" s="399"/>
      <c r="P875" s="400"/>
    </row>
    <row r="876">
      <c r="A876" s="4"/>
      <c r="B876" s="4"/>
      <c r="E876" s="399"/>
      <c r="G876" s="399"/>
      <c r="K876" s="399"/>
      <c r="M876" s="399"/>
      <c r="O876" s="399"/>
      <c r="P876" s="400"/>
    </row>
    <row r="877">
      <c r="A877" s="4"/>
      <c r="B877" s="4"/>
      <c r="E877" s="399"/>
      <c r="G877" s="399"/>
      <c r="K877" s="399"/>
      <c r="M877" s="399"/>
      <c r="O877" s="399"/>
      <c r="P877" s="400"/>
    </row>
    <row r="878">
      <c r="A878" s="4"/>
      <c r="B878" s="4"/>
      <c r="E878" s="399"/>
      <c r="G878" s="399"/>
      <c r="K878" s="399"/>
      <c r="M878" s="399"/>
      <c r="O878" s="399"/>
      <c r="P878" s="400"/>
    </row>
    <row r="879">
      <c r="A879" s="4"/>
      <c r="B879" s="4"/>
      <c r="E879" s="399"/>
      <c r="G879" s="399"/>
      <c r="K879" s="399"/>
      <c r="M879" s="399"/>
      <c r="O879" s="399"/>
      <c r="P879" s="400"/>
    </row>
    <row r="880">
      <c r="A880" s="4"/>
      <c r="B880" s="4"/>
      <c r="E880" s="399"/>
      <c r="G880" s="399"/>
      <c r="K880" s="399"/>
      <c r="M880" s="399"/>
      <c r="O880" s="399"/>
      <c r="P880" s="400"/>
    </row>
    <row r="881">
      <c r="A881" s="4"/>
      <c r="B881" s="4"/>
      <c r="E881" s="399"/>
      <c r="G881" s="399"/>
      <c r="K881" s="399"/>
      <c r="M881" s="399"/>
      <c r="O881" s="399"/>
      <c r="P881" s="400"/>
    </row>
    <row r="882">
      <c r="A882" s="4"/>
      <c r="B882" s="4"/>
      <c r="E882" s="399"/>
      <c r="G882" s="399"/>
      <c r="K882" s="399"/>
      <c r="M882" s="399"/>
      <c r="O882" s="399"/>
      <c r="P882" s="400"/>
    </row>
    <row r="883">
      <c r="A883" s="4"/>
      <c r="B883" s="4"/>
      <c r="E883" s="399"/>
      <c r="G883" s="399"/>
      <c r="K883" s="399"/>
      <c r="M883" s="399"/>
      <c r="O883" s="399"/>
      <c r="P883" s="400"/>
    </row>
    <row r="884">
      <c r="A884" s="4"/>
      <c r="B884" s="4"/>
      <c r="E884" s="399"/>
      <c r="G884" s="399"/>
      <c r="K884" s="399"/>
      <c r="M884" s="399"/>
      <c r="O884" s="399"/>
      <c r="P884" s="400"/>
    </row>
    <row r="885">
      <c r="A885" s="4"/>
      <c r="B885" s="4"/>
      <c r="E885" s="399"/>
      <c r="G885" s="399"/>
      <c r="K885" s="399"/>
      <c r="M885" s="399"/>
      <c r="O885" s="399"/>
      <c r="P885" s="400"/>
    </row>
    <row r="886">
      <c r="A886" s="4"/>
      <c r="B886" s="4"/>
      <c r="E886" s="399"/>
      <c r="G886" s="399"/>
      <c r="K886" s="399"/>
      <c r="M886" s="399"/>
      <c r="O886" s="399"/>
      <c r="P886" s="400"/>
    </row>
    <row r="887">
      <c r="A887" s="4"/>
      <c r="B887" s="4"/>
      <c r="E887" s="399"/>
      <c r="G887" s="399"/>
      <c r="K887" s="399"/>
      <c r="M887" s="399"/>
      <c r="O887" s="399"/>
      <c r="P887" s="400"/>
    </row>
    <row r="888">
      <c r="A888" s="4"/>
      <c r="B888" s="4"/>
      <c r="E888" s="399"/>
      <c r="G888" s="399"/>
      <c r="K888" s="399"/>
      <c r="M888" s="399"/>
      <c r="O888" s="399"/>
      <c r="P888" s="400"/>
    </row>
    <row r="889">
      <c r="A889" s="4"/>
      <c r="B889" s="4"/>
      <c r="E889" s="399"/>
      <c r="G889" s="399"/>
      <c r="K889" s="399"/>
      <c r="M889" s="399"/>
      <c r="O889" s="399"/>
      <c r="P889" s="400"/>
    </row>
    <row r="890">
      <c r="A890" s="4"/>
      <c r="B890" s="4"/>
      <c r="E890" s="399"/>
      <c r="G890" s="399"/>
      <c r="K890" s="399"/>
      <c r="M890" s="399"/>
      <c r="O890" s="399"/>
      <c r="P890" s="400"/>
    </row>
    <row r="891">
      <c r="A891" s="4"/>
      <c r="B891" s="4"/>
      <c r="E891" s="399"/>
      <c r="G891" s="399"/>
      <c r="K891" s="399"/>
      <c r="M891" s="399"/>
      <c r="O891" s="399"/>
      <c r="P891" s="400"/>
    </row>
    <row r="892">
      <c r="A892" s="4"/>
      <c r="B892" s="4"/>
      <c r="E892" s="399"/>
      <c r="G892" s="399"/>
      <c r="K892" s="399"/>
      <c r="M892" s="399"/>
      <c r="O892" s="399"/>
      <c r="P892" s="400"/>
    </row>
    <row r="893">
      <c r="A893" s="4"/>
      <c r="B893" s="4"/>
      <c r="E893" s="399"/>
      <c r="G893" s="399"/>
      <c r="K893" s="399"/>
      <c r="M893" s="399"/>
      <c r="O893" s="399"/>
      <c r="P893" s="400"/>
    </row>
    <row r="894">
      <c r="A894" s="4"/>
      <c r="B894" s="4"/>
      <c r="E894" s="399"/>
      <c r="G894" s="399"/>
      <c r="K894" s="399"/>
      <c r="M894" s="399"/>
      <c r="O894" s="399"/>
      <c r="P894" s="400"/>
    </row>
    <row r="895">
      <c r="A895" s="4"/>
      <c r="B895" s="4"/>
      <c r="E895" s="399"/>
      <c r="G895" s="399"/>
      <c r="K895" s="399"/>
      <c r="M895" s="399"/>
      <c r="O895" s="399"/>
      <c r="P895" s="400"/>
    </row>
    <row r="896">
      <c r="A896" s="4"/>
      <c r="B896" s="4"/>
      <c r="E896" s="399"/>
      <c r="G896" s="399"/>
      <c r="K896" s="399"/>
      <c r="M896" s="399"/>
      <c r="O896" s="399"/>
      <c r="P896" s="400"/>
    </row>
    <row r="897">
      <c r="A897" s="4"/>
      <c r="B897" s="4"/>
      <c r="E897" s="399"/>
      <c r="G897" s="399"/>
      <c r="K897" s="399"/>
      <c r="M897" s="399"/>
      <c r="O897" s="399"/>
      <c r="P897" s="400"/>
    </row>
    <row r="898">
      <c r="A898" s="4"/>
      <c r="B898" s="4"/>
      <c r="E898" s="399"/>
      <c r="G898" s="399"/>
      <c r="K898" s="399"/>
      <c r="M898" s="399"/>
      <c r="O898" s="399"/>
      <c r="P898" s="400"/>
    </row>
    <row r="899">
      <c r="A899" s="4"/>
      <c r="B899" s="4"/>
      <c r="E899" s="399"/>
      <c r="G899" s="399"/>
      <c r="K899" s="399"/>
      <c r="M899" s="399"/>
      <c r="O899" s="399"/>
      <c r="P899" s="400"/>
    </row>
    <row r="900">
      <c r="A900" s="4"/>
      <c r="B900" s="4"/>
      <c r="E900" s="399"/>
      <c r="G900" s="399"/>
      <c r="K900" s="399"/>
      <c r="M900" s="399"/>
      <c r="O900" s="399"/>
      <c r="P900" s="400"/>
    </row>
    <row r="901">
      <c r="A901" s="4"/>
      <c r="B901" s="4"/>
      <c r="E901" s="399"/>
      <c r="G901" s="399"/>
      <c r="K901" s="399"/>
      <c r="M901" s="399"/>
      <c r="O901" s="399"/>
      <c r="P901" s="400"/>
    </row>
    <row r="902">
      <c r="A902" s="4"/>
      <c r="B902" s="4"/>
      <c r="E902" s="399"/>
      <c r="G902" s="399"/>
      <c r="K902" s="399"/>
      <c r="M902" s="399"/>
      <c r="O902" s="399"/>
      <c r="P902" s="400"/>
    </row>
    <row r="903">
      <c r="A903" s="4"/>
      <c r="B903" s="4"/>
      <c r="E903" s="399"/>
      <c r="G903" s="399"/>
      <c r="K903" s="399"/>
      <c r="M903" s="399"/>
      <c r="O903" s="399"/>
      <c r="P903" s="400"/>
    </row>
    <row r="904">
      <c r="A904" s="4"/>
      <c r="B904" s="4"/>
      <c r="E904" s="399"/>
      <c r="G904" s="399"/>
      <c r="K904" s="399"/>
      <c r="M904" s="399"/>
      <c r="O904" s="399"/>
      <c r="P904" s="400"/>
    </row>
    <row r="905">
      <c r="A905" s="4"/>
      <c r="B905" s="4"/>
      <c r="E905" s="399"/>
      <c r="G905" s="399"/>
      <c r="K905" s="399"/>
      <c r="M905" s="399"/>
      <c r="O905" s="399"/>
      <c r="P905" s="400"/>
    </row>
    <row r="906">
      <c r="A906" s="4"/>
      <c r="B906" s="4"/>
      <c r="E906" s="399"/>
      <c r="G906" s="399"/>
      <c r="K906" s="399"/>
      <c r="M906" s="399"/>
      <c r="O906" s="399"/>
      <c r="P906" s="400"/>
    </row>
    <row r="907">
      <c r="A907" s="4"/>
      <c r="B907" s="4"/>
      <c r="E907" s="399"/>
      <c r="G907" s="399"/>
      <c r="K907" s="399"/>
      <c r="M907" s="399"/>
      <c r="O907" s="399"/>
      <c r="P907" s="400"/>
    </row>
    <row r="908">
      <c r="A908" s="4"/>
      <c r="B908" s="4"/>
      <c r="E908" s="399"/>
      <c r="G908" s="399"/>
      <c r="K908" s="399"/>
      <c r="M908" s="399"/>
      <c r="O908" s="399"/>
      <c r="P908" s="400"/>
    </row>
    <row r="909">
      <c r="A909" s="4"/>
      <c r="B909" s="4"/>
      <c r="E909" s="399"/>
      <c r="G909" s="399"/>
      <c r="K909" s="399"/>
      <c r="M909" s="399"/>
      <c r="O909" s="399"/>
      <c r="P909" s="400"/>
    </row>
    <row r="910">
      <c r="A910" s="4"/>
      <c r="B910" s="4"/>
      <c r="E910" s="399"/>
      <c r="G910" s="399"/>
      <c r="K910" s="399"/>
      <c r="M910" s="399"/>
      <c r="O910" s="399"/>
      <c r="P910" s="400"/>
    </row>
    <row r="911">
      <c r="A911" s="4"/>
      <c r="B911" s="4"/>
      <c r="E911" s="399"/>
      <c r="G911" s="399"/>
      <c r="K911" s="399"/>
      <c r="M911" s="399"/>
      <c r="O911" s="399"/>
      <c r="P911" s="400"/>
    </row>
    <row r="912">
      <c r="A912" s="4"/>
      <c r="B912" s="4"/>
      <c r="E912" s="399"/>
      <c r="G912" s="399"/>
      <c r="K912" s="399"/>
      <c r="M912" s="399"/>
      <c r="O912" s="399"/>
      <c r="P912" s="400"/>
    </row>
    <row r="913">
      <c r="A913" s="4"/>
      <c r="B913" s="4"/>
      <c r="E913" s="399"/>
      <c r="G913" s="399"/>
      <c r="K913" s="399"/>
      <c r="M913" s="399"/>
      <c r="O913" s="399"/>
      <c r="P913" s="400"/>
    </row>
    <row r="914">
      <c r="A914" s="4"/>
      <c r="B914" s="4"/>
      <c r="E914" s="399"/>
      <c r="G914" s="399"/>
      <c r="K914" s="399"/>
      <c r="M914" s="399"/>
      <c r="O914" s="399"/>
      <c r="P914" s="400"/>
    </row>
    <row r="915">
      <c r="A915" s="4"/>
      <c r="B915" s="4"/>
      <c r="E915" s="399"/>
      <c r="G915" s="399"/>
      <c r="K915" s="399"/>
      <c r="M915" s="399"/>
      <c r="O915" s="399"/>
      <c r="P915" s="400"/>
    </row>
    <row r="916">
      <c r="A916" s="4"/>
      <c r="B916" s="4"/>
      <c r="E916" s="399"/>
      <c r="G916" s="399"/>
      <c r="K916" s="399"/>
      <c r="M916" s="399"/>
      <c r="O916" s="399"/>
      <c r="P916" s="400"/>
    </row>
    <row r="917">
      <c r="A917" s="4"/>
      <c r="B917" s="4"/>
      <c r="E917" s="399"/>
      <c r="G917" s="399"/>
      <c r="K917" s="399"/>
      <c r="M917" s="399"/>
      <c r="O917" s="399"/>
      <c r="P917" s="400"/>
    </row>
    <row r="918">
      <c r="A918" s="4"/>
      <c r="B918" s="4"/>
      <c r="E918" s="399"/>
      <c r="G918" s="399"/>
      <c r="K918" s="399"/>
      <c r="M918" s="399"/>
      <c r="O918" s="399"/>
      <c r="P918" s="400"/>
    </row>
    <row r="919">
      <c r="A919" s="4"/>
      <c r="B919" s="4"/>
      <c r="E919" s="399"/>
      <c r="G919" s="399"/>
      <c r="K919" s="399"/>
      <c r="M919" s="399"/>
      <c r="O919" s="399"/>
      <c r="P919" s="400"/>
    </row>
    <row r="920">
      <c r="A920" s="4"/>
      <c r="B920" s="4"/>
      <c r="E920" s="399"/>
      <c r="G920" s="399"/>
      <c r="K920" s="399"/>
      <c r="M920" s="399"/>
      <c r="O920" s="399"/>
      <c r="P920" s="400"/>
    </row>
    <row r="921">
      <c r="A921" s="4"/>
      <c r="B921" s="4"/>
      <c r="E921" s="399"/>
      <c r="G921" s="399"/>
      <c r="K921" s="399"/>
      <c r="M921" s="399"/>
      <c r="O921" s="399"/>
      <c r="P921" s="400"/>
    </row>
    <row r="922">
      <c r="A922" s="4"/>
      <c r="B922" s="4"/>
      <c r="E922" s="399"/>
      <c r="G922" s="399"/>
      <c r="K922" s="399"/>
      <c r="M922" s="399"/>
      <c r="O922" s="399"/>
      <c r="P922" s="400"/>
    </row>
    <row r="923">
      <c r="A923" s="4"/>
      <c r="B923" s="4"/>
      <c r="E923" s="399"/>
      <c r="G923" s="399"/>
      <c r="K923" s="399"/>
      <c r="M923" s="399"/>
      <c r="O923" s="399"/>
      <c r="P923" s="400"/>
    </row>
    <row r="924">
      <c r="A924" s="4"/>
      <c r="B924" s="4"/>
      <c r="E924" s="399"/>
      <c r="G924" s="399"/>
      <c r="K924" s="399"/>
      <c r="M924" s="399"/>
      <c r="O924" s="399"/>
      <c r="P924" s="400"/>
    </row>
    <row r="925">
      <c r="A925" s="4"/>
      <c r="B925" s="4"/>
      <c r="E925" s="399"/>
      <c r="G925" s="399"/>
      <c r="K925" s="399"/>
      <c r="M925" s="399"/>
      <c r="O925" s="399"/>
      <c r="P925" s="400"/>
    </row>
    <row r="926">
      <c r="A926" s="4"/>
      <c r="B926" s="4"/>
      <c r="E926" s="399"/>
      <c r="G926" s="399"/>
      <c r="K926" s="399"/>
      <c r="M926" s="399"/>
      <c r="O926" s="399"/>
      <c r="P926" s="400"/>
    </row>
    <row r="927">
      <c r="A927" s="4"/>
      <c r="B927" s="4"/>
      <c r="E927" s="399"/>
      <c r="G927" s="399"/>
      <c r="K927" s="399"/>
      <c r="M927" s="399"/>
      <c r="O927" s="399"/>
      <c r="P927" s="400"/>
    </row>
    <row r="928">
      <c r="A928" s="4"/>
      <c r="B928" s="4"/>
      <c r="E928" s="399"/>
      <c r="G928" s="399"/>
      <c r="K928" s="399"/>
      <c r="M928" s="399"/>
      <c r="O928" s="399"/>
      <c r="P928" s="400"/>
    </row>
    <row r="929">
      <c r="A929" s="4"/>
      <c r="B929" s="4"/>
      <c r="E929" s="399"/>
      <c r="G929" s="399"/>
      <c r="K929" s="399"/>
      <c r="M929" s="399"/>
      <c r="O929" s="399"/>
      <c r="P929" s="400"/>
    </row>
    <row r="930">
      <c r="A930" s="4"/>
      <c r="B930" s="4"/>
      <c r="E930" s="399"/>
      <c r="G930" s="399"/>
      <c r="K930" s="399"/>
      <c r="M930" s="399"/>
      <c r="O930" s="399"/>
      <c r="P930" s="400"/>
    </row>
    <row r="931">
      <c r="A931" s="4"/>
      <c r="B931" s="4"/>
      <c r="E931" s="399"/>
      <c r="G931" s="399"/>
      <c r="K931" s="399"/>
      <c r="M931" s="399"/>
      <c r="O931" s="399"/>
      <c r="P931" s="400"/>
    </row>
    <row r="932">
      <c r="A932" s="4"/>
      <c r="B932" s="4"/>
      <c r="E932" s="399"/>
      <c r="G932" s="399"/>
      <c r="K932" s="399"/>
      <c r="M932" s="399"/>
      <c r="O932" s="399"/>
      <c r="P932" s="400"/>
    </row>
    <row r="933">
      <c r="A933" s="4"/>
      <c r="B933" s="4"/>
      <c r="E933" s="399"/>
      <c r="G933" s="399"/>
      <c r="K933" s="399"/>
      <c r="M933" s="399"/>
      <c r="O933" s="399"/>
      <c r="P933" s="400"/>
    </row>
    <row r="934">
      <c r="A934" s="4"/>
      <c r="B934" s="4"/>
      <c r="E934" s="399"/>
      <c r="G934" s="399"/>
      <c r="K934" s="399"/>
      <c r="M934" s="399"/>
      <c r="O934" s="399"/>
      <c r="P934" s="400"/>
    </row>
    <row r="935">
      <c r="A935" s="4"/>
      <c r="B935" s="4"/>
      <c r="E935" s="399"/>
      <c r="G935" s="399"/>
      <c r="K935" s="399"/>
      <c r="M935" s="399"/>
      <c r="O935" s="399"/>
      <c r="P935" s="400"/>
    </row>
    <row r="936">
      <c r="A936" s="4"/>
      <c r="B936" s="4"/>
      <c r="E936" s="399"/>
      <c r="G936" s="399"/>
      <c r="K936" s="399"/>
      <c r="M936" s="399"/>
      <c r="O936" s="399"/>
      <c r="P936" s="400"/>
    </row>
    <row r="937">
      <c r="A937" s="4"/>
      <c r="B937" s="4"/>
      <c r="E937" s="399"/>
      <c r="G937" s="399"/>
      <c r="K937" s="399"/>
      <c r="M937" s="399"/>
      <c r="O937" s="399"/>
      <c r="P937" s="400"/>
    </row>
    <row r="938">
      <c r="A938" s="4"/>
      <c r="B938" s="4"/>
      <c r="E938" s="399"/>
      <c r="G938" s="399"/>
      <c r="K938" s="399"/>
      <c r="M938" s="399"/>
      <c r="O938" s="399"/>
      <c r="P938" s="400"/>
    </row>
    <row r="939">
      <c r="A939" s="4"/>
      <c r="B939" s="4"/>
      <c r="E939" s="399"/>
      <c r="G939" s="399"/>
      <c r="K939" s="399"/>
      <c r="M939" s="399"/>
      <c r="O939" s="399"/>
      <c r="P939" s="400"/>
    </row>
    <row r="940">
      <c r="A940" s="4"/>
      <c r="B940" s="4"/>
      <c r="E940" s="399"/>
      <c r="G940" s="399"/>
      <c r="K940" s="399"/>
      <c r="M940" s="399"/>
      <c r="O940" s="399"/>
      <c r="P940" s="400"/>
    </row>
    <row r="941">
      <c r="A941" s="4"/>
      <c r="B941" s="4"/>
      <c r="E941" s="399"/>
      <c r="G941" s="399"/>
      <c r="K941" s="399"/>
      <c r="M941" s="399"/>
      <c r="O941" s="399"/>
      <c r="P941" s="400"/>
    </row>
    <row r="942">
      <c r="A942" s="4"/>
      <c r="B942" s="4"/>
      <c r="E942" s="399"/>
      <c r="G942" s="399"/>
      <c r="K942" s="399"/>
      <c r="M942" s="399"/>
      <c r="O942" s="399"/>
      <c r="P942" s="400"/>
    </row>
    <row r="943">
      <c r="A943" s="4"/>
      <c r="B943" s="4"/>
      <c r="E943" s="399"/>
      <c r="G943" s="399"/>
      <c r="K943" s="399"/>
      <c r="M943" s="399"/>
      <c r="O943" s="399"/>
      <c r="P943" s="400"/>
    </row>
    <row r="944">
      <c r="A944" s="4"/>
      <c r="B944" s="4"/>
      <c r="E944" s="399"/>
      <c r="G944" s="399"/>
      <c r="K944" s="399"/>
      <c r="M944" s="399"/>
      <c r="O944" s="399"/>
      <c r="P944" s="400"/>
    </row>
    <row r="945">
      <c r="A945" s="4"/>
      <c r="B945" s="4"/>
      <c r="E945" s="399"/>
      <c r="G945" s="399"/>
      <c r="K945" s="399"/>
      <c r="M945" s="399"/>
      <c r="O945" s="399"/>
      <c r="P945" s="400"/>
    </row>
    <row r="946">
      <c r="A946" s="4"/>
      <c r="B946" s="4"/>
      <c r="E946" s="399"/>
      <c r="G946" s="399"/>
      <c r="K946" s="399"/>
      <c r="M946" s="399"/>
      <c r="O946" s="399"/>
      <c r="P946" s="400"/>
    </row>
    <row r="947">
      <c r="A947" s="4"/>
      <c r="B947" s="4"/>
      <c r="E947" s="399"/>
      <c r="G947" s="399"/>
      <c r="K947" s="399"/>
      <c r="M947" s="399"/>
      <c r="O947" s="399"/>
      <c r="P947" s="400"/>
    </row>
    <row r="948">
      <c r="A948" s="4"/>
      <c r="B948" s="4"/>
      <c r="E948" s="399"/>
      <c r="G948" s="399"/>
      <c r="K948" s="399"/>
      <c r="M948" s="399"/>
      <c r="O948" s="399"/>
      <c r="P948" s="400"/>
    </row>
    <row r="949">
      <c r="A949" s="4"/>
      <c r="B949" s="4"/>
      <c r="E949" s="399"/>
      <c r="G949" s="399"/>
      <c r="K949" s="399"/>
      <c r="M949" s="399"/>
      <c r="O949" s="399"/>
      <c r="P949" s="400"/>
    </row>
    <row r="950">
      <c r="A950" s="4"/>
      <c r="B950" s="4"/>
      <c r="E950" s="399"/>
      <c r="G950" s="399"/>
      <c r="K950" s="399"/>
      <c r="M950" s="399"/>
      <c r="O950" s="399"/>
      <c r="P950" s="400"/>
    </row>
    <row r="951">
      <c r="A951" s="4"/>
      <c r="B951" s="4"/>
      <c r="E951" s="399"/>
      <c r="G951" s="399"/>
      <c r="K951" s="399"/>
      <c r="M951" s="399"/>
      <c r="O951" s="399"/>
      <c r="P951" s="400"/>
    </row>
    <row r="952">
      <c r="A952" s="4"/>
      <c r="B952" s="4"/>
      <c r="E952" s="399"/>
      <c r="G952" s="399"/>
      <c r="K952" s="399"/>
      <c r="M952" s="399"/>
      <c r="O952" s="399"/>
      <c r="P952" s="400"/>
    </row>
    <row r="953">
      <c r="A953" s="4"/>
      <c r="B953" s="4"/>
      <c r="E953" s="399"/>
      <c r="G953" s="399"/>
      <c r="K953" s="399"/>
      <c r="M953" s="399"/>
      <c r="O953" s="399"/>
      <c r="P953" s="400"/>
    </row>
    <row r="954">
      <c r="A954" s="4"/>
      <c r="B954" s="4"/>
      <c r="E954" s="399"/>
      <c r="G954" s="399"/>
      <c r="K954" s="399"/>
      <c r="M954" s="399"/>
      <c r="O954" s="399"/>
      <c r="P954" s="400"/>
    </row>
    <row r="955">
      <c r="A955" s="4"/>
      <c r="B955" s="4"/>
      <c r="E955" s="399"/>
      <c r="G955" s="399"/>
      <c r="K955" s="399"/>
      <c r="M955" s="399"/>
      <c r="O955" s="399"/>
      <c r="P955" s="400"/>
    </row>
    <row r="956">
      <c r="A956" s="4"/>
      <c r="B956" s="4"/>
      <c r="E956" s="399"/>
      <c r="G956" s="399"/>
      <c r="K956" s="399"/>
      <c r="M956" s="399"/>
      <c r="O956" s="399"/>
      <c r="P956" s="400"/>
    </row>
    <row r="957">
      <c r="A957" s="4"/>
      <c r="B957" s="4"/>
      <c r="E957" s="399"/>
      <c r="G957" s="399"/>
      <c r="K957" s="399"/>
      <c r="M957" s="399"/>
      <c r="O957" s="399"/>
      <c r="P957" s="400"/>
    </row>
    <row r="958">
      <c r="A958" s="4"/>
      <c r="B958" s="4"/>
      <c r="E958" s="399"/>
      <c r="G958" s="399"/>
      <c r="K958" s="399"/>
      <c r="M958" s="399"/>
      <c r="O958" s="399"/>
      <c r="P958" s="400"/>
    </row>
    <row r="959">
      <c r="A959" s="4"/>
      <c r="B959" s="4"/>
      <c r="E959" s="399"/>
      <c r="G959" s="399"/>
      <c r="K959" s="399"/>
      <c r="M959" s="399"/>
      <c r="O959" s="399"/>
      <c r="P959" s="400"/>
    </row>
    <row r="960">
      <c r="A960" s="4"/>
      <c r="B960" s="4"/>
      <c r="E960" s="399"/>
      <c r="G960" s="399"/>
      <c r="K960" s="399"/>
      <c r="M960" s="399"/>
      <c r="O960" s="399"/>
      <c r="P960" s="400"/>
    </row>
    <row r="961">
      <c r="A961" s="4"/>
      <c r="B961" s="4"/>
      <c r="E961" s="399"/>
      <c r="G961" s="399"/>
      <c r="K961" s="399"/>
      <c r="M961" s="399"/>
      <c r="O961" s="399"/>
      <c r="P961" s="400"/>
    </row>
    <row r="962">
      <c r="A962" s="4"/>
      <c r="B962" s="4"/>
      <c r="E962" s="399"/>
      <c r="G962" s="399"/>
      <c r="K962" s="399"/>
      <c r="M962" s="399"/>
      <c r="O962" s="399"/>
      <c r="P962" s="400"/>
    </row>
    <row r="963">
      <c r="A963" s="4"/>
      <c r="B963" s="4"/>
      <c r="E963" s="399"/>
      <c r="G963" s="399"/>
      <c r="K963" s="399"/>
      <c r="M963" s="399"/>
      <c r="O963" s="399"/>
      <c r="P963" s="400"/>
    </row>
    <row r="964">
      <c r="A964" s="4"/>
      <c r="B964" s="4"/>
      <c r="E964" s="399"/>
      <c r="G964" s="399"/>
      <c r="K964" s="399"/>
      <c r="M964" s="399"/>
      <c r="O964" s="399"/>
      <c r="P964" s="400"/>
    </row>
    <row r="965">
      <c r="A965" s="4"/>
      <c r="B965" s="4"/>
      <c r="E965" s="399"/>
      <c r="G965" s="399"/>
      <c r="K965" s="399"/>
      <c r="M965" s="399"/>
      <c r="O965" s="399"/>
      <c r="P965" s="400"/>
    </row>
    <row r="966">
      <c r="A966" s="4"/>
      <c r="B966" s="4"/>
      <c r="E966" s="399"/>
      <c r="G966" s="399"/>
      <c r="K966" s="399"/>
      <c r="M966" s="399"/>
      <c r="O966" s="399"/>
      <c r="P966" s="400"/>
    </row>
    <row r="967">
      <c r="A967" s="4"/>
      <c r="B967" s="4"/>
      <c r="E967" s="399"/>
      <c r="G967" s="399"/>
      <c r="K967" s="399"/>
      <c r="M967" s="399"/>
      <c r="O967" s="399"/>
      <c r="P967" s="400"/>
    </row>
    <row r="968">
      <c r="A968" s="4"/>
      <c r="B968" s="4"/>
      <c r="E968" s="399"/>
      <c r="G968" s="399"/>
      <c r="K968" s="399"/>
      <c r="M968" s="399"/>
      <c r="O968" s="399"/>
      <c r="P968" s="400"/>
    </row>
    <row r="969">
      <c r="A969" s="4"/>
      <c r="B969" s="4"/>
      <c r="E969" s="399"/>
      <c r="G969" s="399"/>
      <c r="K969" s="399"/>
      <c r="M969" s="399"/>
      <c r="O969" s="399"/>
      <c r="P969" s="400"/>
    </row>
    <row r="970">
      <c r="A970" s="4"/>
      <c r="B970" s="4"/>
      <c r="E970" s="399"/>
      <c r="G970" s="399"/>
      <c r="K970" s="399"/>
      <c r="M970" s="399"/>
      <c r="O970" s="399"/>
      <c r="P970" s="400"/>
    </row>
    <row r="971">
      <c r="A971" s="4"/>
      <c r="B971" s="4"/>
      <c r="E971" s="399"/>
      <c r="G971" s="399"/>
      <c r="K971" s="399"/>
      <c r="M971" s="399"/>
      <c r="O971" s="399"/>
      <c r="P971" s="400"/>
    </row>
    <row r="972">
      <c r="A972" s="4"/>
      <c r="B972" s="4"/>
      <c r="E972" s="399"/>
      <c r="G972" s="399"/>
      <c r="K972" s="399"/>
      <c r="M972" s="399"/>
      <c r="O972" s="399"/>
      <c r="P972" s="400"/>
    </row>
    <row r="973">
      <c r="A973" s="4"/>
      <c r="B973" s="4"/>
      <c r="E973" s="399"/>
      <c r="G973" s="399"/>
      <c r="K973" s="399"/>
      <c r="M973" s="399"/>
      <c r="O973" s="399"/>
      <c r="P973" s="400"/>
    </row>
    <row r="974">
      <c r="A974" s="4"/>
      <c r="B974" s="4"/>
      <c r="E974" s="399"/>
      <c r="G974" s="399"/>
      <c r="K974" s="399"/>
      <c r="M974" s="399"/>
      <c r="O974" s="399"/>
      <c r="P974" s="400"/>
    </row>
    <row r="975">
      <c r="A975" s="4"/>
      <c r="B975" s="4"/>
      <c r="E975" s="399"/>
      <c r="G975" s="399"/>
      <c r="K975" s="399"/>
      <c r="M975" s="399"/>
      <c r="O975" s="399"/>
      <c r="P975" s="400"/>
    </row>
    <row r="976">
      <c r="A976" s="4"/>
      <c r="B976" s="4"/>
      <c r="E976" s="399"/>
      <c r="G976" s="399"/>
      <c r="K976" s="399"/>
      <c r="M976" s="399"/>
      <c r="O976" s="399"/>
      <c r="P976" s="400"/>
    </row>
    <row r="977">
      <c r="A977" s="4"/>
      <c r="B977" s="4"/>
      <c r="E977" s="399"/>
      <c r="G977" s="399"/>
      <c r="K977" s="399"/>
      <c r="M977" s="399"/>
      <c r="O977" s="399"/>
      <c r="P977" s="400"/>
    </row>
    <row r="978">
      <c r="A978" s="4"/>
      <c r="B978" s="4"/>
      <c r="E978" s="399"/>
      <c r="G978" s="399"/>
      <c r="K978" s="399"/>
      <c r="M978" s="399"/>
      <c r="O978" s="399"/>
      <c r="P978" s="400"/>
    </row>
    <row r="979">
      <c r="A979" s="4"/>
      <c r="B979" s="4"/>
      <c r="E979" s="399"/>
      <c r="G979" s="399"/>
      <c r="K979" s="399"/>
      <c r="M979" s="399"/>
      <c r="O979" s="399"/>
      <c r="P979" s="400"/>
    </row>
    <row r="980">
      <c r="A980" s="4"/>
      <c r="B980" s="4"/>
      <c r="E980" s="399"/>
      <c r="G980" s="399"/>
      <c r="K980" s="399"/>
      <c r="M980" s="399"/>
      <c r="O980" s="399"/>
      <c r="P980" s="400"/>
    </row>
    <row r="981">
      <c r="A981" s="4"/>
      <c r="B981" s="4"/>
      <c r="E981" s="399"/>
      <c r="G981" s="399"/>
      <c r="K981" s="399"/>
      <c r="M981" s="399"/>
      <c r="O981" s="399"/>
      <c r="P981" s="400"/>
    </row>
    <row r="982">
      <c r="A982" s="4"/>
      <c r="B982" s="4"/>
      <c r="E982" s="399"/>
      <c r="G982" s="399"/>
      <c r="K982" s="399"/>
      <c r="M982" s="399"/>
      <c r="O982" s="399"/>
      <c r="P982" s="400"/>
    </row>
    <row r="983">
      <c r="A983" s="4"/>
      <c r="B983" s="4"/>
      <c r="E983" s="399"/>
      <c r="G983" s="399"/>
      <c r="K983" s="399"/>
      <c r="M983" s="399"/>
      <c r="O983" s="399"/>
      <c r="P983" s="400"/>
    </row>
    <row r="984">
      <c r="A984" s="4"/>
      <c r="B984" s="4"/>
      <c r="E984" s="399"/>
      <c r="G984" s="399"/>
      <c r="K984" s="399"/>
      <c r="M984" s="399"/>
      <c r="O984" s="399"/>
      <c r="P984" s="400"/>
    </row>
    <row r="985">
      <c r="A985" s="4"/>
      <c r="B985" s="4"/>
      <c r="E985" s="399"/>
      <c r="G985" s="399"/>
      <c r="K985" s="399"/>
      <c r="M985" s="399"/>
      <c r="O985" s="399"/>
      <c r="P985" s="400"/>
    </row>
    <row r="986">
      <c r="A986" s="4"/>
      <c r="B986" s="4"/>
      <c r="E986" s="399"/>
      <c r="G986" s="399"/>
      <c r="K986" s="399"/>
      <c r="M986" s="399"/>
      <c r="O986" s="399"/>
      <c r="P986" s="400"/>
    </row>
    <row r="987">
      <c r="A987" s="4"/>
      <c r="B987" s="4"/>
      <c r="E987" s="399"/>
      <c r="G987" s="399"/>
      <c r="K987" s="399"/>
      <c r="M987" s="399"/>
      <c r="O987" s="399"/>
      <c r="P987" s="400"/>
    </row>
    <row r="988">
      <c r="A988" s="4"/>
      <c r="B988" s="4"/>
      <c r="E988" s="399"/>
      <c r="G988" s="399"/>
      <c r="K988" s="399"/>
      <c r="M988" s="399"/>
      <c r="O988" s="399"/>
      <c r="P988" s="400"/>
    </row>
    <row r="989">
      <c r="A989" s="4"/>
      <c r="B989" s="4"/>
      <c r="E989" s="399"/>
      <c r="G989" s="399"/>
      <c r="K989" s="399"/>
      <c r="M989" s="399"/>
      <c r="O989" s="399"/>
      <c r="P989" s="400"/>
    </row>
    <row r="990">
      <c r="A990" s="4"/>
      <c r="B990" s="4"/>
      <c r="E990" s="399"/>
      <c r="G990" s="399"/>
      <c r="K990" s="399"/>
      <c r="M990" s="399"/>
      <c r="O990" s="399"/>
      <c r="P990" s="400"/>
    </row>
    <row r="991">
      <c r="A991" s="4"/>
      <c r="B991" s="4"/>
      <c r="E991" s="399"/>
      <c r="G991" s="399"/>
      <c r="K991" s="399"/>
      <c r="M991" s="399"/>
      <c r="O991" s="399"/>
      <c r="P991" s="400"/>
    </row>
    <row r="992">
      <c r="A992" s="4"/>
      <c r="B992" s="4"/>
      <c r="E992" s="399"/>
      <c r="G992" s="399"/>
      <c r="K992" s="399"/>
      <c r="M992" s="399"/>
      <c r="O992" s="399"/>
      <c r="P992" s="400"/>
    </row>
    <row r="993">
      <c r="A993" s="4"/>
      <c r="B993" s="4"/>
      <c r="E993" s="399"/>
      <c r="G993" s="399"/>
      <c r="K993" s="399"/>
      <c r="M993" s="399"/>
      <c r="O993" s="399"/>
      <c r="P993" s="400"/>
    </row>
    <row r="994">
      <c r="A994" s="4"/>
      <c r="B994" s="4"/>
      <c r="E994" s="399"/>
      <c r="G994" s="399"/>
      <c r="K994" s="399"/>
      <c r="M994" s="399"/>
      <c r="O994" s="399"/>
      <c r="P994" s="400"/>
    </row>
    <row r="995">
      <c r="A995" s="4"/>
      <c r="B995" s="4"/>
      <c r="E995" s="399"/>
      <c r="G995" s="399"/>
      <c r="K995" s="399"/>
      <c r="M995" s="399"/>
      <c r="O995" s="399"/>
      <c r="P995" s="400"/>
    </row>
    <row r="996">
      <c r="A996" s="4"/>
      <c r="B996" s="4"/>
      <c r="E996" s="399"/>
      <c r="G996" s="399"/>
      <c r="K996" s="399"/>
      <c r="M996" s="399"/>
      <c r="O996" s="399"/>
      <c r="P996" s="400"/>
    </row>
    <row r="997">
      <c r="A997" s="4"/>
      <c r="B997" s="4"/>
      <c r="E997" s="399"/>
      <c r="G997" s="399"/>
      <c r="K997" s="399"/>
      <c r="M997" s="399"/>
      <c r="O997" s="399"/>
      <c r="P997" s="400"/>
    </row>
    <row r="998">
      <c r="A998" s="4"/>
      <c r="B998" s="4"/>
      <c r="E998" s="399"/>
      <c r="G998" s="399"/>
      <c r="K998" s="399"/>
      <c r="M998" s="399"/>
      <c r="O998" s="399"/>
      <c r="P998" s="400"/>
    </row>
    <row r="999">
      <c r="A999" s="4"/>
      <c r="B999" s="4"/>
      <c r="E999" s="399"/>
      <c r="G999" s="399"/>
      <c r="K999" s="399"/>
      <c r="M999" s="399"/>
      <c r="O999" s="399"/>
      <c r="P999" s="400"/>
    </row>
    <row r="1000">
      <c r="A1000" s="4"/>
      <c r="B1000" s="4"/>
      <c r="E1000" s="399"/>
      <c r="G1000" s="399"/>
      <c r="K1000" s="399"/>
      <c r="M1000" s="399"/>
      <c r="O1000" s="399"/>
      <c r="P1000" s="400"/>
    </row>
    <row r="1001">
      <c r="A1001" s="4"/>
      <c r="B1001" s="4"/>
      <c r="E1001" s="399"/>
      <c r="G1001" s="399"/>
      <c r="K1001" s="399"/>
      <c r="M1001" s="399"/>
      <c r="O1001" s="399"/>
      <c r="P1001" s="400"/>
    </row>
    <row r="1002">
      <c r="A1002" s="4"/>
      <c r="B1002" s="4"/>
      <c r="E1002" s="399"/>
      <c r="G1002" s="399"/>
      <c r="K1002" s="399"/>
      <c r="M1002" s="399"/>
      <c r="O1002" s="399"/>
      <c r="P1002" s="400"/>
    </row>
    <row r="1003">
      <c r="A1003" s="4"/>
      <c r="B1003" s="4"/>
      <c r="E1003" s="399"/>
      <c r="G1003" s="399"/>
      <c r="K1003" s="399"/>
      <c r="M1003" s="399"/>
      <c r="O1003" s="399"/>
      <c r="P1003" s="400"/>
    </row>
    <row r="1004">
      <c r="A1004" s="4"/>
      <c r="B1004" s="4"/>
      <c r="E1004" s="399"/>
      <c r="G1004" s="399"/>
      <c r="K1004" s="399"/>
      <c r="M1004" s="399"/>
      <c r="O1004" s="399"/>
      <c r="P1004" s="400"/>
    </row>
    <row r="1005">
      <c r="A1005" s="4"/>
      <c r="B1005" s="4"/>
      <c r="E1005" s="399"/>
      <c r="G1005" s="399"/>
      <c r="K1005" s="399"/>
      <c r="M1005" s="399"/>
      <c r="O1005" s="399"/>
      <c r="P1005" s="400"/>
    </row>
    <row r="1006">
      <c r="A1006" s="4"/>
      <c r="B1006" s="4"/>
      <c r="E1006" s="399"/>
      <c r="G1006" s="399"/>
      <c r="K1006" s="399"/>
      <c r="M1006" s="399"/>
      <c r="O1006" s="399"/>
      <c r="P1006" s="400"/>
    </row>
    <row r="1007">
      <c r="A1007" s="4"/>
      <c r="B1007" s="4"/>
      <c r="E1007" s="399"/>
      <c r="G1007" s="399"/>
      <c r="K1007" s="399"/>
      <c r="M1007" s="399"/>
      <c r="O1007" s="399"/>
      <c r="P1007" s="400"/>
    </row>
    <row r="1008">
      <c r="A1008" s="4"/>
      <c r="B1008" s="4"/>
      <c r="E1008" s="399"/>
      <c r="G1008" s="399"/>
      <c r="K1008" s="399"/>
      <c r="M1008" s="399"/>
      <c r="O1008" s="399"/>
      <c r="P1008" s="400"/>
    </row>
    <row r="1009">
      <c r="A1009" s="4"/>
      <c r="B1009" s="4"/>
      <c r="E1009" s="399"/>
      <c r="G1009" s="399"/>
      <c r="K1009" s="399"/>
      <c r="M1009" s="399"/>
      <c r="O1009" s="399"/>
      <c r="P1009" s="400"/>
    </row>
    <row r="1010">
      <c r="A1010" s="4"/>
      <c r="B1010" s="4"/>
      <c r="E1010" s="399"/>
      <c r="G1010" s="399"/>
      <c r="K1010" s="399"/>
      <c r="M1010" s="399"/>
      <c r="O1010" s="399"/>
      <c r="P1010" s="400"/>
    </row>
    <row r="1011">
      <c r="A1011" s="4"/>
      <c r="B1011" s="4"/>
      <c r="E1011" s="399"/>
      <c r="G1011" s="399"/>
      <c r="K1011" s="399"/>
      <c r="M1011" s="399"/>
      <c r="O1011" s="399"/>
      <c r="P1011" s="400"/>
    </row>
    <row r="1012">
      <c r="A1012" s="4"/>
      <c r="B1012" s="4"/>
      <c r="E1012" s="399"/>
      <c r="G1012" s="399"/>
      <c r="K1012" s="399"/>
      <c r="M1012" s="399"/>
      <c r="O1012" s="399"/>
      <c r="P1012" s="400"/>
    </row>
    <row r="1013">
      <c r="A1013" s="4"/>
      <c r="B1013" s="4"/>
      <c r="E1013" s="399"/>
      <c r="G1013" s="399"/>
      <c r="K1013" s="399"/>
      <c r="M1013" s="399"/>
      <c r="O1013" s="399"/>
      <c r="P1013" s="400"/>
    </row>
    <row r="1014">
      <c r="A1014" s="4"/>
      <c r="B1014" s="4"/>
      <c r="E1014" s="399"/>
      <c r="G1014" s="399"/>
      <c r="K1014" s="399"/>
      <c r="M1014" s="399"/>
      <c r="O1014" s="399"/>
      <c r="P1014" s="400"/>
    </row>
    <row r="1015">
      <c r="A1015" s="4"/>
      <c r="B1015" s="4"/>
      <c r="E1015" s="399"/>
      <c r="G1015" s="399"/>
      <c r="K1015" s="399"/>
      <c r="M1015" s="399"/>
      <c r="O1015" s="399"/>
      <c r="P1015" s="400"/>
    </row>
    <row r="1016">
      <c r="A1016" s="4"/>
      <c r="B1016" s="4"/>
      <c r="E1016" s="399"/>
      <c r="G1016" s="399"/>
      <c r="K1016" s="399"/>
      <c r="M1016" s="399"/>
      <c r="O1016" s="399"/>
      <c r="P1016" s="400"/>
    </row>
    <row r="1017">
      <c r="A1017" s="4"/>
      <c r="B1017" s="4"/>
      <c r="E1017" s="399"/>
      <c r="G1017" s="399"/>
      <c r="K1017" s="399"/>
      <c r="M1017" s="399"/>
      <c r="O1017" s="399"/>
      <c r="P1017" s="400"/>
    </row>
    <row r="1018">
      <c r="A1018" s="4"/>
      <c r="B1018" s="4"/>
      <c r="E1018" s="399"/>
      <c r="G1018" s="399"/>
      <c r="K1018" s="399"/>
      <c r="M1018" s="399"/>
      <c r="O1018" s="399"/>
      <c r="P1018" s="400"/>
    </row>
    <row r="1019">
      <c r="A1019" s="4"/>
      <c r="B1019" s="4"/>
      <c r="E1019" s="399"/>
      <c r="G1019" s="399"/>
      <c r="K1019" s="399"/>
      <c r="M1019" s="399"/>
      <c r="O1019" s="399"/>
      <c r="P1019" s="400"/>
    </row>
    <row r="1020">
      <c r="A1020" s="4"/>
      <c r="B1020" s="4"/>
      <c r="E1020" s="399"/>
      <c r="G1020" s="399"/>
      <c r="K1020" s="399"/>
      <c r="M1020" s="399"/>
      <c r="O1020" s="399"/>
      <c r="P1020" s="400"/>
    </row>
    <row r="1021">
      <c r="A1021" s="4"/>
      <c r="B1021" s="4"/>
      <c r="E1021" s="399"/>
      <c r="G1021" s="399"/>
      <c r="K1021" s="399"/>
      <c r="M1021" s="399"/>
      <c r="O1021" s="399"/>
      <c r="P1021" s="400"/>
    </row>
    <row r="1022">
      <c r="A1022" s="4"/>
      <c r="B1022" s="4"/>
      <c r="E1022" s="399"/>
      <c r="G1022" s="399"/>
      <c r="K1022" s="399"/>
      <c r="M1022" s="399"/>
      <c r="O1022" s="399"/>
      <c r="P1022" s="400"/>
    </row>
    <row r="1023">
      <c r="A1023" s="4"/>
      <c r="B1023" s="4"/>
      <c r="E1023" s="399"/>
      <c r="G1023" s="399"/>
      <c r="K1023" s="399"/>
      <c r="M1023" s="399"/>
      <c r="O1023" s="399"/>
      <c r="P1023" s="400"/>
    </row>
    <row r="1024">
      <c r="A1024" s="4"/>
      <c r="B1024" s="4"/>
      <c r="E1024" s="399"/>
      <c r="G1024" s="399"/>
      <c r="K1024" s="399"/>
      <c r="M1024" s="399"/>
      <c r="O1024" s="399"/>
      <c r="P1024" s="400"/>
    </row>
    <row r="1025">
      <c r="A1025" s="4"/>
      <c r="B1025" s="4"/>
      <c r="E1025" s="399"/>
      <c r="G1025" s="399"/>
      <c r="K1025" s="399"/>
      <c r="M1025" s="399"/>
      <c r="O1025" s="399"/>
      <c r="P1025" s="400"/>
    </row>
    <row r="1026">
      <c r="A1026" s="4"/>
      <c r="B1026" s="4"/>
      <c r="E1026" s="399"/>
      <c r="G1026" s="399"/>
      <c r="K1026" s="399"/>
      <c r="M1026" s="399"/>
      <c r="O1026" s="399"/>
      <c r="P1026" s="400"/>
    </row>
    <row r="1027">
      <c r="A1027" s="4"/>
      <c r="B1027" s="4"/>
      <c r="E1027" s="399"/>
      <c r="G1027" s="399"/>
      <c r="K1027" s="399"/>
      <c r="M1027" s="399"/>
      <c r="O1027" s="399"/>
      <c r="P1027" s="400"/>
    </row>
    <row r="1028">
      <c r="A1028" s="4"/>
      <c r="B1028" s="4"/>
      <c r="E1028" s="399"/>
      <c r="G1028" s="399"/>
      <c r="K1028" s="399"/>
      <c r="M1028" s="399"/>
      <c r="O1028" s="399"/>
      <c r="P1028" s="400"/>
    </row>
    <row r="1029">
      <c r="A1029" s="4"/>
      <c r="B1029" s="4"/>
      <c r="E1029" s="399"/>
      <c r="G1029" s="399"/>
      <c r="K1029" s="399"/>
      <c r="M1029" s="399"/>
      <c r="O1029" s="399"/>
      <c r="P1029" s="400"/>
    </row>
    <row r="1030">
      <c r="A1030" s="4"/>
      <c r="B1030" s="4"/>
      <c r="E1030" s="399"/>
      <c r="G1030" s="399"/>
      <c r="K1030" s="399"/>
      <c r="M1030" s="399"/>
      <c r="O1030" s="399"/>
      <c r="P1030" s="400"/>
    </row>
    <row r="1031">
      <c r="A1031" s="4"/>
      <c r="B1031" s="4"/>
      <c r="E1031" s="399"/>
      <c r="G1031" s="399"/>
      <c r="K1031" s="399"/>
      <c r="M1031" s="399"/>
      <c r="O1031" s="399"/>
      <c r="P1031" s="400"/>
    </row>
    <row r="1032">
      <c r="A1032" s="4"/>
      <c r="B1032" s="4"/>
      <c r="E1032" s="399"/>
      <c r="G1032" s="399"/>
      <c r="K1032" s="399"/>
      <c r="M1032" s="399"/>
      <c r="O1032" s="399"/>
      <c r="P1032" s="400"/>
    </row>
    <row r="1033">
      <c r="A1033" s="4"/>
      <c r="B1033" s="4"/>
      <c r="E1033" s="399"/>
      <c r="G1033" s="399"/>
      <c r="K1033" s="399"/>
      <c r="M1033" s="399"/>
      <c r="O1033" s="399"/>
      <c r="P1033" s="400"/>
    </row>
    <row r="1034">
      <c r="A1034" s="4"/>
      <c r="B1034" s="4"/>
      <c r="E1034" s="399"/>
      <c r="G1034" s="399"/>
      <c r="K1034" s="399"/>
      <c r="M1034" s="399"/>
      <c r="O1034" s="399"/>
      <c r="P1034" s="400"/>
    </row>
    <row r="1035">
      <c r="A1035" s="4"/>
      <c r="B1035" s="4"/>
      <c r="E1035" s="399"/>
      <c r="G1035" s="399"/>
      <c r="K1035" s="399"/>
      <c r="M1035" s="399"/>
      <c r="O1035" s="399"/>
      <c r="P1035" s="400"/>
    </row>
    <row r="1036">
      <c r="A1036" s="4"/>
      <c r="B1036" s="4"/>
      <c r="E1036" s="399"/>
      <c r="G1036" s="399"/>
      <c r="K1036" s="399"/>
      <c r="M1036" s="399"/>
      <c r="O1036" s="399"/>
      <c r="P1036" s="400"/>
    </row>
    <row r="1037">
      <c r="A1037" s="4"/>
      <c r="B1037" s="4"/>
      <c r="E1037" s="399"/>
      <c r="G1037" s="399"/>
      <c r="K1037" s="399"/>
      <c r="M1037" s="399"/>
      <c r="O1037" s="399"/>
      <c r="P1037" s="400"/>
    </row>
    <row r="1038">
      <c r="A1038" s="4"/>
      <c r="B1038" s="4"/>
      <c r="E1038" s="399"/>
      <c r="G1038" s="399"/>
      <c r="K1038" s="399"/>
      <c r="M1038" s="399"/>
      <c r="O1038" s="399"/>
      <c r="P1038" s="400"/>
    </row>
    <row r="1039">
      <c r="A1039" s="4"/>
      <c r="B1039" s="4"/>
      <c r="E1039" s="399"/>
      <c r="G1039" s="399"/>
      <c r="K1039" s="399"/>
      <c r="M1039" s="399"/>
      <c r="O1039" s="399"/>
      <c r="P1039" s="400"/>
    </row>
    <row r="1040">
      <c r="A1040" s="4"/>
      <c r="B1040" s="4"/>
      <c r="E1040" s="399"/>
      <c r="G1040" s="399"/>
      <c r="K1040" s="399"/>
      <c r="M1040" s="399"/>
      <c r="O1040" s="399"/>
      <c r="P1040" s="400"/>
    </row>
    <row r="1041">
      <c r="A1041" s="4"/>
      <c r="B1041" s="4"/>
      <c r="E1041" s="399"/>
      <c r="G1041" s="399"/>
      <c r="K1041" s="399"/>
      <c r="M1041" s="399"/>
      <c r="O1041" s="399"/>
      <c r="P1041" s="400"/>
    </row>
    <row r="1042">
      <c r="A1042" s="4"/>
      <c r="B1042" s="4"/>
      <c r="E1042" s="399"/>
      <c r="G1042" s="399"/>
      <c r="K1042" s="399"/>
      <c r="M1042" s="399"/>
      <c r="O1042" s="399"/>
      <c r="P1042" s="400"/>
    </row>
    <row r="1043">
      <c r="A1043" s="4"/>
      <c r="B1043" s="4"/>
      <c r="E1043" s="399"/>
      <c r="G1043" s="399"/>
      <c r="K1043" s="399"/>
      <c r="M1043" s="399"/>
      <c r="O1043" s="399"/>
      <c r="P1043" s="400"/>
    </row>
    <row r="1044">
      <c r="A1044" s="4"/>
      <c r="B1044" s="4"/>
      <c r="E1044" s="399"/>
      <c r="G1044" s="399"/>
      <c r="K1044" s="399"/>
      <c r="M1044" s="399"/>
      <c r="O1044" s="399"/>
      <c r="P1044" s="400"/>
    </row>
    <row r="1045">
      <c r="A1045" s="4"/>
      <c r="B1045" s="4"/>
      <c r="E1045" s="399"/>
      <c r="G1045" s="399"/>
      <c r="K1045" s="399"/>
      <c r="M1045" s="399"/>
      <c r="O1045" s="399"/>
      <c r="P1045" s="400"/>
    </row>
    <row r="1046">
      <c r="A1046" s="4"/>
      <c r="B1046" s="4"/>
      <c r="E1046" s="399"/>
      <c r="G1046" s="399"/>
      <c r="K1046" s="399"/>
      <c r="M1046" s="399"/>
      <c r="O1046" s="399"/>
      <c r="P1046" s="400"/>
    </row>
    <row r="1047">
      <c r="A1047" s="4"/>
      <c r="B1047" s="4"/>
      <c r="E1047" s="399"/>
      <c r="G1047" s="399"/>
      <c r="K1047" s="399"/>
      <c r="M1047" s="399"/>
      <c r="O1047" s="399"/>
      <c r="P1047" s="400"/>
    </row>
    <row r="1048">
      <c r="A1048" s="4"/>
      <c r="B1048" s="4"/>
      <c r="E1048" s="399"/>
      <c r="G1048" s="399"/>
      <c r="K1048" s="399"/>
      <c r="M1048" s="399"/>
      <c r="O1048" s="399"/>
      <c r="P1048" s="400"/>
    </row>
    <row r="1049">
      <c r="A1049" s="4"/>
      <c r="B1049" s="4"/>
      <c r="E1049" s="399"/>
      <c r="G1049" s="399"/>
      <c r="K1049" s="399"/>
      <c r="M1049" s="399"/>
      <c r="O1049" s="399"/>
      <c r="P1049" s="400"/>
    </row>
    <row r="1050">
      <c r="A1050" s="4"/>
      <c r="B1050" s="4"/>
      <c r="E1050" s="399"/>
      <c r="G1050" s="399"/>
      <c r="K1050" s="399"/>
      <c r="M1050" s="399"/>
      <c r="O1050" s="399"/>
      <c r="P1050" s="400"/>
    </row>
    <row r="1051">
      <c r="A1051" s="4"/>
      <c r="B1051" s="4"/>
      <c r="E1051" s="399"/>
      <c r="G1051" s="399"/>
      <c r="K1051" s="399"/>
      <c r="M1051" s="399"/>
      <c r="O1051" s="399"/>
      <c r="P1051" s="400"/>
    </row>
    <row r="1052">
      <c r="A1052" s="4"/>
      <c r="B1052" s="4"/>
      <c r="E1052" s="399"/>
      <c r="G1052" s="399"/>
      <c r="K1052" s="399"/>
      <c r="M1052" s="399"/>
      <c r="O1052" s="399"/>
      <c r="P1052" s="400"/>
    </row>
    <row r="1053">
      <c r="A1053" s="4"/>
      <c r="B1053" s="4"/>
      <c r="E1053" s="399"/>
      <c r="G1053" s="399"/>
      <c r="K1053" s="399"/>
      <c r="M1053" s="399"/>
      <c r="O1053" s="399"/>
      <c r="P1053" s="400"/>
    </row>
    <row r="1054">
      <c r="A1054" s="4"/>
      <c r="B1054" s="4"/>
      <c r="E1054" s="399"/>
      <c r="G1054" s="399"/>
      <c r="K1054" s="399"/>
      <c r="M1054" s="399"/>
      <c r="O1054" s="399"/>
      <c r="P1054" s="400"/>
    </row>
    <row r="1055">
      <c r="A1055" s="4"/>
      <c r="B1055" s="4"/>
      <c r="E1055" s="399"/>
      <c r="G1055" s="399"/>
      <c r="K1055" s="399"/>
      <c r="M1055" s="399"/>
      <c r="O1055" s="399"/>
      <c r="P1055" s="400"/>
    </row>
    <row r="1056">
      <c r="A1056" s="4"/>
      <c r="B1056" s="4"/>
      <c r="E1056" s="399"/>
      <c r="G1056" s="399"/>
      <c r="K1056" s="399"/>
      <c r="M1056" s="399"/>
      <c r="O1056" s="399"/>
      <c r="P1056" s="400"/>
    </row>
    <row r="1057">
      <c r="A1057" s="4"/>
      <c r="B1057" s="4"/>
      <c r="E1057" s="399"/>
      <c r="G1057" s="399"/>
      <c r="K1057" s="399"/>
      <c r="M1057" s="399"/>
      <c r="O1057" s="399"/>
      <c r="P1057" s="400"/>
    </row>
    <row r="1058">
      <c r="A1058" s="4"/>
      <c r="B1058" s="4"/>
      <c r="E1058" s="399"/>
      <c r="G1058" s="399"/>
      <c r="K1058" s="399"/>
      <c r="M1058" s="399"/>
      <c r="O1058" s="399"/>
      <c r="P1058" s="400"/>
    </row>
    <row r="1059">
      <c r="A1059" s="4"/>
      <c r="B1059" s="4"/>
      <c r="E1059" s="399"/>
      <c r="G1059" s="399"/>
      <c r="K1059" s="399"/>
      <c r="M1059" s="399"/>
      <c r="O1059" s="399"/>
      <c r="P1059" s="400"/>
    </row>
    <row r="1060">
      <c r="A1060" s="4"/>
      <c r="B1060" s="4"/>
      <c r="E1060" s="399"/>
      <c r="G1060" s="399"/>
      <c r="K1060" s="399"/>
      <c r="M1060" s="399"/>
      <c r="O1060" s="399"/>
      <c r="P1060" s="400"/>
    </row>
    <row r="1061">
      <c r="A1061" s="4"/>
      <c r="B1061" s="4"/>
      <c r="E1061" s="399"/>
      <c r="G1061" s="399"/>
      <c r="K1061" s="399"/>
      <c r="M1061" s="399"/>
      <c r="O1061" s="399"/>
      <c r="P1061" s="400"/>
    </row>
    <row r="1062">
      <c r="A1062" s="4"/>
      <c r="B1062" s="4"/>
      <c r="E1062" s="399"/>
      <c r="G1062" s="399"/>
      <c r="K1062" s="399"/>
      <c r="M1062" s="399"/>
      <c r="O1062" s="399"/>
      <c r="P1062" s="400"/>
    </row>
    <row r="1063">
      <c r="A1063" s="4"/>
      <c r="B1063" s="4"/>
      <c r="E1063" s="399"/>
      <c r="G1063" s="399"/>
      <c r="K1063" s="399"/>
      <c r="M1063" s="399"/>
      <c r="O1063" s="399"/>
      <c r="P1063" s="400"/>
    </row>
    <row r="1064">
      <c r="A1064" s="4"/>
      <c r="B1064" s="4"/>
      <c r="E1064" s="399"/>
      <c r="G1064" s="399"/>
      <c r="K1064" s="399"/>
      <c r="M1064" s="399"/>
      <c r="O1064" s="399"/>
      <c r="P1064" s="400"/>
    </row>
    <row r="1065">
      <c r="A1065" s="4"/>
      <c r="B1065" s="4"/>
      <c r="E1065" s="399"/>
      <c r="G1065" s="399"/>
      <c r="K1065" s="399"/>
      <c r="M1065" s="399"/>
      <c r="O1065" s="399"/>
      <c r="P1065" s="400"/>
    </row>
    <row r="1066">
      <c r="A1066" s="4"/>
      <c r="B1066" s="4"/>
      <c r="E1066" s="399"/>
      <c r="G1066" s="399"/>
      <c r="K1066" s="399"/>
      <c r="M1066" s="399"/>
      <c r="O1066" s="399"/>
      <c r="P1066" s="400"/>
    </row>
    <row r="1067">
      <c r="A1067" s="4"/>
      <c r="B1067" s="4"/>
      <c r="E1067" s="399"/>
      <c r="G1067" s="399"/>
      <c r="K1067" s="399"/>
      <c r="M1067" s="399"/>
      <c r="O1067" s="399"/>
      <c r="P1067" s="400"/>
    </row>
    <row r="1068">
      <c r="A1068" s="4"/>
      <c r="B1068" s="4"/>
      <c r="E1068" s="399"/>
      <c r="G1068" s="399"/>
      <c r="K1068" s="399"/>
      <c r="M1068" s="399"/>
      <c r="O1068" s="399"/>
      <c r="P1068" s="400"/>
    </row>
    <row r="1069">
      <c r="A1069" s="4"/>
      <c r="B1069" s="4"/>
      <c r="E1069" s="399"/>
      <c r="G1069" s="399"/>
      <c r="K1069" s="399"/>
      <c r="M1069" s="399"/>
      <c r="O1069" s="399"/>
      <c r="P1069" s="400"/>
    </row>
    <row r="1070">
      <c r="A1070" s="4"/>
      <c r="B1070" s="4"/>
      <c r="E1070" s="399"/>
      <c r="G1070" s="399"/>
      <c r="K1070" s="399"/>
      <c r="M1070" s="399"/>
      <c r="O1070" s="399"/>
      <c r="P1070" s="400"/>
    </row>
    <row r="1071">
      <c r="A1071" s="4"/>
      <c r="B1071" s="4"/>
      <c r="E1071" s="399"/>
      <c r="G1071" s="399"/>
      <c r="K1071" s="399"/>
      <c r="M1071" s="399"/>
      <c r="O1071" s="399"/>
      <c r="P1071" s="400"/>
    </row>
    <row r="1072">
      <c r="A1072" s="4"/>
      <c r="B1072" s="4"/>
      <c r="E1072" s="399"/>
      <c r="G1072" s="399"/>
      <c r="K1072" s="399"/>
      <c r="M1072" s="399"/>
      <c r="O1072" s="399"/>
      <c r="P1072" s="400"/>
    </row>
    <row r="1073">
      <c r="A1073" s="4"/>
      <c r="B1073" s="4"/>
      <c r="E1073" s="399"/>
      <c r="G1073" s="399"/>
      <c r="K1073" s="399"/>
      <c r="M1073" s="399"/>
      <c r="O1073" s="399"/>
      <c r="P1073" s="400"/>
    </row>
    <row r="1074">
      <c r="A1074" s="4"/>
      <c r="B1074" s="4"/>
      <c r="E1074" s="399"/>
      <c r="G1074" s="399"/>
      <c r="K1074" s="399"/>
      <c r="M1074" s="399"/>
      <c r="O1074" s="399"/>
      <c r="P1074" s="400"/>
    </row>
    <row r="1075">
      <c r="A1075" s="4"/>
      <c r="B1075" s="4"/>
      <c r="E1075" s="399"/>
      <c r="G1075" s="399"/>
      <c r="K1075" s="399"/>
      <c r="M1075" s="399"/>
      <c r="O1075" s="399"/>
      <c r="P1075" s="400"/>
    </row>
    <row r="1076">
      <c r="A1076" s="4"/>
      <c r="B1076" s="4"/>
      <c r="E1076" s="399"/>
      <c r="G1076" s="399"/>
      <c r="K1076" s="399"/>
      <c r="M1076" s="399"/>
      <c r="O1076" s="399"/>
      <c r="P1076" s="400"/>
    </row>
    <row r="1077">
      <c r="A1077" s="4"/>
      <c r="B1077" s="4"/>
      <c r="E1077" s="399"/>
      <c r="G1077" s="399"/>
      <c r="K1077" s="399"/>
      <c r="M1077" s="399"/>
      <c r="O1077" s="399"/>
      <c r="P1077" s="400"/>
    </row>
    <row r="1078">
      <c r="A1078" s="4"/>
      <c r="B1078" s="4"/>
      <c r="E1078" s="399"/>
      <c r="G1078" s="399"/>
      <c r="K1078" s="399"/>
      <c r="M1078" s="399"/>
      <c r="O1078" s="399"/>
      <c r="P1078" s="400"/>
    </row>
    <row r="1079">
      <c r="A1079" s="4"/>
      <c r="B1079" s="4"/>
      <c r="E1079" s="399"/>
      <c r="G1079" s="399"/>
      <c r="K1079" s="399"/>
      <c r="M1079" s="399"/>
      <c r="O1079" s="399"/>
      <c r="P1079" s="400"/>
    </row>
    <row r="1080">
      <c r="A1080" s="4"/>
      <c r="B1080" s="4"/>
      <c r="E1080" s="399"/>
      <c r="G1080" s="399"/>
      <c r="K1080" s="399"/>
      <c r="M1080" s="399"/>
      <c r="O1080" s="399"/>
      <c r="P1080" s="400"/>
    </row>
    <row r="1081">
      <c r="A1081" s="4"/>
      <c r="B1081" s="4"/>
      <c r="E1081" s="399"/>
      <c r="G1081" s="399"/>
      <c r="K1081" s="399"/>
      <c r="M1081" s="399"/>
      <c r="O1081" s="399"/>
      <c r="P1081" s="400"/>
    </row>
    <row r="1082">
      <c r="A1082" s="4"/>
      <c r="B1082" s="4"/>
      <c r="E1082" s="399"/>
      <c r="G1082" s="399"/>
      <c r="K1082" s="399"/>
      <c r="M1082" s="399"/>
      <c r="O1082" s="399"/>
      <c r="P1082" s="400"/>
    </row>
    <row r="1083">
      <c r="A1083" s="4"/>
      <c r="B1083" s="4"/>
      <c r="E1083" s="399"/>
      <c r="G1083" s="399"/>
      <c r="K1083" s="399"/>
      <c r="M1083" s="399"/>
      <c r="O1083" s="399"/>
      <c r="P1083" s="400"/>
    </row>
    <row r="1084">
      <c r="A1084" s="4"/>
      <c r="B1084" s="4"/>
      <c r="E1084" s="399"/>
      <c r="G1084" s="399"/>
      <c r="K1084" s="399"/>
      <c r="M1084" s="399"/>
      <c r="O1084" s="399"/>
      <c r="P1084" s="400"/>
    </row>
    <row r="1085">
      <c r="A1085" s="4"/>
      <c r="B1085" s="4"/>
      <c r="E1085" s="399"/>
      <c r="G1085" s="399"/>
      <c r="K1085" s="399"/>
      <c r="M1085" s="399"/>
      <c r="O1085" s="399"/>
      <c r="P1085" s="400"/>
    </row>
    <row r="1086">
      <c r="A1086" s="4"/>
      <c r="B1086" s="4"/>
      <c r="E1086" s="399"/>
      <c r="G1086" s="399"/>
      <c r="K1086" s="399"/>
      <c r="M1086" s="399"/>
      <c r="O1086" s="399"/>
      <c r="P1086" s="400"/>
    </row>
    <row r="1087">
      <c r="A1087" s="4"/>
      <c r="B1087" s="4"/>
      <c r="E1087" s="399"/>
      <c r="G1087" s="399"/>
      <c r="K1087" s="399"/>
      <c r="M1087" s="399"/>
      <c r="O1087" s="399"/>
      <c r="P1087" s="400"/>
    </row>
    <row r="1088">
      <c r="A1088" s="4"/>
      <c r="B1088" s="4"/>
      <c r="E1088" s="399"/>
      <c r="G1088" s="399"/>
      <c r="K1088" s="399"/>
      <c r="M1088" s="399"/>
      <c r="O1088" s="399"/>
      <c r="P1088" s="400"/>
    </row>
    <row r="1089">
      <c r="A1089" s="4"/>
      <c r="B1089" s="4"/>
      <c r="E1089" s="399"/>
      <c r="G1089" s="399"/>
      <c r="K1089" s="399"/>
      <c r="M1089" s="399"/>
      <c r="O1089" s="399"/>
      <c r="P1089" s="400"/>
    </row>
    <row r="1090">
      <c r="A1090" s="4"/>
      <c r="B1090" s="4"/>
      <c r="E1090" s="399"/>
      <c r="G1090" s="399"/>
      <c r="K1090" s="399"/>
      <c r="M1090" s="399"/>
      <c r="O1090" s="399"/>
      <c r="P1090" s="400"/>
    </row>
    <row r="1091">
      <c r="A1091" s="4"/>
      <c r="B1091" s="4"/>
      <c r="E1091" s="399"/>
      <c r="G1091" s="399"/>
      <c r="K1091" s="399"/>
      <c r="M1091" s="399"/>
      <c r="O1091" s="399"/>
      <c r="P1091" s="400"/>
    </row>
    <row r="1092">
      <c r="A1092" s="4"/>
      <c r="B1092" s="4"/>
      <c r="E1092" s="399"/>
      <c r="G1092" s="399"/>
      <c r="K1092" s="399"/>
      <c r="M1092" s="399"/>
      <c r="O1092" s="399"/>
      <c r="P1092" s="400"/>
    </row>
    <row r="1093">
      <c r="A1093" s="4"/>
      <c r="B1093" s="4"/>
      <c r="E1093" s="399"/>
      <c r="G1093" s="399"/>
      <c r="K1093" s="399"/>
      <c r="M1093" s="399"/>
      <c r="O1093" s="399"/>
      <c r="P1093" s="400"/>
    </row>
    <row r="1094">
      <c r="A1094" s="4"/>
      <c r="B1094" s="4"/>
      <c r="E1094" s="399"/>
      <c r="G1094" s="399"/>
      <c r="K1094" s="399"/>
      <c r="M1094" s="399"/>
      <c r="O1094" s="399"/>
      <c r="P1094" s="400"/>
    </row>
    <row r="1095">
      <c r="A1095" s="4"/>
      <c r="B1095" s="4"/>
      <c r="E1095" s="399"/>
      <c r="G1095" s="399"/>
      <c r="K1095" s="399"/>
      <c r="M1095" s="399"/>
      <c r="O1095" s="399"/>
      <c r="P1095" s="400"/>
    </row>
    <row r="1096">
      <c r="A1096" s="4"/>
      <c r="B1096" s="4"/>
      <c r="E1096" s="399"/>
      <c r="G1096" s="399"/>
      <c r="K1096" s="399"/>
      <c r="M1096" s="399"/>
      <c r="O1096" s="399"/>
      <c r="P1096" s="400"/>
    </row>
    <row r="1097">
      <c r="A1097" s="4"/>
      <c r="B1097" s="4"/>
      <c r="E1097" s="399"/>
      <c r="G1097" s="399"/>
      <c r="K1097" s="399"/>
      <c r="M1097" s="399"/>
      <c r="O1097" s="399"/>
      <c r="P1097" s="400"/>
    </row>
    <row r="1098">
      <c r="A1098" s="4"/>
      <c r="B1098" s="4"/>
      <c r="E1098" s="399"/>
      <c r="G1098" s="399"/>
      <c r="K1098" s="399"/>
      <c r="M1098" s="399"/>
      <c r="O1098" s="399"/>
      <c r="P1098" s="400"/>
    </row>
    <row r="1099">
      <c r="A1099" s="4"/>
      <c r="B1099" s="4"/>
      <c r="E1099" s="399"/>
      <c r="G1099" s="399"/>
      <c r="K1099" s="399"/>
      <c r="M1099" s="399"/>
      <c r="O1099" s="399"/>
      <c r="P1099" s="400"/>
    </row>
    <row r="1100">
      <c r="A1100" s="4"/>
      <c r="B1100" s="4"/>
      <c r="E1100" s="399"/>
      <c r="G1100" s="399"/>
      <c r="K1100" s="399"/>
      <c r="M1100" s="399"/>
      <c r="O1100" s="399"/>
      <c r="P1100" s="400"/>
    </row>
    <row r="1101">
      <c r="A1101" s="4"/>
      <c r="B1101" s="4"/>
      <c r="E1101" s="399"/>
      <c r="G1101" s="399"/>
      <c r="K1101" s="399"/>
      <c r="M1101" s="399"/>
      <c r="O1101" s="399"/>
      <c r="P1101" s="400"/>
    </row>
    <row r="1102">
      <c r="A1102" s="4"/>
      <c r="B1102" s="4"/>
      <c r="E1102" s="399"/>
      <c r="G1102" s="399"/>
      <c r="K1102" s="399"/>
      <c r="M1102" s="399"/>
      <c r="O1102" s="399"/>
      <c r="P1102" s="400"/>
    </row>
    <row r="1103">
      <c r="A1103" s="4"/>
      <c r="B1103" s="4"/>
      <c r="E1103" s="399"/>
      <c r="G1103" s="399"/>
      <c r="K1103" s="399"/>
      <c r="M1103" s="399"/>
      <c r="O1103" s="399"/>
      <c r="P1103" s="400"/>
    </row>
    <row r="1104">
      <c r="A1104" s="4"/>
      <c r="B1104" s="4"/>
      <c r="E1104" s="399"/>
      <c r="G1104" s="399"/>
      <c r="K1104" s="399"/>
      <c r="M1104" s="399"/>
      <c r="O1104" s="399"/>
      <c r="P1104" s="400"/>
    </row>
    <row r="1105">
      <c r="A1105" s="4"/>
      <c r="B1105" s="4"/>
      <c r="E1105" s="399"/>
      <c r="G1105" s="399"/>
      <c r="K1105" s="399"/>
      <c r="M1105" s="399"/>
      <c r="O1105" s="399"/>
      <c r="P1105" s="400"/>
    </row>
    <row r="1106">
      <c r="A1106" s="4"/>
      <c r="B1106" s="4"/>
      <c r="E1106" s="399"/>
      <c r="G1106" s="399"/>
      <c r="K1106" s="399"/>
      <c r="M1106" s="399"/>
      <c r="O1106" s="399"/>
      <c r="P1106" s="400"/>
    </row>
    <row r="1107">
      <c r="A1107" s="4"/>
      <c r="B1107" s="4"/>
      <c r="E1107" s="399"/>
      <c r="G1107" s="399"/>
      <c r="K1107" s="399"/>
      <c r="M1107" s="399"/>
      <c r="O1107" s="399"/>
      <c r="P1107" s="400"/>
    </row>
    <row r="1108">
      <c r="A1108" s="4"/>
      <c r="B1108" s="4"/>
      <c r="E1108" s="399"/>
      <c r="G1108" s="399"/>
      <c r="K1108" s="399"/>
      <c r="M1108" s="399"/>
      <c r="O1108" s="399"/>
      <c r="P1108" s="400"/>
    </row>
    <row r="1109">
      <c r="A1109" s="4"/>
      <c r="B1109" s="4"/>
      <c r="E1109" s="399"/>
      <c r="G1109" s="399"/>
      <c r="K1109" s="399"/>
      <c r="M1109" s="399"/>
      <c r="O1109" s="399"/>
      <c r="P1109" s="400"/>
    </row>
    <row r="1110">
      <c r="A1110" s="4"/>
      <c r="B1110" s="4"/>
      <c r="E1110" s="399"/>
      <c r="G1110" s="399"/>
      <c r="K1110" s="399"/>
      <c r="M1110" s="399"/>
      <c r="O1110" s="399"/>
      <c r="P1110" s="400"/>
    </row>
    <row r="1111">
      <c r="A1111" s="4"/>
      <c r="B1111" s="4"/>
      <c r="E1111" s="399"/>
      <c r="G1111" s="399"/>
      <c r="K1111" s="399"/>
      <c r="M1111" s="399"/>
      <c r="O1111" s="399"/>
      <c r="P1111" s="400"/>
    </row>
    <row r="1112">
      <c r="A1112" s="4"/>
      <c r="B1112" s="4"/>
      <c r="E1112" s="399"/>
      <c r="G1112" s="399"/>
      <c r="K1112" s="399"/>
      <c r="M1112" s="399"/>
      <c r="O1112" s="399"/>
      <c r="P1112" s="400"/>
    </row>
    <row r="1113">
      <c r="A1113" s="4"/>
      <c r="B1113" s="4"/>
      <c r="E1113" s="399"/>
      <c r="G1113" s="399"/>
      <c r="K1113" s="399"/>
      <c r="M1113" s="399"/>
      <c r="O1113" s="399"/>
      <c r="P1113" s="400"/>
    </row>
    <row r="1114">
      <c r="A1114" s="4"/>
      <c r="B1114" s="4"/>
      <c r="E1114" s="399"/>
      <c r="G1114" s="399"/>
      <c r="K1114" s="399"/>
      <c r="M1114" s="399"/>
      <c r="O1114" s="399"/>
      <c r="P1114" s="400"/>
    </row>
    <row r="1115">
      <c r="A1115" s="4"/>
      <c r="B1115" s="4"/>
      <c r="E1115" s="399"/>
      <c r="G1115" s="399"/>
      <c r="K1115" s="399"/>
      <c r="M1115" s="399"/>
      <c r="O1115" s="399"/>
      <c r="P1115" s="400"/>
    </row>
    <row r="1116">
      <c r="A1116" s="4"/>
      <c r="B1116" s="4"/>
      <c r="E1116" s="399"/>
      <c r="G1116" s="399"/>
      <c r="K1116" s="399"/>
      <c r="M1116" s="399"/>
      <c r="O1116" s="399"/>
      <c r="P1116" s="400"/>
    </row>
    <row r="1117">
      <c r="A1117" s="4"/>
      <c r="B1117" s="4"/>
      <c r="E1117" s="399"/>
      <c r="G1117" s="399"/>
      <c r="K1117" s="399"/>
      <c r="M1117" s="399"/>
      <c r="O1117" s="399"/>
      <c r="P1117" s="400"/>
    </row>
    <row r="1118">
      <c r="A1118" s="4"/>
      <c r="B1118" s="4"/>
      <c r="E1118" s="399"/>
      <c r="G1118" s="399"/>
      <c r="K1118" s="399"/>
      <c r="M1118" s="399"/>
      <c r="O1118" s="399"/>
      <c r="P1118" s="400"/>
    </row>
    <row r="1119">
      <c r="A1119" s="4"/>
      <c r="B1119" s="4"/>
      <c r="E1119" s="399"/>
      <c r="G1119" s="399"/>
      <c r="K1119" s="399"/>
      <c r="M1119" s="399"/>
      <c r="O1119" s="399"/>
      <c r="P1119" s="400"/>
    </row>
    <row r="1120">
      <c r="A1120" s="4"/>
      <c r="B1120" s="4"/>
      <c r="E1120" s="399"/>
      <c r="G1120" s="399"/>
      <c r="K1120" s="399"/>
      <c r="M1120" s="399"/>
      <c r="O1120" s="399"/>
      <c r="P1120" s="400"/>
    </row>
    <row r="1121">
      <c r="A1121" s="4"/>
      <c r="B1121" s="4"/>
      <c r="E1121" s="399"/>
      <c r="G1121" s="399"/>
      <c r="K1121" s="399"/>
      <c r="M1121" s="399"/>
      <c r="O1121" s="399"/>
      <c r="P1121" s="400"/>
    </row>
    <row r="1122">
      <c r="A1122" s="4"/>
      <c r="B1122" s="4"/>
      <c r="E1122" s="399"/>
      <c r="G1122" s="399"/>
      <c r="K1122" s="399"/>
      <c r="M1122" s="399"/>
      <c r="O1122" s="399"/>
      <c r="P1122" s="400"/>
    </row>
    <row r="1123">
      <c r="A1123" s="4"/>
      <c r="B1123" s="4"/>
      <c r="E1123" s="399"/>
      <c r="G1123" s="399"/>
      <c r="K1123" s="399"/>
      <c r="M1123" s="399"/>
      <c r="O1123" s="399"/>
      <c r="P1123" s="400"/>
    </row>
    <row r="1124">
      <c r="A1124" s="4"/>
      <c r="B1124" s="4"/>
      <c r="E1124" s="399"/>
      <c r="G1124" s="399"/>
      <c r="K1124" s="399"/>
      <c r="M1124" s="399"/>
      <c r="O1124" s="399"/>
      <c r="P1124" s="400"/>
    </row>
    <row r="1125">
      <c r="A1125" s="4"/>
      <c r="B1125" s="4"/>
      <c r="E1125" s="399"/>
      <c r="G1125" s="399"/>
      <c r="K1125" s="399"/>
      <c r="M1125" s="399"/>
      <c r="O1125" s="399"/>
      <c r="P1125" s="400"/>
    </row>
    <row r="1126">
      <c r="A1126" s="4"/>
      <c r="B1126" s="4"/>
      <c r="E1126" s="399"/>
      <c r="G1126" s="399"/>
      <c r="K1126" s="399"/>
      <c r="M1126" s="399"/>
      <c r="O1126" s="399"/>
      <c r="P1126" s="400"/>
    </row>
    <row r="1127">
      <c r="A1127" s="4"/>
      <c r="B1127" s="4"/>
      <c r="E1127" s="399"/>
      <c r="G1127" s="399"/>
      <c r="K1127" s="399"/>
      <c r="M1127" s="399"/>
      <c r="O1127" s="399"/>
      <c r="P1127" s="400"/>
    </row>
    <row r="1128">
      <c r="A1128" s="4"/>
      <c r="B1128" s="4"/>
      <c r="E1128" s="399"/>
      <c r="G1128" s="399"/>
      <c r="K1128" s="399"/>
      <c r="M1128" s="399"/>
      <c r="O1128" s="399"/>
      <c r="P1128" s="400"/>
    </row>
    <row r="1129">
      <c r="A1129" s="4"/>
      <c r="B1129" s="4"/>
      <c r="E1129" s="399"/>
      <c r="G1129" s="399"/>
      <c r="K1129" s="399"/>
      <c r="M1129" s="399"/>
      <c r="O1129" s="399"/>
      <c r="P1129" s="400"/>
    </row>
    <row r="1130">
      <c r="A1130" s="4"/>
      <c r="B1130" s="4"/>
      <c r="E1130" s="399"/>
      <c r="G1130" s="399"/>
      <c r="K1130" s="399"/>
      <c r="M1130" s="399"/>
      <c r="O1130" s="399"/>
      <c r="P1130" s="400"/>
    </row>
    <row r="1131">
      <c r="A1131" s="4"/>
      <c r="B1131" s="4"/>
      <c r="E1131" s="399"/>
      <c r="G1131" s="399"/>
      <c r="K1131" s="399"/>
      <c r="M1131" s="399"/>
      <c r="O1131" s="399"/>
      <c r="P1131" s="400"/>
    </row>
    <row r="1132">
      <c r="A1132" s="4"/>
      <c r="B1132" s="4"/>
      <c r="E1132" s="399"/>
      <c r="G1132" s="399"/>
      <c r="K1132" s="399"/>
      <c r="M1132" s="399"/>
      <c r="O1132" s="399"/>
      <c r="P1132" s="400"/>
    </row>
    <row r="1133">
      <c r="A1133" s="4"/>
      <c r="B1133" s="4"/>
      <c r="E1133" s="399"/>
      <c r="G1133" s="399"/>
      <c r="K1133" s="399"/>
      <c r="M1133" s="399"/>
      <c r="O1133" s="399"/>
      <c r="P1133" s="400"/>
    </row>
    <row r="1134">
      <c r="A1134" s="4"/>
      <c r="B1134" s="4"/>
      <c r="E1134" s="399"/>
      <c r="G1134" s="399"/>
      <c r="K1134" s="399"/>
      <c r="M1134" s="399"/>
      <c r="O1134" s="399"/>
      <c r="P1134" s="400"/>
    </row>
    <row r="1135">
      <c r="A1135" s="4"/>
      <c r="B1135" s="4"/>
      <c r="E1135" s="399"/>
      <c r="G1135" s="399"/>
      <c r="K1135" s="399"/>
      <c r="M1135" s="399"/>
      <c r="O1135" s="399"/>
      <c r="P1135" s="400"/>
    </row>
    <row r="1136">
      <c r="A1136" s="4"/>
      <c r="B1136" s="4"/>
      <c r="E1136" s="399"/>
      <c r="G1136" s="399"/>
      <c r="K1136" s="399"/>
      <c r="M1136" s="399"/>
      <c r="O1136" s="399"/>
      <c r="P1136" s="400"/>
    </row>
    <row r="1137">
      <c r="A1137" s="4"/>
      <c r="B1137" s="4"/>
      <c r="E1137" s="399"/>
      <c r="G1137" s="399"/>
      <c r="K1137" s="399"/>
      <c r="M1137" s="399"/>
      <c r="O1137" s="399"/>
      <c r="P1137" s="400"/>
    </row>
    <row r="1138">
      <c r="A1138" s="4"/>
      <c r="B1138" s="4"/>
      <c r="E1138" s="399"/>
      <c r="G1138" s="399"/>
      <c r="K1138" s="399"/>
      <c r="M1138" s="399"/>
      <c r="O1138" s="399"/>
      <c r="P1138" s="400"/>
    </row>
    <row r="1139">
      <c r="A1139" s="4"/>
      <c r="B1139" s="4"/>
      <c r="E1139" s="399"/>
      <c r="G1139" s="399"/>
      <c r="K1139" s="399"/>
      <c r="M1139" s="399"/>
      <c r="O1139" s="399"/>
      <c r="P1139" s="400"/>
    </row>
    <row r="1140">
      <c r="A1140" s="4"/>
      <c r="B1140" s="4"/>
      <c r="E1140" s="399"/>
      <c r="G1140" s="399"/>
      <c r="K1140" s="399"/>
      <c r="M1140" s="399"/>
      <c r="O1140" s="399"/>
      <c r="P1140" s="400"/>
    </row>
    <row r="1141">
      <c r="A1141" s="4"/>
      <c r="B1141" s="4"/>
      <c r="E1141" s="399"/>
      <c r="G1141" s="399"/>
      <c r="K1141" s="399"/>
      <c r="M1141" s="399"/>
      <c r="O1141" s="399"/>
      <c r="P1141" s="400"/>
    </row>
    <row r="1142">
      <c r="A1142" s="4"/>
      <c r="B1142" s="4"/>
      <c r="E1142" s="399"/>
      <c r="G1142" s="399"/>
      <c r="K1142" s="399"/>
      <c r="M1142" s="399"/>
      <c r="O1142" s="399"/>
      <c r="P1142" s="400"/>
    </row>
    <row r="1143">
      <c r="A1143" s="4"/>
      <c r="B1143" s="4"/>
      <c r="E1143" s="399"/>
      <c r="G1143" s="399"/>
      <c r="K1143" s="399"/>
      <c r="M1143" s="399"/>
      <c r="O1143" s="399"/>
      <c r="P1143" s="400"/>
    </row>
    <row r="1144">
      <c r="A1144" s="4"/>
      <c r="B1144" s="4"/>
      <c r="E1144" s="399"/>
      <c r="G1144" s="399"/>
      <c r="K1144" s="399"/>
      <c r="M1144" s="399"/>
      <c r="O1144" s="399"/>
      <c r="P1144" s="400"/>
    </row>
    <row r="1145">
      <c r="A1145" s="4"/>
      <c r="B1145" s="4"/>
      <c r="E1145" s="399"/>
      <c r="G1145" s="399"/>
      <c r="K1145" s="399"/>
      <c r="M1145" s="399"/>
      <c r="O1145" s="399"/>
      <c r="P1145" s="400"/>
    </row>
    <row r="1146">
      <c r="A1146" s="4"/>
      <c r="B1146" s="4"/>
      <c r="E1146" s="399"/>
      <c r="G1146" s="399"/>
      <c r="K1146" s="399"/>
      <c r="M1146" s="399"/>
      <c r="O1146" s="399"/>
      <c r="P1146" s="400"/>
    </row>
    <row r="1147">
      <c r="A1147" s="4"/>
      <c r="B1147" s="4"/>
      <c r="E1147" s="399"/>
      <c r="G1147" s="399"/>
      <c r="K1147" s="399"/>
      <c r="M1147" s="399"/>
      <c r="O1147" s="399"/>
      <c r="P1147" s="400"/>
    </row>
    <row r="1148">
      <c r="A1148" s="4"/>
      <c r="B1148" s="4"/>
      <c r="E1148" s="399"/>
      <c r="G1148" s="399"/>
      <c r="K1148" s="399"/>
      <c r="M1148" s="399"/>
      <c r="O1148" s="399"/>
      <c r="P1148" s="400"/>
    </row>
    <row r="1149">
      <c r="A1149" s="4"/>
      <c r="B1149" s="4"/>
      <c r="E1149" s="399"/>
      <c r="G1149" s="399"/>
      <c r="K1149" s="399"/>
      <c r="M1149" s="399"/>
      <c r="O1149" s="399"/>
      <c r="P1149" s="400"/>
    </row>
    <row r="1150">
      <c r="A1150" s="4"/>
      <c r="B1150" s="4"/>
      <c r="E1150" s="399"/>
      <c r="G1150" s="399"/>
      <c r="K1150" s="399"/>
      <c r="M1150" s="399"/>
      <c r="O1150" s="399"/>
      <c r="P1150" s="400"/>
    </row>
    <row r="1151">
      <c r="A1151" s="4"/>
      <c r="B1151" s="4"/>
      <c r="E1151" s="399"/>
      <c r="G1151" s="399"/>
      <c r="K1151" s="399"/>
      <c r="M1151" s="399"/>
      <c r="O1151" s="399"/>
      <c r="P1151" s="400"/>
    </row>
    <row r="1152">
      <c r="A1152" s="4"/>
      <c r="B1152" s="4"/>
      <c r="E1152" s="399"/>
      <c r="G1152" s="399"/>
      <c r="K1152" s="399"/>
      <c r="M1152" s="399"/>
      <c r="O1152" s="399"/>
      <c r="P1152" s="400"/>
    </row>
    <row r="1153">
      <c r="A1153" s="4"/>
      <c r="B1153" s="4"/>
      <c r="E1153" s="399"/>
      <c r="G1153" s="399"/>
      <c r="K1153" s="399"/>
      <c r="M1153" s="399"/>
      <c r="O1153" s="399"/>
      <c r="P1153" s="400"/>
    </row>
    <row r="1154">
      <c r="A1154" s="4"/>
      <c r="B1154" s="4"/>
      <c r="E1154" s="399"/>
      <c r="G1154" s="399"/>
      <c r="K1154" s="399"/>
      <c r="M1154" s="399"/>
      <c r="O1154" s="399"/>
      <c r="P1154" s="400"/>
    </row>
    <row r="1155">
      <c r="A1155" s="4"/>
      <c r="B1155" s="4"/>
      <c r="E1155" s="399"/>
      <c r="G1155" s="399"/>
      <c r="K1155" s="399"/>
      <c r="M1155" s="399"/>
      <c r="O1155" s="399"/>
      <c r="P1155" s="400"/>
    </row>
    <row r="1156">
      <c r="A1156" s="4"/>
      <c r="B1156" s="4"/>
      <c r="E1156" s="399"/>
      <c r="G1156" s="399"/>
      <c r="K1156" s="399"/>
      <c r="M1156" s="399"/>
      <c r="O1156" s="399"/>
      <c r="P1156" s="400"/>
    </row>
    <row r="1157">
      <c r="A1157" s="4"/>
      <c r="B1157" s="4"/>
      <c r="E1157" s="399"/>
      <c r="G1157" s="399"/>
      <c r="K1157" s="399"/>
      <c r="M1157" s="399"/>
      <c r="O1157" s="399"/>
      <c r="P1157" s="400"/>
    </row>
    <row r="1158">
      <c r="A1158" s="4"/>
      <c r="B1158" s="4"/>
      <c r="E1158" s="399"/>
      <c r="G1158" s="399"/>
      <c r="K1158" s="399"/>
      <c r="M1158" s="399"/>
      <c r="O1158" s="399"/>
      <c r="P1158" s="400"/>
    </row>
    <row r="1159">
      <c r="A1159" s="4"/>
      <c r="B1159" s="4"/>
      <c r="E1159" s="399"/>
      <c r="G1159" s="399"/>
      <c r="K1159" s="399"/>
      <c r="M1159" s="399"/>
      <c r="O1159" s="399"/>
      <c r="P1159" s="400"/>
    </row>
    <row r="1160">
      <c r="A1160" s="4"/>
      <c r="B1160" s="4"/>
      <c r="E1160" s="399"/>
      <c r="G1160" s="399"/>
      <c r="K1160" s="399"/>
      <c r="M1160" s="399"/>
      <c r="O1160" s="399"/>
      <c r="P1160" s="400"/>
    </row>
    <row r="1161">
      <c r="A1161" s="4"/>
      <c r="B1161" s="4"/>
      <c r="E1161" s="399"/>
      <c r="G1161" s="399"/>
      <c r="K1161" s="399"/>
      <c r="M1161" s="399"/>
      <c r="O1161" s="399"/>
      <c r="P1161" s="400"/>
    </row>
    <row r="1162">
      <c r="A1162" s="4"/>
      <c r="B1162" s="4"/>
      <c r="E1162" s="399"/>
      <c r="G1162" s="399"/>
      <c r="K1162" s="399"/>
      <c r="M1162" s="399"/>
      <c r="O1162" s="399"/>
      <c r="P1162" s="400"/>
    </row>
    <row r="1163">
      <c r="A1163" s="4"/>
      <c r="B1163" s="4"/>
      <c r="E1163" s="399"/>
      <c r="G1163" s="399"/>
      <c r="K1163" s="399"/>
      <c r="M1163" s="399"/>
      <c r="O1163" s="399"/>
      <c r="P1163" s="400"/>
    </row>
    <row r="1164">
      <c r="A1164" s="4"/>
      <c r="B1164" s="4"/>
      <c r="E1164" s="399"/>
      <c r="G1164" s="399"/>
      <c r="K1164" s="399"/>
      <c r="M1164" s="399"/>
      <c r="O1164" s="399"/>
      <c r="P1164" s="400"/>
    </row>
    <row r="1165">
      <c r="A1165" s="4"/>
      <c r="B1165" s="4"/>
      <c r="E1165" s="399"/>
      <c r="G1165" s="399"/>
      <c r="K1165" s="399"/>
      <c r="M1165" s="399"/>
      <c r="O1165" s="399"/>
      <c r="P1165" s="400"/>
    </row>
    <row r="1166">
      <c r="A1166" s="4"/>
      <c r="B1166" s="4"/>
      <c r="E1166" s="399"/>
      <c r="G1166" s="399"/>
      <c r="K1166" s="399"/>
      <c r="M1166" s="399"/>
      <c r="O1166" s="399"/>
      <c r="P1166" s="400"/>
    </row>
    <row r="1167">
      <c r="A1167" s="4"/>
      <c r="B1167" s="4"/>
      <c r="E1167" s="399"/>
      <c r="G1167" s="399"/>
      <c r="K1167" s="399"/>
      <c r="M1167" s="399"/>
      <c r="O1167" s="399"/>
      <c r="P1167" s="400"/>
    </row>
    <row r="1168">
      <c r="A1168" s="4"/>
      <c r="B1168" s="4"/>
      <c r="E1168" s="399"/>
      <c r="G1168" s="399"/>
      <c r="K1168" s="399"/>
      <c r="M1168" s="399"/>
      <c r="O1168" s="399"/>
      <c r="P1168" s="400"/>
    </row>
    <row r="1169">
      <c r="A1169" s="4"/>
      <c r="B1169" s="4"/>
      <c r="E1169" s="399"/>
      <c r="G1169" s="399"/>
      <c r="K1169" s="399"/>
      <c r="M1169" s="399"/>
      <c r="O1169" s="399"/>
      <c r="P1169" s="400"/>
    </row>
    <row r="1170">
      <c r="A1170" s="4"/>
      <c r="B1170" s="4"/>
      <c r="E1170" s="399"/>
      <c r="G1170" s="399"/>
      <c r="K1170" s="399"/>
      <c r="M1170" s="399"/>
      <c r="O1170" s="399"/>
      <c r="P1170" s="400"/>
    </row>
    <row r="1171">
      <c r="A1171" s="4"/>
      <c r="B1171" s="4"/>
      <c r="E1171" s="399"/>
      <c r="G1171" s="399"/>
      <c r="K1171" s="399"/>
      <c r="M1171" s="399"/>
      <c r="O1171" s="399"/>
      <c r="P1171" s="400"/>
    </row>
    <row r="1172">
      <c r="A1172" s="4"/>
      <c r="B1172" s="4"/>
      <c r="E1172" s="399"/>
      <c r="G1172" s="399"/>
      <c r="K1172" s="399"/>
      <c r="M1172" s="399"/>
      <c r="O1172" s="399"/>
      <c r="P1172" s="400"/>
    </row>
    <row r="1173">
      <c r="A1173" s="4"/>
      <c r="B1173" s="4"/>
      <c r="E1173" s="399"/>
      <c r="G1173" s="399"/>
      <c r="K1173" s="399"/>
      <c r="M1173" s="399"/>
      <c r="O1173" s="399"/>
      <c r="P1173" s="400"/>
    </row>
    <row r="1174">
      <c r="A1174" s="4"/>
      <c r="B1174" s="4"/>
      <c r="E1174" s="399"/>
      <c r="G1174" s="399"/>
      <c r="K1174" s="399"/>
      <c r="M1174" s="399"/>
      <c r="O1174" s="399"/>
      <c r="P1174" s="400"/>
    </row>
    <row r="1175">
      <c r="A1175" s="4"/>
      <c r="B1175" s="4"/>
      <c r="E1175" s="399"/>
      <c r="G1175" s="399"/>
      <c r="K1175" s="399"/>
      <c r="M1175" s="399"/>
      <c r="O1175" s="399"/>
      <c r="P1175" s="400"/>
    </row>
    <row r="1176">
      <c r="A1176" s="4"/>
      <c r="B1176" s="4"/>
      <c r="E1176" s="399"/>
      <c r="G1176" s="399"/>
      <c r="K1176" s="399"/>
      <c r="M1176" s="399"/>
      <c r="O1176" s="399"/>
      <c r="P1176" s="400"/>
    </row>
    <row r="1177">
      <c r="A1177" s="4"/>
      <c r="B1177" s="4"/>
      <c r="E1177" s="399"/>
      <c r="G1177" s="399"/>
      <c r="K1177" s="399"/>
      <c r="M1177" s="399"/>
      <c r="O1177" s="399"/>
      <c r="P1177" s="400"/>
    </row>
    <row r="1178">
      <c r="A1178" s="4"/>
      <c r="B1178" s="4"/>
      <c r="E1178" s="399"/>
      <c r="G1178" s="399"/>
      <c r="K1178" s="399"/>
      <c r="M1178" s="399"/>
      <c r="O1178" s="399"/>
      <c r="P1178" s="400"/>
    </row>
    <row r="1179">
      <c r="A1179" s="4"/>
      <c r="B1179" s="4"/>
      <c r="E1179" s="399"/>
      <c r="G1179" s="399"/>
      <c r="K1179" s="399"/>
      <c r="M1179" s="399"/>
      <c r="O1179" s="399"/>
      <c r="P1179" s="400"/>
    </row>
    <row r="1180">
      <c r="A1180" s="4"/>
      <c r="B1180" s="4"/>
      <c r="E1180" s="399"/>
      <c r="G1180" s="399"/>
      <c r="K1180" s="399"/>
      <c r="M1180" s="399"/>
      <c r="O1180" s="399"/>
      <c r="P1180" s="400"/>
    </row>
    <row r="1181">
      <c r="A1181" s="4"/>
      <c r="B1181" s="4"/>
      <c r="E1181" s="399"/>
      <c r="G1181" s="399"/>
      <c r="K1181" s="399"/>
      <c r="M1181" s="399"/>
      <c r="O1181" s="399"/>
      <c r="P1181" s="400"/>
    </row>
    <row r="1182">
      <c r="A1182" s="4"/>
      <c r="B1182" s="4"/>
      <c r="E1182" s="399"/>
      <c r="G1182" s="399"/>
      <c r="K1182" s="399"/>
      <c r="M1182" s="399"/>
      <c r="O1182" s="399"/>
      <c r="P1182" s="400"/>
    </row>
    <row r="1183">
      <c r="A1183" s="4"/>
      <c r="B1183" s="4"/>
      <c r="E1183" s="399"/>
      <c r="G1183" s="399"/>
      <c r="K1183" s="399"/>
      <c r="M1183" s="399"/>
      <c r="O1183" s="399"/>
      <c r="P1183" s="400"/>
    </row>
    <row r="1184">
      <c r="A1184" s="4"/>
      <c r="B1184" s="4"/>
      <c r="E1184" s="399"/>
      <c r="G1184" s="399"/>
      <c r="K1184" s="399"/>
      <c r="M1184" s="399"/>
      <c r="O1184" s="399"/>
      <c r="P1184" s="400"/>
    </row>
    <row r="1185">
      <c r="A1185" s="4"/>
      <c r="B1185" s="4"/>
      <c r="E1185" s="399"/>
      <c r="G1185" s="399"/>
      <c r="K1185" s="399"/>
      <c r="M1185" s="399"/>
      <c r="O1185" s="399"/>
      <c r="P1185" s="400"/>
    </row>
    <row r="1186">
      <c r="A1186" s="4"/>
      <c r="B1186" s="4"/>
      <c r="E1186" s="399"/>
      <c r="G1186" s="399"/>
      <c r="K1186" s="399"/>
      <c r="M1186" s="399"/>
      <c r="O1186" s="399"/>
      <c r="P1186" s="400"/>
    </row>
    <row r="1187">
      <c r="A1187" s="4"/>
      <c r="B1187" s="4"/>
      <c r="E1187" s="399"/>
      <c r="G1187" s="399"/>
      <c r="K1187" s="399"/>
      <c r="M1187" s="399"/>
      <c r="O1187" s="399"/>
      <c r="P1187" s="400"/>
    </row>
    <row r="1188">
      <c r="A1188" s="4"/>
      <c r="B1188" s="4"/>
      <c r="E1188" s="399"/>
      <c r="G1188" s="399"/>
      <c r="K1188" s="399"/>
      <c r="M1188" s="399"/>
      <c r="O1188" s="399"/>
      <c r="P1188" s="400"/>
    </row>
    <row r="1189">
      <c r="A1189" s="4"/>
      <c r="B1189" s="4"/>
      <c r="E1189" s="399"/>
      <c r="G1189" s="399"/>
      <c r="K1189" s="399"/>
      <c r="M1189" s="399"/>
      <c r="O1189" s="399"/>
      <c r="P1189" s="400"/>
    </row>
    <row r="1190">
      <c r="A1190" s="4"/>
      <c r="B1190" s="4"/>
      <c r="E1190" s="399"/>
      <c r="G1190" s="399"/>
      <c r="K1190" s="399"/>
      <c r="M1190" s="399"/>
      <c r="O1190" s="399"/>
      <c r="P1190" s="400"/>
    </row>
    <row r="1191">
      <c r="A1191" s="4"/>
      <c r="B1191" s="4"/>
      <c r="E1191" s="399"/>
      <c r="G1191" s="399"/>
      <c r="K1191" s="399"/>
      <c r="M1191" s="399"/>
      <c r="O1191" s="399"/>
      <c r="P1191" s="400"/>
    </row>
    <row r="1192">
      <c r="A1192" s="4"/>
      <c r="B1192" s="4"/>
      <c r="E1192" s="399"/>
      <c r="G1192" s="399"/>
      <c r="K1192" s="399"/>
      <c r="M1192" s="399"/>
      <c r="O1192" s="399"/>
      <c r="P1192" s="400"/>
    </row>
    <row r="1193">
      <c r="A1193" s="4"/>
      <c r="B1193" s="4"/>
      <c r="E1193" s="399"/>
      <c r="G1193" s="399"/>
      <c r="K1193" s="399"/>
      <c r="M1193" s="399"/>
      <c r="O1193" s="399"/>
      <c r="P1193" s="400"/>
    </row>
    <row r="1194">
      <c r="A1194" s="4"/>
      <c r="B1194" s="4"/>
      <c r="E1194" s="399"/>
      <c r="G1194" s="399"/>
      <c r="K1194" s="399"/>
      <c r="M1194" s="399"/>
      <c r="O1194" s="399"/>
      <c r="P1194" s="400"/>
    </row>
    <row r="1195">
      <c r="A1195" s="4"/>
      <c r="B1195" s="4"/>
      <c r="E1195" s="399"/>
      <c r="G1195" s="399"/>
      <c r="K1195" s="399"/>
      <c r="M1195" s="399"/>
      <c r="O1195" s="399"/>
      <c r="P1195" s="400"/>
    </row>
    <row r="1196">
      <c r="A1196" s="4"/>
      <c r="B1196" s="4"/>
      <c r="E1196" s="399"/>
      <c r="G1196" s="399"/>
      <c r="K1196" s="399"/>
      <c r="M1196" s="399"/>
      <c r="O1196" s="399"/>
      <c r="P1196" s="400"/>
    </row>
    <row r="1197">
      <c r="A1197" s="4"/>
      <c r="B1197" s="4"/>
      <c r="E1197" s="399"/>
      <c r="G1197" s="399"/>
      <c r="K1197" s="399"/>
      <c r="M1197" s="399"/>
      <c r="O1197" s="399"/>
      <c r="P1197" s="400"/>
    </row>
    <row r="1198">
      <c r="A1198" s="4"/>
      <c r="B1198" s="4"/>
      <c r="E1198" s="399"/>
      <c r="G1198" s="399"/>
      <c r="K1198" s="399"/>
      <c r="M1198" s="399"/>
      <c r="O1198" s="399"/>
      <c r="P1198" s="400"/>
    </row>
    <row r="1199">
      <c r="A1199" s="4"/>
      <c r="B1199" s="4"/>
      <c r="E1199" s="399"/>
      <c r="G1199" s="399"/>
      <c r="K1199" s="399"/>
      <c r="M1199" s="399"/>
      <c r="O1199" s="399"/>
      <c r="P1199" s="400"/>
    </row>
    <row r="1200">
      <c r="A1200" s="4"/>
      <c r="B1200" s="4"/>
      <c r="E1200" s="399"/>
      <c r="G1200" s="399"/>
      <c r="K1200" s="399"/>
      <c r="M1200" s="399"/>
      <c r="O1200" s="399"/>
      <c r="P1200" s="400"/>
    </row>
    <row r="1201">
      <c r="A1201" s="4"/>
      <c r="B1201" s="4"/>
      <c r="E1201" s="399"/>
      <c r="G1201" s="399"/>
      <c r="K1201" s="399"/>
      <c r="M1201" s="399"/>
      <c r="O1201" s="399"/>
      <c r="P1201" s="400"/>
    </row>
  </sheetData>
  <mergeCells count="24">
    <mergeCell ref="A2:A4"/>
    <mergeCell ref="A5:A17"/>
    <mergeCell ref="A18:A24"/>
    <mergeCell ref="A25:A29"/>
    <mergeCell ref="A30:A35"/>
    <mergeCell ref="A36:A50"/>
    <mergeCell ref="A51:A66"/>
    <mergeCell ref="A67:A72"/>
    <mergeCell ref="A73:A81"/>
    <mergeCell ref="A82:A90"/>
    <mergeCell ref="A91:A93"/>
    <mergeCell ref="A94:A104"/>
    <mergeCell ref="A105:A114"/>
    <mergeCell ref="A115:A124"/>
    <mergeCell ref="A179:A201"/>
    <mergeCell ref="A202:A216"/>
    <mergeCell ref="A217:A220"/>
    <mergeCell ref="A125:A138"/>
    <mergeCell ref="A139:A142"/>
    <mergeCell ref="A143:A148"/>
    <mergeCell ref="A149:A152"/>
    <mergeCell ref="A153:A158"/>
    <mergeCell ref="A159:A174"/>
    <mergeCell ref="A175:A178"/>
  </mergeCells>
  <printOptions/>
  <pageMargins bottom="0.75" footer="0.0" header="0.0" left="0.7" right="0.7" top="0.75"/>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1" width="10.71"/>
    <col customWidth="1" min="2" max="2" width="29.0"/>
    <col customWidth="1" min="3" max="3" width="10.86"/>
    <col customWidth="1" min="4" max="6" width="10.71"/>
    <col customWidth="1" min="7" max="7" width="15.29"/>
    <col customWidth="1" min="8" max="26" width="10.71"/>
  </cols>
  <sheetData>
    <row r="3">
      <c r="A3" s="138" t="s">
        <v>562</v>
      </c>
      <c r="B3" s="139" t="s">
        <v>1075</v>
      </c>
      <c r="C3" s="34"/>
      <c r="D3" s="35"/>
      <c r="E3" s="36"/>
      <c r="F3" s="37"/>
      <c r="G3" s="38"/>
      <c r="H3" s="35"/>
    </row>
    <row r="4">
      <c r="A4" s="42"/>
      <c r="B4" s="140"/>
      <c r="C4" s="42"/>
      <c r="D4" s="44"/>
      <c r="E4" s="45"/>
      <c r="F4" s="42"/>
      <c r="G4" s="46"/>
      <c r="H4" s="44"/>
    </row>
    <row r="5">
      <c r="A5" s="48" t="s">
        <v>476</v>
      </c>
      <c r="B5" s="48" t="s">
        <v>477</v>
      </c>
      <c r="C5" s="48" t="s">
        <v>478</v>
      </c>
      <c r="D5" s="49" t="s">
        <v>564</v>
      </c>
      <c r="E5" s="50" t="s">
        <v>10</v>
      </c>
      <c r="F5" s="48" t="s">
        <v>480</v>
      </c>
      <c r="G5" s="51" t="s">
        <v>481</v>
      </c>
      <c r="H5" s="49" t="s">
        <v>565</v>
      </c>
    </row>
    <row r="6" ht="12.75" customHeight="1">
      <c r="A6" s="53">
        <v>1.0</v>
      </c>
      <c r="B6" s="55" t="s">
        <v>69</v>
      </c>
      <c r="C6" s="55" t="str">
        <f>+IF(ISERROR(VLOOKUP($B6,Insumos!$C:$G,3,FALSE)),"",VLOOKUP($B6,Insumos!$C:$G,3,FALSE))</f>
        <v>GRAMOS</v>
      </c>
      <c r="D6" s="56">
        <f>+IF(ISERROR(VLOOKUP($B6,Insumos!$C:$G,2,FALSE)),"",VLOOKUP($B6,Insumos!$C:$G,2,FALSE))</f>
        <v>2777.79</v>
      </c>
      <c r="E6" s="57">
        <f>+IF(ISERROR(VLOOKUP($B6,Insumos!$C:$G,5,FALSE)),"",VLOOKUP($B6,Insumos!$C:$G,5,FALSE))</f>
        <v>5700</v>
      </c>
      <c r="F6" s="55" t="str">
        <f>+IF(ISERROR(VLOOKUP($B6,Insumos!$C:$G,4,FALSE)),"",VLOOKUP($B6,Insumos!$C:$G,4,FALSE))</f>
        <v>GRAMOS</v>
      </c>
      <c r="G6" s="141">
        <v>250.0</v>
      </c>
      <c r="H6" s="56">
        <f t="shared" ref="H6:H26" si="1">IF(ISERROR(ROUND(+D6/E6*G6,2)),0,ROUND(+D6/E6*G6,2))</f>
        <v>121.83</v>
      </c>
    </row>
    <row r="7" ht="12.75" customHeight="1">
      <c r="A7" s="53">
        <v>2.0</v>
      </c>
      <c r="B7" s="55" t="s">
        <v>386</v>
      </c>
      <c r="C7" s="55" t="str">
        <f>+IF(ISERROR(VLOOKUP($B7,Insumos!$C:$G,3,FALSE)),"",VLOOKUP($B7,Insumos!$C:$G,3,FALSE))</f>
        <v>GRAMOS</v>
      </c>
      <c r="D7" s="56">
        <f>+IF(ISERROR(VLOOKUP($B7,Insumos!$C:$G,2,FALSE)),"",VLOOKUP($B7,Insumos!$C:$G,2,FALSE))</f>
        <v>2092</v>
      </c>
      <c r="E7" s="57">
        <f>+IF(ISERROR(VLOOKUP($B7,Insumos!$C:$G,5,FALSE)),"",VLOOKUP($B7,Insumos!$C:$G,5,FALSE))</f>
        <v>1000</v>
      </c>
      <c r="F7" s="55" t="str">
        <f>+IF(ISERROR(VLOOKUP($B7,Insumos!$C:$G,4,FALSE)),"",VLOOKUP($B7,Insumos!$C:$G,4,FALSE))</f>
        <v>GRAMOS</v>
      </c>
      <c r="G7" s="141">
        <v>30.0</v>
      </c>
      <c r="H7" s="56">
        <f t="shared" si="1"/>
        <v>62.76</v>
      </c>
    </row>
    <row r="8" ht="12.75" customHeight="1">
      <c r="A8" s="53">
        <v>3.0</v>
      </c>
      <c r="B8" s="55" t="s">
        <v>106</v>
      </c>
      <c r="C8" s="55" t="str">
        <f>+IF(ISERROR(VLOOKUP($B8,Insumos!$C:$G,3,FALSE)),"",VLOOKUP($B8,Insumos!$C:$G,3,FALSE))</f>
        <v>GRAMOS</v>
      </c>
      <c r="D8" s="56">
        <f>+IF(ISERROR(VLOOKUP($B8,Insumos!$C:$G,2,FALSE)),"",VLOOKUP($B8,Insumos!$C:$G,2,FALSE))</f>
        <v>1159.89</v>
      </c>
      <c r="E8" s="57">
        <f>+IF(ISERROR(VLOOKUP($B8,Insumos!$C:$G,5,FALSE)),"",VLOOKUP($B8,Insumos!$C:$G,5,FALSE))</f>
        <v>231</v>
      </c>
      <c r="F8" s="55" t="str">
        <f>+IF(ISERROR(VLOOKUP($B8,Insumos!$C:$G,4,FALSE)),"",VLOOKUP($B8,Insumos!$C:$G,4,FALSE))</f>
        <v>GRAMOS</v>
      </c>
      <c r="G8" s="141">
        <v>30.0</v>
      </c>
      <c r="H8" s="56">
        <f t="shared" si="1"/>
        <v>150.64</v>
      </c>
    </row>
    <row r="9" ht="12.75" customHeight="1">
      <c r="A9" s="53">
        <v>4.0</v>
      </c>
      <c r="B9" s="55" t="s">
        <v>232</v>
      </c>
      <c r="C9" s="55" t="str">
        <f>+IF(ISERROR(VLOOKUP($B9,Insumos!$C:$G,3,FALSE)),"",VLOOKUP($B9,Insumos!$C:$G,3,FALSE))</f>
        <v>GRAMOS</v>
      </c>
      <c r="D9" s="56">
        <f>+IF(ISERROR(VLOOKUP($B9,Insumos!$C:$G,2,FALSE)),"",VLOOKUP($B9,Insumos!$C:$G,2,FALSE))</f>
        <v>3529.411765</v>
      </c>
      <c r="E9" s="57">
        <f>+IF(ISERROR(VLOOKUP($B9,Insumos!$C:$G,5,FALSE)),"",VLOOKUP($B9,Insumos!$C:$G,5,FALSE))</f>
        <v>1000</v>
      </c>
      <c r="F9" s="55" t="str">
        <f>+IF(ISERROR(VLOOKUP($B9,Insumos!$C:$G,4,FALSE)),"",VLOOKUP($B9,Insumos!$C:$G,4,FALSE))</f>
        <v>GRAMOS</v>
      </c>
      <c r="G9" s="141">
        <v>40.0</v>
      </c>
      <c r="H9" s="56">
        <f t="shared" si="1"/>
        <v>141.18</v>
      </c>
    </row>
    <row r="10" ht="12.75" customHeight="1">
      <c r="A10" s="53">
        <v>5.0</v>
      </c>
      <c r="B10" s="55" t="s">
        <v>54</v>
      </c>
      <c r="C10" s="55" t="str">
        <f>+IF(ISERROR(VLOOKUP($B10,Insumos!$C:$G,3,FALSE)),"",VLOOKUP($B10,Insumos!$C:$G,3,FALSE))</f>
        <v>UNIDAD</v>
      </c>
      <c r="D10" s="56">
        <f>+IF(ISERROR(VLOOKUP($B10,Insumos!$C:$G,2,FALSE)),"",VLOOKUP($B10,Insumos!$C:$G,2,FALSE))</f>
        <v>8000</v>
      </c>
      <c r="E10" s="57">
        <f>+IF(ISERROR(VLOOKUP($B10,Insumos!$C:$G,5,FALSE)),"",VLOOKUP($B10,Insumos!$C:$G,5,FALSE))</f>
        <v>36</v>
      </c>
      <c r="F10" s="55" t="str">
        <f>+IF(ISERROR(VLOOKUP($B10,Insumos!$C:$G,4,FALSE)),"",VLOOKUP($B10,Insumos!$C:$G,4,FALSE))</f>
        <v>UNIDAD</v>
      </c>
      <c r="G10" s="141">
        <v>0.1</v>
      </c>
      <c r="H10" s="56">
        <f t="shared" si="1"/>
        <v>22.22</v>
      </c>
    </row>
    <row r="11" ht="12.75" customHeight="1">
      <c r="A11" s="53">
        <v>6.0</v>
      </c>
      <c r="B11" s="55" t="s">
        <v>98</v>
      </c>
      <c r="C11" s="55" t="str">
        <f>+IF(ISERROR(VLOOKUP($B11,Insumos!$C:$G,3,FALSE)),"",VLOOKUP($B11,Insumos!$C:$G,3,FALSE))</f>
        <v>GRAMOS</v>
      </c>
      <c r="D11" s="56">
        <f>+IF(ISERROR(VLOOKUP($B11,Insumos!$C:$G,2,FALSE)),"",VLOOKUP($B11,Insumos!$C:$G,2,FALSE))</f>
        <v>3361</v>
      </c>
      <c r="E11" s="57">
        <f>+IF(ISERROR(VLOOKUP($B11,Insumos!$C:$G,5,FALSE)),"",VLOOKUP($B11,Insumos!$C:$G,5,FALSE))</f>
        <v>1000</v>
      </c>
      <c r="F11" s="55" t="str">
        <f>+IF(ISERROR(VLOOKUP($B11,Insumos!$C:$G,4,FALSE)),"",VLOOKUP($B11,Insumos!$C:$G,4,FALSE))</f>
        <v>GRAMOS</v>
      </c>
      <c r="G11" s="141">
        <v>60.0</v>
      </c>
      <c r="H11" s="56">
        <f t="shared" si="1"/>
        <v>201.66</v>
      </c>
    </row>
    <row r="12" ht="12.75" customHeight="1">
      <c r="A12" s="53">
        <v>7.0</v>
      </c>
      <c r="B12" s="55" t="s">
        <v>187</v>
      </c>
      <c r="C12" s="55" t="str">
        <f>+IF(ISERROR(VLOOKUP($B12,Insumos!$C:$G,3,FALSE)),"",VLOOKUP($B12,Insumos!$C:$G,3,FALSE))</f>
        <v>GRAMOS</v>
      </c>
      <c r="D12" s="56">
        <f>+IF(ISERROR(VLOOKUP($B12,Insumos!$C:$G,2,FALSE)),"",VLOOKUP($B12,Insumos!$C:$G,2,FALSE))</f>
        <v>3645</v>
      </c>
      <c r="E12" s="57">
        <f>+IF(ISERROR(VLOOKUP($B12,Insumos!$C:$G,5,FALSE)),"",VLOOKUP($B12,Insumos!$C:$G,5,FALSE))</f>
        <v>1000</v>
      </c>
      <c r="F12" s="55" t="str">
        <f>+IF(ISERROR(VLOOKUP($B12,Insumos!$C:$G,4,FALSE)),"",VLOOKUP($B12,Insumos!$C:$G,4,FALSE))</f>
        <v>GRAMOS</v>
      </c>
      <c r="G12" s="141">
        <v>1.0</v>
      </c>
      <c r="H12" s="56">
        <f t="shared" si="1"/>
        <v>3.65</v>
      </c>
    </row>
    <row r="13" ht="12.75" customHeight="1">
      <c r="A13" s="53">
        <v>8.0</v>
      </c>
      <c r="B13" s="55" t="s">
        <v>300</v>
      </c>
      <c r="C13" s="55" t="str">
        <f>+IF(ISERROR(VLOOKUP($B13,Insumos!$C:$G,3,FALSE)),"",VLOOKUP($B13,Insumos!$C:$G,3,FALSE))</f>
        <v>UNIDAD</v>
      </c>
      <c r="D13" s="56">
        <f>+IF(ISERROR(VLOOKUP($B13,Insumos!$C:$G,2,FALSE)),"",VLOOKUP($B13,Insumos!$C:$G,2,FALSE))</f>
        <v>98.32</v>
      </c>
      <c r="E13" s="57">
        <f>+IF(ISERROR(VLOOKUP($B13,Insumos!$C:$G,5,FALSE)),"",VLOOKUP($B13,Insumos!$C:$G,5,FALSE))</f>
        <v>1</v>
      </c>
      <c r="F13" s="55" t="str">
        <f>+IF(ISERROR(VLOOKUP($B13,Insumos!$C:$G,4,FALSE)),"",VLOOKUP($B13,Insumos!$C:$G,4,FALSE))</f>
        <v>UNIDAD</v>
      </c>
      <c r="G13" s="141">
        <v>1.0</v>
      </c>
      <c r="H13" s="56">
        <f t="shared" si="1"/>
        <v>98.32</v>
      </c>
    </row>
    <row r="14" ht="12.75" customHeight="1">
      <c r="A14" s="53">
        <v>9.0</v>
      </c>
      <c r="B14" s="55" t="s">
        <v>301</v>
      </c>
      <c r="C14" s="55" t="str">
        <f>+IF(ISERROR(VLOOKUP($B14,Insumos!$C:$G,3,FALSE)),"",VLOOKUP($B14,Insumos!$C:$G,3,FALSE))</f>
        <v>UNIDAD</v>
      </c>
      <c r="D14" s="56">
        <f>+IF(ISERROR(VLOOKUP($B14,Insumos!$C:$G,2,FALSE)),"",VLOOKUP($B14,Insumos!$C:$G,2,FALSE))</f>
        <v>43.7</v>
      </c>
      <c r="E14" s="57">
        <f>+IF(ISERROR(VLOOKUP($B14,Insumos!$C:$G,5,FALSE)),"",VLOOKUP($B14,Insumos!$C:$G,5,FALSE))</f>
        <v>1</v>
      </c>
      <c r="F14" s="55" t="str">
        <f>+IF(ISERROR(VLOOKUP($B14,Insumos!$C:$G,4,FALSE)),"",VLOOKUP($B14,Insumos!$C:$G,4,FALSE))</f>
        <v>UNIDAD</v>
      </c>
      <c r="G14" s="141">
        <v>1.0</v>
      </c>
      <c r="H14" s="56">
        <f t="shared" si="1"/>
        <v>43.7</v>
      </c>
    </row>
    <row r="15" ht="12.75" customHeight="1">
      <c r="A15" s="53">
        <v>10.0</v>
      </c>
      <c r="B15" s="55" t="s">
        <v>314</v>
      </c>
      <c r="C15" s="55" t="str">
        <f>+IF(ISERROR(VLOOKUP($B15,Insumos!$C:$G,3,FALSE)),"",VLOOKUP($B15,Insumos!$C:$G,3,FALSE))</f>
        <v>UNIDAD</v>
      </c>
      <c r="D15" s="56">
        <f>+IF(ISERROR(VLOOKUP($B15,Insumos!$C:$G,2,FALSE)),"",VLOOKUP($B15,Insumos!$C:$G,2,FALSE))</f>
        <v>10.5</v>
      </c>
      <c r="E15" s="57">
        <f>+IF(ISERROR(VLOOKUP($B15,Insumos!$C:$G,5,FALSE)),"",VLOOKUP($B15,Insumos!$C:$G,5,FALSE))</f>
        <v>1</v>
      </c>
      <c r="F15" s="55" t="str">
        <f>+IF(ISERROR(VLOOKUP($B15,Insumos!$C:$G,4,FALSE)),"",VLOOKUP($B15,Insumos!$C:$G,4,FALSE))</f>
        <v>UNIDAD</v>
      </c>
      <c r="G15" s="141">
        <v>1.0</v>
      </c>
      <c r="H15" s="56">
        <f t="shared" si="1"/>
        <v>10.5</v>
      </c>
    </row>
    <row r="16" ht="12.75" customHeight="1">
      <c r="A16" s="53">
        <v>11.0</v>
      </c>
      <c r="B16" s="55" t="s">
        <v>313</v>
      </c>
      <c r="C16" s="55" t="str">
        <f>+IF(ISERROR(VLOOKUP($B16,Insumos!$C:$G,3,FALSE)),"",VLOOKUP($B16,Insumos!$C:$G,3,FALSE))</f>
        <v>GRAMOS</v>
      </c>
      <c r="D16" s="56">
        <f>+IF(ISERROR(VLOOKUP($B16,Insumos!$C:$G,2,FALSE)),"",VLOOKUP($B16,Insumos!$C:$G,2,FALSE))</f>
        <v>6750</v>
      </c>
      <c r="E16" s="57">
        <f>+IF(ISERROR(VLOOKUP($B16,Insumos!$C:$G,5,FALSE)),"",VLOOKUP($B16,Insumos!$C:$G,5,FALSE))</f>
        <v>1000</v>
      </c>
      <c r="F16" s="55" t="str">
        <f>+IF(ISERROR(VLOOKUP($B16,Insumos!$C:$G,4,FALSE)),"",VLOOKUP($B16,Insumos!$C:$G,4,FALSE))</f>
        <v>GRAMOS</v>
      </c>
      <c r="G16" s="141">
        <v>8.0</v>
      </c>
      <c r="H16" s="56">
        <f t="shared" si="1"/>
        <v>54</v>
      </c>
    </row>
    <row r="17" ht="12.75" customHeight="1">
      <c r="A17" s="53">
        <v>12.0</v>
      </c>
      <c r="B17" s="55" t="s">
        <v>156</v>
      </c>
      <c r="C17" s="55" t="str">
        <f>+IF(ISERROR(VLOOKUP($B17,Insumos!$C:$G,3,FALSE)),"",VLOOKUP($B17,Insumos!$C:$G,3,FALSE))</f>
        <v>GRAMOS</v>
      </c>
      <c r="D17" s="56">
        <f>+IF(ISERROR(VLOOKUP($B17,Insumos!$C:$G,2,FALSE)),"",VLOOKUP($B17,Insumos!$C:$G,2,FALSE))</f>
        <v>909</v>
      </c>
      <c r="E17" s="57">
        <f>+IF(ISERROR(VLOOKUP($B17,Insumos!$C:$G,5,FALSE)),"",VLOOKUP($B17,Insumos!$C:$G,5,FALSE))</f>
        <v>1000</v>
      </c>
      <c r="F17" s="55" t="str">
        <f>+IF(ISERROR(VLOOKUP($B17,Insumos!$C:$G,4,FALSE)),"",VLOOKUP($B17,Insumos!$C:$G,4,FALSE))</f>
        <v>GRAMOS</v>
      </c>
      <c r="G17" s="141">
        <v>8.0</v>
      </c>
      <c r="H17" s="56">
        <f t="shared" si="1"/>
        <v>7.27</v>
      </c>
    </row>
    <row r="18" ht="12.75" customHeight="1">
      <c r="A18" s="53">
        <v>13.0</v>
      </c>
      <c r="B18" s="55" t="s">
        <v>303</v>
      </c>
      <c r="C18" s="55" t="str">
        <f>+IF(ISERROR(VLOOKUP($B18,Insumos!$C:$G,3,FALSE)),"",VLOOKUP($B18,Insumos!$C:$G,3,FALSE))</f>
        <v>UNIDAD</v>
      </c>
      <c r="D18" s="56">
        <f>+IF(ISERROR(VLOOKUP($B18,Insumos!$C:$G,2,FALSE)),"",VLOOKUP($B18,Insumos!$C:$G,2,FALSE))</f>
        <v>10</v>
      </c>
      <c r="E18" s="57">
        <f>+IF(ISERROR(VLOOKUP($B18,Insumos!$C:$G,5,FALSE)),"",VLOOKUP($B18,Insumos!$C:$G,5,FALSE))</f>
        <v>1</v>
      </c>
      <c r="F18" s="55" t="str">
        <f>+IF(ISERROR(VLOOKUP($B18,Insumos!$C:$G,4,FALSE)),"",VLOOKUP($B18,Insumos!$C:$G,4,FALSE))</f>
        <v>UNIDAD</v>
      </c>
      <c r="G18" s="141">
        <v>2.0</v>
      </c>
      <c r="H18" s="56">
        <f t="shared" si="1"/>
        <v>20</v>
      </c>
    </row>
    <row r="19" ht="12.75" customHeight="1">
      <c r="A19" s="53">
        <v>14.0</v>
      </c>
      <c r="B19" s="55" t="s">
        <v>304</v>
      </c>
      <c r="C19" s="55" t="str">
        <f>+IF(ISERROR(VLOOKUP($B19,Insumos!$C:$G,3,FALSE)),"",VLOOKUP($B19,Insumos!$C:$G,3,FALSE))</f>
        <v>UNIDAD</v>
      </c>
      <c r="D19" s="56">
        <f>+IF(ISERROR(VLOOKUP($B19,Insumos!$C:$G,2,FALSE)),"",VLOOKUP($B19,Insumos!$C:$G,2,FALSE))</f>
        <v>9</v>
      </c>
      <c r="E19" s="57">
        <f>+IF(ISERROR(VLOOKUP($B19,Insumos!$C:$G,5,FALSE)),"",VLOOKUP($B19,Insumos!$C:$G,5,FALSE))</f>
        <v>1</v>
      </c>
      <c r="F19" s="55" t="str">
        <f>+IF(ISERROR(VLOOKUP($B19,Insumos!$C:$G,4,FALSE)),"",VLOOKUP($B19,Insumos!$C:$G,4,FALSE))</f>
        <v>UNIDAD</v>
      </c>
      <c r="G19" s="141">
        <v>2.0</v>
      </c>
      <c r="H19" s="56">
        <f t="shared" si="1"/>
        <v>18</v>
      </c>
    </row>
    <row r="20" ht="12.75" customHeight="1">
      <c r="A20" s="53">
        <v>15.0</v>
      </c>
      <c r="B20" s="55" t="s">
        <v>311</v>
      </c>
      <c r="C20" s="55" t="str">
        <f>+IF(ISERROR(VLOOKUP($B20,Insumos!$C:$G,3,FALSE)),"",VLOOKUP($B20,Insumos!$C:$G,3,FALSE))</f>
        <v>UNIDAD</v>
      </c>
      <c r="D20" s="56">
        <f>+IF(ISERROR(VLOOKUP($B20,Insumos!$C:$G,2,FALSE)),"",VLOOKUP($B20,Insumos!$C:$G,2,FALSE))</f>
        <v>75.25</v>
      </c>
      <c r="E20" s="57">
        <f>+IF(ISERROR(VLOOKUP($B20,Insumos!$C:$G,5,FALSE)),"",VLOOKUP($B20,Insumos!$C:$G,5,FALSE))</f>
        <v>1</v>
      </c>
      <c r="F20" s="55" t="str">
        <f>+IF(ISERROR(VLOOKUP($B20,Insumos!$C:$G,4,FALSE)),"",VLOOKUP($B20,Insumos!$C:$G,4,FALSE))</f>
        <v>UNIDAD</v>
      </c>
      <c r="G20" s="141">
        <v>1.0</v>
      </c>
      <c r="H20" s="56">
        <f t="shared" si="1"/>
        <v>75.25</v>
      </c>
    </row>
    <row r="21" ht="12.75" customHeight="1">
      <c r="A21" s="53">
        <v>16.0</v>
      </c>
      <c r="B21" s="55" t="s">
        <v>312</v>
      </c>
      <c r="C21" s="55" t="str">
        <f>+IF(ISERROR(VLOOKUP($B21,Insumos!$C:$G,3,FALSE)),"",VLOOKUP($B21,Insumos!$C:$G,3,FALSE))</f>
        <v>UNIDAD</v>
      </c>
      <c r="D21" s="56">
        <f>+IF(ISERROR(VLOOKUP($B21,Insumos!$C:$G,2,FALSE)),"",VLOOKUP($B21,Insumos!$C:$G,2,FALSE))</f>
        <v>90.25</v>
      </c>
      <c r="E21" s="57">
        <f>+IF(ISERROR(VLOOKUP($B21,Insumos!$C:$G,5,FALSE)),"",VLOOKUP($B21,Insumos!$C:$G,5,FALSE))</f>
        <v>1</v>
      </c>
      <c r="F21" s="55" t="str">
        <f>+IF(ISERROR(VLOOKUP($B21,Insumos!$C:$G,4,FALSE)),"",VLOOKUP($B21,Insumos!$C:$G,4,FALSE))</f>
        <v>UNIDAD</v>
      </c>
      <c r="G21" s="141">
        <v>1.0</v>
      </c>
      <c r="H21" s="56">
        <f t="shared" si="1"/>
        <v>90.25</v>
      </c>
    </row>
    <row r="22" ht="12.75" customHeight="1">
      <c r="A22" s="53">
        <v>17.0</v>
      </c>
      <c r="B22" s="55" t="s">
        <v>315</v>
      </c>
      <c r="C22" s="55" t="str">
        <f>+IF(ISERROR(VLOOKUP($B22,Insumos!$C:$G,3,FALSE)),"",VLOOKUP($B22,Insumos!$C:$G,3,FALSE))</f>
        <v>UNIDAD</v>
      </c>
      <c r="D22" s="56">
        <f>+IF(ISERROR(VLOOKUP($B22,Insumos!$C:$G,2,FALSE)),"",VLOOKUP($B22,Insumos!$C:$G,2,FALSE))</f>
        <v>170</v>
      </c>
      <c r="E22" s="57">
        <f>+IF(ISERROR(VLOOKUP($B22,Insumos!$C:$G,5,FALSE)),"",VLOOKUP($B22,Insumos!$C:$G,5,FALSE))</f>
        <v>1</v>
      </c>
      <c r="F22" s="55" t="str">
        <f>+IF(ISERROR(VLOOKUP($B22,Insumos!$C:$G,4,FALSE)),"",VLOOKUP($B22,Insumos!$C:$G,4,FALSE))</f>
        <v>UNIDAD</v>
      </c>
      <c r="G22" s="141">
        <v>1.0</v>
      </c>
      <c r="H22" s="56">
        <f t="shared" si="1"/>
        <v>170</v>
      </c>
    </row>
    <row r="23" ht="12.75" customHeight="1">
      <c r="A23" s="53">
        <v>18.0</v>
      </c>
      <c r="B23" s="153"/>
      <c r="C23" s="55" t="str">
        <f>+IF(ISERROR(VLOOKUP($B23,Insumos!$C:$G,3,FALSE)),"",VLOOKUP($B23,Insumos!$C:$G,3,FALSE))</f>
        <v/>
      </c>
      <c r="D23" s="56" t="str">
        <f>+IF(ISERROR(VLOOKUP($B23,Insumos!$C:$G,2,FALSE)),"",VLOOKUP($B23,Insumos!$C:$G,2,FALSE))</f>
        <v/>
      </c>
      <c r="E23" s="57" t="str">
        <f>+IF(ISERROR(VLOOKUP($B23,Insumos!$C:$G,5,FALSE)),"",VLOOKUP($B23,Insumos!$C:$G,5,FALSE))</f>
        <v/>
      </c>
      <c r="F23" s="55" t="str">
        <f>+IF(ISERROR(VLOOKUP($B23,Insumos!$C:$G,4,FALSE)),"",VLOOKUP($B23,Insumos!$C:$G,4,FALSE))</f>
        <v/>
      </c>
      <c r="G23" s="141"/>
      <c r="H23" s="56">
        <f t="shared" si="1"/>
        <v>0</v>
      </c>
    </row>
    <row r="24" ht="12.75" customHeight="1">
      <c r="A24" s="53">
        <v>19.0</v>
      </c>
      <c r="B24" s="153"/>
      <c r="C24" s="55" t="str">
        <f>+IF(ISERROR(VLOOKUP($B24,Insumos!$C:$G,3,FALSE)),"",VLOOKUP($B24,Insumos!$C:$G,3,FALSE))</f>
        <v/>
      </c>
      <c r="D24" s="56" t="str">
        <f>+IF(ISERROR(VLOOKUP($B24,Insumos!$C:$G,2,FALSE)),"",VLOOKUP($B24,Insumos!$C:$G,2,FALSE))</f>
        <v/>
      </c>
      <c r="E24" s="57" t="str">
        <f>+IF(ISERROR(VLOOKUP($B24,Insumos!$C:$G,5,FALSE)),"",VLOOKUP($B24,Insumos!$C:$G,5,FALSE))</f>
        <v/>
      </c>
      <c r="F24" s="55" t="str">
        <f>+IF(ISERROR(VLOOKUP($B24,Insumos!$C:$G,4,FALSE)),"",VLOOKUP($B24,Insumos!$C:$G,4,FALSE))</f>
        <v/>
      </c>
      <c r="G24" s="141"/>
      <c r="H24" s="56">
        <f t="shared" si="1"/>
        <v>0</v>
      </c>
    </row>
    <row r="25" ht="12.75" customHeight="1">
      <c r="A25" s="53">
        <v>20.0</v>
      </c>
      <c r="B25" s="153"/>
      <c r="C25" s="55" t="str">
        <f>+IF(ISERROR(VLOOKUP($B25,Insumos!$C:$G,3,FALSE)),"",VLOOKUP($B25,Insumos!$C:$G,3,FALSE))</f>
        <v/>
      </c>
      <c r="D25" s="56" t="str">
        <f>+IF(ISERROR(VLOOKUP($B25,Insumos!$C:$G,2,FALSE)),"",VLOOKUP($B25,Insumos!$C:$G,2,FALSE))</f>
        <v/>
      </c>
      <c r="E25" s="57" t="str">
        <f>+IF(ISERROR(VLOOKUP($B25,Insumos!$C:$G,5,FALSE)),"",VLOOKUP($B25,Insumos!$C:$G,5,FALSE))</f>
        <v/>
      </c>
      <c r="F25" s="55" t="str">
        <f>+IF(ISERROR(VLOOKUP($B25,Insumos!$C:$G,4,FALSE)),"",VLOOKUP($B25,Insumos!$C:$G,4,FALSE))</f>
        <v/>
      </c>
      <c r="G25" s="141"/>
      <c r="H25" s="56">
        <f t="shared" si="1"/>
        <v>0</v>
      </c>
    </row>
    <row r="26" ht="12.75" customHeight="1">
      <c r="A26" s="53">
        <v>21.0</v>
      </c>
      <c r="B26" s="153"/>
      <c r="C26" s="55" t="str">
        <f>+IF(ISERROR(VLOOKUP($B26,Insumos!$C:$G,3,FALSE)),"",VLOOKUP($B26,Insumos!$C:$G,3,FALSE))</f>
        <v/>
      </c>
      <c r="D26" s="56" t="str">
        <f>+IF(ISERROR(VLOOKUP($B26,Insumos!$C:$G,2,FALSE)),"",VLOOKUP($B26,Insumos!$C:$G,2,FALSE))</f>
        <v/>
      </c>
      <c r="E26" s="57" t="str">
        <f>+IF(ISERROR(VLOOKUP($B26,Insumos!$C:$G,5,FALSE)),"",VLOOKUP($B26,Insumos!$C:$G,5,FALSE))</f>
        <v/>
      </c>
      <c r="F26" s="55" t="str">
        <f>+IF(ISERROR(VLOOKUP($B26,Insumos!$C:$G,4,FALSE)),"",VLOOKUP($B26,Insumos!$C:$G,4,FALSE))</f>
        <v/>
      </c>
      <c r="G26" s="141"/>
      <c r="H26" s="56">
        <f t="shared" si="1"/>
        <v>0</v>
      </c>
    </row>
    <row r="27">
      <c r="A27" s="42"/>
      <c r="B27" s="140"/>
      <c r="C27" s="41"/>
      <c r="D27" s="44"/>
      <c r="E27" s="45"/>
      <c r="F27" s="41"/>
      <c r="G27" s="67" t="s">
        <v>566</v>
      </c>
      <c r="H27" s="68">
        <f>+SUM(H6:H26)</f>
        <v>1291.23</v>
      </c>
    </row>
    <row r="28">
      <c r="A28" s="42"/>
      <c r="B28" s="140"/>
      <c r="C28" s="41"/>
      <c r="D28" s="44"/>
      <c r="E28" s="45"/>
      <c r="F28" s="41"/>
      <c r="G28" s="67" t="s">
        <v>569</v>
      </c>
      <c r="H28" s="142">
        <f>+H27/10</f>
        <v>129.123</v>
      </c>
    </row>
    <row r="29">
      <c r="A29" s="42"/>
      <c r="B29" s="140"/>
      <c r="C29" s="41"/>
      <c r="D29" s="44"/>
      <c r="E29" s="45"/>
      <c r="F29" s="41"/>
      <c r="G29" s="67" t="s">
        <v>570</v>
      </c>
      <c r="H29" s="143">
        <f>(H27+H28)*1.19</f>
        <v>1690.22007</v>
      </c>
    </row>
    <row r="30">
      <c r="A30" s="42"/>
      <c r="B30" s="140"/>
      <c r="C30" s="41"/>
      <c r="D30" s="44"/>
      <c r="E30" s="45"/>
      <c r="F30" s="41"/>
      <c r="G30" s="67" t="s">
        <v>571</v>
      </c>
      <c r="H30" s="144">
        <f>+H29/H31</f>
        <v>0.2914172534</v>
      </c>
    </row>
    <row r="31">
      <c r="A31" s="42"/>
      <c r="B31" s="140"/>
      <c r="C31" s="41"/>
      <c r="D31" s="44"/>
      <c r="E31" s="45"/>
      <c r="F31" s="41"/>
      <c r="G31" s="67" t="s">
        <v>572</v>
      </c>
      <c r="H31" s="145">
        <v>5800.0</v>
      </c>
    </row>
    <row r="34">
      <c r="A34" s="138" t="s">
        <v>562</v>
      </c>
      <c r="B34" s="139" t="s">
        <v>679</v>
      </c>
      <c r="C34" s="34"/>
      <c r="D34" s="35"/>
      <c r="E34" s="36"/>
      <c r="F34" s="37"/>
      <c r="G34" s="38"/>
      <c r="H34" s="35"/>
    </row>
    <row r="35">
      <c r="A35" s="42"/>
      <c r="B35" s="140"/>
      <c r="C35" s="42"/>
      <c r="D35" s="44"/>
      <c r="E35" s="45"/>
      <c r="F35" s="42"/>
      <c r="G35" s="46"/>
      <c r="H35" s="44"/>
    </row>
    <row r="36">
      <c r="A36" s="48" t="s">
        <v>476</v>
      </c>
      <c r="B36" s="48" t="s">
        <v>477</v>
      </c>
      <c r="C36" s="48" t="s">
        <v>478</v>
      </c>
      <c r="D36" s="49" t="s">
        <v>564</v>
      </c>
      <c r="E36" s="50" t="s">
        <v>10</v>
      </c>
      <c r="F36" s="48" t="s">
        <v>480</v>
      </c>
      <c r="G36" s="51" t="s">
        <v>481</v>
      </c>
      <c r="H36" s="49" t="s">
        <v>565</v>
      </c>
    </row>
    <row r="37">
      <c r="A37" s="53">
        <v>1.0</v>
      </c>
      <c r="B37" s="55" t="s">
        <v>69</v>
      </c>
      <c r="C37" s="55" t="str">
        <f>+IF(ISERROR(VLOOKUP($B37,Insumos!$C:$G,3,FALSE)),"",VLOOKUP($B37,Insumos!$C:$G,3,FALSE))</f>
        <v>GRAMOS</v>
      </c>
      <c r="D37" s="56">
        <f>+IF(ISERROR(VLOOKUP($B37,Insumos!$C:$G,2,FALSE)),"",VLOOKUP($B37,Insumos!$C:$G,2,FALSE))</f>
        <v>2777.79</v>
      </c>
      <c r="E37" s="57">
        <f>+IF(ISERROR(VLOOKUP($B37,Insumos!$C:$G,5,FALSE)),"",VLOOKUP($B37,Insumos!$C:$G,5,FALSE))</f>
        <v>5700</v>
      </c>
      <c r="F37" s="55" t="str">
        <f>+IF(ISERROR(VLOOKUP($B37,Insumos!$C:$G,4,FALSE)),"",VLOOKUP($B37,Insumos!$C:$G,4,FALSE))</f>
        <v>GRAMOS</v>
      </c>
      <c r="G37" s="141">
        <v>250.0</v>
      </c>
      <c r="H37" s="56">
        <f t="shared" ref="H37:H57" si="2">IF(ISERROR(ROUND(+D37/E37*G37,2)),0,ROUND(+D37/E37*G37,2))</f>
        <v>121.83</v>
      </c>
    </row>
    <row r="38">
      <c r="A38" s="53">
        <v>2.0</v>
      </c>
      <c r="B38" s="55" t="s">
        <v>98</v>
      </c>
      <c r="C38" s="55" t="str">
        <f>+IF(ISERROR(VLOOKUP($B38,Insumos!$C:$G,3,FALSE)),"",VLOOKUP($B38,Insumos!$C:$G,3,FALSE))</f>
        <v>GRAMOS</v>
      </c>
      <c r="D38" s="56">
        <f>+IF(ISERROR(VLOOKUP($B38,Insumos!$C:$G,2,FALSE)),"",VLOOKUP($B38,Insumos!$C:$G,2,FALSE))</f>
        <v>3361</v>
      </c>
      <c r="E38" s="57">
        <f>+IF(ISERROR(VLOOKUP($B38,Insumos!$C:$G,5,FALSE)),"",VLOOKUP($B38,Insumos!$C:$G,5,FALSE))</f>
        <v>1000</v>
      </c>
      <c r="F38" s="55" t="str">
        <f>+IF(ISERROR(VLOOKUP($B38,Insumos!$C:$G,4,FALSE)),"",VLOOKUP($B38,Insumos!$C:$G,4,FALSE))</f>
        <v>GRAMOS</v>
      </c>
      <c r="G38" s="141">
        <v>60.0</v>
      </c>
      <c r="H38" s="56">
        <f t="shared" si="2"/>
        <v>201.66</v>
      </c>
    </row>
    <row r="39">
      <c r="A39" s="53">
        <v>3.0</v>
      </c>
      <c r="B39" s="55" t="s">
        <v>232</v>
      </c>
      <c r="C39" s="55" t="str">
        <f>+IF(ISERROR(VLOOKUP($B39,Insumos!$C:$G,3,FALSE)),"",VLOOKUP($B39,Insumos!$C:$G,3,FALSE))</f>
        <v>GRAMOS</v>
      </c>
      <c r="D39" s="56">
        <f>+IF(ISERROR(VLOOKUP($B39,Insumos!$C:$G,2,FALSE)),"",VLOOKUP($B39,Insumos!$C:$G,2,FALSE))</f>
        <v>3529.411765</v>
      </c>
      <c r="E39" s="57">
        <f>+IF(ISERROR(VLOOKUP($B39,Insumos!$C:$G,5,FALSE)),"",VLOOKUP($B39,Insumos!$C:$G,5,FALSE))</f>
        <v>1000</v>
      </c>
      <c r="F39" s="55" t="str">
        <f>+IF(ISERROR(VLOOKUP($B39,Insumos!$C:$G,4,FALSE)),"",VLOOKUP($B39,Insumos!$C:$G,4,FALSE))</f>
        <v>GRAMOS</v>
      </c>
      <c r="G39" s="141">
        <v>40.0</v>
      </c>
      <c r="H39" s="56">
        <f t="shared" si="2"/>
        <v>141.18</v>
      </c>
    </row>
    <row r="40">
      <c r="A40" s="53">
        <v>4.0</v>
      </c>
      <c r="B40" s="55" t="s">
        <v>104</v>
      </c>
      <c r="C40" s="55" t="str">
        <f>+IF(ISERROR(VLOOKUP($B40,Insumos!$C:$G,3,FALSE)),"",VLOOKUP($B40,Insumos!$C:$G,3,FALSE))</f>
        <v>GRAMOS</v>
      </c>
      <c r="D40" s="56">
        <f>+IF(ISERROR(VLOOKUP($B40,Insumos!$C:$G,2,FALSE)),"",VLOOKUP($B40,Insumos!$C:$G,2,FALSE))</f>
        <v>1550</v>
      </c>
      <c r="E40" s="57">
        <f>+IF(ISERROR(VLOOKUP($B40,Insumos!$C:$G,5,FALSE)),"",VLOOKUP($B40,Insumos!$C:$G,5,FALSE))</f>
        <v>349</v>
      </c>
      <c r="F40" s="55" t="str">
        <f>+IF(ISERROR(VLOOKUP($B40,Insumos!$C:$G,4,FALSE)),"",VLOOKUP($B40,Insumos!$C:$G,4,FALSE))</f>
        <v>GRAMOS</v>
      </c>
      <c r="G40" s="141">
        <v>20.0</v>
      </c>
      <c r="H40" s="56">
        <f t="shared" si="2"/>
        <v>88.83</v>
      </c>
    </row>
    <row r="41">
      <c r="A41" s="53">
        <v>5.0</v>
      </c>
      <c r="B41" s="55" t="s">
        <v>60</v>
      </c>
      <c r="C41" s="55" t="str">
        <f>+IF(ISERROR(VLOOKUP($B41,Insumos!$C:$G,3,FALSE)),"",VLOOKUP($B41,Insumos!$C:$G,3,FALSE))</f>
        <v>GRAMOS</v>
      </c>
      <c r="D41" s="56">
        <f>+IF(ISERROR(VLOOKUP($B41,Insumos!$C:$G,2,FALSE)),"",VLOOKUP($B41,Insumos!$C:$G,2,FALSE))</f>
        <v>1770</v>
      </c>
      <c r="E41" s="57">
        <f>+IF(ISERROR(VLOOKUP($B41,Insumos!$C:$G,5,FALSE)),"",VLOOKUP($B41,Insumos!$C:$G,5,FALSE))</f>
        <v>400</v>
      </c>
      <c r="F41" s="55" t="str">
        <f>+IF(ISERROR(VLOOKUP($B41,Insumos!$C:$G,4,FALSE)),"",VLOOKUP($B41,Insumos!$C:$G,4,FALSE))</f>
        <v>GRAMOS</v>
      </c>
      <c r="G41" s="141">
        <v>35.0</v>
      </c>
      <c r="H41" s="56">
        <f t="shared" si="2"/>
        <v>154.88</v>
      </c>
    </row>
    <row r="42">
      <c r="A42" s="53">
        <v>6.0</v>
      </c>
      <c r="B42" s="55" t="s">
        <v>187</v>
      </c>
      <c r="C42" s="55" t="str">
        <f>+IF(ISERROR(VLOOKUP($B42,Insumos!$C:$G,3,FALSE)),"",VLOOKUP($B42,Insumos!$C:$G,3,FALSE))</f>
        <v>GRAMOS</v>
      </c>
      <c r="D42" s="56">
        <f>+IF(ISERROR(VLOOKUP($B42,Insumos!$C:$G,2,FALSE)),"",VLOOKUP($B42,Insumos!$C:$G,2,FALSE))</f>
        <v>3645</v>
      </c>
      <c r="E42" s="57">
        <f>+IF(ISERROR(VLOOKUP($B42,Insumos!$C:$G,5,FALSE)),"",VLOOKUP($B42,Insumos!$C:$G,5,FALSE))</f>
        <v>1000</v>
      </c>
      <c r="F42" s="55" t="str">
        <f>+IF(ISERROR(VLOOKUP($B42,Insumos!$C:$G,4,FALSE)),"",VLOOKUP($B42,Insumos!$C:$G,4,FALSE))</f>
        <v>GRAMOS</v>
      </c>
      <c r="G42" s="141">
        <v>1.0</v>
      </c>
      <c r="H42" s="56">
        <f t="shared" si="2"/>
        <v>3.65</v>
      </c>
    </row>
    <row r="43">
      <c r="A43" s="53">
        <v>7.0</v>
      </c>
      <c r="B43" s="55" t="s">
        <v>54</v>
      </c>
      <c r="C43" s="55" t="str">
        <f>+IF(ISERROR(VLOOKUP($B43,Insumos!$C:$G,3,FALSE)),"",VLOOKUP($B43,Insumos!$C:$G,3,FALSE))</f>
        <v>UNIDAD</v>
      </c>
      <c r="D43" s="56">
        <f>+IF(ISERROR(VLOOKUP($B43,Insumos!$C:$G,2,FALSE)),"",VLOOKUP($B43,Insumos!$C:$G,2,FALSE))</f>
        <v>8000</v>
      </c>
      <c r="E43" s="57">
        <f>+IF(ISERROR(VLOOKUP($B43,Insumos!$C:$G,5,FALSE)),"",VLOOKUP($B43,Insumos!$C:$G,5,FALSE))</f>
        <v>36</v>
      </c>
      <c r="F43" s="55" t="str">
        <f>+IF(ISERROR(VLOOKUP($B43,Insumos!$C:$G,4,FALSE)),"",VLOOKUP($B43,Insumos!$C:$G,4,FALSE))</f>
        <v>UNIDAD</v>
      </c>
      <c r="G43" s="141">
        <v>0.1</v>
      </c>
      <c r="H43" s="56">
        <f t="shared" si="2"/>
        <v>22.22</v>
      </c>
    </row>
    <row r="44">
      <c r="A44" s="53">
        <v>8.0</v>
      </c>
      <c r="B44" s="55" t="s">
        <v>300</v>
      </c>
      <c r="C44" s="55" t="str">
        <f>+IF(ISERROR(VLOOKUP($B44,Insumos!$C:$G,3,FALSE)),"",VLOOKUP($B44,Insumos!$C:$G,3,FALSE))</f>
        <v>UNIDAD</v>
      </c>
      <c r="D44" s="56">
        <f>+IF(ISERROR(VLOOKUP($B44,Insumos!$C:$G,2,FALSE)),"",VLOOKUP($B44,Insumos!$C:$G,2,FALSE))</f>
        <v>98.32</v>
      </c>
      <c r="E44" s="57">
        <f>+IF(ISERROR(VLOOKUP($B44,Insumos!$C:$G,5,FALSE)),"",VLOOKUP($B44,Insumos!$C:$G,5,FALSE))</f>
        <v>1</v>
      </c>
      <c r="F44" s="55" t="str">
        <f>+IF(ISERROR(VLOOKUP($B44,Insumos!$C:$G,4,FALSE)),"",VLOOKUP($B44,Insumos!$C:$G,4,FALSE))</f>
        <v>UNIDAD</v>
      </c>
      <c r="G44" s="141">
        <v>1.0</v>
      </c>
      <c r="H44" s="56">
        <f t="shared" si="2"/>
        <v>98.32</v>
      </c>
    </row>
    <row r="45">
      <c r="A45" s="53">
        <v>9.0</v>
      </c>
      <c r="B45" s="55" t="s">
        <v>301</v>
      </c>
      <c r="C45" s="55" t="str">
        <f>+IF(ISERROR(VLOOKUP($B45,Insumos!$C:$G,3,FALSE)),"",VLOOKUP($B45,Insumos!$C:$G,3,FALSE))</f>
        <v>UNIDAD</v>
      </c>
      <c r="D45" s="56">
        <f>+IF(ISERROR(VLOOKUP($B45,Insumos!$C:$G,2,FALSE)),"",VLOOKUP($B45,Insumos!$C:$G,2,FALSE))</f>
        <v>43.7</v>
      </c>
      <c r="E45" s="57">
        <f>+IF(ISERROR(VLOOKUP($B45,Insumos!$C:$G,5,FALSE)),"",VLOOKUP($B45,Insumos!$C:$G,5,FALSE))</f>
        <v>1</v>
      </c>
      <c r="F45" s="55" t="str">
        <f>+IF(ISERROR(VLOOKUP($B45,Insumos!$C:$G,4,FALSE)),"",VLOOKUP($B45,Insumos!$C:$G,4,FALSE))</f>
        <v>UNIDAD</v>
      </c>
      <c r="G45" s="141">
        <v>1.0</v>
      </c>
      <c r="H45" s="56">
        <f t="shared" si="2"/>
        <v>43.7</v>
      </c>
    </row>
    <row r="46">
      <c r="A46" s="53">
        <v>10.0</v>
      </c>
      <c r="B46" s="55" t="s">
        <v>314</v>
      </c>
      <c r="C46" s="55" t="str">
        <f>+IF(ISERROR(VLOOKUP($B46,Insumos!$C:$G,3,FALSE)),"",VLOOKUP($B46,Insumos!$C:$G,3,FALSE))</f>
        <v>UNIDAD</v>
      </c>
      <c r="D46" s="56">
        <f>+IF(ISERROR(VLOOKUP($B46,Insumos!$C:$G,2,FALSE)),"",VLOOKUP($B46,Insumos!$C:$G,2,FALSE))</f>
        <v>10.5</v>
      </c>
      <c r="E46" s="57">
        <f>+IF(ISERROR(VLOOKUP($B46,Insumos!$C:$G,5,FALSE)),"",VLOOKUP($B46,Insumos!$C:$G,5,FALSE))</f>
        <v>1</v>
      </c>
      <c r="F46" s="55" t="str">
        <f>+IF(ISERROR(VLOOKUP($B46,Insumos!$C:$G,4,FALSE)),"",VLOOKUP($B46,Insumos!$C:$G,4,FALSE))</f>
        <v>UNIDAD</v>
      </c>
      <c r="G46" s="141">
        <v>1.0</v>
      </c>
      <c r="H46" s="56">
        <f t="shared" si="2"/>
        <v>10.5</v>
      </c>
    </row>
    <row r="47">
      <c r="A47" s="53">
        <v>11.0</v>
      </c>
      <c r="B47" s="55" t="s">
        <v>313</v>
      </c>
      <c r="C47" s="55" t="str">
        <f>+IF(ISERROR(VLOOKUP($B47,Insumos!$C:$G,3,FALSE)),"",VLOOKUP($B47,Insumos!$C:$G,3,FALSE))</f>
        <v>GRAMOS</v>
      </c>
      <c r="D47" s="56">
        <f>+IF(ISERROR(VLOOKUP($B47,Insumos!$C:$G,2,FALSE)),"",VLOOKUP($B47,Insumos!$C:$G,2,FALSE))</f>
        <v>6750</v>
      </c>
      <c r="E47" s="57">
        <f>+IF(ISERROR(VLOOKUP($B47,Insumos!$C:$G,5,FALSE)),"",VLOOKUP($B47,Insumos!$C:$G,5,FALSE))</f>
        <v>1000</v>
      </c>
      <c r="F47" s="55" t="str">
        <f>+IF(ISERROR(VLOOKUP($B47,Insumos!$C:$G,4,FALSE)),"",VLOOKUP($B47,Insumos!$C:$G,4,FALSE))</f>
        <v>GRAMOS</v>
      </c>
      <c r="G47" s="141">
        <v>8.0</v>
      </c>
      <c r="H47" s="56">
        <f t="shared" si="2"/>
        <v>54</v>
      </c>
    </row>
    <row r="48">
      <c r="A48" s="53">
        <v>12.0</v>
      </c>
      <c r="B48" s="55" t="s">
        <v>156</v>
      </c>
      <c r="C48" s="55" t="str">
        <f>+IF(ISERROR(VLOOKUP($B48,Insumos!$C:$G,3,FALSE)),"",VLOOKUP($B48,Insumos!$C:$G,3,FALSE))</f>
        <v>GRAMOS</v>
      </c>
      <c r="D48" s="56">
        <f>+IF(ISERROR(VLOOKUP($B48,Insumos!$C:$G,2,FALSE)),"",VLOOKUP($B48,Insumos!$C:$G,2,FALSE))</f>
        <v>909</v>
      </c>
      <c r="E48" s="57">
        <f>+IF(ISERROR(VLOOKUP($B48,Insumos!$C:$G,5,FALSE)),"",VLOOKUP($B48,Insumos!$C:$G,5,FALSE))</f>
        <v>1000</v>
      </c>
      <c r="F48" s="55" t="str">
        <f>+IF(ISERROR(VLOOKUP($B48,Insumos!$C:$G,4,FALSE)),"",VLOOKUP($B48,Insumos!$C:$G,4,FALSE))</f>
        <v>GRAMOS</v>
      </c>
      <c r="G48" s="141">
        <v>8.0</v>
      </c>
      <c r="H48" s="56">
        <f t="shared" si="2"/>
        <v>7.27</v>
      </c>
    </row>
    <row r="49">
      <c r="A49" s="53">
        <v>13.0</v>
      </c>
      <c r="B49" s="55" t="s">
        <v>303</v>
      </c>
      <c r="C49" s="55" t="str">
        <f>+IF(ISERROR(VLOOKUP($B49,Insumos!$C:$G,3,FALSE)),"",VLOOKUP($B49,Insumos!$C:$G,3,FALSE))</f>
        <v>UNIDAD</v>
      </c>
      <c r="D49" s="56">
        <f>+IF(ISERROR(VLOOKUP($B49,Insumos!$C:$G,2,FALSE)),"",VLOOKUP($B49,Insumos!$C:$G,2,FALSE))</f>
        <v>10</v>
      </c>
      <c r="E49" s="57">
        <f>+IF(ISERROR(VLOOKUP($B49,Insumos!$C:$G,5,FALSE)),"",VLOOKUP($B49,Insumos!$C:$G,5,FALSE))</f>
        <v>1</v>
      </c>
      <c r="F49" s="55" t="str">
        <f>+IF(ISERROR(VLOOKUP($B49,Insumos!$C:$G,4,FALSE)),"",VLOOKUP($B49,Insumos!$C:$G,4,FALSE))</f>
        <v>UNIDAD</v>
      </c>
      <c r="G49" s="141">
        <v>2.0</v>
      </c>
      <c r="H49" s="56">
        <f t="shared" si="2"/>
        <v>20</v>
      </c>
    </row>
    <row r="50">
      <c r="A50" s="53">
        <v>14.0</v>
      </c>
      <c r="B50" s="55" t="s">
        <v>304</v>
      </c>
      <c r="C50" s="55" t="str">
        <f>+IF(ISERROR(VLOOKUP($B50,Insumos!$C:$G,3,FALSE)),"",VLOOKUP($B50,Insumos!$C:$G,3,FALSE))</f>
        <v>UNIDAD</v>
      </c>
      <c r="D50" s="56">
        <f>+IF(ISERROR(VLOOKUP($B50,Insumos!$C:$G,2,FALSE)),"",VLOOKUP($B50,Insumos!$C:$G,2,FALSE))</f>
        <v>9</v>
      </c>
      <c r="E50" s="57">
        <f>+IF(ISERROR(VLOOKUP($B50,Insumos!$C:$G,5,FALSE)),"",VLOOKUP($B50,Insumos!$C:$G,5,FALSE))</f>
        <v>1</v>
      </c>
      <c r="F50" s="55" t="str">
        <f>+IF(ISERROR(VLOOKUP($B50,Insumos!$C:$G,4,FALSE)),"",VLOOKUP($B50,Insumos!$C:$G,4,FALSE))</f>
        <v>UNIDAD</v>
      </c>
      <c r="G50" s="141">
        <v>2.0</v>
      </c>
      <c r="H50" s="56">
        <f t="shared" si="2"/>
        <v>18</v>
      </c>
    </row>
    <row r="51">
      <c r="A51" s="53">
        <v>15.0</v>
      </c>
      <c r="B51" s="55" t="s">
        <v>311</v>
      </c>
      <c r="C51" s="55" t="str">
        <f>+IF(ISERROR(VLOOKUP($B51,Insumos!$C:$G,3,FALSE)),"",VLOOKUP($B51,Insumos!$C:$G,3,FALSE))</f>
        <v>UNIDAD</v>
      </c>
      <c r="D51" s="56">
        <f>+IF(ISERROR(VLOOKUP($B51,Insumos!$C:$G,2,FALSE)),"",VLOOKUP($B51,Insumos!$C:$G,2,FALSE))</f>
        <v>75.25</v>
      </c>
      <c r="E51" s="57">
        <f>+IF(ISERROR(VLOOKUP($B51,Insumos!$C:$G,5,FALSE)),"",VLOOKUP($B51,Insumos!$C:$G,5,FALSE))</f>
        <v>1</v>
      </c>
      <c r="F51" s="55" t="str">
        <f>+IF(ISERROR(VLOOKUP($B51,Insumos!$C:$G,4,FALSE)),"",VLOOKUP($B51,Insumos!$C:$G,4,FALSE))</f>
        <v>UNIDAD</v>
      </c>
      <c r="G51" s="141">
        <v>1.0</v>
      </c>
      <c r="H51" s="56">
        <f t="shared" si="2"/>
        <v>75.25</v>
      </c>
    </row>
    <row r="52">
      <c r="A52" s="53">
        <v>16.0</v>
      </c>
      <c r="B52" s="55" t="s">
        <v>312</v>
      </c>
      <c r="C52" s="55" t="str">
        <f>+IF(ISERROR(VLOOKUP($B52,Insumos!$C:$G,3,FALSE)),"",VLOOKUP($B52,Insumos!$C:$G,3,FALSE))</f>
        <v>UNIDAD</v>
      </c>
      <c r="D52" s="56">
        <f>+IF(ISERROR(VLOOKUP($B52,Insumos!$C:$G,2,FALSE)),"",VLOOKUP($B52,Insumos!$C:$G,2,FALSE))</f>
        <v>90.25</v>
      </c>
      <c r="E52" s="57">
        <f>+IF(ISERROR(VLOOKUP($B52,Insumos!$C:$G,5,FALSE)),"",VLOOKUP($B52,Insumos!$C:$G,5,FALSE))</f>
        <v>1</v>
      </c>
      <c r="F52" s="55" t="str">
        <f>+IF(ISERROR(VLOOKUP($B52,Insumos!$C:$G,4,FALSE)),"",VLOOKUP($B52,Insumos!$C:$G,4,FALSE))</f>
        <v>UNIDAD</v>
      </c>
      <c r="G52" s="141">
        <v>1.0</v>
      </c>
      <c r="H52" s="56">
        <f t="shared" si="2"/>
        <v>90.25</v>
      </c>
    </row>
    <row r="53">
      <c r="A53" s="53">
        <v>17.0</v>
      </c>
      <c r="B53" s="55" t="s">
        <v>315</v>
      </c>
      <c r="C53" s="55" t="str">
        <f>+IF(ISERROR(VLOOKUP($B53,Insumos!$C:$G,3,FALSE)),"",VLOOKUP($B53,Insumos!$C:$G,3,FALSE))</f>
        <v>UNIDAD</v>
      </c>
      <c r="D53" s="56">
        <f>+IF(ISERROR(VLOOKUP($B53,Insumos!$C:$G,2,FALSE)),"",VLOOKUP($B53,Insumos!$C:$G,2,FALSE))</f>
        <v>170</v>
      </c>
      <c r="E53" s="57">
        <f>+IF(ISERROR(VLOOKUP($B53,Insumos!$C:$G,5,FALSE)),"",VLOOKUP($B53,Insumos!$C:$G,5,FALSE))</f>
        <v>1</v>
      </c>
      <c r="F53" s="55" t="str">
        <f>+IF(ISERROR(VLOOKUP($B53,Insumos!$C:$G,4,FALSE)),"",VLOOKUP($B53,Insumos!$C:$G,4,FALSE))</f>
        <v>UNIDAD</v>
      </c>
      <c r="G53" s="141">
        <v>1.0</v>
      </c>
      <c r="H53" s="56">
        <f t="shared" si="2"/>
        <v>170</v>
      </c>
    </row>
    <row r="54">
      <c r="A54" s="53">
        <v>18.0</v>
      </c>
      <c r="B54" s="153"/>
      <c r="C54" s="55" t="str">
        <f>+IF(ISERROR(VLOOKUP($B54,Insumos!$C:$G,3,FALSE)),"",VLOOKUP($B54,Insumos!$C:$G,3,FALSE))</f>
        <v/>
      </c>
      <c r="D54" s="56" t="str">
        <f>+IF(ISERROR(VLOOKUP($B54,Insumos!$C:$G,2,FALSE)),"",VLOOKUP($B54,Insumos!$C:$G,2,FALSE))</f>
        <v/>
      </c>
      <c r="E54" s="57" t="str">
        <f>+IF(ISERROR(VLOOKUP($B54,Insumos!$C:$G,5,FALSE)),"",VLOOKUP($B54,Insumos!$C:$G,5,FALSE))</f>
        <v/>
      </c>
      <c r="F54" s="55" t="str">
        <f>+IF(ISERROR(VLOOKUP($B54,Insumos!$C:$G,4,FALSE)),"",VLOOKUP($B54,Insumos!$C:$G,4,FALSE))</f>
        <v/>
      </c>
      <c r="G54" s="141"/>
      <c r="H54" s="56">
        <f t="shared" si="2"/>
        <v>0</v>
      </c>
    </row>
    <row r="55">
      <c r="A55" s="53">
        <v>19.0</v>
      </c>
      <c r="B55" s="153"/>
      <c r="C55" s="55" t="str">
        <f>+IF(ISERROR(VLOOKUP($B55,Insumos!$C:$G,3,FALSE)),"",VLOOKUP($B55,Insumos!$C:$G,3,FALSE))</f>
        <v/>
      </c>
      <c r="D55" s="56" t="str">
        <f>+IF(ISERROR(VLOOKUP($B55,Insumos!$C:$G,2,FALSE)),"",VLOOKUP($B55,Insumos!$C:$G,2,FALSE))</f>
        <v/>
      </c>
      <c r="E55" s="57" t="str">
        <f>+IF(ISERROR(VLOOKUP($B55,Insumos!$C:$G,5,FALSE)),"",VLOOKUP($B55,Insumos!$C:$G,5,FALSE))</f>
        <v/>
      </c>
      <c r="F55" s="55" t="str">
        <f>+IF(ISERROR(VLOOKUP($B55,Insumos!$C:$G,4,FALSE)),"",VLOOKUP($B55,Insumos!$C:$G,4,FALSE))</f>
        <v/>
      </c>
      <c r="G55" s="141"/>
      <c r="H55" s="56">
        <f t="shared" si="2"/>
        <v>0</v>
      </c>
    </row>
    <row r="56">
      <c r="A56" s="53">
        <v>20.0</v>
      </c>
      <c r="B56" s="153"/>
      <c r="C56" s="55" t="str">
        <f>+IF(ISERROR(VLOOKUP($B56,Insumos!$C:$G,3,FALSE)),"",VLOOKUP($B56,Insumos!$C:$G,3,FALSE))</f>
        <v/>
      </c>
      <c r="D56" s="56" t="str">
        <f>+IF(ISERROR(VLOOKUP($B56,Insumos!$C:$G,2,FALSE)),"",VLOOKUP($B56,Insumos!$C:$G,2,FALSE))</f>
        <v/>
      </c>
      <c r="E56" s="57" t="str">
        <f>+IF(ISERROR(VLOOKUP($B56,Insumos!$C:$G,5,FALSE)),"",VLOOKUP($B56,Insumos!$C:$G,5,FALSE))</f>
        <v/>
      </c>
      <c r="F56" s="55" t="str">
        <f>+IF(ISERROR(VLOOKUP($B56,Insumos!$C:$G,4,FALSE)),"",VLOOKUP($B56,Insumos!$C:$G,4,FALSE))</f>
        <v/>
      </c>
      <c r="G56" s="141"/>
      <c r="H56" s="56">
        <f t="shared" si="2"/>
        <v>0</v>
      </c>
    </row>
    <row r="57">
      <c r="A57" s="53">
        <v>21.0</v>
      </c>
      <c r="B57" s="153"/>
      <c r="C57" s="55" t="str">
        <f>+IF(ISERROR(VLOOKUP($B57,Insumos!$C:$G,3,FALSE)),"",VLOOKUP($B57,Insumos!$C:$G,3,FALSE))</f>
        <v/>
      </c>
      <c r="D57" s="56" t="str">
        <f>+IF(ISERROR(VLOOKUP($B57,Insumos!$C:$G,2,FALSE)),"",VLOOKUP($B57,Insumos!$C:$G,2,FALSE))</f>
        <v/>
      </c>
      <c r="E57" s="57" t="str">
        <f>+IF(ISERROR(VLOOKUP($B57,Insumos!$C:$G,5,FALSE)),"",VLOOKUP($B57,Insumos!$C:$G,5,FALSE))</f>
        <v/>
      </c>
      <c r="F57" s="55" t="str">
        <f>+IF(ISERROR(VLOOKUP($B57,Insumos!$C:$G,4,FALSE)),"",VLOOKUP($B57,Insumos!$C:$G,4,FALSE))</f>
        <v/>
      </c>
      <c r="G57" s="141"/>
      <c r="H57" s="56">
        <f t="shared" si="2"/>
        <v>0</v>
      </c>
    </row>
    <row r="58">
      <c r="A58" s="42"/>
      <c r="B58" s="140"/>
      <c r="C58" s="41"/>
      <c r="D58" s="44"/>
      <c r="E58" s="45"/>
      <c r="F58" s="41"/>
      <c r="G58" s="67" t="s">
        <v>566</v>
      </c>
      <c r="H58" s="68">
        <f>+SUM(H37:H57)</f>
        <v>1321.54</v>
      </c>
    </row>
    <row r="59">
      <c r="A59" s="42"/>
      <c r="B59" s="140"/>
      <c r="C59" s="41"/>
      <c r="D59" s="44"/>
      <c r="E59" s="45"/>
      <c r="F59" s="41"/>
      <c r="G59" s="67" t="s">
        <v>569</v>
      </c>
      <c r="H59" s="142">
        <f>+H58/10</f>
        <v>132.154</v>
      </c>
    </row>
    <row r="60">
      <c r="A60" s="42"/>
      <c r="B60" s="140"/>
      <c r="C60" s="41"/>
      <c r="D60" s="44"/>
      <c r="E60" s="45"/>
      <c r="F60" s="41"/>
      <c r="G60" s="67" t="s">
        <v>570</v>
      </c>
      <c r="H60" s="143">
        <f>(H58+H59)*1.19</f>
        <v>1729.89586</v>
      </c>
    </row>
    <row r="61">
      <c r="A61" s="42"/>
      <c r="B61" s="140"/>
      <c r="C61" s="41"/>
      <c r="D61" s="44"/>
      <c r="E61" s="45"/>
      <c r="F61" s="41"/>
      <c r="G61" s="67" t="s">
        <v>571</v>
      </c>
      <c r="H61" s="144">
        <f>+H60/H62</f>
        <v>0.2982579069</v>
      </c>
    </row>
    <row r="62">
      <c r="A62" s="42"/>
      <c r="B62" s="140"/>
      <c r="C62" s="41"/>
      <c r="D62" s="44"/>
      <c r="E62" s="45"/>
      <c r="F62" s="41"/>
      <c r="G62" s="67" t="s">
        <v>572</v>
      </c>
      <c r="H62" s="145">
        <v>5800.0</v>
      </c>
    </row>
    <row r="65">
      <c r="A65" s="138" t="s">
        <v>562</v>
      </c>
      <c r="B65" s="139" t="s">
        <v>1076</v>
      </c>
      <c r="C65" s="34"/>
      <c r="D65" s="35"/>
      <c r="E65" s="36"/>
      <c r="F65" s="37"/>
      <c r="G65" s="38"/>
      <c r="H65" s="35"/>
    </row>
    <row r="66">
      <c r="A66" s="42"/>
      <c r="B66" s="140"/>
      <c r="C66" s="42"/>
      <c r="D66" s="44"/>
      <c r="E66" s="45"/>
      <c r="F66" s="42"/>
      <c r="G66" s="46"/>
      <c r="H66" s="44"/>
    </row>
    <row r="67">
      <c r="A67" s="48" t="s">
        <v>476</v>
      </c>
      <c r="B67" s="48" t="s">
        <v>477</v>
      </c>
      <c r="C67" s="48" t="s">
        <v>478</v>
      </c>
      <c r="D67" s="49" t="s">
        <v>564</v>
      </c>
      <c r="E67" s="50" t="s">
        <v>10</v>
      </c>
      <c r="F67" s="48" t="s">
        <v>480</v>
      </c>
      <c r="G67" s="51" t="s">
        <v>481</v>
      </c>
      <c r="H67" s="49" t="s">
        <v>565</v>
      </c>
    </row>
    <row r="68">
      <c r="A68" s="53">
        <v>1.0</v>
      </c>
      <c r="B68" s="55" t="s">
        <v>52</v>
      </c>
      <c r="C68" s="55" t="str">
        <f>+IF(ISERROR(VLOOKUP($B68,Insumos!$C:$G,3,FALSE)),"",VLOOKUP($B68,Insumos!$C:$G,3,FALSE))</f>
        <v>UNIDAD</v>
      </c>
      <c r="D68" s="56">
        <f>+IF(ISERROR(VLOOKUP($B68,Insumos!$C:$G,2,FALSE)),"",VLOOKUP($B68,Insumos!$C:$G,2,FALSE))</f>
        <v>5000</v>
      </c>
      <c r="E68" s="57">
        <f>+IF(ISERROR(VLOOKUP($B68,Insumos!$C:$G,5,FALSE)),"",VLOOKUP($B68,Insumos!$C:$G,5,FALSE))</f>
        <v>100</v>
      </c>
      <c r="F68" s="55" t="str">
        <f>+IF(ISERROR(VLOOKUP($B68,Insumos!$C:$G,4,FALSE)),"",VLOOKUP($B68,Insumos!$C:$G,4,FALSE))</f>
        <v>UNIDAD</v>
      </c>
      <c r="G68" s="141">
        <v>1.0</v>
      </c>
      <c r="H68" s="56">
        <f t="shared" ref="H68:H88" si="3">IF(ISERROR(ROUND(+D68/E68*G68,2)),0,ROUND(+D68/E68*G68,2))</f>
        <v>50</v>
      </c>
    </row>
    <row r="69">
      <c r="A69" s="53">
        <v>2.0</v>
      </c>
      <c r="B69" s="55" t="s">
        <v>392</v>
      </c>
      <c r="C69" s="55" t="str">
        <f>+IF(ISERROR(VLOOKUP($B69,Insumos!$C:$G,3,FALSE)),"",VLOOKUP($B69,Insumos!$C:$G,3,FALSE))</f>
        <v>GRAMOS</v>
      </c>
      <c r="D69" s="56">
        <f>+IF(ISERROR(VLOOKUP($B69,Insumos!$C:$G,2,FALSE)),"",VLOOKUP($B69,Insumos!$C:$G,2,FALSE))</f>
        <v>2000</v>
      </c>
      <c r="E69" s="57">
        <f>+IF(ISERROR(VLOOKUP($B69,Insumos!$C:$G,5,FALSE)),"",VLOOKUP($B69,Insumos!$C:$G,5,FALSE))</f>
        <v>1000</v>
      </c>
      <c r="F69" s="55" t="str">
        <f>+IF(ISERROR(VLOOKUP($B69,Insumos!$C:$G,4,FALSE)),"",VLOOKUP($B69,Insumos!$C:$G,4,FALSE))</f>
        <v>GRAMOS</v>
      </c>
      <c r="G69" s="141">
        <v>20.0</v>
      </c>
      <c r="H69" s="56">
        <f t="shared" si="3"/>
        <v>40</v>
      </c>
    </row>
    <row r="70">
      <c r="A70" s="53">
        <v>3.0</v>
      </c>
      <c r="B70" s="55" t="s">
        <v>231</v>
      </c>
      <c r="C70" s="55" t="str">
        <f>+IF(ISERROR(VLOOKUP($B70,Insumos!$C:$G,3,FALSE)),"",VLOOKUP($B70,Insumos!$C:$G,3,FALSE))</f>
        <v>GRAMOS</v>
      </c>
      <c r="D70" s="56">
        <f>+IF(ISERROR(VLOOKUP($B70,Insumos!$C:$G,2,FALSE)),"",VLOOKUP($B70,Insumos!$C:$G,2,FALSE))</f>
        <v>1635.294118</v>
      </c>
      <c r="E70" s="57">
        <f>+IF(ISERROR(VLOOKUP($B70,Insumos!$C:$G,5,FALSE)),"",VLOOKUP($B70,Insumos!$C:$G,5,FALSE))</f>
        <v>1000</v>
      </c>
      <c r="F70" s="55" t="str">
        <f>+IF(ISERROR(VLOOKUP($B70,Insumos!$C:$G,4,FALSE)),"",VLOOKUP($B70,Insumos!$C:$G,4,FALSE))</f>
        <v>GRAMOS</v>
      </c>
      <c r="G70" s="141">
        <v>50.0</v>
      </c>
      <c r="H70" s="56">
        <f t="shared" si="3"/>
        <v>81.76</v>
      </c>
    </row>
    <row r="71">
      <c r="A71" s="53">
        <v>4.0</v>
      </c>
      <c r="B71" s="55" t="s">
        <v>86</v>
      </c>
      <c r="C71" s="55" t="str">
        <f>+IF(ISERROR(VLOOKUP($B71,Insumos!$C:$G,3,FALSE)),"",VLOOKUP($B71,Insumos!$C:$G,3,FALSE))</f>
        <v>MILILITROS</v>
      </c>
      <c r="D71" s="56">
        <f>+IF(ISERROR(VLOOKUP($B71,Insumos!$C:$G,2,FALSE)),"",VLOOKUP($B71,Insumos!$C:$G,2,FALSE))</f>
        <v>0</v>
      </c>
      <c r="E71" s="57">
        <f>+IF(ISERROR(VLOOKUP($B71,Insumos!$C:$G,5,FALSE)),"",VLOOKUP($B71,Insumos!$C:$G,5,FALSE))</f>
        <v>0</v>
      </c>
      <c r="F71" s="55" t="str">
        <f>+IF(ISERROR(VLOOKUP($B71,Insumos!$C:$G,4,FALSE)),"",VLOOKUP($B71,Insumos!$C:$G,4,FALSE))</f>
        <v>MILILITROS</v>
      </c>
      <c r="G71" s="141">
        <v>5.0</v>
      </c>
      <c r="H71" s="56">
        <f t="shared" si="3"/>
        <v>0</v>
      </c>
    </row>
    <row r="72">
      <c r="A72" s="53">
        <v>5.0</v>
      </c>
      <c r="B72" s="55" t="s">
        <v>420</v>
      </c>
      <c r="C72" s="55" t="str">
        <f>+IF(ISERROR(VLOOKUP($B72,Insumos!$C:$G,3,FALSE)),"",VLOOKUP($B72,Insumos!$C:$G,3,FALSE))</f>
        <v>GRAMOS</v>
      </c>
      <c r="D72" s="56">
        <f>+IF(ISERROR(VLOOKUP($B72,Insumos!$C:$G,2,FALSE)),"",VLOOKUP($B72,Insumos!$C:$G,2,FALSE))</f>
        <v>1500</v>
      </c>
      <c r="E72" s="57">
        <f>+IF(ISERROR(VLOOKUP($B72,Insumos!$C:$G,5,FALSE)),"",VLOOKUP($B72,Insumos!$C:$G,5,FALSE))</f>
        <v>1000</v>
      </c>
      <c r="F72" s="55" t="str">
        <f>+IF(ISERROR(VLOOKUP($B72,Insumos!$C:$G,4,FALSE)),"",VLOOKUP($B72,Insumos!$C:$G,4,FALSE))</f>
        <v>GRAMOS</v>
      </c>
      <c r="G72" s="141">
        <v>5.0</v>
      </c>
      <c r="H72" s="56">
        <f t="shared" si="3"/>
        <v>7.5</v>
      </c>
    </row>
    <row r="73">
      <c r="A73" s="53">
        <v>6.0</v>
      </c>
      <c r="B73" s="55" t="s">
        <v>56</v>
      </c>
      <c r="C73" s="55" t="str">
        <f>+IF(ISERROR(VLOOKUP($B73,Insumos!$C:$G,3,FALSE)),"",VLOOKUP($B73,Insumos!$C:$G,3,FALSE))</f>
        <v>GRAMOS</v>
      </c>
      <c r="D73" s="56">
        <f>+IF(ISERROR(VLOOKUP($B73,Insumos!$C:$G,2,FALSE)),"",VLOOKUP($B73,Insumos!$C:$G,2,FALSE))</f>
        <v>1690</v>
      </c>
      <c r="E73" s="57">
        <f>+IF(ISERROR(VLOOKUP($B73,Insumos!$C:$G,5,FALSE)),"",VLOOKUP($B73,Insumos!$C:$G,5,FALSE))</f>
        <v>1000</v>
      </c>
      <c r="F73" s="55" t="str">
        <f>+IF(ISERROR(VLOOKUP($B73,Insumos!$C:$G,4,FALSE)),"",VLOOKUP($B73,Insumos!$C:$G,4,FALSE))</f>
        <v>GRAMOS</v>
      </c>
      <c r="G73" s="141">
        <v>5.0</v>
      </c>
      <c r="H73" s="56">
        <f t="shared" si="3"/>
        <v>8.45</v>
      </c>
    </row>
    <row r="74">
      <c r="A74" s="53">
        <v>7.0</v>
      </c>
      <c r="B74" s="55" t="s">
        <v>106</v>
      </c>
      <c r="C74" s="55" t="str">
        <f>+IF(ISERROR(VLOOKUP($B74,Insumos!$C:$G,3,FALSE)),"",VLOOKUP($B74,Insumos!$C:$G,3,FALSE))</f>
        <v>GRAMOS</v>
      </c>
      <c r="D74" s="56">
        <f>+IF(ISERROR(VLOOKUP($B74,Insumos!$C:$G,2,FALSE)),"",VLOOKUP($B74,Insumos!$C:$G,2,FALSE))</f>
        <v>1159.89</v>
      </c>
      <c r="E74" s="57">
        <f>+IF(ISERROR(VLOOKUP($B74,Insumos!$C:$G,5,FALSE)),"",VLOOKUP($B74,Insumos!$C:$G,5,FALSE))</f>
        <v>231</v>
      </c>
      <c r="F74" s="55" t="str">
        <f>+IF(ISERROR(VLOOKUP($B74,Insumos!$C:$G,4,FALSE)),"",VLOOKUP($B74,Insumos!$C:$G,4,FALSE))</f>
        <v>GRAMOS</v>
      </c>
      <c r="G74" s="141">
        <v>25.0</v>
      </c>
      <c r="H74" s="56">
        <f t="shared" si="3"/>
        <v>125.53</v>
      </c>
    </row>
    <row r="75">
      <c r="A75" s="53">
        <v>8.0</v>
      </c>
      <c r="B75" s="55" t="s">
        <v>124</v>
      </c>
      <c r="C75" s="55" t="str">
        <f>+IF(ISERROR(VLOOKUP($B75,Insumos!$C:$G,3,FALSE)),"",VLOOKUP($B75,Insumos!$C:$G,3,FALSE))</f>
        <v>GRAMOS</v>
      </c>
      <c r="D75" s="56">
        <f>+IF(ISERROR(VLOOKUP($B75,Insumos!$C:$G,2,FALSE)),"",VLOOKUP($B75,Insumos!$C:$G,2,FALSE))</f>
        <v>3529.411765</v>
      </c>
      <c r="E75" s="57">
        <f>+IF(ISERROR(VLOOKUP($B75,Insumos!$C:$G,5,FALSE)),"",VLOOKUP($B75,Insumos!$C:$G,5,FALSE))</f>
        <v>1000</v>
      </c>
      <c r="F75" s="55" t="str">
        <f>+IF(ISERROR(VLOOKUP($B75,Insumos!$C:$G,4,FALSE)),"",VLOOKUP($B75,Insumos!$C:$G,4,FALSE))</f>
        <v>GRAMOS</v>
      </c>
      <c r="G75" s="141">
        <v>45.0</v>
      </c>
      <c r="H75" s="56">
        <f t="shared" si="3"/>
        <v>158.82</v>
      </c>
    </row>
    <row r="76">
      <c r="A76" s="53">
        <v>9.0</v>
      </c>
      <c r="B76" s="55" t="s">
        <v>413</v>
      </c>
      <c r="C76" s="55" t="str">
        <f>+IF(ISERROR(VLOOKUP($B76,Insumos!$C:$G,3,FALSE)),"",VLOOKUP($B76,Insumos!$C:$G,3,FALSE))</f>
        <v>GRAMOS</v>
      </c>
      <c r="D76" s="56">
        <f>+IF(ISERROR(VLOOKUP($B76,Insumos!$C:$G,2,FALSE)),"",VLOOKUP($B76,Insumos!$C:$G,2,FALSE))</f>
        <v>1640.54</v>
      </c>
      <c r="E76" s="57">
        <f>+IF(ISERROR(VLOOKUP($B76,Insumos!$C:$G,5,FALSE)),"",VLOOKUP($B76,Insumos!$C:$G,5,FALSE))</f>
        <v>700</v>
      </c>
      <c r="F76" s="55" t="str">
        <f>+IF(ISERROR(VLOOKUP($B76,Insumos!$C:$G,4,FALSE)),"",VLOOKUP($B76,Insumos!$C:$G,4,FALSE))</f>
        <v>GRAMOS</v>
      </c>
      <c r="G76" s="141">
        <v>50.0</v>
      </c>
      <c r="H76" s="56">
        <f t="shared" si="3"/>
        <v>117.18</v>
      </c>
    </row>
    <row r="77">
      <c r="A77" s="53">
        <v>10.0</v>
      </c>
      <c r="B77" s="55" t="s">
        <v>132</v>
      </c>
      <c r="C77" s="55" t="str">
        <f>+IF(ISERROR(VLOOKUP($B77,Insumos!$C:$G,3,FALSE)),"",VLOOKUP($B77,Insumos!$C:$G,3,FALSE))</f>
        <v>UNIDAD</v>
      </c>
      <c r="D77" s="56">
        <f>+IF(ISERROR(VLOOKUP($B77,Insumos!$C:$G,2,FALSE)),"",VLOOKUP($B77,Insumos!$C:$G,2,FALSE))</f>
        <v>180</v>
      </c>
      <c r="E77" s="57">
        <f>+IF(ISERROR(VLOOKUP($B77,Insumos!$C:$G,5,FALSE)),"",VLOOKUP($B77,Insumos!$C:$G,5,FALSE))</f>
        <v>1</v>
      </c>
      <c r="F77" s="55" t="str">
        <f>+IF(ISERROR(VLOOKUP($B77,Insumos!$C:$G,4,FALSE)),"",VLOOKUP($B77,Insumos!$C:$G,4,FALSE))</f>
        <v>UNIDAD</v>
      </c>
      <c r="G77" s="141">
        <v>1.0</v>
      </c>
      <c r="H77" s="56">
        <f t="shared" si="3"/>
        <v>180</v>
      </c>
    </row>
    <row r="78">
      <c r="A78" s="53">
        <v>11.0</v>
      </c>
      <c r="B78" s="55" t="s">
        <v>305</v>
      </c>
      <c r="C78" s="55" t="str">
        <f>+IF(ISERROR(VLOOKUP($B78,Insumos!$C:$G,3,FALSE)),"",VLOOKUP($B78,Insumos!$C:$G,3,FALSE))</f>
        <v>UNIDAD</v>
      </c>
      <c r="D78" s="56">
        <f>+IF(ISERROR(VLOOKUP($B78,Insumos!$C:$G,2,FALSE)),"",VLOOKUP($B78,Insumos!$C:$G,2,FALSE))</f>
        <v>52</v>
      </c>
      <c r="E78" s="57">
        <f>+IF(ISERROR(VLOOKUP($B78,Insumos!$C:$G,5,FALSE)),"",VLOOKUP($B78,Insumos!$C:$G,5,FALSE))</f>
        <v>1</v>
      </c>
      <c r="F78" s="55" t="str">
        <f>+IF(ISERROR(VLOOKUP($B78,Insumos!$C:$G,4,FALSE)),"",VLOOKUP($B78,Insumos!$C:$G,4,FALSE))</f>
        <v>UNIDAD</v>
      </c>
      <c r="G78" s="141">
        <v>1.0</v>
      </c>
      <c r="H78" s="56">
        <f t="shared" si="3"/>
        <v>52</v>
      </c>
    </row>
    <row r="79">
      <c r="A79" s="53">
        <v>12.0</v>
      </c>
      <c r="B79" s="55" t="s">
        <v>309</v>
      </c>
      <c r="C79" s="55" t="str">
        <f>+IF(ISERROR(VLOOKUP($B79,Insumos!$C:$G,3,FALSE)),"",VLOOKUP($B79,Insumos!$C:$G,3,FALSE))</f>
        <v>UNIDAD</v>
      </c>
      <c r="D79" s="56">
        <f>+IF(ISERROR(VLOOKUP($B79,Insumos!$C:$G,2,FALSE)),"",VLOOKUP($B79,Insumos!$C:$G,2,FALSE))</f>
        <v>23.53</v>
      </c>
      <c r="E79" s="57">
        <f>+IF(ISERROR(VLOOKUP($B79,Insumos!$C:$G,5,FALSE)),"",VLOOKUP($B79,Insumos!$C:$G,5,FALSE))</f>
        <v>1</v>
      </c>
      <c r="F79" s="55" t="str">
        <f>+IF(ISERROR(VLOOKUP($B79,Insumos!$C:$G,4,FALSE)),"",VLOOKUP($B79,Insumos!$C:$G,4,FALSE))</f>
        <v>UNIDAD</v>
      </c>
      <c r="G79" s="141">
        <v>1.0</v>
      </c>
      <c r="H79" s="56">
        <f t="shared" si="3"/>
        <v>23.53</v>
      </c>
    </row>
    <row r="80">
      <c r="A80" s="53">
        <v>13.0</v>
      </c>
      <c r="B80" s="55" t="s">
        <v>310</v>
      </c>
      <c r="C80" s="55" t="str">
        <f>+IF(ISERROR(VLOOKUP($B80,Insumos!$C:$G,3,FALSE)),"",VLOOKUP($B80,Insumos!$C:$G,3,FALSE))</f>
        <v>UNIDAD</v>
      </c>
      <c r="D80" s="56">
        <f>+IF(ISERROR(VLOOKUP($B80,Insumos!$C:$G,2,FALSE)),"",VLOOKUP($B80,Insumos!$C:$G,2,FALSE))</f>
        <v>15.13</v>
      </c>
      <c r="E80" s="57">
        <f>+IF(ISERROR(VLOOKUP($B80,Insumos!$C:$G,5,FALSE)),"",VLOOKUP($B80,Insumos!$C:$G,5,FALSE))</f>
        <v>1</v>
      </c>
      <c r="F80" s="55" t="str">
        <f>+IF(ISERROR(VLOOKUP($B80,Insumos!$C:$G,4,FALSE)),"",VLOOKUP($B80,Insumos!$C:$G,4,FALSE))</f>
        <v>UNIDAD</v>
      </c>
      <c r="G80" s="141">
        <v>1.0</v>
      </c>
      <c r="H80" s="56">
        <f t="shared" si="3"/>
        <v>15.13</v>
      </c>
    </row>
    <row r="81">
      <c r="A81" s="53">
        <v>14.0</v>
      </c>
      <c r="B81" s="55" t="s">
        <v>314</v>
      </c>
      <c r="C81" s="55" t="str">
        <f>+IF(ISERROR(VLOOKUP($B81,Insumos!$C:$G,3,FALSE)),"",VLOOKUP($B81,Insumos!$C:$G,3,FALSE))</f>
        <v>UNIDAD</v>
      </c>
      <c r="D81" s="56">
        <f>+IF(ISERROR(VLOOKUP($B81,Insumos!$C:$G,2,FALSE)),"",VLOOKUP($B81,Insumos!$C:$G,2,FALSE))</f>
        <v>10.5</v>
      </c>
      <c r="E81" s="57">
        <f>+IF(ISERROR(VLOOKUP($B81,Insumos!$C:$G,5,FALSE)),"",VLOOKUP($B81,Insumos!$C:$G,5,FALSE))</f>
        <v>1</v>
      </c>
      <c r="F81" s="55" t="str">
        <f>+IF(ISERROR(VLOOKUP($B81,Insumos!$C:$G,4,FALSE)),"",VLOOKUP($B81,Insumos!$C:$G,4,FALSE))</f>
        <v>UNIDAD</v>
      </c>
      <c r="G81" s="141">
        <v>1.0</v>
      </c>
      <c r="H81" s="56">
        <f t="shared" si="3"/>
        <v>10.5</v>
      </c>
    </row>
    <row r="82">
      <c r="A82" s="53">
        <v>15.0</v>
      </c>
      <c r="B82" s="55" t="s">
        <v>311</v>
      </c>
      <c r="C82" s="55" t="str">
        <f>+IF(ISERROR(VLOOKUP($B82,Insumos!$C:$G,3,FALSE)),"",VLOOKUP($B82,Insumos!$C:$G,3,FALSE))</f>
        <v>UNIDAD</v>
      </c>
      <c r="D82" s="56">
        <f>+IF(ISERROR(VLOOKUP($B82,Insumos!$C:$G,2,FALSE)),"",VLOOKUP($B82,Insumos!$C:$G,2,FALSE))</f>
        <v>75.25</v>
      </c>
      <c r="E82" s="57">
        <f>+IF(ISERROR(VLOOKUP($B82,Insumos!$C:$G,5,FALSE)),"",VLOOKUP($B82,Insumos!$C:$G,5,FALSE))</f>
        <v>1</v>
      </c>
      <c r="F82" s="55" t="str">
        <f>+IF(ISERROR(VLOOKUP($B82,Insumos!$C:$G,4,FALSE)),"",VLOOKUP($B82,Insumos!$C:$G,4,FALSE))</f>
        <v>UNIDAD</v>
      </c>
      <c r="G82" s="141">
        <v>1.0</v>
      </c>
      <c r="H82" s="56">
        <f t="shared" si="3"/>
        <v>75.25</v>
      </c>
    </row>
    <row r="83">
      <c r="A83" s="53">
        <v>16.0</v>
      </c>
      <c r="B83" s="55" t="s">
        <v>312</v>
      </c>
      <c r="C83" s="55" t="str">
        <f>+IF(ISERROR(VLOOKUP($B83,Insumos!$C:$G,3,FALSE)),"",VLOOKUP($B83,Insumos!$C:$G,3,FALSE))</f>
        <v>UNIDAD</v>
      </c>
      <c r="D83" s="56">
        <f>+IF(ISERROR(VLOOKUP($B83,Insumos!$C:$G,2,FALSE)),"",VLOOKUP($B83,Insumos!$C:$G,2,FALSE))</f>
        <v>90.25</v>
      </c>
      <c r="E83" s="57">
        <f>+IF(ISERROR(VLOOKUP($B83,Insumos!$C:$G,5,FALSE)),"",VLOOKUP($B83,Insumos!$C:$G,5,FALSE))</f>
        <v>1</v>
      </c>
      <c r="F83" s="55" t="str">
        <f>+IF(ISERROR(VLOOKUP($B83,Insumos!$C:$G,4,FALSE)),"",VLOOKUP($B83,Insumos!$C:$G,4,FALSE))</f>
        <v>UNIDAD</v>
      </c>
      <c r="G83" s="141">
        <v>1.0</v>
      </c>
      <c r="H83" s="56">
        <f t="shared" si="3"/>
        <v>90.25</v>
      </c>
    </row>
    <row r="84">
      <c r="A84" s="53">
        <v>17.0</v>
      </c>
      <c r="B84" s="55" t="s">
        <v>313</v>
      </c>
      <c r="C84" s="55" t="str">
        <f>+IF(ISERROR(VLOOKUP($B84,Insumos!$C:$G,3,FALSE)),"",VLOOKUP($B84,Insumos!$C:$G,3,FALSE))</f>
        <v>GRAMOS</v>
      </c>
      <c r="D84" s="56">
        <f>+IF(ISERROR(VLOOKUP($B84,Insumos!$C:$G,2,FALSE)),"",VLOOKUP($B84,Insumos!$C:$G,2,FALSE))</f>
        <v>6750</v>
      </c>
      <c r="E84" s="57">
        <f>+IF(ISERROR(VLOOKUP($B84,Insumos!$C:$G,5,FALSE)),"",VLOOKUP($B84,Insumos!$C:$G,5,FALSE))</f>
        <v>1000</v>
      </c>
      <c r="F84" s="55" t="str">
        <f>+IF(ISERROR(VLOOKUP($B84,Insumos!$C:$G,4,FALSE)),"",VLOOKUP($B84,Insumos!$C:$G,4,FALSE))</f>
        <v>GRAMOS</v>
      </c>
      <c r="G84" s="141">
        <v>8.0</v>
      </c>
      <c r="H84" s="56">
        <f t="shared" si="3"/>
        <v>54</v>
      </c>
    </row>
    <row r="85">
      <c r="A85" s="53">
        <v>18.0</v>
      </c>
      <c r="B85" s="55" t="s">
        <v>156</v>
      </c>
      <c r="C85" s="55" t="str">
        <f>+IF(ISERROR(VLOOKUP($B85,Insumos!$C:$G,3,FALSE)),"",VLOOKUP($B85,Insumos!$C:$G,3,FALSE))</f>
        <v>GRAMOS</v>
      </c>
      <c r="D85" s="56">
        <f>+IF(ISERROR(VLOOKUP($B85,Insumos!$C:$G,2,FALSE)),"",VLOOKUP($B85,Insumos!$C:$G,2,FALSE))</f>
        <v>909</v>
      </c>
      <c r="E85" s="57">
        <f>+IF(ISERROR(VLOOKUP($B85,Insumos!$C:$G,5,FALSE)),"",VLOOKUP($B85,Insumos!$C:$G,5,FALSE))</f>
        <v>1000</v>
      </c>
      <c r="F85" s="55" t="str">
        <f>+IF(ISERROR(VLOOKUP($B85,Insumos!$C:$G,4,FALSE)),"",VLOOKUP($B85,Insumos!$C:$G,4,FALSE))</f>
        <v>GRAMOS</v>
      </c>
      <c r="G85" s="141">
        <v>8.0</v>
      </c>
      <c r="H85" s="56">
        <f t="shared" si="3"/>
        <v>7.27</v>
      </c>
    </row>
    <row r="86">
      <c r="A86" s="53">
        <v>19.0</v>
      </c>
      <c r="B86" s="55" t="s">
        <v>303</v>
      </c>
      <c r="C86" s="55" t="str">
        <f>+IF(ISERROR(VLOOKUP($B86,Insumos!$C:$G,3,FALSE)),"",VLOOKUP($B86,Insumos!$C:$G,3,FALSE))</f>
        <v>UNIDAD</v>
      </c>
      <c r="D86" s="56">
        <f>+IF(ISERROR(VLOOKUP($B86,Insumos!$C:$G,2,FALSE)),"",VLOOKUP($B86,Insumos!$C:$G,2,FALSE))</f>
        <v>10</v>
      </c>
      <c r="E86" s="57">
        <f>+IF(ISERROR(VLOOKUP($B86,Insumos!$C:$G,5,FALSE)),"",VLOOKUP($B86,Insumos!$C:$G,5,FALSE))</f>
        <v>1</v>
      </c>
      <c r="F86" s="55" t="str">
        <f>+IF(ISERROR(VLOOKUP($B86,Insumos!$C:$G,4,FALSE)),"",VLOOKUP($B86,Insumos!$C:$G,4,FALSE))</f>
        <v>UNIDAD</v>
      </c>
      <c r="G86" s="141">
        <v>2.0</v>
      </c>
      <c r="H86" s="56">
        <f t="shared" si="3"/>
        <v>20</v>
      </c>
    </row>
    <row r="87">
      <c r="A87" s="53">
        <v>20.0</v>
      </c>
      <c r="B87" s="55" t="s">
        <v>304</v>
      </c>
      <c r="C87" s="55" t="str">
        <f>+IF(ISERROR(VLOOKUP($B87,Insumos!$C:$G,3,FALSE)),"",VLOOKUP($B87,Insumos!$C:$G,3,FALSE))</f>
        <v>UNIDAD</v>
      </c>
      <c r="D87" s="56">
        <f>+IF(ISERROR(VLOOKUP($B87,Insumos!$C:$G,2,FALSE)),"",VLOOKUP($B87,Insumos!$C:$G,2,FALSE))</f>
        <v>9</v>
      </c>
      <c r="E87" s="57">
        <f>+IF(ISERROR(VLOOKUP($B87,Insumos!$C:$G,5,FALSE)),"",VLOOKUP($B87,Insumos!$C:$G,5,FALSE))</f>
        <v>1</v>
      </c>
      <c r="F87" s="55" t="str">
        <f>+IF(ISERROR(VLOOKUP($B87,Insumos!$C:$G,4,FALSE)),"",VLOOKUP($B87,Insumos!$C:$G,4,FALSE))</f>
        <v>UNIDAD</v>
      </c>
      <c r="G87" s="141">
        <v>2.0</v>
      </c>
      <c r="H87" s="56">
        <f t="shared" si="3"/>
        <v>18</v>
      </c>
    </row>
    <row r="88">
      <c r="A88" s="53">
        <v>21.0</v>
      </c>
      <c r="B88" s="55" t="s">
        <v>315</v>
      </c>
      <c r="C88" s="55" t="str">
        <f>+IF(ISERROR(VLOOKUP($B88,Insumos!$C:$G,3,FALSE)),"",VLOOKUP($B88,Insumos!$C:$G,3,FALSE))</f>
        <v>UNIDAD</v>
      </c>
      <c r="D88" s="56">
        <f>+IF(ISERROR(VLOOKUP($B88,Insumos!$C:$G,2,FALSE)),"",VLOOKUP($B88,Insumos!$C:$G,2,FALSE))</f>
        <v>170</v>
      </c>
      <c r="E88" s="57">
        <f>+IF(ISERROR(VLOOKUP($B88,Insumos!$C:$G,5,FALSE)),"",VLOOKUP($B88,Insumos!$C:$G,5,FALSE))</f>
        <v>1</v>
      </c>
      <c r="F88" s="55" t="str">
        <f>+IF(ISERROR(VLOOKUP($B88,Insumos!$C:$G,4,FALSE)),"",VLOOKUP($B88,Insumos!$C:$G,4,FALSE))</f>
        <v>UNIDAD</v>
      </c>
      <c r="G88" s="141">
        <v>1.0</v>
      </c>
      <c r="H88" s="56">
        <f t="shared" si="3"/>
        <v>170</v>
      </c>
    </row>
    <row r="89">
      <c r="A89" s="42"/>
      <c r="B89" s="140"/>
      <c r="C89" s="41"/>
      <c r="D89" s="44"/>
      <c r="E89" s="45"/>
      <c r="F89" s="41"/>
      <c r="G89" s="67" t="s">
        <v>566</v>
      </c>
      <c r="H89" s="68">
        <f>+SUM(H68:H88)</f>
        <v>1305.17</v>
      </c>
    </row>
    <row r="90">
      <c r="A90" s="42"/>
      <c r="B90" s="140"/>
      <c r="C90" s="41"/>
      <c r="D90" s="44"/>
      <c r="E90" s="45"/>
      <c r="F90" s="41"/>
      <c r="G90" s="67" t="s">
        <v>569</v>
      </c>
      <c r="H90" s="142">
        <f>+H89/10</f>
        <v>130.517</v>
      </c>
    </row>
    <row r="91">
      <c r="A91" s="42"/>
      <c r="B91" s="140"/>
      <c r="C91" s="41"/>
      <c r="D91" s="44"/>
      <c r="E91" s="45"/>
      <c r="F91" s="41"/>
      <c r="G91" s="67" t="s">
        <v>570</v>
      </c>
      <c r="H91" s="143">
        <f>(H89+H90)*1.19</f>
        <v>1708.46753</v>
      </c>
    </row>
    <row r="92">
      <c r="A92" s="42"/>
      <c r="B92" s="140"/>
      <c r="C92" s="41"/>
      <c r="D92" s="44"/>
      <c r="E92" s="45"/>
      <c r="F92" s="41"/>
      <c r="G92" s="67" t="s">
        <v>571</v>
      </c>
      <c r="H92" s="144">
        <f>+H91/H93</f>
        <v>0.2138257234</v>
      </c>
    </row>
    <row r="93">
      <c r="G93" s="67" t="s">
        <v>572</v>
      </c>
      <c r="H93" s="145">
        <v>7990.0</v>
      </c>
    </row>
    <row r="94">
      <c r="G94" s="67"/>
      <c r="H94" s="169"/>
    </row>
    <row r="96">
      <c r="A96" s="138" t="s">
        <v>562</v>
      </c>
      <c r="B96" s="139" t="s">
        <v>1077</v>
      </c>
      <c r="C96" s="34"/>
      <c r="D96" s="35"/>
      <c r="E96" s="36"/>
      <c r="F96" s="37"/>
      <c r="G96" s="38"/>
      <c r="H96" s="35"/>
    </row>
    <row r="97">
      <c r="A97" s="42"/>
      <c r="B97" s="140"/>
      <c r="C97" s="42"/>
      <c r="D97" s="44"/>
      <c r="E97" s="45"/>
      <c r="F97" s="42"/>
      <c r="G97" s="46"/>
      <c r="H97" s="44"/>
    </row>
    <row r="98">
      <c r="A98" s="48" t="s">
        <v>476</v>
      </c>
      <c r="B98" s="48" t="s">
        <v>477</v>
      </c>
      <c r="C98" s="48" t="s">
        <v>478</v>
      </c>
      <c r="D98" s="49" t="s">
        <v>564</v>
      </c>
      <c r="E98" s="50" t="s">
        <v>10</v>
      </c>
      <c r="F98" s="48" t="s">
        <v>480</v>
      </c>
      <c r="G98" s="51" t="s">
        <v>481</v>
      </c>
      <c r="H98" s="49" t="s">
        <v>565</v>
      </c>
    </row>
    <row r="99">
      <c r="A99" s="53">
        <v>1.0</v>
      </c>
      <c r="B99" s="55" t="s">
        <v>69</v>
      </c>
      <c r="C99" s="55" t="str">
        <f>+IF(ISERROR(VLOOKUP($B99,Insumos!$C:$G,3,FALSE)),"",VLOOKUP($B99,Insumos!$C:$G,3,FALSE))</f>
        <v>GRAMOS</v>
      </c>
      <c r="D99" s="56">
        <f>+IF(ISERROR(VLOOKUP($B99,Insumos!$C:$G,2,FALSE)),"",VLOOKUP($B99,Insumos!$C:$G,2,FALSE))</f>
        <v>2777.79</v>
      </c>
      <c r="E99" s="57">
        <f>+IF(ISERROR(VLOOKUP($B99,Insumos!$C:$G,5,FALSE)),"",VLOOKUP($B99,Insumos!$C:$G,5,FALSE))</f>
        <v>5700</v>
      </c>
      <c r="F99" s="55" t="str">
        <f>+IF(ISERROR(VLOOKUP($B99,Insumos!$C:$G,4,FALSE)),"",VLOOKUP($B99,Insumos!$C:$G,4,FALSE))</f>
        <v>GRAMOS</v>
      </c>
      <c r="G99" s="141">
        <v>110.0</v>
      </c>
      <c r="H99" s="56">
        <f t="shared" ref="H99:H120" si="4">IF(ISERROR(ROUND(+D99/E99*G99,2)),0,ROUND(+D99/E99*G99,2))</f>
        <v>53.61</v>
      </c>
    </row>
    <row r="100">
      <c r="A100" s="53">
        <v>2.0</v>
      </c>
      <c r="B100" s="55" t="s">
        <v>52</v>
      </c>
      <c r="C100" s="55" t="str">
        <f>+IF(ISERROR(VLOOKUP($B100,Insumos!$C:$G,3,FALSE)),"",VLOOKUP($B100,Insumos!$C:$G,3,FALSE))</f>
        <v>UNIDAD</v>
      </c>
      <c r="D100" s="56">
        <f>+IF(ISERROR(VLOOKUP($B100,Insumos!$C:$G,2,FALSE)),"",VLOOKUP($B100,Insumos!$C:$G,2,FALSE))</f>
        <v>5000</v>
      </c>
      <c r="E100" s="57">
        <f>+IF(ISERROR(VLOOKUP($B100,Insumos!$C:$G,5,FALSE)),"",VLOOKUP($B100,Insumos!$C:$G,5,FALSE))</f>
        <v>100</v>
      </c>
      <c r="F100" s="55" t="str">
        <f>+IF(ISERROR(VLOOKUP($B100,Insumos!$C:$G,4,FALSE)),"",VLOOKUP($B100,Insumos!$C:$G,4,FALSE))</f>
        <v>UNIDAD</v>
      </c>
      <c r="G100" s="141">
        <v>0.5</v>
      </c>
      <c r="H100" s="56">
        <f t="shared" si="4"/>
        <v>25</v>
      </c>
    </row>
    <row r="101">
      <c r="A101" s="53">
        <v>3.0</v>
      </c>
      <c r="B101" s="55" t="s">
        <v>59</v>
      </c>
      <c r="C101" s="55" t="str">
        <f>+IF(ISERROR(VLOOKUP($B101,Insumos!$C:$G,3,FALSE)),"",VLOOKUP($B101,Insumos!$C:$G,3,FALSE))</f>
        <v>GRAMOS</v>
      </c>
      <c r="D101" s="56">
        <f>+IF(ISERROR(VLOOKUP($B101,Insumos!$C:$G,2,FALSE)),"",VLOOKUP($B101,Insumos!$C:$G,2,FALSE))</f>
        <v>3235</v>
      </c>
      <c r="E101" s="57">
        <f>+IF(ISERROR(VLOOKUP($B101,Insumos!$C:$G,5,FALSE)),"",VLOOKUP($B101,Insumos!$C:$G,5,FALSE))</f>
        <v>500</v>
      </c>
      <c r="F101" s="55" t="str">
        <f>+IF(ISERROR(VLOOKUP($B101,Insumos!$C:$G,4,FALSE)),"",VLOOKUP($B101,Insumos!$C:$G,4,FALSE))</f>
        <v>GRAMOS</v>
      </c>
      <c r="G101" s="141">
        <v>40.0</v>
      </c>
      <c r="H101" s="56">
        <f t="shared" si="4"/>
        <v>258.8</v>
      </c>
    </row>
    <row r="102">
      <c r="A102" s="53">
        <v>4.0</v>
      </c>
      <c r="B102" s="55" t="s">
        <v>100</v>
      </c>
      <c r="C102" s="55" t="str">
        <f>+IF(ISERROR(VLOOKUP($B102,Insumos!$C:$G,3,FALSE)),"",VLOOKUP($B102,Insumos!$C:$G,3,FALSE))</f>
        <v>GRAMOS</v>
      </c>
      <c r="D102" s="56">
        <f>+IF(ISERROR(VLOOKUP($B102,Insumos!$C:$G,2,FALSE)),"",VLOOKUP($B102,Insumos!$C:$G,2,FALSE))</f>
        <v>2900</v>
      </c>
      <c r="E102" s="57">
        <f>+IF(ISERROR(VLOOKUP($B102,Insumos!$C:$G,5,FALSE)),"",VLOOKUP($B102,Insumos!$C:$G,5,FALSE))</f>
        <v>1000</v>
      </c>
      <c r="F102" s="55" t="str">
        <f>+IF(ISERROR(VLOOKUP($B102,Insumos!$C:$G,4,FALSE)),"",VLOOKUP($B102,Insumos!$C:$G,4,FALSE))</f>
        <v>GRAMOS</v>
      </c>
      <c r="G102" s="141">
        <v>15.0</v>
      </c>
      <c r="H102" s="56">
        <f t="shared" si="4"/>
        <v>43.5</v>
      </c>
    </row>
    <row r="103">
      <c r="A103" s="53">
        <v>5.0</v>
      </c>
      <c r="B103" s="55" t="s">
        <v>234</v>
      </c>
      <c r="C103" s="55" t="str">
        <f>+IF(ISERROR(VLOOKUP($B103,Insumos!$C:$G,3,FALSE)),"",VLOOKUP($B103,Insumos!$C:$G,3,FALSE))</f>
        <v>GRAMOS</v>
      </c>
      <c r="D103" s="56">
        <f>+IF(ISERROR(VLOOKUP($B103,Insumos!$C:$G,2,FALSE)),"",VLOOKUP($B103,Insumos!$C:$G,2,FALSE))</f>
        <v>878.8888889</v>
      </c>
      <c r="E103" s="57">
        <f>+IF(ISERROR(VLOOKUP($B103,Insumos!$C:$G,5,FALSE)),"",VLOOKUP($B103,Insumos!$C:$G,5,FALSE))</f>
        <v>1000</v>
      </c>
      <c r="F103" s="55" t="str">
        <f>+IF(ISERROR(VLOOKUP($B103,Insumos!$C:$G,4,FALSE)),"",VLOOKUP($B103,Insumos!$C:$G,4,FALSE))</f>
        <v>GRAMOS</v>
      </c>
      <c r="G103" s="141">
        <v>40.0</v>
      </c>
      <c r="H103" s="56">
        <f t="shared" si="4"/>
        <v>35.16</v>
      </c>
    </row>
    <row r="104">
      <c r="A104" s="53">
        <v>6.0</v>
      </c>
      <c r="B104" s="55" t="s">
        <v>86</v>
      </c>
      <c r="C104" s="55" t="str">
        <f>+IF(ISERROR(VLOOKUP($B104,Insumos!$C:$G,3,FALSE)),"",VLOOKUP($B104,Insumos!$C:$G,3,FALSE))</f>
        <v>MILILITROS</v>
      </c>
      <c r="D104" s="56">
        <f>+IF(ISERROR(VLOOKUP($B104,Insumos!$C:$G,2,FALSE)),"",VLOOKUP($B104,Insumos!$C:$G,2,FALSE))</f>
        <v>0</v>
      </c>
      <c r="E104" s="57">
        <f>+IF(ISERROR(VLOOKUP($B104,Insumos!$C:$G,5,FALSE)),"",VLOOKUP($B104,Insumos!$C:$G,5,FALSE))</f>
        <v>0</v>
      </c>
      <c r="F104" s="55" t="str">
        <f>+IF(ISERROR(VLOOKUP($B104,Insumos!$C:$G,4,FALSE)),"",VLOOKUP($B104,Insumos!$C:$G,4,FALSE))</f>
        <v>MILILITROS</v>
      </c>
      <c r="G104" s="141">
        <v>5.0</v>
      </c>
      <c r="H104" s="56">
        <f t="shared" si="4"/>
        <v>0</v>
      </c>
    </row>
    <row r="105">
      <c r="A105" s="53">
        <v>7.0</v>
      </c>
      <c r="B105" s="55" t="s">
        <v>420</v>
      </c>
      <c r="C105" s="55" t="str">
        <f>+IF(ISERROR(VLOOKUP($B105,Insumos!$C:$G,3,FALSE)),"",VLOOKUP($B105,Insumos!$C:$G,3,FALSE))</f>
        <v>GRAMOS</v>
      </c>
      <c r="D105" s="56">
        <f>+IF(ISERROR(VLOOKUP($B105,Insumos!$C:$G,2,FALSE)),"",VLOOKUP($B105,Insumos!$C:$G,2,FALSE))</f>
        <v>1500</v>
      </c>
      <c r="E105" s="57">
        <f>+IF(ISERROR(VLOOKUP($B105,Insumos!$C:$G,5,FALSE)),"",VLOOKUP($B105,Insumos!$C:$G,5,FALSE))</f>
        <v>1000</v>
      </c>
      <c r="F105" s="55" t="str">
        <f>+IF(ISERROR(VLOOKUP($B105,Insumos!$C:$G,4,FALSE)),"",VLOOKUP($B105,Insumos!$C:$G,4,FALSE))</f>
        <v>GRAMOS</v>
      </c>
      <c r="G105" s="141">
        <v>5.0</v>
      </c>
      <c r="H105" s="56">
        <f t="shared" si="4"/>
        <v>7.5</v>
      </c>
    </row>
    <row r="106">
      <c r="A106" s="53">
        <v>8.0</v>
      </c>
      <c r="B106" s="55" t="s">
        <v>124</v>
      </c>
      <c r="C106" s="55" t="str">
        <f>+IF(ISERROR(VLOOKUP($B106,Insumos!$C:$G,3,FALSE)),"",VLOOKUP($B106,Insumos!$C:$G,3,FALSE))</f>
        <v>GRAMOS</v>
      </c>
      <c r="D106" s="56">
        <f>+IF(ISERROR(VLOOKUP($B106,Insumos!$C:$G,2,FALSE)),"",VLOOKUP($B106,Insumos!$C:$G,2,FALSE))</f>
        <v>3529.411765</v>
      </c>
      <c r="E106" s="57">
        <f>+IF(ISERROR(VLOOKUP($B106,Insumos!$C:$G,5,FALSE)),"",VLOOKUP($B106,Insumos!$C:$G,5,FALSE))</f>
        <v>1000</v>
      </c>
      <c r="F106" s="55" t="str">
        <f>+IF(ISERROR(VLOOKUP($B106,Insumos!$C:$G,4,FALSE)),"",VLOOKUP($B106,Insumos!$C:$G,4,FALSE))</f>
        <v>GRAMOS</v>
      </c>
      <c r="G106" s="141">
        <v>45.0</v>
      </c>
      <c r="H106" s="56">
        <f t="shared" si="4"/>
        <v>158.82</v>
      </c>
    </row>
    <row r="107">
      <c r="A107" s="53">
        <v>9.0</v>
      </c>
      <c r="B107" s="55" t="s">
        <v>104</v>
      </c>
      <c r="C107" s="55" t="str">
        <f>+IF(ISERROR(VLOOKUP($B107,Insumos!$C:$G,3,FALSE)),"",VLOOKUP($B107,Insumos!$C:$G,3,FALSE))</f>
        <v>GRAMOS</v>
      </c>
      <c r="D107" s="56">
        <f>+IF(ISERROR(VLOOKUP($B107,Insumos!$C:$G,2,FALSE)),"",VLOOKUP($B107,Insumos!$C:$G,2,FALSE))</f>
        <v>1550</v>
      </c>
      <c r="E107" s="57">
        <f>+IF(ISERROR(VLOOKUP($B107,Insumos!$C:$G,5,FALSE)),"",VLOOKUP($B107,Insumos!$C:$G,5,FALSE))</f>
        <v>349</v>
      </c>
      <c r="F107" s="55" t="str">
        <f>+IF(ISERROR(VLOOKUP($B107,Insumos!$C:$G,4,FALSE)),"",VLOOKUP($B107,Insumos!$C:$G,4,FALSE))</f>
        <v>GRAMOS</v>
      </c>
      <c r="G107" s="141">
        <v>15.0</v>
      </c>
      <c r="H107" s="56">
        <f t="shared" si="4"/>
        <v>66.62</v>
      </c>
    </row>
    <row r="108">
      <c r="A108" s="53">
        <v>10.0</v>
      </c>
      <c r="B108" s="55" t="s">
        <v>160</v>
      </c>
      <c r="C108" s="55" t="str">
        <f>+IF(ISERROR(VLOOKUP($B108,Insumos!$C:$G,3,FALSE)),"",VLOOKUP($B108,Insumos!$C:$G,3,FALSE))</f>
        <v>GRAMOS</v>
      </c>
      <c r="D108" s="56">
        <f>+IF(ISERROR(VLOOKUP($B108,Insumos!$C:$G,2,FALSE)),"",VLOOKUP($B108,Insumos!$C:$G,2,FALSE))</f>
        <v>2549.82</v>
      </c>
      <c r="E108" s="57">
        <f>+IF(ISERROR(VLOOKUP($B108,Insumos!$C:$G,5,FALSE)),"",VLOOKUP($B108,Insumos!$C:$G,5,FALSE))</f>
        <v>1272</v>
      </c>
      <c r="F108" s="55" t="str">
        <f>+IF(ISERROR(VLOOKUP($B108,Insumos!$C:$G,4,FALSE)),"",VLOOKUP($B108,Insumos!$C:$G,4,FALSE))</f>
        <v>GRAMOS</v>
      </c>
      <c r="G108" s="141">
        <v>50.0</v>
      </c>
      <c r="H108" s="56">
        <f t="shared" si="4"/>
        <v>100.23</v>
      </c>
    </row>
    <row r="109">
      <c r="A109" s="53">
        <v>11.0</v>
      </c>
      <c r="B109" s="55" t="s">
        <v>132</v>
      </c>
      <c r="C109" s="55" t="str">
        <f>+IF(ISERROR(VLOOKUP($B109,Insumos!$C:$G,3,FALSE)),"",VLOOKUP($B109,Insumos!$C:$G,3,FALSE))</f>
        <v>UNIDAD</v>
      </c>
      <c r="D109" s="56">
        <f>+IF(ISERROR(VLOOKUP($B109,Insumos!$C:$G,2,FALSE)),"",VLOOKUP($B109,Insumos!$C:$G,2,FALSE))</f>
        <v>180</v>
      </c>
      <c r="E109" s="57">
        <f>+IF(ISERROR(VLOOKUP($B109,Insumos!$C:$G,5,FALSE)),"",VLOOKUP($B109,Insumos!$C:$G,5,FALSE))</f>
        <v>1</v>
      </c>
      <c r="F109" s="55" t="str">
        <f>+IF(ISERROR(VLOOKUP($B109,Insumos!$C:$G,4,FALSE)),"",VLOOKUP($B109,Insumos!$C:$G,4,FALSE))</f>
        <v>UNIDAD</v>
      </c>
      <c r="G109" s="141">
        <v>1.0</v>
      </c>
      <c r="H109" s="56">
        <f t="shared" si="4"/>
        <v>180</v>
      </c>
    </row>
    <row r="110">
      <c r="A110" s="53">
        <v>12.0</v>
      </c>
      <c r="B110" s="55" t="s">
        <v>305</v>
      </c>
      <c r="C110" s="55" t="str">
        <f>+IF(ISERROR(VLOOKUP($B110,Insumos!$C:$G,3,FALSE)),"",VLOOKUP($B110,Insumos!$C:$G,3,FALSE))</f>
        <v>UNIDAD</v>
      </c>
      <c r="D110" s="56">
        <f>+IF(ISERROR(VLOOKUP($B110,Insumos!$C:$G,2,FALSE)),"",VLOOKUP($B110,Insumos!$C:$G,2,FALSE))</f>
        <v>52</v>
      </c>
      <c r="E110" s="57">
        <f>+IF(ISERROR(VLOOKUP($B110,Insumos!$C:$G,5,FALSE)),"",VLOOKUP($B110,Insumos!$C:$G,5,FALSE))</f>
        <v>1</v>
      </c>
      <c r="F110" s="55" t="str">
        <f>+IF(ISERROR(VLOOKUP($B110,Insumos!$C:$G,4,FALSE)),"",VLOOKUP($B110,Insumos!$C:$G,4,FALSE))</f>
        <v>UNIDAD</v>
      </c>
      <c r="G110" s="141">
        <v>1.0</v>
      </c>
      <c r="H110" s="56">
        <f t="shared" si="4"/>
        <v>52</v>
      </c>
    </row>
    <row r="111">
      <c r="A111" s="53">
        <v>13.0</v>
      </c>
      <c r="B111" s="55" t="s">
        <v>309</v>
      </c>
      <c r="C111" s="55" t="str">
        <f>+IF(ISERROR(VLOOKUP($B111,Insumos!$C:$G,3,FALSE)),"",VLOOKUP($B111,Insumos!$C:$G,3,FALSE))</f>
        <v>UNIDAD</v>
      </c>
      <c r="D111" s="56">
        <f>+IF(ISERROR(VLOOKUP($B111,Insumos!$C:$G,2,FALSE)),"",VLOOKUP($B111,Insumos!$C:$G,2,FALSE))</f>
        <v>23.53</v>
      </c>
      <c r="E111" s="57">
        <f>+IF(ISERROR(VLOOKUP($B111,Insumos!$C:$G,5,FALSE)),"",VLOOKUP($B111,Insumos!$C:$G,5,FALSE))</f>
        <v>1</v>
      </c>
      <c r="F111" s="55" t="str">
        <f>+IF(ISERROR(VLOOKUP($B111,Insumos!$C:$G,4,FALSE)),"",VLOOKUP($B111,Insumos!$C:$G,4,FALSE))</f>
        <v>UNIDAD</v>
      </c>
      <c r="G111" s="141">
        <v>1.0</v>
      </c>
      <c r="H111" s="56">
        <f t="shared" si="4"/>
        <v>23.53</v>
      </c>
    </row>
    <row r="112">
      <c r="A112" s="53">
        <v>14.0</v>
      </c>
      <c r="B112" s="55" t="s">
        <v>310</v>
      </c>
      <c r="C112" s="55" t="str">
        <f>+IF(ISERROR(VLOOKUP($B112,Insumos!$C:$G,3,FALSE)),"",VLOOKUP($B112,Insumos!$C:$G,3,FALSE))</f>
        <v>UNIDAD</v>
      </c>
      <c r="D112" s="56">
        <f>+IF(ISERROR(VLOOKUP($B112,Insumos!$C:$G,2,FALSE)),"",VLOOKUP($B112,Insumos!$C:$G,2,FALSE))</f>
        <v>15.13</v>
      </c>
      <c r="E112" s="57">
        <f>+IF(ISERROR(VLOOKUP($B112,Insumos!$C:$G,5,FALSE)),"",VLOOKUP($B112,Insumos!$C:$G,5,FALSE))</f>
        <v>1</v>
      </c>
      <c r="F112" s="55" t="str">
        <f>+IF(ISERROR(VLOOKUP($B112,Insumos!$C:$G,4,FALSE)),"",VLOOKUP($B112,Insumos!$C:$G,4,FALSE))</f>
        <v>UNIDAD</v>
      </c>
      <c r="G112" s="141">
        <v>1.0</v>
      </c>
      <c r="H112" s="56">
        <f t="shared" si="4"/>
        <v>15.13</v>
      </c>
    </row>
    <row r="113">
      <c r="A113" s="53">
        <v>15.0</v>
      </c>
      <c r="B113" s="55" t="s">
        <v>314</v>
      </c>
      <c r="C113" s="55" t="str">
        <f>+IF(ISERROR(VLOOKUP($B113,Insumos!$C:$G,3,FALSE)),"",VLOOKUP($B113,Insumos!$C:$G,3,FALSE))</f>
        <v>UNIDAD</v>
      </c>
      <c r="D113" s="56">
        <f>+IF(ISERROR(VLOOKUP($B113,Insumos!$C:$G,2,FALSE)),"",VLOOKUP($B113,Insumos!$C:$G,2,FALSE))</f>
        <v>10.5</v>
      </c>
      <c r="E113" s="57">
        <f>+IF(ISERROR(VLOOKUP($B113,Insumos!$C:$G,5,FALSE)),"",VLOOKUP($B113,Insumos!$C:$G,5,FALSE))</f>
        <v>1</v>
      </c>
      <c r="F113" s="55" t="str">
        <f>+IF(ISERROR(VLOOKUP($B113,Insumos!$C:$G,4,FALSE)),"",VLOOKUP($B113,Insumos!$C:$G,4,FALSE))</f>
        <v>UNIDAD</v>
      </c>
      <c r="G113" s="141">
        <v>1.0</v>
      </c>
      <c r="H113" s="56">
        <f t="shared" si="4"/>
        <v>10.5</v>
      </c>
    </row>
    <row r="114">
      <c r="A114" s="53">
        <v>16.0</v>
      </c>
      <c r="B114" s="55" t="s">
        <v>311</v>
      </c>
      <c r="C114" s="55" t="str">
        <f>+IF(ISERROR(VLOOKUP($B114,Insumos!$C:$G,3,FALSE)),"",VLOOKUP($B114,Insumos!$C:$G,3,FALSE))</f>
        <v>UNIDAD</v>
      </c>
      <c r="D114" s="56">
        <f>+IF(ISERROR(VLOOKUP($B114,Insumos!$C:$G,2,FALSE)),"",VLOOKUP($B114,Insumos!$C:$G,2,FALSE))</f>
        <v>75.25</v>
      </c>
      <c r="E114" s="57">
        <f>+IF(ISERROR(VLOOKUP($B114,Insumos!$C:$G,5,FALSE)),"",VLOOKUP($B114,Insumos!$C:$G,5,FALSE))</f>
        <v>1</v>
      </c>
      <c r="F114" s="55" t="str">
        <f>+IF(ISERROR(VLOOKUP($B114,Insumos!$C:$G,4,FALSE)),"",VLOOKUP($B114,Insumos!$C:$G,4,FALSE))</f>
        <v>UNIDAD</v>
      </c>
      <c r="G114" s="141">
        <v>1.0</v>
      </c>
      <c r="H114" s="56">
        <f t="shared" si="4"/>
        <v>75.25</v>
      </c>
    </row>
    <row r="115">
      <c r="A115" s="53">
        <v>17.0</v>
      </c>
      <c r="B115" s="55" t="s">
        <v>312</v>
      </c>
      <c r="C115" s="55" t="str">
        <f>+IF(ISERROR(VLOOKUP($B115,Insumos!$C:$G,3,FALSE)),"",VLOOKUP($B115,Insumos!$C:$G,3,FALSE))</f>
        <v>UNIDAD</v>
      </c>
      <c r="D115" s="56">
        <f>+IF(ISERROR(VLOOKUP($B115,Insumos!$C:$G,2,FALSE)),"",VLOOKUP($B115,Insumos!$C:$G,2,FALSE))</f>
        <v>90.25</v>
      </c>
      <c r="E115" s="57">
        <f>+IF(ISERROR(VLOOKUP($B115,Insumos!$C:$G,5,FALSE)),"",VLOOKUP($B115,Insumos!$C:$G,5,FALSE))</f>
        <v>1</v>
      </c>
      <c r="F115" s="55" t="str">
        <f>+IF(ISERROR(VLOOKUP($B115,Insumos!$C:$G,4,FALSE)),"",VLOOKUP($B115,Insumos!$C:$G,4,FALSE))</f>
        <v>UNIDAD</v>
      </c>
      <c r="G115" s="141">
        <v>1.0</v>
      </c>
      <c r="H115" s="56">
        <f t="shared" si="4"/>
        <v>90.25</v>
      </c>
    </row>
    <row r="116">
      <c r="A116" s="53">
        <v>18.0</v>
      </c>
      <c r="B116" s="55" t="s">
        <v>313</v>
      </c>
      <c r="C116" s="55" t="str">
        <f>+IF(ISERROR(VLOOKUP($B116,Insumos!$C:$G,3,FALSE)),"",VLOOKUP($B116,Insumos!$C:$G,3,FALSE))</f>
        <v>GRAMOS</v>
      </c>
      <c r="D116" s="56">
        <f>+IF(ISERROR(VLOOKUP($B116,Insumos!$C:$G,2,FALSE)),"",VLOOKUP($B116,Insumos!$C:$G,2,FALSE))</f>
        <v>6750</v>
      </c>
      <c r="E116" s="57">
        <f>+IF(ISERROR(VLOOKUP($B116,Insumos!$C:$G,5,FALSE)),"",VLOOKUP($B116,Insumos!$C:$G,5,FALSE))</f>
        <v>1000</v>
      </c>
      <c r="F116" s="55" t="str">
        <f>+IF(ISERROR(VLOOKUP($B116,Insumos!$C:$G,4,FALSE)),"",VLOOKUP($B116,Insumos!$C:$G,4,FALSE))</f>
        <v>GRAMOS</v>
      </c>
      <c r="G116" s="141">
        <v>8.0</v>
      </c>
      <c r="H116" s="56">
        <f t="shared" si="4"/>
        <v>54</v>
      </c>
    </row>
    <row r="117">
      <c r="A117" s="53">
        <v>19.0</v>
      </c>
      <c r="B117" s="55" t="s">
        <v>156</v>
      </c>
      <c r="C117" s="55" t="str">
        <f>+IF(ISERROR(VLOOKUP($B117,Insumos!$C:$G,3,FALSE)),"",VLOOKUP($B117,Insumos!$C:$G,3,FALSE))</f>
        <v>GRAMOS</v>
      </c>
      <c r="D117" s="56">
        <f>+IF(ISERROR(VLOOKUP($B117,Insumos!$C:$G,2,FALSE)),"",VLOOKUP($B117,Insumos!$C:$G,2,FALSE))</f>
        <v>909</v>
      </c>
      <c r="E117" s="57">
        <f>+IF(ISERROR(VLOOKUP($B117,Insumos!$C:$G,5,FALSE)),"",VLOOKUP($B117,Insumos!$C:$G,5,FALSE))</f>
        <v>1000</v>
      </c>
      <c r="F117" s="55" t="str">
        <f>+IF(ISERROR(VLOOKUP($B117,Insumos!$C:$G,4,FALSE)),"",VLOOKUP($B117,Insumos!$C:$G,4,FALSE))</f>
        <v>GRAMOS</v>
      </c>
      <c r="G117" s="141">
        <v>8.0</v>
      </c>
      <c r="H117" s="56">
        <f t="shared" si="4"/>
        <v>7.27</v>
      </c>
    </row>
    <row r="118">
      <c r="A118" s="53">
        <v>20.0</v>
      </c>
      <c r="B118" s="55" t="s">
        <v>303</v>
      </c>
      <c r="C118" s="55" t="str">
        <f>+IF(ISERROR(VLOOKUP($B118,Insumos!$C:$G,3,FALSE)),"",VLOOKUP($B118,Insumos!$C:$G,3,FALSE))</f>
        <v>UNIDAD</v>
      </c>
      <c r="D118" s="56">
        <f>+IF(ISERROR(VLOOKUP($B118,Insumos!$C:$G,2,FALSE)),"",VLOOKUP($B118,Insumos!$C:$G,2,FALSE))</f>
        <v>10</v>
      </c>
      <c r="E118" s="57">
        <f>+IF(ISERROR(VLOOKUP($B118,Insumos!$C:$G,5,FALSE)),"",VLOOKUP($B118,Insumos!$C:$G,5,FALSE))</f>
        <v>1</v>
      </c>
      <c r="F118" s="55" t="str">
        <f>+IF(ISERROR(VLOOKUP($B118,Insumos!$C:$G,4,FALSE)),"",VLOOKUP($B118,Insumos!$C:$G,4,FALSE))</f>
        <v>UNIDAD</v>
      </c>
      <c r="G118" s="141">
        <v>2.0</v>
      </c>
      <c r="H118" s="56">
        <f t="shared" si="4"/>
        <v>20</v>
      </c>
    </row>
    <row r="119">
      <c r="A119" s="53">
        <v>21.0</v>
      </c>
      <c r="B119" s="55" t="s">
        <v>304</v>
      </c>
      <c r="C119" s="55" t="str">
        <f>+IF(ISERROR(VLOOKUP($B119,Insumos!$C:$G,3,FALSE)),"",VLOOKUP($B119,Insumos!$C:$G,3,FALSE))</f>
        <v>UNIDAD</v>
      </c>
      <c r="D119" s="56">
        <f>+IF(ISERROR(VLOOKUP($B119,Insumos!$C:$G,2,FALSE)),"",VLOOKUP($B119,Insumos!$C:$G,2,FALSE))</f>
        <v>9</v>
      </c>
      <c r="E119" s="57">
        <f>+IF(ISERROR(VLOOKUP($B119,Insumos!$C:$G,5,FALSE)),"",VLOOKUP($B119,Insumos!$C:$G,5,FALSE))</f>
        <v>1</v>
      </c>
      <c r="F119" s="55" t="str">
        <f>+IF(ISERROR(VLOOKUP($B119,Insumos!$C:$G,4,FALSE)),"",VLOOKUP($B119,Insumos!$C:$G,4,FALSE))</f>
        <v>UNIDAD</v>
      </c>
      <c r="G119" s="141">
        <v>2.0</v>
      </c>
      <c r="H119" s="56">
        <f t="shared" si="4"/>
        <v>18</v>
      </c>
    </row>
    <row r="120">
      <c r="A120" s="53">
        <v>22.0</v>
      </c>
      <c r="B120" s="55" t="s">
        <v>315</v>
      </c>
      <c r="C120" s="55" t="str">
        <f>+IF(ISERROR(VLOOKUP($B120,Insumos!$C:$G,3,FALSE)),"",VLOOKUP($B120,Insumos!$C:$G,3,FALSE))</f>
        <v>UNIDAD</v>
      </c>
      <c r="D120" s="56">
        <f>+IF(ISERROR(VLOOKUP($B120,Insumos!$C:$G,2,FALSE)),"",VLOOKUP($B120,Insumos!$C:$G,2,FALSE))</f>
        <v>170</v>
      </c>
      <c r="E120" s="57">
        <f>+IF(ISERROR(VLOOKUP($B120,Insumos!$C:$G,5,FALSE)),"",VLOOKUP($B120,Insumos!$C:$G,5,FALSE))</f>
        <v>1</v>
      </c>
      <c r="F120" s="55" t="str">
        <f>+IF(ISERROR(VLOOKUP($B120,Insumos!$C:$G,4,FALSE)),"",VLOOKUP($B120,Insumos!$C:$G,4,FALSE))</f>
        <v>UNIDAD</v>
      </c>
      <c r="G120" s="141">
        <v>1.0</v>
      </c>
      <c r="H120" s="56">
        <f t="shared" si="4"/>
        <v>170</v>
      </c>
    </row>
    <row r="121">
      <c r="A121" s="42"/>
      <c r="B121" s="140"/>
      <c r="C121" s="41"/>
      <c r="D121" s="44"/>
      <c r="E121" s="45"/>
      <c r="F121" s="41"/>
      <c r="G121" s="67" t="s">
        <v>566</v>
      </c>
      <c r="H121" s="68">
        <f>+SUM(H99:H120)</f>
        <v>1465.17</v>
      </c>
    </row>
    <row r="122">
      <c r="A122" s="42"/>
      <c r="B122" s="140"/>
      <c r="C122" s="41"/>
      <c r="D122" s="44"/>
      <c r="E122" s="45"/>
      <c r="F122" s="41"/>
      <c r="G122" s="67" t="s">
        <v>569</v>
      </c>
      <c r="H122" s="142">
        <f>+H121/10</f>
        <v>146.517</v>
      </c>
    </row>
    <row r="123">
      <c r="A123" s="42"/>
      <c r="B123" s="140"/>
      <c r="C123" s="41"/>
      <c r="D123" s="44"/>
      <c r="E123" s="45"/>
      <c r="F123" s="41"/>
      <c r="G123" s="67" t="s">
        <v>570</v>
      </c>
      <c r="H123" s="143">
        <f>(H121+H122)*1.19</f>
        <v>1917.90753</v>
      </c>
    </row>
    <row r="124">
      <c r="A124" s="42"/>
      <c r="B124" s="140"/>
      <c r="C124" s="41"/>
      <c r="D124" s="44"/>
      <c r="E124" s="45"/>
      <c r="F124" s="41"/>
      <c r="G124" s="67" t="s">
        <v>571</v>
      </c>
      <c r="H124" s="144">
        <f>+H123/H125</f>
        <v>0.2400384894</v>
      </c>
    </row>
    <row r="125">
      <c r="A125" s="42"/>
      <c r="B125" s="140"/>
      <c r="C125" s="41"/>
      <c r="D125" s="44"/>
      <c r="E125" s="45"/>
      <c r="F125" s="41"/>
      <c r="G125" s="67" t="s">
        <v>572</v>
      </c>
      <c r="H125" s="145">
        <v>7990.0</v>
      </c>
    </row>
    <row r="129">
      <c r="A129" s="138" t="s">
        <v>562</v>
      </c>
      <c r="B129" s="139" t="s">
        <v>1078</v>
      </c>
      <c r="C129" s="34"/>
      <c r="D129" s="35"/>
      <c r="E129" s="36"/>
      <c r="F129" s="37"/>
      <c r="G129" s="38"/>
      <c r="H129" s="35"/>
    </row>
    <row r="130">
      <c r="A130" s="42"/>
      <c r="B130" s="140"/>
      <c r="C130" s="42"/>
      <c r="D130" s="44"/>
      <c r="E130" s="45"/>
      <c r="F130" s="42"/>
      <c r="G130" s="46"/>
      <c r="H130" s="44"/>
    </row>
    <row r="131">
      <c r="A131" s="48" t="s">
        <v>476</v>
      </c>
      <c r="B131" s="48" t="s">
        <v>477</v>
      </c>
      <c r="C131" s="48" t="s">
        <v>478</v>
      </c>
      <c r="D131" s="49" t="s">
        <v>564</v>
      </c>
      <c r="E131" s="50" t="s">
        <v>10</v>
      </c>
      <c r="F131" s="48" t="s">
        <v>480</v>
      </c>
      <c r="G131" s="51" t="s">
        <v>481</v>
      </c>
      <c r="H131" s="49" t="s">
        <v>565</v>
      </c>
    </row>
    <row r="132">
      <c r="A132" s="53">
        <v>1.0</v>
      </c>
      <c r="B132" s="55" t="s">
        <v>52</v>
      </c>
      <c r="C132" s="55" t="str">
        <f>+IF(ISERROR(VLOOKUP($B132,Insumos!$C:$G,3,FALSE)),"",VLOOKUP($B132,Insumos!$C:$G,3,FALSE))</f>
        <v>UNIDAD</v>
      </c>
      <c r="D132" s="56">
        <f>+IF(ISERROR(VLOOKUP($B132,Insumos!$C:$G,2,FALSE)),"",VLOOKUP($B132,Insumos!$C:$G,2,FALSE))</f>
        <v>5000</v>
      </c>
      <c r="E132" s="57">
        <f>+IF(ISERROR(VLOOKUP($B132,Insumos!$C:$G,5,FALSE)),"",VLOOKUP($B132,Insumos!$C:$G,5,FALSE))</f>
        <v>100</v>
      </c>
      <c r="F132" s="55" t="str">
        <f>+IF(ISERROR(VLOOKUP($B132,Insumos!$C:$G,4,FALSE)),"",VLOOKUP($B132,Insumos!$C:$G,4,FALSE))</f>
        <v>UNIDAD</v>
      </c>
      <c r="G132" s="141">
        <v>1.0</v>
      </c>
      <c r="H132" s="56">
        <f t="shared" ref="H132:H153" si="5">IF(ISERROR(ROUND(+D132/E132*G132,2)),0,ROUND(+D132/E132*G132,2))</f>
        <v>50</v>
      </c>
    </row>
    <row r="133">
      <c r="A133" s="53">
        <v>2.0</v>
      </c>
      <c r="B133" s="55" t="s">
        <v>106</v>
      </c>
      <c r="C133" s="55" t="str">
        <f>+IF(ISERROR(VLOOKUP($B133,Insumos!$C:$G,3,FALSE)),"",VLOOKUP($B133,Insumos!$C:$G,3,FALSE))</f>
        <v>GRAMOS</v>
      </c>
      <c r="D133" s="56">
        <f>+IF(ISERROR(VLOOKUP($B133,Insumos!$C:$G,2,FALSE)),"",VLOOKUP($B133,Insumos!$C:$G,2,FALSE))</f>
        <v>1159.89</v>
      </c>
      <c r="E133" s="57">
        <f>+IF(ISERROR(VLOOKUP($B133,Insumos!$C:$G,5,FALSE)),"",VLOOKUP($B133,Insumos!$C:$G,5,FALSE))</f>
        <v>231</v>
      </c>
      <c r="F133" s="55" t="str">
        <f>+IF(ISERROR(VLOOKUP($B133,Insumos!$C:$G,4,FALSE)),"",VLOOKUP($B133,Insumos!$C:$G,4,FALSE))</f>
        <v>GRAMOS</v>
      </c>
      <c r="G133" s="141">
        <v>35.0</v>
      </c>
      <c r="H133" s="56">
        <f t="shared" si="5"/>
        <v>175.74</v>
      </c>
    </row>
    <row r="134">
      <c r="A134" s="53">
        <v>3.0</v>
      </c>
      <c r="B134" s="55" t="s">
        <v>59</v>
      </c>
      <c r="C134" s="55" t="str">
        <f>+IF(ISERROR(VLOOKUP($B134,Insumos!$C:$G,3,FALSE)),"",VLOOKUP($B134,Insumos!$C:$G,3,FALSE))</f>
        <v>GRAMOS</v>
      </c>
      <c r="D134" s="56">
        <f>+IF(ISERROR(VLOOKUP($B134,Insumos!$C:$G,2,FALSE)),"",VLOOKUP($B134,Insumos!$C:$G,2,FALSE))</f>
        <v>3235</v>
      </c>
      <c r="E134" s="57">
        <f>+IF(ISERROR(VLOOKUP($B134,Insumos!$C:$G,5,FALSE)),"",VLOOKUP($B134,Insumos!$C:$G,5,FALSE))</f>
        <v>500</v>
      </c>
      <c r="F134" s="55" t="str">
        <f>+IF(ISERROR(VLOOKUP($B134,Insumos!$C:$G,4,FALSE)),"",VLOOKUP($B134,Insumos!$C:$G,4,FALSE))</f>
        <v>GRAMOS</v>
      </c>
      <c r="G134" s="141">
        <v>40.0</v>
      </c>
      <c r="H134" s="56">
        <f t="shared" si="5"/>
        <v>258.8</v>
      </c>
    </row>
    <row r="135">
      <c r="A135" s="53">
        <v>4.0</v>
      </c>
      <c r="B135" s="55" t="s">
        <v>232</v>
      </c>
      <c r="C135" s="55" t="str">
        <f>+IF(ISERROR(VLOOKUP($B135,Insumos!$C:$G,3,FALSE)),"",VLOOKUP($B135,Insumos!$C:$G,3,FALSE))</f>
        <v>GRAMOS</v>
      </c>
      <c r="D135" s="56">
        <f>+IF(ISERROR(VLOOKUP($B135,Insumos!$C:$G,2,FALSE)),"",VLOOKUP($B135,Insumos!$C:$G,2,FALSE))</f>
        <v>3529.411765</v>
      </c>
      <c r="E135" s="57">
        <f>+IF(ISERROR(VLOOKUP($B135,Insumos!$C:$G,5,FALSE)),"",VLOOKUP($B135,Insumos!$C:$G,5,FALSE))</f>
        <v>1000</v>
      </c>
      <c r="F135" s="55" t="str">
        <f>+IF(ISERROR(VLOOKUP($B135,Insumos!$C:$G,4,FALSE)),"",VLOOKUP($B135,Insumos!$C:$G,4,FALSE))</f>
        <v>GRAMOS</v>
      </c>
      <c r="G135" s="141">
        <v>40.0</v>
      </c>
      <c r="H135" s="56">
        <f t="shared" si="5"/>
        <v>141.18</v>
      </c>
    </row>
    <row r="136">
      <c r="A136" s="53">
        <v>5.0</v>
      </c>
      <c r="B136" s="55" t="s">
        <v>231</v>
      </c>
      <c r="C136" s="55" t="str">
        <f>+IF(ISERROR(VLOOKUP($B136,Insumos!$C:$G,3,FALSE)),"",VLOOKUP($B136,Insumos!$C:$G,3,FALSE))</f>
        <v>GRAMOS</v>
      </c>
      <c r="D136" s="56">
        <f>+IF(ISERROR(VLOOKUP($B136,Insumos!$C:$G,2,FALSE)),"",VLOOKUP($B136,Insumos!$C:$G,2,FALSE))</f>
        <v>1635.294118</v>
      </c>
      <c r="E136" s="57">
        <f>+IF(ISERROR(VLOOKUP($B136,Insumos!$C:$G,5,FALSE)),"",VLOOKUP($B136,Insumos!$C:$G,5,FALSE))</f>
        <v>1000</v>
      </c>
      <c r="F136" s="55" t="str">
        <f>+IF(ISERROR(VLOOKUP($B136,Insumos!$C:$G,4,FALSE)),"",VLOOKUP($B136,Insumos!$C:$G,4,FALSE))</f>
        <v>GRAMOS</v>
      </c>
      <c r="G136" s="141">
        <v>50.0</v>
      </c>
      <c r="H136" s="56">
        <f t="shared" si="5"/>
        <v>81.76</v>
      </c>
    </row>
    <row r="137">
      <c r="A137" s="53">
        <v>6.0</v>
      </c>
      <c r="B137" s="55" t="s">
        <v>86</v>
      </c>
      <c r="C137" s="55" t="str">
        <f>+IF(ISERROR(VLOOKUP($B137,Insumos!$C:$G,3,FALSE)),"",VLOOKUP($B137,Insumos!$C:$G,3,FALSE))</f>
        <v>MILILITROS</v>
      </c>
      <c r="D137" s="56">
        <f>+IF(ISERROR(VLOOKUP($B137,Insumos!$C:$G,2,FALSE)),"",VLOOKUP($B137,Insumos!$C:$G,2,FALSE))</f>
        <v>0</v>
      </c>
      <c r="E137" s="57">
        <f>+IF(ISERROR(VLOOKUP($B137,Insumos!$C:$G,5,FALSE)),"",VLOOKUP($B137,Insumos!$C:$G,5,FALSE))</f>
        <v>0</v>
      </c>
      <c r="F137" s="55" t="str">
        <f>+IF(ISERROR(VLOOKUP($B137,Insumos!$C:$G,4,FALSE)),"",VLOOKUP($B137,Insumos!$C:$G,4,FALSE))</f>
        <v>MILILITROS</v>
      </c>
      <c r="G137" s="141">
        <v>5.0</v>
      </c>
      <c r="H137" s="56">
        <f t="shared" si="5"/>
        <v>0</v>
      </c>
    </row>
    <row r="138">
      <c r="A138" s="53">
        <v>7.0</v>
      </c>
      <c r="B138" s="55" t="s">
        <v>420</v>
      </c>
      <c r="C138" s="55" t="str">
        <f>+IF(ISERROR(VLOOKUP($B138,Insumos!$C:$G,3,FALSE)),"",VLOOKUP($B138,Insumos!$C:$G,3,FALSE))</f>
        <v>GRAMOS</v>
      </c>
      <c r="D138" s="56">
        <f>+IF(ISERROR(VLOOKUP($B138,Insumos!$C:$G,2,FALSE)),"",VLOOKUP($B138,Insumos!$C:$G,2,FALSE))</f>
        <v>1500</v>
      </c>
      <c r="E138" s="57">
        <f>+IF(ISERROR(VLOOKUP($B138,Insumos!$C:$G,5,FALSE)),"",VLOOKUP($B138,Insumos!$C:$G,5,FALSE))</f>
        <v>1000</v>
      </c>
      <c r="F138" s="55" t="str">
        <f>+IF(ISERROR(VLOOKUP($B138,Insumos!$C:$G,4,FALSE)),"",VLOOKUP($B138,Insumos!$C:$G,4,FALSE))</f>
        <v>GRAMOS</v>
      </c>
      <c r="G138" s="141">
        <v>5.0</v>
      </c>
      <c r="H138" s="56">
        <f t="shared" si="5"/>
        <v>7.5</v>
      </c>
    </row>
    <row r="139">
      <c r="A139" s="53">
        <v>8.0</v>
      </c>
      <c r="B139" s="55" t="s">
        <v>56</v>
      </c>
      <c r="C139" s="55" t="str">
        <f>+IF(ISERROR(VLOOKUP($B139,Insumos!$C:$G,3,FALSE)),"",VLOOKUP($B139,Insumos!$C:$G,3,FALSE))</f>
        <v>GRAMOS</v>
      </c>
      <c r="D139" s="56">
        <f>+IF(ISERROR(VLOOKUP($B139,Insumos!$C:$G,2,FALSE)),"",VLOOKUP($B139,Insumos!$C:$G,2,FALSE))</f>
        <v>1690</v>
      </c>
      <c r="E139" s="57">
        <f>+IF(ISERROR(VLOOKUP($B139,Insumos!$C:$G,5,FALSE)),"",VLOOKUP($B139,Insumos!$C:$G,5,FALSE))</f>
        <v>1000</v>
      </c>
      <c r="F139" s="55" t="str">
        <f>+IF(ISERROR(VLOOKUP($B139,Insumos!$C:$G,4,FALSE)),"",VLOOKUP($B139,Insumos!$C:$G,4,FALSE))</f>
        <v>GRAMOS</v>
      </c>
      <c r="G139" s="141">
        <v>10.0</v>
      </c>
      <c r="H139" s="56">
        <f t="shared" si="5"/>
        <v>16.9</v>
      </c>
    </row>
    <row r="140">
      <c r="A140" s="53">
        <v>9.0</v>
      </c>
      <c r="B140" s="55" t="s">
        <v>413</v>
      </c>
      <c r="C140" s="55" t="str">
        <f>+IF(ISERROR(VLOOKUP($B140,Insumos!$C:$G,3,FALSE)),"",VLOOKUP($B140,Insumos!$C:$G,3,FALSE))</f>
        <v>GRAMOS</v>
      </c>
      <c r="D140" s="56">
        <f>+IF(ISERROR(VLOOKUP($B140,Insumos!$C:$G,2,FALSE)),"",VLOOKUP($B140,Insumos!$C:$G,2,FALSE))</f>
        <v>1640.54</v>
      </c>
      <c r="E140" s="57">
        <f>+IF(ISERROR(VLOOKUP($B140,Insumos!$C:$G,5,FALSE)),"",VLOOKUP($B140,Insumos!$C:$G,5,FALSE))</f>
        <v>700</v>
      </c>
      <c r="F140" s="55" t="str">
        <f>+IF(ISERROR(VLOOKUP($B140,Insumos!$C:$G,4,FALSE)),"",VLOOKUP($B140,Insumos!$C:$G,4,FALSE))</f>
        <v>GRAMOS</v>
      </c>
      <c r="G140" s="141">
        <v>50.0</v>
      </c>
      <c r="H140" s="56">
        <f t="shared" si="5"/>
        <v>117.18</v>
      </c>
    </row>
    <row r="141">
      <c r="A141" s="53">
        <v>10.0</v>
      </c>
      <c r="B141" s="55" t="s">
        <v>132</v>
      </c>
      <c r="C141" s="55" t="str">
        <f>+IF(ISERROR(VLOOKUP($B141,Insumos!$C:$G,3,FALSE)),"",VLOOKUP($B141,Insumos!$C:$G,3,FALSE))</f>
        <v>UNIDAD</v>
      </c>
      <c r="D141" s="56">
        <f>+IF(ISERROR(VLOOKUP($B141,Insumos!$C:$G,2,FALSE)),"",VLOOKUP($B141,Insumos!$C:$G,2,FALSE))</f>
        <v>180</v>
      </c>
      <c r="E141" s="57">
        <f>+IF(ISERROR(VLOOKUP($B141,Insumos!$C:$G,5,FALSE)),"",VLOOKUP($B141,Insumos!$C:$G,5,FALSE))</f>
        <v>1</v>
      </c>
      <c r="F141" s="55" t="str">
        <f>+IF(ISERROR(VLOOKUP($B141,Insumos!$C:$G,4,FALSE)),"",VLOOKUP($B141,Insumos!$C:$G,4,FALSE))</f>
        <v>UNIDAD</v>
      </c>
      <c r="G141" s="141">
        <v>1.0</v>
      </c>
      <c r="H141" s="56">
        <f t="shared" si="5"/>
        <v>180</v>
      </c>
    </row>
    <row r="142">
      <c r="A142" s="53">
        <v>11.0</v>
      </c>
      <c r="B142" s="55" t="s">
        <v>305</v>
      </c>
      <c r="C142" s="55" t="str">
        <f>+IF(ISERROR(VLOOKUP($B142,Insumos!$C:$G,3,FALSE)),"",VLOOKUP($B142,Insumos!$C:$G,3,FALSE))</f>
        <v>UNIDAD</v>
      </c>
      <c r="D142" s="56">
        <f>+IF(ISERROR(VLOOKUP($B142,Insumos!$C:$G,2,FALSE)),"",VLOOKUP($B142,Insumos!$C:$G,2,FALSE))</f>
        <v>52</v>
      </c>
      <c r="E142" s="57">
        <f>+IF(ISERROR(VLOOKUP($B142,Insumos!$C:$G,5,FALSE)),"",VLOOKUP($B142,Insumos!$C:$G,5,FALSE))</f>
        <v>1</v>
      </c>
      <c r="F142" s="55" t="str">
        <f>+IF(ISERROR(VLOOKUP($B142,Insumos!$C:$G,4,FALSE)),"",VLOOKUP($B142,Insumos!$C:$G,4,FALSE))</f>
        <v>UNIDAD</v>
      </c>
      <c r="G142" s="141">
        <v>1.0</v>
      </c>
      <c r="H142" s="56">
        <f t="shared" si="5"/>
        <v>52</v>
      </c>
    </row>
    <row r="143">
      <c r="A143" s="53">
        <v>12.0</v>
      </c>
      <c r="B143" s="55" t="s">
        <v>309</v>
      </c>
      <c r="C143" s="55" t="str">
        <f>+IF(ISERROR(VLOOKUP($B143,Insumos!$C:$G,3,FALSE)),"",VLOOKUP($B143,Insumos!$C:$G,3,FALSE))</f>
        <v>UNIDAD</v>
      </c>
      <c r="D143" s="56">
        <f>+IF(ISERROR(VLOOKUP($B143,Insumos!$C:$G,2,FALSE)),"",VLOOKUP($B143,Insumos!$C:$G,2,FALSE))</f>
        <v>23.53</v>
      </c>
      <c r="E143" s="57">
        <f>+IF(ISERROR(VLOOKUP($B143,Insumos!$C:$G,5,FALSE)),"",VLOOKUP($B143,Insumos!$C:$G,5,FALSE))</f>
        <v>1</v>
      </c>
      <c r="F143" s="55" t="str">
        <f>+IF(ISERROR(VLOOKUP($B143,Insumos!$C:$G,4,FALSE)),"",VLOOKUP($B143,Insumos!$C:$G,4,FALSE))</f>
        <v>UNIDAD</v>
      </c>
      <c r="G143" s="141">
        <v>1.0</v>
      </c>
      <c r="H143" s="56">
        <f t="shared" si="5"/>
        <v>23.53</v>
      </c>
    </row>
    <row r="144">
      <c r="A144" s="53">
        <v>13.0</v>
      </c>
      <c r="B144" s="55" t="s">
        <v>310</v>
      </c>
      <c r="C144" s="55" t="str">
        <f>+IF(ISERROR(VLOOKUP($B144,Insumos!$C:$G,3,FALSE)),"",VLOOKUP($B144,Insumos!$C:$G,3,FALSE))</f>
        <v>UNIDAD</v>
      </c>
      <c r="D144" s="56">
        <f>+IF(ISERROR(VLOOKUP($B144,Insumos!$C:$G,2,FALSE)),"",VLOOKUP($B144,Insumos!$C:$G,2,FALSE))</f>
        <v>15.13</v>
      </c>
      <c r="E144" s="57">
        <f>+IF(ISERROR(VLOOKUP($B144,Insumos!$C:$G,5,FALSE)),"",VLOOKUP($B144,Insumos!$C:$G,5,FALSE))</f>
        <v>1</v>
      </c>
      <c r="F144" s="55" t="str">
        <f>+IF(ISERROR(VLOOKUP($B144,Insumos!$C:$G,4,FALSE)),"",VLOOKUP($B144,Insumos!$C:$G,4,FALSE))</f>
        <v>UNIDAD</v>
      </c>
      <c r="G144" s="141">
        <v>1.0</v>
      </c>
      <c r="H144" s="56">
        <f t="shared" si="5"/>
        <v>15.13</v>
      </c>
    </row>
    <row r="145">
      <c r="A145" s="53">
        <v>14.0</v>
      </c>
      <c r="B145" s="55" t="s">
        <v>314</v>
      </c>
      <c r="C145" s="55" t="str">
        <f>+IF(ISERROR(VLOOKUP($B145,Insumos!$C:$G,3,FALSE)),"",VLOOKUP($B145,Insumos!$C:$G,3,FALSE))</f>
        <v>UNIDAD</v>
      </c>
      <c r="D145" s="56">
        <f>+IF(ISERROR(VLOOKUP($B145,Insumos!$C:$G,2,FALSE)),"",VLOOKUP($B145,Insumos!$C:$G,2,FALSE))</f>
        <v>10.5</v>
      </c>
      <c r="E145" s="57">
        <f>+IF(ISERROR(VLOOKUP($B145,Insumos!$C:$G,5,FALSE)),"",VLOOKUP($B145,Insumos!$C:$G,5,FALSE))</f>
        <v>1</v>
      </c>
      <c r="F145" s="55" t="str">
        <f>+IF(ISERROR(VLOOKUP($B145,Insumos!$C:$G,4,FALSE)),"",VLOOKUP($B145,Insumos!$C:$G,4,FALSE))</f>
        <v>UNIDAD</v>
      </c>
      <c r="G145" s="141">
        <v>1.0</v>
      </c>
      <c r="H145" s="56">
        <f t="shared" si="5"/>
        <v>10.5</v>
      </c>
    </row>
    <row r="146">
      <c r="A146" s="53">
        <v>15.0</v>
      </c>
      <c r="B146" s="55" t="s">
        <v>311</v>
      </c>
      <c r="C146" s="55" t="str">
        <f>+IF(ISERROR(VLOOKUP($B146,Insumos!$C:$G,3,FALSE)),"",VLOOKUP($B146,Insumos!$C:$G,3,FALSE))</f>
        <v>UNIDAD</v>
      </c>
      <c r="D146" s="56">
        <f>+IF(ISERROR(VLOOKUP($B146,Insumos!$C:$G,2,FALSE)),"",VLOOKUP($B146,Insumos!$C:$G,2,FALSE))</f>
        <v>75.25</v>
      </c>
      <c r="E146" s="57">
        <f>+IF(ISERROR(VLOOKUP($B146,Insumos!$C:$G,5,FALSE)),"",VLOOKUP($B146,Insumos!$C:$G,5,FALSE))</f>
        <v>1</v>
      </c>
      <c r="F146" s="55" t="str">
        <f>+IF(ISERROR(VLOOKUP($B146,Insumos!$C:$G,4,FALSE)),"",VLOOKUP($B146,Insumos!$C:$G,4,FALSE))</f>
        <v>UNIDAD</v>
      </c>
      <c r="G146" s="141">
        <v>1.0</v>
      </c>
      <c r="H146" s="56">
        <f t="shared" si="5"/>
        <v>75.25</v>
      </c>
    </row>
    <row r="147">
      <c r="A147" s="53">
        <v>16.0</v>
      </c>
      <c r="B147" s="55" t="s">
        <v>312</v>
      </c>
      <c r="C147" s="55" t="str">
        <f>+IF(ISERROR(VLOOKUP($B147,Insumos!$C:$G,3,FALSE)),"",VLOOKUP($B147,Insumos!$C:$G,3,FALSE))</f>
        <v>UNIDAD</v>
      </c>
      <c r="D147" s="56">
        <f>+IF(ISERROR(VLOOKUP($B147,Insumos!$C:$G,2,FALSE)),"",VLOOKUP($B147,Insumos!$C:$G,2,FALSE))</f>
        <v>90.25</v>
      </c>
      <c r="E147" s="57">
        <f>+IF(ISERROR(VLOOKUP($B147,Insumos!$C:$G,5,FALSE)),"",VLOOKUP($B147,Insumos!$C:$G,5,FALSE))</f>
        <v>1</v>
      </c>
      <c r="F147" s="55" t="str">
        <f>+IF(ISERROR(VLOOKUP($B147,Insumos!$C:$G,4,FALSE)),"",VLOOKUP($B147,Insumos!$C:$G,4,FALSE))</f>
        <v>UNIDAD</v>
      </c>
      <c r="G147" s="141">
        <v>1.0</v>
      </c>
      <c r="H147" s="56">
        <f t="shared" si="5"/>
        <v>90.25</v>
      </c>
    </row>
    <row r="148">
      <c r="A148" s="53">
        <v>17.0</v>
      </c>
      <c r="B148" s="55" t="s">
        <v>313</v>
      </c>
      <c r="C148" s="55" t="str">
        <f>+IF(ISERROR(VLOOKUP($B148,Insumos!$C:$G,3,FALSE)),"",VLOOKUP($B148,Insumos!$C:$G,3,FALSE))</f>
        <v>GRAMOS</v>
      </c>
      <c r="D148" s="56">
        <f>+IF(ISERROR(VLOOKUP($B148,Insumos!$C:$G,2,FALSE)),"",VLOOKUP($B148,Insumos!$C:$G,2,FALSE))</f>
        <v>6750</v>
      </c>
      <c r="E148" s="57">
        <f>+IF(ISERROR(VLOOKUP($B148,Insumos!$C:$G,5,FALSE)),"",VLOOKUP($B148,Insumos!$C:$G,5,FALSE))</f>
        <v>1000</v>
      </c>
      <c r="F148" s="55" t="str">
        <f>+IF(ISERROR(VLOOKUP($B148,Insumos!$C:$G,4,FALSE)),"",VLOOKUP($B148,Insumos!$C:$G,4,FALSE))</f>
        <v>GRAMOS</v>
      </c>
      <c r="G148" s="141">
        <v>8.0</v>
      </c>
      <c r="H148" s="56">
        <f t="shared" si="5"/>
        <v>54</v>
      </c>
    </row>
    <row r="149">
      <c r="A149" s="53">
        <v>18.0</v>
      </c>
      <c r="B149" s="55" t="s">
        <v>156</v>
      </c>
      <c r="C149" s="55" t="str">
        <f>+IF(ISERROR(VLOOKUP($B149,Insumos!$C:$G,3,FALSE)),"",VLOOKUP($B149,Insumos!$C:$G,3,FALSE))</f>
        <v>GRAMOS</v>
      </c>
      <c r="D149" s="56">
        <f>+IF(ISERROR(VLOOKUP($B149,Insumos!$C:$G,2,FALSE)),"",VLOOKUP($B149,Insumos!$C:$G,2,FALSE))</f>
        <v>909</v>
      </c>
      <c r="E149" s="57">
        <f>+IF(ISERROR(VLOOKUP($B149,Insumos!$C:$G,5,FALSE)),"",VLOOKUP($B149,Insumos!$C:$G,5,FALSE))</f>
        <v>1000</v>
      </c>
      <c r="F149" s="55" t="str">
        <f>+IF(ISERROR(VLOOKUP($B149,Insumos!$C:$G,4,FALSE)),"",VLOOKUP($B149,Insumos!$C:$G,4,FALSE))</f>
        <v>GRAMOS</v>
      </c>
      <c r="G149" s="141">
        <v>8.0</v>
      </c>
      <c r="H149" s="56">
        <f t="shared" si="5"/>
        <v>7.27</v>
      </c>
    </row>
    <row r="150">
      <c r="A150" s="53">
        <v>19.0</v>
      </c>
      <c r="B150" s="55" t="s">
        <v>303</v>
      </c>
      <c r="C150" s="55" t="str">
        <f>+IF(ISERROR(VLOOKUP($B150,Insumos!$C:$G,3,FALSE)),"",VLOOKUP($B150,Insumos!$C:$G,3,FALSE))</f>
        <v>UNIDAD</v>
      </c>
      <c r="D150" s="56">
        <f>+IF(ISERROR(VLOOKUP($B150,Insumos!$C:$G,2,FALSE)),"",VLOOKUP($B150,Insumos!$C:$G,2,FALSE))</f>
        <v>10</v>
      </c>
      <c r="E150" s="57">
        <f>+IF(ISERROR(VLOOKUP($B150,Insumos!$C:$G,5,FALSE)),"",VLOOKUP($B150,Insumos!$C:$G,5,FALSE))</f>
        <v>1</v>
      </c>
      <c r="F150" s="55" t="str">
        <f>+IF(ISERROR(VLOOKUP($B150,Insumos!$C:$G,4,FALSE)),"",VLOOKUP($B150,Insumos!$C:$G,4,FALSE))</f>
        <v>UNIDAD</v>
      </c>
      <c r="G150" s="141">
        <v>2.0</v>
      </c>
      <c r="H150" s="56">
        <f t="shared" si="5"/>
        <v>20</v>
      </c>
    </row>
    <row r="151">
      <c r="A151" s="53">
        <v>20.0</v>
      </c>
      <c r="B151" s="55" t="s">
        <v>304</v>
      </c>
      <c r="C151" s="55" t="str">
        <f>+IF(ISERROR(VLOOKUP($B151,Insumos!$C:$G,3,FALSE)),"",VLOOKUP($B151,Insumos!$C:$G,3,FALSE))</f>
        <v>UNIDAD</v>
      </c>
      <c r="D151" s="56">
        <f>+IF(ISERROR(VLOOKUP($B151,Insumos!$C:$G,2,FALSE)),"",VLOOKUP($B151,Insumos!$C:$G,2,FALSE))</f>
        <v>9</v>
      </c>
      <c r="E151" s="57">
        <f>+IF(ISERROR(VLOOKUP($B151,Insumos!$C:$G,5,FALSE)),"",VLOOKUP($B151,Insumos!$C:$G,5,FALSE))</f>
        <v>1</v>
      </c>
      <c r="F151" s="55" t="str">
        <f>+IF(ISERROR(VLOOKUP($B151,Insumos!$C:$G,4,FALSE)),"",VLOOKUP($B151,Insumos!$C:$G,4,FALSE))</f>
        <v>UNIDAD</v>
      </c>
      <c r="G151" s="141">
        <v>2.0</v>
      </c>
      <c r="H151" s="56">
        <f t="shared" si="5"/>
        <v>18</v>
      </c>
    </row>
    <row r="152">
      <c r="A152" s="53">
        <v>21.0</v>
      </c>
      <c r="B152" s="55" t="s">
        <v>315</v>
      </c>
      <c r="C152" s="55" t="str">
        <f>+IF(ISERROR(VLOOKUP($B152,Insumos!$C:$G,3,FALSE)),"",VLOOKUP($B152,Insumos!$C:$G,3,FALSE))</f>
        <v>UNIDAD</v>
      </c>
      <c r="D152" s="56">
        <f>+IF(ISERROR(VLOOKUP($B152,Insumos!$C:$G,2,FALSE)),"",VLOOKUP($B152,Insumos!$C:$G,2,FALSE))</f>
        <v>170</v>
      </c>
      <c r="E152" s="57">
        <f>+IF(ISERROR(VLOOKUP($B152,Insumos!$C:$G,5,FALSE)),"",VLOOKUP($B152,Insumos!$C:$G,5,FALSE))</f>
        <v>1</v>
      </c>
      <c r="F152" s="55" t="str">
        <f>+IF(ISERROR(VLOOKUP($B152,Insumos!$C:$G,4,FALSE)),"",VLOOKUP($B152,Insumos!$C:$G,4,FALSE))</f>
        <v>UNIDAD</v>
      </c>
      <c r="G152" s="141">
        <v>1.0</v>
      </c>
      <c r="H152" s="56">
        <f t="shared" si="5"/>
        <v>170</v>
      </c>
    </row>
    <row r="153">
      <c r="A153" s="53">
        <v>22.0</v>
      </c>
      <c r="B153" s="153"/>
      <c r="C153" s="55" t="str">
        <f>+IF(ISERROR(VLOOKUP($B153,Insumos!$C:$G,3,FALSE)),"",VLOOKUP($B153,Insumos!$C:$G,3,FALSE))</f>
        <v/>
      </c>
      <c r="D153" s="56" t="str">
        <f>+IF(ISERROR(VLOOKUP($B153,Insumos!$C:$G,2,FALSE)),"",VLOOKUP($B153,Insumos!$C:$G,2,FALSE))</f>
        <v/>
      </c>
      <c r="E153" s="57" t="str">
        <f>+IF(ISERROR(VLOOKUP($B153,Insumos!$C:$G,5,FALSE)),"",VLOOKUP($B153,Insumos!$C:$G,5,FALSE))</f>
        <v/>
      </c>
      <c r="F153" s="55" t="str">
        <f>+IF(ISERROR(VLOOKUP($B153,Insumos!$C:$G,4,FALSE)),"",VLOOKUP($B153,Insumos!$C:$G,4,FALSE))</f>
        <v/>
      </c>
      <c r="G153" s="141"/>
      <c r="H153" s="56">
        <f t="shared" si="5"/>
        <v>0</v>
      </c>
    </row>
    <row r="154">
      <c r="A154" s="42"/>
      <c r="B154" s="140"/>
      <c r="C154" s="41"/>
      <c r="D154" s="44"/>
      <c r="E154" s="45"/>
      <c r="F154" s="41"/>
      <c r="G154" s="67" t="s">
        <v>566</v>
      </c>
      <c r="H154" s="68">
        <f>+SUM(H132:H153)</f>
        <v>1564.99</v>
      </c>
    </row>
    <row r="155">
      <c r="A155" s="42"/>
      <c r="B155" s="140"/>
      <c r="C155" s="41"/>
      <c r="D155" s="44"/>
      <c r="E155" s="45"/>
      <c r="F155" s="41"/>
      <c r="G155" s="67" t="s">
        <v>569</v>
      </c>
      <c r="H155" s="142">
        <f>+H154/10</f>
        <v>156.499</v>
      </c>
    </row>
    <row r="156">
      <c r="A156" s="42"/>
      <c r="B156" s="140"/>
      <c r="C156" s="41"/>
      <c r="D156" s="44"/>
      <c r="E156" s="45"/>
      <c r="F156" s="41"/>
      <c r="G156" s="67" t="s">
        <v>570</v>
      </c>
      <c r="H156" s="143">
        <f>(H154+H155)*1.19</f>
        <v>2048.57191</v>
      </c>
    </row>
    <row r="157">
      <c r="A157" s="42"/>
      <c r="B157" s="140"/>
      <c r="C157" s="41"/>
      <c r="D157" s="44"/>
      <c r="E157" s="45"/>
      <c r="F157" s="41"/>
      <c r="G157" s="67" t="s">
        <v>571</v>
      </c>
      <c r="H157" s="144">
        <f>+H156/H158</f>
        <v>0.2563919787</v>
      </c>
    </row>
    <row r="158">
      <c r="A158" s="42"/>
      <c r="B158" s="140"/>
      <c r="C158" s="41"/>
      <c r="D158" s="44"/>
      <c r="E158" s="45"/>
      <c r="F158" s="41"/>
      <c r="G158" s="67" t="s">
        <v>572</v>
      </c>
      <c r="H158" s="145">
        <v>7990.0</v>
      </c>
    </row>
    <row r="161">
      <c r="A161" s="138" t="s">
        <v>562</v>
      </c>
      <c r="B161" s="139" t="s">
        <v>1079</v>
      </c>
      <c r="C161" s="34"/>
      <c r="D161" s="35"/>
      <c r="E161" s="36"/>
      <c r="F161" s="37"/>
      <c r="G161" s="38"/>
      <c r="H161" s="35"/>
    </row>
    <row r="162">
      <c r="A162" s="42"/>
      <c r="B162" s="140"/>
      <c r="C162" s="42"/>
      <c r="D162" s="44"/>
      <c r="E162" s="45"/>
      <c r="F162" s="42"/>
      <c r="G162" s="46"/>
      <c r="H162" s="44"/>
    </row>
    <row r="163">
      <c r="A163" s="48" t="s">
        <v>476</v>
      </c>
      <c r="B163" s="48" t="s">
        <v>477</v>
      </c>
      <c r="C163" s="48" t="s">
        <v>478</v>
      </c>
      <c r="D163" s="49" t="s">
        <v>564</v>
      </c>
      <c r="E163" s="50" t="s">
        <v>10</v>
      </c>
      <c r="F163" s="48" t="s">
        <v>480</v>
      </c>
      <c r="G163" s="51" t="s">
        <v>481</v>
      </c>
      <c r="H163" s="49" t="s">
        <v>565</v>
      </c>
    </row>
    <row r="164">
      <c r="A164" s="53">
        <v>1.0</v>
      </c>
      <c r="B164" s="55" t="s">
        <v>69</v>
      </c>
      <c r="C164" s="55" t="str">
        <f>+IF(ISERROR(VLOOKUP($B164,Insumos!$C:$G,3,FALSE)),"",VLOOKUP($B164,Insumos!$C:$G,3,FALSE))</f>
        <v>GRAMOS</v>
      </c>
      <c r="D164" s="56">
        <f>+IF(ISERROR(VLOOKUP($B164,Insumos!$C:$G,2,FALSE)),"",VLOOKUP($B164,Insumos!$C:$G,2,FALSE))</f>
        <v>2777.79</v>
      </c>
      <c r="E164" s="57">
        <f>+IF(ISERROR(VLOOKUP($B164,Insumos!$C:$G,5,FALSE)),"",VLOOKUP($B164,Insumos!$C:$G,5,FALSE))</f>
        <v>5700</v>
      </c>
      <c r="F164" s="55" t="str">
        <f>+IF(ISERROR(VLOOKUP($B164,Insumos!$C:$G,4,FALSE)),"",VLOOKUP($B164,Insumos!$C:$G,4,FALSE))</f>
        <v>GRAMOS</v>
      </c>
      <c r="G164" s="141">
        <v>110.0</v>
      </c>
      <c r="H164" s="56">
        <f t="shared" ref="H164:H189" si="6">IF(ISERROR(ROUND(+D164/E164*G164,2)),0,ROUND(+D164/E164*G164,2))</f>
        <v>53.61</v>
      </c>
    </row>
    <row r="165">
      <c r="A165" s="53">
        <v>2.0</v>
      </c>
      <c r="B165" s="55" t="s">
        <v>52</v>
      </c>
      <c r="C165" s="55" t="str">
        <f>+IF(ISERROR(VLOOKUP($B165,Insumos!$C:$G,3,FALSE)),"",VLOOKUP($B165,Insumos!$C:$G,3,FALSE))</f>
        <v>UNIDAD</v>
      </c>
      <c r="D165" s="56">
        <f>+IF(ISERROR(VLOOKUP($B165,Insumos!$C:$G,2,FALSE)),"",VLOOKUP($B165,Insumos!$C:$G,2,FALSE))</f>
        <v>5000</v>
      </c>
      <c r="E165" s="57">
        <f>+IF(ISERROR(VLOOKUP($B165,Insumos!$C:$G,5,FALSE)),"",VLOOKUP($B165,Insumos!$C:$G,5,FALSE))</f>
        <v>100</v>
      </c>
      <c r="F165" s="55" t="str">
        <f>+IF(ISERROR(VLOOKUP($B165,Insumos!$C:$G,4,FALSE)),"",VLOOKUP($B165,Insumos!$C:$G,4,FALSE))</f>
        <v>UNIDAD</v>
      </c>
      <c r="G165" s="141">
        <v>0.5</v>
      </c>
      <c r="H165" s="56">
        <f t="shared" si="6"/>
        <v>25</v>
      </c>
    </row>
    <row r="166">
      <c r="A166" s="53">
        <v>3.0</v>
      </c>
      <c r="B166" s="55" t="s">
        <v>106</v>
      </c>
      <c r="C166" s="55" t="str">
        <f>+IF(ISERROR(VLOOKUP($B166,Insumos!$C:$G,3,FALSE)),"",VLOOKUP($B166,Insumos!$C:$G,3,FALSE))</f>
        <v>GRAMOS</v>
      </c>
      <c r="D166" s="56">
        <f>+IF(ISERROR(VLOOKUP($B166,Insumos!$C:$G,2,FALSE)),"",VLOOKUP($B166,Insumos!$C:$G,2,FALSE))</f>
        <v>1159.89</v>
      </c>
      <c r="E166" s="57">
        <f>+IF(ISERROR(VLOOKUP($B166,Insumos!$C:$G,5,FALSE)),"",VLOOKUP($B166,Insumos!$C:$G,5,FALSE))</f>
        <v>231</v>
      </c>
      <c r="F166" s="55" t="str">
        <f>+IF(ISERROR(VLOOKUP($B166,Insumos!$C:$G,4,FALSE)),"",VLOOKUP($B166,Insumos!$C:$G,4,FALSE))</f>
        <v>GRAMOS</v>
      </c>
      <c r="G166" s="141">
        <v>35.0</v>
      </c>
      <c r="H166" s="56">
        <f t="shared" si="6"/>
        <v>175.74</v>
      </c>
    </row>
    <row r="167">
      <c r="A167" s="53">
        <v>4.0</v>
      </c>
      <c r="B167" s="55" t="s">
        <v>234</v>
      </c>
      <c r="C167" s="55" t="str">
        <f>+IF(ISERROR(VLOOKUP($B167,Insumos!$C:$G,3,FALSE)),"",VLOOKUP($B167,Insumos!$C:$G,3,FALSE))</f>
        <v>GRAMOS</v>
      </c>
      <c r="D167" s="56">
        <f>+IF(ISERROR(VLOOKUP($B167,Insumos!$C:$G,2,FALSE)),"",VLOOKUP($B167,Insumos!$C:$G,2,FALSE))</f>
        <v>878.8888889</v>
      </c>
      <c r="E167" s="57">
        <f>+IF(ISERROR(VLOOKUP($B167,Insumos!$C:$G,5,FALSE)),"",VLOOKUP($B167,Insumos!$C:$G,5,FALSE))</f>
        <v>1000</v>
      </c>
      <c r="F167" s="55" t="str">
        <f>+IF(ISERROR(VLOOKUP($B167,Insumos!$C:$G,4,FALSE)),"",VLOOKUP($B167,Insumos!$C:$G,4,FALSE))</f>
        <v>GRAMOS</v>
      </c>
      <c r="G167" s="141">
        <v>40.0</v>
      </c>
      <c r="H167" s="56">
        <f t="shared" si="6"/>
        <v>35.16</v>
      </c>
    </row>
    <row r="168">
      <c r="A168" s="53">
        <v>5.0</v>
      </c>
      <c r="B168" s="55" t="s">
        <v>86</v>
      </c>
      <c r="C168" s="55" t="str">
        <f>+IF(ISERROR(VLOOKUP($B168,Insumos!$C:$G,3,FALSE)),"",VLOOKUP($B168,Insumos!$C:$G,3,FALSE))</f>
        <v>MILILITROS</v>
      </c>
      <c r="D168" s="56">
        <f>+IF(ISERROR(VLOOKUP($B168,Insumos!$C:$G,2,FALSE)),"",VLOOKUP($B168,Insumos!$C:$G,2,FALSE))</f>
        <v>0</v>
      </c>
      <c r="E168" s="57">
        <f>+IF(ISERROR(VLOOKUP($B168,Insumos!$C:$G,5,FALSE)),"",VLOOKUP($B168,Insumos!$C:$G,5,FALSE))</f>
        <v>0</v>
      </c>
      <c r="F168" s="55" t="str">
        <f>+IF(ISERROR(VLOOKUP($B168,Insumos!$C:$G,4,FALSE)),"",VLOOKUP($B168,Insumos!$C:$G,4,FALSE))</f>
        <v>MILILITROS</v>
      </c>
      <c r="G168" s="141">
        <v>5.0</v>
      </c>
      <c r="H168" s="56">
        <f t="shared" si="6"/>
        <v>0</v>
      </c>
    </row>
    <row r="169">
      <c r="A169" s="53">
        <v>6.0</v>
      </c>
      <c r="B169" s="55" t="s">
        <v>420</v>
      </c>
      <c r="C169" s="55" t="str">
        <f>+IF(ISERROR(VLOOKUP($B169,Insumos!$C:$G,3,FALSE)),"",VLOOKUP($B169,Insumos!$C:$G,3,FALSE))</f>
        <v>GRAMOS</v>
      </c>
      <c r="D169" s="56">
        <f>+IF(ISERROR(VLOOKUP($B169,Insumos!$C:$G,2,FALSE)),"",VLOOKUP($B169,Insumos!$C:$G,2,FALSE))</f>
        <v>1500</v>
      </c>
      <c r="E169" s="57">
        <f>+IF(ISERROR(VLOOKUP($B169,Insumos!$C:$G,5,FALSE)),"",VLOOKUP($B169,Insumos!$C:$G,5,FALSE))</f>
        <v>1000</v>
      </c>
      <c r="F169" s="55" t="str">
        <f>+IF(ISERROR(VLOOKUP($B169,Insumos!$C:$G,4,FALSE)),"",VLOOKUP($B169,Insumos!$C:$G,4,FALSE))</f>
        <v>GRAMOS</v>
      </c>
      <c r="G169" s="141">
        <v>5.0</v>
      </c>
      <c r="H169" s="56">
        <f t="shared" si="6"/>
        <v>7.5</v>
      </c>
    </row>
    <row r="170">
      <c r="A170" s="53">
        <v>7.0</v>
      </c>
      <c r="B170" s="55" t="s">
        <v>232</v>
      </c>
      <c r="C170" s="55" t="str">
        <f>+IF(ISERROR(VLOOKUP($B170,Insumos!$C:$G,3,FALSE)),"",VLOOKUP($B170,Insumos!$C:$G,3,FALSE))</f>
        <v>GRAMOS</v>
      </c>
      <c r="D170" s="56">
        <f>+IF(ISERROR(VLOOKUP($B170,Insumos!$C:$G,2,FALSE)),"",VLOOKUP($B170,Insumos!$C:$G,2,FALSE))</f>
        <v>3529.411765</v>
      </c>
      <c r="E170" s="57">
        <f>+IF(ISERROR(VLOOKUP($B170,Insumos!$C:$G,5,FALSE)),"",VLOOKUP($B170,Insumos!$C:$G,5,FALSE))</f>
        <v>1000</v>
      </c>
      <c r="F170" s="55" t="str">
        <f>+IF(ISERROR(VLOOKUP($B170,Insumos!$C:$G,4,FALSE)),"",VLOOKUP($B170,Insumos!$C:$G,4,FALSE))</f>
        <v>GRAMOS</v>
      </c>
      <c r="G170" s="141">
        <v>40.0</v>
      </c>
      <c r="H170" s="56">
        <f t="shared" si="6"/>
        <v>141.18</v>
      </c>
    </row>
    <row r="171">
      <c r="A171" s="53">
        <v>8.0</v>
      </c>
      <c r="B171" s="55" t="s">
        <v>124</v>
      </c>
      <c r="C171" s="55" t="str">
        <f>+IF(ISERROR(VLOOKUP($B171,Insumos!$C:$G,3,FALSE)),"",VLOOKUP($B171,Insumos!$C:$G,3,FALSE))</f>
        <v>GRAMOS</v>
      </c>
      <c r="D171" s="56">
        <f>+IF(ISERROR(VLOOKUP($B171,Insumos!$C:$G,2,FALSE)),"",VLOOKUP($B171,Insumos!$C:$G,2,FALSE))</f>
        <v>3529.411765</v>
      </c>
      <c r="E171" s="57">
        <f>+IF(ISERROR(VLOOKUP($B171,Insumos!$C:$G,5,FALSE)),"",VLOOKUP($B171,Insumos!$C:$G,5,FALSE))</f>
        <v>1000</v>
      </c>
      <c r="F171" s="55" t="str">
        <f>+IF(ISERROR(VLOOKUP($B171,Insumos!$C:$G,4,FALSE)),"",VLOOKUP($B171,Insumos!$C:$G,4,FALSE))</f>
        <v>GRAMOS</v>
      </c>
      <c r="G171" s="141">
        <v>45.0</v>
      </c>
      <c r="H171" s="56">
        <f t="shared" si="6"/>
        <v>158.82</v>
      </c>
    </row>
    <row r="172">
      <c r="A172" s="53">
        <v>9.0</v>
      </c>
      <c r="B172" s="55" t="s">
        <v>248</v>
      </c>
      <c r="C172" s="55" t="str">
        <f>+IF(ISERROR(VLOOKUP($B172,Insumos!$C:$G,3,FALSE)),"",VLOOKUP($B172,Insumos!$C:$G,3,FALSE))</f>
        <v>GRAMOS</v>
      </c>
      <c r="D172" s="56">
        <f>+IF(ISERROR(VLOOKUP($B172,Insumos!$C:$G,2,FALSE)),"",VLOOKUP($B172,Insumos!$C:$G,2,FALSE))</f>
        <v>3900</v>
      </c>
      <c r="E172" s="57">
        <f>+IF(ISERROR(VLOOKUP($B172,Insumos!$C:$G,5,FALSE)),"",VLOOKUP($B172,Insumos!$C:$G,5,FALSE))</f>
        <v>900</v>
      </c>
      <c r="F172" s="55" t="str">
        <f>+IF(ISERROR(VLOOKUP($B172,Insumos!$C:$G,4,FALSE)),"",VLOOKUP($B172,Insumos!$C:$G,4,FALSE))</f>
        <v>GRAMOS</v>
      </c>
      <c r="G172" s="141">
        <v>35.0</v>
      </c>
      <c r="H172" s="56">
        <f t="shared" si="6"/>
        <v>151.67</v>
      </c>
    </row>
    <row r="173">
      <c r="A173" s="53">
        <v>10.0</v>
      </c>
      <c r="B173" s="55" t="s">
        <v>86</v>
      </c>
      <c r="C173" s="55" t="str">
        <f>+IF(ISERROR(VLOOKUP($B173,Insumos!$C:$G,3,FALSE)),"",VLOOKUP($B173,Insumos!$C:$G,3,FALSE))</f>
        <v>MILILITROS</v>
      </c>
      <c r="D173" s="56">
        <f>+IF(ISERROR(VLOOKUP($B173,Insumos!$C:$G,2,FALSE)),"",VLOOKUP($B173,Insumos!$C:$G,2,FALSE))</f>
        <v>0</v>
      </c>
      <c r="E173" s="57">
        <f>+IF(ISERROR(VLOOKUP($B173,Insumos!$C:$G,5,FALSE)),"",VLOOKUP($B173,Insumos!$C:$G,5,FALSE))</f>
        <v>0</v>
      </c>
      <c r="F173" s="55" t="str">
        <f>+IF(ISERROR(VLOOKUP($B173,Insumos!$C:$G,4,FALSE)),"",VLOOKUP($B173,Insumos!$C:$G,4,FALSE))</f>
        <v>MILILITROS</v>
      </c>
      <c r="G173" s="141">
        <v>5.0</v>
      </c>
      <c r="H173" s="56">
        <f t="shared" si="6"/>
        <v>0</v>
      </c>
    </row>
    <row r="174">
      <c r="A174" s="53">
        <v>11.0</v>
      </c>
      <c r="B174" s="55" t="s">
        <v>420</v>
      </c>
      <c r="C174" s="55" t="str">
        <f>+IF(ISERROR(VLOOKUP($B174,Insumos!$C:$G,3,FALSE)),"",VLOOKUP($B174,Insumos!$C:$G,3,FALSE))</f>
        <v>GRAMOS</v>
      </c>
      <c r="D174" s="56">
        <f>+IF(ISERROR(VLOOKUP($B174,Insumos!$C:$G,2,FALSE)),"",VLOOKUP($B174,Insumos!$C:$G,2,FALSE))</f>
        <v>1500</v>
      </c>
      <c r="E174" s="57">
        <f>+IF(ISERROR(VLOOKUP($B174,Insumos!$C:$G,5,FALSE)),"",VLOOKUP($B174,Insumos!$C:$G,5,FALSE))</f>
        <v>1000</v>
      </c>
      <c r="F174" s="55" t="str">
        <f>+IF(ISERROR(VLOOKUP($B174,Insumos!$C:$G,4,FALSE)),"",VLOOKUP($B174,Insumos!$C:$G,4,FALSE))</f>
        <v>GRAMOS</v>
      </c>
      <c r="G174" s="141">
        <v>5.0</v>
      </c>
      <c r="H174" s="56">
        <f t="shared" si="6"/>
        <v>7.5</v>
      </c>
    </row>
    <row r="175">
      <c r="A175" s="53">
        <v>12.0</v>
      </c>
      <c r="B175" s="55" t="s">
        <v>56</v>
      </c>
      <c r="C175" s="55" t="str">
        <f>+IF(ISERROR(VLOOKUP($B175,Insumos!$C:$G,3,FALSE)),"",VLOOKUP($B175,Insumos!$C:$G,3,FALSE))</f>
        <v>GRAMOS</v>
      </c>
      <c r="D175" s="56">
        <f>+IF(ISERROR(VLOOKUP($B175,Insumos!$C:$G,2,FALSE)),"",VLOOKUP($B175,Insumos!$C:$G,2,FALSE))</f>
        <v>1690</v>
      </c>
      <c r="E175" s="57">
        <f>+IF(ISERROR(VLOOKUP($B175,Insumos!$C:$G,5,FALSE)),"",VLOOKUP($B175,Insumos!$C:$G,5,FALSE))</f>
        <v>1000</v>
      </c>
      <c r="F175" s="55" t="str">
        <f>+IF(ISERROR(VLOOKUP($B175,Insumos!$C:$G,4,FALSE)),"",VLOOKUP($B175,Insumos!$C:$G,4,FALSE))</f>
        <v>GRAMOS</v>
      </c>
      <c r="G175" s="141">
        <v>5.0</v>
      </c>
      <c r="H175" s="56">
        <f t="shared" si="6"/>
        <v>8.45</v>
      </c>
    </row>
    <row r="176">
      <c r="A176" s="53">
        <v>13.0</v>
      </c>
      <c r="B176" s="55" t="s">
        <v>413</v>
      </c>
      <c r="C176" s="55" t="str">
        <f>+IF(ISERROR(VLOOKUP($B176,Insumos!$C:$G,3,FALSE)),"",VLOOKUP($B176,Insumos!$C:$G,3,FALSE))</f>
        <v>GRAMOS</v>
      </c>
      <c r="D176" s="56">
        <f>+IF(ISERROR(VLOOKUP($B176,Insumos!$C:$G,2,FALSE)),"",VLOOKUP($B176,Insumos!$C:$G,2,FALSE))</f>
        <v>1640.54</v>
      </c>
      <c r="E176" s="57">
        <f>+IF(ISERROR(VLOOKUP($B176,Insumos!$C:$G,5,FALSE)),"",VLOOKUP($B176,Insumos!$C:$G,5,FALSE))</f>
        <v>700</v>
      </c>
      <c r="F176" s="55" t="str">
        <f>+IF(ISERROR(VLOOKUP($B176,Insumos!$C:$G,4,FALSE)),"",VLOOKUP($B176,Insumos!$C:$G,4,FALSE))</f>
        <v>GRAMOS</v>
      </c>
      <c r="G176" s="141">
        <v>50.0</v>
      </c>
      <c r="H176" s="56">
        <f t="shared" si="6"/>
        <v>117.18</v>
      </c>
    </row>
    <row r="177">
      <c r="A177" s="53">
        <v>14.0</v>
      </c>
      <c r="B177" s="55" t="s">
        <v>132</v>
      </c>
      <c r="C177" s="55" t="str">
        <f>+IF(ISERROR(VLOOKUP($B177,Insumos!$C:$G,3,FALSE)),"",VLOOKUP($B177,Insumos!$C:$G,3,FALSE))</f>
        <v>UNIDAD</v>
      </c>
      <c r="D177" s="56">
        <f>+IF(ISERROR(VLOOKUP($B177,Insumos!$C:$G,2,FALSE)),"",VLOOKUP($B177,Insumos!$C:$G,2,FALSE))</f>
        <v>180</v>
      </c>
      <c r="E177" s="57">
        <f>+IF(ISERROR(VLOOKUP($B177,Insumos!$C:$G,5,FALSE)),"",VLOOKUP($B177,Insumos!$C:$G,5,FALSE))</f>
        <v>1</v>
      </c>
      <c r="F177" s="55" t="str">
        <f>+IF(ISERROR(VLOOKUP($B177,Insumos!$C:$G,4,FALSE)),"",VLOOKUP($B177,Insumos!$C:$G,4,FALSE))</f>
        <v>UNIDAD</v>
      </c>
      <c r="G177" s="141">
        <v>1.0</v>
      </c>
      <c r="H177" s="56">
        <f t="shared" si="6"/>
        <v>180</v>
      </c>
    </row>
    <row r="178">
      <c r="A178" s="53">
        <v>15.0</v>
      </c>
      <c r="B178" s="55" t="s">
        <v>305</v>
      </c>
      <c r="C178" s="55" t="str">
        <f>+IF(ISERROR(VLOOKUP($B178,Insumos!$C:$G,3,FALSE)),"",VLOOKUP($B178,Insumos!$C:$G,3,FALSE))</f>
        <v>UNIDAD</v>
      </c>
      <c r="D178" s="56">
        <f>+IF(ISERROR(VLOOKUP($B178,Insumos!$C:$G,2,FALSE)),"",VLOOKUP($B178,Insumos!$C:$G,2,FALSE))</f>
        <v>52</v>
      </c>
      <c r="E178" s="57">
        <f>+IF(ISERROR(VLOOKUP($B178,Insumos!$C:$G,5,FALSE)),"",VLOOKUP($B178,Insumos!$C:$G,5,FALSE))</f>
        <v>1</v>
      </c>
      <c r="F178" s="55" t="str">
        <f>+IF(ISERROR(VLOOKUP($B178,Insumos!$C:$G,4,FALSE)),"",VLOOKUP($B178,Insumos!$C:$G,4,FALSE))</f>
        <v>UNIDAD</v>
      </c>
      <c r="G178" s="141">
        <v>1.0</v>
      </c>
      <c r="H178" s="56">
        <f t="shared" si="6"/>
        <v>52</v>
      </c>
    </row>
    <row r="179">
      <c r="A179" s="53">
        <v>16.0</v>
      </c>
      <c r="B179" s="55" t="s">
        <v>309</v>
      </c>
      <c r="C179" s="55" t="str">
        <f>+IF(ISERROR(VLOOKUP($B179,Insumos!$C:$G,3,FALSE)),"",VLOOKUP($B179,Insumos!$C:$G,3,FALSE))</f>
        <v>UNIDAD</v>
      </c>
      <c r="D179" s="56">
        <f>+IF(ISERROR(VLOOKUP($B179,Insumos!$C:$G,2,FALSE)),"",VLOOKUP($B179,Insumos!$C:$G,2,FALSE))</f>
        <v>23.53</v>
      </c>
      <c r="E179" s="57">
        <f>+IF(ISERROR(VLOOKUP($B179,Insumos!$C:$G,5,FALSE)),"",VLOOKUP($B179,Insumos!$C:$G,5,FALSE))</f>
        <v>1</v>
      </c>
      <c r="F179" s="55" t="str">
        <f>+IF(ISERROR(VLOOKUP($B179,Insumos!$C:$G,4,FALSE)),"",VLOOKUP($B179,Insumos!$C:$G,4,FALSE))</f>
        <v>UNIDAD</v>
      </c>
      <c r="G179" s="141">
        <v>1.0</v>
      </c>
      <c r="H179" s="56">
        <f t="shared" si="6"/>
        <v>23.53</v>
      </c>
    </row>
    <row r="180">
      <c r="A180" s="53">
        <v>17.0</v>
      </c>
      <c r="B180" s="55" t="s">
        <v>310</v>
      </c>
      <c r="C180" s="55" t="str">
        <f>+IF(ISERROR(VLOOKUP($B180,Insumos!$C:$G,3,FALSE)),"",VLOOKUP($B180,Insumos!$C:$G,3,FALSE))</f>
        <v>UNIDAD</v>
      </c>
      <c r="D180" s="56">
        <f>+IF(ISERROR(VLOOKUP($B180,Insumos!$C:$G,2,FALSE)),"",VLOOKUP($B180,Insumos!$C:$G,2,FALSE))</f>
        <v>15.13</v>
      </c>
      <c r="E180" s="57">
        <f>+IF(ISERROR(VLOOKUP($B180,Insumos!$C:$G,5,FALSE)),"",VLOOKUP($B180,Insumos!$C:$G,5,FALSE))</f>
        <v>1</v>
      </c>
      <c r="F180" s="55" t="str">
        <f>+IF(ISERROR(VLOOKUP($B180,Insumos!$C:$G,4,FALSE)),"",VLOOKUP($B180,Insumos!$C:$G,4,FALSE))</f>
        <v>UNIDAD</v>
      </c>
      <c r="G180" s="141">
        <v>1.0</v>
      </c>
      <c r="H180" s="56">
        <f t="shared" si="6"/>
        <v>15.13</v>
      </c>
    </row>
    <row r="181">
      <c r="A181" s="53">
        <v>18.0</v>
      </c>
      <c r="B181" s="55" t="s">
        <v>314</v>
      </c>
      <c r="C181" s="55" t="str">
        <f>+IF(ISERROR(VLOOKUP($B181,Insumos!$C:$G,3,FALSE)),"",VLOOKUP($B181,Insumos!$C:$G,3,FALSE))</f>
        <v>UNIDAD</v>
      </c>
      <c r="D181" s="56">
        <f>+IF(ISERROR(VLOOKUP($B181,Insumos!$C:$G,2,FALSE)),"",VLOOKUP($B181,Insumos!$C:$G,2,FALSE))</f>
        <v>10.5</v>
      </c>
      <c r="E181" s="57">
        <f>+IF(ISERROR(VLOOKUP($B181,Insumos!$C:$G,5,FALSE)),"",VLOOKUP($B181,Insumos!$C:$G,5,FALSE))</f>
        <v>1</v>
      </c>
      <c r="F181" s="55" t="str">
        <f>+IF(ISERROR(VLOOKUP($B181,Insumos!$C:$G,4,FALSE)),"",VLOOKUP($B181,Insumos!$C:$G,4,FALSE))</f>
        <v>UNIDAD</v>
      </c>
      <c r="G181" s="141">
        <v>1.0</v>
      </c>
      <c r="H181" s="56">
        <f t="shared" si="6"/>
        <v>10.5</v>
      </c>
    </row>
    <row r="182">
      <c r="A182" s="53">
        <v>19.0</v>
      </c>
      <c r="B182" s="55" t="s">
        <v>311</v>
      </c>
      <c r="C182" s="55" t="str">
        <f>+IF(ISERROR(VLOOKUP($B182,Insumos!$C:$G,3,FALSE)),"",VLOOKUP($B182,Insumos!$C:$G,3,FALSE))</f>
        <v>UNIDAD</v>
      </c>
      <c r="D182" s="56">
        <f>+IF(ISERROR(VLOOKUP($B182,Insumos!$C:$G,2,FALSE)),"",VLOOKUP($B182,Insumos!$C:$G,2,FALSE))</f>
        <v>75.25</v>
      </c>
      <c r="E182" s="57">
        <f>+IF(ISERROR(VLOOKUP($B182,Insumos!$C:$G,5,FALSE)),"",VLOOKUP($B182,Insumos!$C:$G,5,FALSE))</f>
        <v>1</v>
      </c>
      <c r="F182" s="55" t="str">
        <f>+IF(ISERROR(VLOOKUP($B182,Insumos!$C:$G,4,FALSE)),"",VLOOKUP($B182,Insumos!$C:$G,4,FALSE))</f>
        <v>UNIDAD</v>
      </c>
      <c r="G182" s="141">
        <v>1.0</v>
      </c>
      <c r="H182" s="56">
        <f t="shared" si="6"/>
        <v>75.25</v>
      </c>
    </row>
    <row r="183">
      <c r="A183" s="53">
        <v>20.0</v>
      </c>
      <c r="B183" s="55" t="s">
        <v>312</v>
      </c>
      <c r="C183" s="55" t="str">
        <f>+IF(ISERROR(VLOOKUP($B183,Insumos!$C:$G,3,FALSE)),"",VLOOKUP($B183,Insumos!$C:$G,3,FALSE))</f>
        <v>UNIDAD</v>
      </c>
      <c r="D183" s="56">
        <f>+IF(ISERROR(VLOOKUP($B183,Insumos!$C:$G,2,FALSE)),"",VLOOKUP($B183,Insumos!$C:$G,2,FALSE))</f>
        <v>90.25</v>
      </c>
      <c r="E183" s="57">
        <f>+IF(ISERROR(VLOOKUP($B183,Insumos!$C:$G,5,FALSE)),"",VLOOKUP($B183,Insumos!$C:$G,5,FALSE))</f>
        <v>1</v>
      </c>
      <c r="F183" s="55" t="str">
        <f>+IF(ISERROR(VLOOKUP($B183,Insumos!$C:$G,4,FALSE)),"",VLOOKUP($B183,Insumos!$C:$G,4,FALSE))</f>
        <v>UNIDAD</v>
      </c>
      <c r="G183" s="141">
        <v>1.0</v>
      </c>
      <c r="H183" s="56">
        <f t="shared" si="6"/>
        <v>90.25</v>
      </c>
    </row>
    <row r="184">
      <c r="A184" s="53">
        <v>21.0</v>
      </c>
      <c r="B184" s="55" t="s">
        <v>313</v>
      </c>
      <c r="C184" s="55" t="str">
        <f>+IF(ISERROR(VLOOKUP($B184,Insumos!$C:$G,3,FALSE)),"",VLOOKUP($B184,Insumos!$C:$G,3,FALSE))</f>
        <v>GRAMOS</v>
      </c>
      <c r="D184" s="56">
        <f>+IF(ISERROR(VLOOKUP($B184,Insumos!$C:$G,2,FALSE)),"",VLOOKUP($B184,Insumos!$C:$G,2,FALSE))</f>
        <v>6750</v>
      </c>
      <c r="E184" s="57">
        <f>+IF(ISERROR(VLOOKUP($B184,Insumos!$C:$G,5,FALSE)),"",VLOOKUP($B184,Insumos!$C:$G,5,FALSE))</f>
        <v>1000</v>
      </c>
      <c r="F184" s="55" t="str">
        <f>+IF(ISERROR(VLOOKUP($B184,Insumos!$C:$G,4,FALSE)),"",VLOOKUP($B184,Insumos!$C:$G,4,FALSE))</f>
        <v>GRAMOS</v>
      </c>
      <c r="G184" s="141">
        <v>8.0</v>
      </c>
      <c r="H184" s="56">
        <f t="shared" si="6"/>
        <v>54</v>
      </c>
    </row>
    <row r="185">
      <c r="A185" s="53">
        <v>22.0</v>
      </c>
      <c r="B185" s="55" t="s">
        <v>156</v>
      </c>
      <c r="C185" s="55" t="str">
        <f>+IF(ISERROR(VLOOKUP($B185,Insumos!$C:$G,3,FALSE)),"",VLOOKUP($B185,Insumos!$C:$G,3,FALSE))</f>
        <v>GRAMOS</v>
      </c>
      <c r="D185" s="56">
        <f>+IF(ISERROR(VLOOKUP($B185,Insumos!$C:$G,2,FALSE)),"",VLOOKUP($B185,Insumos!$C:$G,2,FALSE))</f>
        <v>909</v>
      </c>
      <c r="E185" s="57">
        <f>+IF(ISERROR(VLOOKUP($B185,Insumos!$C:$G,5,FALSE)),"",VLOOKUP($B185,Insumos!$C:$G,5,FALSE))</f>
        <v>1000</v>
      </c>
      <c r="F185" s="55" t="str">
        <f>+IF(ISERROR(VLOOKUP($B185,Insumos!$C:$G,4,FALSE)),"",VLOOKUP($B185,Insumos!$C:$G,4,FALSE))</f>
        <v>GRAMOS</v>
      </c>
      <c r="G185" s="141">
        <v>8.0</v>
      </c>
      <c r="H185" s="56">
        <f t="shared" si="6"/>
        <v>7.27</v>
      </c>
    </row>
    <row r="186">
      <c r="A186" s="53">
        <v>23.0</v>
      </c>
      <c r="B186" s="55" t="s">
        <v>303</v>
      </c>
      <c r="C186" s="55" t="str">
        <f>+IF(ISERROR(VLOOKUP($B186,Insumos!$C:$G,3,FALSE)),"",VLOOKUP($B186,Insumos!$C:$G,3,FALSE))</f>
        <v>UNIDAD</v>
      </c>
      <c r="D186" s="56">
        <f>+IF(ISERROR(VLOOKUP($B186,Insumos!$C:$G,2,FALSE)),"",VLOOKUP($B186,Insumos!$C:$G,2,FALSE))</f>
        <v>10</v>
      </c>
      <c r="E186" s="57">
        <f>+IF(ISERROR(VLOOKUP($B186,Insumos!$C:$G,5,FALSE)),"",VLOOKUP($B186,Insumos!$C:$G,5,FALSE))</f>
        <v>1</v>
      </c>
      <c r="F186" s="55" t="str">
        <f>+IF(ISERROR(VLOOKUP($B186,Insumos!$C:$G,4,FALSE)),"",VLOOKUP($B186,Insumos!$C:$G,4,FALSE))</f>
        <v>UNIDAD</v>
      </c>
      <c r="G186" s="141">
        <v>2.0</v>
      </c>
      <c r="H186" s="56">
        <f t="shared" si="6"/>
        <v>20</v>
      </c>
    </row>
    <row r="187">
      <c r="A187" s="53">
        <v>24.0</v>
      </c>
      <c r="B187" s="55" t="s">
        <v>304</v>
      </c>
      <c r="C187" s="55" t="str">
        <f>+IF(ISERROR(VLOOKUP($B187,Insumos!$C:$G,3,FALSE)),"",VLOOKUP($B187,Insumos!$C:$G,3,FALSE))</f>
        <v>UNIDAD</v>
      </c>
      <c r="D187" s="56">
        <f>+IF(ISERROR(VLOOKUP($B187,Insumos!$C:$G,2,FALSE)),"",VLOOKUP($B187,Insumos!$C:$G,2,FALSE))</f>
        <v>9</v>
      </c>
      <c r="E187" s="57">
        <f>+IF(ISERROR(VLOOKUP($B187,Insumos!$C:$G,5,FALSE)),"",VLOOKUP($B187,Insumos!$C:$G,5,FALSE))</f>
        <v>1</v>
      </c>
      <c r="F187" s="55" t="str">
        <f>+IF(ISERROR(VLOOKUP($B187,Insumos!$C:$G,4,FALSE)),"",VLOOKUP($B187,Insumos!$C:$G,4,FALSE))</f>
        <v>UNIDAD</v>
      </c>
      <c r="G187" s="141">
        <v>2.0</v>
      </c>
      <c r="H187" s="56">
        <f t="shared" si="6"/>
        <v>18</v>
      </c>
    </row>
    <row r="188">
      <c r="A188" s="53">
        <v>25.0</v>
      </c>
      <c r="B188" s="55" t="s">
        <v>315</v>
      </c>
      <c r="C188" s="55" t="str">
        <f>+IF(ISERROR(VLOOKUP($B188,Insumos!$C:$G,3,FALSE)),"",VLOOKUP($B188,Insumos!$C:$G,3,FALSE))</f>
        <v>UNIDAD</v>
      </c>
      <c r="D188" s="56">
        <f>+IF(ISERROR(VLOOKUP($B188,Insumos!$C:$G,2,FALSE)),"",VLOOKUP($B188,Insumos!$C:$G,2,FALSE))</f>
        <v>170</v>
      </c>
      <c r="E188" s="57">
        <f>+IF(ISERROR(VLOOKUP($B188,Insumos!$C:$G,5,FALSE)),"",VLOOKUP($B188,Insumos!$C:$G,5,FALSE))</f>
        <v>1</v>
      </c>
      <c r="F188" s="55" t="str">
        <f>+IF(ISERROR(VLOOKUP($B188,Insumos!$C:$G,4,FALSE)),"",VLOOKUP($B188,Insumos!$C:$G,4,FALSE))</f>
        <v>UNIDAD</v>
      </c>
      <c r="G188" s="141">
        <v>1.0</v>
      </c>
      <c r="H188" s="56">
        <f t="shared" si="6"/>
        <v>170</v>
      </c>
    </row>
    <row r="189">
      <c r="A189" s="53">
        <v>26.0</v>
      </c>
      <c r="B189" s="55"/>
      <c r="C189" s="55" t="str">
        <f>+IF(ISERROR(VLOOKUP($B189,Insumos!$C:$G,3,FALSE)),"",VLOOKUP($B189,Insumos!$C:$G,3,FALSE))</f>
        <v/>
      </c>
      <c r="D189" s="56" t="str">
        <f>+IF(ISERROR(VLOOKUP($B189,Insumos!$C:$G,2,FALSE)),"",VLOOKUP($B189,Insumos!$C:$G,2,FALSE))</f>
        <v/>
      </c>
      <c r="E189" s="57" t="str">
        <f>+IF(ISERROR(VLOOKUP($B189,Insumos!$C:$G,5,FALSE)),"",VLOOKUP($B189,Insumos!$C:$G,5,FALSE))</f>
        <v/>
      </c>
      <c r="F189" s="55" t="str">
        <f>+IF(ISERROR(VLOOKUP($B189,Insumos!$C:$G,4,FALSE)),"",VLOOKUP($B189,Insumos!$C:$G,4,FALSE))</f>
        <v/>
      </c>
      <c r="G189" s="141"/>
      <c r="H189" s="56">
        <f t="shared" si="6"/>
        <v>0</v>
      </c>
    </row>
    <row r="190">
      <c r="A190" s="42"/>
      <c r="B190" s="140"/>
      <c r="C190" s="41"/>
      <c r="D190" s="44"/>
      <c r="E190" s="45"/>
      <c r="F190" s="41"/>
      <c r="G190" s="67" t="s">
        <v>566</v>
      </c>
      <c r="H190" s="68">
        <f>+SUM(H164:H189)</f>
        <v>1597.74</v>
      </c>
    </row>
    <row r="191">
      <c r="A191" s="42"/>
      <c r="B191" s="140"/>
      <c r="C191" s="41"/>
      <c r="D191" s="44"/>
      <c r="E191" s="45"/>
      <c r="F191" s="41"/>
      <c r="G191" s="67" t="s">
        <v>569</v>
      </c>
      <c r="H191" s="142">
        <f>+H190/10</f>
        <v>159.774</v>
      </c>
    </row>
    <row r="192">
      <c r="A192" s="42"/>
      <c r="B192" s="140"/>
      <c r="C192" s="41"/>
      <c r="D192" s="44"/>
      <c r="E192" s="45"/>
      <c r="F192" s="41"/>
      <c r="G192" s="67" t="s">
        <v>570</v>
      </c>
      <c r="H192" s="143">
        <f>(H190+H191)*1.19</f>
        <v>2091.44166</v>
      </c>
    </row>
    <row r="193">
      <c r="A193" s="42"/>
      <c r="B193" s="140"/>
      <c r="C193" s="41"/>
      <c r="D193" s="44"/>
      <c r="E193" s="45"/>
      <c r="F193" s="41"/>
      <c r="G193" s="67" t="s">
        <v>571</v>
      </c>
      <c r="H193" s="144">
        <f>+H192/H194</f>
        <v>0.2617574043</v>
      </c>
    </row>
    <row r="194">
      <c r="A194" s="42"/>
      <c r="B194" s="140"/>
      <c r="C194" s="41"/>
      <c r="D194" s="44"/>
      <c r="E194" s="45"/>
      <c r="F194" s="41"/>
      <c r="G194" s="67" t="s">
        <v>572</v>
      </c>
      <c r="H194" s="145">
        <v>7990.0</v>
      </c>
    </row>
    <row r="197">
      <c r="A197" s="138" t="s">
        <v>562</v>
      </c>
      <c r="B197" s="139" t="s">
        <v>1080</v>
      </c>
      <c r="C197" s="34"/>
      <c r="D197" s="35"/>
      <c r="E197" s="36"/>
      <c r="F197" s="37"/>
      <c r="G197" s="38"/>
      <c r="H197" s="35"/>
    </row>
    <row r="198">
      <c r="A198" s="42"/>
      <c r="B198" s="140"/>
      <c r="C198" s="42"/>
      <c r="D198" s="44"/>
      <c r="E198" s="45"/>
      <c r="F198" s="42"/>
      <c r="G198" s="46"/>
      <c r="H198" s="44"/>
    </row>
    <row r="199">
      <c r="A199" s="48" t="s">
        <v>476</v>
      </c>
      <c r="B199" s="48" t="s">
        <v>477</v>
      </c>
      <c r="C199" s="48" t="s">
        <v>478</v>
      </c>
      <c r="D199" s="49" t="s">
        <v>564</v>
      </c>
      <c r="E199" s="50" t="s">
        <v>10</v>
      </c>
      <c r="F199" s="48" t="s">
        <v>480</v>
      </c>
      <c r="G199" s="51" t="s">
        <v>481</v>
      </c>
      <c r="H199" s="49" t="s">
        <v>565</v>
      </c>
    </row>
    <row r="200">
      <c r="A200" s="53">
        <v>1.0</v>
      </c>
      <c r="B200" s="55" t="s">
        <v>52</v>
      </c>
      <c r="C200" s="55" t="str">
        <f>+IF(ISERROR(VLOOKUP($B200,Insumos!$C:$G,3,FALSE)),"",VLOOKUP($B200,Insumos!$C:$G,3,FALSE))</f>
        <v>UNIDAD</v>
      </c>
      <c r="D200" s="56">
        <f>+IF(ISERROR(VLOOKUP($B200,Insumos!$C:$G,2,FALSE)),"",VLOOKUP($B200,Insumos!$C:$G,2,FALSE))</f>
        <v>5000</v>
      </c>
      <c r="E200" s="57">
        <f>+IF(ISERROR(VLOOKUP($B200,Insumos!$C:$G,5,FALSE)),"",VLOOKUP($B200,Insumos!$C:$G,5,FALSE))</f>
        <v>100</v>
      </c>
      <c r="F200" s="55" t="str">
        <f>+IF(ISERROR(VLOOKUP($B200,Insumos!$C:$G,4,FALSE)),"",VLOOKUP($B200,Insumos!$C:$G,4,FALSE))</f>
        <v>UNIDAD</v>
      </c>
      <c r="G200" s="141">
        <v>1.0</v>
      </c>
      <c r="H200" s="56">
        <f t="shared" ref="H200:H223" si="7">IF(ISERROR(ROUND(+D200/E200*G200,2)),0,ROUND(+D200/E200*G200,2))</f>
        <v>50</v>
      </c>
    </row>
    <row r="201">
      <c r="A201" s="53">
        <v>2.0</v>
      </c>
      <c r="B201" s="55" t="s">
        <v>59</v>
      </c>
      <c r="C201" s="55" t="str">
        <f>+IF(ISERROR(VLOOKUP($B201,Insumos!$C:$G,3,FALSE)),"",VLOOKUP($B201,Insumos!$C:$G,3,FALSE))</f>
        <v>GRAMOS</v>
      </c>
      <c r="D201" s="56">
        <f>+IF(ISERROR(VLOOKUP($B201,Insumos!$C:$G,2,FALSE)),"",VLOOKUP($B201,Insumos!$C:$G,2,FALSE))</f>
        <v>3235</v>
      </c>
      <c r="E201" s="57">
        <f>+IF(ISERROR(VLOOKUP($B201,Insumos!$C:$G,5,FALSE)),"",VLOOKUP($B201,Insumos!$C:$G,5,FALSE))</f>
        <v>500</v>
      </c>
      <c r="F201" s="55" t="str">
        <f>+IF(ISERROR(VLOOKUP($B201,Insumos!$C:$G,4,FALSE)),"",VLOOKUP($B201,Insumos!$C:$G,4,FALSE))</f>
        <v>GRAMOS</v>
      </c>
      <c r="G201" s="141">
        <v>80.0</v>
      </c>
      <c r="H201" s="56">
        <f t="shared" si="7"/>
        <v>517.6</v>
      </c>
    </row>
    <row r="202">
      <c r="A202" s="53">
        <v>3.0</v>
      </c>
      <c r="B202" s="55" t="s">
        <v>106</v>
      </c>
      <c r="C202" s="55" t="str">
        <f>+IF(ISERROR(VLOOKUP($B202,Insumos!$C:$G,3,FALSE)),"",VLOOKUP($B202,Insumos!$C:$G,3,FALSE))</f>
        <v>GRAMOS</v>
      </c>
      <c r="D202" s="56">
        <f>+IF(ISERROR(VLOOKUP($B202,Insumos!$C:$G,2,FALSE)),"",VLOOKUP($B202,Insumos!$C:$G,2,FALSE))</f>
        <v>1159.89</v>
      </c>
      <c r="E202" s="57">
        <f>+IF(ISERROR(VLOOKUP($B202,Insumos!$C:$G,5,FALSE)),"",VLOOKUP($B202,Insumos!$C:$G,5,FALSE))</f>
        <v>231</v>
      </c>
      <c r="F202" s="55" t="str">
        <f>+IF(ISERROR(VLOOKUP($B202,Insumos!$C:$G,4,FALSE)),"",VLOOKUP($B202,Insumos!$C:$G,4,FALSE))</f>
        <v>GRAMOS</v>
      </c>
      <c r="G202" s="141">
        <v>70.0</v>
      </c>
      <c r="H202" s="56">
        <f t="shared" si="7"/>
        <v>351.48</v>
      </c>
    </row>
    <row r="203">
      <c r="A203" s="53">
        <v>4.0</v>
      </c>
      <c r="B203" s="55" t="s">
        <v>403</v>
      </c>
      <c r="C203" s="55" t="str">
        <f>+IF(ISERROR(VLOOKUP($B203,Insumos!$C:$G,3,FALSE)),"",VLOOKUP($B203,Insumos!$C:$G,3,FALSE))</f>
        <v>GRAMOS</v>
      </c>
      <c r="D203" s="56">
        <f>+IF(ISERROR(VLOOKUP($B203,Insumos!$C:$G,2,FALSE)),"",VLOOKUP($B203,Insumos!$C:$G,2,FALSE))</f>
        <v>2272.727273</v>
      </c>
      <c r="E203" s="57">
        <f>+IF(ISERROR(VLOOKUP($B203,Insumos!$C:$G,5,FALSE)),"",VLOOKUP($B203,Insumos!$C:$G,5,FALSE))</f>
        <v>1000</v>
      </c>
      <c r="F203" s="55" t="str">
        <f>+IF(ISERROR(VLOOKUP($B203,Insumos!$C:$G,4,FALSE)),"",VLOOKUP($B203,Insumos!$C:$G,4,FALSE))</f>
        <v>GRAMOS</v>
      </c>
      <c r="G203" s="141">
        <v>30.0</v>
      </c>
      <c r="H203" s="56">
        <f t="shared" si="7"/>
        <v>68.18</v>
      </c>
    </row>
    <row r="204">
      <c r="A204" s="53">
        <v>5.0</v>
      </c>
      <c r="B204" s="55" t="s">
        <v>86</v>
      </c>
      <c r="C204" s="55" t="str">
        <f>+IF(ISERROR(VLOOKUP($B204,Insumos!$C:$G,3,FALSE)),"",VLOOKUP($B204,Insumos!$C:$G,3,FALSE))</f>
        <v>MILILITROS</v>
      </c>
      <c r="D204" s="56">
        <f>+IF(ISERROR(VLOOKUP($B204,Insumos!$C:$G,2,FALSE)),"",VLOOKUP($B204,Insumos!$C:$G,2,FALSE))</f>
        <v>0</v>
      </c>
      <c r="E204" s="57">
        <f>+IF(ISERROR(VLOOKUP($B204,Insumos!$C:$G,5,FALSE)),"",VLOOKUP($B204,Insumos!$C:$G,5,FALSE))</f>
        <v>0</v>
      </c>
      <c r="F204" s="55" t="str">
        <f>+IF(ISERROR(VLOOKUP($B204,Insumos!$C:$G,4,FALSE)),"",VLOOKUP($B204,Insumos!$C:$G,4,FALSE))</f>
        <v>MILILITROS</v>
      </c>
      <c r="G204" s="141">
        <v>5.0</v>
      </c>
      <c r="H204" s="56">
        <f t="shared" si="7"/>
        <v>0</v>
      </c>
    </row>
    <row r="205">
      <c r="A205" s="53">
        <v>6.0</v>
      </c>
      <c r="B205" s="55" t="s">
        <v>420</v>
      </c>
      <c r="C205" s="55" t="str">
        <f>+IF(ISERROR(VLOOKUP($B205,Insumos!$C:$G,3,FALSE)),"",VLOOKUP($B205,Insumos!$C:$G,3,FALSE))</f>
        <v>GRAMOS</v>
      </c>
      <c r="D205" s="56">
        <f>+IF(ISERROR(VLOOKUP($B205,Insumos!$C:$G,2,FALSE)),"",VLOOKUP($B205,Insumos!$C:$G,2,FALSE))</f>
        <v>1500</v>
      </c>
      <c r="E205" s="57">
        <f>+IF(ISERROR(VLOOKUP($B205,Insumos!$C:$G,5,FALSE)),"",VLOOKUP($B205,Insumos!$C:$G,5,FALSE))</f>
        <v>1000</v>
      </c>
      <c r="F205" s="55" t="str">
        <f>+IF(ISERROR(VLOOKUP($B205,Insumos!$C:$G,4,FALSE)),"",VLOOKUP($B205,Insumos!$C:$G,4,FALSE))</f>
        <v>GRAMOS</v>
      </c>
      <c r="G205" s="141">
        <v>5.0</v>
      </c>
      <c r="H205" s="56">
        <f t="shared" si="7"/>
        <v>7.5</v>
      </c>
    </row>
    <row r="206">
      <c r="A206" s="53">
        <v>7.0</v>
      </c>
      <c r="B206" s="55" t="s">
        <v>416</v>
      </c>
      <c r="C206" s="55" t="str">
        <f>+IF(ISERROR(VLOOKUP($B206,Insumos!$C:$G,3,FALSE)),"",VLOOKUP($B206,Insumos!$C:$G,3,FALSE))</f>
        <v>GRAMOS</v>
      </c>
      <c r="D206" s="56">
        <f>+IF(ISERROR(VLOOKUP($B206,Insumos!$C:$G,2,FALSE)),"",VLOOKUP($B206,Insumos!$C:$G,2,FALSE))</f>
        <v>1176.470588</v>
      </c>
      <c r="E206" s="57">
        <f>+IF(ISERROR(VLOOKUP($B206,Insumos!$C:$G,5,FALSE)),"",VLOOKUP($B206,Insumos!$C:$G,5,FALSE))</f>
        <v>1000</v>
      </c>
      <c r="F206" s="55" t="str">
        <f>+IF(ISERROR(VLOOKUP($B206,Insumos!$C:$G,4,FALSE)),"",VLOOKUP($B206,Insumos!$C:$G,4,FALSE))</f>
        <v>GRAMOS</v>
      </c>
      <c r="G206" s="141">
        <v>30.0</v>
      </c>
      <c r="H206" s="56">
        <f t="shared" si="7"/>
        <v>35.29</v>
      </c>
    </row>
    <row r="207">
      <c r="A207" s="53">
        <v>8.0</v>
      </c>
      <c r="B207" s="55" t="s">
        <v>86</v>
      </c>
      <c r="C207" s="55" t="str">
        <f>+IF(ISERROR(VLOOKUP($B207,Insumos!$C:$G,3,FALSE)),"",VLOOKUP($B207,Insumos!$C:$G,3,FALSE))</f>
        <v>MILILITROS</v>
      </c>
      <c r="D207" s="56">
        <f>+IF(ISERROR(VLOOKUP($B207,Insumos!$C:$G,2,FALSE)),"",VLOOKUP($B207,Insumos!$C:$G,2,FALSE))</f>
        <v>0</v>
      </c>
      <c r="E207" s="57">
        <f>+IF(ISERROR(VLOOKUP($B207,Insumos!$C:$G,5,FALSE)),"",VLOOKUP($B207,Insumos!$C:$G,5,FALSE))</f>
        <v>0</v>
      </c>
      <c r="F207" s="55" t="str">
        <f>+IF(ISERROR(VLOOKUP($B207,Insumos!$C:$G,4,FALSE)),"",VLOOKUP($B207,Insumos!$C:$G,4,FALSE))</f>
        <v>MILILITROS</v>
      </c>
      <c r="G207" s="141">
        <v>5.0</v>
      </c>
      <c r="H207" s="56">
        <f t="shared" si="7"/>
        <v>0</v>
      </c>
    </row>
    <row r="208">
      <c r="A208" s="53">
        <v>9.0</v>
      </c>
      <c r="B208" s="55" t="s">
        <v>420</v>
      </c>
      <c r="C208" s="55" t="str">
        <f>+IF(ISERROR(VLOOKUP($B208,Insumos!$C:$G,3,FALSE)),"",VLOOKUP($B208,Insumos!$C:$G,3,FALSE))</f>
        <v>GRAMOS</v>
      </c>
      <c r="D208" s="56">
        <f>+IF(ISERROR(VLOOKUP($B208,Insumos!$C:$G,2,FALSE)),"",VLOOKUP($B208,Insumos!$C:$G,2,FALSE))</f>
        <v>1500</v>
      </c>
      <c r="E208" s="57">
        <f>+IF(ISERROR(VLOOKUP($B208,Insumos!$C:$G,5,FALSE)),"",VLOOKUP($B208,Insumos!$C:$G,5,FALSE))</f>
        <v>1000</v>
      </c>
      <c r="F208" s="55" t="str">
        <f>+IF(ISERROR(VLOOKUP($B208,Insumos!$C:$G,4,FALSE)),"",VLOOKUP($B208,Insumos!$C:$G,4,FALSE))</f>
        <v>GRAMOS</v>
      </c>
      <c r="G208" s="141">
        <v>5.0</v>
      </c>
      <c r="H208" s="56">
        <f t="shared" si="7"/>
        <v>7.5</v>
      </c>
    </row>
    <row r="209">
      <c r="A209" s="53">
        <v>10.0</v>
      </c>
      <c r="B209" s="55" t="s">
        <v>124</v>
      </c>
      <c r="C209" s="55" t="str">
        <f>+IF(ISERROR(VLOOKUP($B209,Insumos!$C:$G,3,FALSE)),"",VLOOKUP($B209,Insumos!$C:$G,3,FALSE))</f>
        <v>GRAMOS</v>
      </c>
      <c r="D209" s="56">
        <f>+IF(ISERROR(VLOOKUP($B209,Insumos!$C:$G,2,FALSE)),"",VLOOKUP($B209,Insumos!$C:$G,2,FALSE))</f>
        <v>3529.411765</v>
      </c>
      <c r="E209" s="57">
        <f>+IF(ISERROR(VLOOKUP($B209,Insumos!$C:$G,5,FALSE)),"",VLOOKUP($B209,Insumos!$C:$G,5,FALSE))</f>
        <v>1000</v>
      </c>
      <c r="F209" s="55" t="str">
        <f>+IF(ISERROR(VLOOKUP($B209,Insumos!$C:$G,4,FALSE)),"",VLOOKUP($B209,Insumos!$C:$G,4,FALSE))</f>
        <v>GRAMOS</v>
      </c>
      <c r="G209" s="141">
        <v>45.0</v>
      </c>
      <c r="H209" s="56">
        <f t="shared" si="7"/>
        <v>158.82</v>
      </c>
    </row>
    <row r="210">
      <c r="A210" s="53">
        <v>11.0</v>
      </c>
      <c r="B210" s="55" t="s">
        <v>413</v>
      </c>
      <c r="C210" s="55" t="str">
        <f>+IF(ISERROR(VLOOKUP($B210,Insumos!$C:$G,3,FALSE)),"",VLOOKUP($B210,Insumos!$C:$G,3,FALSE))</f>
        <v>GRAMOS</v>
      </c>
      <c r="D210" s="56">
        <f>+IF(ISERROR(VLOOKUP($B210,Insumos!$C:$G,2,FALSE)),"",VLOOKUP($B210,Insumos!$C:$G,2,FALSE))</f>
        <v>1640.54</v>
      </c>
      <c r="E210" s="57">
        <f>+IF(ISERROR(VLOOKUP($B210,Insumos!$C:$G,5,FALSE)),"",VLOOKUP($B210,Insumos!$C:$G,5,FALSE))</f>
        <v>700</v>
      </c>
      <c r="F210" s="55" t="str">
        <f>+IF(ISERROR(VLOOKUP($B210,Insumos!$C:$G,4,FALSE)),"",VLOOKUP($B210,Insumos!$C:$G,4,FALSE))</f>
        <v>GRAMOS</v>
      </c>
      <c r="G210" s="141">
        <v>50.0</v>
      </c>
      <c r="H210" s="56">
        <f t="shared" si="7"/>
        <v>117.18</v>
      </c>
    </row>
    <row r="211">
      <c r="A211" s="53">
        <v>12.0</v>
      </c>
      <c r="B211" s="55" t="s">
        <v>132</v>
      </c>
      <c r="C211" s="55" t="str">
        <f>+IF(ISERROR(VLOOKUP($B211,Insumos!$C:$G,3,FALSE)),"",VLOOKUP($B211,Insumos!$C:$G,3,FALSE))</f>
        <v>UNIDAD</v>
      </c>
      <c r="D211" s="56">
        <f>+IF(ISERROR(VLOOKUP($B211,Insumos!$C:$G,2,FALSE)),"",VLOOKUP($B211,Insumos!$C:$G,2,FALSE))</f>
        <v>180</v>
      </c>
      <c r="E211" s="57">
        <f>+IF(ISERROR(VLOOKUP($B211,Insumos!$C:$G,5,FALSE)),"",VLOOKUP($B211,Insumos!$C:$G,5,FALSE))</f>
        <v>1</v>
      </c>
      <c r="F211" s="55" t="str">
        <f>+IF(ISERROR(VLOOKUP($B211,Insumos!$C:$G,4,FALSE)),"",VLOOKUP($B211,Insumos!$C:$G,4,FALSE))</f>
        <v>UNIDAD</v>
      </c>
      <c r="G211" s="141">
        <v>1.0</v>
      </c>
      <c r="H211" s="56">
        <f t="shared" si="7"/>
        <v>180</v>
      </c>
    </row>
    <row r="212">
      <c r="A212" s="53">
        <v>13.0</v>
      </c>
      <c r="B212" s="55" t="s">
        <v>305</v>
      </c>
      <c r="C212" s="55" t="str">
        <f>+IF(ISERROR(VLOOKUP($B212,Insumos!$C:$G,3,FALSE)),"",VLOOKUP($B212,Insumos!$C:$G,3,FALSE))</f>
        <v>UNIDAD</v>
      </c>
      <c r="D212" s="56">
        <f>+IF(ISERROR(VLOOKUP($B212,Insumos!$C:$G,2,FALSE)),"",VLOOKUP($B212,Insumos!$C:$G,2,FALSE))</f>
        <v>52</v>
      </c>
      <c r="E212" s="57">
        <f>+IF(ISERROR(VLOOKUP($B212,Insumos!$C:$G,5,FALSE)),"",VLOOKUP($B212,Insumos!$C:$G,5,FALSE))</f>
        <v>1</v>
      </c>
      <c r="F212" s="55" t="str">
        <f>+IF(ISERROR(VLOOKUP($B212,Insumos!$C:$G,4,FALSE)),"",VLOOKUP($B212,Insumos!$C:$G,4,FALSE))</f>
        <v>UNIDAD</v>
      </c>
      <c r="G212" s="141">
        <v>1.0</v>
      </c>
      <c r="H212" s="56">
        <f t="shared" si="7"/>
        <v>52</v>
      </c>
    </row>
    <row r="213">
      <c r="A213" s="53">
        <v>14.0</v>
      </c>
      <c r="B213" s="55" t="s">
        <v>309</v>
      </c>
      <c r="C213" s="55" t="str">
        <f>+IF(ISERROR(VLOOKUP($B213,Insumos!$C:$G,3,FALSE)),"",VLOOKUP($B213,Insumos!$C:$G,3,FALSE))</f>
        <v>UNIDAD</v>
      </c>
      <c r="D213" s="56">
        <f>+IF(ISERROR(VLOOKUP($B213,Insumos!$C:$G,2,FALSE)),"",VLOOKUP($B213,Insumos!$C:$G,2,FALSE))</f>
        <v>23.53</v>
      </c>
      <c r="E213" s="57">
        <f>+IF(ISERROR(VLOOKUP($B213,Insumos!$C:$G,5,FALSE)),"",VLOOKUP($B213,Insumos!$C:$G,5,FALSE))</f>
        <v>1</v>
      </c>
      <c r="F213" s="55" t="str">
        <f>+IF(ISERROR(VLOOKUP($B213,Insumos!$C:$G,4,FALSE)),"",VLOOKUP($B213,Insumos!$C:$G,4,FALSE))</f>
        <v>UNIDAD</v>
      </c>
      <c r="G213" s="141">
        <v>1.0</v>
      </c>
      <c r="H213" s="56">
        <f t="shared" si="7"/>
        <v>23.53</v>
      </c>
    </row>
    <row r="214">
      <c r="A214" s="53">
        <v>15.0</v>
      </c>
      <c r="B214" s="55" t="s">
        <v>310</v>
      </c>
      <c r="C214" s="55" t="str">
        <f>+IF(ISERROR(VLOOKUP($B214,Insumos!$C:$G,3,FALSE)),"",VLOOKUP($B214,Insumos!$C:$G,3,FALSE))</f>
        <v>UNIDAD</v>
      </c>
      <c r="D214" s="56">
        <f>+IF(ISERROR(VLOOKUP($B214,Insumos!$C:$G,2,FALSE)),"",VLOOKUP($B214,Insumos!$C:$G,2,FALSE))</f>
        <v>15.13</v>
      </c>
      <c r="E214" s="57">
        <f>+IF(ISERROR(VLOOKUP($B214,Insumos!$C:$G,5,FALSE)),"",VLOOKUP($B214,Insumos!$C:$G,5,FALSE))</f>
        <v>1</v>
      </c>
      <c r="F214" s="55" t="str">
        <f>+IF(ISERROR(VLOOKUP($B214,Insumos!$C:$G,4,FALSE)),"",VLOOKUP($B214,Insumos!$C:$G,4,FALSE))</f>
        <v>UNIDAD</v>
      </c>
      <c r="G214" s="141">
        <v>1.0</v>
      </c>
      <c r="H214" s="56">
        <f t="shared" si="7"/>
        <v>15.13</v>
      </c>
    </row>
    <row r="215">
      <c r="A215" s="53">
        <v>16.0</v>
      </c>
      <c r="B215" s="55" t="s">
        <v>314</v>
      </c>
      <c r="C215" s="55" t="str">
        <f>+IF(ISERROR(VLOOKUP($B215,Insumos!$C:$G,3,FALSE)),"",VLOOKUP($B215,Insumos!$C:$G,3,FALSE))</f>
        <v>UNIDAD</v>
      </c>
      <c r="D215" s="56">
        <f>+IF(ISERROR(VLOOKUP($B215,Insumos!$C:$G,2,FALSE)),"",VLOOKUP($B215,Insumos!$C:$G,2,FALSE))</f>
        <v>10.5</v>
      </c>
      <c r="E215" s="57">
        <f>+IF(ISERROR(VLOOKUP($B215,Insumos!$C:$G,5,FALSE)),"",VLOOKUP($B215,Insumos!$C:$G,5,FALSE))</f>
        <v>1</v>
      </c>
      <c r="F215" s="55" t="str">
        <f>+IF(ISERROR(VLOOKUP($B215,Insumos!$C:$G,4,FALSE)),"",VLOOKUP($B215,Insumos!$C:$G,4,FALSE))</f>
        <v>UNIDAD</v>
      </c>
      <c r="G215" s="141">
        <v>1.0</v>
      </c>
      <c r="H215" s="56">
        <f t="shared" si="7"/>
        <v>10.5</v>
      </c>
    </row>
    <row r="216">
      <c r="A216" s="53">
        <v>17.0</v>
      </c>
      <c r="B216" s="55" t="s">
        <v>311</v>
      </c>
      <c r="C216" s="55" t="str">
        <f>+IF(ISERROR(VLOOKUP($B216,Insumos!$C:$G,3,FALSE)),"",VLOOKUP($B216,Insumos!$C:$G,3,FALSE))</f>
        <v>UNIDAD</v>
      </c>
      <c r="D216" s="56">
        <f>+IF(ISERROR(VLOOKUP($B216,Insumos!$C:$G,2,FALSE)),"",VLOOKUP($B216,Insumos!$C:$G,2,FALSE))</f>
        <v>75.25</v>
      </c>
      <c r="E216" s="57">
        <f>+IF(ISERROR(VLOOKUP($B216,Insumos!$C:$G,5,FALSE)),"",VLOOKUP($B216,Insumos!$C:$G,5,FALSE))</f>
        <v>1</v>
      </c>
      <c r="F216" s="55" t="str">
        <f>+IF(ISERROR(VLOOKUP($B216,Insumos!$C:$G,4,FALSE)),"",VLOOKUP($B216,Insumos!$C:$G,4,FALSE))</f>
        <v>UNIDAD</v>
      </c>
      <c r="G216" s="141">
        <v>1.0</v>
      </c>
      <c r="H216" s="56">
        <f t="shared" si="7"/>
        <v>75.25</v>
      </c>
    </row>
    <row r="217">
      <c r="A217" s="53">
        <v>18.0</v>
      </c>
      <c r="B217" s="55" t="s">
        <v>312</v>
      </c>
      <c r="C217" s="55" t="str">
        <f>+IF(ISERROR(VLOOKUP($B217,Insumos!$C:$G,3,FALSE)),"",VLOOKUP($B217,Insumos!$C:$G,3,FALSE))</f>
        <v>UNIDAD</v>
      </c>
      <c r="D217" s="56">
        <f>+IF(ISERROR(VLOOKUP($B217,Insumos!$C:$G,2,FALSE)),"",VLOOKUP($B217,Insumos!$C:$G,2,FALSE))</f>
        <v>90.25</v>
      </c>
      <c r="E217" s="57">
        <f>+IF(ISERROR(VLOOKUP($B217,Insumos!$C:$G,5,FALSE)),"",VLOOKUP($B217,Insumos!$C:$G,5,FALSE))</f>
        <v>1</v>
      </c>
      <c r="F217" s="55" t="str">
        <f>+IF(ISERROR(VLOOKUP($B217,Insumos!$C:$G,4,FALSE)),"",VLOOKUP($B217,Insumos!$C:$G,4,FALSE))</f>
        <v>UNIDAD</v>
      </c>
      <c r="G217" s="141">
        <v>1.0</v>
      </c>
      <c r="H217" s="56">
        <f t="shared" si="7"/>
        <v>90.25</v>
      </c>
    </row>
    <row r="218">
      <c r="A218" s="53">
        <v>19.0</v>
      </c>
      <c r="B218" s="55" t="s">
        <v>313</v>
      </c>
      <c r="C218" s="55" t="str">
        <f>+IF(ISERROR(VLOOKUP($B218,Insumos!$C:$G,3,FALSE)),"",VLOOKUP($B218,Insumos!$C:$G,3,FALSE))</f>
        <v>GRAMOS</v>
      </c>
      <c r="D218" s="56">
        <f>+IF(ISERROR(VLOOKUP($B218,Insumos!$C:$G,2,FALSE)),"",VLOOKUP($B218,Insumos!$C:$G,2,FALSE))</f>
        <v>6750</v>
      </c>
      <c r="E218" s="57">
        <f>+IF(ISERROR(VLOOKUP($B218,Insumos!$C:$G,5,FALSE)),"",VLOOKUP($B218,Insumos!$C:$G,5,FALSE))</f>
        <v>1000</v>
      </c>
      <c r="F218" s="55" t="str">
        <f>+IF(ISERROR(VLOOKUP($B218,Insumos!$C:$G,4,FALSE)),"",VLOOKUP($B218,Insumos!$C:$G,4,FALSE))</f>
        <v>GRAMOS</v>
      </c>
      <c r="G218" s="141">
        <v>8.0</v>
      </c>
      <c r="H218" s="56">
        <f t="shared" si="7"/>
        <v>54</v>
      </c>
    </row>
    <row r="219">
      <c r="A219" s="53">
        <v>20.0</v>
      </c>
      <c r="B219" s="55" t="s">
        <v>156</v>
      </c>
      <c r="C219" s="55" t="str">
        <f>+IF(ISERROR(VLOOKUP($B219,Insumos!$C:$G,3,FALSE)),"",VLOOKUP($B219,Insumos!$C:$G,3,FALSE))</f>
        <v>GRAMOS</v>
      </c>
      <c r="D219" s="56">
        <f>+IF(ISERROR(VLOOKUP($B219,Insumos!$C:$G,2,FALSE)),"",VLOOKUP($B219,Insumos!$C:$G,2,FALSE))</f>
        <v>909</v>
      </c>
      <c r="E219" s="57">
        <f>+IF(ISERROR(VLOOKUP($B219,Insumos!$C:$G,5,FALSE)),"",VLOOKUP($B219,Insumos!$C:$G,5,FALSE))</f>
        <v>1000</v>
      </c>
      <c r="F219" s="55" t="str">
        <f>+IF(ISERROR(VLOOKUP($B219,Insumos!$C:$G,4,FALSE)),"",VLOOKUP($B219,Insumos!$C:$G,4,FALSE))</f>
        <v>GRAMOS</v>
      </c>
      <c r="G219" s="141">
        <v>8.0</v>
      </c>
      <c r="H219" s="56">
        <f t="shared" si="7"/>
        <v>7.27</v>
      </c>
    </row>
    <row r="220">
      <c r="A220" s="53">
        <v>21.0</v>
      </c>
      <c r="B220" s="55" t="s">
        <v>303</v>
      </c>
      <c r="C220" s="55" t="str">
        <f>+IF(ISERROR(VLOOKUP($B220,Insumos!$C:$G,3,FALSE)),"",VLOOKUP($B220,Insumos!$C:$G,3,FALSE))</f>
        <v>UNIDAD</v>
      </c>
      <c r="D220" s="56">
        <f>+IF(ISERROR(VLOOKUP($B220,Insumos!$C:$G,2,FALSE)),"",VLOOKUP($B220,Insumos!$C:$G,2,FALSE))</f>
        <v>10</v>
      </c>
      <c r="E220" s="57">
        <f>+IF(ISERROR(VLOOKUP($B220,Insumos!$C:$G,5,FALSE)),"",VLOOKUP($B220,Insumos!$C:$G,5,FALSE))</f>
        <v>1</v>
      </c>
      <c r="F220" s="55" t="str">
        <f>+IF(ISERROR(VLOOKUP($B220,Insumos!$C:$G,4,FALSE)),"",VLOOKUP($B220,Insumos!$C:$G,4,FALSE))</f>
        <v>UNIDAD</v>
      </c>
      <c r="G220" s="141">
        <v>2.0</v>
      </c>
      <c r="H220" s="56">
        <f t="shared" si="7"/>
        <v>20</v>
      </c>
    </row>
    <row r="221">
      <c r="A221" s="53">
        <v>22.0</v>
      </c>
      <c r="B221" s="55" t="s">
        <v>304</v>
      </c>
      <c r="C221" s="55" t="str">
        <f>+IF(ISERROR(VLOOKUP($B221,Insumos!$C:$G,3,FALSE)),"",VLOOKUP($B221,Insumos!$C:$G,3,FALSE))</f>
        <v>UNIDAD</v>
      </c>
      <c r="D221" s="56">
        <f>+IF(ISERROR(VLOOKUP($B221,Insumos!$C:$G,2,FALSE)),"",VLOOKUP($B221,Insumos!$C:$G,2,FALSE))</f>
        <v>9</v>
      </c>
      <c r="E221" s="57">
        <f>+IF(ISERROR(VLOOKUP($B221,Insumos!$C:$G,5,FALSE)),"",VLOOKUP($B221,Insumos!$C:$G,5,FALSE))</f>
        <v>1</v>
      </c>
      <c r="F221" s="55" t="str">
        <f>+IF(ISERROR(VLOOKUP($B221,Insumos!$C:$G,4,FALSE)),"",VLOOKUP($B221,Insumos!$C:$G,4,FALSE))</f>
        <v>UNIDAD</v>
      </c>
      <c r="G221" s="141">
        <v>2.0</v>
      </c>
      <c r="H221" s="56">
        <f t="shared" si="7"/>
        <v>18</v>
      </c>
    </row>
    <row r="222">
      <c r="A222" s="53">
        <v>23.0</v>
      </c>
      <c r="B222" s="55" t="s">
        <v>315</v>
      </c>
      <c r="C222" s="55" t="str">
        <f>+IF(ISERROR(VLOOKUP($B222,Insumos!$C:$G,3,FALSE)),"",VLOOKUP($B222,Insumos!$C:$G,3,FALSE))</f>
        <v>UNIDAD</v>
      </c>
      <c r="D222" s="56">
        <f>+IF(ISERROR(VLOOKUP($B222,Insumos!$C:$G,2,FALSE)),"",VLOOKUP($B222,Insumos!$C:$G,2,FALSE))</f>
        <v>170</v>
      </c>
      <c r="E222" s="57">
        <f>+IF(ISERROR(VLOOKUP($B222,Insumos!$C:$G,5,FALSE)),"",VLOOKUP($B222,Insumos!$C:$G,5,FALSE))</f>
        <v>1</v>
      </c>
      <c r="F222" s="55" t="str">
        <f>+IF(ISERROR(VLOOKUP($B222,Insumos!$C:$G,4,FALSE)),"",VLOOKUP($B222,Insumos!$C:$G,4,FALSE))</f>
        <v>UNIDAD</v>
      </c>
      <c r="G222" s="141">
        <v>1.0</v>
      </c>
      <c r="H222" s="56">
        <f t="shared" si="7"/>
        <v>170</v>
      </c>
    </row>
    <row r="223">
      <c r="A223" s="53">
        <v>24.0</v>
      </c>
      <c r="B223" s="55"/>
      <c r="C223" s="55" t="str">
        <f>+IF(ISERROR(VLOOKUP($B223,Insumos!$C:$G,3,FALSE)),"",VLOOKUP($B223,Insumos!$C:$G,3,FALSE))</f>
        <v/>
      </c>
      <c r="D223" s="56" t="str">
        <f>+IF(ISERROR(VLOOKUP($B223,Insumos!$C:$G,2,FALSE)),"",VLOOKUP($B223,Insumos!$C:$G,2,FALSE))</f>
        <v/>
      </c>
      <c r="E223" s="57" t="str">
        <f>+IF(ISERROR(VLOOKUP($B223,Insumos!$C:$G,5,FALSE)),"",VLOOKUP($B223,Insumos!$C:$G,5,FALSE))</f>
        <v/>
      </c>
      <c r="F223" s="55" t="str">
        <f>+IF(ISERROR(VLOOKUP($B223,Insumos!$C:$G,4,FALSE)),"",VLOOKUP($B223,Insumos!$C:$G,4,FALSE))</f>
        <v/>
      </c>
      <c r="G223" s="141"/>
      <c r="H223" s="56">
        <f t="shared" si="7"/>
        <v>0</v>
      </c>
    </row>
    <row r="224">
      <c r="A224" s="42"/>
      <c r="B224" s="140"/>
      <c r="C224" s="41"/>
      <c r="D224" s="44"/>
      <c r="E224" s="45"/>
      <c r="F224" s="41"/>
      <c r="G224" s="67" t="s">
        <v>566</v>
      </c>
      <c r="H224" s="68">
        <f>+SUM(H200:H223)</f>
        <v>2029.48</v>
      </c>
    </row>
    <row r="225">
      <c r="A225" s="42"/>
      <c r="B225" s="140"/>
      <c r="C225" s="41"/>
      <c r="D225" s="44"/>
      <c r="E225" s="45"/>
      <c r="F225" s="41"/>
      <c r="G225" s="67" t="s">
        <v>569</v>
      </c>
      <c r="H225" s="142">
        <f>+H224/10</f>
        <v>202.948</v>
      </c>
    </row>
    <row r="226">
      <c r="A226" s="42"/>
      <c r="B226" s="140"/>
      <c r="C226" s="41"/>
      <c r="D226" s="44"/>
      <c r="E226" s="45"/>
      <c r="F226" s="41"/>
      <c r="G226" s="67" t="s">
        <v>570</v>
      </c>
      <c r="H226" s="143">
        <f>(H224+H225)*1.19</f>
        <v>2656.58932</v>
      </c>
    </row>
    <row r="227">
      <c r="A227" s="42"/>
      <c r="B227" s="140"/>
      <c r="C227" s="41"/>
      <c r="D227" s="44"/>
      <c r="E227" s="45"/>
      <c r="F227" s="41"/>
      <c r="G227" s="67" t="s">
        <v>571</v>
      </c>
      <c r="H227" s="144">
        <f>+H226/H228</f>
        <v>0.3324892766</v>
      </c>
    </row>
    <row r="228">
      <c r="A228" s="42"/>
      <c r="B228" s="140"/>
      <c r="C228" s="41"/>
      <c r="D228" s="44"/>
      <c r="E228" s="45"/>
      <c r="F228" s="41"/>
      <c r="G228" s="67" t="s">
        <v>572</v>
      </c>
      <c r="H228" s="145">
        <v>7990.0</v>
      </c>
    </row>
    <row r="231">
      <c r="A231" s="138" t="s">
        <v>562</v>
      </c>
      <c r="B231" s="139" t="s">
        <v>1081</v>
      </c>
      <c r="C231" s="34"/>
      <c r="D231" s="35"/>
      <c r="E231" s="36"/>
      <c r="F231" s="37"/>
      <c r="G231" s="38"/>
      <c r="H231" s="35"/>
    </row>
    <row r="232">
      <c r="A232" s="42"/>
      <c r="B232" s="140"/>
      <c r="C232" s="42"/>
      <c r="D232" s="44"/>
      <c r="E232" s="45"/>
      <c r="F232" s="42"/>
      <c r="G232" s="46"/>
      <c r="H232" s="44"/>
    </row>
    <row r="233">
      <c r="A233" s="48" t="s">
        <v>476</v>
      </c>
      <c r="B233" s="48" t="s">
        <v>477</v>
      </c>
      <c r="C233" s="48" t="s">
        <v>478</v>
      </c>
      <c r="D233" s="49" t="s">
        <v>564</v>
      </c>
      <c r="E233" s="50" t="s">
        <v>10</v>
      </c>
      <c r="F233" s="48" t="s">
        <v>480</v>
      </c>
      <c r="G233" s="51" t="s">
        <v>481</v>
      </c>
      <c r="H233" s="49" t="s">
        <v>565</v>
      </c>
    </row>
    <row r="234">
      <c r="A234" s="53">
        <v>1.0</v>
      </c>
      <c r="B234" s="55" t="s">
        <v>69</v>
      </c>
      <c r="C234" s="55" t="str">
        <f>+IF(ISERROR(VLOOKUP($B234,Insumos!$C:$G,3,FALSE)),"",VLOOKUP($B234,Insumos!$C:$G,3,FALSE))</f>
        <v>GRAMOS</v>
      </c>
      <c r="D234" s="56">
        <f>+IF(ISERROR(VLOOKUP($B234,Insumos!$C:$G,2,FALSE)),"",VLOOKUP($B234,Insumos!$C:$G,2,FALSE))</f>
        <v>2777.79</v>
      </c>
      <c r="E234" s="57">
        <f>+IF(ISERROR(VLOOKUP($B234,Insumos!$C:$G,5,FALSE)),"",VLOOKUP($B234,Insumos!$C:$G,5,FALSE))</f>
        <v>5700</v>
      </c>
      <c r="F234" s="55" t="str">
        <f>+IF(ISERROR(VLOOKUP($B234,Insumos!$C:$G,4,FALSE)),"",VLOOKUP($B234,Insumos!$C:$G,4,FALSE))</f>
        <v>GRAMOS</v>
      </c>
      <c r="G234" s="141">
        <v>110.0</v>
      </c>
      <c r="H234" s="56">
        <f t="shared" ref="H234:H258" si="8">IF(ISERROR(ROUND(+D234/E234*G234,2)),0,ROUND(+D234/E234*G234,2))</f>
        <v>53.61</v>
      </c>
    </row>
    <row r="235">
      <c r="A235" s="53">
        <v>2.0</v>
      </c>
      <c r="B235" s="55" t="s">
        <v>52</v>
      </c>
      <c r="C235" s="55" t="str">
        <f>+IF(ISERROR(VLOOKUP($B235,Insumos!$C:$G,3,FALSE)),"",VLOOKUP($B235,Insumos!$C:$G,3,FALSE))</f>
        <v>UNIDAD</v>
      </c>
      <c r="D235" s="56">
        <f>+IF(ISERROR(VLOOKUP($B235,Insumos!$C:$G,2,FALSE)),"",VLOOKUP($B235,Insumos!$C:$G,2,FALSE))</f>
        <v>5000</v>
      </c>
      <c r="E235" s="57">
        <f>+IF(ISERROR(VLOOKUP($B235,Insumos!$C:$G,5,FALSE)),"",VLOOKUP($B235,Insumos!$C:$G,5,FALSE))</f>
        <v>100</v>
      </c>
      <c r="F235" s="55" t="str">
        <f>+IF(ISERROR(VLOOKUP($B235,Insumos!$C:$G,4,FALSE)),"",VLOOKUP($B235,Insumos!$C:$G,4,FALSE))</f>
        <v>UNIDAD</v>
      </c>
      <c r="G235" s="141">
        <v>0.5</v>
      </c>
      <c r="H235" s="56">
        <f t="shared" si="8"/>
        <v>25</v>
      </c>
    </row>
    <row r="236">
      <c r="A236" s="53">
        <v>3.0</v>
      </c>
      <c r="B236" s="55" t="s">
        <v>103</v>
      </c>
      <c r="C236" s="55" t="str">
        <f>+IF(ISERROR(VLOOKUP($B236,Insumos!$C:$G,3,FALSE)),"",VLOOKUP($B236,Insumos!$C:$G,3,FALSE))</f>
        <v>GRAMOS</v>
      </c>
      <c r="D236" s="56">
        <f>+IF(ISERROR(VLOOKUP($B236,Insumos!$C:$G,2,FALSE)),"",VLOOKUP($B236,Insumos!$C:$G,2,FALSE))</f>
        <v>6302.521008</v>
      </c>
      <c r="E236" s="57">
        <f>+IF(ISERROR(VLOOKUP($B236,Insumos!$C:$G,5,FALSE)),"",VLOOKUP($B236,Insumos!$C:$G,5,FALSE))</f>
        <v>1000</v>
      </c>
      <c r="F236" s="55" t="str">
        <f>+IF(ISERROR(VLOOKUP($B236,Insumos!$C:$G,4,FALSE)),"",VLOOKUP($B236,Insumos!$C:$G,4,FALSE))</f>
        <v>GRAMOS</v>
      </c>
      <c r="G236" s="141">
        <v>10.0</v>
      </c>
      <c r="H236" s="56">
        <f t="shared" si="8"/>
        <v>63.03</v>
      </c>
    </row>
    <row r="237">
      <c r="A237" s="53">
        <v>4.0</v>
      </c>
      <c r="B237" s="55" t="s">
        <v>232</v>
      </c>
      <c r="C237" s="55" t="str">
        <f>+IF(ISERROR(VLOOKUP($B237,Insumos!$C:$G,3,FALSE)),"",VLOOKUP($B237,Insumos!$C:$G,3,FALSE))</f>
        <v>GRAMOS</v>
      </c>
      <c r="D237" s="56">
        <f>+IF(ISERROR(VLOOKUP($B237,Insumos!$C:$G,2,FALSE)),"",VLOOKUP($B237,Insumos!$C:$G,2,FALSE))</f>
        <v>3529.411765</v>
      </c>
      <c r="E237" s="57">
        <f>+IF(ISERROR(VLOOKUP($B237,Insumos!$C:$G,5,FALSE)),"",VLOOKUP($B237,Insumos!$C:$G,5,FALSE))</f>
        <v>1000</v>
      </c>
      <c r="F237" s="55" t="str">
        <f>+IF(ISERROR(VLOOKUP($B237,Insumos!$C:$G,4,FALSE)),"",VLOOKUP($B237,Insumos!$C:$G,4,FALSE))</f>
        <v>GRAMOS</v>
      </c>
      <c r="G237" s="141">
        <v>40.0</v>
      </c>
      <c r="H237" s="56">
        <f t="shared" si="8"/>
        <v>141.18</v>
      </c>
    </row>
    <row r="238">
      <c r="A238" s="53">
        <v>5.0</v>
      </c>
      <c r="B238" s="55" t="s">
        <v>231</v>
      </c>
      <c r="C238" s="55" t="str">
        <f>+IF(ISERROR(VLOOKUP($B238,Insumos!$C:$G,3,FALSE)),"",VLOOKUP($B238,Insumos!$C:$G,3,FALSE))</f>
        <v>GRAMOS</v>
      </c>
      <c r="D238" s="56">
        <f>+IF(ISERROR(VLOOKUP($B238,Insumos!$C:$G,2,FALSE)),"",VLOOKUP($B238,Insumos!$C:$G,2,FALSE))</f>
        <v>1635.294118</v>
      </c>
      <c r="E238" s="57">
        <f>+IF(ISERROR(VLOOKUP($B238,Insumos!$C:$G,5,FALSE)),"",VLOOKUP($B238,Insumos!$C:$G,5,FALSE))</f>
        <v>1000</v>
      </c>
      <c r="F238" s="55" t="str">
        <f>+IF(ISERROR(VLOOKUP($B238,Insumos!$C:$G,4,FALSE)),"",VLOOKUP($B238,Insumos!$C:$G,4,FALSE))</f>
        <v>GRAMOS</v>
      </c>
      <c r="G238" s="141">
        <v>50.0</v>
      </c>
      <c r="H238" s="56">
        <f t="shared" si="8"/>
        <v>81.76</v>
      </c>
    </row>
    <row r="239">
      <c r="A239" s="53">
        <v>6.0</v>
      </c>
      <c r="B239" s="55" t="s">
        <v>86</v>
      </c>
      <c r="C239" s="55" t="str">
        <f>+IF(ISERROR(VLOOKUP($B239,Insumos!$C:$G,3,FALSE)),"",VLOOKUP($B239,Insumos!$C:$G,3,FALSE))</f>
        <v>MILILITROS</v>
      </c>
      <c r="D239" s="56">
        <f>+IF(ISERROR(VLOOKUP($B239,Insumos!$C:$G,2,FALSE)),"",VLOOKUP($B239,Insumos!$C:$G,2,FALSE))</f>
        <v>0</v>
      </c>
      <c r="E239" s="57">
        <f>+IF(ISERROR(VLOOKUP($B239,Insumos!$C:$G,5,FALSE)),"",VLOOKUP($B239,Insumos!$C:$G,5,FALSE))</f>
        <v>0</v>
      </c>
      <c r="F239" s="55" t="str">
        <f>+IF(ISERROR(VLOOKUP($B239,Insumos!$C:$G,4,FALSE)),"",VLOOKUP($B239,Insumos!$C:$G,4,FALSE))</f>
        <v>MILILITROS</v>
      </c>
      <c r="G239" s="141">
        <v>5.0</v>
      </c>
      <c r="H239" s="56">
        <f t="shared" si="8"/>
        <v>0</v>
      </c>
    </row>
    <row r="240">
      <c r="A240" s="53">
        <v>7.0</v>
      </c>
      <c r="B240" s="55" t="s">
        <v>420</v>
      </c>
      <c r="C240" s="55" t="str">
        <f>+IF(ISERROR(VLOOKUP($B240,Insumos!$C:$G,3,FALSE)),"",VLOOKUP($B240,Insumos!$C:$G,3,FALSE))</f>
        <v>GRAMOS</v>
      </c>
      <c r="D240" s="56">
        <f>+IF(ISERROR(VLOOKUP($B240,Insumos!$C:$G,2,FALSE)),"",VLOOKUP($B240,Insumos!$C:$G,2,FALSE))</f>
        <v>1500</v>
      </c>
      <c r="E240" s="57">
        <f>+IF(ISERROR(VLOOKUP($B240,Insumos!$C:$G,5,FALSE)),"",VLOOKUP($B240,Insumos!$C:$G,5,FALSE))</f>
        <v>1000</v>
      </c>
      <c r="F240" s="55" t="str">
        <f>+IF(ISERROR(VLOOKUP($B240,Insumos!$C:$G,4,FALSE)),"",VLOOKUP($B240,Insumos!$C:$G,4,FALSE))</f>
        <v>GRAMOS</v>
      </c>
      <c r="G240" s="141">
        <v>5.0</v>
      </c>
      <c r="H240" s="56">
        <f t="shared" si="8"/>
        <v>7.5</v>
      </c>
    </row>
    <row r="241">
      <c r="A241" s="53">
        <v>8.0</v>
      </c>
      <c r="B241" s="55" t="s">
        <v>56</v>
      </c>
      <c r="C241" s="55" t="str">
        <f>+IF(ISERROR(VLOOKUP($B241,Insumos!$C:$G,3,FALSE)),"",VLOOKUP($B241,Insumos!$C:$G,3,FALSE))</f>
        <v>GRAMOS</v>
      </c>
      <c r="D241" s="56">
        <f>+IF(ISERROR(VLOOKUP($B241,Insumos!$C:$G,2,FALSE)),"",VLOOKUP($B241,Insumos!$C:$G,2,FALSE))</f>
        <v>1690</v>
      </c>
      <c r="E241" s="57">
        <f>+IF(ISERROR(VLOOKUP($B241,Insumos!$C:$G,5,FALSE)),"",VLOOKUP($B241,Insumos!$C:$G,5,FALSE))</f>
        <v>1000</v>
      </c>
      <c r="F241" s="55" t="str">
        <f>+IF(ISERROR(VLOOKUP($B241,Insumos!$C:$G,4,FALSE)),"",VLOOKUP($B241,Insumos!$C:$G,4,FALSE))</f>
        <v>GRAMOS</v>
      </c>
      <c r="G241" s="141">
        <v>5.0</v>
      </c>
      <c r="H241" s="56">
        <f t="shared" si="8"/>
        <v>8.45</v>
      </c>
    </row>
    <row r="242">
      <c r="A242" s="53">
        <v>9.0</v>
      </c>
      <c r="B242" s="55" t="s">
        <v>122</v>
      </c>
      <c r="C242" s="55" t="str">
        <f>+IF(ISERROR(VLOOKUP($B242,Insumos!$C:$G,3,FALSE)),"",VLOOKUP($B242,Insumos!$C:$G,3,FALSE))</f>
        <v>MILILITROS</v>
      </c>
      <c r="D242" s="56">
        <f>+IF(ISERROR(VLOOKUP($B242,Insumos!$C:$G,2,FALSE)),"",VLOOKUP($B242,Insumos!$C:$G,2,FALSE))</f>
        <v>5974.48</v>
      </c>
      <c r="E242" s="57">
        <f>+IF(ISERROR(VLOOKUP($B242,Insumos!$C:$G,5,FALSE)),"",VLOOKUP($B242,Insumos!$C:$G,5,FALSE))</f>
        <v>880</v>
      </c>
      <c r="F242" s="55" t="str">
        <f>+IF(ISERROR(VLOOKUP($B242,Insumos!$C:$G,4,FALSE)),"",VLOOKUP($B242,Insumos!$C:$G,4,FALSE))</f>
        <v>MILILITROS</v>
      </c>
      <c r="G242" s="141">
        <v>50.0</v>
      </c>
      <c r="H242" s="56">
        <f t="shared" si="8"/>
        <v>339.46</v>
      </c>
    </row>
    <row r="243">
      <c r="A243" s="53">
        <v>10.0</v>
      </c>
      <c r="B243" s="55" t="s">
        <v>187</v>
      </c>
      <c r="C243" s="55" t="str">
        <f>+IF(ISERROR(VLOOKUP($B243,Insumos!$C:$G,3,FALSE)),"",VLOOKUP($B243,Insumos!$C:$G,3,FALSE))</f>
        <v>GRAMOS</v>
      </c>
      <c r="D243" s="56">
        <f>+IF(ISERROR(VLOOKUP($B243,Insumos!$C:$G,2,FALSE)),"",VLOOKUP($B243,Insumos!$C:$G,2,FALSE))</f>
        <v>3645</v>
      </c>
      <c r="E243" s="57">
        <f>+IF(ISERROR(VLOOKUP($B243,Insumos!$C:$G,5,FALSE)),"",VLOOKUP($B243,Insumos!$C:$G,5,FALSE))</f>
        <v>1000</v>
      </c>
      <c r="F243" s="55" t="str">
        <f>+IF(ISERROR(VLOOKUP($B243,Insumos!$C:$G,4,FALSE)),"",VLOOKUP($B243,Insumos!$C:$G,4,FALSE))</f>
        <v>GRAMOS</v>
      </c>
      <c r="G243" s="141">
        <v>5.0</v>
      </c>
      <c r="H243" s="56">
        <f t="shared" si="8"/>
        <v>18.23</v>
      </c>
    </row>
    <row r="244">
      <c r="A244" s="53">
        <v>11.0</v>
      </c>
      <c r="B244" s="55" t="s">
        <v>132</v>
      </c>
      <c r="C244" s="55" t="str">
        <f>+IF(ISERROR(VLOOKUP($B244,Insumos!$C:$G,3,FALSE)),"",VLOOKUP($B244,Insumos!$C:$G,3,FALSE))</f>
        <v>UNIDAD</v>
      </c>
      <c r="D244" s="56">
        <f>+IF(ISERROR(VLOOKUP($B244,Insumos!$C:$G,2,FALSE)),"",VLOOKUP($B244,Insumos!$C:$G,2,FALSE))</f>
        <v>180</v>
      </c>
      <c r="E244" s="57">
        <f>+IF(ISERROR(VLOOKUP($B244,Insumos!$C:$G,5,FALSE)),"",VLOOKUP($B244,Insumos!$C:$G,5,FALSE))</f>
        <v>1</v>
      </c>
      <c r="F244" s="55" t="str">
        <f>+IF(ISERROR(VLOOKUP($B244,Insumos!$C:$G,4,FALSE)),"",VLOOKUP($B244,Insumos!$C:$G,4,FALSE))</f>
        <v>UNIDAD</v>
      </c>
      <c r="G244" s="141">
        <v>1.0</v>
      </c>
      <c r="H244" s="56">
        <f t="shared" si="8"/>
        <v>180</v>
      </c>
    </row>
    <row r="245">
      <c r="A245" s="53">
        <v>12.0</v>
      </c>
      <c r="B245" s="55" t="s">
        <v>305</v>
      </c>
      <c r="C245" s="55" t="str">
        <f>+IF(ISERROR(VLOOKUP($B245,Insumos!$C:$G,3,FALSE)),"",VLOOKUP($B245,Insumos!$C:$G,3,FALSE))</f>
        <v>UNIDAD</v>
      </c>
      <c r="D245" s="56">
        <f>+IF(ISERROR(VLOOKUP($B245,Insumos!$C:$G,2,FALSE)),"",VLOOKUP($B245,Insumos!$C:$G,2,FALSE))</f>
        <v>52</v>
      </c>
      <c r="E245" s="57">
        <f>+IF(ISERROR(VLOOKUP($B245,Insumos!$C:$G,5,FALSE)),"",VLOOKUP($B245,Insumos!$C:$G,5,FALSE))</f>
        <v>1</v>
      </c>
      <c r="F245" s="55" t="str">
        <f>+IF(ISERROR(VLOOKUP($B245,Insumos!$C:$G,4,FALSE)),"",VLOOKUP($B245,Insumos!$C:$G,4,FALSE))</f>
        <v>UNIDAD</v>
      </c>
      <c r="G245" s="141">
        <v>1.0</v>
      </c>
      <c r="H245" s="56">
        <f t="shared" si="8"/>
        <v>52</v>
      </c>
    </row>
    <row r="246">
      <c r="A246" s="53">
        <v>13.0</v>
      </c>
      <c r="B246" s="55" t="s">
        <v>309</v>
      </c>
      <c r="C246" s="55" t="str">
        <f>+IF(ISERROR(VLOOKUP($B246,Insumos!$C:$G,3,FALSE)),"",VLOOKUP($B246,Insumos!$C:$G,3,FALSE))</f>
        <v>UNIDAD</v>
      </c>
      <c r="D246" s="56">
        <f>+IF(ISERROR(VLOOKUP($B246,Insumos!$C:$G,2,FALSE)),"",VLOOKUP($B246,Insumos!$C:$G,2,FALSE))</f>
        <v>23.53</v>
      </c>
      <c r="E246" s="57">
        <f>+IF(ISERROR(VLOOKUP($B246,Insumos!$C:$G,5,FALSE)),"",VLOOKUP($B246,Insumos!$C:$G,5,FALSE))</f>
        <v>1</v>
      </c>
      <c r="F246" s="55" t="str">
        <f>+IF(ISERROR(VLOOKUP($B246,Insumos!$C:$G,4,FALSE)),"",VLOOKUP($B246,Insumos!$C:$G,4,FALSE))</f>
        <v>UNIDAD</v>
      </c>
      <c r="G246" s="141">
        <v>1.0</v>
      </c>
      <c r="H246" s="56">
        <f t="shared" si="8"/>
        <v>23.53</v>
      </c>
    </row>
    <row r="247">
      <c r="A247" s="53">
        <v>14.0</v>
      </c>
      <c r="B247" s="55" t="s">
        <v>310</v>
      </c>
      <c r="C247" s="55" t="str">
        <f>+IF(ISERROR(VLOOKUP($B247,Insumos!$C:$G,3,FALSE)),"",VLOOKUP($B247,Insumos!$C:$G,3,FALSE))</f>
        <v>UNIDAD</v>
      </c>
      <c r="D247" s="56">
        <f>+IF(ISERROR(VLOOKUP($B247,Insumos!$C:$G,2,FALSE)),"",VLOOKUP($B247,Insumos!$C:$G,2,FALSE))</f>
        <v>15.13</v>
      </c>
      <c r="E247" s="57">
        <f>+IF(ISERROR(VLOOKUP($B247,Insumos!$C:$G,5,FALSE)),"",VLOOKUP($B247,Insumos!$C:$G,5,FALSE))</f>
        <v>1</v>
      </c>
      <c r="F247" s="55" t="str">
        <f>+IF(ISERROR(VLOOKUP($B247,Insumos!$C:$G,4,FALSE)),"",VLOOKUP($B247,Insumos!$C:$G,4,FALSE))</f>
        <v>UNIDAD</v>
      </c>
      <c r="G247" s="141">
        <v>1.0</v>
      </c>
      <c r="H247" s="56">
        <f t="shared" si="8"/>
        <v>15.13</v>
      </c>
    </row>
    <row r="248">
      <c r="A248" s="53">
        <v>15.0</v>
      </c>
      <c r="B248" s="55" t="s">
        <v>314</v>
      </c>
      <c r="C248" s="55" t="str">
        <f>+IF(ISERROR(VLOOKUP($B248,Insumos!$C:$G,3,FALSE)),"",VLOOKUP($B248,Insumos!$C:$G,3,FALSE))</f>
        <v>UNIDAD</v>
      </c>
      <c r="D248" s="56">
        <f>+IF(ISERROR(VLOOKUP($B248,Insumos!$C:$G,2,FALSE)),"",VLOOKUP($B248,Insumos!$C:$G,2,FALSE))</f>
        <v>10.5</v>
      </c>
      <c r="E248" s="57">
        <f>+IF(ISERROR(VLOOKUP($B248,Insumos!$C:$G,5,FALSE)),"",VLOOKUP($B248,Insumos!$C:$G,5,FALSE))</f>
        <v>1</v>
      </c>
      <c r="F248" s="55" t="str">
        <f>+IF(ISERROR(VLOOKUP($B248,Insumos!$C:$G,4,FALSE)),"",VLOOKUP($B248,Insumos!$C:$G,4,FALSE))</f>
        <v>UNIDAD</v>
      </c>
      <c r="G248" s="141">
        <v>1.0</v>
      </c>
      <c r="H248" s="56">
        <f t="shared" si="8"/>
        <v>10.5</v>
      </c>
    </row>
    <row r="249">
      <c r="A249" s="53">
        <v>16.0</v>
      </c>
      <c r="B249" s="55" t="s">
        <v>311</v>
      </c>
      <c r="C249" s="55" t="str">
        <f>+IF(ISERROR(VLOOKUP($B249,Insumos!$C:$G,3,FALSE)),"",VLOOKUP($B249,Insumos!$C:$G,3,FALSE))</f>
        <v>UNIDAD</v>
      </c>
      <c r="D249" s="56">
        <f>+IF(ISERROR(VLOOKUP($B249,Insumos!$C:$G,2,FALSE)),"",VLOOKUP($B249,Insumos!$C:$G,2,FALSE))</f>
        <v>75.25</v>
      </c>
      <c r="E249" s="57">
        <f>+IF(ISERROR(VLOOKUP($B249,Insumos!$C:$G,5,FALSE)),"",VLOOKUP($B249,Insumos!$C:$G,5,FALSE))</f>
        <v>1</v>
      </c>
      <c r="F249" s="55" t="str">
        <f>+IF(ISERROR(VLOOKUP($B249,Insumos!$C:$G,4,FALSE)),"",VLOOKUP($B249,Insumos!$C:$G,4,FALSE))</f>
        <v>UNIDAD</v>
      </c>
      <c r="G249" s="141">
        <v>1.0</v>
      </c>
      <c r="H249" s="56">
        <f t="shared" si="8"/>
        <v>75.25</v>
      </c>
    </row>
    <row r="250">
      <c r="A250" s="53">
        <v>17.0</v>
      </c>
      <c r="B250" s="55" t="s">
        <v>312</v>
      </c>
      <c r="C250" s="55" t="str">
        <f>+IF(ISERROR(VLOOKUP($B250,Insumos!$C:$G,3,FALSE)),"",VLOOKUP($B250,Insumos!$C:$G,3,FALSE))</f>
        <v>UNIDAD</v>
      </c>
      <c r="D250" s="56">
        <f>+IF(ISERROR(VLOOKUP($B250,Insumos!$C:$G,2,FALSE)),"",VLOOKUP($B250,Insumos!$C:$G,2,FALSE))</f>
        <v>90.25</v>
      </c>
      <c r="E250" s="57">
        <f>+IF(ISERROR(VLOOKUP($B250,Insumos!$C:$G,5,FALSE)),"",VLOOKUP($B250,Insumos!$C:$G,5,FALSE))</f>
        <v>1</v>
      </c>
      <c r="F250" s="55" t="str">
        <f>+IF(ISERROR(VLOOKUP($B250,Insumos!$C:$G,4,FALSE)),"",VLOOKUP($B250,Insumos!$C:$G,4,FALSE))</f>
        <v>UNIDAD</v>
      </c>
      <c r="G250" s="141">
        <v>1.0</v>
      </c>
      <c r="H250" s="56">
        <f t="shared" si="8"/>
        <v>90.25</v>
      </c>
    </row>
    <row r="251">
      <c r="A251" s="53">
        <v>18.0</v>
      </c>
      <c r="B251" s="55" t="s">
        <v>313</v>
      </c>
      <c r="C251" s="55" t="str">
        <f>+IF(ISERROR(VLOOKUP($B251,Insumos!$C:$G,3,FALSE)),"",VLOOKUP($B251,Insumos!$C:$G,3,FALSE))</f>
        <v>GRAMOS</v>
      </c>
      <c r="D251" s="56">
        <f>+IF(ISERROR(VLOOKUP($B251,Insumos!$C:$G,2,FALSE)),"",VLOOKUP($B251,Insumos!$C:$G,2,FALSE))</f>
        <v>6750</v>
      </c>
      <c r="E251" s="57">
        <f>+IF(ISERROR(VLOOKUP($B251,Insumos!$C:$G,5,FALSE)),"",VLOOKUP($B251,Insumos!$C:$G,5,FALSE))</f>
        <v>1000</v>
      </c>
      <c r="F251" s="55" t="str">
        <f>+IF(ISERROR(VLOOKUP($B251,Insumos!$C:$G,4,FALSE)),"",VLOOKUP($B251,Insumos!$C:$G,4,FALSE))</f>
        <v>GRAMOS</v>
      </c>
      <c r="G251" s="141">
        <v>8.0</v>
      </c>
      <c r="H251" s="56">
        <f t="shared" si="8"/>
        <v>54</v>
      </c>
    </row>
    <row r="252">
      <c r="A252" s="53">
        <v>19.0</v>
      </c>
      <c r="B252" s="55" t="s">
        <v>156</v>
      </c>
      <c r="C252" s="55" t="str">
        <f>+IF(ISERROR(VLOOKUP($B252,Insumos!$C:$G,3,FALSE)),"",VLOOKUP($B252,Insumos!$C:$G,3,FALSE))</f>
        <v>GRAMOS</v>
      </c>
      <c r="D252" s="56">
        <f>+IF(ISERROR(VLOOKUP($B252,Insumos!$C:$G,2,FALSE)),"",VLOOKUP($B252,Insumos!$C:$G,2,FALSE))</f>
        <v>909</v>
      </c>
      <c r="E252" s="57">
        <f>+IF(ISERROR(VLOOKUP($B252,Insumos!$C:$G,5,FALSE)),"",VLOOKUP($B252,Insumos!$C:$G,5,FALSE))</f>
        <v>1000</v>
      </c>
      <c r="F252" s="55" t="str">
        <f>+IF(ISERROR(VLOOKUP($B252,Insumos!$C:$G,4,FALSE)),"",VLOOKUP($B252,Insumos!$C:$G,4,FALSE))</f>
        <v>GRAMOS</v>
      </c>
      <c r="G252" s="141">
        <v>8.0</v>
      </c>
      <c r="H252" s="56">
        <f t="shared" si="8"/>
        <v>7.27</v>
      </c>
    </row>
    <row r="253">
      <c r="A253" s="53">
        <v>20.0</v>
      </c>
      <c r="B253" s="55" t="s">
        <v>303</v>
      </c>
      <c r="C253" s="55" t="str">
        <f>+IF(ISERROR(VLOOKUP($B253,Insumos!$C:$G,3,FALSE)),"",VLOOKUP($B253,Insumos!$C:$G,3,FALSE))</f>
        <v>UNIDAD</v>
      </c>
      <c r="D253" s="56">
        <f>+IF(ISERROR(VLOOKUP($B253,Insumos!$C:$G,2,FALSE)),"",VLOOKUP($B253,Insumos!$C:$G,2,FALSE))</f>
        <v>10</v>
      </c>
      <c r="E253" s="57">
        <f>+IF(ISERROR(VLOOKUP($B253,Insumos!$C:$G,5,FALSE)),"",VLOOKUP($B253,Insumos!$C:$G,5,FALSE))</f>
        <v>1</v>
      </c>
      <c r="F253" s="55" t="str">
        <f>+IF(ISERROR(VLOOKUP($B253,Insumos!$C:$G,4,FALSE)),"",VLOOKUP($B253,Insumos!$C:$G,4,FALSE))</f>
        <v>UNIDAD</v>
      </c>
      <c r="G253" s="141">
        <v>2.0</v>
      </c>
      <c r="H253" s="56">
        <f t="shared" si="8"/>
        <v>20</v>
      </c>
    </row>
    <row r="254">
      <c r="A254" s="53">
        <v>21.0</v>
      </c>
      <c r="B254" s="55" t="s">
        <v>304</v>
      </c>
      <c r="C254" s="55" t="str">
        <f>+IF(ISERROR(VLOOKUP($B254,Insumos!$C:$G,3,FALSE)),"",VLOOKUP($B254,Insumos!$C:$G,3,FALSE))</f>
        <v>UNIDAD</v>
      </c>
      <c r="D254" s="56">
        <f>+IF(ISERROR(VLOOKUP($B254,Insumos!$C:$G,2,FALSE)),"",VLOOKUP($B254,Insumos!$C:$G,2,FALSE))</f>
        <v>9</v>
      </c>
      <c r="E254" s="57">
        <f>+IF(ISERROR(VLOOKUP($B254,Insumos!$C:$G,5,FALSE)),"",VLOOKUP($B254,Insumos!$C:$G,5,FALSE))</f>
        <v>1</v>
      </c>
      <c r="F254" s="55" t="str">
        <f>+IF(ISERROR(VLOOKUP($B254,Insumos!$C:$G,4,FALSE)),"",VLOOKUP($B254,Insumos!$C:$G,4,FALSE))</f>
        <v>UNIDAD</v>
      </c>
      <c r="G254" s="141">
        <v>2.0</v>
      </c>
      <c r="H254" s="56">
        <f t="shared" si="8"/>
        <v>18</v>
      </c>
    </row>
    <row r="255">
      <c r="A255" s="53">
        <v>22.0</v>
      </c>
      <c r="B255" s="55" t="s">
        <v>315</v>
      </c>
      <c r="C255" s="55" t="str">
        <f>+IF(ISERROR(VLOOKUP($B255,Insumos!$C:$G,3,FALSE)),"",VLOOKUP($B255,Insumos!$C:$G,3,FALSE))</f>
        <v>UNIDAD</v>
      </c>
      <c r="D255" s="56">
        <f>+IF(ISERROR(VLOOKUP($B255,Insumos!$C:$G,2,FALSE)),"",VLOOKUP($B255,Insumos!$C:$G,2,FALSE))</f>
        <v>170</v>
      </c>
      <c r="E255" s="57">
        <f>+IF(ISERROR(VLOOKUP($B255,Insumos!$C:$G,5,FALSE)),"",VLOOKUP($B255,Insumos!$C:$G,5,FALSE))</f>
        <v>1</v>
      </c>
      <c r="F255" s="55" t="str">
        <f>+IF(ISERROR(VLOOKUP($B255,Insumos!$C:$G,4,FALSE)),"",VLOOKUP($B255,Insumos!$C:$G,4,FALSE))</f>
        <v>UNIDAD</v>
      </c>
      <c r="G255" s="141">
        <v>1.0</v>
      </c>
      <c r="H255" s="56">
        <f t="shared" si="8"/>
        <v>170</v>
      </c>
    </row>
    <row r="256">
      <c r="A256" s="53">
        <v>23.0</v>
      </c>
      <c r="B256" s="153"/>
      <c r="C256" s="55" t="str">
        <f>+IF(ISERROR(VLOOKUP($B256,Insumos!$C:$G,3,FALSE)),"",VLOOKUP($B256,Insumos!$C:$G,3,FALSE))</f>
        <v/>
      </c>
      <c r="D256" s="56" t="str">
        <f>+IF(ISERROR(VLOOKUP($B256,Insumos!$C:$G,2,FALSE)),"",VLOOKUP($B256,Insumos!$C:$G,2,FALSE))</f>
        <v/>
      </c>
      <c r="E256" s="57" t="str">
        <f>+IF(ISERROR(VLOOKUP($B256,Insumos!$C:$G,5,FALSE)),"",VLOOKUP($B256,Insumos!$C:$G,5,FALSE))</f>
        <v/>
      </c>
      <c r="F256" s="55" t="str">
        <f>+IF(ISERROR(VLOOKUP($B256,Insumos!$C:$G,4,FALSE)),"",VLOOKUP($B256,Insumos!$C:$G,4,FALSE))</f>
        <v/>
      </c>
      <c r="G256" s="141"/>
      <c r="H256" s="56">
        <f t="shared" si="8"/>
        <v>0</v>
      </c>
    </row>
    <row r="257">
      <c r="A257" s="53">
        <v>24.0</v>
      </c>
      <c r="B257" s="153"/>
      <c r="C257" s="55" t="str">
        <f>+IF(ISERROR(VLOOKUP($B257,Insumos!$C:$G,3,FALSE)),"",VLOOKUP($B257,Insumos!$C:$G,3,FALSE))</f>
        <v/>
      </c>
      <c r="D257" s="56" t="str">
        <f>+IF(ISERROR(VLOOKUP($B257,Insumos!$C:$G,2,FALSE)),"",VLOOKUP($B257,Insumos!$C:$G,2,FALSE))</f>
        <v/>
      </c>
      <c r="E257" s="57" t="str">
        <f>+IF(ISERROR(VLOOKUP($B257,Insumos!$C:$G,5,FALSE)),"",VLOOKUP($B257,Insumos!$C:$G,5,FALSE))</f>
        <v/>
      </c>
      <c r="F257" s="55" t="str">
        <f>+IF(ISERROR(VLOOKUP($B257,Insumos!$C:$G,4,FALSE)),"",VLOOKUP($B257,Insumos!$C:$G,4,FALSE))</f>
        <v/>
      </c>
      <c r="G257" s="141"/>
      <c r="H257" s="56">
        <f t="shared" si="8"/>
        <v>0</v>
      </c>
    </row>
    <row r="258">
      <c r="A258" s="53">
        <v>25.0</v>
      </c>
      <c r="B258" s="153"/>
      <c r="C258" s="55" t="str">
        <f>+IF(ISERROR(VLOOKUP($B258,Insumos!$C:$G,3,FALSE)),"",VLOOKUP($B258,Insumos!$C:$G,3,FALSE))</f>
        <v/>
      </c>
      <c r="D258" s="56" t="str">
        <f>+IF(ISERROR(VLOOKUP($B258,Insumos!$C:$G,2,FALSE)),"",VLOOKUP($B258,Insumos!$C:$G,2,FALSE))</f>
        <v/>
      </c>
      <c r="E258" s="57" t="str">
        <f>+IF(ISERROR(VLOOKUP($B258,Insumos!$C:$G,5,FALSE)),"",VLOOKUP($B258,Insumos!$C:$G,5,FALSE))</f>
        <v/>
      </c>
      <c r="F258" s="55" t="str">
        <f>+IF(ISERROR(VLOOKUP($B258,Insumos!$C:$G,4,FALSE)),"",VLOOKUP($B258,Insumos!$C:$G,4,FALSE))</f>
        <v/>
      </c>
      <c r="G258" s="141"/>
      <c r="H258" s="56">
        <f t="shared" si="8"/>
        <v>0</v>
      </c>
    </row>
    <row r="259">
      <c r="A259" s="42"/>
      <c r="B259" s="140"/>
      <c r="C259" s="41"/>
      <c r="D259" s="44"/>
      <c r="E259" s="45"/>
      <c r="F259" s="41"/>
      <c r="G259" s="67" t="s">
        <v>566</v>
      </c>
      <c r="H259" s="68">
        <f>+SUM(H234:H258)</f>
        <v>1454.15</v>
      </c>
    </row>
    <row r="260">
      <c r="A260" s="42"/>
      <c r="B260" s="140"/>
      <c r="C260" s="41"/>
      <c r="D260" s="44"/>
      <c r="E260" s="45"/>
      <c r="F260" s="41"/>
      <c r="G260" s="67" t="s">
        <v>569</v>
      </c>
      <c r="H260" s="142">
        <f>+H259/10</f>
        <v>145.415</v>
      </c>
    </row>
    <row r="261">
      <c r="A261" s="42"/>
      <c r="B261" s="140"/>
      <c r="C261" s="41"/>
      <c r="D261" s="44"/>
      <c r="E261" s="45"/>
      <c r="F261" s="41"/>
      <c r="G261" s="67" t="s">
        <v>570</v>
      </c>
      <c r="H261" s="143">
        <f>(H259+H260)*1.19</f>
        <v>1903.48235</v>
      </c>
    </row>
    <row r="262">
      <c r="A262" s="42"/>
      <c r="B262" s="140"/>
      <c r="C262" s="41"/>
      <c r="D262" s="44"/>
      <c r="E262" s="45"/>
      <c r="F262" s="41"/>
      <c r="G262" s="67" t="s">
        <v>571</v>
      </c>
      <c r="H262" s="144">
        <f>+H261/H263</f>
        <v>0.2382330851</v>
      </c>
    </row>
    <row r="263">
      <c r="A263" s="42"/>
      <c r="B263" s="140"/>
      <c r="C263" s="41"/>
      <c r="D263" s="44"/>
      <c r="E263" s="45"/>
      <c r="F263" s="41"/>
      <c r="G263" s="67" t="s">
        <v>572</v>
      </c>
      <c r="H263" s="145">
        <v>7990.0</v>
      </c>
    </row>
    <row r="266">
      <c r="A266" s="138" t="s">
        <v>562</v>
      </c>
      <c r="B266" s="139" t="s">
        <v>1082</v>
      </c>
      <c r="C266" s="34"/>
      <c r="D266" s="35"/>
      <c r="E266" s="36"/>
      <c r="F266" s="37"/>
      <c r="G266" s="38"/>
      <c r="H266" s="35"/>
    </row>
    <row r="267">
      <c r="A267" s="42"/>
      <c r="B267" s="140"/>
      <c r="C267" s="42"/>
      <c r="D267" s="44"/>
      <c r="E267" s="45"/>
      <c r="F267" s="42"/>
      <c r="G267" s="46"/>
      <c r="H267" s="44"/>
    </row>
    <row r="268">
      <c r="A268" s="48" t="s">
        <v>476</v>
      </c>
      <c r="B268" s="48" t="s">
        <v>477</v>
      </c>
      <c r="C268" s="48" t="s">
        <v>478</v>
      </c>
      <c r="D268" s="49" t="s">
        <v>564</v>
      </c>
      <c r="E268" s="50" t="s">
        <v>10</v>
      </c>
      <c r="F268" s="48" t="s">
        <v>480</v>
      </c>
      <c r="G268" s="51" t="s">
        <v>481</v>
      </c>
      <c r="H268" s="49" t="s">
        <v>565</v>
      </c>
    </row>
    <row r="269">
      <c r="A269" s="53">
        <v>1.0</v>
      </c>
      <c r="B269" s="55" t="s">
        <v>52</v>
      </c>
      <c r="C269" s="55" t="str">
        <f>+IF(ISERROR(VLOOKUP($B269,Insumos!$C:$G,3,FALSE)),"",VLOOKUP($B269,Insumos!$C:$G,3,FALSE))</f>
        <v>UNIDAD</v>
      </c>
      <c r="D269" s="56">
        <f>+IF(ISERROR(VLOOKUP($B269,Insumos!$C:$G,2,FALSE)),"",VLOOKUP($B269,Insumos!$C:$G,2,FALSE))</f>
        <v>5000</v>
      </c>
      <c r="E269" s="57">
        <f>+IF(ISERROR(VLOOKUP($B269,Insumos!$C:$G,5,FALSE)),"",VLOOKUP($B269,Insumos!$C:$G,5,FALSE))</f>
        <v>100</v>
      </c>
      <c r="F269" s="55" t="str">
        <f>+IF(ISERROR(VLOOKUP($B269,Insumos!$C:$G,4,FALSE)),"",VLOOKUP($B269,Insumos!$C:$G,4,FALSE))</f>
        <v>UNIDAD</v>
      </c>
      <c r="G269" s="141">
        <v>1.0</v>
      </c>
      <c r="H269" s="56">
        <f t="shared" ref="H269:H299" si="9">IF(ISERROR(ROUND(+D269/E269*G269,2)),0,ROUND(+D269/E269*G269,2))</f>
        <v>50</v>
      </c>
    </row>
    <row r="270">
      <c r="A270" s="53">
        <v>2.0</v>
      </c>
      <c r="B270" s="55" t="s">
        <v>231</v>
      </c>
      <c r="C270" s="55" t="str">
        <f>+IF(ISERROR(VLOOKUP($B270,Insumos!$C:$G,3,FALSE)),"",VLOOKUP($B270,Insumos!$C:$G,3,FALSE))</f>
        <v>GRAMOS</v>
      </c>
      <c r="D270" s="56">
        <f>+IF(ISERROR(VLOOKUP($B270,Insumos!$C:$G,2,FALSE)),"",VLOOKUP($B270,Insumos!$C:$G,2,FALSE))</f>
        <v>1635.294118</v>
      </c>
      <c r="E270" s="57">
        <f>+IF(ISERROR(VLOOKUP($B270,Insumos!$C:$G,5,FALSE)),"",VLOOKUP($B270,Insumos!$C:$G,5,FALSE))</f>
        <v>1000</v>
      </c>
      <c r="F270" s="55" t="str">
        <f>+IF(ISERROR(VLOOKUP($B270,Insumos!$C:$G,4,FALSE)),"",VLOOKUP($B270,Insumos!$C:$G,4,FALSE))</f>
        <v>GRAMOS</v>
      </c>
      <c r="G270" s="141">
        <v>50.0</v>
      </c>
      <c r="H270" s="56">
        <f t="shared" si="9"/>
        <v>81.76</v>
      </c>
    </row>
    <row r="271">
      <c r="A271" s="53">
        <v>3.0</v>
      </c>
      <c r="B271" s="55" t="s">
        <v>86</v>
      </c>
      <c r="C271" s="55" t="str">
        <f>+IF(ISERROR(VLOOKUP($B271,Insumos!$C:$G,3,FALSE)),"",VLOOKUP($B271,Insumos!$C:$G,3,FALSE))</f>
        <v>MILILITROS</v>
      </c>
      <c r="D271" s="56">
        <f>+IF(ISERROR(VLOOKUP($B271,Insumos!$C:$G,2,FALSE)),"",VLOOKUP($B271,Insumos!$C:$G,2,FALSE))</f>
        <v>0</v>
      </c>
      <c r="E271" s="57">
        <f>+IF(ISERROR(VLOOKUP($B271,Insumos!$C:$G,5,FALSE)),"",VLOOKUP($B271,Insumos!$C:$G,5,FALSE))</f>
        <v>0</v>
      </c>
      <c r="F271" s="55" t="str">
        <f>+IF(ISERROR(VLOOKUP($B271,Insumos!$C:$G,4,FALSE)),"",VLOOKUP($B271,Insumos!$C:$G,4,FALSE))</f>
        <v>MILILITROS</v>
      </c>
      <c r="G271" s="141">
        <v>5.0</v>
      </c>
      <c r="H271" s="56">
        <f t="shared" si="9"/>
        <v>0</v>
      </c>
    </row>
    <row r="272">
      <c r="A272" s="53">
        <v>4.0</v>
      </c>
      <c r="B272" s="55" t="s">
        <v>420</v>
      </c>
      <c r="C272" s="55" t="str">
        <f>+IF(ISERROR(VLOOKUP($B272,Insumos!$C:$G,3,FALSE)),"",VLOOKUP($B272,Insumos!$C:$G,3,FALSE))</f>
        <v>GRAMOS</v>
      </c>
      <c r="D272" s="56">
        <f>+IF(ISERROR(VLOOKUP($B272,Insumos!$C:$G,2,FALSE)),"",VLOOKUP($B272,Insumos!$C:$G,2,FALSE))</f>
        <v>1500</v>
      </c>
      <c r="E272" s="57">
        <f>+IF(ISERROR(VLOOKUP($B272,Insumos!$C:$G,5,FALSE)),"",VLOOKUP($B272,Insumos!$C:$G,5,FALSE))</f>
        <v>1000</v>
      </c>
      <c r="F272" s="55" t="str">
        <f>+IF(ISERROR(VLOOKUP($B272,Insumos!$C:$G,4,FALSE)),"",VLOOKUP($B272,Insumos!$C:$G,4,FALSE))</f>
        <v>GRAMOS</v>
      </c>
      <c r="G272" s="141">
        <v>5.0</v>
      </c>
      <c r="H272" s="56">
        <f t="shared" si="9"/>
        <v>7.5</v>
      </c>
    </row>
    <row r="273">
      <c r="A273" s="53">
        <v>5.0</v>
      </c>
      <c r="B273" s="55" t="s">
        <v>56</v>
      </c>
      <c r="C273" s="55" t="str">
        <f>+IF(ISERROR(VLOOKUP($B273,Insumos!$C:$G,3,FALSE)),"",VLOOKUP($B273,Insumos!$C:$G,3,FALSE))</f>
        <v>GRAMOS</v>
      </c>
      <c r="D273" s="56">
        <f>+IF(ISERROR(VLOOKUP($B273,Insumos!$C:$G,2,FALSE)),"",VLOOKUP($B273,Insumos!$C:$G,2,FALSE))</f>
        <v>1690</v>
      </c>
      <c r="E273" s="57">
        <f>+IF(ISERROR(VLOOKUP($B273,Insumos!$C:$G,5,FALSE)),"",VLOOKUP($B273,Insumos!$C:$G,5,FALSE))</f>
        <v>1000</v>
      </c>
      <c r="F273" s="55" t="str">
        <f>+IF(ISERROR(VLOOKUP($B273,Insumos!$C:$G,4,FALSE)),"",VLOOKUP($B273,Insumos!$C:$G,4,FALSE))</f>
        <v>GRAMOS</v>
      </c>
      <c r="G273" s="141">
        <v>5.0</v>
      </c>
      <c r="H273" s="56">
        <f t="shared" si="9"/>
        <v>8.45</v>
      </c>
    </row>
    <row r="274">
      <c r="A274" s="53">
        <v>6.0</v>
      </c>
      <c r="B274" s="55" t="s">
        <v>59</v>
      </c>
      <c r="C274" s="55" t="str">
        <f>+IF(ISERROR(VLOOKUP($B274,Insumos!$C:$G,3,FALSE)),"",VLOOKUP($B274,Insumos!$C:$G,3,FALSE))</f>
        <v>GRAMOS</v>
      </c>
      <c r="D274" s="56">
        <f>+IF(ISERROR(VLOOKUP($B274,Insumos!$C:$G,2,FALSE)),"",VLOOKUP($B274,Insumos!$C:$G,2,FALSE))</f>
        <v>3235</v>
      </c>
      <c r="E274" s="57">
        <f>+IF(ISERROR(VLOOKUP($B274,Insumos!$C:$G,5,FALSE)),"",VLOOKUP($B274,Insumos!$C:$G,5,FALSE))</f>
        <v>500</v>
      </c>
      <c r="F274" s="55" t="str">
        <f>+IF(ISERROR(VLOOKUP($B274,Insumos!$C:$G,4,FALSE)),"",VLOOKUP($B274,Insumos!$C:$G,4,FALSE))</f>
        <v>GRAMOS</v>
      </c>
      <c r="G274" s="141">
        <v>40.0</v>
      </c>
      <c r="H274" s="56">
        <f t="shared" si="9"/>
        <v>258.8</v>
      </c>
    </row>
    <row r="275">
      <c r="A275" s="53">
        <v>7.0</v>
      </c>
      <c r="B275" s="55" t="s">
        <v>86</v>
      </c>
      <c r="C275" s="55" t="str">
        <f>+IF(ISERROR(VLOOKUP($B275,Insumos!$C:$G,3,FALSE)),"",VLOOKUP($B275,Insumos!$C:$G,3,FALSE))</f>
        <v>MILILITROS</v>
      </c>
      <c r="D275" s="56">
        <f>+IF(ISERROR(VLOOKUP($B275,Insumos!$C:$G,2,FALSE)),"",VLOOKUP($B275,Insumos!$C:$G,2,FALSE))</f>
        <v>0</v>
      </c>
      <c r="E275" s="57">
        <f>+IF(ISERROR(VLOOKUP($B275,Insumos!$C:$G,5,FALSE)),"",VLOOKUP($B275,Insumos!$C:$G,5,FALSE))</f>
        <v>0</v>
      </c>
      <c r="F275" s="55" t="str">
        <f>+IF(ISERROR(VLOOKUP($B275,Insumos!$C:$G,4,FALSE)),"",VLOOKUP($B275,Insumos!$C:$G,4,FALSE))</f>
        <v>MILILITROS</v>
      </c>
      <c r="G275" s="141">
        <v>5.0</v>
      </c>
      <c r="H275" s="56">
        <f t="shared" si="9"/>
        <v>0</v>
      </c>
    </row>
    <row r="276">
      <c r="A276" s="53">
        <v>8.0</v>
      </c>
      <c r="B276" s="55" t="s">
        <v>420</v>
      </c>
      <c r="C276" s="55" t="str">
        <f>+IF(ISERROR(VLOOKUP($B276,Insumos!$C:$G,3,FALSE)),"",VLOOKUP($B276,Insumos!$C:$G,3,FALSE))</f>
        <v>GRAMOS</v>
      </c>
      <c r="D276" s="56">
        <f>+IF(ISERROR(VLOOKUP($B276,Insumos!$C:$G,2,FALSE)),"",VLOOKUP($B276,Insumos!$C:$G,2,FALSE))</f>
        <v>1500</v>
      </c>
      <c r="E276" s="57">
        <f>+IF(ISERROR(VLOOKUP($B276,Insumos!$C:$G,5,FALSE)),"",VLOOKUP($B276,Insumos!$C:$G,5,FALSE))</f>
        <v>1000</v>
      </c>
      <c r="F276" s="55" t="str">
        <f>+IF(ISERROR(VLOOKUP($B276,Insumos!$C:$G,4,FALSE)),"",VLOOKUP($B276,Insumos!$C:$G,4,FALSE))</f>
        <v>GRAMOS</v>
      </c>
      <c r="G276" s="141">
        <v>5.0</v>
      </c>
      <c r="H276" s="56">
        <f t="shared" si="9"/>
        <v>7.5</v>
      </c>
    </row>
    <row r="277">
      <c r="A277" s="53">
        <v>9.0</v>
      </c>
      <c r="B277" s="55" t="s">
        <v>56</v>
      </c>
      <c r="C277" s="55" t="str">
        <f>+IF(ISERROR(VLOOKUP($B277,Insumos!$C:$G,3,FALSE)),"",VLOOKUP($B277,Insumos!$C:$G,3,FALSE))</f>
        <v>GRAMOS</v>
      </c>
      <c r="D277" s="56">
        <f>+IF(ISERROR(VLOOKUP($B277,Insumos!$C:$G,2,FALSE)),"",VLOOKUP($B277,Insumos!$C:$G,2,FALSE))</f>
        <v>1690</v>
      </c>
      <c r="E277" s="57">
        <f>+IF(ISERROR(VLOOKUP($B277,Insumos!$C:$G,5,FALSE)),"",VLOOKUP($B277,Insumos!$C:$G,5,FALSE))</f>
        <v>1000</v>
      </c>
      <c r="F277" s="55" t="str">
        <f>+IF(ISERROR(VLOOKUP($B277,Insumos!$C:$G,4,FALSE)),"",VLOOKUP($B277,Insumos!$C:$G,4,FALSE))</f>
        <v>GRAMOS</v>
      </c>
      <c r="G277" s="141">
        <v>5.0</v>
      </c>
      <c r="H277" s="56">
        <f t="shared" si="9"/>
        <v>8.45</v>
      </c>
    </row>
    <row r="278">
      <c r="A278" s="53">
        <v>10.0</v>
      </c>
      <c r="B278" s="55" t="s">
        <v>54</v>
      </c>
      <c r="C278" s="55" t="str">
        <f>+IF(ISERROR(VLOOKUP($B278,Insumos!$C:$G,3,FALSE)),"",VLOOKUP($B278,Insumos!$C:$G,3,FALSE))</f>
        <v>UNIDAD</v>
      </c>
      <c r="D278" s="56">
        <f>+IF(ISERROR(VLOOKUP($B278,Insumos!$C:$G,2,FALSE)),"",VLOOKUP($B278,Insumos!$C:$G,2,FALSE))</f>
        <v>8000</v>
      </c>
      <c r="E278" s="57">
        <f>+IF(ISERROR(VLOOKUP($B278,Insumos!$C:$G,5,FALSE)),"",VLOOKUP($B278,Insumos!$C:$G,5,FALSE))</f>
        <v>36</v>
      </c>
      <c r="F278" s="55" t="str">
        <f>+IF(ISERROR(VLOOKUP($B278,Insumos!$C:$G,4,FALSE)),"",VLOOKUP($B278,Insumos!$C:$G,4,FALSE))</f>
        <v>UNIDAD</v>
      </c>
      <c r="G278" s="141">
        <v>0.2</v>
      </c>
      <c r="H278" s="56">
        <f t="shared" si="9"/>
        <v>44.44</v>
      </c>
    </row>
    <row r="279">
      <c r="A279" s="53">
        <v>11.0</v>
      </c>
      <c r="B279" s="55" t="s">
        <v>106</v>
      </c>
      <c r="C279" s="55" t="str">
        <f>+IF(ISERROR(VLOOKUP($B279,Insumos!$C:$G,3,FALSE)),"",VLOOKUP($B279,Insumos!$C:$G,3,FALSE))</f>
        <v>GRAMOS</v>
      </c>
      <c r="D279" s="56">
        <f>+IF(ISERROR(VLOOKUP($B279,Insumos!$C:$G,2,FALSE)),"",VLOOKUP($B279,Insumos!$C:$G,2,FALSE))</f>
        <v>1159.89</v>
      </c>
      <c r="E279" s="57">
        <f>+IF(ISERROR(VLOOKUP($B279,Insumos!$C:$G,5,FALSE)),"",VLOOKUP($B279,Insumos!$C:$G,5,FALSE))</f>
        <v>231</v>
      </c>
      <c r="F279" s="55" t="str">
        <f>+IF(ISERROR(VLOOKUP($B279,Insumos!$C:$G,4,FALSE)),"",VLOOKUP($B279,Insumos!$C:$G,4,FALSE))</f>
        <v>GRAMOS</v>
      </c>
      <c r="G279" s="141">
        <v>35.0</v>
      </c>
      <c r="H279" s="56">
        <f t="shared" si="9"/>
        <v>175.74</v>
      </c>
    </row>
    <row r="280">
      <c r="A280" s="53">
        <v>12.0</v>
      </c>
      <c r="B280" s="55" t="s">
        <v>419</v>
      </c>
      <c r="C280" s="55" t="str">
        <f>+IF(ISERROR(VLOOKUP($B280,Insumos!$C:$G,3,FALSE)),"",VLOOKUP($B280,Insumos!$C:$G,3,FALSE))</f>
        <v>GRAMOS</v>
      </c>
      <c r="D280" s="56">
        <f>+IF(ISERROR(VLOOKUP($B280,Insumos!$C:$G,2,FALSE)),"",VLOOKUP($B280,Insumos!$C:$G,2,FALSE))</f>
        <v>1641.9</v>
      </c>
      <c r="E280" s="57">
        <f>+IF(ISERROR(VLOOKUP($B280,Insumos!$C:$G,5,FALSE)),"",VLOOKUP($B280,Insumos!$C:$G,5,FALSE))</f>
        <v>490</v>
      </c>
      <c r="F280" s="55" t="str">
        <f>+IF(ISERROR(VLOOKUP($B280,Insumos!$C:$G,4,FALSE)),"",VLOOKUP($B280,Insumos!$C:$G,4,FALSE))</f>
        <v>GRAMOS</v>
      </c>
      <c r="G280" s="141">
        <v>50.0</v>
      </c>
      <c r="H280" s="56">
        <f t="shared" si="9"/>
        <v>167.54</v>
      </c>
    </row>
    <row r="281">
      <c r="A281" s="53">
        <v>13.0</v>
      </c>
      <c r="B281" s="55" t="s">
        <v>103</v>
      </c>
      <c r="C281" s="55" t="str">
        <f>+IF(ISERROR(VLOOKUP($B281,Insumos!$C:$G,3,FALSE)),"",VLOOKUP($B281,Insumos!$C:$G,3,FALSE))</f>
        <v>GRAMOS</v>
      </c>
      <c r="D281" s="56">
        <f>+IF(ISERROR(VLOOKUP($B281,Insumos!$C:$G,2,FALSE)),"",VLOOKUP($B281,Insumos!$C:$G,2,FALSE))</f>
        <v>6302.521008</v>
      </c>
      <c r="E281" s="57">
        <f>+IF(ISERROR(VLOOKUP($B281,Insumos!$C:$G,5,FALSE)),"",VLOOKUP($B281,Insumos!$C:$G,5,FALSE))</f>
        <v>1000</v>
      </c>
      <c r="F281" s="55" t="str">
        <f>+IF(ISERROR(VLOOKUP($B281,Insumos!$C:$G,4,FALSE)),"",VLOOKUP($B281,Insumos!$C:$G,4,FALSE))</f>
        <v>GRAMOS</v>
      </c>
      <c r="G281" s="141">
        <v>10.0</v>
      </c>
      <c r="H281" s="56">
        <f t="shared" si="9"/>
        <v>63.03</v>
      </c>
    </row>
    <row r="282">
      <c r="A282" s="53">
        <v>14.0</v>
      </c>
      <c r="B282" s="55" t="s">
        <v>420</v>
      </c>
      <c r="C282" s="55" t="str">
        <f>+IF(ISERROR(VLOOKUP($B282,Insumos!$C:$G,3,FALSE)),"",VLOOKUP($B282,Insumos!$C:$G,3,FALSE))</f>
        <v>GRAMOS</v>
      </c>
      <c r="D282" s="56">
        <f>+IF(ISERROR(VLOOKUP($B282,Insumos!$C:$G,2,FALSE)),"",VLOOKUP($B282,Insumos!$C:$G,2,FALSE))</f>
        <v>1500</v>
      </c>
      <c r="E282" s="57">
        <f>+IF(ISERROR(VLOOKUP($B282,Insumos!$C:$G,5,FALSE)),"",VLOOKUP($B282,Insumos!$C:$G,5,FALSE))</f>
        <v>1000</v>
      </c>
      <c r="F282" s="55" t="str">
        <f>+IF(ISERROR(VLOOKUP($B282,Insumos!$C:$G,4,FALSE)),"",VLOOKUP($B282,Insumos!$C:$G,4,FALSE))</f>
        <v>GRAMOS</v>
      </c>
      <c r="G282" s="141">
        <v>5.0</v>
      </c>
      <c r="H282" s="56">
        <f t="shared" si="9"/>
        <v>7.5</v>
      </c>
    </row>
    <row r="283">
      <c r="A283" s="53">
        <v>15.0</v>
      </c>
      <c r="B283" s="55" t="s">
        <v>86</v>
      </c>
      <c r="C283" s="55" t="str">
        <f>+IF(ISERROR(VLOOKUP($B283,Insumos!$C:$G,3,FALSE)),"",VLOOKUP($B283,Insumos!$C:$G,3,FALSE))</f>
        <v>MILILITROS</v>
      </c>
      <c r="D283" s="56">
        <f>+IF(ISERROR(VLOOKUP($B283,Insumos!$C:$G,2,FALSE)),"",VLOOKUP($B283,Insumos!$C:$G,2,FALSE))</f>
        <v>0</v>
      </c>
      <c r="E283" s="57">
        <f>+IF(ISERROR(VLOOKUP($B283,Insumos!$C:$G,5,FALSE)),"",VLOOKUP($B283,Insumos!$C:$G,5,FALSE))</f>
        <v>0</v>
      </c>
      <c r="F283" s="55" t="str">
        <f>+IF(ISERROR(VLOOKUP($B283,Insumos!$C:$G,4,FALSE)),"",VLOOKUP($B283,Insumos!$C:$G,4,FALSE))</f>
        <v>MILILITROS</v>
      </c>
      <c r="G283" s="141">
        <v>5.0</v>
      </c>
      <c r="H283" s="56">
        <f t="shared" si="9"/>
        <v>0</v>
      </c>
    </row>
    <row r="284">
      <c r="A284" s="53">
        <v>16.0</v>
      </c>
      <c r="B284" s="55" t="s">
        <v>56</v>
      </c>
      <c r="C284" s="55" t="str">
        <f>+IF(ISERROR(VLOOKUP($B284,Insumos!$C:$G,3,FALSE)),"",VLOOKUP($B284,Insumos!$C:$G,3,FALSE))</f>
        <v>GRAMOS</v>
      </c>
      <c r="D284" s="56">
        <f>+IF(ISERROR(VLOOKUP($B284,Insumos!$C:$G,2,FALSE)),"",VLOOKUP($B284,Insumos!$C:$G,2,FALSE))</f>
        <v>1690</v>
      </c>
      <c r="E284" s="57">
        <f>+IF(ISERROR(VLOOKUP($B284,Insumos!$C:$G,5,FALSE)),"",VLOOKUP($B284,Insumos!$C:$G,5,FALSE))</f>
        <v>1000</v>
      </c>
      <c r="F284" s="55" t="str">
        <f>+IF(ISERROR(VLOOKUP($B284,Insumos!$C:$G,4,FALSE)),"",VLOOKUP($B284,Insumos!$C:$G,4,FALSE))</f>
        <v>GRAMOS</v>
      </c>
      <c r="G284" s="141">
        <v>10.0</v>
      </c>
      <c r="H284" s="56">
        <f t="shared" si="9"/>
        <v>16.9</v>
      </c>
    </row>
    <row r="285">
      <c r="A285" s="53">
        <v>17.0</v>
      </c>
      <c r="B285" s="55" t="s">
        <v>132</v>
      </c>
      <c r="C285" s="55" t="str">
        <f>+IF(ISERROR(VLOOKUP($B285,Insumos!$C:$G,3,FALSE)),"",VLOOKUP($B285,Insumos!$C:$G,3,FALSE))</f>
        <v>UNIDAD</v>
      </c>
      <c r="D285" s="56">
        <f>+IF(ISERROR(VLOOKUP($B285,Insumos!$C:$G,2,FALSE)),"",VLOOKUP($B285,Insumos!$C:$G,2,FALSE))</f>
        <v>180</v>
      </c>
      <c r="E285" s="57">
        <f>+IF(ISERROR(VLOOKUP($B285,Insumos!$C:$G,5,FALSE)),"",VLOOKUP($B285,Insumos!$C:$G,5,FALSE))</f>
        <v>1</v>
      </c>
      <c r="F285" s="55" t="str">
        <f>+IF(ISERROR(VLOOKUP($B285,Insumos!$C:$G,4,FALSE)),"",VLOOKUP($B285,Insumos!$C:$G,4,FALSE))</f>
        <v>UNIDAD</v>
      </c>
      <c r="G285" s="141">
        <v>1.0</v>
      </c>
      <c r="H285" s="56">
        <f t="shared" si="9"/>
        <v>180</v>
      </c>
    </row>
    <row r="286">
      <c r="A286" s="53">
        <v>18.0</v>
      </c>
      <c r="B286" s="55" t="s">
        <v>305</v>
      </c>
      <c r="C286" s="55" t="str">
        <f>+IF(ISERROR(VLOOKUP($B286,Insumos!$C:$G,3,FALSE)),"",VLOOKUP($B286,Insumos!$C:$G,3,FALSE))</f>
        <v>UNIDAD</v>
      </c>
      <c r="D286" s="56">
        <f>+IF(ISERROR(VLOOKUP($B286,Insumos!$C:$G,2,FALSE)),"",VLOOKUP($B286,Insumos!$C:$G,2,FALSE))</f>
        <v>52</v>
      </c>
      <c r="E286" s="57">
        <f>+IF(ISERROR(VLOOKUP($B286,Insumos!$C:$G,5,FALSE)),"",VLOOKUP($B286,Insumos!$C:$G,5,FALSE))</f>
        <v>1</v>
      </c>
      <c r="F286" s="55" t="str">
        <f>+IF(ISERROR(VLOOKUP($B286,Insumos!$C:$G,4,FALSE)),"",VLOOKUP($B286,Insumos!$C:$G,4,FALSE))</f>
        <v>UNIDAD</v>
      </c>
      <c r="G286" s="141">
        <v>2.0</v>
      </c>
      <c r="H286" s="56">
        <f t="shared" si="9"/>
        <v>104</v>
      </c>
    </row>
    <row r="287">
      <c r="A287" s="53">
        <v>19.0</v>
      </c>
      <c r="B287" s="55" t="s">
        <v>309</v>
      </c>
      <c r="C287" s="55" t="str">
        <f>+IF(ISERROR(VLOOKUP($B287,Insumos!$C:$G,3,FALSE)),"",VLOOKUP($B287,Insumos!$C:$G,3,FALSE))</f>
        <v>UNIDAD</v>
      </c>
      <c r="D287" s="56">
        <f>+IF(ISERROR(VLOOKUP($B287,Insumos!$C:$G,2,FALSE)),"",VLOOKUP($B287,Insumos!$C:$G,2,FALSE))</f>
        <v>23.53</v>
      </c>
      <c r="E287" s="57">
        <f>+IF(ISERROR(VLOOKUP($B287,Insumos!$C:$G,5,FALSE)),"",VLOOKUP($B287,Insumos!$C:$G,5,FALSE))</f>
        <v>1</v>
      </c>
      <c r="F287" s="55" t="str">
        <f>+IF(ISERROR(VLOOKUP($B287,Insumos!$C:$G,4,FALSE)),"",VLOOKUP($B287,Insumos!$C:$G,4,FALSE))</f>
        <v>UNIDAD</v>
      </c>
      <c r="G287" s="141">
        <v>2.0</v>
      </c>
      <c r="H287" s="56">
        <f t="shared" si="9"/>
        <v>47.06</v>
      </c>
    </row>
    <row r="288">
      <c r="A288" s="53">
        <v>20.0</v>
      </c>
      <c r="B288" s="55" t="s">
        <v>310</v>
      </c>
      <c r="C288" s="55" t="str">
        <f>+IF(ISERROR(VLOOKUP($B288,Insumos!$C:$G,3,FALSE)),"",VLOOKUP($B288,Insumos!$C:$G,3,FALSE))</f>
        <v>UNIDAD</v>
      </c>
      <c r="D288" s="56">
        <f>+IF(ISERROR(VLOOKUP($B288,Insumos!$C:$G,2,FALSE)),"",VLOOKUP($B288,Insumos!$C:$G,2,FALSE))</f>
        <v>15.13</v>
      </c>
      <c r="E288" s="57">
        <f>+IF(ISERROR(VLOOKUP($B288,Insumos!$C:$G,5,FALSE)),"",VLOOKUP($B288,Insumos!$C:$G,5,FALSE))</f>
        <v>1</v>
      </c>
      <c r="F288" s="55" t="str">
        <f>+IF(ISERROR(VLOOKUP($B288,Insumos!$C:$G,4,FALSE)),"",VLOOKUP($B288,Insumos!$C:$G,4,FALSE))</f>
        <v>UNIDAD</v>
      </c>
      <c r="G288" s="141">
        <v>2.0</v>
      </c>
      <c r="H288" s="56">
        <f t="shared" si="9"/>
        <v>30.26</v>
      </c>
    </row>
    <row r="289">
      <c r="A289" s="53">
        <v>21.0</v>
      </c>
      <c r="B289" s="55" t="s">
        <v>314</v>
      </c>
      <c r="C289" s="55" t="str">
        <f>+IF(ISERROR(VLOOKUP($B289,Insumos!$C:$G,3,FALSE)),"",VLOOKUP($B289,Insumos!$C:$G,3,FALSE))</f>
        <v>UNIDAD</v>
      </c>
      <c r="D289" s="56">
        <f>+IF(ISERROR(VLOOKUP($B289,Insumos!$C:$G,2,FALSE)),"",VLOOKUP($B289,Insumos!$C:$G,2,FALSE))</f>
        <v>10.5</v>
      </c>
      <c r="E289" s="57">
        <f>+IF(ISERROR(VLOOKUP($B289,Insumos!$C:$G,5,FALSE)),"",VLOOKUP($B289,Insumos!$C:$G,5,FALSE))</f>
        <v>1</v>
      </c>
      <c r="F289" s="55" t="str">
        <f>+IF(ISERROR(VLOOKUP($B289,Insumos!$C:$G,4,FALSE)),"",VLOOKUP($B289,Insumos!$C:$G,4,FALSE))</f>
        <v>UNIDAD</v>
      </c>
      <c r="G289" s="141">
        <v>1.0</v>
      </c>
      <c r="H289" s="56">
        <f t="shared" si="9"/>
        <v>10.5</v>
      </c>
    </row>
    <row r="290">
      <c r="A290" s="53">
        <v>22.0</v>
      </c>
      <c r="B290" s="55" t="s">
        <v>311</v>
      </c>
      <c r="C290" s="55" t="str">
        <f>+IF(ISERROR(VLOOKUP($B290,Insumos!$C:$G,3,FALSE)),"",VLOOKUP($B290,Insumos!$C:$G,3,FALSE))</f>
        <v>UNIDAD</v>
      </c>
      <c r="D290" s="56">
        <f>+IF(ISERROR(VLOOKUP($B290,Insumos!$C:$G,2,FALSE)),"",VLOOKUP($B290,Insumos!$C:$G,2,FALSE))</f>
        <v>75.25</v>
      </c>
      <c r="E290" s="57">
        <f>+IF(ISERROR(VLOOKUP($B290,Insumos!$C:$G,5,FALSE)),"",VLOOKUP($B290,Insumos!$C:$G,5,FALSE))</f>
        <v>1</v>
      </c>
      <c r="F290" s="55" t="str">
        <f>+IF(ISERROR(VLOOKUP($B290,Insumos!$C:$G,4,FALSE)),"",VLOOKUP($B290,Insumos!$C:$G,4,FALSE))</f>
        <v>UNIDAD</v>
      </c>
      <c r="G290" s="141">
        <v>1.0</v>
      </c>
      <c r="H290" s="56">
        <f t="shared" si="9"/>
        <v>75.25</v>
      </c>
    </row>
    <row r="291">
      <c r="A291" s="53">
        <v>23.0</v>
      </c>
      <c r="B291" s="55" t="s">
        <v>312</v>
      </c>
      <c r="C291" s="55" t="str">
        <f>+IF(ISERROR(VLOOKUP($B291,Insumos!$C:$G,3,FALSE)),"",VLOOKUP($B291,Insumos!$C:$G,3,FALSE))</f>
        <v>UNIDAD</v>
      </c>
      <c r="D291" s="56">
        <f>+IF(ISERROR(VLOOKUP($B291,Insumos!$C:$G,2,FALSE)),"",VLOOKUP($B291,Insumos!$C:$G,2,FALSE))</f>
        <v>90.25</v>
      </c>
      <c r="E291" s="57">
        <f>+IF(ISERROR(VLOOKUP($B291,Insumos!$C:$G,5,FALSE)),"",VLOOKUP($B291,Insumos!$C:$G,5,FALSE))</f>
        <v>1</v>
      </c>
      <c r="F291" s="55" t="str">
        <f>+IF(ISERROR(VLOOKUP($B291,Insumos!$C:$G,4,FALSE)),"",VLOOKUP($B291,Insumos!$C:$G,4,FALSE))</f>
        <v>UNIDAD</v>
      </c>
      <c r="G291" s="141">
        <v>1.0</v>
      </c>
      <c r="H291" s="56">
        <f t="shared" si="9"/>
        <v>90.25</v>
      </c>
    </row>
    <row r="292">
      <c r="A292" s="53">
        <v>24.0</v>
      </c>
      <c r="B292" s="55" t="s">
        <v>313</v>
      </c>
      <c r="C292" s="55" t="str">
        <f>+IF(ISERROR(VLOOKUP($B292,Insumos!$C:$G,3,FALSE)),"",VLOOKUP($B292,Insumos!$C:$G,3,FALSE))</f>
        <v>GRAMOS</v>
      </c>
      <c r="D292" s="56">
        <f>+IF(ISERROR(VLOOKUP($B292,Insumos!$C:$G,2,FALSE)),"",VLOOKUP($B292,Insumos!$C:$G,2,FALSE))</f>
        <v>6750</v>
      </c>
      <c r="E292" s="57">
        <f>+IF(ISERROR(VLOOKUP($B292,Insumos!$C:$G,5,FALSE)),"",VLOOKUP($B292,Insumos!$C:$G,5,FALSE))</f>
        <v>1000</v>
      </c>
      <c r="F292" s="55" t="str">
        <f>+IF(ISERROR(VLOOKUP($B292,Insumos!$C:$G,4,FALSE)),"",VLOOKUP($B292,Insumos!$C:$G,4,FALSE))</f>
        <v>GRAMOS</v>
      </c>
      <c r="G292" s="141">
        <v>8.0</v>
      </c>
      <c r="H292" s="56">
        <f t="shared" si="9"/>
        <v>54</v>
      </c>
    </row>
    <row r="293">
      <c r="A293" s="53">
        <v>25.0</v>
      </c>
      <c r="B293" s="55" t="s">
        <v>156</v>
      </c>
      <c r="C293" s="55" t="str">
        <f>+IF(ISERROR(VLOOKUP($B293,Insumos!$C:$G,3,FALSE)),"",VLOOKUP($B293,Insumos!$C:$G,3,FALSE))</f>
        <v>GRAMOS</v>
      </c>
      <c r="D293" s="56">
        <f>+IF(ISERROR(VLOOKUP($B293,Insumos!$C:$G,2,FALSE)),"",VLOOKUP($B293,Insumos!$C:$G,2,FALSE))</f>
        <v>909</v>
      </c>
      <c r="E293" s="57">
        <f>+IF(ISERROR(VLOOKUP($B293,Insumos!$C:$G,5,FALSE)),"",VLOOKUP($B293,Insumos!$C:$G,5,FALSE))</f>
        <v>1000</v>
      </c>
      <c r="F293" s="55" t="str">
        <f>+IF(ISERROR(VLOOKUP($B293,Insumos!$C:$G,4,FALSE)),"",VLOOKUP($B293,Insumos!$C:$G,4,FALSE))</f>
        <v>GRAMOS</v>
      </c>
      <c r="G293" s="141">
        <v>8.0</v>
      </c>
      <c r="H293" s="56">
        <f t="shared" si="9"/>
        <v>7.27</v>
      </c>
    </row>
    <row r="294">
      <c r="A294" s="53">
        <v>26.0</v>
      </c>
      <c r="B294" s="55" t="s">
        <v>303</v>
      </c>
      <c r="C294" s="55" t="str">
        <f>+IF(ISERROR(VLOOKUP($B294,Insumos!$C:$G,3,FALSE)),"",VLOOKUP($B294,Insumos!$C:$G,3,FALSE))</f>
        <v>UNIDAD</v>
      </c>
      <c r="D294" s="56">
        <f>+IF(ISERROR(VLOOKUP($B294,Insumos!$C:$G,2,FALSE)),"",VLOOKUP($B294,Insumos!$C:$G,2,FALSE))</f>
        <v>10</v>
      </c>
      <c r="E294" s="57">
        <f>+IF(ISERROR(VLOOKUP($B294,Insumos!$C:$G,5,FALSE)),"",VLOOKUP($B294,Insumos!$C:$G,5,FALSE))</f>
        <v>1</v>
      </c>
      <c r="F294" s="55" t="str">
        <f>+IF(ISERROR(VLOOKUP($B294,Insumos!$C:$G,4,FALSE)),"",VLOOKUP($B294,Insumos!$C:$G,4,FALSE))</f>
        <v>UNIDAD</v>
      </c>
      <c r="G294" s="141">
        <v>2.0</v>
      </c>
      <c r="H294" s="56">
        <f t="shared" si="9"/>
        <v>20</v>
      </c>
    </row>
    <row r="295">
      <c r="A295" s="53">
        <v>27.0</v>
      </c>
      <c r="B295" s="55" t="s">
        <v>304</v>
      </c>
      <c r="C295" s="55" t="str">
        <f>+IF(ISERROR(VLOOKUP($B295,Insumos!$C:$G,3,FALSE)),"",VLOOKUP($B295,Insumos!$C:$G,3,FALSE))</f>
        <v>UNIDAD</v>
      </c>
      <c r="D295" s="56">
        <f>+IF(ISERROR(VLOOKUP($B295,Insumos!$C:$G,2,FALSE)),"",VLOOKUP($B295,Insumos!$C:$G,2,FALSE))</f>
        <v>9</v>
      </c>
      <c r="E295" s="57">
        <f>+IF(ISERROR(VLOOKUP($B295,Insumos!$C:$G,5,FALSE)),"",VLOOKUP($B295,Insumos!$C:$G,5,FALSE))</f>
        <v>1</v>
      </c>
      <c r="F295" s="55" t="str">
        <f>+IF(ISERROR(VLOOKUP($B295,Insumos!$C:$G,4,FALSE)),"",VLOOKUP($B295,Insumos!$C:$G,4,FALSE))</f>
        <v>UNIDAD</v>
      </c>
      <c r="G295" s="141">
        <v>2.0</v>
      </c>
      <c r="H295" s="56">
        <f t="shared" si="9"/>
        <v>18</v>
      </c>
    </row>
    <row r="296">
      <c r="A296" s="53">
        <v>28.0</v>
      </c>
      <c r="B296" s="55" t="s">
        <v>315</v>
      </c>
      <c r="C296" s="55" t="str">
        <f>+IF(ISERROR(VLOOKUP($B296,Insumos!$C:$G,3,FALSE)),"",VLOOKUP($B296,Insumos!$C:$G,3,FALSE))</f>
        <v>UNIDAD</v>
      </c>
      <c r="D296" s="56">
        <f>+IF(ISERROR(VLOOKUP($B296,Insumos!$C:$G,2,FALSE)),"",VLOOKUP($B296,Insumos!$C:$G,2,FALSE))</f>
        <v>170</v>
      </c>
      <c r="E296" s="57">
        <f>+IF(ISERROR(VLOOKUP($B296,Insumos!$C:$G,5,FALSE)),"",VLOOKUP($B296,Insumos!$C:$G,5,FALSE))</f>
        <v>1</v>
      </c>
      <c r="F296" s="55" t="str">
        <f>+IF(ISERROR(VLOOKUP($B296,Insumos!$C:$G,4,FALSE)),"",VLOOKUP($B296,Insumos!$C:$G,4,FALSE))</f>
        <v>UNIDAD</v>
      </c>
      <c r="G296" s="141">
        <v>1.0</v>
      </c>
      <c r="H296" s="56">
        <f t="shared" si="9"/>
        <v>170</v>
      </c>
    </row>
    <row r="297">
      <c r="A297" s="53">
        <v>29.0</v>
      </c>
      <c r="B297" s="153"/>
      <c r="C297" s="55" t="str">
        <f>+IF(ISERROR(VLOOKUP($B297,Insumos!$C:$G,3,FALSE)),"",VLOOKUP($B297,Insumos!$C:$G,3,FALSE))</f>
        <v/>
      </c>
      <c r="D297" s="56" t="str">
        <f>+IF(ISERROR(VLOOKUP($B297,Insumos!$C:$G,2,FALSE)),"",VLOOKUP($B297,Insumos!$C:$G,2,FALSE))</f>
        <v/>
      </c>
      <c r="E297" s="57" t="str">
        <f>+IF(ISERROR(VLOOKUP($B297,Insumos!$C:$G,5,FALSE)),"",VLOOKUP($B297,Insumos!$C:$G,5,FALSE))</f>
        <v/>
      </c>
      <c r="F297" s="55" t="str">
        <f>+IF(ISERROR(VLOOKUP($B297,Insumos!$C:$G,4,FALSE)),"",VLOOKUP($B297,Insumos!$C:$G,4,FALSE))</f>
        <v/>
      </c>
      <c r="G297" s="141"/>
      <c r="H297" s="56">
        <f t="shared" si="9"/>
        <v>0</v>
      </c>
    </row>
    <row r="298">
      <c r="A298" s="53">
        <v>30.0</v>
      </c>
      <c r="B298" s="153"/>
      <c r="C298" s="55" t="str">
        <f>+IF(ISERROR(VLOOKUP($B298,Insumos!$C:$G,3,FALSE)),"",VLOOKUP($B298,Insumos!$C:$G,3,FALSE))</f>
        <v/>
      </c>
      <c r="D298" s="56" t="str">
        <f>+IF(ISERROR(VLOOKUP($B298,Insumos!$C:$G,2,FALSE)),"",VLOOKUP($B298,Insumos!$C:$G,2,FALSE))</f>
        <v/>
      </c>
      <c r="E298" s="57" t="str">
        <f>+IF(ISERROR(VLOOKUP($B298,Insumos!$C:$G,5,FALSE)),"",VLOOKUP($B298,Insumos!$C:$G,5,FALSE))</f>
        <v/>
      </c>
      <c r="F298" s="55" t="str">
        <f>+IF(ISERROR(VLOOKUP($B298,Insumos!$C:$G,4,FALSE)),"",VLOOKUP($B298,Insumos!$C:$G,4,FALSE))</f>
        <v/>
      </c>
      <c r="G298" s="141"/>
      <c r="H298" s="56">
        <f t="shared" si="9"/>
        <v>0</v>
      </c>
    </row>
    <row r="299">
      <c r="A299" s="53">
        <v>31.0</v>
      </c>
      <c r="B299" s="153"/>
      <c r="C299" s="55" t="str">
        <f>+IF(ISERROR(VLOOKUP($B299,Insumos!$C:$G,3,FALSE)),"",VLOOKUP($B299,Insumos!$C:$G,3,FALSE))</f>
        <v/>
      </c>
      <c r="D299" s="56" t="str">
        <f>+IF(ISERROR(VLOOKUP($B299,Insumos!$C:$G,2,FALSE)),"",VLOOKUP($B299,Insumos!$C:$G,2,FALSE))</f>
        <v/>
      </c>
      <c r="E299" s="57" t="str">
        <f>+IF(ISERROR(VLOOKUP($B299,Insumos!$C:$G,5,FALSE)),"",VLOOKUP($B299,Insumos!$C:$G,5,FALSE))</f>
        <v/>
      </c>
      <c r="F299" s="55" t="str">
        <f>+IF(ISERROR(VLOOKUP($B299,Insumos!$C:$G,4,FALSE)),"",VLOOKUP($B299,Insumos!$C:$G,4,FALSE))</f>
        <v/>
      </c>
      <c r="G299" s="141"/>
      <c r="H299" s="56">
        <f t="shared" si="9"/>
        <v>0</v>
      </c>
    </row>
    <row r="300">
      <c r="A300" s="42"/>
      <c r="B300" s="140"/>
      <c r="C300" s="41"/>
      <c r="D300" s="44"/>
      <c r="E300" s="45"/>
      <c r="F300" s="41"/>
      <c r="G300" s="67" t="s">
        <v>566</v>
      </c>
      <c r="H300" s="68">
        <f>+SUM(H269:H299)</f>
        <v>1704.2</v>
      </c>
    </row>
    <row r="301">
      <c r="A301" s="42"/>
      <c r="B301" s="140"/>
      <c r="C301" s="41"/>
      <c r="D301" s="44"/>
      <c r="E301" s="45"/>
      <c r="F301" s="41"/>
      <c r="G301" s="67" t="s">
        <v>569</v>
      </c>
      <c r="H301" s="142">
        <f>+H300/10</f>
        <v>170.42</v>
      </c>
    </row>
    <row r="302">
      <c r="A302" s="42"/>
      <c r="B302" s="140"/>
      <c r="C302" s="41"/>
      <c r="D302" s="44"/>
      <c r="E302" s="45"/>
      <c r="F302" s="41"/>
      <c r="G302" s="67" t="s">
        <v>570</v>
      </c>
      <c r="H302" s="143">
        <f>(H300+H301)*1.19</f>
        <v>2230.7978</v>
      </c>
    </row>
    <row r="303">
      <c r="A303" s="42"/>
      <c r="B303" s="140"/>
      <c r="C303" s="41"/>
      <c r="D303" s="44"/>
      <c r="E303" s="45"/>
      <c r="F303" s="41"/>
      <c r="G303" s="67" t="s">
        <v>571</v>
      </c>
      <c r="H303" s="144">
        <f>+H302/H304</f>
        <v>0.3846203103</v>
      </c>
    </row>
    <row r="304">
      <c r="A304" s="42"/>
      <c r="B304" s="140"/>
      <c r="C304" s="41"/>
      <c r="D304" s="44"/>
      <c r="E304" s="45"/>
      <c r="F304" s="41"/>
      <c r="G304" s="67" t="s">
        <v>572</v>
      </c>
      <c r="H304" s="145">
        <v>5800.0</v>
      </c>
    </row>
    <row r="307">
      <c r="A307" s="138" t="s">
        <v>562</v>
      </c>
      <c r="B307" s="139" t="s">
        <v>1083</v>
      </c>
      <c r="C307" s="34"/>
      <c r="D307" s="35"/>
      <c r="E307" s="36"/>
      <c r="F307" s="37"/>
      <c r="G307" s="38"/>
      <c r="H307" s="35"/>
    </row>
    <row r="308">
      <c r="A308" s="42"/>
      <c r="B308" s="140"/>
      <c r="C308" s="42"/>
      <c r="D308" s="44"/>
      <c r="E308" s="45"/>
      <c r="F308" s="42"/>
      <c r="G308" s="46"/>
      <c r="H308" s="44"/>
    </row>
    <row r="309">
      <c r="A309" s="48" t="s">
        <v>476</v>
      </c>
      <c r="B309" s="48" t="s">
        <v>477</v>
      </c>
      <c r="C309" s="48" t="s">
        <v>478</v>
      </c>
      <c r="D309" s="49" t="s">
        <v>564</v>
      </c>
      <c r="E309" s="50" t="s">
        <v>10</v>
      </c>
      <c r="F309" s="48" t="s">
        <v>480</v>
      </c>
      <c r="G309" s="51" t="s">
        <v>481</v>
      </c>
      <c r="H309" s="49" t="s">
        <v>565</v>
      </c>
    </row>
    <row r="310">
      <c r="A310" s="53">
        <v>1.0</v>
      </c>
      <c r="B310" s="55" t="s">
        <v>69</v>
      </c>
      <c r="C310" s="55" t="str">
        <f>+IF(ISERROR(VLOOKUP($B310,Insumos!$C:$G,3,FALSE)),"",VLOOKUP($B310,Insumos!$C:$G,3,FALSE))</f>
        <v>GRAMOS</v>
      </c>
      <c r="D310" s="56">
        <f>+IF(ISERROR(VLOOKUP($B310,Insumos!$C:$G,2,FALSE)),"",VLOOKUP($B310,Insumos!$C:$G,2,FALSE))</f>
        <v>2777.79</v>
      </c>
      <c r="E310" s="57">
        <f>+IF(ISERROR(VLOOKUP($B310,Insumos!$C:$G,5,FALSE)),"",VLOOKUP($B310,Insumos!$C:$G,5,FALSE))</f>
        <v>5700</v>
      </c>
      <c r="F310" s="55" t="str">
        <f>+IF(ISERROR(VLOOKUP($B310,Insumos!$C:$G,4,FALSE)),"",VLOOKUP($B310,Insumos!$C:$G,4,FALSE))</f>
        <v>GRAMOS</v>
      </c>
      <c r="G310" s="141">
        <v>110.0</v>
      </c>
      <c r="H310" s="56">
        <f t="shared" ref="H310:H339" si="10">IF(ISERROR(ROUND(+D310/E310*G310,2)),0,ROUND(+D310/E310*G310,2))</f>
        <v>53.61</v>
      </c>
    </row>
    <row r="311">
      <c r="A311" s="53">
        <v>2.0</v>
      </c>
      <c r="B311" s="55" t="s">
        <v>59</v>
      </c>
      <c r="C311" s="55" t="str">
        <f>+IF(ISERROR(VLOOKUP($B311,Insumos!$C:$G,3,FALSE)),"",VLOOKUP($B311,Insumos!$C:$G,3,FALSE))</f>
        <v>GRAMOS</v>
      </c>
      <c r="D311" s="56">
        <f>+IF(ISERROR(VLOOKUP($B311,Insumos!$C:$G,2,FALSE)),"",VLOOKUP($B311,Insumos!$C:$G,2,FALSE))</f>
        <v>3235</v>
      </c>
      <c r="E311" s="57">
        <f>+IF(ISERROR(VLOOKUP($B311,Insumos!$C:$G,5,FALSE)),"",VLOOKUP($B311,Insumos!$C:$G,5,FALSE))</f>
        <v>500</v>
      </c>
      <c r="F311" s="55" t="str">
        <f>+IF(ISERROR(VLOOKUP($B311,Insumos!$C:$G,4,FALSE)),"",VLOOKUP($B311,Insumos!$C:$G,4,FALSE))</f>
        <v>GRAMOS</v>
      </c>
      <c r="G311" s="141">
        <v>40.0</v>
      </c>
      <c r="H311" s="56">
        <f t="shared" si="10"/>
        <v>258.8</v>
      </c>
    </row>
    <row r="312">
      <c r="A312" s="53">
        <v>3.0</v>
      </c>
      <c r="B312" s="55" t="s">
        <v>420</v>
      </c>
      <c r="C312" s="55" t="str">
        <f>+IF(ISERROR(VLOOKUP($B312,Insumos!$C:$G,3,FALSE)),"",VLOOKUP($B312,Insumos!$C:$G,3,FALSE))</f>
        <v>GRAMOS</v>
      </c>
      <c r="D312" s="56">
        <f>+IF(ISERROR(VLOOKUP($B312,Insumos!$C:$G,2,FALSE)),"",VLOOKUP($B312,Insumos!$C:$G,2,FALSE))</f>
        <v>1500</v>
      </c>
      <c r="E312" s="57">
        <f>+IF(ISERROR(VLOOKUP($B312,Insumos!$C:$G,5,FALSE)),"",VLOOKUP($B312,Insumos!$C:$G,5,FALSE))</f>
        <v>1000</v>
      </c>
      <c r="F312" s="55" t="str">
        <f>+IF(ISERROR(VLOOKUP($B312,Insumos!$C:$G,4,FALSE)),"",VLOOKUP($B312,Insumos!$C:$G,4,FALSE))</f>
        <v>GRAMOS</v>
      </c>
      <c r="G312" s="141">
        <v>5.0</v>
      </c>
      <c r="H312" s="56">
        <f t="shared" si="10"/>
        <v>7.5</v>
      </c>
    </row>
    <row r="313">
      <c r="A313" s="53">
        <v>4.0</v>
      </c>
      <c r="B313" s="55" t="s">
        <v>86</v>
      </c>
      <c r="C313" s="55" t="str">
        <f>+IF(ISERROR(VLOOKUP($B313,Insumos!$C:$G,3,FALSE)),"",VLOOKUP($B313,Insumos!$C:$G,3,FALSE))</f>
        <v>MILILITROS</v>
      </c>
      <c r="D313" s="56">
        <f>+IF(ISERROR(VLOOKUP($B313,Insumos!$C:$G,2,FALSE)),"",VLOOKUP($B313,Insumos!$C:$G,2,FALSE))</f>
        <v>0</v>
      </c>
      <c r="E313" s="57">
        <f>+IF(ISERROR(VLOOKUP($B313,Insumos!$C:$G,5,FALSE)),"",VLOOKUP($B313,Insumos!$C:$G,5,FALSE))</f>
        <v>0</v>
      </c>
      <c r="F313" s="55" t="str">
        <f>+IF(ISERROR(VLOOKUP($B313,Insumos!$C:$G,4,FALSE)),"",VLOOKUP($B313,Insumos!$C:$G,4,FALSE))</f>
        <v>MILILITROS</v>
      </c>
      <c r="G313" s="141">
        <v>5.0</v>
      </c>
      <c r="H313" s="56">
        <f t="shared" si="10"/>
        <v>0</v>
      </c>
    </row>
    <row r="314">
      <c r="A314" s="53">
        <v>5.0</v>
      </c>
      <c r="B314" s="55" t="s">
        <v>56</v>
      </c>
      <c r="C314" s="55" t="str">
        <f>+IF(ISERROR(VLOOKUP($B314,Insumos!$C:$G,3,FALSE)),"",VLOOKUP($B314,Insumos!$C:$G,3,FALSE))</f>
        <v>GRAMOS</v>
      </c>
      <c r="D314" s="56">
        <f>+IF(ISERROR(VLOOKUP($B314,Insumos!$C:$G,2,FALSE)),"",VLOOKUP($B314,Insumos!$C:$G,2,FALSE))</f>
        <v>1690</v>
      </c>
      <c r="E314" s="57">
        <f>+IF(ISERROR(VLOOKUP($B314,Insumos!$C:$G,5,FALSE)),"",VLOOKUP($B314,Insumos!$C:$G,5,FALSE))</f>
        <v>1000</v>
      </c>
      <c r="F314" s="55" t="str">
        <f>+IF(ISERROR(VLOOKUP($B314,Insumos!$C:$G,4,FALSE)),"",VLOOKUP($B314,Insumos!$C:$G,4,FALSE))</f>
        <v>GRAMOS</v>
      </c>
      <c r="G314" s="141">
        <v>5.0</v>
      </c>
      <c r="H314" s="56">
        <f t="shared" si="10"/>
        <v>8.45</v>
      </c>
    </row>
    <row r="315">
      <c r="A315" s="53">
        <v>6.0</v>
      </c>
      <c r="B315" s="55" t="s">
        <v>250</v>
      </c>
      <c r="C315" s="55" t="str">
        <f>+IF(ISERROR(VLOOKUP($B315,Insumos!$C:$G,3,FALSE)),"",VLOOKUP($B315,Insumos!$C:$G,3,FALSE))</f>
        <v>GRAMOS</v>
      </c>
      <c r="D315" s="56">
        <f>+IF(ISERROR(VLOOKUP($B315,Insumos!$C:$G,2,FALSE)),"",VLOOKUP($B315,Insumos!$C:$G,2,FALSE))</f>
        <v>988.8888889</v>
      </c>
      <c r="E315" s="57">
        <f>+IF(ISERROR(VLOOKUP($B315,Insumos!$C:$G,5,FALSE)),"",VLOOKUP($B315,Insumos!$C:$G,5,FALSE))</f>
        <v>1000</v>
      </c>
      <c r="F315" s="55" t="str">
        <f>+IF(ISERROR(VLOOKUP($B315,Insumos!$C:$G,4,FALSE)),"",VLOOKUP($B315,Insumos!$C:$G,4,FALSE))</f>
        <v>GRAMOS</v>
      </c>
      <c r="G315" s="141">
        <v>35.0</v>
      </c>
      <c r="H315" s="56">
        <f t="shared" si="10"/>
        <v>34.61</v>
      </c>
    </row>
    <row r="316">
      <c r="A316" s="53">
        <v>7.0</v>
      </c>
      <c r="B316" s="55" t="s">
        <v>86</v>
      </c>
      <c r="C316" s="55" t="str">
        <f>+IF(ISERROR(VLOOKUP($B316,Insumos!$C:$G,3,FALSE)),"",VLOOKUP($B316,Insumos!$C:$G,3,FALSE))</f>
        <v>MILILITROS</v>
      </c>
      <c r="D316" s="56">
        <f>+IF(ISERROR(VLOOKUP($B316,Insumos!$C:$G,2,FALSE)),"",VLOOKUP($B316,Insumos!$C:$G,2,FALSE))</f>
        <v>0</v>
      </c>
      <c r="E316" s="57">
        <f>+IF(ISERROR(VLOOKUP($B316,Insumos!$C:$G,5,FALSE)),"",VLOOKUP($B316,Insumos!$C:$G,5,FALSE))</f>
        <v>0</v>
      </c>
      <c r="F316" s="55" t="str">
        <f>+IF(ISERROR(VLOOKUP($B316,Insumos!$C:$G,4,FALSE)),"",VLOOKUP($B316,Insumos!$C:$G,4,FALSE))</f>
        <v>MILILITROS</v>
      </c>
      <c r="G316" s="141">
        <v>5.0</v>
      </c>
      <c r="H316" s="56">
        <f t="shared" si="10"/>
        <v>0</v>
      </c>
    </row>
    <row r="317">
      <c r="A317" s="53">
        <v>8.0</v>
      </c>
      <c r="B317" s="55" t="s">
        <v>420</v>
      </c>
      <c r="C317" s="55" t="str">
        <f>+IF(ISERROR(VLOOKUP($B317,Insumos!$C:$G,3,FALSE)),"",VLOOKUP($B317,Insumos!$C:$G,3,FALSE))</f>
        <v>GRAMOS</v>
      </c>
      <c r="D317" s="56">
        <f>+IF(ISERROR(VLOOKUP($B317,Insumos!$C:$G,2,FALSE)),"",VLOOKUP($B317,Insumos!$C:$G,2,FALSE))</f>
        <v>1500</v>
      </c>
      <c r="E317" s="57">
        <f>+IF(ISERROR(VLOOKUP($B317,Insumos!$C:$G,5,FALSE)),"",VLOOKUP($B317,Insumos!$C:$G,5,FALSE))</f>
        <v>1000</v>
      </c>
      <c r="F317" s="55" t="str">
        <f>+IF(ISERROR(VLOOKUP($B317,Insumos!$C:$G,4,FALSE)),"",VLOOKUP($B317,Insumos!$C:$G,4,FALSE))</f>
        <v>GRAMOS</v>
      </c>
      <c r="G317" s="141">
        <v>5.0</v>
      </c>
      <c r="H317" s="56">
        <f t="shared" si="10"/>
        <v>7.5</v>
      </c>
    </row>
    <row r="318">
      <c r="A318" s="53">
        <v>9.0</v>
      </c>
      <c r="B318" s="55" t="s">
        <v>56</v>
      </c>
      <c r="C318" s="55" t="str">
        <f>+IF(ISERROR(VLOOKUP($B318,Insumos!$C:$G,3,FALSE)),"",VLOOKUP($B318,Insumos!$C:$G,3,FALSE))</f>
        <v>GRAMOS</v>
      </c>
      <c r="D318" s="56">
        <f>+IF(ISERROR(VLOOKUP($B318,Insumos!$C:$G,2,FALSE)),"",VLOOKUP($B318,Insumos!$C:$G,2,FALSE))</f>
        <v>1690</v>
      </c>
      <c r="E318" s="57">
        <f>+IF(ISERROR(VLOOKUP($B318,Insumos!$C:$G,5,FALSE)),"",VLOOKUP($B318,Insumos!$C:$G,5,FALSE))</f>
        <v>1000</v>
      </c>
      <c r="F318" s="55" t="str">
        <f>+IF(ISERROR(VLOOKUP($B318,Insumos!$C:$G,4,FALSE)),"",VLOOKUP($B318,Insumos!$C:$G,4,FALSE))</f>
        <v>GRAMOS</v>
      </c>
      <c r="G318" s="141">
        <v>5.0</v>
      </c>
      <c r="H318" s="56">
        <f t="shared" si="10"/>
        <v>8.45</v>
      </c>
    </row>
    <row r="319">
      <c r="A319" s="53">
        <v>10.0</v>
      </c>
      <c r="B319" s="55" t="s">
        <v>106</v>
      </c>
      <c r="C319" s="55" t="str">
        <f>+IF(ISERROR(VLOOKUP($B319,Insumos!$C:$G,3,FALSE)),"",VLOOKUP($B319,Insumos!$C:$G,3,FALSE))</f>
        <v>GRAMOS</v>
      </c>
      <c r="D319" s="56">
        <f>+IF(ISERROR(VLOOKUP($B319,Insumos!$C:$G,2,FALSE)),"",VLOOKUP($B319,Insumos!$C:$G,2,FALSE))</f>
        <v>1159.89</v>
      </c>
      <c r="E319" s="57">
        <f>+IF(ISERROR(VLOOKUP($B319,Insumos!$C:$G,5,FALSE)),"",VLOOKUP($B319,Insumos!$C:$G,5,FALSE))</f>
        <v>231</v>
      </c>
      <c r="F319" s="55" t="str">
        <f>+IF(ISERROR(VLOOKUP($B319,Insumos!$C:$G,4,FALSE)),"",VLOOKUP($B319,Insumos!$C:$G,4,FALSE))</f>
        <v>GRAMOS</v>
      </c>
      <c r="G319" s="141">
        <v>35.0</v>
      </c>
      <c r="H319" s="56">
        <f t="shared" si="10"/>
        <v>175.74</v>
      </c>
    </row>
    <row r="320">
      <c r="A320" s="53">
        <v>11.0</v>
      </c>
      <c r="B320" s="55" t="s">
        <v>86</v>
      </c>
      <c r="C320" s="55" t="str">
        <f>+IF(ISERROR(VLOOKUP($B320,Insumos!$C:$G,3,FALSE)),"",VLOOKUP($B320,Insumos!$C:$G,3,FALSE))</f>
        <v>MILILITROS</v>
      </c>
      <c r="D320" s="56">
        <f>+IF(ISERROR(VLOOKUP($B320,Insumos!$C:$G,2,FALSE)),"",VLOOKUP($B320,Insumos!$C:$G,2,FALSE))</f>
        <v>0</v>
      </c>
      <c r="E320" s="57">
        <f>+IF(ISERROR(VLOOKUP($B320,Insumos!$C:$G,5,FALSE)),"",VLOOKUP($B320,Insumos!$C:$G,5,FALSE))</f>
        <v>0</v>
      </c>
      <c r="F320" s="55" t="str">
        <f>+IF(ISERROR(VLOOKUP($B320,Insumos!$C:$G,4,FALSE)),"",VLOOKUP($B320,Insumos!$C:$G,4,FALSE))</f>
        <v>MILILITROS</v>
      </c>
      <c r="G320" s="141">
        <v>5.0</v>
      </c>
      <c r="H320" s="56">
        <f t="shared" si="10"/>
        <v>0</v>
      </c>
    </row>
    <row r="321">
      <c r="A321" s="53">
        <v>12.0</v>
      </c>
      <c r="B321" s="55" t="s">
        <v>420</v>
      </c>
      <c r="C321" s="55" t="str">
        <f>+IF(ISERROR(VLOOKUP($B321,Insumos!$C:$G,3,FALSE)),"",VLOOKUP($B321,Insumos!$C:$G,3,FALSE))</f>
        <v>GRAMOS</v>
      </c>
      <c r="D321" s="56">
        <f>+IF(ISERROR(VLOOKUP($B321,Insumos!$C:$G,2,FALSE)),"",VLOOKUP($B321,Insumos!$C:$G,2,FALSE))</f>
        <v>1500</v>
      </c>
      <c r="E321" s="57">
        <f>+IF(ISERROR(VLOOKUP($B321,Insumos!$C:$G,5,FALSE)),"",VLOOKUP($B321,Insumos!$C:$G,5,FALSE))</f>
        <v>1000</v>
      </c>
      <c r="F321" s="55" t="str">
        <f>+IF(ISERROR(VLOOKUP($B321,Insumos!$C:$G,4,FALSE)),"",VLOOKUP($B321,Insumos!$C:$G,4,FALSE))</f>
        <v>GRAMOS</v>
      </c>
      <c r="G321" s="141">
        <v>5.0</v>
      </c>
      <c r="H321" s="56">
        <f t="shared" si="10"/>
        <v>7.5</v>
      </c>
    </row>
    <row r="322">
      <c r="A322" s="53">
        <v>13.0</v>
      </c>
      <c r="B322" s="55" t="s">
        <v>56</v>
      </c>
      <c r="C322" s="55" t="str">
        <f>+IF(ISERROR(VLOOKUP($B322,Insumos!$C:$G,3,FALSE)),"",VLOOKUP($B322,Insumos!$C:$G,3,FALSE))</f>
        <v>GRAMOS</v>
      </c>
      <c r="D322" s="56">
        <f>+IF(ISERROR(VLOOKUP($B322,Insumos!$C:$G,2,FALSE)),"",VLOOKUP($B322,Insumos!$C:$G,2,FALSE))</f>
        <v>1690</v>
      </c>
      <c r="E322" s="57">
        <f>+IF(ISERROR(VLOOKUP($B322,Insumos!$C:$G,5,FALSE)),"",VLOOKUP($B322,Insumos!$C:$G,5,FALSE))</f>
        <v>1000</v>
      </c>
      <c r="F322" s="55" t="str">
        <f>+IF(ISERROR(VLOOKUP($B322,Insumos!$C:$G,4,FALSE)),"",VLOOKUP($B322,Insumos!$C:$G,4,FALSE))</f>
        <v>GRAMOS</v>
      </c>
      <c r="G322" s="141">
        <v>10.0</v>
      </c>
      <c r="H322" s="56">
        <f t="shared" si="10"/>
        <v>16.9</v>
      </c>
    </row>
    <row r="323">
      <c r="A323" s="53">
        <v>14.0</v>
      </c>
      <c r="B323" s="55" t="s">
        <v>79</v>
      </c>
      <c r="C323" s="55" t="str">
        <f>+IF(ISERROR(VLOOKUP($B323,Insumos!$C:$G,3,FALSE)),"",VLOOKUP($B323,Insumos!$C:$G,3,FALSE))</f>
        <v>GRAMOS</v>
      </c>
      <c r="D323" s="56">
        <f>+IF(ISERROR(VLOOKUP($B323,Insumos!$C:$G,2,FALSE)),"",VLOOKUP($B323,Insumos!$C:$G,2,FALSE))</f>
        <v>1503.45</v>
      </c>
      <c r="E323" s="57">
        <f>+IF(ISERROR(VLOOKUP($B323,Insumos!$C:$G,5,FALSE)),"",VLOOKUP($B323,Insumos!$C:$G,5,FALSE))</f>
        <v>866</v>
      </c>
      <c r="F323" s="55" t="str">
        <f>+IF(ISERROR(VLOOKUP($B323,Insumos!$C:$G,4,FALSE)),"",VLOOKUP($B323,Insumos!$C:$G,4,FALSE))</f>
        <v>GRAMOS</v>
      </c>
      <c r="G323" s="141">
        <v>50.0</v>
      </c>
      <c r="H323" s="56">
        <f t="shared" si="10"/>
        <v>86.8</v>
      </c>
    </row>
    <row r="324">
      <c r="A324" s="53">
        <v>15.0</v>
      </c>
      <c r="B324" s="55" t="s">
        <v>132</v>
      </c>
      <c r="C324" s="55" t="str">
        <f>+IF(ISERROR(VLOOKUP($B324,Insumos!$C:$G,3,FALSE)),"",VLOOKUP($B324,Insumos!$C:$G,3,FALSE))</f>
        <v>UNIDAD</v>
      </c>
      <c r="D324" s="56">
        <f>+IF(ISERROR(VLOOKUP($B324,Insumos!$C:$G,2,FALSE)),"",VLOOKUP($B324,Insumos!$C:$G,2,FALSE))</f>
        <v>180</v>
      </c>
      <c r="E324" s="57">
        <f>+IF(ISERROR(VLOOKUP($B324,Insumos!$C:$G,5,FALSE)),"",VLOOKUP($B324,Insumos!$C:$G,5,FALSE))</f>
        <v>1</v>
      </c>
      <c r="F324" s="55" t="str">
        <f>+IF(ISERROR(VLOOKUP($B324,Insumos!$C:$G,4,FALSE)),"",VLOOKUP($B324,Insumos!$C:$G,4,FALSE))</f>
        <v>UNIDAD</v>
      </c>
      <c r="G324" s="141">
        <v>1.0</v>
      </c>
      <c r="H324" s="56">
        <f t="shared" si="10"/>
        <v>180</v>
      </c>
    </row>
    <row r="325">
      <c r="A325" s="53">
        <v>16.0</v>
      </c>
      <c r="B325" s="55" t="s">
        <v>305</v>
      </c>
      <c r="C325" s="55" t="str">
        <f>+IF(ISERROR(VLOOKUP($B325,Insumos!$C:$G,3,FALSE)),"",VLOOKUP($B325,Insumos!$C:$G,3,FALSE))</f>
        <v>UNIDAD</v>
      </c>
      <c r="D325" s="56">
        <f>+IF(ISERROR(VLOOKUP($B325,Insumos!$C:$G,2,FALSE)),"",VLOOKUP($B325,Insumos!$C:$G,2,FALSE))</f>
        <v>52</v>
      </c>
      <c r="E325" s="57">
        <f>+IF(ISERROR(VLOOKUP($B325,Insumos!$C:$G,5,FALSE)),"",VLOOKUP($B325,Insumos!$C:$G,5,FALSE))</f>
        <v>1</v>
      </c>
      <c r="F325" s="55" t="str">
        <f>+IF(ISERROR(VLOOKUP($B325,Insumos!$C:$G,4,FALSE)),"",VLOOKUP($B325,Insumos!$C:$G,4,FALSE))</f>
        <v>UNIDAD</v>
      </c>
      <c r="G325" s="141">
        <v>2.0</v>
      </c>
      <c r="H325" s="56">
        <f t="shared" si="10"/>
        <v>104</v>
      </c>
    </row>
    <row r="326">
      <c r="A326" s="53">
        <v>17.0</v>
      </c>
      <c r="B326" s="55" t="s">
        <v>309</v>
      </c>
      <c r="C326" s="55" t="str">
        <f>+IF(ISERROR(VLOOKUP($B326,Insumos!$C:$G,3,FALSE)),"",VLOOKUP($B326,Insumos!$C:$G,3,FALSE))</f>
        <v>UNIDAD</v>
      </c>
      <c r="D326" s="56">
        <f>+IF(ISERROR(VLOOKUP($B326,Insumos!$C:$G,2,FALSE)),"",VLOOKUP($B326,Insumos!$C:$G,2,FALSE))</f>
        <v>23.53</v>
      </c>
      <c r="E326" s="57">
        <f>+IF(ISERROR(VLOOKUP($B326,Insumos!$C:$G,5,FALSE)),"",VLOOKUP($B326,Insumos!$C:$G,5,FALSE))</f>
        <v>1</v>
      </c>
      <c r="F326" s="55" t="str">
        <f>+IF(ISERROR(VLOOKUP($B326,Insumos!$C:$G,4,FALSE)),"",VLOOKUP($B326,Insumos!$C:$G,4,FALSE))</f>
        <v>UNIDAD</v>
      </c>
      <c r="G326" s="141">
        <v>2.0</v>
      </c>
      <c r="H326" s="56">
        <f t="shared" si="10"/>
        <v>47.06</v>
      </c>
    </row>
    <row r="327">
      <c r="A327" s="53">
        <v>18.0</v>
      </c>
      <c r="B327" s="55" t="s">
        <v>310</v>
      </c>
      <c r="C327" s="55" t="str">
        <f>+IF(ISERROR(VLOOKUP($B327,Insumos!$C:$G,3,FALSE)),"",VLOOKUP($B327,Insumos!$C:$G,3,FALSE))</f>
        <v>UNIDAD</v>
      </c>
      <c r="D327" s="56">
        <f>+IF(ISERROR(VLOOKUP($B327,Insumos!$C:$G,2,FALSE)),"",VLOOKUP($B327,Insumos!$C:$G,2,FALSE))</f>
        <v>15.13</v>
      </c>
      <c r="E327" s="57">
        <f>+IF(ISERROR(VLOOKUP($B327,Insumos!$C:$G,5,FALSE)),"",VLOOKUP($B327,Insumos!$C:$G,5,FALSE))</f>
        <v>1</v>
      </c>
      <c r="F327" s="55" t="str">
        <f>+IF(ISERROR(VLOOKUP($B327,Insumos!$C:$G,4,FALSE)),"",VLOOKUP($B327,Insumos!$C:$G,4,FALSE))</f>
        <v>UNIDAD</v>
      </c>
      <c r="G327" s="141">
        <v>2.0</v>
      </c>
      <c r="H327" s="56">
        <f t="shared" si="10"/>
        <v>30.26</v>
      </c>
    </row>
    <row r="328">
      <c r="A328" s="53">
        <v>19.0</v>
      </c>
      <c r="B328" s="55" t="s">
        <v>314</v>
      </c>
      <c r="C328" s="55" t="str">
        <f>+IF(ISERROR(VLOOKUP($B328,Insumos!$C:$G,3,FALSE)),"",VLOOKUP($B328,Insumos!$C:$G,3,FALSE))</f>
        <v>UNIDAD</v>
      </c>
      <c r="D328" s="56">
        <f>+IF(ISERROR(VLOOKUP($B328,Insumos!$C:$G,2,FALSE)),"",VLOOKUP($B328,Insumos!$C:$G,2,FALSE))</f>
        <v>10.5</v>
      </c>
      <c r="E328" s="57">
        <f>+IF(ISERROR(VLOOKUP($B328,Insumos!$C:$G,5,FALSE)),"",VLOOKUP($B328,Insumos!$C:$G,5,FALSE))</f>
        <v>1</v>
      </c>
      <c r="F328" s="55" t="str">
        <f>+IF(ISERROR(VLOOKUP($B328,Insumos!$C:$G,4,FALSE)),"",VLOOKUP($B328,Insumos!$C:$G,4,FALSE))</f>
        <v>UNIDAD</v>
      </c>
      <c r="G328" s="141">
        <v>1.0</v>
      </c>
      <c r="H328" s="56">
        <f t="shared" si="10"/>
        <v>10.5</v>
      </c>
    </row>
    <row r="329">
      <c r="A329" s="53">
        <v>20.0</v>
      </c>
      <c r="B329" s="55" t="s">
        <v>311</v>
      </c>
      <c r="C329" s="55" t="str">
        <f>+IF(ISERROR(VLOOKUP($B329,Insumos!$C:$G,3,FALSE)),"",VLOOKUP($B329,Insumos!$C:$G,3,FALSE))</f>
        <v>UNIDAD</v>
      </c>
      <c r="D329" s="56">
        <f>+IF(ISERROR(VLOOKUP($B329,Insumos!$C:$G,2,FALSE)),"",VLOOKUP($B329,Insumos!$C:$G,2,FALSE))</f>
        <v>75.25</v>
      </c>
      <c r="E329" s="57">
        <f>+IF(ISERROR(VLOOKUP($B329,Insumos!$C:$G,5,FALSE)),"",VLOOKUP($B329,Insumos!$C:$G,5,FALSE))</f>
        <v>1</v>
      </c>
      <c r="F329" s="55" t="str">
        <f>+IF(ISERROR(VLOOKUP($B329,Insumos!$C:$G,4,FALSE)),"",VLOOKUP($B329,Insumos!$C:$G,4,FALSE))</f>
        <v>UNIDAD</v>
      </c>
      <c r="G329" s="141">
        <v>1.0</v>
      </c>
      <c r="H329" s="56">
        <f t="shared" si="10"/>
        <v>75.25</v>
      </c>
    </row>
    <row r="330">
      <c r="A330" s="53">
        <v>21.0</v>
      </c>
      <c r="B330" s="55" t="s">
        <v>312</v>
      </c>
      <c r="C330" s="55" t="str">
        <f>+IF(ISERROR(VLOOKUP($B330,Insumos!$C:$G,3,FALSE)),"",VLOOKUP($B330,Insumos!$C:$G,3,FALSE))</f>
        <v>UNIDAD</v>
      </c>
      <c r="D330" s="56">
        <f>+IF(ISERROR(VLOOKUP($B330,Insumos!$C:$G,2,FALSE)),"",VLOOKUP($B330,Insumos!$C:$G,2,FALSE))</f>
        <v>90.25</v>
      </c>
      <c r="E330" s="57">
        <f>+IF(ISERROR(VLOOKUP($B330,Insumos!$C:$G,5,FALSE)),"",VLOOKUP($B330,Insumos!$C:$G,5,FALSE))</f>
        <v>1</v>
      </c>
      <c r="F330" s="55" t="str">
        <f>+IF(ISERROR(VLOOKUP($B330,Insumos!$C:$G,4,FALSE)),"",VLOOKUP($B330,Insumos!$C:$G,4,FALSE))</f>
        <v>UNIDAD</v>
      </c>
      <c r="G330" s="141">
        <v>1.0</v>
      </c>
      <c r="H330" s="56">
        <f t="shared" si="10"/>
        <v>90.25</v>
      </c>
    </row>
    <row r="331">
      <c r="A331" s="53">
        <v>22.0</v>
      </c>
      <c r="B331" s="55" t="s">
        <v>313</v>
      </c>
      <c r="C331" s="55" t="str">
        <f>+IF(ISERROR(VLOOKUP($B331,Insumos!$C:$G,3,FALSE)),"",VLOOKUP($B331,Insumos!$C:$G,3,FALSE))</f>
        <v>GRAMOS</v>
      </c>
      <c r="D331" s="56">
        <f>+IF(ISERROR(VLOOKUP($B331,Insumos!$C:$G,2,FALSE)),"",VLOOKUP($B331,Insumos!$C:$G,2,FALSE))</f>
        <v>6750</v>
      </c>
      <c r="E331" s="57">
        <f>+IF(ISERROR(VLOOKUP($B331,Insumos!$C:$G,5,FALSE)),"",VLOOKUP($B331,Insumos!$C:$G,5,FALSE))</f>
        <v>1000</v>
      </c>
      <c r="F331" s="55" t="str">
        <f>+IF(ISERROR(VLOOKUP($B331,Insumos!$C:$G,4,FALSE)),"",VLOOKUP($B331,Insumos!$C:$G,4,FALSE))</f>
        <v>GRAMOS</v>
      </c>
      <c r="G331" s="141">
        <v>8.0</v>
      </c>
      <c r="H331" s="56">
        <f t="shared" si="10"/>
        <v>54</v>
      </c>
    </row>
    <row r="332">
      <c r="A332" s="53">
        <v>23.0</v>
      </c>
      <c r="B332" s="55" t="s">
        <v>156</v>
      </c>
      <c r="C332" s="55" t="str">
        <f>+IF(ISERROR(VLOOKUP($B332,Insumos!$C:$G,3,FALSE)),"",VLOOKUP($B332,Insumos!$C:$G,3,FALSE))</f>
        <v>GRAMOS</v>
      </c>
      <c r="D332" s="56">
        <f>+IF(ISERROR(VLOOKUP($B332,Insumos!$C:$G,2,FALSE)),"",VLOOKUP($B332,Insumos!$C:$G,2,FALSE))</f>
        <v>909</v>
      </c>
      <c r="E332" s="57">
        <f>+IF(ISERROR(VLOOKUP($B332,Insumos!$C:$G,5,FALSE)),"",VLOOKUP($B332,Insumos!$C:$G,5,FALSE))</f>
        <v>1000</v>
      </c>
      <c r="F332" s="55" t="str">
        <f>+IF(ISERROR(VLOOKUP($B332,Insumos!$C:$G,4,FALSE)),"",VLOOKUP($B332,Insumos!$C:$G,4,FALSE))</f>
        <v>GRAMOS</v>
      </c>
      <c r="G332" s="141">
        <v>8.0</v>
      </c>
      <c r="H332" s="56">
        <f t="shared" si="10"/>
        <v>7.27</v>
      </c>
    </row>
    <row r="333">
      <c r="A333" s="53">
        <v>24.0</v>
      </c>
      <c r="B333" s="55" t="s">
        <v>303</v>
      </c>
      <c r="C333" s="55" t="str">
        <f>+IF(ISERROR(VLOOKUP($B333,Insumos!$C:$G,3,FALSE)),"",VLOOKUP($B333,Insumos!$C:$G,3,FALSE))</f>
        <v>UNIDAD</v>
      </c>
      <c r="D333" s="56">
        <f>+IF(ISERROR(VLOOKUP($B333,Insumos!$C:$G,2,FALSE)),"",VLOOKUP($B333,Insumos!$C:$G,2,FALSE))</f>
        <v>10</v>
      </c>
      <c r="E333" s="57">
        <f>+IF(ISERROR(VLOOKUP($B333,Insumos!$C:$G,5,FALSE)),"",VLOOKUP($B333,Insumos!$C:$G,5,FALSE))</f>
        <v>1</v>
      </c>
      <c r="F333" s="55" t="str">
        <f>+IF(ISERROR(VLOOKUP($B333,Insumos!$C:$G,4,FALSE)),"",VLOOKUP($B333,Insumos!$C:$G,4,FALSE))</f>
        <v>UNIDAD</v>
      </c>
      <c r="G333" s="141">
        <v>2.0</v>
      </c>
      <c r="H333" s="56">
        <f t="shared" si="10"/>
        <v>20</v>
      </c>
    </row>
    <row r="334">
      <c r="A334" s="53">
        <v>25.0</v>
      </c>
      <c r="B334" s="55" t="s">
        <v>304</v>
      </c>
      <c r="C334" s="55" t="str">
        <f>+IF(ISERROR(VLOOKUP($B334,Insumos!$C:$G,3,FALSE)),"",VLOOKUP($B334,Insumos!$C:$G,3,FALSE))</f>
        <v>UNIDAD</v>
      </c>
      <c r="D334" s="56">
        <f>+IF(ISERROR(VLOOKUP($B334,Insumos!$C:$G,2,FALSE)),"",VLOOKUP($B334,Insumos!$C:$G,2,FALSE))</f>
        <v>9</v>
      </c>
      <c r="E334" s="57">
        <f>+IF(ISERROR(VLOOKUP($B334,Insumos!$C:$G,5,FALSE)),"",VLOOKUP($B334,Insumos!$C:$G,5,FALSE))</f>
        <v>1</v>
      </c>
      <c r="F334" s="55" t="str">
        <f>+IF(ISERROR(VLOOKUP($B334,Insumos!$C:$G,4,FALSE)),"",VLOOKUP($B334,Insumos!$C:$G,4,FALSE))</f>
        <v>UNIDAD</v>
      </c>
      <c r="G334" s="141">
        <v>2.0</v>
      </c>
      <c r="H334" s="56">
        <f t="shared" si="10"/>
        <v>18</v>
      </c>
    </row>
    <row r="335">
      <c r="A335" s="53">
        <v>26.0</v>
      </c>
      <c r="B335" s="55" t="s">
        <v>315</v>
      </c>
      <c r="C335" s="55" t="str">
        <f>+IF(ISERROR(VLOOKUP($B335,Insumos!$C:$G,3,FALSE)),"",VLOOKUP($B335,Insumos!$C:$G,3,FALSE))</f>
        <v>UNIDAD</v>
      </c>
      <c r="D335" s="56">
        <f>+IF(ISERROR(VLOOKUP($B335,Insumos!$C:$G,2,FALSE)),"",VLOOKUP($B335,Insumos!$C:$G,2,FALSE))</f>
        <v>170</v>
      </c>
      <c r="E335" s="57">
        <f>+IF(ISERROR(VLOOKUP($B335,Insumos!$C:$G,5,FALSE)),"",VLOOKUP($B335,Insumos!$C:$G,5,FALSE))</f>
        <v>1</v>
      </c>
      <c r="F335" s="55" t="str">
        <f>+IF(ISERROR(VLOOKUP($B335,Insumos!$C:$G,4,FALSE)),"",VLOOKUP($B335,Insumos!$C:$G,4,FALSE))</f>
        <v>UNIDAD</v>
      </c>
      <c r="G335" s="141">
        <v>1.0</v>
      </c>
      <c r="H335" s="56">
        <f t="shared" si="10"/>
        <v>170</v>
      </c>
    </row>
    <row r="336">
      <c r="A336" s="53">
        <v>27.0</v>
      </c>
      <c r="B336" s="153"/>
      <c r="C336" s="55" t="str">
        <f>+IF(ISERROR(VLOOKUP($B336,Insumos!$C:$G,3,FALSE)),"",VLOOKUP($B336,Insumos!$C:$G,3,FALSE))</f>
        <v/>
      </c>
      <c r="D336" s="56" t="str">
        <f>+IF(ISERROR(VLOOKUP($B336,Insumos!$C:$G,2,FALSE)),"",VLOOKUP($B336,Insumos!$C:$G,2,FALSE))</f>
        <v/>
      </c>
      <c r="E336" s="57" t="str">
        <f>+IF(ISERROR(VLOOKUP($B336,Insumos!$C:$G,5,FALSE)),"",VLOOKUP($B336,Insumos!$C:$G,5,FALSE))</f>
        <v/>
      </c>
      <c r="F336" s="55" t="str">
        <f>+IF(ISERROR(VLOOKUP($B336,Insumos!$C:$G,4,FALSE)),"",VLOOKUP($B336,Insumos!$C:$G,4,FALSE))</f>
        <v/>
      </c>
      <c r="G336" s="141"/>
      <c r="H336" s="56">
        <f t="shared" si="10"/>
        <v>0</v>
      </c>
    </row>
    <row r="337">
      <c r="A337" s="53">
        <v>28.0</v>
      </c>
      <c r="B337" s="153"/>
      <c r="C337" s="55" t="str">
        <f>+IF(ISERROR(VLOOKUP($B337,Insumos!$C:$G,3,FALSE)),"",VLOOKUP($B337,Insumos!$C:$G,3,FALSE))</f>
        <v/>
      </c>
      <c r="D337" s="56" t="str">
        <f>+IF(ISERROR(VLOOKUP($B337,Insumos!$C:$G,2,FALSE)),"",VLOOKUP($B337,Insumos!$C:$G,2,FALSE))</f>
        <v/>
      </c>
      <c r="E337" s="57" t="str">
        <f>+IF(ISERROR(VLOOKUP($B337,Insumos!$C:$G,5,FALSE)),"",VLOOKUP($B337,Insumos!$C:$G,5,FALSE))</f>
        <v/>
      </c>
      <c r="F337" s="55" t="str">
        <f>+IF(ISERROR(VLOOKUP($B337,Insumos!$C:$G,4,FALSE)),"",VLOOKUP($B337,Insumos!$C:$G,4,FALSE))</f>
        <v/>
      </c>
      <c r="G337" s="141"/>
      <c r="H337" s="56">
        <f t="shared" si="10"/>
        <v>0</v>
      </c>
    </row>
    <row r="338">
      <c r="A338" s="53">
        <v>29.0</v>
      </c>
      <c r="B338" s="153"/>
      <c r="C338" s="55" t="str">
        <f>+IF(ISERROR(VLOOKUP($B338,Insumos!$C:$G,3,FALSE)),"",VLOOKUP($B338,Insumos!$C:$G,3,FALSE))</f>
        <v/>
      </c>
      <c r="D338" s="56" t="str">
        <f>+IF(ISERROR(VLOOKUP($B338,Insumos!$C:$G,2,FALSE)),"",VLOOKUP($B338,Insumos!$C:$G,2,FALSE))</f>
        <v/>
      </c>
      <c r="E338" s="57" t="str">
        <f>+IF(ISERROR(VLOOKUP($B338,Insumos!$C:$G,5,FALSE)),"",VLOOKUP($B338,Insumos!$C:$G,5,FALSE))</f>
        <v/>
      </c>
      <c r="F338" s="55" t="str">
        <f>+IF(ISERROR(VLOOKUP($B338,Insumos!$C:$G,4,FALSE)),"",VLOOKUP($B338,Insumos!$C:$G,4,FALSE))</f>
        <v/>
      </c>
      <c r="G338" s="141"/>
      <c r="H338" s="56">
        <f t="shared" si="10"/>
        <v>0</v>
      </c>
    </row>
    <row r="339">
      <c r="A339" s="53">
        <v>30.0</v>
      </c>
      <c r="B339" s="153"/>
      <c r="C339" s="55" t="str">
        <f>+IF(ISERROR(VLOOKUP($B339,Insumos!$C:$G,3,FALSE)),"",VLOOKUP($B339,Insumos!$C:$G,3,FALSE))</f>
        <v/>
      </c>
      <c r="D339" s="56" t="str">
        <f>+IF(ISERROR(VLOOKUP($B339,Insumos!$C:$G,2,FALSE)),"",VLOOKUP($B339,Insumos!$C:$G,2,FALSE))</f>
        <v/>
      </c>
      <c r="E339" s="57" t="str">
        <f>+IF(ISERROR(VLOOKUP($B339,Insumos!$C:$G,5,FALSE)),"",VLOOKUP($B339,Insumos!$C:$G,5,FALSE))</f>
        <v/>
      </c>
      <c r="F339" s="55" t="str">
        <f>+IF(ISERROR(VLOOKUP($B339,Insumos!$C:$G,4,FALSE)),"",VLOOKUP($B339,Insumos!$C:$G,4,FALSE))</f>
        <v/>
      </c>
      <c r="G339" s="141"/>
      <c r="H339" s="56">
        <f t="shared" si="10"/>
        <v>0</v>
      </c>
    </row>
    <row r="340">
      <c r="A340" s="42"/>
      <c r="B340" s="140"/>
      <c r="C340" s="41"/>
      <c r="D340" s="44"/>
      <c r="E340" s="45"/>
      <c r="F340" s="41"/>
      <c r="G340" s="67" t="s">
        <v>566</v>
      </c>
      <c r="H340" s="68">
        <f>+SUM(H310:H339)</f>
        <v>1472.45</v>
      </c>
    </row>
    <row r="341">
      <c r="A341" s="42"/>
      <c r="B341" s="140"/>
      <c r="C341" s="41"/>
      <c r="D341" s="44"/>
      <c r="E341" s="45"/>
      <c r="F341" s="41"/>
      <c r="G341" s="67" t="s">
        <v>569</v>
      </c>
      <c r="H341" s="142">
        <f>+H340/10</f>
        <v>147.245</v>
      </c>
    </row>
    <row r="342">
      <c r="A342" s="42"/>
      <c r="B342" s="140"/>
      <c r="C342" s="41"/>
      <c r="D342" s="44"/>
      <c r="E342" s="45"/>
      <c r="F342" s="41"/>
      <c r="G342" s="67" t="s">
        <v>570</v>
      </c>
      <c r="H342" s="143">
        <f>(H340+H341)*1.19</f>
        <v>1927.43705</v>
      </c>
    </row>
    <row r="343">
      <c r="A343" s="42"/>
      <c r="B343" s="140"/>
      <c r="C343" s="41"/>
      <c r="D343" s="44"/>
      <c r="E343" s="45"/>
      <c r="F343" s="41"/>
      <c r="G343" s="67" t="s">
        <v>571</v>
      </c>
      <c r="H343" s="144">
        <f>+H342/H344</f>
        <v>0.296985678</v>
      </c>
    </row>
    <row r="344">
      <c r="A344" s="42"/>
      <c r="B344" s="140"/>
      <c r="C344" s="41"/>
      <c r="D344" s="44"/>
      <c r="E344" s="45"/>
      <c r="F344" s="41"/>
      <c r="G344" s="67" t="s">
        <v>572</v>
      </c>
      <c r="H344" s="145">
        <v>6490.0</v>
      </c>
    </row>
    <row r="347">
      <c r="A347" s="138" t="s">
        <v>562</v>
      </c>
      <c r="B347" s="139" t="s">
        <v>427</v>
      </c>
      <c r="C347" s="34"/>
      <c r="D347" s="35"/>
      <c r="E347" s="36"/>
      <c r="F347" s="37"/>
      <c r="G347" s="38"/>
      <c r="H347" s="35"/>
    </row>
    <row r="348">
      <c r="A348" s="42"/>
      <c r="B348" s="140"/>
      <c r="C348" s="42"/>
      <c r="D348" s="44"/>
      <c r="E348" s="45"/>
      <c r="F348" s="42"/>
      <c r="G348" s="46"/>
      <c r="H348" s="44"/>
    </row>
    <row r="349">
      <c r="A349" s="48" t="s">
        <v>476</v>
      </c>
      <c r="B349" s="48" t="s">
        <v>477</v>
      </c>
      <c r="C349" s="48" t="s">
        <v>478</v>
      </c>
      <c r="D349" s="49" t="s">
        <v>564</v>
      </c>
      <c r="E349" s="50" t="s">
        <v>10</v>
      </c>
      <c r="F349" s="48" t="s">
        <v>480</v>
      </c>
      <c r="G349" s="51" t="s">
        <v>481</v>
      </c>
      <c r="H349" s="49" t="s">
        <v>565</v>
      </c>
    </row>
    <row r="350">
      <c r="A350" s="53">
        <v>1.0</v>
      </c>
      <c r="B350" s="55" t="s">
        <v>69</v>
      </c>
      <c r="C350" s="55" t="str">
        <f>+IF(ISERROR(VLOOKUP($B350,Insumos!$C:$G,3,FALSE)),"",VLOOKUP($B350,Insumos!$C:$G,3,FALSE))</f>
        <v>GRAMOS</v>
      </c>
      <c r="D350" s="56">
        <f>+IF(ISERROR(VLOOKUP($B350,Insumos!$C:$G,2,FALSE)),"",VLOOKUP($B350,Insumos!$C:$G,2,FALSE))</f>
        <v>2777.79</v>
      </c>
      <c r="E350" s="57">
        <f>+IF(ISERROR(VLOOKUP($B350,Insumos!$C:$G,5,FALSE)),"",VLOOKUP($B350,Insumos!$C:$G,5,FALSE))</f>
        <v>5700</v>
      </c>
      <c r="F350" s="55" t="str">
        <f>+IF(ISERROR(VLOOKUP($B350,Insumos!$C:$G,4,FALSE)),"",VLOOKUP($B350,Insumos!$C:$G,4,FALSE))</f>
        <v>GRAMOS</v>
      </c>
      <c r="G350" s="141">
        <v>110.0</v>
      </c>
      <c r="H350" s="56">
        <f t="shared" ref="H350:H377" si="11">IF(ISERROR(ROUND(+D350/E350*G350,2)),0,ROUND(+D350/E350*G350,2))</f>
        <v>53.61</v>
      </c>
    </row>
    <row r="351">
      <c r="A351" s="53">
        <v>2.0</v>
      </c>
      <c r="B351" s="55" t="s">
        <v>59</v>
      </c>
      <c r="C351" s="55" t="str">
        <f>+IF(ISERROR(VLOOKUP($B351,Insumos!$C:$G,3,FALSE)),"",VLOOKUP($B351,Insumos!$C:$G,3,FALSE))</f>
        <v>GRAMOS</v>
      </c>
      <c r="D351" s="56">
        <f>+IF(ISERROR(VLOOKUP($B351,Insumos!$C:$G,2,FALSE)),"",VLOOKUP($B351,Insumos!$C:$G,2,FALSE))</f>
        <v>3235</v>
      </c>
      <c r="E351" s="57">
        <f>+IF(ISERROR(VLOOKUP($B351,Insumos!$C:$G,5,FALSE)),"",VLOOKUP($B351,Insumos!$C:$G,5,FALSE))</f>
        <v>500</v>
      </c>
      <c r="F351" s="55" t="str">
        <f>+IF(ISERROR(VLOOKUP($B351,Insumos!$C:$G,4,FALSE)),"",VLOOKUP($B351,Insumos!$C:$G,4,FALSE))</f>
        <v>GRAMOS</v>
      </c>
      <c r="G351" s="141">
        <v>40.0</v>
      </c>
      <c r="H351" s="56">
        <f t="shared" si="11"/>
        <v>258.8</v>
      </c>
    </row>
    <row r="352">
      <c r="A352" s="53">
        <v>3.0</v>
      </c>
      <c r="B352" s="55" t="s">
        <v>106</v>
      </c>
      <c r="C352" s="55" t="str">
        <f>+IF(ISERROR(VLOOKUP($B352,Insumos!$C:$G,3,FALSE)),"",VLOOKUP($B352,Insumos!$C:$G,3,FALSE))</f>
        <v>GRAMOS</v>
      </c>
      <c r="D352" s="56">
        <f>+IF(ISERROR(VLOOKUP($B352,Insumos!$C:$G,2,FALSE)),"",VLOOKUP($B352,Insumos!$C:$G,2,FALSE))</f>
        <v>1159.89</v>
      </c>
      <c r="E352" s="57">
        <f>+IF(ISERROR(VLOOKUP($B352,Insumos!$C:$G,5,FALSE)),"",VLOOKUP($B352,Insumos!$C:$G,5,FALSE))</f>
        <v>231</v>
      </c>
      <c r="F352" s="55" t="str">
        <f>+IF(ISERROR(VLOOKUP($B352,Insumos!$C:$G,4,FALSE)),"",VLOOKUP($B352,Insumos!$C:$G,4,FALSE))</f>
        <v>GRAMOS</v>
      </c>
      <c r="G352" s="141">
        <v>35.0</v>
      </c>
      <c r="H352" s="56">
        <f t="shared" si="11"/>
        <v>175.74</v>
      </c>
    </row>
    <row r="353">
      <c r="A353" s="53">
        <v>4.0</v>
      </c>
      <c r="B353" s="55" t="s">
        <v>54</v>
      </c>
      <c r="C353" s="55" t="str">
        <f>+IF(ISERROR(VLOOKUP($B353,Insumos!$C:$G,3,FALSE)),"",VLOOKUP($B353,Insumos!$C:$G,3,FALSE))</f>
        <v>UNIDAD</v>
      </c>
      <c r="D353" s="56">
        <f>+IF(ISERROR(VLOOKUP($B353,Insumos!$C:$G,2,FALSE)),"",VLOOKUP($B353,Insumos!$C:$G,2,FALSE))</f>
        <v>8000</v>
      </c>
      <c r="E353" s="57">
        <f>+IF(ISERROR(VLOOKUP($B353,Insumos!$C:$G,5,FALSE)),"",VLOOKUP($B353,Insumos!$C:$G,5,FALSE))</f>
        <v>36</v>
      </c>
      <c r="F353" s="55" t="str">
        <f>+IF(ISERROR(VLOOKUP($B353,Insumos!$C:$G,4,FALSE)),"",VLOOKUP($B353,Insumos!$C:$G,4,FALSE))</f>
        <v>UNIDAD</v>
      </c>
      <c r="G353" s="141">
        <v>0.2</v>
      </c>
      <c r="H353" s="56">
        <f t="shared" si="11"/>
        <v>44.44</v>
      </c>
    </row>
    <row r="354">
      <c r="A354" s="53">
        <v>5.0</v>
      </c>
      <c r="B354" s="55" t="s">
        <v>124</v>
      </c>
      <c r="C354" s="55" t="str">
        <f>+IF(ISERROR(VLOOKUP($B354,Insumos!$C:$G,3,FALSE)),"",VLOOKUP($B354,Insumos!$C:$G,3,FALSE))</f>
        <v>GRAMOS</v>
      </c>
      <c r="D354" s="56">
        <f>+IF(ISERROR(VLOOKUP($B354,Insumos!$C:$G,2,FALSE)),"",VLOOKUP($B354,Insumos!$C:$G,2,FALSE))</f>
        <v>3529.411765</v>
      </c>
      <c r="E354" s="57">
        <f>+IF(ISERROR(VLOOKUP($B354,Insumos!$C:$G,5,FALSE)),"",VLOOKUP($B354,Insumos!$C:$G,5,FALSE))</f>
        <v>1000</v>
      </c>
      <c r="F354" s="55" t="str">
        <f>+IF(ISERROR(VLOOKUP($B354,Insumos!$C:$G,4,FALSE)),"",VLOOKUP($B354,Insumos!$C:$G,4,FALSE))</f>
        <v>GRAMOS</v>
      </c>
      <c r="G354" s="141">
        <v>45.0</v>
      </c>
      <c r="H354" s="56">
        <f t="shared" si="11"/>
        <v>158.82</v>
      </c>
    </row>
    <row r="355">
      <c r="A355" s="53">
        <v>6.0</v>
      </c>
      <c r="B355" s="55" t="s">
        <v>86</v>
      </c>
      <c r="C355" s="55" t="str">
        <f>+IF(ISERROR(VLOOKUP($B355,Insumos!$C:$G,3,FALSE)),"",VLOOKUP($B355,Insumos!$C:$G,3,FALSE))</f>
        <v>MILILITROS</v>
      </c>
      <c r="D355" s="56">
        <f>+IF(ISERROR(VLOOKUP($B355,Insumos!$C:$G,2,FALSE)),"",VLOOKUP($B355,Insumos!$C:$G,2,FALSE))</f>
        <v>0</v>
      </c>
      <c r="E355" s="57">
        <f>+IF(ISERROR(VLOOKUP($B355,Insumos!$C:$G,5,FALSE)),"",VLOOKUP($B355,Insumos!$C:$G,5,FALSE))</f>
        <v>0</v>
      </c>
      <c r="F355" s="55" t="str">
        <f>+IF(ISERROR(VLOOKUP($B355,Insumos!$C:$G,4,FALSE)),"",VLOOKUP($B355,Insumos!$C:$G,4,FALSE))</f>
        <v>MILILITROS</v>
      </c>
      <c r="G355" s="141">
        <v>5.0</v>
      </c>
      <c r="H355" s="56">
        <f t="shared" si="11"/>
        <v>0</v>
      </c>
    </row>
    <row r="356">
      <c r="A356" s="53">
        <v>7.0</v>
      </c>
      <c r="B356" s="55" t="s">
        <v>420</v>
      </c>
      <c r="C356" s="55" t="str">
        <f>+IF(ISERROR(VLOOKUP($B356,Insumos!$C:$G,3,FALSE)),"",VLOOKUP($B356,Insumos!$C:$G,3,FALSE))</f>
        <v>GRAMOS</v>
      </c>
      <c r="D356" s="56">
        <f>+IF(ISERROR(VLOOKUP($B356,Insumos!$C:$G,2,FALSE)),"",VLOOKUP($B356,Insumos!$C:$G,2,FALSE))</f>
        <v>1500</v>
      </c>
      <c r="E356" s="57">
        <f>+IF(ISERROR(VLOOKUP($B356,Insumos!$C:$G,5,FALSE)),"",VLOOKUP($B356,Insumos!$C:$G,5,FALSE))</f>
        <v>1000</v>
      </c>
      <c r="F356" s="55" t="str">
        <f>+IF(ISERROR(VLOOKUP($B356,Insumos!$C:$G,4,FALSE)),"",VLOOKUP($B356,Insumos!$C:$G,4,FALSE))</f>
        <v>GRAMOS</v>
      </c>
      <c r="G356" s="141">
        <v>5.0</v>
      </c>
      <c r="H356" s="56">
        <f t="shared" si="11"/>
        <v>7.5</v>
      </c>
    </row>
    <row r="357">
      <c r="A357" s="53">
        <v>8.0</v>
      </c>
      <c r="B357" s="55" t="s">
        <v>56</v>
      </c>
      <c r="C357" s="55" t="str">
        <f>+IF(ISERROR(VLOOKUP($B357,Insumos!$C:$G,3,FALSE)),"",VLOOKUP($B357,Insumos!$C:$G,3,FALSE))</f>
        <v>GRAMOS</v>
      </c>
      <c r="D357" s="56">
        <f>+IF(ISERROR(VLOOKUP($B357,Insumos!$C:$G,2,FALSE)),"",VLOOKUP($B357,Insumos!$C:$G,2,FALSE))</f>
        <v>1690</v>
      </c>
      <c r="E357" s="57">
        <f>+IF(ISERROR(VLOOKUP($B357,Insumos!$C:$G,5,FALSE)),"",VLOOKUP($B357,Insumos!$C:$G,5,FALSE))</f>
        <v>1000</v>
      </c>
      <c r="F357" s="55" t="str">
        <f>+IF(ISERROR(VLOOKUP($B357,Insumos!$C:$G,4,FALSE)),"",VLOOKUP($B357,Insumos!$C:$G,4,FALSE))</f>
        <v>GRAMOS</v>
      </c>
      <c r="G357" s="141">
        <v>5.0</v>
      </c>
      <c r="H357" s="56">
        <f t="shared" si="11"/>
        <v>8.45</v>
      </c>
    </row>
    <row r="358">
      <c r="A358" s="53">
        <v>9.0</v>
      </c>
      <c r="B358" s="55" t="s">
        <v>132</v>
      </c>
      <c r="C358" s="55" t="str">
        <f>+IF(ISERROR(VLOOKUP($B358,Insumos!$C:$G,3,FALSE)),"",VLOOKUP($B358,Insumos!$C:$G,3,FALSE))</f>
        <v>UNIDAD</v>
      </c>
      <c r="D358" s="56">
        <f>+IF(ISERROR(VLOOKUP($B358,Insumos!$C:$G,2,FALSE)),"",VLOOKUP($B358,Insumos!$C:$G,2,FALSE))</f>
        <v>180</v>
      </c>
      <c r="E358" s="57">
        <f>+IF(ISERROR(VLOOKUP($B358,Insumos!$C:$G,5,FALSE)),"",VLOOKUP($B358,Insumos!$C:$G,5,FALSE))</f>
        <v>1</v>
      </c>
      <c r="F358" s="55" t="str">
        <f>+IF(ISERROR(VLOOKUP($B358,Insumos!$C:$G,4,FALSE)),"",VLOOKUP($B358,Insumos!$C:$G,4,FALSE))</f>
        <v>UNIDAD</v>
      </c>
      <c r="G358" s="141">
        <v>1.0</v>
      </c>
      <c r="H358" s="56">
        <f t="shared" si="11"/>
        <v>180</v>
      </c>
    </row>
    <row r="359">
      <c r="A359" s="53">
        <v>10.0</v>
      </c>
      <c r="B359" s="55" t="s">
        <v>305</v>
      </c>
      <c r="C359" s="55" t="str">
        <f>+IF(ISERROR(VLOOKUP($B359,Insumos!$C:$G,3,FALSE)),"",VLOOKUP($B359,Insumos!$C:$G,3,FALSE))</f>
        <v>UNIDAD</v>
      </c>
      <c r="D359" s="56">
        <f>+IF(ISERROR(VLOOKUP($B359,Insumos!$C:$G,2,FALSE)),"",VLOOKUP($B359,Insumos!$C:$G,2,FALSE))</f>
        <v>52</v>
      </c>
      <c r="E359" s="57">
        <f>+IF(ISERROR(VLOOKUP($B359,Insumos!$C:$G,5,FALSE)),"",VLOOKUP($B359,Insumos!$C:$G,5,FALSE))</f>
        <v>1</v>
      </c>
      <c r="F359" s="55" t="str">
        <f>+IF(ISERROR(VLOOKUP($B359,Insumos!$C:$G,4,FALSE)),"",VLOOKUP($B359,Insumos!$C:$G,4,FALSE))</f>
        <v>UNIDAD</v>
      </c>
      <c r="G359" s="141">
        <v>1.0</v>
      </c>
      <c r="H359" s="56">
        <f t="shared" si="11"/>
        <v>52</v>
      </c>
    </row>
    <row r="360">
      <c r="A360" s="53">
        <v>11.0</v>
      </c>
      <c r="B360" s="55" t="s">
        <v>309</v>
      </c>
      <c r="C360" s="55" t="str">
        <f>+IF(ISERROR(VLOOKUP($B360,Insumos!$C:$G,3,FALSE)),"",VLOOKUP($B360,Insumos!$C:$G,3,FALSE))</f>
        <v>UNIDAD</v>
      </c>
      <c r="D360" s="56">
        <f>+IF(ISERROR(VLOOKUP($B360,Insumos!$C:$G,2,FALSE)),"",VLOOKUP($B360,Insumos!$C:$G,2,FALSE))</f>
        <v>23.53</v>
      </c>
      <c r="E360" s="57">
        <f>+IF(ISERROR(VLOOKUP($B360,Insumos!$C:$G,5,FALSE)),"",VLOOKUP($B360,Insumos!$C:$G,5,FALSE))</f>
        <v>1</v>
      </c>
      <c r="F360" s="55" t="str">
        <f>+IF(ISERROR(VLOOKUP($B360,Insumos!$C:$G,4,FALSE)),"",VLOOKUP($B360,Insumos!$C:$G,4,FALSE))</f>
        <v>UNIDAD</v>
      </c>
      <c r="G360" s="141">
        <v>1.0</v>
      </c>
      <c r="H360" s="56">
        <f t="shared" si="11"/>
        <v>23.53</v>
      </c>
    </row>
    <row r="361">
      <c r="A361" s="53">
        <v>12.0</v>
      </c>
      <c r="B361" s="55" t="s">
        <v>310</v>
      </c>
      <c r="C361" s="55" t="str">
        <f>+IF(ISERROR(VLOOKUP($B361,Insumos!$C:$G,3,FALSE)),"",VLOOKUP($B361,Insumos!$C:$G,3,FALSE))</f>
        <v>UNIDAD</v>
      </c>
      <c r="D361" s="56">
        <f>+IF(ISERROR(VLOOKUP($B361,Insumos!$C:$G,2,FALSE)),"",VLOOKUP($B361,Insumos!$C:$G,2,FALSE))</f>
        <v>15.13</v>
      </c>
      <c r="E361" s="57">
        <f>+IF(ISERROR(VLOOKUP($B361,Insumos!$C:$G,5,FALSE)),"",VLOOKUP($B361,Insumos!$C:$G,5,FALSE))</f>
        <v>1</v>
      </c>
      <c r="F361" s="55" t="str">
        <f>+IF(ISERROR(VLOOKUP($B361,Insumos!$C:$G,4,FALSE)),"",VLOOKUP($B361,Insumos!$C:$G,4,FALSE))</f>
        <v>UNIDAD</v>
      </c>
      <c r="G361" s="141">
        <v>1.0</v>
      </c>
      <c r="H361" s="56">
        <f t="shared" si="11"/>
        <v>15.13</v>
      </c>
    </row>
    <row r="362">
      <c r="A362" s="53">
        <v>13.0</v>
      </c>
      <c r="B362" s="55" t="s">
        <v>314</v>
      </c>
      <c r="C362" s="55" t="str">
        <f>+IF(ISERROR(VLOOKUP($B362,Insumos!$C:$G,3,FALSE)),"",VLOOKUP($B362,Insumos!$C:$G,3,FALSE))</f>
        <v>UNIDAD</v>
      </c>
      <c r="D362" s="56">
        <f>+IF(ISERROR(VLOOKUP($B362,Insumos!$C:$G,2,FALSE)),"",VLOOKUP($B362,Insumos!$C:$G,2,FALSE))</f>
        <v>10.5</v>
      </c>
      <c r="E362" s="57">
        <f>+IF(ISERROR(VLOOKUP($B362,Insumos!$C:$G,5,FALSE)),"",VLOOKUP($B362,Insumos!$C:$G,5,FALSE))</f>
        <v>1</v>
      </c>
      <c r="F362" s="55" t="str">
        <f>+IF(ISERROR(VLOOKUP($B362,Insumos!$C:$G,4,FALSE)),"",VLOOKUP($B362,Insumos!$C:$G,4,FALSE))</f>
        <v>UNIDAD</v>
      </c>
      <c r="G362" s="141">
        <v>1.0</v>
      </c>
      <c r="H362" s="56">
        <f t="shared" si="11"/>
        <v>10.5</v>
      </c>
    </row>
    <row r="363">
      <c r="A363" s="53">
        <v>14.0</v>
      </c>
      <c r="B363" s="55" t="s">
        <v>311</v>
      </c>
      <c r="C363" s="55" t="str">
        <f>+IF(ISERROR(VLOOKUP($B363,Insumos!$C:$G,3,FALSE)),"",VLOOKUP($B363,Insumos!$C:$G,3,FALSE))</f>
        <v>UNIDAD</v>
      </c>
      <c r="D363" s="56">
        <f>+IF(ISERROR(VLOOKUP($B363,Insumos!$C:$G,2,FALSE)),"",VLOOKUP($B363,Insumos!$C:$G,2,FALSE))</f>
        <v>75.25</v>
      </c>
      <c r="E363" s="57">
        <f>+IF(ISERROR(VLOOKUP($B363,Insumos!$C:$G,5,FALSE)),"",VLOOKUP($B363,Insumos!$C:$G,5,FALSE))</f>
        <v>1</v>
      </c>
      <c r="F363" s="55" t="str">
        <f>+IF(ISERROR(VLOOKUP($B363,Insumos!$C:$G,4,FALSE)),"",VLOOKUP($B363,Insumos!$C:$G,4,FALSE))</f>
        <v>UNIDAD</v>
      </c>
      <c r="G363" s="141">
        <v>1.0</v>
      </c>
      <c r="H363" s="56">
        <f t="shared" si="11"/>
        <v>75.25</v>
      </c>
    </row>
    <row r="364">
      <c r="A364" s="53">
        <v>15.0</v>
      </c>
      <c r="B364" s="55" t="s">
        <v>312</v>
      </c>
      <c r="C364" s="55" t="str">
        <f>+IF(ISERROR(VLOOKUP($B364,Insumos!$C:$G,3,FALSE)),"",VLOOKUP($B364,Insumos!$C:$G,3,FALSE))</f>
        <v>UNIDAD</v>
      </c>
      <c r="D364" s="56">
        <f>+IF(ISERROR(VLOOKUP($B364,Insumos!$C:$G,2,FALSE)),"",VLOOKUP($B364,Insumos!$C:$G,2,FALSE))</f>
        <v>90.25</v>
      </c>
      <c r="E364" s="57">
        <f>+IF(ISERROR(VLOOKUP($B364,Insumos!$C:$G,5,FALSE)),"",VLOOKUP($B364,Insumos!$C:$G,5,FALSE))</f>
        <v>1</v>
      </c>
      <c r="F364" s="55" t="str">
        <f>+IF(ISERROR(VLOOKUP($B364,Insumos!$C:$G,4,FALSE)),"",VLOOKUP($B364,Insumos!$C:$G,4,FALSE))</f>
        <v>UNIDAD</v>
      </c>
      <c r="G364" s="141">
        <v>1.0</v>
      </c>
      <c r="H364" s="56">
        <f t="shared" si="11"/>
        <v>90.25</v>
      </c>
    </row>
    <row r="365">
      <c r="A365" s="53">
        <v>16.0</v>
      </c>
      <c r="B365" s="55" t="s">
        <v>313</v>
      </c>
      <c r="C365" s="55" t="str">
        <f>+IF(ISERROR(VLOOKUP($B365,Insumos!$C:$G,3,FALSE)),"",VLOOKUP($B365,Insumos!$C:$G,3,FALSE))</f>
        <v>GRAMOS</v>
      </c>
      <c r="D365" s="56">
        <f>+IF(ISERROR(VLOOKUP($B365,Insumos!$C:$G,2,FALSE)),"",VLOOKUP($B365,Insumos!$C:$G,2,FALSE))</f>
        <v>6750</v>
      </c>
      <c r="E365" s="57">
        <f>+IF(ISERROR(VLOOKUP($B365,Insumos!$C:$G,5,FALSE)),"",VLOOKUP($B365,Insumos!$C:$G,5,FALSE))</f>
        <v>1000</v>
      </c>
      <c r="F365" s="55" t="str">
        <f>+IF(ISERROR(VLOOKUP($B365,Insumos!$C:$G,4,FALSE)),"",VLOOKUP($B365,Insumos!$C:$G,4,FALSE))</f>
        <v>GRAMOS</v>
      </c>
      <c r="G365" s="141">
        <v>8.0</v>
      </c>
      <c r="H365" s="56">
        <f t="shared" si="11"/>
        <v>54</v>
      </c>
    </row>
    <row r="366">
      <c r="A366" s="53">
        <v>17.0</v>
      </c>
      <c r="B366" s="55" t="s">
        <v>156</v>
      </c>
      <c r="C366" s="55" t="str">
        <f>+IF(ISERROR(VLOOKUP($B366,Insumos!$C:$G,3,FALSE)),"",VLOOKUP($B366,Insumos!$C:$G,3,FALSE))</f>
        <v>GRAMOS</v>
      </c>
      <c r="D366" s="56">
        <f>+IF(ISERROR(VLOOKUP($B366,Insumos!$C:$G,2,FALSE)),"",VLOOKUP($B366,Insumos!$C:$G,2,FALSE))</f>
        <v>909</v>
      </c>
      <c r="E366" s="57">
        <f>+IF(ISERROR(VLOOKUP($B366,Insumos!$C:$G,5,FALSE)),"",VLOOKUP($B366,Insumos!$C:$G,5,FALSE))</f>
        <v>1000</v>
      </c>
      <c r="F366" s="55" t="str">
        <f>+IF(ISERROR(VLOOKUP($B366,Insumos!$C:$G,4,FALSE)),"",VLOOKUP($B366,Insumos!$C:$G,4,FALSE))</f>
        <v>GRAMOS</v>
      </c>
      <c r="G366" s="141">
        <v>8.0</v>
      </c>
      <c r="H366" s="56">
        <f t="shared" si="11"/>
        <v>7.27</v>
      </c>
    </row>
    <row r="367">
      <c r="A367" s="53">
        <v>18.0</v>
      </c>
      <c r="B367" s="55" t="s">
        <v>303</v>
      </c>
      <c r="C367" s="55" t="str">
        <f>+IF(ISERROR(VLOOKUP($B367,Insumos!$C:$G,3,FALSE)),"",VLOOKUP($B367,Insumos!$C:$G,3,FALSE))</f>
        <v>UNIDAD</v>
      </c>
      <c r="D367" s="56">
        <f>+IF(ISERROR(VLOOKUP($B367,Insumos!$C:$G,2,FALSE)),"",VLOOKUP($B367,Insumos!$C:$G,2,FALSE))</f>
        <v>10</v>
      </c>
      <c r="E367" s="57">
        <f>+IF(ISERROR(VLOOKUP($B367,Insumos!$C:$G,5,FALSE)),"",VLOOKUP($B367,Insumos!$C:$G,5,FALSE))</f>
        <v>1</v>
      </c>
      <c r="F367" s="55" t="str">
        <f>+IF(ISERROR(VLOOKUP($B367,Insumos!$C:$G,4,FALSE)),"",VLOOKUP($B367,Insumos!$C:$G,4,FALSE))</f>
        <v>UNIDAD</v>
      </c>
      <c r="G367" s="141">
        <v>2.0</v>
      </c>
      <c r="H367" s="56">
        <f t="shared" si="11"/>
        <v>20</v>
      </c>
    </row>
    <row r="368">
      <c r="A368" s="53">
        <v>19.0</v>
      </c>
      <c r="B368" s="55" t="s">
        <v>304</v>
      </c>
      <c r="C368" s="55" t="str">
        <f>+IF(ISERROR(VLOOKUP($B368,Insumos!$C:$G,3,FALSE)),"",VLOOKUP($B368,Insumos!$C:$G,3,FALSE))</f>
        <v>UNIDAD</v>
      </c>
      <c r="D368" s="56">
        <f>+IF(ISERROR(VLOOKUP($B368,Insumos!$C:$G,2,FALSE)),"",VLOOKUP($B368,Insumos!$C:$G,2,FALSE))</f>
        <v>9</v>
      </c>
      <c r="E368" s="57">
        <f>+IF(ISERROR(VLOOKUP($B368,Insumos!$C:$G,5,FALSE)),"",VLOOKUP($B368,Insumos!$C:$G,5,FALSE))</f>
        <v>1</v>
      </c>
      <c r="F368" s="55" t="str">
        <f>+IF(ISERROR(VLOOKUP($B368,Insumos!$C:$G,4,FALSE)),"",VLOOKUP($B368,Insumos!$C:$G,4,FALSE))</f>
        <v>UNIDAD</v>
      </c>
      <c r="G368" s="141">
        <v>2.0</v>
      </c>
      <c r="H368" s="56">
        <f t="shared" si="11"/>
        <v>18</v>
      </c>
    </row>
    <row r="369">
      <c r="A369" s="53">
        <v>20.0</v>
      </c>
      <c r="B369" s="55" t="s">
        <v>315</v>
      </c>
      <c r="C369" s="55" t="str">
        <f>+IF(ISERROR(VLOOKUP($B369,Insumos!$C:$G,3,FALSE)),"",VLOOKUP($B369,Insumos!$C:$G,3,FALSE))</f>
        <v>UNIDAD</v>
      </c>
      <c r="D369" s="56">
        <f>+IF(ISERROR(VLOOKUP($B369,Insumos!$C:$G,2,FALSE)),"",VLOOKUP($B369,Insumos!$C:$G,2,FALSE))</f>
        <v>170</v>
      </c>
      <c r="E369" s="57">
        <f>+IF(ISERROR(VLOOKUP($B369,Insumos!$C:$G,5,FALSE)),"",VLOOKUP($B369,Insumos!$C:$G,5,FALSE))</f>
        <v>1</v>
      </c>
      <c r="F369" s="55" t="str">
        <f>+IF(ISERROR(VLOOKUP($B369,Insumos!$C:$G,4,FALSE)),"",VLOOKUP($B369,Insumos!$C:$G,4,FALSE))</f>
        <v>UNIDAD</v>
      </c>
      <c r="G369" s="141">
        <v>1.0</v>
      </c>
      <c r="H369" s="56">
        <f t="shared" si="11"/>
        <v>170</v>
      </c>
    </row>
    <row r="370">
      <c r="A370" s="53">
        <v>21.0</v>
      </c>
      <c r="B370" s="153"/>
      <c r="C370" s="55" t="str">
        <f>+IF(ISERROR(VLOOKUP($B370,Insumos!$C:$G,3,FALSE)),"",VLOOKUP($B370,Insumos!$C:$G,3,FALSE))</f>
        <v/>
      </c>
      <c r="D370" s="56" t="str">
        <f>+IF(ISERROR(VLOOKUP($B370,Insumos!$C:$G,2,FALSE)),"",VLOOKUP($B370,Insumos!$C:$G,2,FALSE))</f>
        <v/>
      </c>
      <c r="E370" s="57" t="str">
        <f>+IF(ISERROR(VLOOKUP($B370,Insumos!$C:$G,5,FALSE)),"",VLOOKUP($B370,Insumos!$C:$G,5,FALSE))</f>
        <v/>
      </c>
      <c r="F370" s="55" t="str">
        <f>+IF(ISERROR(VLOOKUP($B370,Insumos!$C:$G,4,FALSE)),"",VLOOKUP($B370,Insumos!$C:$G,4,FALSE))</f>
        <v/>
      </c>
      <c r="G370" s="141"/>
      <c r="H370" s="56">
        <f t="shared" si="11"/>
        <v>0</v>
      </c>
    </row>
    <row r="371">
      <c r="A371" s="53">
        <v>22.0</v>
      </c>
      <c r="B371" s="153"/>
      <c r="C371" s="55" t="str">
        <f>+IF(ISERROR(VLOOKUP($B371,Insumos!$C:$G,3,FALSE)),"",VLOOKUP($B371,Insumos!$C:$G,3,FALSE))</f>
        <v/>
      </c>
      <c r="D371" s="56" t="str">
        <f>+IF(ISERROR(VLOOKUP($B371,Insumos!$C:$G,2,FALSE)),"",VLOOKUP($B371,Insumos!$C:$G,2,FALSE))</f>
        <v/>
      </c>
      <c r="E371" s="57" t="str">
        <f>+IF(ISERROR(VLOOKUP($B371,Insumos!$C:$G,5,FALSE)),"",VLOOKUP($B371,Insumos!$C:$G,5,FALSE))</f>
        <v/>
      </c>
      <c r="F371" s="55" t="str">
        <f>+IF(ISERROR(VLOOKUP($B371,Insumos!$C:$G,4,FALSE)),"",VLOOKUP($B371,Insumos!$C:$G,4,FALSE))</f>
        <v/>
      </c>
      <c r="G371" s="141"/>
      <c r="H371" s="56">
        <f t="shared" si="11"/>
        <v>0</v>
      </c>
    </row>
    <row r="372">
      <c r="A372" s="53">
        <v>23.0</v>
      </c>
      <c r="B372" s="153"/>
      <c r="C372" s="55" t="str">
        <f>+IF(ISERROR(VLOOKUP($B372,Insumos!$C:$G,3,FALSE)),"",VLOOKUP($B372,Insumos!$C:$G,3,FALSE))</f>
        <v/>
      </c>
      <c r="D372" s="56" t="str">
        <f>+IF(ISERROR(VLOOKUP($B372,Insumos!$C:$G,2,FALSE)),"",VLOOKUP($B372,Insumos!$C:$G,2,FALSE))</f>
        <v/>
      </c>
      <c r="E372" s="57" t="str">
        <f>+IF(ISERROR(VLOOKUP($B372,Insumos!$C:$G,5,FALSE)),"",VLOOKUP($B372,Insumos!$C:$G,5,FALSE))</f>
        <v/>
      </c>
      <c r="F372" s="55" t="str">
        <f>+IF(ISERROR(VLOOKUP($B372,Insumos!$C:$G,4,FALSE)),"",VLOOKUP($B372,Insumos!$C:$G,4,FALSE))</f>
        <v/>
      </c>
      <c r="G372" s="141"/>
      <c r="H372" s="56">
        <f t="shared" si="11"/>
        <v>0</v>
      </c>
    </row>
    <row r="373">
      <c r="A373" s="53">
        <v>24.0</v>
      </c>
      <c r="B373" s="153"/>
      <c r="C373" s="55" t="str">
        <f>+IF(ISERROR(VLOOKUP($B373,Insumos!$C:$G,3,FALSE)),"",VLOOKUP($B373,Insumos!$C:$G,3,FALSE))</f>
        <v/>
      </c>
      <c r="D373" s="56" t="str">
        <f>+IF(ISERROR(VLOOKUP($B373,Insumos!$C:$G,2,FALSE)),"",VLOOKUP($B373,Insumos!$C:$G,2,FALSE))</f>
        <v/>
      </c>
      <c r="E373" s="57" t="str">
        <f>+IF(ISERROR(VLOOKUP($B373,Insumos!$C:$G,5,FALSE)),"",VLOOKUP($B373,Insumos!$C:$G,5,FALSE))</f>
        <v/>
      </c>
      <c r="F373" s="55" t="str">
        <f>+IF(ISERROR(VLOOKUP($B373,Insumos!$C:$G,4,FALSE)),"",VLOOKUP($B373,Insumos!$C:$G,4,FALSE))</f>
        <v/>
      </c>
      <c r="G373" s="141"/>
      <c r="H373" s="56">
        <f t="shared" si="11"/>
        <v>0</v>
      </c>
    </row>
    <row r="374">
      <c r="A374" s="53">
        <v>25.0</v>
      </c>
      <c r="B374" s="153"/>
      <c r="C374" s="55" t="str">
        <f>+IF(ISERROR(VLOOKUP($B374,Insumos!$C:$G,3,FALSE)),"",VLOOKUP($B374,Insumos!$C:$G,3,FALSE))</f>
        <v/>
      </c>
      <c r="D374" s="56" t="str">
        <f>+IF(ISERROR(VLOOKUP($B374,Insumos!$C:$G,2,FALSE)),"",VLOOKUP($B374,Insumos!$C:$G,2,FALSE))</f>
        <v/>
      </c>
      <c r="E374" s="57" t="str">
        <f>+IF(ISERROR(VLOOKUP($B374,Insumos!$C:$G,5,FALSE)),"",VLOOKUP($B374,Insumos!$C:$G,5,FALSE))</f>
        <v/>
      </c>
      <c r="F374" s="55" t="str">
        <f>+IF(ISERROR(VLOOKUP($B374,Insumos!$C:$G,4,FALSE)),"",VLOOKUP($B374,Insumos!$C:$G,4,FALSE))</f>
        <v/>
      </c>
      <c r="G374" s="141"/>
      <c r="H374" s="56">
        <f t="shared" si="11"/>
        <v>0</v>
      </c>
    </row>
    <row r="375">
      <c r="A375" s="53">
        <v>26.0</v>
      </c>
      <c r="B375" s="153"/>
      <c r="C375" s="55" t="str">
        <f>+IF(ISERROR(VLOOKUP($B375,Insumos!$C:$G,3,FALSE)),"",VLOOKUP($B375,Insumos!$C:$G,3,FALSE))</f>
        <v/>
      </c>
      <c r="D375" s="56" t="str">
        <f>+IF(ISERROR(VLOOKUP($B375,Insumos!$C:$G,2,FALSE)),"",VLOOKUP($B375,Insumos!$C:$G,2,FALSE))</f>
        <v/>
      </c>
      <c r="E375" s="57" t="str">
        <f>+IF(ISERROR(VLOOKUP($B375,Insumos!$C:$G,5,FALSE)),"",VLOOKUP($B375,Insumos!$C:$G,5,FALSE))</f>
        <v/>
      </c>
      <c r="F375" s="55" t="str">
        <f>+IF(ISERROR(VLOOKUP($B375,Insumos!$C:$G,4,FALSE)),"",VLOOKUP($B375,Insumos!$C:$G,4,FALSE))</f>
        <v/>
      </c>
      <c r="G375" s="141"/>
      <c r="H375" s="56">
        <f t="shared" si="11"/>
        <v>0</v>
      </c>
    </row>
    <row r="376">
      <c r="A376" s="53">
        <v>27.0</v>
      </c>
      <c r="B376" s="153"/>
      <c r="C376" s="55" t="str">
        <f>+IF(ISERROR(VLOOKUP($B376,Insumos!$C:$G,3,FALSE)),"",VLOOKUP($B376,Insumos!$C:$G,3,FALSE))</f>
        <v/>
      </c>
      <c r="D376" s="56" t="str">
        <f>+IF(ISERROR(VLOOKUP($B376,Insumos!$C:$G,2,FALSE)),"",VLOOKUP($B376,Insumos!$C:$G,2,FALSE))</f>
        <v/>
      </c>
      <c r="E376" s="57" t="str">
        <f>+IF(ISERROR(VLOOKUP($B376,Insumos!$C:$G,5,FALSE)),"",VLOOKUP($B376,Insumos!$C:$G,5,FALSE))</f>
        <v/>
      </c>
      <c r="F376" s="55" t="str">
        <f>+IF(ISERROR(VLOOKUP($B376,Insumos!$C:$G,4,FALSE)),"",VLOOKUP($B376,Insumos!$C:$G,4,FALSE))</f>
        <v/>
      </c>
      <c r="G376" s="141"/>
      <c r="H376" s="56">
        <f t="shared" si="11"/>
        <v>0</v>
      </c>
    </row>
    <row r="377">
      <c r="A377" s="53">
        <v>28.0</v>
      </c>
      <c r="B377" s="153"/>
      <c r="C377" s="55" t="str">
        <f>+IF(ISERROR(VLOOKUP($B377,Insumos!$C:$G,3,FALSE)),"",VLOOKUP($B377,Insumos!$C:$G,3,FALSE))</f>
        <v/>
      </c>
      <c r="D377" s="56" t="str">
        <f>+IF(ISERROR(VLOOKUP($B377,Insumos!$C:$G,2,FALSE)),"",VLOOKUP($B377,Insumos!$C:$G,2,FALSE))</f>
        <v/>
      </c>
      <c r="E377" s="57" t="str">
        <f>+IF(ISERROR(VLOOKUP($B377,Insumos!$C:$G,5,FALSE)),"",VLOOKUP($B377,Insumos!$C:$G,5,FALSE))</f>
        <v/>
      </c>
      <c r="F377" s="55" t="str">
        <f>+IF(ISERROR(VLOOKUP($B377,Insumos!$C:$G,4,FALSE)),"",VLOOKUP($B377,Insumos!$C:$G,4,FALSE))</f>
        <v/>
      </c>
      <c r="G377" s="141"/>
      <c r="H377" s="56">
        <f t="shared" si="11"/>
        <v>0</v>
      </c>
    </row>
    <row r="378">
      <c r="A378" s="42"/>
      <c r="B378" s="140"/>
      <c r="C378" s="41"/>
      <c r="D378" s="44"/>
      <c r="E378" s="45"/>
      <c r="F378" s="41"/>
      <c r="G378" s="67" t="s">
        <v>566</v>
      </c>
      <c r="H378" s="68">
        <f>+SUM(H350:H377)</f>
        <v>1423.29</v>
      </c>
    </row>
    <row r="379">
      <c r="A379" s="42"/>
      <c r="B379" s="140"/>
      <c r="C379" s="41"/>
      <c r="D379" s="44"/>
      <c r="E379" s="45"/>
      <c r="F379" s="41"/>
      <c r="G379" s="67" t="s">
        <v>569</v>
      </c>
      <c r="H379" s="142">
        <f>+H378/10</f>
        <v>142.329</v>
      </c>
    </row>
    <row r="380">
      <c r="A380" s="42"/>
      <c r="B380" s="140"/>
      <c r="C380" s="41"/>
      <c r="D380" s="44"/>
      <c r="E380" s="45"/>
      <c r="F380" s="41"/>
      <c r="G380" s="67" t="s">
        <v>570</v>
      </c>
      <c r="H380" s="143">
        <f>(H378+H379)*1.19</f>
        <v>1863.08661</v>
      </c>
    </row>
    <row r="381">
      <c r="A381" s="42"/>
      <c r="B381" s="140"/>
      <c r="C381" s="41"/>
      <c r="D381" s="44"/>
      <c r="E381" s="45"/>
      <c r="F381" s="41"/>
      <c r="G381" s="67" t="s">
        <v>571</v>
      </c>
      <c r="H381" s="144">
        <f>+H380/H382</f>
        <v>0.3212218293</v>
      </c>
    </row>
    <row r="382">
      <c r="A382" s="42"/>
      <c r="B382" s="140"/>
      <c r="C382" s="41"/>
      <c r="D382" s="44"/>
      <c r="E382" s="45"/>
      <c r="F382" s="41"/>
      <c r="G382" s="67" t="s">
        <v>572</v>
      </c>
      <c r="H382" s="145">
        <v>5800.0</v>
      </c>
    </row>
    <row r="385">
      <c r="A385" s="138" t="s">
        <v>562</v>
      </c>
      <c r="B385" s="139" t="s">
        <v>430</v>
      </c>
      <c r="C385" s="34"/>
      <c r="D385" s="35"/>
      <c r="E385" s="36"/>
      <c r="F385" s="37"/>
      <c r="G385" s="38"/>
      <c r="H385" s="35"/>
    </row>
    <row r="386">
      <c r="A386" s="42"/>
      <c r="B386" s="140"/>
      <c r="C386" s="42"/>
      <c r="D386" s="44"/>
      <c r="E386" s="45"/>
      <c r="F386" s="42"/>
      <c r="G386" s="46"/>
      <c r="H386" s="44"/>
    </row>
    <row r="387">
      <c r="A387" s="48" t="s">
        <v>476</v>
      </c>
      <c r="B387" s="48" t="s">
        <v>477</v>
      </c>
      <c r="C387" s="48" t="s">
        <v>478</v>
      </c>
      <c r="D387" s="49" t="s">
        <v>564</v>
      </c>
      <c r="E387" s="50" t="s">
        <v>10</v>
      </c>
      <c r="F387" s="48" t="s">
        <v>480</v>
      </c>
      <c r="G387" s="51" t="s">
        <v>481</v>
      </c>
      <c r="H387" s="49" t="s">
        <v>565</v>
      </c>
    </row>
    <row r="388">
      <c r="A388" s="53">
        <v>1.0</v>
      </c>
      <c r="B388" s="55" t="s">
        <v>69</v>
      </c>
      <c r="C388" s="55" t="str">
        <f>+IF(ISERROR(VLOOKUP($B388,Insumos!$C:$G,3,FALSE)),"",VLOOKUP($B388,Insumos!$C:$G,3,FALSE))</f>
        <v>GRAMOS</v>
      </c>
      <c r="D388" s="56">
        <f>+IF(ISERROR(VLOOKUP($B388,Insumos!$C:$G,2,FALSE)),"",VLOOKUP($B388,Insumos!$C:$G,2,FALSE))</f>
        <v>2777.79</v>
      </c>
      <c r="E388" s="57">
        <f>+IF(ISERROR(VLOOKUP($B388,Insumos!$C:$G,5,FALSE)),"",VLOOKUP($B388,Insumos!$C:$G,5,FALSE))</f>
        <v>5700</v>
      </c>
      <c r="F388" s="55" t="str">
        <f>+IF(ISERROR(VLOOKUP($B388,Insumos!$C:$G,4,FALSE)),"",VLOOKUP($B388,Insumos!$C:$G,4,FALSE))</f>
        <v>GRAMOS</v>
      </c>
      <c r="G388" s="141">
        <v>110.0</v>
      </c>
      <c r="H388" s="56">
        <f t="shared" ref="H388:H408" si="12">IF(ISERROR(ROUND(+D388/E388*G388,2)),0,ROUND(+D388/E388*G388,2))</f>
        <v>53.61</v>
      </c>
    </row>
    <row r="389">
      <c r="A389" s="53">
        <v>2.0</v>
      </c>
      <c r="B389" s="55" t="s">
        <v>416</v>
      </c>
      <c r="C389" s="55" t="str">
        <f>+IF(ISERROR(VLOOKUP($B389,Insumos!$C:$G,3,FALSE)),"",VLOOKUP($B389,Insumos!$C:$G,3,FALSE))</f>
        <v>GRAMOS</v>
      </c>
      <c r="D389" s="56">
        <f>+IF(ISERROR(VLOOKUP($B389,Insumos!$C:$G,2,FALSE)),"",VLOOKUP($B389,Insumos!$C:$G,2,FALSE))</f>
        <v>1176.470588</v>
      </c>
      <c r="E389" s="57">
        <f>+IF(ISERROR(VLOOKUP($B389,Insumos!$C:$G,5,FALSE)),"",VLOOKUP($B389,Insumos!$C:$G,5,FALSE))</f>
        <v>1000</v>
      </c>
      <c r="F389" s="55" t="str">
        <f>+IF(ISERROR(VLOOKUP($B389,Insumos!$C:$G,4,FALSE)),"",VLOOKUP($B389,Insumos!$C:$G,4,FALSE))</f>
        <v>GRAMOS</v>
      </c>
      <c r="G389" s="141">
        <v>30.0</v>
      </c>
      <c r="H389" s="56">
        <f t="shared" si="12"/>
        <v>35.29</v>
      </c>
    </row>
    <row r="390">
      <c r="A390" s="53">
        <v>3.0</v>
      </c>
      <c r="B390" s="55" t="s">
        <v>86</v>
      </c>
      <c r="C390" s="55" t="str">
        <f>+IF(ISERROR(VLOOKUP($B390,Insumos!$C:$G,3,FALSE)),"",VLOOKUP($B390,Insumos!$C:$G,3,FALSE))</f>
        <v>MILILITROS</v>
      </c>
      <c r="D390" s="56">
        <f>+IF(ISERROR(VLOOKUP($B390,Insumos!$C:$G,2,FALSE)),"",VLOOKUP($B390,Insumos!$C:$G,2,FALSE))</f>
        <v>0</v>
      </c>
      <c r="E390" s="57">
        <f>+IF(ISERROR(VLOOKUP($B390,Insumos!$C:$G,5,FALSE)),"",VLOOKUP($B390,Insumos!$C:$G,5,FALSE))</f>
        <v>0</v>
      </c>
      <c r="F390" s="55" t="str">
        <f>+IF(ISERROR(VLOOKUP($B390,Insumos!$C:$G,4,FALSE)),"",VLOOKUP($B390,Insumos!$C:$G,4,FALSE))</f>
        <v>MILILITROS</v>
      </c>
      <c r="G390" s="141">
        <v>5.0</v>
      </c>
      <c r="H390" s="56">
        <f t="shared" si="12"/>
        <v>0</v>
      </c>
    </row>
    <row r="391">
      <c r="A391" s="53">
        <v>4.0</v>
      </c>
      <c r="B391" s="55" t="s">
        <v>420</v>
      </c>
      <c r="C391" s="55" t="str">
        <f>+IF(ISERROR(VLOOKUP($B391,Insumos!$C:$G,3,FALSE)),"",VLOOKUP($B391,Insumos!$C:$G,3,FALSE))</f>
        <v>GRAMOS</v>
      </c>
      <c r="D391" s="56">
        <f>+IF(ISERROR(VLOOKUP($B391,Insumos!$C:$G,2,FALSE)),"",VLOOKUP($B391,Insumos!$C:$G,2,FALSE))</f>
        <v>1500</v>
      </c>
      <c r="E391" s="57">
        <f>+IF(ISERROR(VLOOKUP($B391,Insumos!$C:$G,5,FALSE)),"",VLOOKUP($B391,Insumos!$C:$G,5,FALSE))</f>
        <v>1000</v>
      </c>
      <c r="F391" s="55" t="str">
        <f>+IF(ISERROR(VLOOKUP($B391,Insumos!$C:$G,4,FALSE)),"",VLOOKUP($B391,Insumos!$C:$G,4,FALSE))</f>
        <v>GRAMOS</v>
      </c>
      <c r="G391" s="141">
        <v>5.0</v>
      </c>
      <c r="H391" s="56">
        <f t="shared" si="12"/>
        <v>7.5</v>
      </c>
    </row>
    <row r="392">
      <c r="A392" s="53">
        <v>5.0</v>
      </c>
      <c r="B392" s="55" t="s">
        <v>56</v>
      </c>
      <c r="C392" s="55" t="str">
        <f>+IF(ISERROR(VLOOKUP($B392,Insumos!$C:$G,3,FALSE)),"",VLOOKUP($B392,Insumos!$C:$G,3,FALSE))</f>
        <v>GRAMOS</v>
      </c>
      <c r="D392" s="56">
        <f>+IF(ISERROR(VLOOKUP($B392,Insumos!$C:$G,2,FALSE)),"",VLOOKUP($B392,Insumos!$C:$G,2,FALSE))</f>
        <v>1690</v>
      </c>
      <c r="E392" s="57">
        <f>+IF(ISERROR(VLOOKUP($B392,Insumos!$C:$G,5,FALSE)),"",VLOOKUP($B392,Insumos!$C:$G,5,FALSE))</f>
        <v>1000</v>
      </c>
      <c r="F392" s="55" t="str">
        <f>+IF(ISERROR(VLOOKUP($B392,Insumos!$C:$G,4,FALSE)),"",VLOOKUP($B392,Insumos!$C:$G,4,FALSE))</f>
        <v>GRAMOS</v>
      </c>
      <c r="G392" s="141">
        <v>5.0</v>
      </c>
      <c r="H392" s="56">
        <f t="shared" si="12"/>
        <v>8.45</v>
      </c>
    </row>
    <row r="393">
      <c r="A393" s="53">
        <v>6.0</v>
      </c>
      <c r="B393" s="55" t="s">
        <v>417</v>
      </c>
      <c r="C393" s="55" t="str">
        <f>+IF(ISERROR(VLOOKUP($B393,Insumos!$C:$G,3,FALSE)),"",VLOOKUP($B393,Insumos!$C:$G,3,FALSE))</f>
        <v>GRAMOS</v>
      </c>
      <c r="D393" s="56">
        <f>+IF(ISERROR(VLOOKUP($B393,Insumos!$C:$G,2,FALSE)),"",VLOOKUP($B393,Insumos!$C:$G,2,FALSE))</f>
        <v>5600</v>
      </c>
      <c r="E393" s="57">
        <f>+IF(ISERROR(VLOOKUP($B393,Insumos!$C:$G,5,FALSE)),"",VLOOKUP($B393,Insumos!$C:$G,5,FALSE))</f>
        <v>1000</v>
      </c>
      <c r="F393" s="55" t="str">
        <f>+IF(ISERROR(VLOOKUP($B393,Insumos!$C:$G,4,FALSE)),"",VLOOKUP($B393,Insumos!$C:$G,4,FALSE))</f>
        <v>GRAMOS</v>
      </c>
      <c r="G393" s="141">
        <v>15.0</v>
      </c>
      <c r="H393" s="56">
        <f t="shared" si="12"/>
        <v>84</v>
      </c>
    </row>
    <row r="394">
      <c r="A394" s="53">
        <v>7.0</v>
      </c>
      <c r="B394" s="55" t="s">
        <v>106</v>
      </c>
      <c r="C394" s="55" t="str">
        <f>+IF(ISERROR(VLOOKUP($B394,Insumos!$C:$G,3,FALSE)),"",VLOOKUP($B394,Insumos!$C:$G,3,FALSE))</f>
        <v>GRAMOS</v>
      </c>
      <c r="D394" s="56">
        <f>+IF(ISERROR(VLOOKUP($B394,Insumos!$C:$G,2,FALSE)),"",VLOOKUP($B394,Insumos!$C:$G,2,FALSE))</f>
        <v>1159.89</v>
      </c>
      <c r="E394" s="57">
        <f>+IF(ISERROR(VLOOKUP($B394,Insumos!$C:$G,5,FALSE)),"",VLOOKUP($B394,Insumos!$C:$G,5,FALSE))</f>
        <v>231</v>
      </c>
      <c r="F394" s="55" t="str">
        <f>+IF(ISERROR(VLOOKUP($B394,Insumos!$C:$G,4,FALSE)),"",VLOOKUP($B394,Insumos!$C:$G,4,FALSE))</f>
        <v>GRAMOS</v>
      </c>
      <c r="G394" s="141">
        <v>35.0</v>
      </c>
      <c r="H394" s="56">
        <f t="shared" si="12"/>
        <v>175.74</v>
      </c>
    </row>
    <row r="395">
      <c r="A395" s="53">
        <v>8.0</v>
      </c>
      <c r="B395" s="55" t="s">
        <v>124</v>
      </c>
      <c r="C395" s="55" t="str">
        <f>+IF(ISERROR(VLOOKUP($B395,Insumos!$C:$G,3,FALSE)),"",VLOOKUP($B395,Insumos!$C:$G,3,FALSE))</f>
        <v>GRAMOS</v>
      </c>
      <c r="D395" s="56">
        <f>+IF(ISERROR(VLOOKUP($B395,Insumos!$C:$G,2,FALSE)),"",VLOOKUP($B395,Insumos!$C:$G,2,FALSE))</f>
        <v>3529.411765</v>
      </c>
      <c r="E395" s="57">
        <f>+IF(ISERROR(VLOOKUP($B395,Insumos!$C:$G,5,FALSE)),"",VLOOKUP($B395,Insumos!$C:$G,5,FALSE))</f>
        <v>1000</v>
      </c>
      <c r="F395" s="55" t="str">
        <f>+IF(ISERROR(VLOOKUP($B395,Insumos!$C:$G,4,FALSE)),"",VLOOKUP($B395,Insumos!$C:$G,4,FALSE))</f>
        <v>GRAMOS</v>
      </c>
      <c r="G395" s="141">
        <v>45.0</v>
      </c>
      <c r="H395" s="56">
        <f t="shared" si="12"/>
        <v>158.82</v>
      </c>
    </row>
    <row r="396">
      <c r="A396" s="53">
        <v>9.0</v>
      </c>
      <c r="B396" s="55" t="s">
        <v>419</v>
      </c>
      <c r="C396" s="55" t="str">
        <f>+IF(ISERROR(VLOOKUP($B396,Insumos!$C:$G,3,FALSE)),"",VLOOKUP($B396,Insumos!$C:$G,3,FALSE))</f>
        <v>GRAMOS</v>
      </c>
      <c r="D396" s="56">
        <f>+IF(ISERROR(VLOOKUP($B396,Insumos!$C:$G,2,FALSE)),"",VLOOKUP($B396,Insumos!$C:$G,2,FALSE))</f>
        <v>1641.9</v>
      </c>
      <c r="E396" s="57">
        <f>+IF(ISERROR(VLOOKUP($B396,Insumos!$C:$G,5,FALSE)),"",VLOOKUP($B396,Insumos!$C:$G,5,FALSE))</f>
        <v>490</v>
      </c>
      <c r="F396" s="55" t="str">
        <f>+IF(ISERROR(VLOOKUP($B396,Insumos!$C:$G,4,FALSE)),"",VLOOKUP($B396,Insumos!$C:$G,4,FALSE))</f>
        <v>GRAMOS</v>
      </c>
      <c r="G396" s="141">
        <v>50.0</v>
      </c>
      <c r="H396" s="56">
        <f t="shared" si="12"/>
        <v>167.54</v>
      </c>
    </row>
    <row r="397">
      <c r="A397" s="53">
        <v>10.0</v>
      </c>
      <c r="B397" s="55" t="s">
        <v>132</v>
      </c>
      <c r="C397" s="55" t="str">
        <f>+IF(ISERROR(VLOOKUP($B397,Insumos!$C:$G,3,FALSE)),"",VLOOKUP($B397,Insumos!$C:$G,3,FALSE))</f>
        <v>UNIDAD</v>
      </c>
      <c r="D397" s="56">
        <f>+IF(ISERROR(VLOOKUP($B397,Insumos!$C:$G,2,FALSE)),"",VLOOKUP($B397,Insumos!$C:$G,2,FALSE))</f>
        <v>180</v>
      </c>
      <c r="E397" s="57">
        <f>+IF(ISERROR(VLOOKUP($B397,Insumos!$C:$G,5,FALSE)),"",VLOOKUP($B397,Insumos!$C:$G,5,FALSE))</f>
        <v>1</v>
      </c>
      <c r="F397" s="55" t="str">
        <f>+IF(ISERROR(VLOOKUP($B397,Insumos!$C:$G,4,FALSE)),"",VLOOKUP($B397,Insumos!$C:$G,4,FALSE))</f>
        <v>UNIDAD</v>
      </c>
      <c r="G397" s="141">
        <v>1.0</v>
      </c>
      <c r="H397" s="56">
        <f t="shared" si="12"/>
        <v>180</v>
      </c>
    </row>
    <row r="398">
      <c r="A398" s="53">
        <v>11.0</v>
      </c>
      <c r="B398" s="55" t="s">
        <v>305</v>
      </c>
      <c r="C398" s="55" t="str">
        <f>+IF(ISERROR(VLOOKUP($B398,Insumos!$C:$G,3,FALSE)),"",VLOOKUP($B398,Insumos!$C:$G,3,FALSE))</f>
        <v>UNIDAD</v>
      </c>
      <c r="D398" s="56">
        <f>+IF(ISERROR(VLOOKUP($B398,Insumos!$C:$G,2,FALSE)),"",VLOOKUP($B398,Insumos!$C:$G,2,FALSE))</f>
        <v>52</v>
      </c>
      <c r="E398" s="57">
        <f>+IF(ISERROR(VLOOKUP($B398,Insumos!$C:$G,5,FALSE)),"",VLOOKUP($B398,Insumos!$C:$G,5,FALSE))</f>
        <v>1</v>
      </c>
      <c r="F398" s="55" t="str">
        <f>+IF(ISERROR(VLOOKUP($B398,Insumos!$C:$G,4,FALSE)),"",VLOOKUP($B398,Insumos!$C:$G,4,FALSE))</f>
        <v>UNIDAD</v>
      </c>
      <c r="G398" s="141">
        <v>1.0</v>
      </c>
      <c r="H398" s="56">
        <f t="shared" si="12"/>
        <v>52</v>
      </c>
    </row>
    <row r="399">
      <c r="A399" s="53">
        <v>12.0</v>
      </c>
      <c r="B399" s="55" t="s">
        <v>309</v>
      </c>
      <c r="C399" s="55" t="str">
        <f>+IF(ISERROR(VLOOKUP($B399,Insumos!$C:$G,3,FALSE)),"",VLOOKUP($B399,Insumos!$C:$G,3,FALSE))</f>
        <v>UNIDAD</v>
      </c>
      <c r="D399" s="56">
        <f>+IF(ISERROR(VLOOKUP($B399,Insumos!$C:$G,2,FALSE)),"",VLOOKUP($B399,Insumos!$C:$G,2,FALSE))</f>
        <v>23.53</v>
      </c>
      <c r="E399" s="57">
        <f>+IF(ISERROR(VLOOKUP($B399,Insumos!$C:$G,5,FALSE)),"",VLOOKUP($B399,Insumos!$C:$G,5,FALSE))</f>
        <v>1</v>
      </c>
      <c r="F399" s="55" t="str">
        <f>+IF(ISERROR(VLOOKUP($B399,Insumos!$C:$G,4,FALSE)),"",VLOOKUP($B399,Insumos!$C:$G,4,FALSE))</f>
        <v>UNIDAD</v>
      </c>
      <c r="G399" s="141">
        <v>1.0</v>
      </c>
      <c r="H399" s="56">
        <f t="shared" si="12"/>
        <v>23.53</v>
      </c>
    </row>
    <row r="400">
      <c r="A400" s="53">
        <v>13.0</v>
      </c>
      <c r="B400" s="55" t="s">
        <v>310</v>
      </c>
      <c r="C400" s="55" t="str">
        <f>+IF(ISERROR(VLOOKUP($B400,Insumos!$C:$G,3,FALSE)),"",VLOOKUP($B400,Insumos!$C:$G,3,FALSE))</f>
        <v>UNIDAD</v>
      </c>
      <c r="D400" s="56">
        <f>+IF(ISERROR(VLOOKUP($B400,Insumos!$C:$G,2,FALSE)),"",VLOOKUP($B400,Insumos!$C:$G,2,FALSE))</f>
        <v>15.13</v>
      </c>
      <c r="E400" s="57">
        <f>+IF(ISERROR(VLOOKUP($B400,Insumos!$C:$G,5,FALSE)),"",VLOOKUP($B400,Insumos!$C:$G,5,FALSE))</f>
        <v>1</v>
      </c>
      <c r="F400" s="55" t="str">
        <f>+IF(ISERROR(VLOOKUP($B400,Insumos!$C:$G,4,FALSE)),"",VLOOKUP($B400,Insumos!$C:$G,4,FALSE))</f>
        <v>UNIDAD</v>
      </c>
      <c r="G400" s="141">
        <v>1.0</v>
      </c>
      <c r="H400" s="56">
        <f t="shared" si="12"/>
        <v>15.13</v>
      </c>
    </row>
    <row r="401">
      <c r="A401" s="53">
        <v>14.0</v>
      </c>
      <c r="B401" s="55" t="s">
        <v>314</v>
      </c>
      <c r="C401" s="55" t="str">
        <f>+IF(ISERROR(VLOOKUP($B401,Insumos!$C:$G,3,FALSE)),"",VLOOKUP($B401,Insumos!$C:$G,3,FALSE))</f>
        <v>UNIDAD</v>
      </c>
      <c r="D401" s="56">
        <f>+IF(ISERROR(VLOOKUP($B401,Insumos!$C:$G,2,FALSE)),"",VLOOKUP($B401,Insumos!$C:$G,2,FALSE))</f>
        <v>10.5</v>
      </c>
      <c r="E401" s="57">
        <f>+IF(ISERROR(VLOOKUP($B401,Insumos!$C:$G,5,FALSE)),"",VLOOKUP($B401,Insumos!$C:$G,5,FALSE))</f>
        <v>1</v>
      </c>
      <c r="F401" s="55" t="str">
        <f>+IF(ISERROR(VLOOKUP($B401,Insumos!$C:$G,4,FALSE)),"",VLOOKUP($B401,Insumos!$C:$G,4,FALSE))</f>
        <v>UNIDAD</v>
      </c>
      <c r="G401" s="141">
        <v>1.0</v>
      </c>
      <c r="H401" s="56">
        <f t="shared" si="12"/>
        <v>10.5</v>
      </c>
    </row>
    <row r="402">
      <c r="A402" s="53">
        <v>15.0</v>
      </c>
      <c r="B402" s="55" t="s">
        <v>311</v>
      </c>
      <c r="C402" s="55" t="str">
        <f>+IF(ISERROR(VLOOKUP($B402,Insumos!$C:$G,3,FALSE)),"",VLOOKUP($B402,Insumos!$C:$G,3,FALSE))</f>
        <v>UNIDAD</v>
      </c>
      <c r="D402" s="56">
        <f>+IF(ISERROR(VLOOKUP($B402,Insumos!$C:$G,2,FALSE)),"",VLOOKUP($B402,Insumos!$C:$G,2,FALSE))</f>
        <v>75.25</v>
      </c>
      <c r="E402" s="57">
        <f>+IF(ISERROR(VLOOKUP($B402,Insumos!$C:$G,5,FALSE)),"",VLOOKUP($B402,Insumos!$C:$G,5,FALSE))</f>
        <v>1</v>
      </c>
      <c r="F402" s="55" t="str">
        <f>+IF(ISERROR(VLOOKUP($B402,Insumos!$C:$G,4,FALSE)),"",VLOOKUP($B402,Insumos!$C:$G,4,FALSE))</f>
        <v>UNIDAD</v>
      </c>
      <c r="G402" s="141">
        <v>1.0</v>
      </c>
      <c r="H402" s="56">
        <f t="shared" si="12"/>
        <v>75.25</v>
      </c>
    </row>
    <row r="403">
      <c r="A403" s="53">
        <v>16.0</v>
      </c>
      <c r="B403" s="55" t="s">
        <v>312</v>
      </c>
      <c r="C403" s="55" t="str">
        <f>+IF(ISERROR(VLOOKUP($B403,Insumos!$C:$G,3,FALSE)),"",VLOOKUP($B403,Insumos!$C:$G,3,FALSE))</f>
        <v>UNIDAD</v>
      </c>
      <c r="D403" s="56">
        <f>+IF(ISERROR(VLOOKUP($B403,Insumos!$C:$G,2,FALSE)),"",VLOOKUP($B403,Insumos!$C:$G,2,FALSE))</f>
        <v>90.25</v>
      </c>
      <c r="E403" s="57">
        <f>+IF(ISERROR(VLOOKUP($B403,Insumos!$C:$G,5,FALSE)),"",VLOOKUP($B403,Insumos!$C:$G,5,FALSE))</f>
        <v>1</v>
      </c>
      <c r="F403" s="55" t="str">
        <f>+IF(ISERROR(VLOOKUP($B403,Insumos!$C:$G,4,FALSE)),"",VLOOKUP($B403,Insumos!$C:$G,4,FALSE))</f>
        <v>UNIDAD</v>
      </c>
      <c r="G403" s="141">
        <v>1.0</v>
      </c>
      <c r="H403" s="56">
        <f t="shared" si="12"/>
        <v>90.25</v>
      </c>
    </row>
    <row r="404">
      <c r="A404" s="53">
        <v>17.0</v>
      </c>
      <c r="B404" s="55" t="s">
        <v>313</v>
      </c>
      <c r="C404" s="55" t="str">
        <f>+IF(ISERROR(VLOOKUP($B404,Insumos!$C:$G,3,FALSE)),"",VLOOKUP($B404,Insumos!$C:$G,3,FALSE))</f>
        <v>GRAMOS</v>
      </c>
      <c r="D404" s="56">
        <f>+IF(ISERROR(VLOOKUP($B404,Insumos!$C:$G,2,FALSE)),"",VLOOKUP($B404,Insumos!$C:$G,2,FALSE))</f>
        <v>6750</v>
      </c>
      <c r="E404" s="57">
        <f>+IF(ISERROR(VLOOKUP($B404,Insumos!$C:$G,5,FALSE)),"",VLOOKUP($B404,Insumos!$C:$G,5,FALSE))</f>
        <v>1000</v>
      </c>
      <c r="F404" s="55" t="str">
        <f>+IF(ISERROR(VLOOKUP($B404,Insumos!$C:$G,4,FALSE)),"",VLOOKUP($B404,Insumos!$C:$G,4,FALSE))</f>
        <v>GRAMOS</v>
      </c>
      <c r="G404" s="141">
        <v>8.0</v>
      </c>
      <c r="H404" s="56">
        <f t="shared" si="12"/>
        <v>54</v>
      </c>
    </row>
    <row r="405">
      <c r="A405" s="53">
        <v>18.0</v>
      </c>
      <c r="B405" s="55" t="s">
        <v>156</v>
      </c>
      <c r="C405" s="55" t="str">
        <f>+IF(ISERROR(VLOOKUP($B405,Insumos!$C:$G,3,FALSE)),"",VLOOKUP($B405,Insumos!$C:$G,3,FALSE))</f>
        <v>GRAMOS</v>
      </c>
      <c r="D405" s="56">
        <f>+IF(ISERROR(VLOOKUP($B405,Insumos!$C:$G,2,FALSE)),"",VLOOKUP($B405,Insumos!$C:$G,2,FALSE))</f>
        <v>909</v>
      </c>
      <c r="E405" s="57">
        <f>+IF(ISERROR(VLOOKUP($B405,Insumos!$C:$G,5,FALSE)),"",VLOOKUP($B405,Insumos!$C:$G,5,FALSE))</f>
        <v>1000</v>
      </c>
      <c r="F405" s="55" t="str">
        <f>+IF(ISERROR(VLOOKUP($B405,Insumos!$C:$G,4,FALSE)),"",VLOOKUP($B405,Insumos!$C:$G,4,FALSE))</f>
        <v>GRAMOS</v>
      </c>
      <c r="G405" s="141">
        <v>8.0</v>
      </c>
      <c r="H405" s="56">
        <f t="shared" si="12"/>
        <v>7.27</v>
      </c>
    </row>
    <row r="406">
      <c r="A406" s="53">
        <v>19.0</v>
      </c>
      <c r="B406" s="55" t="s">
        <v>303</v>
      </c>
      <c r="C406" s="55" t="str">
        <f>+IF(ISERROR(VLOOKUP($B406,Insumos!$C:$G,3,FALSE)),"",VLOOKUP($B406,Insumos!$C:$G,3,FALSE))</f>
        <v>UNIDAD</v>
      </c>
      <c r="D406" s="56">
        <f>+IF(ISERROR(VLOOKUP($B406,Insumos!$C:$G,2,FALSE)),"",VLOOKUP($B406,Insumos!$C:$G,2,FALSE))</f>
        <v>10</v>
      </c>
      <c r="E406" s="57">
        <f>+IF(ISERROR(VLOOKUP($B406,Insumos!$C:$G,5,FALSE)),"",VLOOKUP($B406,Insumos!$C:$G,5,FALSE))</f>
        <v>1</v>
      </c>
      <c r="F406" s="55" t="str">
        <f>+IF(ISERROR(VLOOKUP($B406,Insumos!$C:$G,4,FALSE)),"",VLOOKUP($B406,Insumos!$C:$G,4,FALSE))</f>
        <v>UNIDAD</v>
      </c>
      <c r="G406" s="141">
        <v>2.0</v>
      </c>
      <c r="H406" s="56">
        <f t="shared" si="12"/>
        <v>20</v>
      </c>
    </row>
    <row r="407">
      <c r="A407" s="53">
        <v>20.0</v>
      </c>
      <c r="B407" s="55" t="s">
        <v>304</v>
      </c>
      <c r="C407" s="55" t="str">
        <f>+IF(ISERROR(VLOOKUP($B407,Insumos!$C:$G,3,FALSE)),"",VLOOKUP($B407,Insumos!$C:$G,3,FALSE))</f>
        <v>UNIDAD</v>
      </c>
      <c r="D407" s="56">
        <f>+IF(ISERROR(VLOOKUP($B407,Insumos!$C:$G,2,FALSE)),"",VLOOKUP($B407,Insumos!$C:$G,2,FALSE))</f>
        <v>9</v>
      </c>
      <c r="E407" s="57">
        <f>+IF(ISERROR(VLOOKUP($B407,Insumos!$C:$G,5,FALSE)),"",VLOOKUP($B407,Insumos!$C:$G,5,FALSE))</f>
        <v>1</v>
      </c>
      <c r="F407" s="55" t="str">
        <f>+IF(ISERROR(VLOOKUP($B407,Insumos!$C:$G,4,FALSE)),"",VLOOKUP($B407,Insumos!$C:$G,4,FALSE))</f>
        <v>UNIDAD</v>
      </c>
      <c r="G407" s="141">
        <v>2.0</v>
      </c>
      <c r="H407" s="56">
        <f t="shared" si="12"/>
        <v>18</v>
      </c>
    </row>
    <row r="408">
      <c r="A408" s="53">
        <v>21.0</v>
      </c>
      <c r="B408" s="55" t="s">
        <v>315</v>
      </c>
      <c r="C408" s="55" t="str">
        <f>+IF(ISERROR(VLOOKUP($B408,Insumos!$C:$G,3,FALSE)),"",VLOOKUP($B408,Insumos!$C:$G,3,FALSE))</f>
        <v>UNIDAD</v>
      </c>
      <c r="D408" s="56">
        <f>+IF(ISERROR(VLOOKUP($B408,Insumos!$C:$G,2,FALSE)),"",VLOOKUP($B408,Insumos!$C:$G,2,FALSE))</f>
        <v>170</v>
      </c>
      <c r="E408" s="57">
        <f>+IF(ISERROR(VLOOKUP($B408,Insumos!$C:$G,5,FALSE)),"",VLOOKUP($B408,Insumos!$C:$G,5,FALSE))</f>
        <v>1</v>
      </c>
      <c r="F408" s="55" t="str">
        <f>+IF(ISERROR(VLOOKUP($B408,Insumos!$C:$G,4,FALSE)),"",VLOOKUP($B408,Insumos!$C:$G,4,FALSE))</f>
        <v>UNIDAD</v>
      </c>
      <c r="G408" s="141">
        <v>1.0</v>
      </c>
      <c r="H408" s="56">
        <f t="shared" si="12"/>
        <v>170</v>
      </c>
    </row>
    <row r="409">
      <c r="A409" s="42"/>
      <c r="B409" s="140"/>
      <c r="C409" s="41"/>
      <c r="D409" s="44"/>
      <c r="E409" s="45"/>
      <c r="F409" s="41"/>
      <c r="G409" s="67" t="s">
        <v>566</v>
      </c>
      <c r="H409" s="68">
        <f>+SUM(H388:H408)</f>
        <v>1406.88</v>
      </c>
    </row>
    <row r="410">
      <c r="A410" s="42"/>
      <c r="B410" s="140"/>
      <c r="C410" s="41"/>
      <c r="D410" s="44"/>
      <c r="E410" s="45"/>
      <c r="F410" s="41"/>
      <c r="G410" s="67" t="s">
        <v>569</v>
      </c>
      <c r="H410" s="142">
        <f>+H409/10</f>
        <v>140.688</v>
      </c>
    </row>
    <row r="411">
      <c r="A411" s="42"/>
      <c r="B411" s="140"/>
      <c r="C411" s="41"/>
      <c r="D411" s="44"/>
      <c r="E411" s="45"/>
      <c r="F411" s="41"/>
      <c r="G411" s="67" t="s">
        <v>570</v>
      </c>
      <c r="H411" s="143">
        <f>(H409+H410)*1.19</f>
        <v>1841.60592</v>
      </c>
    </row>
    <row r="412">
      <c r="A412" s="42"/>
      <c r="B412" s="140"/>
      <c r="C412" s="41"/>
      <c r="D412" s="44"/>
      <c r="E412" s="45"/>
      <c r="F412" s="41"/>
      <c r="G412" s="67" t="s">
        <v>571</v>
      </c>
      <c r="H412" s="144">
        <f>+H411/H413</f>
        <v>0.2837605424</v>
      </c>
    </row>
    <row r="413">
      <c r="A413" s="42"/>
      <c r="B413" s="140"/>
      <c r="C413" s="41"/>
      <c r="D413" s="44"/>
      <c r="E413" s="45"/>
      <c r="F413" s="41"/>
      <c r="G413" s="67" t="s">
        <v>572</v>
      </c>
      <c r="H413" s="145">
        <v>6490.0</v>
      </c>
    </row>
    <row r="416">
      <c r="A416" s="138" t="s">
        <v>562</v>
      </c>
      <c r="B416" s="139" t="s">
        <v>1084</v>
      </c>
      <c r="C416" s="34"/>
      <c r="D416" s="35"/>
      <c r="E416" s="36"/>
      <c r="F416" s="37"/>
      <c r="G416" s="38"/>
      <c r="H416" s="35"/>
    </row>
    <row r="417">
      <c r="A417" s="42"/>
      <c r="B417" s="140"/>
      <c r="C417" s="42"/>
      <c r="D417" s="44"/>
      <c r="E417" s="45"/>
      <c r="F417" s="42"/>
      <c r="G417" s="46"/>
      <c r="H417" s="44"/>
    </row>
    <row r="418">
      <c r="A418" s="48" t="s">
        <v>476</v>
      </c>
      <c r="B418" s="48" t="s">
        <v>477</v>
      </c>
      <c r="C418" s="48" t="s">
        <v>478</v>
      </c>
      <c r="D418" s="49" t="s">
        <v>564</v>
      </c>
      <c r="E418" s="50" t="s">
        <v>10</v>
      </c>
      <c r="F418" s="48" t="s">
        <v>480</v>
      </c>
      <c r="G418" s="51" t="s">
        <v>481</v>
      </c>
      <c r="H418" s="49" t="s">
        <v>565</v>
      </c>
    </row>
    <row r="419">
      <c r="A419" s="53">
        <v>1.0</v>
      </c>
      <c r="B419" s="55" t="s">
        <v>69</v>
      </c>
      <c r="C419" s="55" t="str">
        <f>+IF(ISERROR(VLOOKUP($B419,Insumos!$C:$G,3,FALSE)),"",VLOOKUP($B419,Insumos!$C:$G,3,FALSE))</f>
        <v>GRAMOS</v>
      </c>
      <c r="D419" s="56">
        <f>+IF(ISERROR(VLOOKUP($B419,Insumos!$C:$G,2,FALSE)),"",VLOOKUP($B419,Insumos!$C:$G,2,FALSE))</f>
        <v>2777.79</v>
      </c>
      <c r="E419" s="57">
        <f>+IF(ISERROR(VLOOKUP($B419,Insumos!$C:$G,5,FALSE)),"",VLOOKUP($B419,Insumos!$C:$G,5,FALSE))</f>
        <v>5700</v>
      </c>
      <c r="F419" s="55" t="str">
        <f>+IF(ISERROR(VLOOKUP($B419,Insumos!$C:$G,4,FALSE)),"",VLOOKUP($B419,Insumos!$C:$G,4,FALSE))</f>
        <v>GRAMOS</v>
      </c>
      <c r="G419" s="141">
        <v>110.0</v>
      </c>
      <c r="H419" s="56">
        <f t="shared" ref="H419:H439" si="13">IF(ISERROR(ROUND(+D419/E419*G419,2)),0,ROUND(+D419/E419*G419,2))</f>
        <v>53.61</v>
      </c>
    </row>
    <row r="420">
      <c r="A420" s="53">
        <v>2.0</v>
      </c>
      <c r="B420" s="55" t="s">
        <v>231</v>
      </c>
      <c r="C420" s="55" t="str">
        <f>+IF(ISERROR(VLOOKUP($B420,Insumos!$C:$G,3,FALSE)),"",VLOOKUP($B420,Insumos!$C:$G,3,FALSE))</f>
        <v>GRAMOS</v>
      </c>
      <c r="D420" s="56">
        <f>+IF(ISERROR(VLOOKUP($B420,Insumos!$C:$G,2,FALSE)),"",VLOOKUP($B420,Insumos!$C:$G,2,FALSE))</f>
        <v>1635.294118</v>
      </c>
      <c r="E420" s="57">
        <f>+IF(ISERROR(VLOOKUP($B420,Insumos!$C:$G,5,FALSE)),"",VLOOKUP($B420,Insumos!$C:$G,5,FALSE))</f>
        <v>1000</v>
      </c>
      <c r="F420" s="55" t="str">
        <f>+IF(ISERROR(VLOOKUP($B420,Insumos!$C:$G,4,FALSE)),"",VLOOKUP($B420,Insumos!$C:$G,4,FALSE))</f>
        <v>GRAMOS</v>
      </c>
      <c r="G420" s="141">
        <v>50.0</v>
      </c>
      <c r="H420" s="56">
        <f t="shared" si="13"/>
        <v>81.76</v>
      </c>
    </row>
    <row r="421">
      <c r="A421" s="53">
        <v>3.0</v>
      </c>
      <c r="B421" s="55" t="s">
        <v>86</v>
      </c>
      <c r="C421" s="55" t="str">
        <f>+IF(ISERROR(VLOOKUP($B421,Insumos!$C:$G,3,FALSE)),"",VLOOKUP($B421,Insumos!$C:$G,3,FALSE))</f>
        <v>MILILITROS</v>
      </c>
      <c r="D421" s="56">
        <f>+IF(ISERROR(VLOOKUP($B421,Insumos!$C:$G,2,FALSE)),"",VLOOKUP($B421,Insumos!$C:$G,2,FALSE))</f>
        <v>0</v>
      </c>
      <c r="E421" s="57">
        <f>+IF(ISERROR(VLOOKUP($B421,Insumos!$C:$G,5,FALSE)),"",VLOOKUP($B421,Insumos!$C:$G,5,FALSE))</f>
        <v>0</v>
      </c>
      <c r="F421" s="55" t="str">
        <f>+IF(ISERROR(VLOOKUP($B421,Insumos!$C:$G,4,FALSE)),"",VLOOKUP($B421,Insumos!$C:$G,4,FALSE))</f>
        <v>MILILITROS</v>
      </c>
      <c r="G421" s="141">
        <v>5.0</v>
      </c>
      <c r="H421" s="56">
        <f t="shared" si="13"/>
        <v>0</v>
      </c>
    </row>
    <row r="422">
      <c r="A422" s="53">
        <v>4.0</v>
      </c>
      <c r="B422" s="55" t="s">
        <v>420</v>
      </c>
      <c r="C422" s="55" t="str">
        <f>+IF(ISERROR(VLOOKUP($B422,Insumos!$C:$G,3,FALSE)),"",VLOOKUP($B422,Insumos!$C:$G,3,FALSE))</f>
        <v>GRAMOS</v>
      </c>
      <c r="D422" s="56">
        <f>+IF(ISERROR(VLOOKUP($B422,Insumos!$C:$G,2,FALSE)),"",VLOOKUP($B422,Insumos!$C:$G,2,FALSE))</f>
        <v>1500</v>
      </c>
      <c r="E422" s="57">
        <f>+IF(ISERROR(VLOOKUP($B422,Insumos!$C:$G,5,FALSE)),"",VLOOKUP($B422,Insumos!$C:$G,5,FALSE))</f>
        <v>1000</v>
      </c>
      <c r="F422" s="55" t="str">
        <f>+IF(ISERROR(VLOOKUP($B422,Insumos!$C:$G,4,FALSE)),"",VLOOKUP($B422,Insumos!$C:$G,4,FALSE))</f>
        <v>GRAMOS</v>
      </c>
      <c r="G422" s="141">
        <v>5.0</v>
      </c>
      <c r="H422" s="56">
        <f t="shared" si="13"/>
        <v>7.5</v>
      </c>
    </row>
    <row r="423">
      <c r="A423" s="53">
        <v>5.0</v>
      </c>
      <c r="B423" s="55" t="s">
        <v>56</v>
      </c>
      <c r="C423" s="55" t="str">
        <f>+IF(ISERROR(VLOOKUP($B423,Insumos!$C:$G,3,FALSE)),"",VLOOKUP($B423,Insumos!$C:$G,3,FALSE))</f>
        <v>GRAMOS</v>
      </c>
      <c r="D423" s="56">
        <f>+IF(ISERROR(VLOOKUP($B423,Insumos!$C:$G,2,FALSE)),"",VLOOKUP($B423,Insumos!$C:$G,2,FALSE))</f>
        <v>1690</v>
      </c>
      <c r="E423" s="57">
        <f>+IF(ISERROR(VLOOKUP($B423,Insumos!$C:$G,5,FALSE)),"",VLOOKUP($B423,Insumos!$C:$G,5,FALSE))</f>
        <v>1000</v>
      </c>
      <c r="F423" s="55" t="str">
        <f>+IF(ISERROR(VLOOKUP($B423,Insumos!$C:$G,4,FALSE)),"",VLOOKUP($B423,Insumos!$C:$G,4,FALSE))</f>
        <v>GRAMOS</v>
      </c>
      <c r="G423" s="141">
        <v>5.0</v>
      </c>
      <c r="H423" s="56">
        <f t="shared" si="13"/>
        <v>8.45</v>
      </c>
    </row>
    <row r="424">
      <c r="A424" s="53">
        <v>6.0</v>
      </c>
      <c r="B424" s="55" t="s">
        <v>232</v>
      </c>
      <c r="C424" s="55" t="str">
        <f>+IF(ISERROR(VLOOKUP($B424,Insumos!$C:$G,3,FALSE)),"",VLOOKUP($B424,Insumos!$C:$G,3,FALSE))</f>
        <v>GRAMOS</v>
      </c>
      <c r="D424" s="56">
        <f>+IF(ISERROR(VLOOKUP($B424,Insumos!$C:$G,2,FALSE)),"",VLOOKUP($B424,Insumos!$C:$G,2,FALSE))</f>
        <v>3529.411765</v>
      </c>
      <c r="E424" s="57">
        <f>+IF(ISERROR(VLOOKUP($B424,Insumos!$C:$G,5,FALSE)),"",VLOOKUP($B424,Insumos!$C:$G,5,FALSE))</f>
        <v>1000</v>
      </c>
      <c r="F424" s="55" t="str">
        <f>+IF(ISERROR(VLOOKUP($B424,Insumos!$C:$G,4,FALSE)),"",VLOOKUP($B424,Insumos!$C:$G,4,FALSE))</f>
        <v>GRAMOS</v>
      </c>
      <c r="G424" s="141">
        <v>40.0</v>
      </c>
      <c r="H424" s="56">
        <f t="shared" si="13"/>
        <v>141.18</v>
      </c>
    </row>
    <row r="425">
      <c r="A425" s="53">
        <v>7.0</v>
      </c>
      <c r="B425" s="55" t="s">
        <v>421</v>
      </c>
      <c r="C425" s="55" t="str">
        <f>+IF(ISERROR(VLOOKUP($B425,Insumos!$C:$G,3,FALSE)),"",VLOOKUP($B425,Insumos!$C:$G,3,FALSE))</f>
        <v>PORCION</v>
      </c>
      <c r="D425" s="56">
        <f>+IF(ISERROR(VLOOKUP($B425,Insumos!$C:$G,2,FALSE)),"",VLOOKUP($B425,Insumos!$C:$G,2,FALSE))</f>
        <v>362.37</v>
      </c>
      <c r="E425" s="57">
        <f>+IF(ISERROR(VLOOKUP($B425,Insumos!$C:$G,5,FALSE)),"",VLOOKUP($B425,Insumos!$C:$G,5,FALSE))</f>
        <v>1</v>
      </c>
      <c r="F425" s="55" t="str">
        <f>+IF(ISERROR(VLOOKUP($B425,Insumos!$C:$G,4,FALSE)),"",VLOOKUP($B425,Insumos!$C:$G,4,FALSE))</f>
        <v>PORCION</v>
      </c>
      <c r="G425" s="141">
        <v>1.0</v>
      </c>
      <c r="H425" s="56">
        <f t="shared" si="13"/>
        <v>362.37</v>
      </c>
    </row>
    <row r="426">
      <c r="A426" s="53">
        <v>8.0</v>
      </c>
      <c r="B426" s="55" t="s">
        <v>132</v>
      </c>
      <c r="C426" s="55" t="str">
        <f>+IF(ISERROR(VLOOKUP($B426,Insumos!$C:$G,3,FALSE)),"",VLOOKUP($B426,Insumos!$C:$G,3,FALSE))</f>
        <v>UNIDAD</v>
      </c>
      <c r="D426" s="56">
        <f>+IF(ISERROR(VLOOKUP($B426,Insumos!$C:$G,2,FALSE)),"",VLOOKUP($B426,Insumos!$C:$G,2,FALSE))</f>
        <v>180</v>
      </c>
      <c r="E426" s="57">
        <f>+IF(ISERROR(VLOOKUP($B426,Insumos!$C:$G,5,FALSE)),"",VLOOKUP($B426,Insumos!$C:$G,5,FALSE))</f>
        <v>1</v>
      </c>
      <c r="F426" s="55" t="str">
        <f>+IF(ISERROR(VLOOKUP($B426,Insumos!$C:$G,4,FALSE)),"",VLOOKUP($B426,Insumos!$C:$G,4,FALSE))</f>
        <v>UNIDAD</v>
      </c>
      <c r="G426" s="141">
        <v>1.0</v>
      </c>
      <c r="H426" s="56">
        <f t="shared" si="13"/>
        <v>180</v>
      </c>
    </row>
    <row r="427">
      <c r="A427" s="53">
        <v>9.0</v>
      </c>
      <c r="B427" s="55" t="s">
        <v>305</v>
      </c>
      <c r="C427" s="55" t="str">
        <f>+IF(ISERROR(VLOOKUP($B427,Insumos!$C:$G,3,FALSE)),"",VLOOKUP($B427,Insumos!$C:$G,3,FALSE))</f>
        <v>UNIDAD</v>
      </c>
      <c r="D427" s="56">
        <f>+IF(ISERROR(VLOOKUP($B427,Insumos!$C:$G,2,FALSE)),"",VLOOKUP($B427,Insumos!$C:$G,2,FALSE))</f>
        <v>52</v>
      </c>
      <c r="E427" s="57">
        <f>+IF(ISERROR(VLOOKUP($B427,Insumos!$C:$G,5,FALSE)),"",VLOOKUP($B427,Insumos!$C:$G,5,FALSE))</f>
        <v>1</v>
      </c>
      <c r="F427" s="55" t="str">
        <f>+IF(ISERROR(VLOOKUP($B427,Insumos!$C:$G,4,FALSE)),"",VLOOKUP($B427,Insumos!$C:$G,4,FALSE))</f>
        <v>UNIDAD</v>
      </c>
      <c r="G427" s="141">
        <v>1.0</v>
      </c>
      <c r="H427" s="56">
        <f t="shared" si="13"/>
        <v>52</v>
      </c>
    </row>
    <row r="428">
      <c r="A428" s="53">
        <v>10.0</v>
      </c>
      <c r="B428" s="55" t="s">
        <v>309</v>
      </c>
      <c r="C428" s="55" t="str">
        <f>+IF(ISERROR(VLOOKUP($B428,Insumos!$C:$G,3,FALSE)),"",VLOOKUP($B428,Insumos!$C:$G,3,FALSE))</f>
        <v>UNIDAD</v>
      </c>
      <c r="D428" s="56">
        <f>+IF(ISERROR(VLOOKUP($B428,Insumos!$C:$G,2,FALSE)),"",VLOOKUP($B428,Insumos!$C:$G,2,FALSE))</f>
        <v>23.53</v>
      </c>
      <c r="E428" s="57">
        <f>+IF(ISERROR(VLOOKUP($B428,Insumos!$C:$G,5,FALSE)),"",VLOOKUP($B428,Insumos!$C:$G,5,FALSE))</f>
        <v>1</v>
      </c>
      <c r="F428" s="55" t="str">
        <f>+IF(ISERROR(VLOOKUP($B428,Insumos!$C:$G,4,FALSE)),"",VLOOKUP($B428,Insumos!$C:$G,4,FALSE))</f>
        <v>UNIDAD</v>
      </c>
      <c r="G428" s="141">
        <v>1.0</v>
      </c>
      <c r="H428" s="56">
        <f t="shared" si="13"/>
        <v>23.53</v>
      </c>
    </row>
    <row r="429">
      <c r="A429" s="53">
        <v>11.0</v>
      </c>
      <c r="B429" s="55" t="s">
        <v>310</v>
      </c>
      <c r="C429" s="55" t="str">
        <f>+IF(ISERROR(VLOOKUP($B429,Insumos!$C:$G,3,FALSE)),"",VLOOKUP($B429,Insumos!$C:$G,3,FALSE))</f>
        <v>UNIDAD</v>
      </c>
      <c r="D429" s="56">
        <f>+IF(ISERROR(VLOOKUP($B429,Insumos!$C:$G,2,FALSE)),"",VLOOKUP($B429,Insumos!$C:$G,2,FALSE))</f>
        <v>15.13</v>
      </c>
      <c r="E429" s="57">
        <f>+IF(ISERROR(VLOOKUP($B429,Insumos!$C:$G,5,FALSE)),"",VLOOKUP($B429,Insumos!$C:$G,5,FALSE))</f>
        <v>1</v>
      </c>
      <c r="F429" s="55" t="str">
        <f>+IF(ISERROR(VLOOKUP($B429,Insumos!$C:$G,4,FALSE)),"",VLOOKUP($B429,Insumos!$C:$G,4,FALSE))</f>
        <v>UNIDAD</v>
      </c>
      <c r="G429" s="141">
        <v>1.0</v>
      </c>
      <c r="H429" s="56">
        <f t="shared" si="13"/>
        <v>15.13</v>
      </c>
    </row>
    <row r="430">
      <c r="A430" s="53">
        <v>12.0</v>
      </c>
      <c r="B430" s="55" t="s">
        <v>314</v>
      </c>
      <c r="C430" s="55" t="str">
        <f>+IF(ISERROR(VLOOKUP($B430,Insumos!$C:$G,3,FALSE)),"",VLOOKUP($B430,Insumos!$C:$G,3,FALSE))</f>
        <v>UNIDAD</v>
      </c>
      <c r="D430" s="56">
        <f>+IF(ISERROR(VLOOKUP($B430,Insumos!$C:$G,2,FALSE)),"",VLOOKUP($B430,Insumos!$C:$G,2,FALSE))</f>
        <v>10.5</v>
      </c>
      <c r="E430" s="57">
        <f>+IF(ISERROR(VLOOKUP($B430,Insumos!$C:$G,5,FALSE)),"",VLOOKUP($B430,Insumos!$C:$G,5,FALSE))</f>
        <v>1</v>
      </c>
      <c r="F430" s="55" t="str">
        <f>+IF(ISERROR(VLOOKUP($B430,Insumos!$C:$G,4,FALSE)),"",VLOOKUP($B430,Insumos!$C:$G,4,FALSE))</f>
        <v>UNIDAD</v>
      </c>
      <c r="G430" s="141">
        <v>1.0</v>
      </c>
      <c r="H430" s="56">
        <f t="shared" si="13"/>
        <v>10.5</v>
      </c>
    </row>
    <row r="431">
      <c r="A431" s="53">
        <v>13.0</v>
      </c>
      <c r="B431" s="55" t="s">
        <v>311</v>
      </c>
      <c r="C431" s="55" t="str">
        <f>+IF(ISERROR(VLOOKUP($B431,Insumos!$C:$G,3,FALSE)),"",VLOOKUP($B431,Insumos!$C:$G,3,FALSE))</f>
        <v>UNIDAD</v>
      </c>
      <c r="D431" s="56">
        <f>+IF(ISERROR(VLOOKUP($B431,Insumos!$C:$G,2,FALSE)),"",VLOOKUP($B431,Insumos!$C:$G,2,FALSE))</f>
        <v>75.25</v>
      </c>
      <c r="E431" s="57">
        <f>+IF(ISERROR(VLOOKUP($B431,Insumos!$C:$G,5,FALSE)),"",VLOOKUP($B431,Insumos!$C:$G,5,FALSE))</f>
        <v>1</v>
      </c>
      <c r="F431" s="55" t="str">
        <f>+IF(ISERROR(VLOOKUP($B431,Insumos!$C:$G,4,FALSE)),"",VLOOKUP($B431,Insumos!$C:$G,4,FALSE))</f>
        <v>UNIDAD</v>
      </c>
      <c r="G431" s="141">
        <v>1.0</v>
      </c>
      <c r="H431" s="56">
        <f t="shared" si="13"/>
        <v>75.25</v>
      </c>
    </row>
    <row r="432">
      <c r="A432" s="53">
        <v>14.0</v>
      </c>
      <c r="B432" s="55" t="s">
        <v>312</v>
      </c>
      <c r="C432" s="55" t="str">
        <f>+IF(ISERROR(VLOOKUP($B432,Insumos!$C:$G,3,FALSE)),"",VLOOKUP($B432,Insumos!$C:$G,3,FALSE))</f>
        <v>UNIDAD</v>
      </c>
      <c r="D432" s="56">
        <f>+IF(ISERROR(VLOOKUP($B432,Insumos!$C:$G,2,FALSE)),"",VLOOKUP($B432,Insumos!$C:$G,2,FALSE))</f>
        <v>90.25</v>
      </c>
      <c r="E432" s="57">
        <f>+IF(ISERROR(VLOOKUP($B432,Insumos!$C:$G,5,FALSE)),"",VLOOKUP($B432,Insumos!$C:$G,5,FALSE))</f>
        <v>1</v>
      </c>
      <c r="F432" s="55" t="str">
        <f>+IF(ISERROR(VLOOKUP($B432,Insumos!$C:$G,4,FALSE)),"",VLOOKUP($B432,Insumos!$C:$G,4,FALSE))</f>
        <v>UNIDAD</v>
      </c>
      <c r="G432" s="141">
        <v>1.0</v>
      </c>
      <c r="H432" s="56">
        <f t="shared" si="13"/>
        <v>90.25</v>
      </c>
    </row>
    <row r="433">
      <c r="A433" s="53">
        <v>15.0</v>
      </c>
      <c r="B433" s="55" t="s">
        <v>313</v>
      </c>
      <c r="C433" s="55" t="str">
        <f>+IF(ISERROR(VLOOKUP($B433,Insumos!$C:$G,3,FALSE)),"",VLOOKUP($B433,Insumos!$C:$G,3,FALSE))</f>
        <v>GRAMOS</v>
      </c>
      <c r="D433" s="56">
        <f>+IF(ISERROR(VLOOKUP($B433,Insumos!$C:$G,2,FALSE)),"",VLOOKUP($B433,Insumos!$C:$G,2,FALSE))</f>
        <v>6750</v>
      </c>
      <c r="E433" s="57">
        <f>+IF(ISERROR(VLOOKUP($B433,Insumos!$C:$G,5,FALSE)),"",VLOOKUP($B433,Insumos!$C:$G,5,FALSE))</f>
        <v>1000</v>
      </c>
      <c r="F433" s="55" t="str">
        <f>+IF(ISERROR(VLOOKUP($B433,Insumos!$C:$G,4,FALSE)),"",VLOOKUP($B433,Insumos!$C:$G,4,FALSE))</f>
        <v>GRAMOS</v>
      </c>
      <c r="G433" s="141">
        <v>8.0</v>
      </c>
      <c r="H433" s="56">
        <f t="shared" si="13"/>
        <v>54</v>
      </c>
    </row>
    <row r="434">
      <c r="A434" s="53">
        <v>16.0</v>
      </c>
      <c r="B434" s="55" t="s">
        <v>156</v>
      </c>
      <c r="C434" s="55" t="str">
        <f>+IF(ISERROR(VLOOKUP($B434,Insumos!$C:$G,3,FALSE)),"",VLOOKUP($B434,Insumos!$C:$G,3,FALSE))</f>
        <v>GRAMOS</v>
      </c>
      <c r="D434" s="56">
        <f>+IF(ISERROR(VLOOKUP($B434,Insumos!$C:$G,2,FALSE)),"",VLOOKUP($B434,Insumos!$C:$G,2,FALSE))</f>
        <v>909</v>
      </c>
      <c r="E434" s="57">
        <f>+IF(ISERROR(VLOOKUP($B434,Insumos!$C:$G,5,FALSE)),"",VLOOKUP($B434,Insumos!$C:$G,5,FALSE))</f>
        <v>1000</v>
      </c>
      <c r="F434" s="55" t="str">
        <f>+IF(ISERROR(VLOOKUP($B434,Insumos!$C:$G,4,FALSE)),"",VLOOKUP($B434,Insumos!$C:$G,4,FALSE))</f>
        <v>GRAMOS</v>
      </c>
      <c r="G434" s="141">
        <v>8.0</v>
      </c>
      <c r="H434" s="56">
        <f t="shared" si="13"/>
        <v>7.27</v>
      </c>
    </row>
    <row r="435">
      <c r="A435" s="53">
        <v>17.0</v>
      </c>
      <c r="B435" s="55" t="s">
        <v>303</v>
      </c>
      <c r="C435" s="55" t="str">
        <f>+IF(ISERROR(VLOOKUP($B435,Insumos!$C:$G,3,FALSE)),"",VLOOKUP($B435,Insumos!$C:$G,3,FALSE))</f>
        <v>UNIDAD</v>
      </c>
      <c r="D435" s="56">
        <f>+IF(ISERROR(VLOOKUP($B435,Insumos!$C:$G,2,FALSE)),"",VLOOKUP($B435,Insumos!$C:$G,2,FALSE))</f>
        <v>10</v>
      </c>
      <c r="E435" s="57">
        <f>+IF(ISERROR(VLOOKUP($B435,Insumos!$C:$G,5,FALSE)),"",VLOOKUP($B435,Insumos!$C:$G,5,FALSE))</f>
        <v>1</v>
      </c>
      <c r="F435" s="55" t="str">
        <f>+IF(ISERROR(VLOOKUP($B435,Insumos!$C:$G,4,FALSE)),"",VLOOKUP($B435,Insumos!$C:$G,4,FALSE))</f>
        <v>UNIDAD</v>
      </c>
      <c r="G435" s="141">
        <v>2.0</v>
      </c>
      <c r="H435" s="56">
        <f t="shared" si="13"/>
        <v>20</v>
      </c>
    </row>
    <row r="436">
      <c r="A436" s="53">
        <v>18.0</v>
      </c>
      <c r="B436" s="55" t="s">
        <v>304</v>
      </c>
      <c r="C436" s="55" t="str">
        <f>+IF(ISERROR(VLOOKUP($B436,Insumos!$C:$G,3,FALSE)),"",VLOOKUP($B436,Insumos!$C:$G,3,FALSE))</f>
        <v>UNIDAD</v>
      </c>
      <c r="D436" s="56">
        <f>+IF(ISERROR(VLOOKUP($B436,Insumos!$C:$G,2,FALSE)),"",VLOOKUP($B436,Insumos!$C:$G,2,FALSE))</f>
        <v>9</v>
      </c>
      <c r="E436" s="57">
        <f>+IF(ISERROR(VLOOKUP($B436,Insumos!$C:$G,5,FALSE)),"",VLOOKUP($B436,Insumos!$C:$G,5,FALSE))</f>
        <v>1</v>
      </c>
      <c r="F436" s="55" t="str">
        <f>+IF(ISERROR(VLOOKUP($B436,Insumos!$C:$G,4,FALSE)),"",VLOOKUP($B436,Insumos!$C:$G,4,FALSE))</f>
        <v>UNIDAD</v>
      </c>
      <c r="G436" s="141">
        <v>2.0</v>
      </c>
      <c r="H436" s="56">
        <f t="shared" si="13"/>
        <v>18</v>
      </c>
    </row>
    <row r="437">
      <c r="A437" s="53">
        <v>19.0</v>
      </c>
      <c r="B437" s="55" t="s">
        <v>315</v>
      </c>
      <c r="C437" s="55" t="str">
        <f>+IF(ISERROR(VLOOKUP($B437,Insumos!$C:$G,3,FALSE)),"",VLOOKUP($B437,Insumos!$C:$G,3,FALSE))</f>
        <v>UNIDAD</v>
      </c>
      <c r="D437" s="56">
        <f>+IF(ISERROR(VLOOKUP($B437,Insumos!$C:$G,2,FALSE)),"",VLOOKUP($B437,Insumos!$C:$G,2,FALSE))</f>
        <v>170</v>
      </c>
      <c r="E437" s="57">
        <f>+IF(ISERROR(VLOOKUP($B437,Insumos!$C:$G,5,FALSE)),"",VLOOKUP($B437,Insumos!$C:$G,5,FALSE))</f>
        <v>1</v>
      </c>
      <c r="F437" s="55" t="str">
        <f>+IF(ISERROR(VLOOKUP($B437,Insumos!$C:$G,4,FALSE)),"",VLOOKUP($B437,Insumos!$C:$G,4,FALSE))</f>
        <v>UNIDAD</v>
      </c>
      <c r="G437" s="141">
        <v>1.0</v>
      </c>
      <c r="H437" s="56">
        <f t="shared" si="13"/>
        <v>170</v>
      </c>
    </row>
    <row r="438">
      <c r="A438" s="53">
        <v>20.0</v>
      </c>
      <c r="B438" s="153"/>
      <c r="C438" s="55" t="str">
        <f>+IF(ISERROR(VLOOKUP($B438,Insumos!$C:$G,3,FALSE)),"",VLOOKUP($B438,Insumos!$C:$G,3,FALSE))</f>
        <v/>
      </c>
      <c r="D438" s="56" t="str">
        <f>+IF(ISERROR(VLOOKUP($B438,Insumos!$C:$G,2,FALSE)),"",VLOOKUP($B438,Insumos!$C:$G,2,FALSE))</f>
        <v/>
      </c>
      <c r="E438" s="57" t="str">
        <f>+IF(ISERROR(VLOOKUP($B438,Insumos!$C:$G,5,FALSE)),"",VLOOKUP($B438,Insumos!$C:$G,5,FALSE))</f>
        <v/>
      </c>
      <c r="F438" s="55" t="str">
        <f>+IF(ISERROR(VLOOKUP($B438,Insumos!$C:$G,4,FALSE)),"",VLOOKUP($B438,Insumos!$C:$G,4,FALSE))</f>
        <v/>
      </c>
      <c r="G438" s="141"/>
      <c r="H438" s="56">
        <f t="shared" si="13"/>
        <v>0</v>
      </c>
    </row>
    <row r="439">
      <c r="A439" s="53">
        <v>21.0</v>
      </c>
      <c r="B439" s="153"/>
      <c r="C439" s="55" t="str">
        <f>+IF(ISERROR(VLOOKUP($B439,Insumos!$C:$G,3,FALSE)),"",VLOOKUP($B439,Insumos!$C:$G,3,FALSE))</f>
        <v/>
      </c>
      <c r="D439" s="56" t="str">
        <f>+IF(ISERROR(VLOOKUP($B439,Insumos!$C:$G,2,FALSE)),"",VLOOKUP($B439,Insumos!$C:$G,2,FALSE))</f>
        <v/>
      </c>
      <c r="E439" s="57" t="str">
        <f>+IF(ISERROR(VLOOKUP($B439,Insumos!$C:$G,5,FALSE)),"",VLOOKUP($B439,Insumos!$C:$G,5,FALSE))</f>
        <v/>
      </c>
      <c r="F439" s="55" t="str">
        <f>+IF(ISERROR(VLOOKUP($B439,Insumos!$C:$G,4,FALSE)),"",VLOOKUP($B439,Insumos!$C:$G,4,FALSE))</f>
        <v/>
      </c>
      <c r="G439" s="141"/>
      <c r="H439" s="56">
        <f t="shared" si="13"/>
        <v>0</v>
      </c>
    </row>
    <row r="440">
      <c r="A440" s="42"/>
      <c r="B440" s="140"/>
      <c r="C440" s="41"/>
      <c r="D440" s="44"/>
      <c r="E440" s="45"/>
      <c r="F440" s="41"/>
      <c r="G440" s="67" t="s">
        <v>566</v>
      </c>
      <c r="H440" s="68">
        <f>+SUM(H419:H439)</f>
        <v>1370.8</v>
      </c>
    </row>
    <row r="441">
      <c r="A441" s="42"/>
      <c r="B441" s="140"/>
      <c r="C441" s="41"/>
      <c r="D441" s="44"/>
      <c r="E441" s="45"/>
      <c r="F441" s="41"/>
      <c r="G441" s="67" t="s">
        <v>569</v>
      </c>
      <c r="H441" s="142">
        <f>+H440/10</f>
        <v>137.08</v>
      </c>
    </row>
    <row r="442">
      <c r="A442" s="42"/>
      <c r="B442" s="140"/>
      <c r="C442" s="41"/>
      <c r="D442" s="44"/>
      <c r="E442" s="45"/>
      <c r="F442" s="41"/>
      <c r="G442" s="67" t="s">
        <v>570</v>
      </c>
      <c r="H442" s="143">
        <f>(H440+H441)*1.19</f>
        <v>1794.3772</v>
      </c>
    </row>
    <row r="443">
      <c r="A443" s="42"/>
      <c r="B443" s="140"/>
      <c r="C443" s="41"/>
      <c r="D443" s="44"/>
      <c r="E443" s="45"/>
      <c r="F443" s="41"/>
      <c r="G443" s="67" t="s">
        <v>571</v>
      </c>
      <c r="H443" s="144">
        <f>+H442/H444</f>
        <v>0.2764833898</v>
      </c>
    </row>
    <row r="444">
      <c r="A444" s="42"/>
      <c r="B444" s="140"/>
      <c r="C444" s="41"/>
      <c r="D444" s="44"/>
      <c r="E444" s="45"/>
      <c r="F444" s="41"/>
      <c r="G444" s="67" t="s">
        <v>572</v>
      </c>
      <c r="H444" s="145">
        <v>6490.0</v>
      </c>
    </row>
    <row r="447">
      <c r="A447" s="138" t="s">
        <v>562</v>
      </c>
      <c r="B447" s="139" t="s">
        <v>425</v>
      </c>
      <c r="C447" s="34"/>
      <c r="D447" s="35"/>
      <c r="E447" s="36"/>
      <c r="F447" s="37"/>
      <c r="G447" s="38"/>
      <c r="H447" s="35"/>
    </row>
    <row r="448">
      <c r="A448" s="42"/>
      <c r="B448" s="140"/>
      <c r="C448" s="42"/>
      <c r="D448" s="44"/>
      <c r="E448" s="45"/>
      <c r="F448" s="42"/>
      <c r="G448" s="46"/>
      <c r="H448" s="44"/>
    </row>
    <row r="449">
      <c r="A449" s="48" t="s">
        <v>476</v>
      </c>
      <c r="B449" s="48" t="s">
        <v>477</v>
      </c>
      <c r="C449" s="48" t="s">
        <v>478</v>
      </c>
      <c r="D449" s="49" t="s">
        <v>564</v>
      </c>
      <c r="E449" s="50" t="s">
        <v>10</v>
      </c>
      <c r="F449" s="48" t="s">
        <v>480</v>
      </c>
      <c r="G449" s="51" t="s">
        <v>481</v>
      </c>
      <c r="H449" s="49" t="s">
        <v>565</v>
      </c>
    </row>
    <row r="450">
      <c r="A450" s="53">
        <v>1.0</v>
      </c>
      <c r="B450" s="55" t="s">
        <v>69</v>
      </c>
      <c r="C450" s="55" t="str">
        <f>+IF(ISERROR(VLOOKUP($B450,Insumos!$C:$G,3,FALSE)),"",VLOOKUP($B450,Insumos!$C:$G,3,FALSE))</f>
        <v>GRAMOS</v>
      </c>
      <c r="D450" s="56">
        <f>+IF(ISERROR(VLOOKUP($B450,Insumos!$C:$G,2,FALSE)),"",VLOOKUP($B450,Insumos!$C:$G,2,FALSE))</f>
        <v>2777.79</v>
      </c>
      <c r="E450" s="57">
        <f>+IF(ISERROR(VLOOKUP($B450,Insumos!$C:$G,5,FALSE)),"",VLOOKUP($B450,Insumos!$C:$G,5,FALSE))</f>
        <v>5700</v>
      </c>
      <c r="F450" s="55" t="str">
        <f>+IF(ISERROR(VLOOKUP($B450,Insumos!$C:$G,4,FALSE)),"",VLOOKUP($B450,Insumos!$C:$G,4,FALSE))</f>
        <v>GRAMOS</v>
      </c>
      <c r="G450" s="141">
        <v>110.0</v>
      </c>
      <c r="H450" s="56">
        <f t="shared" ref="H450:H470" si="14">IF(ISERROR(ROUND(+D450/E450*G450,2)),0,ROUND(+D450/E450*G450,2))</f>
        <v>53.61</v>
      </c>
    </row>
    <row r="451">
      <c r="A451" s="53">
        <v>2.0</v>
      </c>
      <c r="B451" s="55" t="s">
        <v>52</v>
      </c>
      <c r="C451" s="55" t="str">
        <f>+IF(ISERROR(VLOOKUP($B451,Insumos!$C:$G,3,FALSE)),"",VLOOKUP($B451,Insumos!$C:$G,3,FALSE))</f>
        <v>UNIDAD</v>
      </c>
      <c r="D451" s="56">
        <f>+IF(ISERROR(VLOOKUP($B451,Insumos!$C:$G,2,FALSE)),"",VLOOKUP($B451,Insumos!$C:$G,2,FALSE))</f>
        <v>5000</v>
      </c>
      <c r="E451" s="57">
        <f>+IF(ISERROR(VLOOKUP($B451,Insumos!$C:$G,5,FALSE)),"",VLOOKUP($B451,Insumos!$C:$G,5,FALSE))</f>
        <v>100</v>
      </c>
      <c r="F451" s="55" t="str">
        <f>+IF(ISERROR(VLOOKUP($B451,Insumos!$C:$G,4,FALSE)),"",VLOOKUP($B451,Insumos!$C:$G,4,FALSE))</f>
        <v>UNIDAD</v>
      </c>
      <c r="G451" s="141">
        <v>0.5</v>
      </c>
      <c r="H451" s="56">
        <f t="shared" si="14"/>
        <v>25</v>
      </c>
    </row>
    <row r="452">
      <c r="A452" s="53">
        <v>3.0</v>
      </c>
      <c r="B452" s="55" t="s">
        <v>59</v>
      </c>
      <c r="C452" s="55" t="str">
        <f>+IF(ISERROR(VLOOKUP($B452,Insumos!$C:$G,3,FALSE)),"",VLOOKUP($B452,Insumos!$C:$G,3,FALSE))</f>
        <v>GRAMOS</v>
      </c>
      <c r="D452" s="56">
        <f>+IF(ISERROR(VLOOKUP($B452,Insumos!$C:$G,2,FALSE)),"",VLOOKUP($B452,Insumos!$C:$G,2,FALSE))</f>
        <v>3235</v>
      </c>
      <c r="E452" s="57">
        <f>+IF(ISERROR(VLOOKUP($B452,Insumos!$C:$G,5,FALSE)),"",VLOOKUP($B452,Insumos!$C:$G,5,FALSE))</f>
        <v>500</v>
      </c>
      <c r="F452" s="55" t="str">
        <f>+IF(ISERROR(VLOOKUP($B452,Insumos!$C:$G,4,FALSE)),"",VLOOKUP($B452,Insumos!$C:$G,4,FALSE))</f>
        <v>GRAMOS</v>
      </c>
      <c r="G452" s="141">
        <v>35.0</v>
      </c>
      <c r="H452" s="56">
        <f t="shared" si="14"/>
        <v>226.45</v>
      </c>
    </row>
    <row r="453">
      <c r="A453" s="53">
        <v>4.0</v>
      </c>
      <c r="B453" s="55" t="s">
        <v>232</v>
      </c>
      <c r="C453" s="55" t="str">
        <f>+IF(ISERROR(VLOOKUP($B453,Insumos!$C:$G,3,FALSE)),"",VLOOKUP($B453,Insumos!$C:$G,3,FALSE))</f>
        <v>GRAMOS</v>
      </c>
      <c r="D453" s="56">
        <f>+IF(ISERROR(VLOOKUP($B453,Insumos!$C:$G,2,FALSE)),"",VLOOKUP($B453,Insumos!$C:$G,2,FALSE))</f>
        <v>3529.411765</v>
      </c>
      <c r="E453" s="57">
        <f>+IF(ISERROR(VLOOKUP($B453,Insumos!$C:$G,5,FALSE)),"",VLOOKUP($B453,Insumos!$C:$G,5,FALSE))</f>
        <v>1000</v>
      </c>
      <c r="F453" s="55" t="str">
        <f>+IF(ISERROR(VLOOKUP($B453,Insumos!$C:$G,4,FALSE)),"",VLOOKUP($B453,Insumos!$C:$G,4,FALSE))</f>
        <v>GRAMOS</v>
      </c>
      <c r="G453" s="141">
        <v>40.0</v>
      </c>
      <c r="H453" s="56">
        <f t="shared" si="14"/>
        <v>141.18</v>
      </c>
    </row>
    <row r="454">
      <c r="A454" s="53">
        <v>5.0</v>
      </c>
      <c r="B454" s="55" t="s">
        <v>54</v>
      </c>
      <c r="C454" s="55" t="str">
        <f>+IF(ISERROR(VLOOKUP($B454,Insumos!$C:$G,3,FALSE)),"",VLOOKUP($B454,Insumos!$C:$G,3,FALSE))</f>
        <v>UNIDAD</v>
      </c>
      <c r="D454" s="56">
        <f>+IF(ISERROR(VLOOKUP($B454,Insumos!$C:$G,2,FALSE)),"",VLOOKUP($B454,Insumos!$C:$G,2,FALSE))</f>
        <v>8000</v>
      </c>
      <c r="E454" s="57">
        <f>+IF(ISERROR(VLOOKUP($B454,Insumos!$C:$G,5,FALSE)),"",VLOOKUP($B454,Insumos!$C:$G,5,FALSE))</f>
        <v>36</v>
      </c>
      <c r="F454" s="55" t="str">
        <f>+IF(ISERROR(VLOOKUP($B454,Insumos!$C:$G,4,FALSE)),"",VLOOKUP($B454,Insumos!$C:$G,4,FALSE))</f>
        <v>UNIDAD</v>
      </c>
      <c r="G454" s="141">
        <v>0.2</v>
      </c>
      <c r="H454" s="56">
        <f t="shared" si="14"/>
        <v>44.44</v>
      </c>
    </row>
    <row r="455">
      <c r="A455" s="53">
        <v>6.0</v>
      </c>
      <c r="B455" s="55" t="s">
        <v>106</v>
      </c>
      <c r="C455" s="55" t="str">
        <f>+IF(ISERROR(VLOOKUP($B455,Insumos!$C:$G,3,FALSE)),"",VLOOKUP($B455,Insumos!$C:$G,3,FALSE))</f>
        <v>GRAMOS</v>
      </c>
      <c r="D455" s="56">
        <f>+IF(ISERROR(VLOOKUP($B455,Insumos!$C:$G,2,FALSE)),"",VLOOKUP($B455,Insumos!$C:$G,2,FALSE))</f>
        <v>1159.89</v>
      </c>
      <c r="E455" s="57">
        <f>+IF(ISERROR(VLOOKUP($B455,Insumos!$C:$G,5,FALSE)),"",VLOOKUP($B455,Insumos!$C:$G,5,FALSE))</f>
        <v>231</v>
      </c>
      <c r="F455" s="55" t="str">
        <f>+IF(ISERROR(VLOOKUP($B455,Insumos!$C:$G,4,FALSE)),"",VLOOKUP($B455,Insumos!$C:$G,4,FALSE))</f>
        <v>GRAMOS</v>
      </c>
      <c r="G455" s="141">
        <v>35.0</v>
      </c>
      <c r="H455" s="56">
        <f t="shared" si="14"/>
        <v>175.74</v>
      </c>
    </row>
    <row r="456">
      <c r="A456" s="53">
        <v>7.0</v>
      </c>
      <c r="B456" s="55" t="s">
        <v>187</v>
      </c>
      <c r="C456" s="55" t="str">
        <f>+IF(ISERROR(VLOOKUP($B456,Insumos!$C:$G,3,FALSE)),"",VLOOKUP($B456,Insumos!$C:$G,3,FALSE))</f>
        <v>GRAMOS</v>
      </c>
      <c r="D456" s="56">
        <f>+IF(ISERROR(VLOOKUP($B456,Insumos!$C:$G,2,FALSE)),"",VLOOKUP($B456,Insumos!$C:$G,2,FALSE))</f>
        <v>3645</v>
      </c>
      <c r="E456" s="57">
        <f>+IF(ISERROR(VLOOKUP($B456,Insumos!$C:$G,5,FALSE)),"",VLOOKUP($B456,Insumos!$C:$G,5,FALSE))</f>
        <v>1000</v>
      </c>
      <c r="F456" s="55" t="str">
        <f>+IF(ISERROR(VLOOKUP($B456,Insumos!$C:$G,4,FALSE)),"",VLOOKUP($B456,Insumos!$C:$G,4,FALSE))</f>
        <v>GRAMOS</v>
      </c>
      <c r="G456" s="141">
        <v>5.0</v>
      </c>
      <c r="H456" s="56">
        <f t="shared" si="14"/>
        <v>18.23</v>
      </c>
    </row>
    <row r="457">
      <c r="A457" s="53">
        <v>8.0</v>
      </c>
      <c r="B457" s="55" t="s">
        <v>242</v>
      </c>
      <c r="C457" s="55" t="str">
        <f>+IF(ISERROR(VLOOKUP($B457,Insumos!$C:$G,3,FALSE)),"",VLOOKUP($B457,Insumos!$C:$G,3,FALSE))</f>
        <v>GRAMOS</v>
      </c>
      <c r="D457" s="56">
        <f>+IF(ISERROR(VLOOKUP($B457,Insumos!$C:$G,2,FALSE)),"",VLOOKUP($B457,Insumos!$C:$G,2,FALSE))</f>
        <v>3277</v>
      </c>
      <c r="E457" s="57">
        <f>+IF(ISERROR(VLOOKUP($B457,Insumos!$C:$G,5,FALSE)),"",VLOOKUP($B457,Insumos!$C:$G,5,FALSE))</f>
        <v>1000</v>
      </c>
      <c r="F457" s="55" t="str">
        <f>+IF(ISERROR(VLOOKUP($B457,Insumos!$C:$G,4,FALSE)),"",VLOOKUP($B457,Insumos!$C:$G,4,FALSE))</f>
        <v>GRAMOS</v>
      </c>
      <c r="G457" s="141">
        <v>30.0</v>
      </c>
      <c r="H457" s="56">
        <f t="shared" si="14"/>
        <v>98.31</v>
      </c>
    </row>
    <row r="458">
      <c r="A458" s="53">
        <v>9.0</v>
      </c>
      <c r="B458" s="55" t="s">
        <v>132</v>
      </c>
      <c r="C458" s="55" t="str">
        <f>+IF(ISERROR(VLOOKUP($B458,Insumos!$C:$G,3,FALSE)),"",VLOOKUP($B458,Insumos!$C:$G,3,FALSE))</f>
        <v>UNIDAD</v>
      </c>
      <c r="D458" s="56">
        <f>+IF(ISERROR(VLOOKUP($B458,Insumos!$C:$G,2,FALSE)),"",VLOOKUP($B458,Insumos!$C:$G,2,FALSE))</f>
        <v>180</v>
      </c>
      <c r="E458" s="57">
        <f>+IF(ISERROR(VLOOKUP($B458,Insumos!$C:$G,5,FALSE)),"",VLOOKUP($B458,Insumos!$C:$G,5,FALSE))</f>
        <v>1</v>
      </c>
      <c r="F458" s="55" t="str">
        <f>+IF(ISERROR(VLOOKUP($B458,Insumos!$C:$G,4,FALSE)),"",VLOOKUP($B458,Insumos!$C:$G,4,FALSE))</f>
        <v>UNIDAD</v>
      </c>
      <c r="G458" s="141">
        <v>1.0</v>
      </c>
      <c r="H458" s="56">
        <f t="shared" si="14"/>
        <v>180</v>
      </c>
    </row>
    <row r="459">
      <c r="A459" s="53">
        <v>10.0</v>
      </c>
      <c r="B459" s="55" t="s">
        <v>305</v>
      </c>
      <c r="C459" s="55" t="str">
        <f>+IF(ISERROR(VLOOKUP($B459,Insumos!$C:$G,3,FALSE)),"",VLOOKUP($B459,Insumos!$C:$G,3,FALSE))</f>
        <v>UNIDAD</v>
      </c>
      <c r="D459" s="56">
        <f>+IF(ISERROR(VLOOKUP($B459,Insumos!$C:$G,2,FALSE)),"",VLOOKUP($B459,Insumos!$C:$G,2,FALSE))</f>
        <v>52</v>
      </c>
      <c r="E459" s="57">
        <f>+IF(ISERROR(VLOOKUP($B459,Insumos!$C:$G,5,FALSE)),"",VLOOKUP($B459,Insumos!$C:$G,5,FALSE))</f>
        <v>1</v>
      </c>
      <c r="F459" s="55" t="str">
        <f>+IF(ISERROR(VLOOKUP($B459,Insumos!$C:$G,4,FALSE)),"",VLOOKUP($B459,Insumos!$C:$G,4,FALSE))</f>
        <v>UNIDAD</v>
      </c>
      <c r="G459" s="141">
        <v>1.0</v>
      </c>
      <c r="H459" s="56">
        <f t="shared" si="14"/>
        <v>52</v>
      </c>
    </row>
    <row r="460">
      <c r="A460" s="53">
        <v>11.0</v>
      </c>
      <c r="B460" s="55" t="s">
        <v>309</v>
      </c>
      <c r="C460" s="55" t="str">
        <f>+IF(ISERROR(VLOOKUP($B460,Insumos!$C:$G,3,FALSE)),"",VLOOKUP($B460,Insumos!$C:$G,3,FALSE))</f>
        <v>UNIDAD</v>
      </c>
      <c r="D460" s="56">
        <f>+IF(ISERROR(VLOOKUP($B460,Insumos!$C:$G,2,FALSE)),"",VLOOKUP($B460,Insumos!$C:$G,2,FALSE))</f>
        <v>23.53</v>
      </c>
      <c r="E460" s="57">
        <f>+IF(ISERROR(VLOOKUP($B460,Insumos!$C:$G,5,FALSE)),"",VLOOKUP($B460,Insumos!$C:$G,5,FALSE))</f>
        <v>1</v>
      </c>
      <c r="F460" s="55" t="str">
        <f>+IF(ISERROR(VLOOKUP($B460,Insumos!$C:$G,4,FALSE)),"",VLOOKUP($B460,Insumos!$C:$G,4,FALSE))</f>
        <v>UNIDAD</v>
      </c>
      <c r="G460" s="141">
        <v>1.0</v>
      </c>
      <c r="H460" s="56">
        <f t="shared" si="14"/>
        <v>23.53</v>
      </c>
    </row>
    <row r="461">
      <c r="A461" s="53">
        <v>12.0</v>
      </c>
      <c r="B461" s="55" t="s">
        <v>310</v>
      </c>
      <c r="C461" s="55" t="str">
        <f>+IF(ISERROR(VLOOKUP($B461,Insumos!$C:$G,3,FALSE)),"",VLOOKUP($B461,Insumos!$C:$G,3,FALSE))</f>
        <v>UNIDAD</v>
      </c>
      <c r="D461" s="56">
        <f>+IF(ISERROR(VLOOKUP($B461,Insumos!$C:$G,2,FALSE)),"",VLOOKUP($B461,Insumos!$C:$G,2,FALSE))</f>
        <v>15.13</v>
      </c>
      <c r="E461" s="57">
        <f>+IF(ISERROR(VLOOKUP($B461,Insumos!$C:$G,5,FALSE)),"",VLOOKUP($B461,Insumos!$C:$G,5,FALSE))</f>
        <v>1</v>
      </c>
      <c r="F461" s="55" t="str">
        <f>+IF(ISERROR(VLOOKUP($B461,Insumos!$C:$G,4,FALSE)),"",VLOOKUP($B461,Insumos!$C:$G,4,FALSE))</f>
        <v>UNIDAD</v>
      </c>
      <c r="G461" s="141">
        <v>1.0</v>
      </c>
      <c r="H461" s="56">
        <f t="shared" si="14"/>
        <v>15.13</v>
      </c>
    </row>
    <row r="462">
      <c r="A462" s="53">
        <v>13.0</v>
      </c>
      <c r="B462" s="55" t="s">
        <v>314</v>
      </c>
      <c r="C462" s="55" t="str">
        <f>+IF(ISERROR(VLOOKUP($B462,Insumos!$C:$G,3,FALSE)),"",VLOOKUP($B462,Insumos!$C:$G,3,FALSE))</f>
        <v>UNIDAD</v>
      </c>
      <c r="D462" s="56">
        <f>+IF(ISERROR(VLOOKUP($B462,Insumos!$C:$G,2,FALSE)),"",VLOOKUP($B462,Insumos!$C:$G,2,FALSE))</f>
        <v>10.5</v>
      </c>
      <c r="E462" s="57">
        <f>+IF(ISERROR(VLOOKUP($B462,Insumos!$C:$G,5,FALSE)),"",VLOOKUP($B462,Insumos!$C:$G,5,FALSE))</f>
        <v>1</v>
      </c>
      <c r="F462" s="55" t="str">
        <f>+IF(ISERROR(VLOOKUP($B462,Insumos!$C:$G,4,FALSE)),"",VLOOKUP($B462,Insumos!$C:$G,4,FALSE))</f>
        <v>UNIDAD</v>
      </c>
      <c r="G462" s="141">
        <v>1.0</v>
      </c>
      <c r="H462" s="56">
        <f t="shared" si="14"/>
        <v>10.5</v>
      </c>
    </row>
    <row r="463">
      <c r="A463" s="53">
        <v>14.0</v>
      </c>
      <c r="B463" s="55" t="s">
        <v>311</v>
      </c>
      <c r="C463" s="55" t="str">
        <f>+IF(ISERROR(VLOOKUP($B463,Insumos!$C:$G,3,FALSE)),"",VLOOKUP($B463,Insumos!$C:$G,3,FALSE))</f>
        <v>UNIDAD</v>
      </c>
      <c r="D463" s="56">
        <f>+IF(ISERROR(VLOOKUP($B463,Insumos!$C:$G,2,FALSE)),"",VLOOKUP($B463,Insumos!$C:$G,2,FALSE))</f>
        <v>75.25</v>
      </c>
      <c r="E463" s="57">
        <f>+IF(ISERROR(VLOOKUP($B463,Insumos!$C:$G,5,FALSE)),"",VLOOKUP($B463,Insumos!$C:$G,5,FALSE))</f>
        <v>1</v>
      </c>
      <c r="F463" s="55" t="str">
        <f>+IF(ISERROR(VLOOKUP($B463,Insumos!$C:$G,4,FALSE)),"",VLOOKUP($B463,Insumos!$C:$G,4,FALSE))</f>
        <v>UNIDAD</v>
      </c>
      <c r="G463" s="141">
        <v>1.0</v>
      </c>
      <c r="H463" s="56">
        <f t="shared" si="14"/>
        <v>75.25</v>
      </c>
    </row>
    <row r="464">
      <c r="A464" s="53">
        <v>15.0</v>
      </c>
      <c r="B464" s="55" t="s">
        <v>312</v>
      </c>
      <c r="C464" s="55" t="str">
        <f>+IF(ISERROR(VLOOKUP($B464,Insumos!$C:$G,3,FALSE)),"",VLOOKUP($B464,Insumos!$C:$G,3,FALSE))</f>
        <v>UNIDAD</v>
      </c>
      <c r="D464" s="56">
        <f>+IF(ISERROR(VLOOKUP($B464,Insumos!$C:$G,2,FALSE)),"",VLOOKUP($B464,Insumos!$C:$G,2,FALSE))</f>
        <v>90.25</v>
      </c>
      <c r="E464" s="57">
        <f>+IF(ISERROR(VLOOKUP($B464,Insumos!$C:$G,5,FALSE)),"",VLOOKUP($B464,Insumos!$C:$G,5,FALSE))</f>
        <v>1</v>
      </c>
      <c r="F464" s="55" t="str">
        <f>+IF(ISERROR(VLOOKUP($B464,Insumos!$C:$G,4,FALSE)),"",VLOOKUP($B464,Insumos!$C:$G,4,FALSE))</f>
        <v>UNIDAD</v>
      </c>
      <c r="G464" s="141">
        <v>1.0</v>
      </c>
      <c r="H464" s="56">
        <f t="shared" si="14"/>
        <v>90.25</v>
      </c>
    </row>
    <row r="465">
      <c r="A465" s="53">
        <v>16.0</v>
      </c>
      <c r="B465" s="55" t="s">
        <v>313</v>
      </c>
      <c r="C465" s="55" t="str">
        <f>+IF(ISERROR(VLOOKUP($B465,Insumos!$C:$G,3,FALSE)),"",VLOOKUP($B465,Insumos!$C:$G,3,FALSE))</f>
        <v>GRAMOS</v>
      </c>
      <c r="D465" s="56">
        <f>+IF(ISERROR(VLOOKUP($B465,Insumos!$C:$G,2,FALSE)),"",VLOOKUP($B465,Insumos!$C:$G,2,FALSE))</f>
        <v>6750</v>
      </c>
      <c r="E465" s="57">
        <f>+IF(ISERROR(VLOOKUP($B465,Insumos!$C:$G,5,FALSE)),"",VLOOKUP($B465,Insumos!$C:$G,5,FALSE))</f>
        <v>1000</v>
      </c>
      <c r="F465" s="55" t="str">
        <f>+IF(ISERROR(VLOOKUP($B465,Insumos!$C:$G,4,FALSE)),"",VLOOKUP($B465,Insumos!$C:$G,4,FALSE))</f>
        <v>GRAMOS</v>
      </c>
      <c r="G465" s="141">
        <v>8.0</v>
      </c>
      <c r="H465" s="56">
        <f t="shared" si="14"/>
        <v>54</v>
      </c>
    </row>
    <row r="466">
      <c r="A466" s="53">
        <v>17.0</v>
      </c>
      <c r="B466" s="55" t="s">
        <v>156</v>
      </c>
      <c r="C466" s="55" t="str">
        <f>+IF(ISERROR(VLOOKUP($B466,Insumos!$C:$G,3,FALSE)),"",VLOOKUP($B466,Insumos!$C:$G,3,FALSE))</f>
        <v>GRAMOS</v>
      </c>
      <c r="D466" s="56">
        <f>+IF(ISERROR(VLOOKUP($B466,Insumos!$C:$G,2,FALSE)),"",VLOOKUP($B466,Insumos!$C:$G,2,FALSE))</f>
        <v>909</v>
      </c>
      <c r="E466" s="57">
        <f>+IF(ISERROR(VLOOKUP($B466,Insumos!$C:$G,5,FALSE)),"",VLOOKUP($B466,Insumos!$C:$G,5,FALSE))</f>
        <v>1000</v>
      </c>
      <c r="F466" s="55" t="str">
        <f>+IF(ISERROR(VLOOKUP($B466,Insumos!$C:$G,4,FALSE)),"",VLOOKUP($B466,Insumos!$C:$G,4,FALSE))</f>
        <v>GRAMOS</v>
      </c>
      <c r="G466" s="141">
        <v>8.0</v>
      </c>
      <c r="H466" s="56">
        <f t="shared" si="14"/>
        <v>7.27</v>
      </c>
    </row>
    <row r="467">
      <c r="A467" s="53">
        <v>18.0</v>
      </c>
      <c r="B467" s="55" t="s">
        <v>303</v>
      </c>
      <c r="C467" s="55" t="str">
        <f>+IF(ISERROR(VLOOKUP($B467,Insumos!$C:$G,3,FALSE)),"",VLOOKUP($B467,Insumos!$C:$G,3,FALSE))</f>
        <v>UNIDAD</v>
      </c>
      <c r="D467" s="56">
        <f>+IF(ISERROR(VLOOKUP($B467,Insumos!$C:$G,2,FALSE)),"",VLOOKUP($B467,Insumos!$C:$G,2,FALSE))</f>
        <v>10</v>
      </c>
      <c r="E467" s="57">
        <f>+IF(ISERROR(VLOOKUP($B467,Insumos!$C:$G,5,FALSE)),"",VLOOKUP($B467,Insumos!$C:$G,5,FALSE))</f>
        <v>1</v>
      </c>
      <c r="F467" s="55" t="str">
        <f>+IF(ISERROR(VLOOKUP($B467,Insumos!$C:$G,4,FALSE)),"",VLOOKUP($B467,Insumos!$C:$G,4,FALSE))</f>
        <v>UNIDAD</v>
      </c>
      <c r="G467" s="141">
        <v>2.0</v>
      </c>
      <c r="H467" s="56">
        <f t="shared" si="14"/>
        <v>20</v>
      </c>
    </row>
    <row r="468">
      <c r="A468" s="53">
        <v>19.0</v>
      </c>
      <c r="B468" s="55" t="s">
        <v>304</v>
      </c>
      <c r="C468" s="55" t="str">
        <f>+IF(ISERROR(VLOOKUP($B468,Insumos!$C:$G,3,FALSE)),"",VLOOKUP($B468,Insumos!$C:$G,3,FALSE))</f>
        <v>UNIDAD</v>
      </c>
      <c r="D468" s="56">
        <f>+IF(ISERROR(VLOOKUP($B468,Insumos!$C:$G,2,FALSE)),"",VLOOKUP($B468,Insumos!$C:$G,2,FALSE))</f>
        <v>9</v>
      </c>
      <c r="E468" s="57">
        <f>+IF(ISERROR(VLOOKUP($B468,Insumos!$C:$G,5,FALSE)),"",VLOOKUP($B468,Insumos!$C:$G,5,FALSE))</f>
        <v>1</v>
      </c>
      <c r="F468" s="55" t="str">
        <f>+IF(ISERROR(VLOOKUP($B468,Insumos!$C:$G,4,FALSE)),"",VLOOKUP($B468,Insumos!$C:$G,4,FALSE))</f>
        <v>UNIDAD</v>
      </c>
      <c r="G468" s="141">
        <v>2.0</v>
      </c>
      <c r="H468" s="56">
        <f t="shared" si="14"/>
        <v>18</v>
      </c>
    </row>
    <row r="469">
      <c r="A469" s="53">
        <v>20.0</v>
      </c>
      <c r="B469" s="55" t="s">
        <v>315</v>
      </c>
      <c r="C469" s="55" t="str">
        <f>+IF(ISERROR(VLOOKUP($B469,Insumos!$C:$G,3,FALSE)),"",VLOOKUP($B469,Insumos!$C:$G,3,FALSE))</f>
        <v>UNIDAD</v>
      </c>
      <c r="D469" s="56">
        <f>+IF(ISERROR(VLOOKUP($B469,Insumos!$C:$G,2,FALSE)),"",VLOOKUP($B469,Insumos!$C:$G,2,FALSE))</f>
        <v>170</v>
      </c>
      <c r="E469" s="57">
        <f>+IF(ISERROR(VLOOKUP($B469,Insumos!$C:$G,5,FALSE)),"",VLOOKUP($B469,Insumos!$C:$G,5,FALSE))</f>
        <v>1</v>
      </c>
      <c r="F469" s="55" t="str">
        <f>+IF(ISERROR(VLOOKUP($B469,Insumos!$C:$G,4,FALSE)),"",VLOOKUP($B469,Insumos!$C:$G,4,FALSE))</f>
        <v>UNIDAD</v>
      </c>
      <c r="G469" s="141">
        <v>1.0</v>
      </c>
      <c r="H469" s="56">
        <f t="shared" si="14"/>
        <v>170</v>
      </c>
    </row>
    <row r="470">
      <c r="A470" s="53">
        <v>21.0</v>
      </c>
      <c r="B470" s="153"/>
      <c r="C470" s="55" t="str">
        <f>+IF(ISERROR(VLOOKUP($B470,Insumos!$C:$G,3,FALSE)),"",VLOOKUP($B470,Insumos!$C:$G,3,FALSE))</f>
        <v/>
      </c>
      <c r="D470" s="56" t="str">
        <f>+IF(ISERROR(VLOOKUP($B470,Insumos!$C:$G,2,FALSE)),"",VLOOKUP($B470,Insumos!$C:$G,2,FALSE))</f>
        <v/>
      </c>
      <c r="E470" s="57" t="str">
        <f>+IF(ISERROR(VLOOKUP($B470,Insumos!$C:$G,5,FALSE)),"",VLOOKUP($B470,Insumos!$C:$G,5,FALSE))</f>
        <v/>
      </c>
      <c r="F470" s="55" t="str">
        <f>+IF(ISERROR(VLOOKUP($B470,Insumos!$C:$G,4,FALSE)),"",VLOOKUP($B470,Insumos!$C:$G,4,FALSE))</f>
        <v/>
      </c>
      <c r="G470" s="141"/>
      <c r="H470" s="56">
        <f t="shared" si="14"/>
        <v>0</v>
      </c>
    </row>
    <row r="471">
      <c r="A471" s="42"/>
      <c r="B471" s="140"/>
      <c r="C471" s="41"/>
      <c r="D471" s="44"/>
      <c r="E471" s="45"/>
      <c r="F471" s="41"/>
      <c r="G471" s="67" t="s">
        <v>566</v>
      </c>
      <c r="H471" s="68">
        <f>+SUM(H450:H470)</f>
        <v>1498.89</v>
      </c>
    </row>
    <row r="472">
      <c r="A472" s="42"/>
      <c r="B472" s="140"/>
      <c r="C472" s="41"/>
      <c r="D472" s="44"/>
      <c r="E472" s="45"/>
      <c r="F472" s="41"/>
      <c r="G472" s="67" t="s">
        <v>569</v>
      </c>
      <c r="H472" s="142">
        <f>+H471/10</f>
        <v>149.889</v>
      </c>
    </row>
    <row r="473">
      <c r="A473" s="42"/>
      <c r="B473" s="140"/>
      <c r="C473" s="41"/>
      <c r="D473" s="44"/>
      <c r="E473" s="45"/>
      <c r="F473" s="41"/>
      <c r="G473" s="67" t="s">
        <v>570</v>
      </c>
      <c r="H473" s="143">
        <f>(H471+H472)*1.19</f>
        <v>1962.04701</v>
      </c>
    </row>
    <row r="474">
      <c r="A474" s="42"/>
      <c r="B474" s="140"/>
      <c r="C474" s="41"/>
      <c r="D474" s="44"/>
      <c r="E474" s="45"/>
      <c r="F474" s="41"/>
      <c r="G474" s="67" t="s">
        <v>571</v>
      </c>
      <c r="H474" s="144">
        <f>+H473/H475</f>
        <v>0.3023184915</v>
      </c>
    </row>
    <row r="475">
      <c r="A475" s="42"/>
      <c r="B475" s="140"/>
      <c r="C475" s="41"/>
      <c r="D475" s="44"/>
      <c r="E475" s="45"/>
      <c r="F475" s="41"/>
      <c r="G475" s="67" t="s">
        <v>572</v>
      </c>
      <c r="H475" s="145">
        <v>6490.0</v>
      </c>
    </row>
    <row r="478">
      <c r="A478" s="138" t="s">
        <v>562</v>
      </c>
      <c r="B478" s="139" t="s">
        <v>429</v>
      </c>
      <c r="C478" s="34"/>
      <c r="D478" s="35"/>
      <c r="E478" s="36"/>
      <c r="F478" s="37"/>
      <c r="G478" s="38"/>
      <c r="H478" s="35"/>
    </row>
    <row r="479">
      <c r="A479" s="42"/>
      <c r="B479" s="140"/>
      <c r="C479" s="42"/>
      <c r="D479" s="44"/>
      <c r="E479" s="45"/>
      <c r="F479" s="42"/>
      <c r="G479" s="46"/>
      <c r="H479" s="44"/>
    </row>
    <row r="480">
      <c r="A480" s="48" t="s">
        <v>476</v>
      </c>
      <c r="B480" s="48" t="s">
        <v>477</v>
      </c>
      <c r="C480" s="48" t="s">
        <v>478</v>
      </c>
      <c r="D480" s="49" t="s">
        <v>564</v>
      </c>
      <c r="E480" s="50" t="s">
        <v>10</v>
      </c>
      <c r="F480" s="48" t="s">
        <v>480</v>
      </c>
      <c r="G480" s="51" t="s">
        <v>481</v>
      </c>
      <c r="H480" s="49" t="s">
        <v>565</v>
      </c>
    </row>
    <row r="481">
      <c r="A481" s="53">
        <v>1.0</v>
      </c>
      <c r="B481" s="55" t="s">
        <v>69</v>
      </c>
      <c r="C481" s="55" t="str">
        <f>+IF(ISERROR(VLOOKUP($B481,Insumos!$C:$G,3,FALSE)),"",VLOOKUP($B481,Insumos!$C:$G,3,FALSE))</f>
        <v>GRAMOS</v>
      </c>
      <c r="D481" s="56">
        <f>+IF(ISERROR(VLOOKUP($B481,Insumos!$C:$G,2,FALSE)),"",VLOOKUP($B481,Insumos!$C:$G,2,FALSE))</f>
        <v>2777.79</v>
      </c>
      <c r="E481" s="57">
        <f>+IF(ISERROR(VLOOKUP($B481,Insumos!$C:$G,5,FALSE)),"",VLOOKUP($B481,Insumos!$C:$G,5,FALSE))</f>
        <v>5700</v>
      </c>
      <c r="F481" s="55" t="str">
        <f>+IF(ISERROR(VLOOKUP($B481,Insumos!$C:$G,4,FALSE)),"",VLOOKUP($B481,Insumos!$C:$G,4,FALSE))</f>
        <v>GRAMOS</v>
      </c>
      <c r="G481" s="141">
        <v>110.0</v>
      </c>
      <c r="H481" s="56">
        <f t="shared" ref="H481:H501" si="15">IF(ISERROR(ROUND(+D481/E481*G481,2)),0,ROUND(+D481/E481*G481,2))</f>
        <v>53.61</v>
      </c>
    </row>
    <row r="482">
      <c r="A482" s="53">
        <v>2.0</v>
      </c>
      <c r="B482" s="55" t="s">
        <v>52</v>
      </c>
      <c r="C482" s="55" t="str">
        <f>+IF(ISERROR(VLOOKUP($B482,Insumos!$C:$G,3,FALSE)),"",VLOOKUP($B482,Insumos!$C:$G,3,FALSE))</f>
        <v>UNIDAD</v>
      </c>
      <c r="D482" s="56">
        <f>+IF(ISERROR(VLOOKUP($B482,Insumos!$C:$G,2,FALSE)),"",VLOOKUP($B482,Insumos!$C:$G,2,FALSE))</f>
        <v>5000</v>
      </c>
      <c r="E482" s="57">
        <f>+IF(ISERROR(VLOOKUP($B482,Insumos!$C:$G,5,FALSE)),"",VLOOKUP($B482,Insumos!$C:$G,5,FALSE))</f>
        <v>100</v>
      </c>
      <c r="F482" s="55" t="str">
        <f>+IF(ISERROR(VLOOKUP($B482,Insumos!$C:$G,4,FALSE)),"",VLOOKUP($B482,Insumos!$C:$G,4,FALSE))</f>
        <v>UNIDAD</v>
      </c>
      <c r="G482" s="141">
        <v>0.5</v>
      </c>
      <c r="H482" s="56">
        <f t="shared" si="15"/>
        <v>25</v>
      </c>
    </row>
    <row r="483">
      <c r="A483" s="53">
        <v>3.0</v>
      </c>
      <c r="B483" s="55" t="s">
        <v>98</v>
      </c>
      <c r="C483" s="55" t="str">
        <f>+IF(ISERROR(VLOOKUP($B483,Insumos!$C:$G,3,FALSE)),"",VLOOKUP($B483,Insumos!$C:$G,3,FALSE))</f>
        <v>GRAMOS</v>
      </c>
      <c r="D483" s="56">
        <f>+IF(ISERROR(VLOOKUP($B483,Insumos!$C:$G,2,FALSE)),"",VLOOKUP($B483,Insumos!$C:$G,2,FALSE))</f>
        <v>3361</v>
      </c>
      <c r="E483" s="57">
        <f>+IF(ISERROR(VLOOKUP($B483,Insumos!$C:$G,5,FALSE)),"",VLOOKUP($B483,Insumos!$C:$G,5,FALSE))</f>
        <v>1000</v>
      </c>
      <c r="F483" s="55" t="str">
        <f>+IF(ISERROR(VLOOKUP($B483,Insumos!$C:$G,4,FALSE)),"",VLOOKUP($B483,Insumos!$C:$G,4,FALSE))</f>
        <v>GRAMOS</v>
      </c>
      <c r="G483" s="141">
        <v>45.0</v>
      </c>
      <c r="H483" s="56">
        <f t="shared" si="15"/>
        <v>151.25</v>
      </c>
    </row>
    <row r="484">
      <c r="A484" s="53">
        <v>4.0</v>
      </c>
      <c r="B484" s="55" t="s">
        <v>103</v>
      </c>
      <c r="C484" s="55" t="str">
        <f>+IF(ISERROR(VLOOKUP($B484,Insumos!$C:$G,3,FALSE)),"",VLOOKUP($B484,Insumos!$C:$G,3,FALSE))</f>
        <v>GRAMOS</v>
      </c>
      <c r="D484" s="56">
        <f>+IF(ISERROR(VLOOKUP($B484,Insumos!$C:$G,2,FALSE)),"",VLOOKUP($B484,Insumos!$C:$G,2,FALSE))</f>
        <v>6302.521008</v>
      </c>
      <c r="E484" s="57">
        <f>+IF(ISERROR(VLOOKUP($B484,Insumos!$C:$G,5,FALSE)),"",VLOOKUP($B484,Insumos!$C:$G,5,FALSE))</f>
        <v>1000</v>
      </c>
      <c r="F484" s="55" t="str">
        <f>+IF(ISERROR(VLOOKUP($B484,Insumos!$C:$G,4,FALSE)),"",VLOOKUP($B484,Insumos!$C:$G,4,FALSE))</f>
        <v>GRAMOS</v>
      </c>
      <c r="G484" s="141">
        <v>10.0</v>
      </c>
      <c r="H484" s="56">
        <f t="shared" si="15"/>
        <v>63.03</v>
      </c>
    </row>
    <row r="485">
      <c r="A485" s="53">
        <v>5.0</v>
      </c>
      <c r="B485" s="55" t="s">
        <v>423</v>
      </c>
      <c r="C485" s="55" t="str">
        <f>+IF(ISERROR(VLOOKUP($B485,Insumos!$C:$G,3,FALSE)),"",VLOOKUP($B485,Insumos!$C:$G,3,FALSE))</f>
        <v>GRAMOS</v>
      </c>
      <c r="D485" s="56">
        <f>+IF(ISERROR(VLOOKUP($B485,Insumos!$C:$G,2,FALSE)),"",VLOOKUP($B485,Insumos!$C:$G,2,FALSE))</f>
        <v>2528.54</v>
      </c>
      <c r="E485" s="57">
        <f>+IF(ISERROR(VLOOKUP($B485,Insumos!$C:$G,5,FALSE)),"",VLOOKUP($B485,Insumos!$C:$G,5,FALSE))</f>
        <v>1000</v>
      </c>
      <c r="F485" s="55" t="str">
        <f>+IF(ISERROR(VLOOKUP($B485,Insumos!$C:$G,4,FALSE)),"",VLOOKUP($B485,Insumos!$C:$G,4,FALSE))</f>
        <v>GRAMOS</v>
      </c>
      <c r="G485" s="141">
        <v>35.0</v>
      </c>
      <c r="H485" s="56">
        <f t="shared" si="15"/>
        <v>88.5</v>
      </c>
    </row>
    <row r="486">
      <c r="A486" s="53">
        <v>6.0</v>
      </c>
      <c r="B486" s="55" t="s">
        <v>187</v>
      </c>
      <c r="C486" s="55" t="str">
        <f>+IF(ISERROR(VLOOKUP($B486,Insumos!$C:$G,3,FALSE)),"",VLOOKUP($B486,Insumos!$C:$G,3,FALSE))</f>
        <v>GRAMOS</v>
      </c>
      <c r="D486" s="56">
        <f>+IF(ISERROR(VLOOKUP($B486,Insumos!$C:$G,2,FALSE)),"",VLOOKUP($B486,Insumos!$C:$G,2,FALSE))</f>
        <v>3645</v>
      </c>
      <c r="E486" s="57">
        <f>+IF(ISERROR(VLOOKUP($B486,Insumos!$C:$G,5,FALSE)),"",VLOOKUP($B486,Insumos!$C:$G,5,FALSE))</f>
        <v>1000</v>
      </c>
      <c r="F486" s="55" t="str">
        <f>+IF(ISERROR(VLOOKUP($B486,Insumos!$C:$G,4,FALSE)),"",VLOOKUP($B486,Insumos!$C:$G,4,FALSE))</f>
        <v>GRAMOS</v>
      </c>
      <c r="G486" s="141">
        <v>5.0</v>
      </c>
      <c r="H486" s="56">
        <f t="shared" si="15"/>
        <v>18.23</v>
      </c>
    </row>
    <row r="487">
      <c r="A487" s="53">
        <v>7.0</v>
      </c>
      <c r="B487" s="55" t="s">
        <v>132</v>
      </c>
      <c r="C487" s="55" t="str">
        <f>+IF(ISERROR(VLOOKUP($B487,Insumos!$C:$G,3,FALSE)),"",VLOOKUP($B487,Insumos!$C:$G,3,FALSE))</f>
        <v>UNIDAD</v>
      </c>
      <c r="D487" s="56">
        <f>+IF(ISERROR(VLOOKUP($B487,Insumos!$C:$G,2,FALSE)),"",VLOOKUP($B487,Insumos!$C:$G,2,FALSE))</f>
        <v>180</v>
      </c>
      <c r="E487" s="57">
        <f>+IF(ISERROR(VLOOKUP($B487,Insumos!$C:$G,5,FALSE)),"",VLOOKUP($B487,Insumos!$C:$G,5,FALSE))</f>
        <v>1</v>
      </c>
      <c r="F487" s="55" t="str">
        <f>+IF(ISERROR(VLOOKUP($B487,Insumos!$C:$G,4,FALSE)),"",VLOOKUP($B487,Insumos!$C:$G,4,FALSE))</f>
        <v>UNIDAD</v>
      </c>
      <c r="G487" s="141">
        <v>1.0</v>
      </c>
      <c r="H487" s="56">
        <f t="shared" si="15"/>
        <v>180</v>
      </c>
    </row>
    <row r="488">
      <c r="A488" s="53">
        <v>8.0</v>
      </c>
      <c r="B488" s="55" t="s">
        <v>305</v>
      </c>
      <c r="C488" s="55" t="str">
        <f>+IF(ISERROR(VLOOKUP($B488,Insumos!$C:$G,3,FALSE)),"",VLOOKUP($B488,Insumos!$C:$G,3,FALSE))</f>
        <v>UNIDAD</v>
      </c>
      <c r="D488" s="56">
        <f>+IF(ISERROR(VLOOKUP($B488,Insumos!$C:$G,2,FALSE)),"",VLOOKUP($B488,Insumos!$C:$G,2,FALSE))</f>
        <v>52</v>
      </c>
      <c r="E488" s="57">
        <f>+IF(ISERROR(VLOOKUP($B488,Insumos!$C:$G,5,FALSE)),"",VLOOKUP($B488,Insumos!$C:$G,5,FALSE))</f>
        <v>1</v>
      </c>
      <c r="F488" s="55" t="str">
        <f>+IF(ISERROR(VLOOKUP($B488,Insumos!$C:$G,4,FALSE)),"",VLOOKUP($B488,Insumos!$C:$G,4,FALSE))</f>
        <v>UNIDAD</v>
      </c>
      <c r="G488" s="141">
        <v>1.0</v>
      </c>
      <c r="H488" s="56">
        <f t="shared" si="15"/>
        <v>52</v>
      </c>
    </row>
    <row r="489">
      <c r="A489" s="53">
        <v>9.0</v>
      </c>
      <c r="B489" s="55" t="s">
        <v>309</v>
      </c>
      <c r="C489" s="55" t="str">
        <f>+IF(ISERROR(VLOOKUP($B489,Insumos!$C:$G,3,FALSE)),"",VLOOKUP($B489,Insumos!$C:$G,3,FALSE))</f>
        <v>UNIDAD</v>
      </c>
      <c r="D489" s="56">
        <f>+IF(ISERROR(VLOOKUP($B489,Insumos!$C:$G,2,FALSE)),"",VLOOKUP($B489,Insumos!$C:$G,2,FALSE))</f>
        <v>23.53</v>
      </c>
      <c r="E489" s="57">
        <f>+IF(ISERROR(VLOOKUP($B489,Insumos!$C:$G,5,FALSE)),"",VLOOKUP($B489,Insumos!$C:$G,5,FALSE))</f>
        <v>1</v>
      </c>
      <c r="F489" s="55" t="str">
        <f>+IF(ISERROR(VLOOKUP($B489,Insumos!$C:$G,4,FALSE)),"",VLOOKUP($B489,Insumos!$C:$G,4,FALSE))</f>
        <v>UNIDAD</v>
      </c>
      <c r="G489" s="141">
        <v>1.0</v>
      </c>
      <c r="H489" s="56">
        <f t="shared" si="15"/>
        <v>23.53</v>
      </c>
    </row>
    <row r="490">
      <c r="A490" s="53">
        <v>10.0</v>
      </c>
      <c r="B490" s="55" t="s">
        <v>310</v>
      </c>
      <c r="C490" s="55" t="str">
        <f>+IF(ISERROR(VLOOKUP($B490,Insumos!$C:$G,3,FALSE)),"",VLOOKUP($B490,Insumos!$C:$G,3,FALSE))</f>
        <v>UNIDAD</v>
      </c>
      <c r="D490" s="56">
        <f>+IF(ISERROR(VLOOKUP($B490,Insumos!$C:$G,2,FALSE)),"",VLOOKUP($B490,Insumos!$C:$G,2,FALSE))</f>
        <v>15.13</v>
      </c>
      <c r="E490" s="57">
        <f>+IF(ISERROR(VLOOKUP($B490,Insumos!$C:$G,5,FALSE)),"",VLOOKUP($B490,Insumos!$C:$G,5,FALSE))</f>
        <v>1</v>
      </c>
      <c r="F490" s="55" t="str">
        <f>+IF(ISERROR(VLOOKUP($B490,Insumos!$C:$G,4,FALSE)),"",VLOOKUP($B490,Insumos!$C:$G,4,FALSE))</f>
        <v>UNIDAD</v>
      </c>
      <c r="G490" s="141">
        <v>1.0</v>
      </c>
      <c r="H490" s="56">
        <f t="shared" si="15"/>
        <v>15.13</v>
      </c>
    </row>
    <row r="491">
      <c r="A491" s="53">
        <v>11.0</v>
      </c>
      <c r="B491" s="55" t="s">
        <v>314</v>
      </c>
      <c r="C491" s="55" t="str">
        <f>+IF(ISERROR(VLOOKUP($B491,Insumos!$C:$G,3,FALSE)),"",VLOOKUP($B491,Insumos!$C:$G,3,FALSE))</f>
        <v>UNIDAD</v>
      </c>
      <c r="D491" s="56">
        <f>+IF(ISERROR(VLOOKUP($B491,Insumos!$C:$G,2,FALSE)),"",VLOOKUP($B491,Insumos!$C:$G,2,FALSE))</f>
        <v>10.5</v>
      </c>
      <c r="E491" s="57">
        <f>+IF(ISERROR(VLOOKUP($B491,Insumos!$C:$G,5,FALSE)),"",VLOOKUP($B491,Insumos!$C:$G,5,FALSE))</f>
        <v>1</v>
      </c>
      <c r="F491" s="55" t="str">
        <f>+IF(ISERROR(VLOOKUP($B491,Insumos!$C:$G,4,FALSE)),"",VLOOKUP($B491,Insumos!$C:$G,4,FALSE))</f>
        <v>UNIDAD</v>
      </c>
      <c r="G491" s="141">
        <v>1.0</v>
      </c>
      <c r="H491" s="56">
        <f t="shared" si="15"/>
        <v>10.5</v>
      </c>
    </row>
    <row r="492">
      <c r="A492" s="53">
        <v>12.0</v>
      </c>
      <c r="B492" s="55" t="s">
        <v>311</v>
      </c>
      <c r="C492" s="55" t="str">
        <f>+IF(ISERROR(VLOOKUP($B492,Insumos!$C:$G,3,FALSE)),"",VLOOKUP($B492,Insumos!$C:$G,3,FALSE))</f>
        <v>UNIDAD</v>
      </c>
      <c r="D492" s="56">
        <f>+IF(ISERROR(VLOOKUP($B492,Insumos!$C:$G,2,FALSE)),"",VLOOKUP($B492,Insumos!$C:$G,2,FALSE))</f>
        <v>75.25</v>
      </c>
      <c r="E492" s="57">
        <f>+IF(ISERROR(VLOOKUP($B492,Insumos!$C:$G,5,FALSE)),"",VLOOKUP($B492,Insumos!$C:$G,5,FALSE))</f>
        <v>1</v>
      </c>
      <c r="F492" s="55" t="str">
        <f>+IF(ISERROR(VLOOKUP($B492,Insumos!$C:$G,4,FALSE)),"",VLOOKUP($B492,Insumos!$C:$G,4,FALSE))</f>
        <v>UNIDAD</v>
      </c>
      <c r="G492" s="141">
        <v>1.0</v>
      </c>
      <c r="H492" s="56">
        <f t="shared" si="15"/>
        <v>75.25</v>
      </c>
    </row>
    <row r="493">
      <c r="A493" s="53">
        <v>13.0</v>
      </c>
      <c r="B493" s="55" t="s">
        <v>312</v>
      </c>
      <c r="C493" s="55" t="str">
        <f>+IF(ISERROR(VLOOKUP($B493,Insumos!$C:$G,3,FALSE)),"",VLOOKUP($B493,Insumos!$C:$G,3,FALSE))</f>
        <v>UNIDAD</v>
      </c>
      <c r="D493" s="56">
        <f>+IF(ISERROR(VLOOKUP($B493,Insumos!$C:$G,2,FALSE)),"",VLOOKUP($B493,Insumos!$C:$G,2,FALSE))</f>
        <v>90.25</v>
      </c>
      <c r="E493" s="57">
        <f>+IF(ISERROR(VLOOKUP($B493,Insumos!$C:$G,5,FALSE)),"",VLOOKUP($B493,Insumos!$C:$G,5,FALSE))</f>
        <v>1</v>
      </c>
      <c r="F493" s="55" t="str">
        <f>+IF(ISERROR(VLOOKUP($B493,Insumos!$C:$G,4,FALSE)),"",VLOOKUP($B493,Insumos!$C:$G,4,FALSE))</f>
        <v>UNIDAD</v>
      </c>
      <c r="G493" s="141">
        <v>1.0</v>
      </c>
      <c r="H493" s="56">
        <f t="shared" si="15"/>
        <v>90.25</v>
      </c>
    </row>
    <row r="494">
      <c r="A494" s="53">
        <v>14.0</v>
      </c>
      <c r="B494" s="55" t="s">
        <v>313</v>
      </c>
      <c r="C494" s="55" t="str">
        <f>+IF(ISERROR(VLOOKUP($B494,Insumos!$C:$G,3,FALSE)),"",VLOOKUP($B494,Insumos!$C:$G,3,FALSE))</f>
        <v>GRAMOS</v>
      </c>
      <c r="D494" s="56">
        <f>+IF(ISERROR(VLOOKUP($B494,Insumos!$C:$G,2,FALSE)),"",VLOOKUP($B494,Insumos!$C:$G,2,FALSE))</f>
        <v>6750</v>
      </c>
      <c r="E494" s="57">
        <f>+IF(ISERROR(VLOOKUP($B494,Insumos!$C:$G,5,FALSE)),"",VLOOKUP($B494,Insumos!$C:$G,5,FALSE))</f>
        <v>1000</v>
      </c>
      <c r="F494" s="55" t="str">
        <f>+IF(ISERROR(VLOOKUP($B494,Insumos!$C:$G,4,FALSE)),"",VLOOKUP($B494,Insumos!$C:$G,4,FALSE))</f>
        <v>GRAMOS</v>
      </c>
      <c r="G494" s="141">
        <v>8.0</v>
      </c>
      <c r="H494" s="56">
        <f t="shared" si="15"/>
        <v>54</v>
      </c>
    </row>
    <row r="495">
      <c r="A495" s="53">
        <v>15.0</v>
      </c>
      <c r="B495" s="55" t="s">
        <v>156</v>
      </c>
      <c r="C495" s="55" t="str">
        <f>+IF(ISERROR(VLOOKUP($B495,Insumos!$C:$G,3,FALSE)),"",VLOOKUP($B495,Insumos!$C:$G,3,FALSE))</f>
        <v>GRAMOS</v>
      </c>
      <c r="D495" s="56">
        <f>+IF(ISERROR(VLOOKUP($B495,Insumos!$C:$G,2,FALSE)),"",VLOOKUP($B495,Insumos!$C:$G,2,FALSE))</f>
        <v>909</v>
      </c>
      <c r="E495" s="57">
        <f>+IF(ISERROR(VLOOKUP($B495,Insumos!$C:$G,5,FALSE)),"",VLOOKUP($B495,Insumos!$C:$G,5,FALSE))</f>
        <v>1000</v>
      </c>
      <c r="F495" s="55" t="str">
        <f>+IF(ISERROR(VLOOKUP($B495,Insumos!$C:$G,4,FALSE)),"",VLOOKUP($B495,Insumos!$C:$G,4,FALSE))</f>
        <v>GRAMOS</v>
      </c>
      <c r="G495" s="141">
        <v>8.0</v>
      </c>
      <c r="H495" s="56">
        <f t="shared" si="15"/>
        <v>7.27</v>
      </c>
    </row>
    <row r="496">
      <c r="A496" s="53">
        <v>16.0</v>
      </c>
      <c r="B496" s="55" t="s">
        <v>303</v>
      </c>
      <c r="C496" s="55" t="str">
        <f>+IF(ISERROR(VLOOKUP($B496,Insumos!$C:$G,3,FALSE)),"",VLOOKUP($B496,Insumos!$C:$G,3,FALSE))</f>
        <v>UNIDAD</v>
      </c>
      <c r="D496" s="56">
        <f>+IF(ISERROR(VLOOKUP($B496,Insumos!$C:$G,2,FALSE)),"",VLOOKUP($B496,Insumos!$C:$G,2,FALSE))</f>
        <v>10</v>
      </c>
      <c r="E496" s="57">
        <f>+IF(ISERROR(VLOOKUP($B496,Insumos!$C:$G,5,FALSE)),"",VLOOKUP($B496,Insumos!$C:$G,5,FALSE))</f>
        <v>1</v>
      </c>
      <c r="F496" s="55" t="str">
        <f>+IF(ISERROR(VLOOKUP($B496,Insumos!$C:$G,4,FALSE)),"",VLOOKUP($B496,Insumos!$C:$G,4,FALSE))</f>
        <v>UNIDAD</v>
      </c>
      <c r="G496" s="141">
        <v>2.0</v>
      </c>
      <c r="H496" s="56">
        <f t="shared" si="15"/>
        <v>20</v>
      </c>
    </row>
    <row r="497">
      <c r="A497" s="53">
        <v>17.0</v>
      </c>
      <c r="B497" s="55" t="s">
        <v>304</v>
      </c>
      <c r="C497" s="55" t="str">
        <f>+IF(ISERROR(VLOOKUP($B497,Insumos!$C:$G,3,FALSE)),"",VLOOKUP($B497,Insumos!$C:$G,3,FALSE))</f>
        <v>UNIDAD</v>
      </c>
      <c r="D497" s="56">
        <f>+IF(ISERROR(VLOOKUP($B497,Insumos!$C:$G,2,FALSE)),"",VLOOKUP($B497,Insumos!$C:$G,2,FALSE))</f>
        <v>9</v>
      </c>
      <c r="E497" s="57">
        <f>+IF(ISERROR(VLOOKUP($B497,Insumos!$C:$G,5,FALSE)),"",VLOOKUP($B497,Insumos!$C:$G,5,FALSE))</f>
        <v>1</v>
      </c>
      <c r="F497" s="55" t="str">
        <f>+IF(ISERROR(VLOOKUP($B497,Insumos!$C:$G,4,FALSE)),"",VLOOKUP($B497,Insumos!$C:$G,4,FALSE))</f>
        <v>UNIDAD</v>
      </c>
      <c r="G497" s="141">
        <v>2.0</v>
      </c>
      <c r="H497" s="56">
        <f t="shared" si="15"/>
        <v>18</v>
      </c>
    </row>
    <row r="498">
      <c r="A498" s="53">
        <v>18.0</v>
      </c>
      <c r="B498" s="55" t="s">
        <v>315</v>
      </c>
      <c r="C498" s="55" t="str">
        <f>+IF(ISERROR(VLOOKUP($B498,Insumos!$C:$G,3,FALSE)),"",VLOOKUP($B498,Insumos!$C:$G,3,FALSE))</f>
        <v>UNIDAD</v>
      </c>
      <c r="D498" s="56">
        <f>+IF(ISERROR(VLOOKUP($B498,Insumos!$C:$G,2,FALSE)),"",VLOOKUP($B498,Insumos!$C:$G,2,FALSE))</f>
        <v>170</v>
      </c>
      <c r="E498" s="57">
        <f>+IF(ISERROR(VLOOKUP($B498,Insumos!$C:$G,5,FALSE)),"",VLOOKUP($B498,Insumos!$C:$G,5,FALSE))</f>
        <v>1</v>
      </c>
      <c r="F498" s="55" t="str">
        <f>+IF(ISERROR(VLOOKUP($B498,Insumos!$C:$G,4,FALSE)),"",VLOOKUP($B498,Insumos!$C:$G,4,FALSE))</f>
        <v>UNIDAD</v>
      </c>
      <c r="G498" s="141">
        <v>1.0</v>
      </c>
      <c r="H498" s="56">
        <f t="shared" si="15"/>
        <v>170</v>
      </c>
    </row>
    <row r="499">
      <c r="A499" s="53">
        <v>19.0</v>
      </c>
      <c r="B499" s="153"/>
      <c r="C499" s="55" t="str">
        <f>+IF(ISERROR(VLOOKUP($B499,Insumos!$C:$G,3,FALSE)),"",VLOOKUP($B499,Insumos!$C:$G,3,FALSE))</f>
        <v/>
      </c>
      <c r="D499" s="56" t="str">
        <f>+IF(ISERROR(VLOOKUP($B499,Insumos!$C:$G,2,FALSE)),"",VLOOKUP($B499,Insumos!$C:$G,2,FALSE))</f>
        <v/>
      </c>
      <c r="E499" s="57" t="str">
        <f>+IF(ISERROR(VLOOKUP($B499,Insumos!$C:$G,5,FALSE)),"",VLOOKUP($B499,Insumos!$C:$G,5,FALSE))</f>
        <v/>
      </c>
      <c r="F499" s="55" t="str">
        <f>+IF(ISERROR(VLOOKUP($B499,Insumos!$C:$G,4,FALSE)),"",VLOOKUP($B499,Insumos!$C:$G,4,FALSE))</f>
        <v/>
      </c>
      <c r="G499" s="141"/>
      <c r="H499" s="56">
        <f t="shared" si="15"/>
        <v>0</v>
      </c>
    </row>
    <row r="500">
      <c r="A500" s="53">
        <v>20.0</v>
      </c>
      <c r="B500" s="153"/>
      <c r="C500" s="55" t="str">
        <f>+IF(ISERROR(VLOOKUP($B500,Insumos!$C:$G,3,FALSE)),"",VLOOKUP($B500,Insumos!$C:$G,3,FALSE))</f>
        <v/>
      </c>
      <c r="D500" s="56" t="str">
        <f>+IF(ISERROR(VLOOKUP($B500,Insumos!$C:$G,2,FALSE)),"",VLOOKUP($B500,Insumos!$C:$G,2,FALSE))</f>
        <v/>
      </c>
      <c r="E500" s="57" t="str">
        <f>+IF(ISERROR(VLOOKUP($B500,Insumos!$C:$G,5,FALSE)),"",VLOOKUP($B500,Insumos!$C:$G,5,FALSE))</f>
        <v/>
      </c>
      <c r="F500" s="55" t="str">
        <f>+IF(ISERROR(VLOOKUP($B500,Insumos!$C:$G,4,FALSE)),"",VLOOKUP($B500,Insumos!$C:$G,4,FALSE))</f>
        <v/>
      </c>
      <c r="G500" s="141"/>
      <c r="H500" s="56">
        <f t="shared" si="15"/>
        <v>0</v>
      </c>
    </row>
    <row r="501">
      <c r="A501" s="53">
        <v>21.0</v>
      </c>
      <c r="B501" s="153"/>
      <c r="C501" s="55" t="str">
        <f>+IF(ISERROR(VLOOKUP($B501,Insumos!$C:$G,3,FALSE)),"",VLOOKUP($B501,Insumos!$C:$G,3,FALSE))</f>
        <v/>
      </c>
      <c r="D501" s="56" t="str">
        <f>+IF(ISERROR(VLOOKUP($B501,Insumos!$C:$G,2,FALSE)),"",VLOOKUP($B501,Insumos!$C:$G,2,FALSE))</f>
        <v/>
      </c>
      <c r="E501" s="57" t="str">
        <f>+IF(ISERROR(VLOOKUP($B501,Insumos!$C:$G,5,FALSE)),"",VLOOKUP($B501,Insumos!$C:$G,5,FALSE))</f>
        <v/>
      </c>
      <c r="F501" s="55" t="str">
        <f>+IF(ISERROR(VLOOKUP($B501,Insumos!$C:$G,4,FALSE)),"",VLOOKUP($B501,Insumos!$C:$G,4,FALSE))</f>
        <v/>
      </c>
      <c r="G501" s="141"/>
      <c r="H501" s="56">
        <f t="shared" si="15"/>
        <v>0</v>
      </c>
    </row>
    <row r="502">
      <c r="A502" s="42"/>
      <c r="B502" s="140"/>
      <c r="C502" s="41"/>
      <c r="D502" s="44"/>
      <c r="E502" s="45"/>
      <c r="F502" s="41"/>
      <c r="G502" s="67" t="s">
        <v>566</v>
      </c>
      <c r="H502" s="68">
        <f>+SUM(H481:H501)</f>
        <v>1115.55</v>
      </c>
    </row>
    <row r="503">
      <c r="A503" s="42"/>
      <c r="B503" s="140"/>
      <c r="C503" s="41"/>
      <c r="D503" s="44"/>
      <c r="E503" s="45"/>
      <c r="F503" s="41"/>
      <c r="G503" s="67" t="s">
        <v>569</v>
      </c>
      <c r="H503" s="142">
        <f>+H502/10</f>
        <v>111.555</v>
      </c>
    </row>
    <row r="504">
      <c r="A504" s="42"/>
      <c r="B504" s="140"/>
      <c r="C504" s="41"/>
      <c r="D504" s="44"/>
      <c r="E504" s="45"/>
      <c r="F504" s="41"/>
      <c r="G504" s="67" t="s">
        <v>570</v>
      </c>
      <c r="H504" s="143">
        <f>(H502+H503)*1.19</f>
        <v>1460.25495</v>
      </c>
    </row>
    <row r="505">
      <c r="A505" s="42"/>
      <c r="B505" s="140"/>
      <c r="C505" s="41"/>
      <c r="D505" s="44"/>
      <c r="E505" s="45"/>
      <c r="F505" s="41"/>
      <c r="G505" s="67" t="s">
        <v>571</v>
      </c>
      <c r="H505" s="144">
        <f>+H504/H506</f>
        <v>0.2250007627</v>
      </c>
    </row>
    <row r="506">
      <c r="A506" s="42"/>
      <c r="B506" s="140"/>
      <c r="C506" s="41"/>
      <c r="D506" s="44"/>
      <c r="E506" s="45"/>
      <c r="F506" s="41"/>
      <c r="G506" s="67" t="s">
        <v>572</v>
      </c>
      <c r="H506" s="145">
        <v>6490.0</v>
      </c>
    </row>
    <row r="509">
      <c r="A509" s="138" t="s">
        <v>562</v>
      </c>
      <c r="B509" s="139" t="s">
        <v>1085</v>
      </c>
      <c r="C509" s="34"/>
      <c r="D509" s="35"/>
      <c r="E509" s="36"/>
      <c r="F509" s="37"/>
      <c r="G509" s="38"/>
      <c r="H509" s="35"/>
    </row>
    <row r="510">
      <c r="A510" s="42"/>
      <c r="B510" s="140"/>
      <c r="C510" s="42"/>
      <c r="D510" s="44"/>
      <c r="E510" s="45"/>
      <c r="F510" s="42"/>
      <c r="G510" s="46"/>
      <c r="H510" s="44"/>
    </row>
    <row r="511">
      <c r="A511" s="48" t="s">
        <v>476</v>
      </c>
      <c r="B511" s="48" t="s">
        <v>477</v>
      </c>
      <c r="C511" s="48" t="s">
        <v>478</v>
      </c>
      <c r="D511" s="49" t="s">
        <v>564</v>
      </c>
      <c r="E511" s="50" t="s">
        <v>10</v>
      </c>
      <c r="F511" s="48" t="s">
        <v>480</v>
      </c>
      <c r="G511" s="51" t="s">
        <v>481</v>
      </c>
      <c r="H511" s="49" t="s">
        <v>565</v>
      </c>
    </row>
    <row r="512">
      <c r="A512" s="53">
        <v>1.0</v>
      </c>
      <c r="B512" s="55" t="s">
        <v>69</v>
      </c>
      <c r="C512" s="55" t="str">
        <f>+IF(ISERROR(VLOOKUP($B512,Insumos!$C:$G,3,FALSE)),"",VLOOKUP($B512,Insumos!$C:$G,3,FALSE))</f>
        <v>GRAMOS</v>
      </c>
      <c r="D512" s="56">
        <f>+IF(ISERROR(VLOOKUP($B512,Insumos!$C:$G,2,FALSE)),"",VLOOKUP($B512,Insumos!$C:$G,2,FALSE))</f>
        <v>2777.79</v>
      </c>
      <c r="E512" s="57">
        <f>+IF(ISERROR(VLOOKUP($B512,Insumos!$C:$G,5,FALSE)),"",VLOOKUP($B512,Insumos!$C:$G,5,FALSE))</f>
        <v>5700</v>
      </c>
      <c r="F512" s="55" t="str">
        <f>+IF(ISERROR(VLOOKUP($B512,Insumos!$C:$G,4,FALSE)),"",VLOOKUP($B512,Insumos!$C:$G,4,FALSE))</f>
        <v>GRAMOS</v>
      </c>
      <c r="G512" s="141">
        <v>110.0</v>
      </c>
      <c r="H512" s="56">
        <f t="shared" ref="H512:H532" si="16">IF(ISERROR(ROUND(+D512/E512*G512,2)),0,ROUND(+D512/E512*G512,2))</f>
        <v>53.61</v>
      </c>
    </row>
    <row r="513">
      <c r="A513" s="53">
        <v>2.0</v>
      </c>
      <c r="B513" s="55" t="s">
        <v>52</v>
      </c>
      <c r="C513" s="55" t="str">
        <f>+IF(ISERROR(VLOOKUP($B513,Insumos!$C:$G,3,FALSE)),"",VLOOKUP($B513,Insumos!$C:$G,3,FALSE))</f>
        <v>UNIDAD</v>
      </c>
      <c r="D513" s="56">
        <f>+IF(ISERROR(VLOOKUP($B513,Insumos!$C:$G,2,FALSE)),"",VLOOKUP($B513,Insumos!$C:$G,2,FALSE))</f>
        <v>5000</v>
      </c>
      <c r="E513" s="57">
        <f>+IF(ISERROR(VLOOKUP($B513,Insumos!$C:$G,5,FALSE)),"",VLOOKUP($B513,Insumos!$C:$G,5,FALSE))</f>
        <v>100</v>
      </c>
      <c r="F513" s="55" t="str">
        <f>+IF(ISERROR(VLOOKUP($B513,Insumos!$C:$G,4,FALSE)),"",VLOOKUP($B513,Insumos!$C:$G,4,FALSE))</f>
        <v>UNIDAD</v>
      </c>
      <c r="G513" s="141">
        <v>0.5</v>
      </c>
      <c r="H513" s="56">
        <f t="shared" si="16"/>
        <v>25</v>
      </c>
    </row>
    <row r="514">
      <c r="A514" s="53">
        <v>3.0</v>
      </c>
      <c r="B514" s="55" t="s">
        <v>386</v>
      </c>
      <c r="C514" s="55" t="str">
        <f>+IF(ISERROR(VLOOKUP($B514,Insumos!$C:$G,3,FALSE)),"",VLOOKUP($B514,Insumos!$C:$G,3,FALSE))</f>
        <v>GRAMOS</v>
      </c>
      <c r="D514" s="56">
        <f>+IF(ISERROR(VLOOKUP($B514,Insumos!$C:$G,2,FALSE)),"",VLOOKUP($B514,Insumos!$C:$G,2,FALSE))</f>
        <v>2092</v>
      </c>
      <c r="E514" s="57">
        <f>+IF(ISERROR(VLOOKUP($B514,Insumos!$C:$G,5,FALSE)),"",VLOOKUP($B514,Insumos!$C:$G,5,FALSE))</f>
        <v>1000</v>
      </c>
      <c r="F514" s="55" t="str">
        <f>+IF(ISERROR(VLOOKUP($B514,Insumos!$C:$G,4,FALSE)),"",VLOOKUP($B514,Insumos!$C:$G,4,FALSE))</f>
        <v>GRAMOS</v>
      </c>
      <c r="G514" s="141">
        <v>30.0</v>
      </c>
      <c r="H514" s="56">
        <f t="shared" si="16"/>
        <v>62.76</v>
      </c>
    </row>
    <row r="515">
      <c r="A515" s="53">
        <v>4.0</v>
      </c>
      <c r="B515" s="55" t="s">
        <v>98</v>
      </c>
      <c r="C515" s="55" t="str">
        <f>+IF(ISERROR(VLOOKUP($B515,Insumos!$C:$G,3,FALSE)),"",VLOOKUP($B515,Insumos!$C:$G,3,FALSE))</f>
        <v>GRAMOS</v>
      </c>
      <c r="D515" s="56">
        <f>+IF(ISERROR(VLOOKUP($B515,Insumos!$C:$G,2,FALSE)),"",VLOOKUP($B515,Insumos!$C:$G,2,FALSE))</f>
        <v>3361</v>
      </c>
      <c r="E515" s="57">
        <f>+IF(ISERROR(VLOOKUP($B515,Insumos!$C:$G,5,FALSE)),"",VLOOKUP($B515,Insumos!$C:$G,5,FALSE))</f>
        <v>1000</v>
      </c>
      <c r="F515" s="55" t="str">
        <f>+IF(ISERROR(VLOOKUP($B515,Insumos!$C:$G,4,FALSE)),"",VLOOKUP($B515,Insumos!$C:$G,4,FALSE))</f>
        <v>GRAMOS</v>
      </c>
      <c r="G515" s="141">
        <v>40.0</v>
      </c>
      <c r="H515" s="56">
        <f t="shared" si="16"/>
        <v>134.44</v>
      </c>
    </row>
    <row r="516">
      <c r="A516" s="53">
        <v>5.0</v>
      </c>
      <c r="B516" s="55" t="s">
        <v>106</v>
      </c>
      <c r="C516" s="55" t="str">
        <f>+IF(ISERROR(VLOOKUP($B516,Insumos!$C:$G,3,FALSE)),"",VLOOKUP($B516,Insumos!$C:$G,3,FALSE))</f>
        <v>GRAMOS</v>
      </c>
      <c r="D516" s="56">
        <f>+IF(ISERROR(VLOOKUP($B516,Insumos!$C:$G,2,FALSE)),"",VLOOKUP($B516,Insumos!$C:$G,2,FALSE))</f>
        <v>1159.89</v>
      </c>
      <c r="E516" s="57">
        <f>+IF(ISERROR(VLOOKUP($B516,Insumos!$C:$G,5,FALSE)),"",VLOOKUP($B516,Insumos!$C:$G,5,FALSE))</f>
        <v>231</v>
      </c>
      <c r="F516" s="55" t="str">
        <f>+IF(ISERROR(VLOOKUP($B516,Insumos!$C:$G,4,FALSE)),"",VLOOKUP($B516,Insumos!$C:$G,4,FALSE))</f>
        <v>GRAMOS</v>
      </c>
      <c r="G516" s="141">
        <v>35.0</v>
      </c>
      <c r="H516" s="56">
        <f t="shared" si="16"/>
        <v>175.74</v>
      </c>
    </row>
    <row r="517">
      <c r="A517" s="53">
        <v>6.0</v>
      </c>
      <c r="B517" s="55" t="s">
        <v>124</v>
      </c>
      <c r="C517" s="55" t="str">
        <f>+IF(ISERROR(VLOOKUP($B517,Insumos!$C:$G,3,FALSE)),"",VLOOKUP($B517,Insumos!$C:$G,3,FALSE))</f>
        <v>GRAMOS</v>
      </c>
      <c r="D517" s="56">
        <f>+IF(ISERROR(VLOOKUP($B517,Insumos!$C:$G,2,FALSE)),"",VLOOKUP($B517,Insumos!$C:$G,2,FALSE))</f>
        <v>3529.411765</v>
      </c>
      <c r="E517" s="57">
        <f>+IF(ISERROR(VLOOKUP($B517,Insumos!$C:$G,5,FALSE)),"",VLOOKUP($B517,Insumos!$C:$G,5,FALSE))</f>
        <v>1000</v>
      </c>
      <c r="F517" s="55" t="str">
        <f>+IF(ISERROR(VLOOKUP($B517,Insumos!$C:$G,4,FALSE)),"",VLOOKUP($B517,Insumos!$C:$G,4,FALSE))</f>
        <v>GRAMOS</v>
      </c>
      <c r="G517" s="141">
        <v>45.0</v>
      </c>
      <c r="H517" s="56">
        <f t="shared" si="16"/>
        <v>158.82</v>
      </c>
    </row>
    <row r="518">
      <c r="A518" s="53">
        <v>7.0</v>
      </c>
      <c r="B518" s="55" t="s">
        <v>419</v>
      </c>
      <c r="C518" s="55" t="str">
        <f>+IF(ISERROR(VLOOKUP($B518,Insumos!$C:$G,3,FALSE)),"",VLOOKUP($B518,Insumos!$C:$G,3,FALSE))</f>
        <v>GRAMOS</v>
      </c>
      <c r="D518" s="56">
        <f>+IF(ISERROR(VLOOKUP($B518,Insumos!$C:$G,2,FALSE)),"",VLOOKUP($B518,Insumos!$C:$G,2,FALSE))</f>
        <v>1641.9</v>
      </c>
      <c r="E518" s="57">
        <f>+IF(ISERROR(VLOOKUP($B518,Insumos!$C:$G,5,FALSE)),"",VLOOKUP($B518,Insumos!$C:$G,5,FALSE))</f>
        <v>490</v>
      </c>
      <c r="F518" s="55" t="str">
        <f>+IF(ISERROR(VLOOKUP($B518,Insumos!$C:$G,4,FALSE)),"",VLOOKUP($B518,Insumos!$C:$G,4,FALSE))</f>
        <v>GRAMOS</v>
      </c>
      <c r="G518" s="141">
        <v>50.0</v>
      </c>
      <c r="H518" s="56">
        <f t="shared" si="16"/>
        <v>167.54</v>
      </c>
    </row>
    <row r="519">
      <c r="A519" s="53">
        <v>8.0</v>
      </c>
      <c r="B519" s="55" t="s">
        <v>132</v>
      </c>
      <c r="C519" s="55" t="str">
        <f>+IF(ISERROR(VLOOKUP($B519,Insumos!$C:$G,3,FALSE)),"",VLOOKUP($B519,Insumos!$C:$G,3,FALSE))</f>
        <v>UNIDAD</v>
      </c>
      <c r="D519" s="56">
        <f>+IF(ISERROR(VLOOKUP($B519,Insumos!$C:$G,2,FALSE)),"",VLOOKUP($B519,Insumos!$C:$G,2,FALSE))</f>
        <v>180</v>
      </c>
      <c r="E519" s="57">
        <f>+IF(ISERROR(VLOOKUP($B519,Insumos!$C:$G,5,FALSE)),"",VLOOKUP($B519,Insumos!$C:$G,5,FALSE))</f>
        <v>1</v>
      </c>
      <c r="F519" s="55" t="str">
        <f>+IF(ISERROR(VLOOKUP($B519,Insumos!$C:$G,4,FALSE)),"",VLOOKUP($B519,Insumos!$C:$G,4,FALSE))</f>
        <v>UNIDAD</v>
      </c>
      <c r="G519" s="141">
        <v>1.0</v>
      </c>
      <c r="H519" s="56">
        <f t="shared" si="16"/>
        <v>180</v>
      </c>
    </row>
    <row r="520">
      <c r="A520" s="53">
        <v>9.0</v>
      </c>
      <c r="B520" s="55" t="s">
        <v>305</v>
      </c>
      <c r="C520" s="55" t="str">
        <f>+IF(ISERROR(VLOOKUP($B520,Insumos!$C:$G,3,FALSE)),"",VLOOKUP($B520,Insumos!$C:$G,3,FALSE))</f>
        <v>UNIDAD</v>
      </c>
      <c r="D520" s="56">
        <f>+IF(ISERROR(VLOOKUP($B520,Insumos!$C:$G,2,FALSE)),"",VLOOKUP($B520,Insumos!$C:$G,2,FALSE))</f>
        <v>52</v>
      </c>
      <c r="E520" s="57">
        <f>+IF(ISERROR(VLOOKUP($B520,Insumos!$C:$G,5,FALSE)),"",VLOOKUP($B520,Insumos!$C:$G,5,FALSE))</f>
        <v>1</v>
      </c>
      <c r="F520" s="55" t="str">
        <f>+IF(ISERROR(VLOOKUP($B520,Insumos!$C:$G,4,FALSE)),"",VLOOKUP($B520,Insumos!$C:$G,4,FALSE))</f>
        <v>UNIDAD</v>
      </c>
      <c r="G520" s="141">
        <v>1.0</v>
      </c>
      <c r="H520" s="56">
        <f t="shared" si="16"/>
        <v>52</v>
      </c>
    </row>
    <row r="521">
      <c r="A521" s="53">
        <v>10.0</v>
      </c>
      <c r="B521" s="55" t="s">
        <v>309</v>
      </c>
      <c r="C521" s="55" t="str">
        <f>+IF(ISERROR(VLOOKUP($B521,Insumos!$C:$G,3,FALSE)),"",VLOOKUP($B521,Insumos!$C:$G,3,FALSE))</f>
        <v>UNIDAD</v>
      </c>
      <c r="D521" s="56">
        <f>+IF(ISERROR(VLOOKUP($B521,Insumos!$C:$G,2,FALSE)),"",VLOOKUP($B521,Insumos!$C:$G,2,FALSE))</f>
        <v>23.53</v>
      </c>
      <c r="E521" s="57">
        <f>+IF(ISERROR(VLOOKUP($B521,Insumos!$C:$G,5,FALSE)),"",VLOOKUP($B521,Insumos!$C:$G,5,FALSE))</f>
        <v>1</v>
      </c>
      <c r="F521" s="55" t="str">
        <f>+IF(ISERROR(VLOOKUP($B521,Insumos!$C:$G,4,FALSE)),"",VLOOKUP($B521,Insumos!$C:$G,4,FALSE))</f>
        <v>UNIDAD</v>
      </c>
      <c r="G521" s="141">
        <v>1.0</v>
      </c>
      <c r="H521" s="56">
        <f t="shared" si="16"/>
        <v>23.53</v>
      </c>
    </row>
    <row r="522">
      <c r="A522" s="53">
        <v>11.0</v>
      </c>
      <c r="B522" s="55" t="s">
        <v>310</v>
      </c>
      <c r="C522" s="55" t="str">
        <f>+IF(ISERROR(VLOOKUP($B522,Insumos!$C:$G,3,FALSE)),"",VLOOKUP($B522,Insumos!$C:$G,3,FALSE))</f>
        <v>UNIDAD</v>
      </c>
      <c r="D522" s="56">
        <f>+IF(ISERROR(VLOOKUP($B522,Insumos!$C:$G,2,FALSE)),"",VLOOKUP($B522,Insumos!$C:$G,2,FALSE))</f>
        <v>15.13</v>
      </c>
      <c r="E522" s="57">
        <f>+IF(ISERROR(VLOOKUP($B522,Insumos!$C:$G,5,FALSE)),"",VLOOKUP($B522,Insumos!$C:$G,5,FALSE))</f>
        <v>1</v>
      </c>
      <c r="F522" s="55" t="str">
        <f>+IF(ISERROR(VLOOKUP($B522,Insumos!$C:$G,4,FALSE)),"",VLOOKUP($B522,Insumos!$C:$G,4,FALSE))</f>
        <v>UNIDAD</v>
      </c>
      <c r="G522" s="141">
        <v>1.0</v>
      </c>
      <c r="H522" s="56">
        <f t="shared" si="16"/>
        <v>15.13</v>
      </c>
    </row>
    <row r="523">
      <c r="A523" s="53">
        <v>12.0</v>
      </c>
      <c r="B523" s="55" t="s">
        <v>314</v>
      </c>
      <c r="C523" s="55" t="str">
        <f>+IF(ISERROR(VLOOKUP($B523,Insumos!$C:$G,3,FALSE)),"",VLOOKUP($B523,Insumos!$C:$G,3,FALSE))</f>
        <v>UNIDAD</v>
      </c>
      <c r="D523" s="56">
        <f>+IF(ISERROR(VLOOKUP($B523,Insumos!$C:$G,2,FALSE)),"",VLOOKUP($B523,Insumos!$C:$G,2,FALSE))</f>
        <v>10.5</v>
      </c>
      <c r="E523" s="57">
        <f>+IF(ISERROR(VLOOKUP($B523,Insumos!$C:$G,5,FALSE)),"",VLOOKUP($B523,Insumos!$C:$G,5,FALSE))</f>
        <v>1</v>
      </c>
      <c r="F523" s="55" t="str">
        <f>+IF(ISERROR(VLOOKUP($B523,Insumos!$C:$G,4,FALSE)),"",VLOOKUP($B523,Insumos!$C:$G,4,FALSE))</f>
        <v>UNIDAD</v>
      </c>
      <c r="G523" s="141">
        <v>1.0</v>
      </c>
      <c r="H523" s="56">
        <f t="shared" si="16"/>
        <v>10.5</v>
      </c>
    </row>
    <row r="524">
      <c r="A524" s="53">
        <v>13.0</v>
      </c>
      <c r="B524" s="55" t="s">
        <v>311</v>
      </c>
      <c r="C524" s="55" t="str">
        <f>+IF(ISERROR(VLOOKUP($B524,Insumos!$C:$G,3,FALSE)),"",VLOOKUP($B524,Insumos!$C:$G,3,FALSE))</f>
        <v>UNIDAD</v>
      </c>
      <c r="D524" s="56">
        <f>+IF(ISERROR(VLOOKUP($B524,Insumos!$C:$G,2,FALSE)),"",VLOOKUP($B524,Insumos!$C:$G,2,FALSE))</f>
        <v>75.25</v>
      </c>
      <c r="E524" s="57">
        <f>+IF(ISERROR(VLOOKUP($B524,Insumos!$C:$G,5,FALSE)),"",VLOOKUP($B524,Insumos!$C:$G,5,FALSE))</f>
        <v>1</v>
      </c>
      <c r="F524" s="55" t="str">
        <f>+IF(ISERROR(VLOOKUP($B524,Insumos!$C:$G,4,FALSE)),"",VLOOKUP($B524,Insumos!$C:$G,4,FALSE))</f>
        <v>UNIDAD</v>
      </c>
      <c r="G524" s="141">
        <v>1.0</v>
      </c>
      <c r="H524" s="56">
        <f t="shared" si="16"/>
        <v>75.25</v>
      </c>
    </row>
    <row r="525">
      <c r="A525" s="53">
        <v>14.0</v>
      </c>
      <c r="B525" s="55" t="s">
        <v>312</v>
      </c>
      <c r="C525" s="55" t="str">
        <f>+IF(ISERROR(VLOOKUP($B525,Insumos!$C:$G,3,FALSE)),"",VLOOKUP($B525,Insumos!$C:$G,3,FALSE))</f>
        <v>UNIDAD</v>
      </c>
      <c r="D525" s="56">
        <f>+IF(ISERROR(VLOOKUP($B525,Insumos!$C:$G,2,FALSE)),"",VLOOKUP($B525,Insumos!$C:$G,2,FALSE))</f>
        <v>90.25</v>
      </c>
      <c r="E525" s="57">
        <f>+IF(ISERROR(VLOOKUP($B525,Insumos!$C:$G,5,FALSE)),"",VLOOKUP($B525,Insumos!$C:$G,5,FALSE))</f>
        <v>1</v>
      </c>
      <c r="F525" s="55" t="str">
        <f>+IF(ISERROR(VLOOKUP($B525,Insumos!$C:$G,4,FALSE)),"",VLOOKUP($B525,Insumos!$C:$G,4,FALSE))</f>
        <v>UNIDAD</v>
      </c>
      <c r="G525" s="141">
        <v>1.0</v>
      </c>
      <c r="H525" s="56">
        <f t="shared" si="16"/>
        <v>90.25</v>
      </c>
    </row>
    <row r="526">
      <c r="A526" s="53">
        <v>15.0</v>
      </c>
      <c r="B526" s="55" t="s">
        <v>313</v>
      </c>
      <c r="C526" s="55" t="str">
        <f>+IF(ISERROR(VLOOKUP($B526,Insumos!$C:$G,3,FALSE)),"",VLOOKUP($B526,Insumos!$C:$G,3,FALSE))</f>
        <v>GRAMOS</v>
      </c>
      <c r="D526" s="56">
        <f>+IF(ISERROR(VLOOKUP($B526,Insumos!$C:$G,2,FALSE)),"",VLOOKUP($B526,Insumos!$C:$G,2,FALSE))</f>
        <v>6750</v>
      </c>
      <c r="E526" s="57">
        <f>+IF(ISERROR(VLOOKUP($B526,Insumos!$C:$G,5,FALSE)),"",VLOOKUP($B526,Insumos!$C:$G,5,FALSE))</f>
        <v>1000</v>
      </c>
      <c r="F526" s="55" t="str">
        <f>+IF(ISERROR(VLOOKUP($B526,Insumos!$C:$G,4,FALSE)),"",VLOOKUP($B526,Insumos!$C:$G,4,FALSE))</f>
        <v>GRAMOS</v>
      </c>
      <c r="G526" s="141">
        <v>8.0</v>
      </c>
      <c r="H526" s="56">
        <f t="shared" si="16"/>
        <v>54</v>
      </c>
    </row>
    <row r="527">
      <c r="A527" s="53">
        <v>16.0</v>
      </c>
      <c r="B527" s="55" t="s">
        <v>156</v>
      </c>
      <c r="C527" s="55" t="str">
        <f>+IF(ISERROR(VLOOKUP($B527,Insumos!$C:$G,3,FALSE)),"",VLOOKUP($B527,Insumos!$C:$G,3,FALSE))</f>
        <v>GRAMOS</v>
      </c>
      <c r="D527" s="56">
        <f>+IF(ISERROR(VLOOKUP($B527,Insumos!$C:$G,2,FALSE)),"",VLOOKUP($B527,Insumos!$C:$G,2,FALSE))</f>
        <v>909</v>
      </c>
      <c r="E527" s="57">
        <f>+IF(ISERROR(VLOOKUP($B527,Insumos!$C:$G,5,FALSE)),"",VLOOKUP($B527,Insumos!$C:$G,5,FALSE))</f>
        <v>1000</v>
      </c>
      <c r="F527" s="55" t="str">
        <f>+IF(ISERROR(VLOOKUP($B527,Insumos!$C:$G,4,FALSE)),"",VLOOKUP($B527,Insumos!$C:$G,4,FALSE))</f>
        <v>GRAMOS</v>
      </c>
      <c r="G527" s="141">
        <v>8.0</v>
      </c>
      <c r="H527" s="56">
        <f t="shared" si="16"/>
        <v>7.27</v>
      </c>
    </row>
    <row r="528">
      <c r="A528" s="53">
        <v>17.0</v>
      </c>
      <c r="B528" s="55" t="s">
        <v>303</v>
      </c>
      <c r="C528" s="55" t="str">
        <f>+IF(ISERROR(VLOOKUP($B528,Insumos!$C:$G,3,FALSE)),"",VLOOKUP($B528,Insumos!$C:$G,3,FALSE))</f>
        <v>UNIDAD</v>
      </c>
      <c r="D528" s="56">
        <f>+IF(ISERROR(VLOOKUP($B528,Insumos!$C:$G,2,FALSE)),"",VLOOKUP($B528,Insumos!$C:$G,2,FALSE))</f>
        <v>10</v>
      </c>
      <c r="E528" s="57">
        <f>+IF(ISERROR(VLOOKUP($B528,Insumos!$C:$G,5,FALSE)),"",VLOOKUP($B528,Insumos!$C:$G,5,FALSE))</f>
        <v>1</v>
      </c>
      <c r="F528" s="55" t="str">
        <f>+IF(ISERROR(VLOOKUP($B528,Insumos!$C:$G,4,FALSE)),"",VLOOKUP($B528,Insumos!$C:$G,4,FALSE))</f>
        <v>UNIDAD</v>
      </c>
      <c r="G528" s="141">
        <v>2.0</v>
      </c>
      <c r="H528" s="56">
        <f t="shared" si="16"/>
        <v>20</v>
      </c>
    </row>
    <row r="529">
      <c r="A529" s="53">
        <v>18.0</v>
      </c>
      <c r="B529" s="55" t="s">
        <v>304</v>
      </c>
      <c r="C529" s="55" t="str">
        <f>+IF(ISERROR(VLOOKUP($B529,Insumos!$C:$G,3,FALSE)),"",VLOOKUP($B529,Insumos!$C:$G,3,FALSE))</f>
        <v>UNIDAD</v>
      </c>
      <c r="D529" s="56">
        <f>+IF(ISERROR(VLOOKUP($B529,Insumos!$C:$G,2,FALSE)),"",VLOOKUP($B529,Insumos!$C:$G,2,FALSE))</f>
        <v>9</v>
      </c>
      <c r="E529" s="57">
        <f>+IF(ISERROR(VLOOKUP($B529,Insumos!$C:$G,5,FALSE)),"",VLOOKUP($B529,Insumos!$C:$G,5,FALSE))</f>
        <v>1</v>
      </c>
      <c r="F529" s="55" t="str">
        <f>+IF(ISERROR(VLOOKUP($B529,Insumos!$C:$G,4,FALSE)),"",VLOOKUP($B529,Insumos!$C:$G,4,FALSE))</f>
        <v>UNIDAD</v>
      </c>
      <c r="G529" s="141">
        <v>2.0</v>
      </c>
      <c r="H529" s="56">
        <f t="shared" si="16"/>
        <v>18</v>
      </c>
    </row>
    <row r="530">
      <c r="A530" s="53">
        <v>19.0</v>
      </c>
      <c r="B530" s="55" t="s">
        <v>315</v>
      </c>
      <c r="C530" s="55" t="str">
        <f>+IF(ISERROR(VLOOKUP($B530,Insumos!$C:$G,3,FALSE)),"",VLOOKUP($B530,Insumos!$C:$G,3,FALSE))</f>
        <v>UNIDAD</v>
      </c>
      <c r="D530" s="56">
        <f>+IF(ISERROR(VLOOKUP($B530,Insumos!$C:$G,2,FALSE)),"",VLOOKUP($B530,Insumos!$C:$G,2,FALSE))</f>
        <v>170</v>
      </c>
      <c r="E530" s="57">
        <f>+IF(ISERROR(VLOOKUP($B530,Insumos!$C:$G,5,FALSE)),"",VLOOKUP($B530,Insumos!$C:$G,5,FALSE))</f>
        <v>1</v>
      </c>
      <c r="F530" s="55" t="str">
        <f>+IF(ISERROR(VLOOKUP($B530,Insumos!$C:$G,4,FALSE)),"",VLOOKUP($B530,Insumos!$C:$G,4,FALSE))</f>
        <v>UNIDAD</v>
      </c>
      <c r="G530" s="141">
        <v>1.0</v>
      </c>
      <c r="H530" s="56">
        <f t="shared" si="16"/>
        <v>170</v>
      </c>
    </row>
    <row r="531">
      <c r="A531" s="53">
        <v>20.0</v>
      </c>
      <c r="B531" s="153"/>
      <c r="C531" s="55" t="str">
        <f>+IF(ISERROR(VLOOKUP($B531,Insumos!$C:$G,3,FALSE)),"",VLOOKUP($B531,Insumos!$C:$G,3,FALSE))</f>
        <v/>
      </c>
      <c r="D531" s="56" t="str">
        <f>+IF(ISERROR(VLOOKUP($B531,Insumos!$C:$G,2,FALSE)),"",VLOOKUP($B531,Insumos!$C:$G,2,FALSE))</f>
        <v/>
      </c>
      <c r="E531" s="57" t="str">
        <f>+IF(ISERROR(VLOOKUP($B531,Insumos!$C:$G,5,FALSE)),"",VLOOKUP($B531,Insumos!$C:$G,5,FALSE))</f>
        <v/>
      </c>
      <c r="F531" s="55" t="str">
        <f>+IF(ISERROR(VLOOKUP($B531,Insumos!$C:$G,4,FALSE)),"",VLOOKUP($B531,Insumos!$C:$G,4,FALSE))</f>
        <v/>
      </c>
      <c r="G531" s="141"/>
      <c r="H531" s="56">
        <f t="shared" si="16"/>
        <v>0</v>
      </c>
    </row>
    <row r="532">
      <c r="A532" s="53">
        <v>21.0</v>
      </c>
      <c r="B532" s="153"/>
      <c r="C532" s="55" t="str">
        <f>+IF(ISERROR(VLOOKUP($B532,Insumos!$C:$G,3,FALSE)),"",VLOOKUP($B532,Insumos!$C:$G,3,FALSE))</f>
        <v/>
      </c>
      <c r="D532" s="56" t="str">
        <f>+IF(ISERROR(VLOOKUP($B532,Insumos!$C:$G,2,FALSE)),"",VLOOKUP($B532,Insumos!$C:$G,2,FALSE))</f>
        <v/>
      </c>
      <c r="E532" s="57" t="str">
        <f>+IF(ISERROR(VLOOKUP($B532,Insumos!$C:$G,5,FALSE)),"",VLOOKUP($B532,Insumos!$C:$G,5,FALSE))</f>
        <v/>
      </c>
      <c r="F532" s="55" t="str">
        <f>+IF(ISERROR(VLOOKUP($B532,Insumos!$C:$G,4,FALSE)),"",VLOOKUP($B532,Insumos!$C:$G,4,FALSE))</f>
        <v/>
      </c>
      <c r="G532" s="141"/>
      <c r="H532" s="56">
        <f t="shared" si="16"/>
        <v>0</v>
      </c>
    </row>
    <row r="533">
      <c r="A533" s="42"/>
      <c r="B533" s="140"/>
      <c r="C533" s="41"/>
      <c r="D533" s="44"/>
      <c r="E533" s="45"/>
      <c r="F533" s="41"/>
      <c r="G533" s="67" t="s">
        <v>566</v>
      </c>
      <c r="H533" s="68">
        <f>+SUM(H512:H532)</f>
        <v>1493.84</v>
      </c>
    </row>
    <row r="534">
      <c r="A534" s="42"/>
      <c r="B534" s="140"/>
      <c r="C534" s="41"/>
      <c r="D534" s="44"/>
      <c r="E534" s="45"/>
      <c r="F534" s="41"/>
      <c r="G534" s="67" t="s">
        <v>569</v>
      </c>
      <c r="H534" s="142">
        <f>+H533/10</f>
        <v>149.384</v>
      </c>
    </row>
    <row r="535">
      <c r="A535" s="42"/>
      <c r="B535" s="140"/>
      <c r="C535" s="41"/>
      <c r="D535" s="44"/>
      <c r="E535" s="45"/>
      <c r="F535" s="41"/>
      <c r="G535" s="67" t="s">
        <v>570</v>
      </c>
      <c r="H535" s="143">
        <f>(H533+H534)*1.19</f>
        <v>1955.43656</v>
      </c>
    </row>
    <row r="536">
      <c r="A536" s="42"/>
      <c r="B536" s="140"/>
      <c r="C536" s="41"/>
      <c r="D536" s="44"/>
      <c r="E536" s="45"/>
      <c r="F536" s="41"/>
      <c r="G536" s="67" t="s">
        <v>571</v>
      </c>
      <c r="H536" s="144">
        <f>+H535/H537</f>
        <v>0.3012999322</v>
      </c>
    </row>
    <row r="537">
      <c r="A537" s="42"/>
      <c r="B537" s="140"/>
      <c r="C537" s="41"/>
      <c r="D537" s="44"/>
      <c r="E537" s="45"/>
      <c r="F537" s="41"/>
      <c r="G537" s="67" t="s">
        <v>572</v>
      </c>
      <c r="H537" s="145">
        <v>6490.0</v>
      </c>
    </row>
    <row r="540">
      <c r="A540" s="138" t="s">
        <v>562</v>
      </c>
      <c r="B540" s="139" t="s">
        <v>426</v>
      </c>
      <c r="C540" s="34"/>
      <c r="D540" s="35"/>
      <c r="E540" s="36"/>
      <c r="F540" s="37"/>
      <c r="G540" s="38"/>
      <c r="H540" s="35"/>
    </row>
    <row r="541">
      <c r="A541" s="42"/>
      <c r="B541" s="140"/>
      <c r="C541" s="42"/>
      <c r="D541" s="44"/>
      <c r="E541" s="45"/>
      <c r="F541" s="42"/>
      <c r="G541" s="46"/>
      <c r="H541" s="44"/>
    </row>
    <row r="542">
      <c r="A542" s="48" t="s">
        <v>476</v>
      </c>
      <c r="B542" s="48" t="s">
        <v>477</v>
      </c>
      <c r="C542" s="48" t="s">
        <v>478</v>
      </c>
      <c r="D542" s="49" t="s">
        <v>564</v>
      </c>
      <c r="E542" s="50" t="s">
        <v>10</v>
      </c>
      <c r="F542" s="48" t="s">
        <v>480</v>
      </c>
      <c r="G542" s="51" t="s">
        <v>481</v>
      </c>
      <c r="H542" s="49" t="s">
        <v>565</v>
      </c>
    </row>
    <row r="543">
      <c r="A543" s="53">
        <v>1.0</v>
      </c>
      <c r="B543" s="55" t="s">
        <v>69</v>
      </c>
      <c r="C543" s="55" t="str">
        <f>+IF(ISERROR(VLOOKUP($B543,Insumos!$C:$G,3,FALSE)),"",VLOOKUP($B543,Insumos!$C:$G,3,FALSE))</f>
        <v>GRAMOS</v>
      </c>
      <c r="D543" s="56">
        <f>+IF(ISERROR(VLOOKUP($B543,Insumos!$C:$G,2,FALSE)),"",VLOOKUP($B543,Insumos!$C:$G,2,FALSE))</f>
        <v>2777.79</v>
      </c>
      <c r="E543" s="57">
        <f>+IF(ISERROR(VLOOKUP($B543,Insumos!$C:$G,5,FALSE)),"",VLOOKUP($B543,Insumos!$C:$G,5,FALSE))</f>
        <v>5700</v>
      </c>
      <c r="F543" s="55" t="str">
        <f>+IF(ISERROR(VLOOKUP($B543,Insumos!$C:$G,4,FALSE)),"",VLOOKUP($B543,Insumos!$C:$G,4,FALSE))</f>
        <v>GRAMOS</v>
      </c>
      <c r="G543" s="141">
        <v>110.0</v>
      </c>
      <c r="H543" s="56">
        <f t="shared" ref="H543:H567" si="17">IF(ISERROR(ROUND(+D543/E543*G543,2)),0,ROUND(+D543/E543*G543,2))</f>
        <v>53.61</v>
      </c>
    </row>
    <row r="544">
      <c r="A544" s="53">
        <v>2.0</v>
      </c>
      <c r="B544" s="55" t="s">
        <v>52</v>
      </c>
      <c r="C544" s="55" t="str">
        <f>+IF(ISERROR(VLOOKUP($B544,Insumos!$C:$G,3,FALSE)),"",VLOOKUP($B544,Insumos!$C:$G,3,FALSE))</f>
        <v>UNIDAD</v>
      </c>
      <c r="D544" s="56">
        <f>+IF(ISERROR(VLOOKUP($B544,Insumos!$C:$G,2,FALSE)),"",VLOOKUP($B544,Insumos!$C:$G,2,FALSE))</f>
        <v>5000</v>
      </c>
      <c r="E544" s="57">
        <f>+IF(ISERROR(VLOOKUP($B544,Insumos!$C:$G,5,FALSE)),"",VLOOKUP($B544,Insumos!$C:$G,5,FALSE))</f>
        <v>100</v>
      </c>
      <c r="F544" s="55" t="str">
        <f>+IF(ISERROR(VLOOKUP($B544,Insumos!$C:$G,4,FALSE)),"",VLOOKUP($B544,Insumos!$C:$G,4,FALSE))</f>
        <v>UNIDAD</v>
      </c>
      <c r="G544" s="141">
        <v>0.5</v>
      </c>
      <c r="H544" s="56">
        <f t="shared" si="17"/>
        <v>25</v>
      </c>
    </row>
    <row r="545">
      <c r="A545" s="53">
        <v>3.0</v>
      </c>
      <c r="B545" s="55" t="s">
        <v>231</v>
      </c>
      <c r="C545" s="55" t="str">
        <f>+IF(ISERROR(VLOOKUP($B545,Insumos!$C:$G,3,FALSE)),"",VLOOKUP($B545,Insumos!$C:$G,3,FALSE))</f>
        <v>GRAMOS</v>
      </c>
      <c r="D545" s="56">
        <f>+IF(ISERROR(VLOOKUP($B545,Insumos!$C:$G,2,FALSE)),"",VLOOKUP($B545,Insumos!$C:$G,2,FALSE))</f>
        <v>1635.294118</v>
      </c>
      <c r="E545" s="57">
        <f>+IF(ISERROR(VLOOKUP($B545,Insumos!$C:$G,5,FALSE)),"",VLOOKUP($B545,Insumos!$C:$G,5,FALSE))</f>
        <v>1000</v>
      </c>
      <c r="F545" s="55" t="str">
        <f>+IF(ISERROR(VLOOKUP($B545,Insumos!$C:$G,4,FALSE)),"",VLOOKUP($B545,Insumos!$C:$G,4,FALSE))</f>
        <v>GRAMOS</v>
      </c>
      <c r="G545" s="141">
        <v>40.0</v>
      </c>
      <c r="H545" s="56">
        <f t="shared" si="17"/>
        <v>65.41</v>
      </c>
    </row>
    <row r="546">
      <c r="A546" s="53">
        <v>4.0</v>
      </c>
      <c r="B546" s="55" t="s">
        <v>420</v>
      </c>
      <c r="C546" s="55" t="str">
        <f>+IF(ISERROR(VLOOKUP($B546,Insumos!$C:$G,3,FALSE)),"",VLOOKUP($B546,Insumos!$C:$G,3,FALSE))</f>
        <v>GRAMOS</v>
      </c>
      <c r="D546" s="56">
        <f>+IF(ISERROR(VLOOKUP($B546,Insumos!$C:$G,2,FALSE)),"",VLOOKUP($B546,Insumos!$C:$G,2,FALSE))</f>
        <v>1500</v>
      </c>
      <c r="E546" s="57">
        <f>+IF(ISERROR(VLOOKUP($B546,Insumos!$C:$G,5,FALSE)),"",VLOOKUP($B546,Insumos!$C:$G,5,FALSE))</f>
        <v>1000</v>
      </c>
      <c r="F546" s="55" t="str">
        <f>+IF(ISERROR(VLOOKUP($B546,Insumos!$C:$G,4,FALSE)),"",VLOOKUP($B546,Insumos!$C:$G,4,FALSE))</f>
        <v>GRAMOS</v>
      </c>
      <c r="G546" s="141">
        <v>5.0</v>
      </c>
      <c r="H546" s="56">
        <f t="shared" si="17"/>
        <v>7.5</v>
      </c>
    </row>
    <row r="547">
      <c r="A547" s="53">
        <v>5.0</v>
      </c>
      <c r="B547" s="55" t="s">
        <v>86</v>
      </c>
      <c r="C547" s="55" t="str">
        <f>+IF(ISERROR(VLOOKUP($B547,Insumos!$C:$G,3,FALSE)),"",VLOOKUP($B547,Insumos!$C:$G,3,FALSE))</f>
        <v>MILILITROS</v>
      </c>
      <c r="D547" s="56">
        <f>+IF(ISERROR(VLOOKUP($B547,Insumos!$C:$G,2,FALSE)),"",VLOOKUP($B547,Insumos!$C:$G,2,FALSE))</f>
        <v>0</v>
      </c>
      <c r="E547" s="57">
        <f>+IF(ISERROR(VLOOKUP($B547,Insumos!$C:$G,5,FALSE)),"",VLOOKUP($B547,Insumos!$C:$G,5,FALSE))</f>
        <v>0</v>
      </c>
      <c r="F547" s="55" t="str">
        <f>+IF(ISERROR(VLOOKUP($B547,Insumos!$C:$G,4,FALSE)),"",VLOOKUP($B547,Insumos!$C:$G,4,FALSE))</f>
        <v>MILILITROS</v>
      </c>
      <c r="G547" s="141">
        <v>5.0</v>
      </c>
      <c r="H547" s="56">
        <f t="shared" si="17"/>
        <v>0</v>
      </c>
    </row>
    <row r="548">
      <c r="A548" s="53">
        <v>6.0</v>
      </c>
      <c r="B548" s="55" t="s">
        <v>56</v>
      </c>
      <c r="C548" s="55" t="str">
        <f>+IF(ISERROR(VLOOKUP($B548,Insumos!$C:$G,3,FALSE)),"",VLOOKUP($B548,Insumos!$C:$G,3,FALSE))</f>
        <v>GRAMOS</v>
      </c>
      <c r="D548" s="56">
        <f>+IF(ISERROR(VLOOKUP($B548,Insumos!$C:$G,2,FALSE)),"",VLOOKUP($B548,Insumos!$C:$G,2,FALSE))</f>
        <v>1690</v>
      </c>
      <c r="E548" s="57">
        <f>+IF(ISERROR(VLOOKUP($B548,Insumos!$C:$G,5,FALSE)),"",VLOOKUP($B548,Insumos!$C:$G,5,FALSE))</f>
        <v>1000</v>
      </c>
      <c r="F548" s="55" t="str">
        <f>+IF(ISERROR(VLOOKUP($B548,Insumos!$C:$G,4,FALSE)),"",VLOOKUP($B548,Insumos!$C:$G,4,FALSE))</f>
        <v>GRAMOS</v>
      </c>
      <c r="G548" s="141">
        <v>5.0</v>
      </c>
      <c r="H548" s="56">
        <f t="shared" si="17"/>
        <v>8.45</v>
      </c>
    </row>
    <row r="549">
      <c r="A549" s="53">
        <v>7.0</v>
      </c>
      <c r="B549" s="55" t="s">
        <v>408</v>
      </c>
      <c r="C549" s="55" t="str">
        <f>+IF(ISERROR(VLOOKUP($B549,Insumos!$C:$G,3,FALSE)),"",VLOOKUP($B549,Insumos!$C:$G,3,FALSE))</f>
        <v>GRAMOS</v>
      </c>
      <c r="D549" s="56">
        <f>+IF(ISERROR(VLOOKUP($B549,Insumos!$C:$G,2,FALSE)),"",VLOOKUP($B549,Insumos!$C:$G,2,FALSE))</f>
        <v>969.8</v>
      </c>
      <c r="E549" s="57">
        <f>+IF(ISERROR(VLOOKUP($B549,Insumos!$C:$G,5,FALSE)),"",VLOOKUP($B549,Insumos!$C:$G,5,FALSE))</f>
        <v>800</v>
      </c>
      <c r="F549" s="55" t="str">
        <f>+IF(ISERROR(VLOOKUP($B549,Insumos!$C:$G,4,FALSE)),"",VLOOKUP($B549,Insumos!$C:$G,4,FALSE))</f>
        <v>GRAMOS</v>
      </c>
      <c r="G549" s="141">
        <v>20.0</v>
      </c>
      <c r="H549" s="56">
        <f t="shared" si="17"/>
        <v>24.25</v>
      </c>
    </row>
    <row r="550">
      <c r="A550" s="53">
        <v>8.0</v>
      </c>
      <c r="B550" s="55" t="s">
        <v>232</v>
      </c>
      <c r="C550" s="55" t="str">
        <f>+IF(ISERROR(VLOOKUP($B550,Insumos!$C:$G,3,FALSE)),"",VLOOKUP($B550,Insumos!$C:$G,3,FALSE))</f>
        <v>GRAMOS</v>
      </c>
      <c r="D550" s="56">
        <f>+IF(ISERROR(VLOOKUP($B550,Insumos!$C:$G,2,FALSE)),"",VLOOKUP($B550,Insumos!$C:$G,2,FALSE))</f>
        <v>3529.411765</v>
      </c>
      <c r="E550" s="57">
        <f>+IF(ISERROR(VLOOKUP($B550,Insumos!$C:$G,5,FALSE)),"",VLOOKUP($B550,Insumos!$C:$G,5,FALSE))</f>
        <v>1000</v>
      </c>
      <c r="F550" s="55" t="str">
        <f>+IF(ISERROR(VLOOKUP($B550,Insumos!$C:$G,4,FALSE)),"",VLOOKUP($B550,Insumos!$C:$G,4,FALSE))</f>
        <v>GRAMOS</v>
      </c>
      <c r="G550" s="141">
        <v>40.0</v>
      </c>
      <c r="H550" s="56">
        <f t="shared" si="17"/>
        <v>141.18</v>
      </c>
    </row>
    <row r="551">
      <c r="A551" s="53">
        <v>9.0</v>
      </c>
      <c r="B551" s="55" t="s">
        <v>106</v>
      </c>
      <c r="C551" s="55" t="str">
        <f>+IF(ISERROR(VLOOKUP($B551,Insumos!$C:$G,3,FALSE)),"",VLOOKUP($B551,Insumos!$C:$G,3,FALSE))</f>
        <v>GRAMOS</v>
      </c>
      <c r="D551" s="56">
        <f>+IF(ISERROR(VLOOKUP($B551,Insumos!$C:$G,2,FALSE)),"",VLOOKUP($B551,Insumos!$C:$G,2,FALSE))</f>
        <v>1159.89</v>
      </c>
      <c r="E551" s="57">
        <f>+IF(ISERROR(VLOOKUP($B551,Insumos!$C:$G,5,FALSE)),"",VLOOKUP($B551,Insumos!$C:$G,5,FALSE))</f>
        <v>231</v>
      </c>
      <c r="F551" s="55" t="str">
        <f>+IF(ISERROR(VLOOKUP($B551,Insumos!$C:$G,4,FALSE)),"",VLOOKUP($B551,Insumos!$C:$G,4,FALSE))</f>
        <v>GRAMOS</v>
      </c>
      <c r="G551" s="141">
        <v>35.0</v>
      </c>
      <c r="H551" s="56">
        <f t="shared" si="17"/>
        <v>175.74</v>
      </c>
    </row>
    <row r="552">
      <c r="A552" s="53">
        <v>10.0</v>
      </c>
      <c r="B552" s="55" t="s">
        <v>124</v>
      </c>
      <c r="C552" s="55" t="str">
        <f>+IF(ISERROR(VLOOKUP($B552,Insumos!$C:$G,3,FALSE)),"",VLOOKUP($B552,Insumos!$C:$G,3,FALSE))</f>
        <v>GRAMOS</v>
      </c>
      <c r="D552" s="56">
        <f>+IF(ISERROR(VLOOKUP($B552,Insumos!$C:$G,2,FALSE)),"",VLOOKUP($B552,Insumos!$C:$G,2,FALSE))</f>
        <v>3529.411765</v>
      </c>
      <c r="E552" s="57">
        <f>+IF(ISERROR(VLOOKUP($B552,Insumos!$C:$G,5,FALSE)),"",VLOOKUP($B552,Insumos!$C:$G,5,FALSE))</f>
        <v>1000</v>
      </c>
      <c r="F552" s="55" t="str">
        <f>+IF(ISERROR(VLOOKUP($B552,Insumos!$C:$G,4,FALSE)),"",VLOOKUP($B552,Insumos!$C:$G,4,FALSE))</f>
        <v>GRAMOS</v>
      </c>
      <c r="G552" s="141">
        <v>45.0</v>
      </c>
      <c r="H552" s="56">
        <f t="shared" si="17"/>
        <v>158.82</v>
      </c>
    </row>
    <row r="553">
      <c r="A553" s="53">
        <v>11.0</v>
      </c>
      <c r="B553" s="55" t="s">
        <v>413</v>
      </c>
      <c r="C553" s="55" t="str">
        <f>+IF(ISERROR(VLOOKUP($B553,Insumos!$C:$G,3,FALSE)),"",VLOOKUP($B553,Insumos!$C:$G,3,FALSE))</f>
        <v>GRAMOS</v>
      </c>
      <c r="D553" s="56">
        <f>+IF(ISERROR(VLOOKUP($B553,Insumos!$C:$G,2,FALSE)),"",VLOOKUP($B553,Insumos!$C:$G,2,FALSE))</f>
        <v>1640.54</v>
      </c>
      <c r="E553" s="57">
        <f>+IF(ISERROR(VLOOKUP($B553,Insumos!$C:$G,5,FALSE)),"",VLOOKUP($B553,Insumos!$C:$G,5,FALSE))</f>
        <v>700</v>
      </c>
      <c r="F553" s="55" t="str">
        <f>+IF(ISERROR(VLOOKUP($B553,Insumos!$C:$G,4,FALSE)),"",VLOOKUP($B553,Insumos!$C:$G,4,FALSE))</f>
        <v>GRAMOS</v>
      </c>
      <c r="G553" s="141">
        <v>50.0</v>
      </c>
      <c r="H553" s="56">
        <f t="shared" si="17"/>
        <v>117.18</v>
      </c>
    </row>
    <row r="554">
      <c r="A554" s="53">
        <v>12.0</v>
      </c>
      <c r="B554" s="55" t="s">
        <v>132</v>
      </c>
      <c r="C554" s="55" t="str">
        <f>+IF(ISERROR(VLOOKUP($B554,Insumos!$C:$G,3,FALSE)),"",VLOOKUP($B554,Insumos!$C:$G,3,FALSE))</f>
        <v>UNIDAD</v>
      </c>
      <c r="D554" s="56">
        <f>+IF(ISERROR(VLOOKUP($B554,Insumos!$C:$G,2,FALSE)),"",VLOOKUP($B554,Insumos!$C:$G,2,FALSE))</f>
        <v>180</v>
      </c>
      <c r="E554" s="57">
        <f>+IF(ISERROR(VLOOKUP($B554,Insumos!$C:$G,5,FALSE)),"",VLOOKUP($B554,Insumos!$C:$G,5,FALSE))</f>
        <v>1</v>
      </c>
      <c r="F554" s="55" t="str">
        <f>+IF(ISERROR(VLOOKUP($B554,Insumos!$C:$G,4,FALSE)),"",VLOOKUP($B554,Insumos!$C:$G,4,FALSE))</f>
        <v>UNIDAD</v>
      </c>
      <c r="G554" s="141">
        <v>1.0</v>
      </c>
      <c r="H554" s="56">
        <f t="shared" si="17"/>
        <v>180</v>
      </c>
    </row>
    <row r="555">
      <c r="A555" s="53">
        <v>13.0</v>
      </c>
      <c r="B555" s="55" t="s">
        <v>305</v>
      </c>
      <c r="C555" s="55" t="str">
        <f>+IF(ISERROR(VLOOKUP($B555,Insumos!$C:$G,3,FALSE)),"",VLOOKUP($B555,Insumos!$C:$G,3,FALSE))</f>
        <v>UNIDAD</v>
      </c>
      <c r="D555" s="56">
        <f>+IF(ISERROR(VLOOKUP($B555,Insumos!$C:$G,2,FALSE)),"",VLOOKUP($B555,Insumos!$C:$G,2,FALSE))</f>
        <v>52</v>
      </c>
      <c r="E555" s="57">
        <f>+IF(ISERROR(VLOOKUP($B555,Insumos!$C:$G,5,FALSE)),"",VLOOKUP($B555,Insumos!$C:$G,5,FALSE))</f>
        <v>1</v>
      </c>
      <c r="F555" s="55" t="str">
        <f>+IF(ISERROR(VLOOKUP($B555,Insumos!$C:$G,4,FALSE)),"",VLOOKUP($B555,Insumos!$C:$G,4,FALSE))</f>
        <v>UNIDAD</v>
      </c>
      <c r="G555" s="141">
        <v>1.0</v>
      </c>
      <c r="H555" s="56">
        <f t="shared" si="17"/>
        <v>52</v>
      </c>
    </row>
    <row r="556">
      <c r="A556" s="53">
        <v>14.0</v>
      </c>
      <c r="B556" s="55" t="s">
        <v>309</v>
      </c>
      <c r="C556" s="55" t="str">
        <f>+IF(ISERROR(VLOOKUP($B556,Insumos!$C:$G,3,FALSE)),"",VLOOKUP($B556,Insumos!$C:$G,3,FALSE))</f>
        <v>UNIDAD</v>
      </c>
      <c r="D556" s="56">
        <f>+IF(ISERROR(VLOOKUP($B556,Insumos!$C:$G,2,FALSE)),"",VLOOKUP($B556,Insumos!$C:$G,2,FALSE))</f>
        <v>23.53</v>
      </c>
      <c r="E556" s="57">
        <f>+IF(ISERROR(VLOOKUP($B556,Insumos!$C:$G,5,FALSE)),"",VLOOKUP($B556,Insumos!$C:$G,5,FALSE))</f>
        <v>1</v>
      </c>
      <c r="F556" s="55" t="str">
        <f>+IF(ISERROR(VLOOKUP($B556,Insumos!$C:$G,4,FALSE)),"",VLOOKUP($B556,Insumos!$C:$G,4,FALSE))</f>
        <v>UNIDAD</v>
      </c>
      <c r="G556" s="141">
        <v>1.0</v>
      </c>
      <c r="H556" s="56">
        <f t="shared" si="17"/>
        <v>23.53</v>
      </c>
    </row>
    <row r="557">
      <c r="A557" s="53">
        <v>15.0</v>
      </c>
      <c r="B557" s="55" t="s">
        <v>310</v>
      </c>
      <c r="C557" s="55" t="str">
        <f>+IF(ISERROR(VLOOKUP($B557,Insumos!$C:$G,3,FALSE)),"",VLOOKUP($B557,Insumos!$C:$G,3,FALSE))</f>
        <v>UNIDAD</v>
      </c>
      <c r="D557" s="56">
        <f>+IF(ISERROR(VLOOKUP($B557,Insumos!$C:$G,2,FALSE)),"",VLOOKUP($B557,Insumos!$C:$G,2,FALSE))</f>
        <v>15.13</v>
      </c>
      <c r="E557" s="57">
        <f>+IF(ISERROR(VLOOKUP($B557,Insumos!$C:$G,5,FALSE)),"",VLOOKUP($B557,Insumos!$C:$G,5,FALSE))</f>
        <v>1</v>
      </c>
      <c r="F557" s="55" t="str">
        <f>+IF(ISERROR(VLOOKUP($B557,Insumos!$C:$G,4,FALSE)),"",VLOOKUP($B557,Insumos!$C:$G,4,FALSE))</f>
        <v>UNIDAD</v>
      </c>
      <c r="G557" s="141">
        <v>1.0</v>
      </c>
      <c r="H557" s="56">
        <f t="shared" si="17"/>
        <v>15.13</v>
      </c>
    </row>
    <row r="558">
      <c r="A558" s="53">
        <v>16.0</v>
      </c>
      <c r="B558" s="55" t="s">
        <v>314</v>
      </c>
      <c r="C558" s="55" t="str">
        <f>+IF(ISERROR(VLOOKUP($B558,Insumos!$C:$G,3,FALSE)),"",VLOOKUP($B558,Insumos!$C:$G,3,FALSE))</f>
        <v>UNIDAD</v>
      </c>
      <c r="D558" s="56">
        <f>+IF(ISERROR(VLOOKUP($B558,Insumos!$C:$G,2,FALSE)),"",VLOOKUP($B558,Insumos!$C:$G,2,FALSE))</f>
        <v>10.5</v>
      </c>
      <c r="E558" s="57">
        <f>+IF(ISERROR(VLOOKUP($B558,Insumos!$C:$G,5,FALSE)),"",VLOOKUP($B558,Insumos!$C:$G,5,FALSE))</f>
        <v>1</v>
      </c>
      <c r="F558" s="55" t="str">
        <f>+IF(ISERROR(VLOOKUP($B558,Insumos!$C:$G,4,FALSE)),"",VLOOKUP($B558,Insumos!$C:$G,4,FALSE))</f>
        <v>UNIDAD</v>
      </c>
      <c r="G558" s="141">
        <v>1.0</v>
      </c>
      <c r="H558" s="56">
        <f t="shared" si="17"/>
        <v>10.5</v>
      </c>
    </row>
    <row r="559">
      <c r="A559" s="53">
        <v>17.0</v>
      </c>
      <c r="B559" s="55" t="s">
        <v>311</v>
      </c>
      <c r="C559" s="55" t="str">
        <f>+IF(ISERROR(VLOOKUP($B559,Insumos!$C:$G,3,FALSE)),"",VLOOKUP($B559,Insumos!$C:$G,3,FALSE))</f>
        <v>UNIDAD</v>
      </c>
      <c r="D559" s="56">
        <f>+IF(ISERROR(VLOOKUP($B559,Insumos!$C:$G,2,FALSE)),"",VLOOKUP($B559,Insumos!$C:$G,2,FALSE))</f>
        <v>75.25</v>
      </c>
      <c r="E559" s="57">
        <f>+IF(ISERROR(VLOOKUP($B559,Insumos!$C:$G,5,FALSE)),"",VLOOKUP($B559,Insumos!$C:$G,5,FALSE))</f>
        <v>1</v>
      </c>
      <c r="F559" s="55" t="str">
        <f>+IF(ISERROR(VLOOKUP($B559,Insumos!$C:$G,4,FALSE)),"",VLOOKUP($B559,Insumos!$C:$G,4,FALSE))</f>
        <v>UNIDAD</v>
      </c>
      <c r="G559" s="141">
        <v>1.0</v>
      </c>
      <c r="H559" s="56">
        <f t="shared" si="17"/>
        <v>75.25</v>
      </c>
    </row>
    <row r="560">
      <c r="A560" s="53">
        <v>18.0</v>
      </c>
      <c r="B560" s="55" t="s">
        <v>312</v>
      </c>
      <c r="C560" s="55" t="str">
        <f>+IF(ISERROR(VLOOKUP($B560,Insumos!$C:$G,3,FALSE)),"",VLOOKUP($B560,Insumos!$C:$G,3,FALSE))</f>
        <v>UNIDAD</v>
      </c>
      <c r="D560" s="56">
        <f>+IF(ISERROR(VLOOKUP($B560,Insumos!$C:$G,2,FALSE)),"",VLOOKUP($B560,Insumos!$C:$G,2,FALSE))</f>
        <v>90.25</v>
      </c>
      <c r="E560" s="57">
        <f>+IF(ISERROR(VLOOKUP($B560,Insumos!$C:$G,5,FALSE)),"",VLOOKUP($B560,Insumos!$C:$G,5,FALSE))</f>
        <v>1</v>
      </c>
      <c r="F560" s="55" t="str">
        <f>+IF(ISERROR(VLOOKUP($B560,Insumos!$C:$G,4,FALSE)),"",VLOOKUP($B560,Insumos!$C:$G,4,FALSE))</f>
        <v>UNIDAD</v>
      </c>
      <c r="G560" s="141">
        <v>1.0</v>
      </c>
      <c r="H560" s="56">
        <f t="shared" si="17"/>
        <v>90.25</v>
      </c>
    </row>
    <row r="561">
      <c r="A561" s="53">
        <v>19.0</v>
      </c>
      <c r="B561" s="55" t="s">
        <v>313</v>
      </c>
      <c r="C561" s="55" t="str">
        <f>+IF(ISERROR(VLOOKUP($B561,Insumos!$C:$G,3,FALSE)),"",VLOOKUP($B561,Insumos!$C:$G,3,FALSE))</f>
        <v>GRAMOS</v>
      </c>
      <c r="D561" s="56">
        <f>+IF(ISERROR(VLOOKUP($B561,Insumos!$C:$G,2,FALSE)),"",VLOOKUP($B561,Insumos!$C:$G,2,FALSE))</f>
        <v>6750</v>
      </c>
      <c r="E561" s="57">
        <f>+IF(ISERROR(VLOOKUP($B561,Insumos!$C:$G,5,FALSE)),"",VLOOKUP($B561,Insumos!$C:$G,5,FALSE))</f>
        <v>1000</v>
      </c>
      <c r="F561" s="55" t="str">
        <f>+IF(ISERROR(VLOOKUP($B561,Insumos!$C:$G,4,FALSE)),"",VLOOKUP($B561,Insumos!$C:$G,4,FALSE))</f>
        <v>GRAMOS</v>
      </c>
      <c r="G561" s="141">
        <v>8.0</v>
      </c>
      <c r="H561" s="56">
        <f t="shared" si="17"/>
        <v>54</v>
      </c>
    </row>
    <row r="562">
      <c r="A562" s="53">
        <v>20.0</v>
      </c>
      <c r="B562" s="55" t="s">
        <v>156</v>
      </c>
      <c r="C562" s="55" t="str">
        <f>+IF(ISERROR(VLOOKUP($B562,Insumos!$C:$G,3,FALSE)),"",VLOOKUP($B562,Insumos!$C:$G,3,FALSE))</f>
        <v>GRAMOS</v>
      </c>
      <c r="D562" s="56">
        <f>+IF(ISERROR(VLOOKUP($B562,Insumos!$C:$G,2,FALSE)),"",VLOOKUP($B562,Insumos!$C:$G,2,FALSE))</f>
        <v>909</v>
      </c>
      <c r="E562" s="57">
        <f>+IF(ISERROR(VLOOKUP($B562,Insumos!$C:$G,5,FALSE)),"",VLOOKUP($B562,Insumos!$C:$G,5,FALSE))</f>
        <v>1000</v>
      </c>
      <c r="F562" s="55" t="str">
        <f>+IF(ISERROR(VLOOKUP($B562,Insumos!$C:$G,4,FALSE)),"",VLOOKUP($B562,Insumos!$C:$G,4,FALSE))</f>
        <v>GRAMOS</v>
      </c>
      <c r="G562" s="141">
        <v>8.0</v>
      </c>
      <c r="H562" s="56">
        <f t="shared" si="17"/>
        <v>7.27</v>
      </c>
    </row>
    <row r="563">
      <c r="A563" s="53">
        <v>21.0</v>
      </c>
      <c r="B563" s="55" t="s">
        <v>303</v>
      </c>
      <c r="C563" s="55" t="str">
        <f>+IF(ISERROR(VLOOKUP($B563,Insumos!$C:$G,3,FALSE)),"",VLOOKUP($B563,Insumos!$C:$G,3,FALSE))</f>
        <v>UNIDAD</v>
      </c>
      <c r="D563" s="56">
        <f>+IF(ISERROR(VLOOKUP($B563,Insumos!$C:$G,2,FALSE)),"",VLOOKUP($B563,Insumos!$C:$G,2,FALSE))</f>
        <v>10</v>
      </c>
      <c r="E563" s="57">
        <f>+IF(ISERROR(VLOOKUP($B563,Insumos!$C:$G,5,FALSE)),"",VLOOKUP($B563,Insumos!$C:$G,5,FALSE))</f>
        <v>1</v>
      </c>
      <c r="F563" s="55" t="str">
        <f>+IF(ISERROR(VLOOKUP($B563,Insumos!$C:$G,4,FALSE)),"",VLOOKUP($B563,Insumos!$C:$G,4,FALSE))</f>
        <v>UNIDAD</v>
      </c>
      <c r="G563" s="141">
        <v>2.0</v>
      </c>
      <c r="H563" s="56">
        <f t="shared" si="17"/>
        <v>20</v>
      </c>
    </row>
    <row r="564">
      <c r="A564" s="53">
        <v>22.0</v>
      </c>
      <c r="B564" s="55" t="s">
        <v>304</v>
      </c>
      <c r="C564" s="55" t="str">
        <f>+IF(ISERROR(VLOOKUP($B564,Insumos!$C:$G,3,FALSE)),"",VLOOKUP($B564,Insumos!$C:$G,3,FALSE))</f>
        <v>UNIDAD</v>
      </c>
      <c r="D564" s="56">
        <f>+IF(ISERROR(VLOOKUP($B564,Insumos!$C:$G,2,FALSE)),"",VLOOKUP($B564,Insumos!$C:$G,2,FALSE))</f>
        <v>9</v>
      </c>
      <c r="E564" s="57">
        <f>+IF(ISERROR(VLOOKUP($B564,Insumos!$C:$G,5,FALSE)),"",VLOOKUP($B564,Insumos!$C:$G,5,FALSE))</f>
        <v>1</v>
      </c>
      <c r="F564" s="55" t="str">
        <f>+IF(ISERROR(VLOOKUP($B564,Insumos!$C:$G,4,FALSE)),"",VLOOKUP($B564,Insumos!$C:$G,4,FALSE))</f>
        <v>UNIDAD</v>
      </c>
      <c r="G564" s="141">
        <v>2.0</v>
      </c>
      <c r="H564" s="56">
        <f t="shared" si="17"/>
        <v>18</v>
      </c>
    </row>
    <row r="565">
      <c r="A565" s="53">
        <v>23.0</v>
      </c>
      <c r="B565" s="55" t="s">
        <v>315</v>
      </c>
      <c r="C565" s="55" t="str">
        <f>+IF(ISERROR(VLOOKUP($B565,Insumos!$C:$G,3,FALSE)),"",VLOOKUP($B565,Insumos!$C:$G,3,FALSE))</f>
        <v>UNIDAD</v>
      </c>
      <c r="D565" s="56">
        <f>+IF(ISERROR(VLOOKUP($B565,Insumos!$C:$G,2,FALSE)),"",VLOOKUP($B565,Insumos!$C:$G,2,FALSE))</f>
        <v>170</v>
      </c>
      <c r="E565" s="57">
        <f>+IF(ISERROR(VLOOKUP($B565,Insumos!$C:$G,5,FALSE)),"",VLOOKUP($B565,Insumos!$C:$G,5,FALSE))</f>
        <v>1</v>
      </c>
      <c r="F565" s="55" t="str">
        <f>+IF(ISERROR(VLOOKUP($B565,Insumos!$C:$G,4,FALSE)),"",VLOOKUP($B565,Insumos!$C:$G,4,FALSE))</f>
        <v>UNIDAD</v>
      </c>
      <c r="G565" s="141">
        <v>1.0</v>
      </c>
      <c r="H565" s="56">
        <f t="shared" si="17"/>
        <v>170</v>
      </c>
    </row>
    <row r="566">
      <c r="A566" s="53">
        <v>24.0</v>
      </c>
      <c r="B566" s="153"/>
      <c r="C566" s="55" t="str">
        <f>+IF(ISERROR(VLOOKUP($B566,Insumos!$C:$G,3,FALSE)),"",VLOOKUP($B566,Insumos!$C:$G,3,FALSE))</f>
        <v/>
      </c>
      <c r="D566" s="56" t="str">
        <f>+IF(ISERROR(VLOOKUP($B566,Insumos!$C:$G,2,FALSE)),"",VLOOKUP($B566,Insumos!$C:$G,2,FALSE))</f>
        <v/>
      </c>
      <c r="E566" s="57" t="str">
        <f>+IF(ISERROR(VLOOKUP($B566,Insumos!$C:$G,5,FALSE)),"",VLOOKUP($B566,Insumos!$C:$G,5,FALSE))</f>
        <v/>
      </c>
      <c r="F566" s="55" t="str">
        <f>+IF(ISERROR(VLOOKUP($B566,Insumos!$C:$G,4,FALSE)),"",VLOOKUP($B566,Insumos!$C:$G,4,FALSE))</f>
        <v/>
      </c>
      <c r="G566" s="141"/>
      <c r="H566" s="56">
        <f t="shared" si="17"/>
        <v>0</v>
      </c>
    </row>
    <row r="567">
      <c r="A567" s="53">
        <v>25.0</v>
      </c>
      <c r="B567" s="153"/>
      <c r="C567" s="55" t="str">
        <f>+IF(ISERROR(VLOOKUP($B567,Insumos!$C:$G,3,FALSE)),"",VLOOKUP($B567,Insumos!$C:$G,3,FALSE))</f>
        <v/>
      </c>
      <c r="D567" s="56" t="str">
        <f>+IF(ISERROR(VLOOKUP($B567,Insumos!$C:$G,2,FALSE)),"",VLOOKUP($B567,Insumos!$C:$G,2,FALSE))</f>
        <v/>
      </c>
      <c r="E567" s="57" t="str">
        <f>+IF(ISERROR(VLOOKUP($B567,Insumos!$C:$G,5,FALSE)),"",VLOOKUP($B567,Insumos!$C:$G,5,FALSE))</f>
        <v/>
      </c>
      <c r="F567" s="55" t="str">
        <f>+IF(ISERROR(VLOOKUP($B567,Insumos!$C:$G,4,FALSE)),"",VLOOKUP($B567,Insumos!$C:$G,4,FALSE))</f>
        <v/>
      </c>
      <c r="G567" s="141"/>
      <c r="H567" s="56">
        <f t="shared" si="17"/>
        <v>0</v>
      </c>
    </row>
    <row r="568">
      <c r="A568" s="42"/>
      <c r="B568" s="140"/>
      <c r="C568" s="41"/>
      <c r="D568" s="44"/>
      <c r="E568" s="45"/>
      <c r="F568" s="41"/>
      <c r="G568" s="67" t="s">
        <v>566</v>
      </c>
      <c r="H568" s="68">
        <f>+SUM(H543:H567)</f>
        <v>1493.07</v>
      </c>
    </row>
    <row r="569">
      <c r="A569" s="42"/>
      <c r="B569" s="140"/>
      <c r="C569" s="41"/>
      <c r="D569" s="44"/>
      <c r="E569" s="45"/>
      <c r="F569" s="41"/>
      <c r="G569" s="67" t="s">
        <v>569</v>
      </c>
      <c r="H569" s="142">
        <f>+H568/10</f>
        <v>149.307</v>
      </c>
    </row>
    <row r="570">
      <c r="A570" s="42"/>
      <c r="B570" s="140"/>
      <c r="C570" s="41"/>
      <c r="D570" s="44"/>
      <c r="E570" s="45"/>
      <c r="F570" s="41"/>
      <c r="G570" s="67" t="s">
        <v>570</v>
      </c>
      <c r="H570" s="143">
        <f>(H568+H569)*1.19</f>
        <v>1954.42863</v>
      </c>
    </row>
    <row r="571">
      <c r="A571" s="42"/>
      <c r="B571" s="140"/>
      <c r="C571" s="41"/>
      <c r="D571" s="44"/>
      <c r="E571" s="45"/>
      <c r="F571" s="41"/>
      <c r="G571" s="67" t="s">
        <v>571</v>
      </c>
      <c r="H571" s="144">
        <f>+H570/H572</f>
        <v>0.3011446271</v>
      </c>
    </row>
    <row r="572">
      <c r="A572" s="42"/>
      <c r="B572" s="140"/>
      <c r="C572" s="41"/>
      <c r="D572" s="44"/>
      <c r="E572" s="45"/>
      <c r="F572" s="41"/>
      <c r="G572" s="67" t="s">
        <v>572</v>
      </c>
      <c r="H572" s="145">
        <v>6490.0</v>
      </c>
    </row>
    <row r="575">
      <c r="A575" s="138" t="s">
        <v>562</v>
      </c>
      <c r="B575" s="139" t="s">
        <v>433</v>
      </c>
      <c r="C575" s="34"/>
      <c r="D575" s="35"/>
      <c r="E575" s="36"/>
      <c r="F575" s="37"/>
      <c r="G575" s="38"/>
      <c r="H575" s="35"/>
    </row>
    <row r="576">
      <c r="A576" s="42"/>
      <c r="B576" s="140"/>
      <c r="C576" s="42"/>
      <c r="D576" s="44"/>
      <c r="E576" s="45"/>
      <c r="F576" s="42"/>
      <c r="G576" s="46"/>
      <c r="H576" s="44"/>
    </row>
    <row r="577">
      <c r="A577" s="48" t="s">
        <v>476</v>
      </c>
      <c r="B577" s="48" t="s">
        <v>477</v>
      </c>
      <c r="C577" s="48" t="s">
        <v>478</v>
      </c>
      <c r="D577" s="49" t="s">
        <v>564</v>
      </c>
      <c r="E577" s="50" t="s">
        <v>10</v>
      </c>
      <c r="F577" s="48" t="s">
        <v>480</v>
      </c>
      <c r="G577" s="51" t="s">
        <v>481</v>
      </c>
      <c r="H577" s="49" t="s">
        <v>565</v>
      </c>
    </row>
    <row r="578">
      <c r="A578" s="53">
        <v>1.0</v>
      </c>
      <c r="B578" s="55" t="s">
        <v>52</v>
      </c>
      <c r="C578" s="55" t="str">
        <f>+IF(ISERROR(VLOOKUP($B578,Insumos!$C:$G,3,FALSE)),"",VLOOKUP($B578,Insumos!$C:$G,3,FALSE))</f>
        <v>UNIDAD</v>
      </c>
      <c r="D578" s="56">
        <f>+IF(ISERROR(VLOOKUP($B578,Insumos!$C:$G,2,FALSE)),"",VLOOKUP($B578,Insumos!$C:$G,2,FALSE))</f>
        <v>5000</v>
      </c>
      <c r="E578" s="57">
        <f>+IF(ISERROR(VLOOKUP($B578,Insumos!$C:$G,5,FALSE)),"",VLOOKUP($B578,Insumos!$C:$G,5,FALSE))</f>
        <v>100</v>
      </c>
      <c r="F578" s="55" t="str">
        <f>+IF(ISERROR(VLOOKUP($B578,Insumos!$C:$G,4,FALSE)),"",VLOOKUP($B578,Insumos!$C:$G,4,FALSE))</f>
        <v>UNIDAD</v>
      </c>
      <c r="G578" s="141">
        <v>1.0</v>
      </c>
      <c r="H578" s="56">
        <f t="shared" ref="H578:H598" si="18">IF(ISERROR(ROUND(+D578/E578*G578,2)),0,ROUND(+D578/E578*G578,2))</f>
        <v>50</v>
      </c>
    </row>
    <row r="579">
      <c r="A579" s="53">
        <v>2.0</v>
      </c>
      <c r="B579" s="55" t="s">
        <v>106</v>
      </c>
      <c r="C579" s="55" t="str">
        <f>+IF(ISERROR(VLOOKUP($B579,Insumos!$C:$G,3,FALSE)),"",VLOOKUP($B579,Insumos!$C:$G,3,FALSE))</f>
        <v>GRAMOS</v>
      </c>
      <c r="D579" s="56">
        <f>+IF(ISERROR(VLOOKUP($B579,Insumos!$C:$G,2,FALSE)),"",VLOOKUP($B579,Insumos!$C:$G,2,FALSE))</f>
        <v>1159.89</v>
      </c>
      <c r="E579" s="57">
        <f>+IF(ISERROR(VLOOKUP($B579,Insumos!$C:$G,5,FALSE)),"",VLOOKUP($B579,Insumos!$C:$G,5,FALSE))</f>
        <v>231</v>
      </c>
      <c r="F579" s="55" t="str">
        <f>+IF(ISERROR(VLOOKUP($B579,Insumos!$C:$G,4,FALSE)),"",VLOOKUP($B579,Insumos!$C:$G,4,FALSE))</f>
        <v>GRAMOS</v>
      </c>
      <c r="G579" s="141">
        <v>70.0</v>
      </c>
      <c r="H579" s="56">
        <f t="shared" si="18"/>
        <v>351.48</v>
      </c>
    </row>
    <row r="580">
      <c r="A580" s="53">
        <v>3.0</v>
      </c>
      <c r="B580" s="55" t="s">
        <v>59</v>
      </c>
      <c r="C580" s="55" t="str">
        <f>+IF(ISERROR(VLOOKUP($B580,Insumos!$C:$G,3,FALSE)),"",VLOOKUP($B580,Insumos!$C:$G,3,FALSE))</f>
        <v>GRAMOS</v>
      </c>
      <c r="D580" s="56">
        <f>+IF(ISERROR(VLOOKUP($B580,Insumos!$C:$G,2,FALSE)),"",VLOOKUP($B580,Insumos!$C:$G,2,FALSE))</f>
        <v>3235</v>
      </c>
      <c r="E580" s="57">
        <f>+IF(ISERROR(VLOOKUP($B580,Insumos!$C:$G,5,FALSE)),"",VLOOKUP($B580,Insumos!$C:$G,5,FALSE))</f>
        <v>500</v>
      </c>
      <c r="F580" s="55" t="str">
        <f>+IF(ISERROR(VLOOKUP($B580,Insumos!$C:$G,4,FALSE)),"",VLOOKUP($B580,Insumos!$C:$G,4,FALSE))</f>
        <v>GRAMOS</v>
      </c>
      <c r="G580" s="141">
        <v>40.0</v>
      </c>
      <c r="H580" s="56">
        <f t="shared" si="18"/>
        <v>258.8</v>
      </c>
    </row>
    <row r="581">
      <c r="A581" s="53">
        <v>4.0</v>
      </c>
      <c r="B581" s="55" t="s">
        <v>178</v>
      </c>
      <c r="C581" s="55" t="str">
        <f>+IF(ISERROR(VLOOKUP($B581,Insumos!$C:$G,3,FALSE)),"",VLOOKUP($B581,Insumos!$C:$G,3,FALSE))</f>
        <v>GRAMOS</v>
      </c>
      <c r="D581" s="56">
        <f>+IF(ISERROR(VLOOKUP($B581,Insumos!$C:$G,2,FALSE)),"",VLOOKUP($B581,Insumos!$C:$G,2,FALSE))</f>
        <v>433</v>
      </c>
      <c r="E581" s="57">
        <f>+IF(ISERROR(VLOOKUP($B581,Insumos!$C:$G,5,FALSE)),"",VLOOKUP($B581,Insumos!$C:$G,5,FALSE))</f>
        <v>300</v>
      </c>
      <c r="F581" s="55" t="str">
        <f>+IF(ISERROR(VLOOKUP($B581,Insumos!$C:$G,4,FALSE)),"",VLOOKUP($B581,Insumos!$C:$G,4,FALSE))</f>
        <v>GRAMOS</v>
      </c>
      <c r="G581" s="141">
        <v>10.0</v>
      </c>
      <c r="H581" s="56">
        <f t="shared" si="18"/>
        <v>14.43</v>
      </c>
    </row>
    <row r="582">
      <c r="A582" s="53">
        <v>5.0</v>
      </c>
      <c r="B582" s="55" t="s">
        <v>232</v>
      </c>
      <c r="C582" s="55" t="str">
        <f>+IF(ISERROR(VLOOKUP($B582,Insumos!$C:$G,3,FALSE)),"",VLOOKUP($B582,Insumos!$C:$G,3,FALSE))</f>
        <v>GRAMOS</v>
      </c>
      <c r="D582" s="56">
        <f>+IF(ISERROR(VLOOKUP($B582,Insumos!$C:$G,2,FALSE)),"",VLOOKUP($B582,Insumos!$C:$G,2,FALSE))</f>
        <v>3529.411765</v>
      </c>
      <c r="E582" s="57">
        <f>+IF(ISERROR(VLOOKUP($B582,Insumos!$C:$G,5,FALSE)),"",VLOOKUP($B582,Insumos!$C:$G,5,FALSE))</f>
        <v>1000</v>
      </c>
      <c r="F582" s="55" t="str">
        <f>+IF(ISERROR(VLOOKUP($B582,Insumos!$C:$G,4,FALSE)),"",VLOOKUP($B582,Insumos!$C:$G,4,FALSE))</f>
        <v>GRAMOS</v>
      </c>
      <c r="G582" s="141">
        <v>40.0</v>
      </c>
      <c r="H582" s="56">
        <f t="shared" si="18"/>
        <v>141.18</v>
      </c>
    </row>
    <row r="583">
      <c r="A583" s="53">
        <v>6.0</v>
      </c>
      <c r="B583" s="55" t="s">
        <v>54</v>
      </c>
      <c r="C583" s="55" t="str">
        <f>+IF(ISERROR(VLOOKUP($B583,Insumos!$C:$G,3,FALSE)),"",VLOOKUP($B583,Insumos!$C:$G,3,FALSE))</f>
        <v>UNIDAD</v>
      </c>
      <c r="D583" s="56">
        <f>+IF(ISERROR(VLOOKUP($B583,Insumos!$C:$G,2,FALSE)),"",VLOOKUP($B583,Insumos!$C:$G,2,FALSE))</f>
        <v>8000</v>
      </c>
      <c r="E583" s="57">
        <f>+IF(ISERROR(VLOOKUP($B583,Insumos!$C:$G,5,FALSE)),"",VLOOKUP($B583,Insumos!$C:$G,5,FALSE))</f>
        <v>36</v>
      </c>
      <c r="F583" s="55" t="str">
        <f>+IF(ISERROR(VLOOKUP($B583,Insumos!$C:$G,4,FALSE)),"",VLOOKUP($B583,Insumos!$C:$G,4,FALSE))</f>
        <v>UNIDAD</v>
      </c>
      <c r="G583" s="141">
        <v>0.2</v>
      </c>
      <c r="H583" s="56">
        <f t="shared" si="18"/>
        <v>44.44</v>
      </c>
    </row>
    <row r="584">
      <c r="A584" s="53">
        <v>7.0</v>
      </c>
      <c r="B584" s="55" t="s">
        <v>420</v>
      </c>
      <c r="C584" s="55" t="str">
        <f>+IF(ISERROR(VLOOKUP($B584,Insumos!$C:$G,3,FALSE)),"",VLOOKUP($B584,Insumos!$C:$G,3,FALSE))</f>
        <v>GRAMOS</v>
      </c>
      <c r="D584" s="56">
        <f>+IF(ISERROR(VLOOKUP($B584,Insumos!$C:$G,2,FALSE)),"",VLOOKUP($B584,Insumos!$C:$G,2,FALSE))</f>
        <v>1500</v>
      </c>
      <c r="E584" s="57">
        <f>+IF(ISERROR(VLOOKUP($B584,Insumos!$C:$G,5,FALSE)),"",VLOOKUP($B584,Insumos!$C:$G,5,FALSE))</f>
        <v>1000</v>
      </c>
      <c r="F584" s="55" t="str">
        <f>+IF(ISERROR(VLOOKUP($B584,Insumos!$C:$G,4,FALSE)),"",VLOOKUP($B584,Insumos!$C:$G,4,FALSE))</f>
        <v>GRAMOS</v>
      </c>
      <c r="G584" s="141">
        <v>5.0</v>
      </c>
      <c r="H584" s="56">
        <f t="shared" si="18"/>
        <v>7.5</v>
      </c>
    </row>
    <row r="585">
      <c r="A585" s="53">
        <v>8.0</v>
      </c>
      <c r="B585" s="55" t="s">
        <v>86</v>
      </c>
      <c r="C585" s="55" t="str">
        <f>+IF(ISERROR(VLOOKUP($B585,Insumos!$C:$G,3,FALSE)),"",VLOOKUP($B585,Insumos!$C:$G,3,FALSE))</f>
        <v>MILILITROS</v>
      </c>
      <c r="D585" s="56">
        <f>+IF(ISERROR(VLOOKUP($B585,Insumos!$C:$G,2,FALSE)),"",VLOOKUP($B585,Insumos!$C:$G,2,FALSE))</f>
        <v>0</v>
      </c>
      <c r="E585" s="57">
        <f>+IF(ISERROR(VLOOKUP($B585,Insumos!$C:$G,5,FALSE)),"",VLOOKUP($B585,Insumos!$C:$G,5,FALSE))</f>
        <v>0</v>
      </c>
      <c r="F585" s="55" t="str">
        <f>+IF(ISERROR(VLOOKUP($B585,Insumos!$C:$G,4,FALSE)),"",VLOOKUP($B585,Insumos!$C:$G,4,FALSE))</f>
        <v>MILILITROS</v>
      </c>
      <c r="G585" s="141">
        <v>5.0</v>
      </c>
      <c r="H585" s="56">
        <f t="shared" si="18"/>
        <v>0</v>
      </c>
    </row>
    <row r="586">
      <c r="A586" s="53">
        <v>9.0</v>
      </c>
      <c r="B586" s="55" t="s">
        <v>56</v>
      </c>
      <c r="C586" s="55" t="str">
        <f>+IF(ISERROR(VLOOKUP($B586,Insumos!$C:$G,3,FALSE)),"",VLOOKUP($B586,Insumos!$C:$G,3,FALSE))</f>
        <v>GRAMOS</v>
      </c>
      <c r="D586" s="56">
        <f>+IF(ISERROR(VLOOKUP($B586,Insumos!$C:$G,2,FALSE)),"",VLOOKUP($B586,Insumos!$C:$G,2,FALSE))</f>
        <v>1690</v>
      </c>
      <c r="E586" s="57">
        <f>+IF(ISERROR(VLOOKUP($B586,Insumos!$C:$G,5,FALSE)),"",VLOOKUP($B586,Insumos!$C:$G,5,FALSE))</f>
        <v>1000</v>
      </c>
      <c r="F586" s="55" t="str">
        <f>+IF(ISERROR(VLOOKUP($B586,Insumos!$C:$G,4,FALSE)),"",VLOOKUP($B586,Insumos!$C:$G,4,FALSE))</f>
        <v>GRAMOS</v>
      </c>
      <c r="G586" s="141">
        <v>5.0</v>
      </c>
      <c r="H586" s="56">
        <f t="shared" si="18"/>
        <v>8.45</v>
      </c>
    </row>
    <row r="587">
      <c r="A587" s="53">
        <v>10.0</v>
      </c>
      <c r="B587" s="55" t="s">
        <v>132</v>
      </c>
      <c r="C587" s="55" t="str">
        <f>+IF(ISERROR(VLOOKUP($B587,Insumos!$C:$G,3,FALSE)),"",VLOOKUP($B587,Insumos!$C:$G,3,FALSE))</f>
        <v>UNIDAD</v>
      </c>
      <c r="D587" s="56">
        <f>+IF(ISERROR(VLOOKUP($B587,Insumos!$C:$G,2,FALSE)),"",VLOOKUP($B587,Insumos!$C:$G,2,FALSE))</f>
        <v>180</v>
      </c>
      <c r="E587" s="57">
        <f>+IF(ISERROR(VLOOKUP($B587,Insumos!$C:$G,5,FALSE)),"",VLOOKUP($B587,Insumos!$C:$G,5,FALSE))</f>
        <v>1</v>
      </c>
      <c r="F587" s="55" t="str">
        <f>+IF(ISERROR(VLOOKUP($B587,Insumos!$C:$G,4,FALSE)),"",VLOOKUP($B587,Insumos!$C:$G,4,FALSE))</f>
        <v>UNIDAD</v>
      </c>
      <c r="G587" s="141">
        <v>1.0</v>
      </c>
      <c r="H587" s="56">
        <f t="shared" si="18"/>
        <v>180</v>
      </c>
    </row>
    <row r="588">
      <c r="A588" s="53">
        <v>11.0</v>
      </c>
      <c r="B588" s="55" t="s">
        <v>305</v>
      </c>
      <c r="C588" s="55" t="str">
        <f>+IF(ISERROR(VLOOKUP($B588,Insumos!$C:$G,3,FALSE)),"",VLOOKUP($B588,Insumos!$C:$G,3,FALSE))</f>
        <v>UNIDAD</v>
      </c>
      <c r="D588" s="56">
        <f>+IF(ISERROR(VLOOKUP($B588,Insumos!$C:$G,2,FALSE)),"",VLOOKUP($B588,Insumos!$C:$G,2,FALSE))</f>
        <v>52</v>
      </c>
      <c r="E588" s="57">
        <f>+IF(ISERROR(VLOOKUP($B588,Insumos!$C:$G,5,FALSE)),"",VLOOKUP($B588,Insumos!$C:$G,5,FALSE))</f>
        <v>1</v>
      </c>
      <c r="F588" s="55" t="str">
        <f>+IF(ISERROR(VLOOKUP($B588,Insumos!$C:$G,4,FALSE)),"",VLOOKUP($B588,Insumos!$C:$G,4,FALSE))</f>
        <v>UNIDAD</v>
      </c>
      <c r="G588" s="141">
        <v>1.0</v>
      </c>
      <c r="H588" s="56">
        <f t="shared" si="18"/>
        <v>52</v>
      </c>
    </row>
    <row r="589">
      <c r="A589" s="53">
        <v>12.0</v>
      </c>
      <c r="B589" s="55" t="s">
        <v>309</v>
      </c>
      <c r="C589" s="55" t="str">
        <f>+IF(ISERROR(VLOOKUP($B589,Insumos!$C:$G,3,FALSE)),"",VLOOKUP($B589,Insumos!$C:$G,3,FALSE))</f>
        <v>UNIDAD</v>
      </c>
      <c r="D589" s="56">
        <f>+IF(ISERROR(VLOOKUP($B589,Insumos!$C:$G,2,FALSE)),"",VLOOKUP($B589,Insumos!$C:$G,2,FALSE))</f>
        <v>23.53</v>
      </c>
      <c r="E589" s="57">
        <f>+IF(ISERROR(VLOOKUP($B589,Insumos!$C:$G,5,FALSE)),"",VLOOKUP($B589,Insumos!$C:$G,5,FALSE))</f>
        <v>1</v>
      </c>
      <c r="F589" s="55" t="str">
        <f>+IF(ISERROR(VLOOKUP($B589,Insumos!$C:$G,4,FALSE)),"",VLOOKUP($B589,Insumos!$C:$G,4,FALSE))</f>
        <v>UNIDAD</v>
      </c>
      <c r="G589" s="141">
        <v>1.0</v>
      </c>
      <c r="H589" s="56">
        <f t="shared" si="18"/>
        <v>23.53</v>
      </c>
    </row>
    <row r="590">
      <c r="A590" s="53">
        <v>13.0</v>
      </c>
      <c r="B590" s="55" t="s">
        <v>310</v>
      </c>
      <c r="C590" s="55" t="str">
        <f>+IF(ISERROR(VLOOKUP($B590,Insumos!$C:$G,3,FALSE)),"",VLOOKUP($B590,Insumos!$C:$G,3,FALSE))</f>
        <v>UNIDAD</v>
      </c>
      <c r="D590" s="56">
        <f>+IF(ISERROR(VLOOKUP($B590,Insumos!$C:$G,2,FALSE)),"",VLOOKUP($B590,Insumos!$C:$G,2,FALSE))</f>
        <v>15.13</v>
      </c>
      <c r="E590" s="57">
        <f>+IF(ISERROR(VLOOKUP($B590,Insumos!$C:$G,5,FALSE)),"",VLOOKUP($B590,Insumos!$C:$G,5,FALSE))</f>
        <v>1</v>
      </c>
      <c r="F590" s="55" t="str">
        <f>+IF(ISERROR(VLOOKUP($B590,Insumos!$C:$G,4,FALSE)),"",VLOOKUP($B590,Insumos!$C:$G,4,FALSE))</f>
        <v>UNIDAD</v>
      </c>
      <c r="G590" s="141">
        <v>1.0</v>
      </c>
      <c r="H590" s="56">
        <f t="shared" si="18"/>
        <v>15.13</v>
      </c>
    </row>
    <row r="591">
      <c r="A591" s="53">
        <v>14.0</v>
      </c>
      <c r="B591" s="55" t="s">
        <v>314</v>
      </c>
      <c r="C591" s="55" t="str">
        <f>+IF(ISERROR(VLOOKUP($B591,Insumos!$C:$G,3,FALSE)),"",VLOOKUP($B591,Insumos!$C:$G,3,FALSE))</f>
        <v>UNIDAD</v>
      </c>
      <c r="D591" s="56">
        <f>+IF(ISERROR(VLOOKUP($B591,Insumos!$C:$G,2,FALSE)),"",VLOOKUP($B591,Insumos!$C:$G,2,FALSE))</f>
        <v>10.5</v>
      </c>
      <c r="E591" s="57">
        <f>+IF(ISERROR(VLOOKUP($B591,Insumos!$C:$G,5,FALSE)),"",VLOOKUP($B591,Insumos!$C:$G,5,FALSE))</f>
        <v>1</v>
      </c>
      <c r="F591" s="55" t="str">
        <f>+IF(ISERROR(VLOOKUP($B591,Insumos!$C:$G,4,FALSE)),"",VLOOKUP($B591,Insumos!$C:$G,4,FALSE))</f>
        <v>UNIDAD</v>
      </c>
      <c r="G591" s="141">
        <v>1.0</v>
      </c>
      <c r="H591" s="56">
        <f t="shared" si="18"/>
        <v>10.5</v>
      </c>
    </row>
    <row r="592">
      <c r="A592" s="53">
        <v>15.0</v>
      </c>
      <c r="B592" s="55" t="s">
        <v>311</v>
      </c>
      <c r="C592" s="55" t="str">
        <f>+IF(ISERROR(VLOOKUP($B592,Insumos!$C:$G,3,FALSE)),"",VLOOKUP($B592,Insumos!$C:$G,3,FALSE))</f>
        <v>UNIDAD</v>
      </c>
      <c r="D592" s="56">
        <f>+IF(ISERROR(VLOOKUP($B592,Insumos!$C:$G,2,FALSE)),"",VLOOKUP($B592,Insumos!$C:$G,2,FALSE))</f>
        <v>75.25</v>
      </c>
      <c r="E592" s="57">
        <f>+IF(ISERROR(VLOOKUP($B592,Insumos!$C:$G,5,FALSE)),"",VLOOKUP($B592,Insumos!$C:$G,5,FALSE))</f>
        <v>1</v>
      </c>
      <c r="F592" s="55" t="str">
        <f>+IF(ISERROR(VLOOKUP($B592,Insumos!$C:$G,4,FALSE)),"",VLOOKUP($B592,Insumos!$C:$G,4,FALSE))</f>
        <v>UNIDAD</v>
      </c>
      <c r="G592" s="141">
        <v>1.0</v>
      </c>
      <c r="H592" s="56">
        <f t="shared" si="18"/>
        <v>75.25</v>
      </c>
    </row>
    <row r="593">
      <c r="A593" s="53">
        <v>16.0</v>
      </c>
      <c r="B593" s="55" t="s">
        <v>312</v>
      </c>
      <c r="C593" s="55" t="str">
        <f>+IF(ISERROR(VLOOKUP($B593,Insumos!$C:$G,3,FALSE)),"",VLOOKUP($B593,Insumos!$C:$G,3,FALSE))</f>
        <v>UNIDAD</v>
      </c>
      <c r="D593" s="56">
        <f>+IF(ISERROR(VLOOKUP($B593,Insumos!$C:$G,2,FALSE)),"",VLOOKUP($B593,Insumos!$C:$G,2,FALSE))</f>
        <v>90.25</v>
      </c>
      <c r="E593" s="57">
        <f>+IF(ISERROR(VLOOKUP($B593,Insumos!$C:$G,5,FALSE)),"",VLOOKUP($B593,Insumos!$C:$G,5,FALSE))</f>
        <v>1</v>
      </c>
      <c r="F593" s="55" t="str">
        <f>+IF(ISERROR(VLOOKUP($B593,Insumos!$C:$G,4,FALSE)),"",VLOOKUP($B593,Insumos!$C:$G,4,FALSE))</f>
        <v>UNIDAD</v>
      </c>
      <c r="G593" s="141">
        <v>1.0</v>
      </c>
      <c r="H593" s="56">
        <f t="shared" si="18"/>
        <v>90.25</v>
      </c>
    </row>
    <row r="594">
      <c r="A594" s="53">
        <v>17.0</v>
      </c>
      <c r="B594" s="55" t="s">
        <v>313</v>
      </c>
      <c r="C594" s="55" t="str">
        <f>+IF(ISERROR(VLOOKUP($B594,Insumos!$C:$G,3,FALSE)),"",VLOOKUP($B594,Insumos!$C:$G,3,FALSE))</f>
        <v>GRAMOS</v>
      </c>
      <c r="D594" s="56">
        <f>+IF(ISERROR(VLOOKUP($B594,Insumos!$C:$G,2,FALSE)),"",VLOOKUP($B594,Insumos!$C:$G,2,FALSE))</f>
        <v>6750</v>
      </c>
      <c r="E594" s="57">
        <f>+IF(ISERROR(VLOOKUP($B594,Insumos!$C:$G,5,FALSE)),"",VLOOKUP($B594,Insumos!$C:$G,5,FALSE))</f>
        <v>1000</v>
      </c>
      <c r="F594" s="55" t="str">
        <f>+IF(ISERROR(VLOOKUP($B594,Insumos!$C:$G,4,FALSE)),"",VLOOKUP($B594,Insumos!$C:$G,4,FALSE))</f>
        <v>GRAMOS</v>
      </c>
      <c r="G594" s="141">
        <v>8.0</v>
      </c>
      <c r="H594" s="56">
        <f t="shared" si="18"/>
        <v>54</v>
      </c>
    </row>
    <row r="595">
      <c r="A595" s="53">
        <v>18.0</v>
      </c>
      <c r="B595" s="55" t="s">
        <v>156</v>
      </c>
      <c r="C595" s="55" t="str">
        <f>+IF(ISERROR(VLOOKUP($B595,Insumos!$C:$G,3,FALSE)),"",VLOOKUP($B595,Insumos!$C:$G,3,FALSE))</f>
        <v>GRAMOS</v>
      </c>
      <c r="D595" s="56">
        <f>+IF(ISERROR(VLOOKUP($B595,Insumos!$C:$G,2,FALSE)),"",VLOOKUP($B595,Insumos!$C:$G,2,FALSE))</f>
        <v>909</v>
      </c>
      <c r="E595" s="57">
        <f>+IF(ISERROR(VLOOKUP($B595,Insumos!$C:$G,5,FALSE)),"",VLOOKUP($B595,Insumos!$C:$G,5,FALSE))</f>
        <v>1000</v>
      </c>
      <c r="F595" s="55" t="str">
        <f>+IF(ISERROR(VLOOKUP($B595,Insumos!$C:$G,4,FALSE)),"",VLOOKUP($B595,Insumos!$C:$G,4,FALSE))</f>
        <v>GRAMOS</v>
      </c>
      <c r="G595" s="141">
        <v>8.0</v>
      </c>
      <c r="H595" s="56">
        <f t="shared" si="18"/>
        <v>7.27</v>
      </c>
    </row>
    <row r="596">
      <c r="A596" s="53">
        <v>19.0</v>
      </c>
      <c r="B596" s="55" t="s">
        <v>303</v>
      </c>
      <c r="C596" s="55" t="str">
        <f>+IF(ISERROR(VLOOKUP($B596,Insumos!$C:$G,3,FALSE)),"",VLOOKUP($B596,Insumos!$C:$G,3,FALSE))</f>
        <v>UNIDAD</v>
      </c>
      <c r="D596" s="56">
        <f>+IF(ISERROR(VLOOKUP($B596,Insumos!$C:$G,2,FALSE)),"",VLOOKUP($B596,Insumos!$C:$G,2,FALSE))</f>
        <v>10</v>
      </c>
      <c r="E596" s="57">
        <f>+IF(ISERROR(VLOOKUP($B596,Insumos!$C:$G,5,FALSE)),"",VLOOKUP($B596,Insumos!$C:$G,5,FALSE))</f>
        <v>1</v>
      </c>
      <c r="F596" s="55" t="str">
        <f>+IF(ISERROR(VLOOKUP($B596,Insumos!$C:$G,4,FALSE)),"",VLOOKUP($B596,Insumos!$C:$G,4,FALSE))</f>
        <v>UNIDAD</v>
      </c>
      <c r="G596" s="141">
        <v>2.0</v>
      </c>
      <c r="H596" s="56">
        <f t="shared" si="18"/>
        <v>20</v>
      </c>
    </row>
    <row r="597">
      <c r="A597" s="53">
        <v>20.0</v>
      </c>
      <c r="B597" s="55" t="s">
        <v>304</v>
      </c>
      <c r="C597" s="55" t="str">
        <f>+IF(ISERROR(VLOOKUP($B597,Insumos!$C:$G,3,FALSE)),"",VLOOKUP($B597,Insumos!$C:$G,3,FALSE))</f>
        <v>UNIDAD</v>
      </c>
      <c r="D597" s="56">
        <f>+IF(ISERROR(VLOOKUP($B597,Insumos!$C:$G,2,FALSE)),"",VLOOKUP($B597,Insumos!$C:$G,2,FALSE))</f>
        <v>9</v>
      </c>
      <c r="E597" s="57">
        <f>+IF(ISERROR(VLOOKUP($B597,Insumos!$C:$G,5,FALSE)),"",VLOOKUP($B597,Insumos!$C:$G,5,FALSE))</f>
        <v>1</v>
      </c>
      <c r="F597" s="55" t="str">
        <f>+IF(ISERROR(VLOOKUP($B597,Insumos!$C:$G,4,FALSE)),"",VLOOKUP($B597,Insumos!$C:$G,4,FALSE))</f>
        <v>UNIDAD</v>
      </c>
      <c r="G597" s="141">
        <v>2.0</v>
      </c>
      <c r="H597" s="56">
        <f t="shared" si="18"/>
        <v>18</v>
      </c>
    </row>
    <row r="598">
      <c r="A598" s="53">
        <v>21.0</v>
      </c>
      <c r="B598" s="55" t="s">
        <v>315</v>
      </c>
      <c r="C598" s="55" t="str">
        <f>+IF(ISERROR(VLOOKUP($B598,Insumos!$C:$G,3,FALSE)),"",VLOOKUP($B598,Insumos!$C:$G,3,FALSE))</f>
        <v>UNIDAD</v>
      </c>
      <c r="D598" s="56">
        <f>+IF(ISERROR(VLOOKUP($B598,Insumos!$C:$G,2,FALSE)),"",VLOOKUP($B598,Insumos!$C:$G,2,FALSE))</f>
        <v>170</v>
      </c>
      <c r="E598" s="57">
        <f>+IF(ISERROR(VLOOKUP($B598,Insumos!$C:$G,5,FALSE)),"",VLOOKUP($B598,Insumos!$C:$G,5,FALSE))</f>
        <v>1</v>
      </c>
      <c r="F598" s="55" t="str">
        <f>+IF(ISERROR(VLOOKUP($B598,Insumos!$C:$G,4,FALSE)),"",VLOOKUP($B598,Insumos!$C:$G,4,FALSE))</f>
        <v>UNIDAD</v>
      </c>
      <c r="G598" s="141">
        <v>1.0</v>
      </c>
      <c r="H598" s="56">
        <f t="shared" si="18"/>
        <v>170</v>
      </c>
    </row>
    <row r="599">
      <c r="A599" s="42"/>
      <c r="B599" s="140"/>
      <c r="C599" s="41"/>
      <c r="D599" s="44"/>
      <c r="E599" s="45"/>
      <c r="F599" s="41"/>
      <c r="G599" s="67" t="s">
        <v>566</v>
      </c>
      <c r="H599" s="68">
        <f>+SUM(H578:H598)</f>
        <v>1592.21</v>
      </c>
    </row>
    <row r="600">
      <c r="A600" s="42"/>
      <c r="B600" s="140"/>
      <c r="C600" s="41"/>
      <c r="D600" s="44"/>
      <c r="E600" s="45"/>
      <c r="F600" s="41"/>
      <c r="G600" s="67" t="s">
        <v>569</v>
      </c>
      <c r="H600" s="142">
        <f>+H599/10</f>
        <v>159.221</v>
      </c>
    </row>
    <row r="601">
      <c r="A601" s="42"/>
      <c r="B601" s="140"/>
      <c r="C601" s="41"/>
      <c r="D601" s="44"/>
      <c r="E601" s="45"/>
      <c r="F601" s="41"/>
      <c r="G601" s="67" t="s">
        <v>570</v>
      </c>
      <c r="H601" s="143">
        <f>(H599+H600)*1.19</f>
        <v>2084.20289</v>
      </c>
    </row>
    <row r="602">
      <c r="A602" s="42"/>
      <c r="B602" s="140"/>
      <c r="C602" s="41"/>
      <c r="D602" s="44"/>
      <c r="E602" s="45"/>
      <c r="F602" s="41"/>
      <c r="G602" s="67" t="s">
        <v>571</v>
      </c>
      <c r="H602" s="144">
        <f>+H601/H603</f>
        <v>0.321140661</v>
      </c>
    </row>
    <row r="603">
      <c r="A603" s="42"/>
      <c r="B603" s="140"/>
      <c r="C603" s="41"/>
      <c r="D603" s="44"/>
      <c r="E603" s="45"/>
      <c r="F603" s="41"/>
      <c r="G603" s="67" t="s">
        <v>572</v>
      </c>
      <c r="H603" s="145">
        <v>6490.0</v>
      </c>
    </row>
    <row r="606">
      <c r="A606" s="138" t="s">
        <v>562</v>
      </c>
      <c r="B606" s="139" t="s">
        <v>1086</v>
      </c>
      <c r="C606" s="34"/>
      <c r="D606" s="35"/>
      <c r="E606" s="36"/>
      <c r="F606" s="37"/>
      <c r="G606" s="38"/>
      <c r="H606" s="35"/>
    </row>
    <row r="607">
      <c r="A607" s="42"/>
      <c r="B607" s="140"/>
      <c r="C607" s="42"/>
      <c r="D607" s="44"/>
      <c r="E607" s="45"/>
      <c r="F607" s="42"/>
      <c r="G607" s="46"/>
      <c r="H607" s="44"/>
    </row>
    <row r="608">
      <c r="A608" s="48" t="s">
        <v>476</v>
      </c>
      <c r="B608" s="48" t="s">
        <v>477</v>
      </c>
      <c r="C608" s="48" t="s">
        <v>478</v>
      </c>
      <c r="D608" s="49" t="s">
        <v>564</v>
      </c>
      <c r="E608" s="50" t="s">
        <v>10</v>
      </c>
      <c r="F608" s="48" t="s">
        <v>480</v>
      </c>
      <c r="G608" s="51" t="s">
        <v>481</v>
      </c>
      <c r="H608" s="49" t="s">
        <v>565</v>
      </c>
    </row>
    <row r="609">
      <c r="A609" s="53">
        <v>1.0</v>
      </c>
      <c r="B609" s="55" t="s">
        <v>69</v>
      </c>
      <c r="C609" s="55" t="str">
        <f>+IF(ISERROR(VLOOKUP($B609,Insumos!$C:$G,3,FALSE)),"",VLOOKUP($B609,Insumos!$C:$G,3,FALSE))</f>
        <v>GRAMOS</v>
      </c>
      <c r="D609" s="56">
        <f>+IF(ISERROR(VLOOKUP($B609,Insumos!$C:$G,2,FALSE)),"",VLOOKUP($B609,Insumos!$C:$G,2,FALSE))</f>
        <v>2777.79</v>
      </c>
      <c r="E609" s="57">
        <f>+IF(ISERROR(VLOOKUP($B609,Insumos!$C:$G,5,FALSE)),"",VLOOKUP($B609,Insumos!$C:$G,5,FALSE))</f>
        <v>5700</v>
      </c>
      <c r="F609" s="55" t="str">
        <f>+IF(ISERROR(VLOOKUP($B609,Insumos!$C:$G,4,FALSE)),"",VLOOKUP($B609,Insumos!$C:$G,4,FALSE))</f>
        <v>GRAMOS</v>
      </c>
      <c r="G609" s="141">
        <v>110.0</v>
      </c>
      <c r="H609" s="56">
        <f t="shared" ref="H609:H629" si="19">IF(ISERROR(ROUND(+D609/E609*G609,2)),0,ROUND(+D609/E609*G609,2))</f>
        <v>53.61</v>
      </c>
    </row>
    <row r="610">
      <c r="A610" s="53">
        <v>2.0</v>
      </c>
      <c r="B610" s="55" t="s">
        <v>52</v>
      </c>
      <c r="C610" s="55" t="str">
        <f>+IF(ISERROR(VLOOKUP($B610,Insumos!$C:$G,3,FALSE)),"",VLOOKUP($B610,Insumos!$C:$G,3,FALSE))</f>
        <v>UNIDAD</v>
      </c>
      <c r="D610" s="56">
        <f>+IF(ISERROR(VLOOKUP($B610,Insumos!$C:$G,2,FALSE)),"",VLOOKUP($B610,Insumos!$C:$G,2,FALSE))</f>
        <v>5000</v>
      </c>
      <c r="E610" s="57">
        <f>+IF(ISERROR(VLOOKUP($B610,Insumos!$C:$G,5,FALSE)),"",VLOOKUP($B610,Insumos!$C:$G,5,FALSE))</f>
        <v>100</v>
      </c>
      <c r="F610" s="55" t="str">
        <f>+IF(ISERROR(VLOOKUP($B610,Insumos!$C:$G,4,FALSE)),"",VLOOKUP($B610,Insumos!$C:$G,4,FALSE))</f>
        <v>UNIDAD</v>
      </c>
      <c r="G610" s="141">
        <v>0.5</v>
      </c>
      <c r="H610" s="56">
        <f t="shared" si="19"/>
        <v>25</v>
      </c>
    </row>
    <row r="611">
      <c r="A611" s="53">
        <v>3.0</v>
      </c>
      <c r="B611" s="55" t="s">
        <v>60</v>
      </c>
      <c r="C611" s="55" t="str">
        <f>+IF(ISERROR(VLOOKUP($B611,Insumos!$C:$G,3,FALSE)),"",VLOOKUP($B611,Insumos!$C:$G,3,FALSE))</f>
        <v>GRAMOS</v>
      </c>
      <c r="D611" s="56">
        <f>+IF(ISERROR(VLOOKUP($B611,Insumos!$C:$G,2,FALSE)),"",VLOOKUP($B611,Insumos!$C:$G,2,FALSE))</f>
        <v>1770</v>
      </c>
      <c r="E611" s="57">
        <f>+IF(ISERROR(VLOOKUP($B611,Insumos!$C:$G,5,FALSE)),"",VLOOKUP($B611,Insumos!$C:$G,5,FALSE))</f>
        <v>400</v>
      </c>
      <c r="F611" s="55" t="str">
        <f>+IF(ISERROR(VLOOKUP($B611,Insumos!$C:$G,4,FALSE)),"",VLOOKUP($B611,Insumos!$C:$G,4,FALSE))</f>
        <v>GRAMOS</v>
      </c>
      <c r="G611" s="141">
        <v>30.0</v>
      </c>
      <c r="H611" s="56">
        <f t="shared" si="19"/>
        <v>132.75</v>
      </c>
    </row>
    <row r="612">
      <c r="A612" s="53">
        <v>4.0</v>
      </c>
      <c r="B612" s="55" t="s">
        <v>98</v>
      </c>
      <c r="C612" s="55" t="str">
        <f>+IF(ISERROR(VLOOKUP($B612,Insumos!$C:$G,3,FALSE)),"",VLOOKUP($B612,Insumos!$C:$G,3,FALSE))</f>
        <v>GRAMOS</v>
      </c>
      <c r="D612" s="56">
        <f>+IF(ISERROR(VLOOKUP($B612,Insumos!$C:$G,2,FALSE)),"",VLOOKUP($B612,Insumos!$C:$G,2,FALSE))</f>
        <v>3361</v>
      </c>
      <c r="E612" s="57">
        <f>+IF(ISERROR(VLOOKUP($B612,Insumos!$C:$G,5,FALSE)),"",VLOOKUP($B612,Insumos!$C:$G,5,FALSE))</f>
        <v>1000</v>
      </c>
      <c r="F612" s="55" t="str">
        <f>+IF(ISERROR(VLOOKUP($B612,Insumos!$C:$G,4,FALSE)),"",VLOOKUP($B612,Insumos!$C:$G,4,FALSE))</f>
        <v>GRAMOS</v>
      </c>
      <c r="G612" s="141">
        <v>30.0</v>
      </c>
      <c r="H612" s="56">
        <f t="shared" si="19"/>
        <v>100.83</v>
      </c>
    </row>
    <row r="613">
      <c r="A613" s="53">
        <v>5.0</v>
      </c>
      <c r="B613" s="55" t="s">
        <v>106</v>
      </c>
      <c r="C613" s="55" t="str">
        <f>+IF(ISERROR(VLOOKUP($B613,Insumos!$C:$G,3,FALSE)),"",VLOOKUP($B613,Insumos!$C:$G,3,FALSE))</f>
        <v>GRAMOS</v>
      </c>
      <c r="D613" s="56">
        <f>+IF(ISERROR(VLOOKUP($B613,Insumos!$C:$G,2,FALSE)),"",VLOOKUP($B613,Insumos!$C:$G,2,FALSE))</f>
        <v>1159.89</v>
      </c>
      <c r="E613" s="57">
        <f>+IF(ISERROR(VLOOKUP($B613,Insumos!$C:$G,5,FALSE)),"",VLOOKUP($B613,Insumos!$C:$G,5,FALSE))</f>
        <v>231</v>
      </c>
      <c r="F613" s="55" t="str">
        <f>+IF(ISERROR(VLOOKUP($B613,Insumos!$C:$G,4,FALSE)),"",VLOOKUP($B613,Insumos!$C:$G,4,FALSE))</f>
        <v>GRAMOS</v>
      </c>
      <c r="G613" s="141">
        <v>35.0</v>
      </c>
      <c r="H613" s="56">
        <f t="shared" si="19"/>
        <v>175.74</v>
      </c>
    </row>
    <row r="614">
      <c r="A614" s="53">
        <v>6.0</v>
      </c>
      <c r="B614" s="55" t="s">
        <v>386</v>
      </c>
      <c r="C614" s="55" t="str">
        <f>+IF(ISERROR(VLOOKUP($B614,Insumos!$C:$G,3,FALSE)),"",VLOOKUP($B614,Insumos!$C:$G,3,FALSE))</f>
        <v>GRAMOS</v>
      </c>
      <c r="D614" s="56">
        <f>+IF(ISERROR(VLOOKUP($B614,Insumos!$C:$G,2,FALSE)),"",VLOOKUP($B614,Insumos!$C:$G,2,FALSE))</f>
        <v>2092</v>
      </c>
      <c r="E614" s="57">
        <f>+IF(ISERROR(VLOOKUP($B614,Insumos!$C:$G,5,FALSE)),"",VLOOKUP($B614,Insumos!$C:$G,5,FALSE))</f>
        <v>1000</v>
      </c>
      <c r="F614" s="55" t="str">
        <f>+IF(ISERROR(VLOOKUP($B614,Insumos!$C:$G,4,FALSE)),"",VLOOKUP($B614,Insumos!$C:$G,4,FALSE))</f>
        <v>GRAMOS</v>
      </c>
      <c r="G614" s="141">
        <v>30.0</v>
      </c>
      <c r="H614" s="56">
        <f t="shared" si="19"/>
        <v>62.76</v>
      </c>
    </row>
    <row r="615">
      <c r="A615" s="53">
        <v>7.0</v>
      </c>
      <c r="B615" s="55" t="s">
        <v>124</v>
      </c>
      <c r="C615" s="55" t="str">
        <f>+IF(ISERROR(VLOOKUP($B615,Insumos!$C:$G,3,FALSE)),"",VLOOKUP($B615,Insumos!$C:$G,3,FALSE))</f>
        <v>GRAMOS</v>
      </c>
      <c r="D615" s="56">
        <f>+IF(ISERROR(VLOOKUP($B615,Insumos!$C:$G,2,FALSE)),"",VLOOKUP($B615,Insumos!$C:$G,2,FALSE))</f>
        <v>3529.411765</v>
      </c>
      <c r="E615" s="57">
        <f>+IF(ISERROR(VLOOKUP($B615,Insumos!$C:$G,5,FALSE)),"",VLOOKUP($B615,Insumos!$C:$G,5,FALSE))</f>
        <v>1000</v>
      </c>
      <c r="F615" s="55" t="str">
        <f>+IF(ISERROR(VLOOKUP($B615,Insumos!$C:$G,4,FALSE)),"",VLOOKUP($B615,Insumos!$C:$G,4,FALSE))</f>
        <v>GRAMOS</v>
      </c>
      <c r="G615" s="141">
        <v>45.0</v>
      </c>
      <c r="H615" s="56">
        <f t="shared" si="19"/>
        <v>158.82</v>
      </c>
    </row>
    <row r="616">
      <c r="A616" s="53">
        <v>8.0</v>
      </c>
      <c r="B616" s="55" t="s">
        <v>132</v>
      </c>
      <c r="C616" s="55" t="str">
        <f>+IF(ISERROR(VLOOKUP($B616,Insumos!$C:$G,3,FALSE)),"",VLOOKUP($B616,Insumos!$C:$G,3,FALSE))</f>
        <v>UNIDAD</v>
      </c>
      <c r="D616" s="56">
        <f>+IF(ISERROR(VLOOKUP($B616,Insumos!$C:$G,2,FALSE)),"",VLOOKUP($B616,Insumos!$C:$G,2,FALSE))</f>
        <v>180</v>
      </c>
      <c r="E616" s="57">
        <f>+IF(ISERROR(VLOOKUP($B616,Insumos!$C:$G,5,FALSE)),"",VLOOKUP($B616,Insumos!$C:$G,5,FALSE))</f>
        <v>1</v>
      </c>
      <c r="F616" s="55" t="str">
        <f>+IF(ISERROR(VLOOKUP($B616,Insumos!$C:$G,4,FALSE)),"",VLOOKUP($B616,Insumos!$C:$G,4,FALSE))</f>
        <v>UNIDAD</v>
      </c>
      <c r="G616" s="141">
        <v>1.0</v>
      </c>
      <c r="H616" s="56">
        <f t="shared" si="19"/>
        <v>180</v>
      </c>
    </row>
    <row r="617">
      <c r="A617" s="53">
        <v>9.0</v>
      </c>
      <c r="B617" s="55" t="s">
        <v>305</v>
      </c>
      <c r="C617" s="55" t="str">
        <f>+IF(ISERROR(VLOOKUP($B617,Insumos!$C:$G,3,FALSE)),"",VLOOKUP($B617,Insumos!$C:$G,3,FALSE))</f>
        <v>UNIDAD</v>
      </c>
      <c r="D617" s="56">
        <f>+IF(ISERROR(VLOOKUP($B617,Insumos!$C:$G,2,FALSE)),"",VLOOKUP($B617,Insumos!$C:$G,2,FALSE))</f>
        <v>52</v>
      </c>
      <c r="E617" s="57">
        <f>+IF(ISERROR(VLOOKUP($B617,Insumos!$C:$G,5,FALSE)),"",VLOOKUP($B617,Insumos!$C:$G,5,FALSE))</f>
        <v>1</v>
      </c>
      <c r="F617" s="55" t="str">
        <f>+IF(ISERROR(VLOOKUP($B617,Insumos!$C:$G,4,FALSE)),"",VLOOKUP($B617,Insumos!$C:$G,4,FALSE))</f>
        <v>UNIDAD</v>
      </c>
      <c r="G617" s="141">
        <v>1.0</v>
      </c>
      <c r="H617" s="56">
        <f t="shared" si="19"/>
        <v>52</v>
      </c>
    </row>
    <row r="618">
      <c r="A618" s="53">
        <v>10.0</v>
      </c>
      <c r="B618" s="55" t="s">
        <v>309</v>
      </c>
      <c r="C618" s="55" t="str">
        <f>+IF(ISERROR(VLOOKUP($B618,Insumos!$C:$G,3,FALSE)),"",VLOOKUP($B618,Insumos!$C:$G,3,FALSE))</f>
        <v>UNIDAD</v>
      </c>
      <c r="D618" s="56">
        <f>+IF(ISERROR(VLOOKUP($B618,Insumos!$C:$G,2,FALSE)),"",VLOOKUP($B618,Insumos!$C:$G,2,FALSE))</f>
        <v>23.53</v>
      </c>
      <c r="E618" s="57">
        <f>+IF(ISERROR(VLOOKUP($B618,Insumos!$C:$G,5,FALSE)),"",VLOOKUP($B618,Insumos!$C:$G,5,FALSE))</f>
        <v>1</v>
      </c>
      <c r="F618" s="55" t="str">
        <f>+IF(ISERROR(VLOOKUP($B618,Insumos!$C:$G,4,FALSE)),"",VLOOKUP($B618,Insumos!$C:$G,4,FALSE))</f>
        <v>UNIDAD</v>
      </c>
      <c r="G618" s="141">
        <v>1.0</v>
      </c>
      <c r="H618" s="56">
        <f t="shared" si="19"/>
        <v>23.53</v>
      </c>
    </row>
    <row r="619">
      <c r="A619" s="53">
        <v>11.0</v>
      </c>
      <c r="B619" s="55" t="s">
        <v>310</v>
      </c>
      <c r="C619" s="55" t="str">
        <f>+IF(ISERROR(VLOOKUP($B619,Insumos!$C:$G,3,FALSE)),"",VLOOKUP($B619,Insumos!$C:$G,3,FALSE))</f>
        <v>UNIDAD</v>
      </c>
      <c r="D619" s="56">
        <f>+IF(ISERROR(VLOOKUP($B619,Insumos!$C:$G,2,FALSE)),"",VLOOKUP($B619,Insumos!$C:$G,2,FALSE))</f>
        <v>15.13</v>
      </c>
      <c r="E619" s="57">
        <f>+IF(ISERROR(VLOOKUP($B619,Insumos!$C:$G,5,FALSE)),"",VLOOKUP($B619,Insumos!$C:$G,5,FALSE))</f>
        <v>1</v>
      </c>
      <c r="F619" s="55" t="str">
        <f>+IF(ISERROR(VLOOKUP($B619,Insumos!$C:$G,4,FALSE)),"",VLOOKUP($B619,Insumos!$C:$G,4,FALSE))</f>
        <v>UNIDAD</v>
      </c>
      <c r="G619" s="141">
        <v>1.0</v>
      </c>
      <c r="H619" s="56">
        <f t="shared" si="19"/>
        <v>15.13</v>
      </c>
    </row>
    <row r="620">
      <c r="A620" s="53">
        <v>12.0</v>
      </c>
      <c r="B620" s="55" t="s">
        <v>314</v>
      </c>
      <c r="C620" s="55" t="str">
        <f>+IF(ISERROR(VLOOKUP($B620,Insumos!$C:$G,3,FALSE)),"",VLOOKUP($B620,Insumos!$C:$G,3,FALSE))</f>
        <v>UNIDAD</v>
      </c>
      <c r="D620" s="56">
        <f>+IF(ISERROR(VLOOKUP($B620,Insumos!$C:$G,2,FALSE)),"",VLOOKUP($B620,Insumos!$C:$G,2,FALSE))</f>
        <v>10.5</v>
      </c>
      <c r="E620" s="57">
        <f>+IF(ISERROR(VLOOKUP($B620,Insumos!$C:$G,5,FALSE)),"",VLOOKUP($B620,Insumos!$C:$G,5,FALSE))</f>
        <v>1</v>
      </c>
      <c r="F620" s="55" t="str">
        <f>+IF(ISERROR(VLOOKUP($B620,Insumos!$C:$G,4,FALSE)),"",VLOOKUP($B620,Insumos!$C:$G,4,FALSE))</f>
        <v>UNIDAD</v>
      </c>
      <c r="G620" s="141">
        <v>1.0</v>
      </c>
      <c r="H620" s="56">
        <f t="shared" si="19"/>
        <v>10.5</v>
      </c>
    </row>
    <row r="621">
      <c r="A621" s="53">
        <v>13.0</v>
      </c>
      <c r="B621" s="55" t="s">
        <v>311</v>
      </c>
      <c r="C621" s="55" t="str">
        <f>+IF(ISERROR(VLOOKUP($B621,Insumos!$C:$G,3,FALSE)),"",VLOOKUP($B621,Insumos!$C:$G,3,FALSE))</f>
        <v>UNIDAD</v>
      </c>
      <c r="D621" s="56">
        <f>+IF(ISERROR(VLOOKUP($B621,Insumos!$C:$G,2,FALSE)),"",VLOOKUP($B621,Insumos!$C:$G,2,FALSE))</f>
        <v>75.25</v>
      </c>
      <c r="E621" s="57">
        <f>+IF(ISERROR(VLOOKUP($B621,Insumos!$C:$G,5,FALSE)),"",VLOOKUP($B621,Insumos!$C:$G,5,FALSE))</f>
        <v>1</v>
      </c>
      <c r="F621" s="55" t="str">
        <f>+IF(ISERROR(VLOOKUP($B621,Insumos!$C:$G,4,FALSE)),"",VLOOKUP($B621,Insumos!$C:$G,4,FALSE))</f>
        <v>UNIDAD</v>
      </c>
      <c r="G621" s="141">
        <v>1.0</v>
      </c>
      <c r="H621" s="56">
        <f t="shared" si="19"/>
        <v>75.25</v>
      </c>
    </row>
    <row r="622">
      <c r="A622" s="53">
        <v>14.0</v>
      </c>
      <c r="B622" s="55" t="s">
        <v>312</v>
      </c>
      <c r="C622" s="55" t="str">
        <f>+IF(ISERROR(VLOOKUP($B622,Insumos!$C:$G,3,FALSE)),"",VLOOKUP($B622,Insumos!$C:$G,3,FALSE))</f>
        <v>UNIDAD</v>
      </c>
      <c r="D622" s="56">
        <f>+IF(ISERROR(VLOOKUP($B622,Insumos!$C:$G,2,FALSE)),"",VLOOKUP($B622,Insumos!$C:$G,2,FALSE))</f>
        <v>90.25</v>
      </c>
      <c r="E622" s="57">
        <f>+IF(ISERROR(VLOOKUP($B622,Insumos!$C:$G,5,FALSE)),"",VLOOKUP($B622,Insumos!$C:$G,5,FALSE))</f>
        <v>1</v>
      </c>
      <c r="F622" s="55" t="str">
        <f>+IF(ISERROR(VLOOKUP($B622,Insumos!$C:$G,4,FALSE)),"",VLOOKUP($B622,Insumos!$C:$G,4,FALSE))</f>
        <v>UNIDAD</v>
      </c>
      <c r="G622" s="141">
        <v>1.0</v>
      </c>
      <c r="H622" s="56">
        <f t="shared" si="19"/>
        <v>90.25</v>
      </c>
    </row>
    <row r="623">
      <c r="A623" s="53">
        <v>15.0</v>
      </c>
      <c r="B623" s="55" t="s">
        <v>313</v>
      </c>
      <c r="C623" s="55" t="str">
        <f>+IF(ISERROR(VLOOKUP($B623,Insumos!$C:$G,3,FALSE)),"",VLOOKUP($B623,Insumos!$C:$G,3,FALSE))</f>
        <v>GRAMOS</v>
      </c>
      <c r="D623" s="56">
        <f>+IF(ISERROR(VLOOKUP($B623,Insumos!$C:$G,2,FALSE)),"",VLOOKUP($B623,Insumos!$C:$G,2,FALSE))</f>
        <v>6750</v>
      </c>
      <c r="E623" s="57">
        <f>+IF(ISERROR(VLOOKUP($B623,Insumos!$C:$G,5,FALSE)),"",VLOOKUP($B623,Insumos!$C:$G,5,FALSE))</f>
        <v>1000</v>
      </c>
      <c r="F623" s="55" t="str">
        <f>+IF(ISERROR(VLOOKUP($B623,Insumos!$C:$G,4,FALSE)),"",VLOOKUP($B623,Insumos!$C:$G,4,FALSE))</f>
        <v>GRAMOS</v>
      </c>
      <c r="G623" s="141">
        <v>8.0</v>
      </c>
      <c r="H623" s="56">
        <f t="shared" si="19"/>
        <v>54</v>
      </c>
    </row>
    <row r="624">
      <c r="A624" s="53">
        <v>16.0</v>
      </c>
      <c r="B624" s="55" t="s">
        <v>156</v>
      </c>
      <c r="C624" s="55" t="str">
        <f>+IF(ISERROR(VLOOKUP($B624,Insumos!$C:$G,3,FALSE)),"",VLOOKUP($B624,Insumos!$C:$G,3,FALSE))</f>
        <v>GRAMOS</v>
      </c>
      <c r="D624" s="56">
        <f>+IF(ISERROR(VLOOKUP($B624,Insumos!$C:$G,2,FALSE)),"",VLOOKUP($B624,Insumos!$C:$G,2,FALSE))</f>
        <v>909</v>
      </c>
      <c r="E624" s="57">
        <f>+IF(ISERROR(VLOOKUP($B624,Insumos!$C:$G,5,FALSE)),"",VLOOKUP($B624,Insumos!$C:$G,5,FALSE))</f>
        <v>1000</v>
      </c>
      <c r="F624" s="55" t="str">
        <f>+IF(ISERROR(VLOOKUP($B624,Insumos!$C:$G,4,FALSE)),"",VLOOKUP($B624,Insumos!$C:$G,4,FALSE))</f>
        <v>GRAMOS</v>
      </c>
      <c r="G624" s="141">
        <v>8.0</v>
      </c>
      <c r="H624" s="56">
        <f t="shared" si="19"/>
        <v>7.27</v>
      </c>
    </row>
    <row r="625">
      <c r="A625" s="53">
        <v>17.0</v>
      </c>
      <c r="B625" s="55" t="s">
        <v>303</v>
      </c>
      <c r="C625" s="55" t="str">
        <f>+IF(ISERROR(VLOOKUP($B625,Insumos!$C:$G,3,FALSE)),"",VLOOKUP($B625,Insumos!$C:$G,3,FALSE))</f>
        <v>UNIDAD</v>
      </c>
      <c r="D625" s="56">
        <f>+IF(ISERROR(VLOOKUP($B625,Insumos!$C:$G,2,FALSE)),"",VLOOKUP($B625,Insumos!$C:$G,2,FALSE))</f>
        <v>10</v>
      </c>
      <c r="E625" s="57">
        <f>+IF(ISERROR(VLOOKUP($B625,Insumos!$C:$G,5,FALSE)),"",VLOOKUP($B625,Insumos!$C:$G,5,FALSE))</f>
        <v>1</v>
      </c>
      <c r="F625" s="55" t="str">
        <f>+IF(ISERROR(VLOOKUP($B625,Insumos!$C:$G,4,FALSE)),"",VLOOKUP($B625,Insumos!$C:$G,4,FALSE))</f>
        <v>UNIDAD</v>
      </c>
      <c r="G625" s="141">
        <v>2.0</v>
      </c>
      <c r="H625" s="56">
        <f t="shared" si="19"/>
        <v>20</v>
      </c>
    </row>
    <row r="626">
      <c r="A626" s="53">
        <v>18.0</v>
      </c>
      <c r="B626" s="55" t="s">
        <v>304</v>
      </c>
      <c r="C626" s="55" t="str">
        <f>+IF(ISERROR(VLOOKUP($B626,Insumos!$C:$G,3,FALSE)),"",VLOOKUP($B626,Insumos!$C:$G,3,FALSE))</f>
        <v>UNIDAD</v>
      </c>
      <c r="D626" s="56">
        <f>+IF(ISERROR(VLOOKUP($B626,Insumos!$C:$G,2,FALSE)),"",VLOOKUP($B626,Insumos!$C:$G,2,FALSE))</f>
        <v>9</v>
      </c>
      <c r="E626" s="57">
        <f>+IF(ISERROR(VLOOKUP($B626,Insumos!$C:$G,5,FALSE)),"",VLOOKUP($B626,Insumos!$C:$G,5,FALSE))</f>
        <v>1</v>
      </c>
      <c r="F626" s="55" t="str">
        <f>+IF(ISERROR(VLOOKUP($B626,Insumos!$C:$G,4,FALSE)),"",VLOOKUP($B626,Insumos!$C:$G,4,FALSE))</f>
        <v>UNIDAD</v>
      </c>
      <c r="G626" s="141">
        <v>2.0</v>
      </c>
      <c r="H626" s="56">
        <f t="shared" si="19"/>
        <v>18</v>
      </c>
    </row>
    <row r="627">
      <c r="A627" s="53">
        <v>19.0</v>
      </c>
      <c r="B627" s="55" t="s">
        <v>315</v>
      </c>
      <c r="C627" s="55" t="str">
        <f>+IF(ISERROR(VLOOKUP($B627,Insumos!$C:$G,3,FALSE)),"",VLOOKUP($B627,Insumos!$C:$G,3,FALSE))</f>
        <v>UNIDAD</v>
      </c>
      <c r="D627" s="56">
        <f>+IF(ISERROR(VLOOKUP($B627,Insumos!$C:$G,2,FALSE)),"",VLOOKUP($B627,Insumos!$C:$G,2,FALSE))</f>
        <v>170</v>
      </c>
      <c r="E627" s="57">
        <f>+IF(ISERROR(VLOOKUP($B627,Insumos!$C:$G,5,FALSE)),"",VLOOKUP($B627,Insumos!$C:$G,5,FALSE))</f>
        <v>1</v>
      </c>
      <c r="F627" s="55" t="str">
        <f>+IF(ISERROR(VLOOKUP($B627,Insumos!$C:$G,4,FALSE)),"",VLOOKUP($B627,Insumos!$C:$G,4,FALSE))</f>
        <v>UNIDAD</v>
      </c>
      <c r="G627" s="141">
        <v>1.0</v>
      </c>
      <c r="H627" s="56">
        <f t="shared" si="19"/>
        <v>170</v>
      </c>
    </row>
    <row r="628">
      <c r="A628" s="53">
        <v>20.0</v>
      </c>
      <c r="B628" s="153"/>
      <c r="C628" s="55" t="str">
        <f>+IF(ISERROR(VLOOKUP($B628,Insumos!$C:$G,3,FALSE)),"",VLOOKUP($B628,Insumos!$C:$G,3,FALSE))</f>
        <v/>
      </c>
      <c r="D628" s="56" t="str">
        <f>+IF(ISERROR(VLOOKUP($B628,Insumos!$C:$G,2,FALSE)),"",VLOOKUP($B628,Insumos!$C:$G,2,FALSE))</f>
        <v/>
      </c>
      <c r="E628" s="57" t="str">
        <f>+IF(ISERROR(VLOOKUP($B628,Insumos!$C:$G,5,FALSE)),"",VLOOKUP($B628,Insumos!$C:$G,5,FALSE))</f>
        <v/>
      </c>
      <c r="F628" s="55" t="str">
        <f>+IF(ISERROR(VLOOKUP($B628,Insumos!$C:$G,4,FALSE)),"",VLOOKUP($B628,Insumos!$C:$G,4,FALSE))</f>
        <v/>
      </c>
      <c r="G628" s="141"/>
      <c r="H628" s="56">
        <f t="shared" si="19"/>
        <v>0</v>
      </c>
    </row>
    <row r="629">
      <c r="A629" s="53">
        <v>21.0</v>
      </c>
      <c r="B629" s="153"/>
      <c r="C629" s="55" t="str">
        <f>+IF(ISERROR(VLOOKUP($B629,Insumos!$C:$G,3,FALSE)),"",VLOOKUP($B629,Insumos!$C:$G,3,FALSE))</f>
        <v/>
      </c>
      <c r="D629" s="56" t="str">
        <f>+IF(ISERROR(VLOOKUP($B629,Insumos!$C:$G,2,FALSE)),"",VLOOKUP($B629,Insumos!$C:$G,2,FALSE))</f>
        <v/>
      </c>
      <c r="E629" s="57" t="str">
        <f>+IF(ISERROR(VLOOKUP($B629,Insumos!$C:$G,5,FALSE)),"",VLOOKUP($B629,Insumos!$C:$G,5,FALSE))</f>
        <v/>
      </c>
      <c r="F629" s="55" t="str">
        <f>+IF(ISERROR(VLOOKUP($B629,Insumos!$C:$G,4,FALSE)),"",VLOOKUP($B629,Insumos!$C:$G,4,FALSE))</f>
        <v/>
      </c>
      <c r="G629" s="141"/>
      <c r="H629" s="56">
        <f t="shared" si="19"/>
        <v>0</v>
      </c>
    </row>
    <row r="630">
      <c r="A630" s="42"/>
      <c r="B630" s="140"/>
      <c r="C630" s="41"/>
      <c r="D630" s="44"/>
      <c r="E630" s="45"/>
      <c r="F630" s="41"/>
      <c r="G630" s="67" t="s">
        <v>566</v>
      </c>
      <c r="H630" s="68">
        <f>+SUM(H609:H629)</f>
        <v>1425.44</v>
      </c>
    </row>
    <row r="631">
      <c r="A631" s="42"/>
      <c r="B631" s="140"/>
      <c r="C631" s="41"/>
      <c r="D631" s="44"/>
      <c r="E631" s="45"/>
      <c r="F631" s="41"/>
      <c r="G631" s="67" t="s">
        <v>569</v>
      </c>
      <c r="H631" s="142">
        <f>+H630/10</f>
        <v>142.544</v>
      </c>
    </row>
    <row r="632">
      <c r="A632" s="42"/>
      <c r="B632" s="140"/>
      <c r="C632" s="41"/>
      <c r="D632" s="44"/>
      <c r="E632" s="45"/>
      <c r="F632" s="41"/>
      <c r="G632" s="67" t="s">
        <v>570</v>
      </c>
      <c r="H632" s="143">
        <f>(H630+H631)*1.19</f>
        <v>1865.90096</v>
      </c>
    </row>
    <row r="633">
      <c r="A633" s="42"/>
      <c r="B633" s="140"/>
      <c r="C633" s="41"/>
      <c r="D633" s="44"/>
      <c r="E633" s="45"/>
      <c r="F633" s="41"/>
      <c r="G633" s="67" t="s">
        <v>571</v>
      </c>
      <c r="H633" s="144">
        <f>+H632/H634</f>
        <v>0.287504</v>
      </c>
    </row>
    <row r="634">
      <c r="A634" s="42"/>
      <c r="B634" s="140"/>
      <c r="C634" s="41"/>
      <c r="D634" s="44"/>
      <c r="E634" s="45"/>
      <c r="F634" s="41"/>
      <c r="G634" s="67" t="s">
        <v>572</v>
      </c>
      <c r="H634" s="145">
        <v>6490.0</v>
      </c>
    </row>
    <row r="637">
      <c r="A637" s="138" t="s">
        <v>562</v>
      </c>
      <c r="B637" s="139" t="s">
        <v>1087</v>
      </c>
      <c r="C637" s="34"/>
      <c r="D637" s="35"/>
      <c r="E637" s="36"/>
      <c r="F637" s="37"/>
      <c r="G637" s="38"/>
      <c r="H637" s="35"/>
    </row>
    <row r="638">
      <c r="A638" s="42"/>
      <c r="B638" s="140"/>
      <c r="C638" s="42"/>
      <c r="D638" s="44"/>
      <c r="E638" s="45"/>
      <c r="F638" s="42"/>
      <c r="G638" s="46"/>
      <c r="H638" s="44"/>
    </row>
    <row r="639">
      <c r="A639" s="48" t="s">
        <v>476</v>
      </c>
      <c r="B639" s="48" t="s">
        <v>477</v>
      </c>
      <c r="C639" s="48" t="s">
        <v>478</v>
      </c>
      <c r="D639" s="49" t="s">
        <v>564</v>
      </c>
      <c r="E639" s="50" t="s">
        <v>10</v>
      </c>
      <c r="F639" s="48" t="s">
        <v>480</v>
      </c>
      <c r="G639" s="51" t="s">
        <v>481</v>
      </c>
      <c r="H639" s="49" t="s">
        <v>565</v>
      </c>
    </row>
    <row r="640">
      <c r="A640" s="53">
        <v>1.0</v>
      </c>
      <c r="B640" s="55" t="s">
        <v>69</v>
      </c>
      <c r="C640" s="55" t="str">
        <f>+IF(ISERROR(VLOOKUP($B640,Insumos!$C:$G,3,FALSE)),"",VLOOKUP($B640,Insumos!$C:$G,3,FALSE))</f>
        <v>GRAMOS</v>
      </c>
      <c r="D640" s="56">
        <f>+IF(ISERROR(VLOOKUP($B640,Insumos!$C:$G,2,FALSE)),"",VLOOKUP($B640,Insumos!$C:$G,2,FALSE))</f>
        <v>2777.79</v>
      </c>
      <c r="E640" s="57">
        <f>+IF(ISERROR(VLOOKUP($B640,Insumos!$C:$G,5,FALSE)),"",VLOOKUP($B640,Insumos!$C:$G,5,FALSE))</f>
        <v>5700</v>
      </c>
      <c r="F640" s="55" t="str">
        <f>+IF(ISERROR(VLOOKUP($B640,Insumos!$C:$G,4,FALSE)),"",VLOOKUP($B640,Insumos!$C:$G,4,FALSE))</f>
        <v>GRAMOS</v>
      </c>
      <c r="G640" s="141">
        <v>110.0</v>
      </c>
      <c r="H640" s="56">
        <f t="shared" ref="H640:H661" si="20">IF(ISERROR(ROUND(+D640/E640*G640,2)),0,ROUND(+D640/E640*G640,2))</f>
        <v>53.61</v>
      </c>
    </row>
    <row r="641">
      <c r="A641" s="53">
        <v>2.0</v>
      </c>
      <c r="B641" s="55" t="s">
        <v>52</v>
      </c>
      <c r="C641" s="55" t="str">
        <f>+IF(ISERROR(VLOOKUP($B641,Insumos!$C:$G,3,FALSE)),"",VLOOKUP($B641,Insumos!$C:$G,3,FALSE))</f>
        <v>UNIDAD</v>
      </c>
      <c r="D641" s="56">
        <f>+IF(ISERROR(VLOOKUP($B641,Insumos!$C:$G,2,FALSE)),"",VLOOKUP($B641,Insumos!$C:$G,2,FALSE))</f>
        <v>5000</v>
      </c>
      <c r="E641" s="57">
        <f>+IF(ISERROR(VLOOKUP($B641,Insumos!$C:$G,5,FALSE)),"",VLOOKUP($B641,Insumos!$C:$G,5,FALSE))</f>
        <v>100</v>
      </c>
      <c r="F641" s="55" t="str">
        <f>+IF(ISERROR(VLOOKUP($B641,Insumos!$C:$G,4,FALSE)),"",VLOOKUP($B641,Insumos!$C:$G,4,FALSE))</f>
        <v>UNIDAD</v>
      </c>
      <c r="G641" s="141">
        <v>1.0</v>
      </c>
      <c r="H641" s="56">
        <f t="shared" si="20"/>
        <v>50</v>
      </c>
    </row>
    <row r="642">
      <c r="A642" s="53">
        <v>3.0</v>
      </c>
      <c r="B642" s="55" t="s">
        <v>106</v>
      </c>
      <c r="C642" s="55" t="str">
        <f>+IF(ISERROR(VLOOKUP($B642,Insumos!$C:$G,3,FALSE)),"",VLOOKUP($B642,Insumos!$C:$G,3,FALSE))</f>
        <v>GRAMOS</v>
      </c>
      <c r="D642" s="56">
        <f>+IF(ISERROR(VLOOKUP($B642,Insumos!$C:$G,2,FALSE)),"",VLOOKUP($B642,Insumos!$C:$G,2,FALSE))</f>
        <v>1159.89</v>
      </c>
      <c r="E642" s="57">
        <f>+IF(ISERROR(VLOOKUP($B642,Insumos!$C:$G,5,FALSE)),"",VLOOKUP($B642,Insumos!$C:$G,5,FALSE))</f>
        <v>231</v>
      </c>
      <c r="F642" s="55" t="str">
        <f>+IF(ISERROR(VLOOKUP($B642,Insumos!$C:$G,4,FALSE)),"",VLOOKUP($B642,Insumos!$C:$G,4,FALSE))</f>
        <v>GRAMOS</v>
      </c>
      <c r="G642" s="141">
        <v>35.0</v>
      </c>
      <c r="H642" s="56">
        <f t="shared" si="20"/>
        <v>175.74</v>
      </c>
    </row>
    <row r="643">
      <c r="A643" s="53">
        <v>4.0</v>
      </c>
      <c r="B643" s="55" t="s">
        <v>402</v>
      </c>
      <c r="C643" s="55" t="str">
        <f>+IF(ISERROR(VLOOKUP($B643,Insumos!$C:$G,3,FALSE)),"",VLOOKUP($B643,Insumos!$C:$G,3,FALSE))</f>
        <v>GRAMOS</v>
      </c>
      <c r="D643" s="56">
        <f>+IF(ISERROR(VLOOKUP($B643,Insumos!$C:$G,2,FALSE)),"",VLOOKUP($B643,Insumos!$C:$G,2,FALSE))</f>
        <v>1704.545455</v>
      </c>
      <c r="E643" s="57">
        <f>+IF(ISERROR(VLOOKUP($B643,Insumos!$C:$G,5,FALSE)),"",VLOOKUP($B643,Insumos!$C:$G,5,FALSE))</f>
        <v>1000</v>
      </c>
      <c r="F643" s="55" t="str">
        <f>+IF(ISERROR(VLOOKUP($B643,Insumos!$C:$G,4,FALSE)),"",VLOOKUP($B643,Insumos!$C:$G,4,FALSE))</f>
        <v>GRAMOS</v>
      </c>
      <c r="G643" s="141">
        <v>30.0</v>
      </c>
      <c r="H643" s="56">
        <f t="shared" si="20"/>
        <v>51.14</v>
      </c>
    </row>
    <row r="644">
      <c r="A644" s="53">
        <v>5.0</v>
      </c>
      <c r="B644" s="55" t="s">
        <v>420</v>
      </c>
      <c r="C644" s="55" t="str">
        <f>+IF(ISERROR(VLOOKUP($B644,Insumos!$C:$G,3,FALSE)),"",VLOOKUP($B644,Insumos!$C:$G,3,FALSE))</f>
        <v>GRAMOS</v>
      </c>
      <c r="D644" s="56">
        <f>+IF(ISERROR(VLOOKUP($B644,Insumos!$C:$G,2,FALSE)),"",VLOOKUP($B644,Insumos!$C:$G,2,FALSE))</f>
        <v>1500</v>
      </c>
      <c r="E644" s="57">
        <f>+IF(ISERROR(VLOOKUP($B644,Insumos!$C:$G,5,FALSE)),"",VLOOKUP($B644,Insumos!$C:$G,5,FALSE))</f>
        <v>1000</v>
      </c>
      <c r="F644" s="55" t="str">
        <f>+IF(ISERROR(VLOOKUP($B644,Insumos!$C:$G,4,FALSE)),"",VLOOKUP($B644,Insumos!$C:$G,4,FALSE))</f>
        <v>GRAMOS</v>
      </c>
      <c r="G644" s="141">
        <v>5.0</v>
      </c>
      <c r="H644" s="56">
        <f t="shared" si="20"/>
        <v>7.5</v>
      </c>
    </row>
    <row r="645">
      <c r="A645" s="53">
        <v>6.0</v>
      </c>
      <c r="B645" s="55" t="s">
        <v>86</v>
      </c>
      <c r="C645" s="55" t="str">
        <f>+IF(ISERROR(VLOOKUP($B645,Insumos!$C:$G,3,FALSE)),"",VLOOKUP($B645,Insumos!$C:$G,3,FALSE))</f>
        <v>MILILITROS</v>
      </c>
      <c r="D645" s="56">
        <f>+IF(ISERROR(VLOOKUP($B645,Insumos!$C:$G,2,FALSE)),"",VLOOKUP($B645,Insumos!$C:$G,2,FALSE))</f>
        <v>0</v>
      </c>
      <c r="E645" s="57">
        <f>+IF(ISERROR(VLOOKUP($B645,Insumos!$C:$G,5,FALSE)),"",VLOOKUP($B645,Insumos!$C:$G,5,FALSE))</f>
        <v>0</v>
      </c>
      <c r="F645" s="55" t="str">
        <f>+IF(ISERROR(VLOOKUP($B645,Insumos!$C:$G,4,FALSE)),"",VLOOKUP($B645,Insumos!$C:$G,4,FALSE))</f>
        <v>MILILITROS</v>
      </c>
      <c r="G645" s="141">
        <v>5.0</v>
      </c>
      <c r="H645" s="56">
        <f t="shared" si="20"/>
        <v>0</v>
      </c>
    </row>
    <row r="646">
      <c r="A646" s="53">
        <v>7.0</v>
      </c>
      <c r="B646" s="55" t="s">
        <v>56</v>
      </c>
      <c r="C646" s="55" t="str">
        <f>+IF(ISERROR(VLOOKUP($B646,Insumos!$C:$G,3,FALSE)),"",VLOOKUP($B646,Insumos!$C:$G,3,FALSE))</f>
        <v>GRAMOS</v>
      </c>
      <c r="D646" s="56">
        <f>+IF(ISERROR(VLOOKUP($B646,Insumos!$C:$G,2,FALSE)),"",VLOOKUP($B646,Insumos!$C:$G,2,FALSE))</f>
        <v>1690</v>
      </c>
      <c r="E646" s="57">
        <f>+IF(ISERROR(VLOOKUP($B646,Insumos!$C:$G,5,FALSE)),"",VLOOKUP($B646,Insumos!$C:$G,5,FALSE))</f>
        <v>1000</v>
      </c>
      <c r="F646" s="55" t="str">
        <f>+IF(ISERROR(VLOOKUP($B646,Insumos!$C:$G,4,FALSE)),"",VLOOKUP($B646,Insumos!$C:$G,4,FALSE))</f>
        <v>GRAMOS</v>
      </c>
      <c r="G646" s="141">
        <v>5.0</v>
      </c>
      <c r="H646" s="56">
        <f t="shared" si="20"/>
        <v>8.45</v>
      </c>
    </row>
    <row r="647">
      <c r="A647" s="53">
        <v>8.0</v>
      </c>
      <c r="B647" s="55" t="s">
        <v>100</v>
      </c>
      <c r="C647" s="55" t="str">
        <f>+IF(ISERROR(VLOOKUP($B647,Insumos!$C:$G,3,FALSE)),"",VLOOKUP($B647,Insumos!$C:$G,3,FALSE))</f>
        <v>GRAMOS</v>
      </c>
      <c r="D647" s="56">
        <f>+IF(ISERROR(VLOOKUP($B647,Insumos!$C:$G,2,FALSE)),"",VLOOKUP($B647,Insumos!$C:$G,2,FALSE))</f>
        <v>2900</v>
      </c>
      <c r="E647" s="57">
        <f>+IF(ISERROR(VLOOKUP($B647,Insumos!$C:$G,5,FALSE)),"",VLOOKUP($B647,Insumos!$C:$G,5,FALSE))</f>
        <v>1000</v>
      </c>
      <c r="F647" s="55" t="str">
        <f>+IF(ISERROR(VLOOKUP($B647,Insumos!$C:$G,4,FALSE)),"",VLOOKUP($B647,Insumos!$C:$G,4,FALSE))</f>
        <v>GRAMOS</v>
      </c>
      <c r="G647" s="141">
        <v>5.0</v>
      </c>
      <c r="H647" s="56">
        <f t="shared" si="20"/>
        <v>14.5</v>
      </c>
    </row>
    <row r="648">
      <c r="A648" s="53">
        <v>9.0</v>
      </c>
      <c r="B648" s="55" t="s">
        <v>124</v>
      </c>
      <c r="C648" s="55" t="str">
        <f>+IF(ISERROR(VLOOKUP($B648,Insumos!$C:$G,3,FALSE)),"",VLOOKUP($B648,Insumos!$C:$G,3,FALSE))</f>
        <v>GRAMOS</v>
      </c>
      <c r="D648" s="56">
        <f>+IF(ISERROR(VLOOKUP($B648,Insumos!$C:$G,2,FALSE)),"",VLOOKUP($B648,Insumos!$C:$G,2,FALSE))</f>
        <v>3529.411765</v>
      </c>
      <c r="E648" s="57">
        <f>+IF(ISERROR(VLOOKUP($B648,Insumos!$C:$G,5,FALSE)),"",VLOOKUP($B648,Insumos!$C:$G,5,FALSE))</f>
        <v>1000</v>
      </c>
      <c r="F648" s="55" t="str">
        <f>+IF(ISERROR(VLOOKUP($B648,Insumos!$C:$G,4,FALSE)),"",VLOOKUP($B648,Insumos!$C:$G,4,FALSE))</f>
        <v>GRAMOS</v>
      </c>
      <c r="G648" s="141">
        <v>45.0</v>
      </c>
      <c r="H648" s="56">
        <f t="shared" si="20"/>
        <v>158.82</v>
      </c>
    </row>
    <row r="649">
      <c r="A649" s="53">
        <v>10.0</v>
      </c>
      <c r="B649" s="55" t="s">
        <v>103</v>
      </c>
      <c r="C649" s="55" t="str">
        <f>+IF(ISERROR(VLOOKUP($B649,Insumos!$C:$G,3,FALSE)),"",VLOOKUP($B649,Insumos!$C:$G,3,FALSE))</f>
        <v>GRAMOS</v>
      </c>
      <c r="D649" s="56">
        <f>+IF(ISERROR(VLOOKUP($B649,Insumos!$C:$G,2,FALSE)),"",VLOOKUP($B649,Insumos!$C:$G,2,FALSE))</f>
        <v>6302.521008</v>
      </c>
      <c r="E649" s="57">
        <f>+IF(ISERROR(VLOOKUP($B649,Insumos!$C:$G,5,FALSE)),"",VLOOKUP($B649,Insumos!$C:$G,5,FALSE))</f>
        <v>1000</v>
      </c>
      <c r="F649" s="55" t="str">
        <f>+IF(ISERROR(VLOOKUP($B649,Insumos!$C:$G,4,FALSE)),"",VLOOKUP($B649,Insumos!$C:$G,4,FALSE))</f>
        <v>GRAMOS</v>
      </c>
      <c r="G649" s="141">
        <v>10.0</v>
      </c>
      <c r="H649" s="56">
        <f t="shared" si="20"/>
        <v>63.03</v>
      </c>
    </row>
    <row r="650">
      <c r="A650" s="53">
        <v>11.0</v>
      </c>
      <c r="B650" s="55" t="s">
        <v>132</v>
      </c>
      <c r="C650" s="55" t="str">
        <f>+IF(ISERROR(VLOOKUP($B650,Insumos!$C:$G,3,FALSE)),"",VLOOKUP($B650,Insumos!$C:$G,3,FALSE))</f>
        <v>UNIDAD</v>
      </c>
      <c r="D650" s="56">
        <f>+IF(ISERROR(VLOOKUP($B650,Insumos!$C:$G,2,FALSE)),"",VLOOKUP($B650,Insumos!$C:$G,2,FALSE))</f>
        <v>180</v>
      </c>
      <c r="E650" s="57">
        <f>+IF(ISERROR(VLOOKUP($B650,Insumos!$C:$G,5,FALSE)),"",VLOOKUP($B650,Insumos!$C:$G,5,FALSE))</f>
        <v>1</v>
      </c>
      <c r="F650" s="55" t="str">
        <f>+IF(ISERROR(VLOOKUP($B650,Insumos!$C:$G,4,FALSE)),"",VLOOKUP($B650,Insumos!$C:$G,4,FALSE))</f>
        <v>UNIDAD</v>
      </c>
      <c r="G650" s="141">
        <v>1.0</v>
      </c>
      <c r="H650" s="56">
        <f t="shared" si="20"/>
        <v>180</v>
      </c>
    </row>
    <row r="651">
      <c r="A651" s="53">
        <v>12.0</v>
      </c>
      <c r="B651" s="55" t="s">
        <v>305</v>
      </c>
      <c r="C651" s="55" t="str">
        <f>+IF(ISERROR(VLOOKUP($B651,Insumos!$C:$G,3,FALSE)),"",VLOOKUP($B651,Insumos!$C:$G,3,FALSE))</f>
        <v>UNIDAD</v>
      </c>
      <c r="D651" s="56">
        <f>+IF(ISERROR(VLOOKUP($B651,Insumos!$C:$G,2,FALSE)),"",VLOOKUP($B651,Insumos!$C:$G,2,FALSE))</f>
        <v>52</v>
      </c>
      <c r="E651" s="57">
        <f>+IF(ISERROR(VLOOKUP($B651,Insumos!$C:$G,5,FALSE)),"",VLOOKUP($B651,Insumos!$C:$G,5,FALSE))</f>
        <v>1</v>
      </c>
      <c r="F651" s="55" t="str">
        <f>+IF(ISERROR(VLOOKUP($B651,Insumos!$C:$G,4,FALSE)),"",VLOOKUP($B651,Insumos!$C:$G,4,FALSE))</f>
        <v>UNIDAD</v>
      </c>
      <c r="G651" s="141">
        <v>1.0</v>
      </c>
      <c r="H651" s="56">
        <f t="shared" si="20"/>
        <v>52</v>
      </c>
    </row>
    <row r="652">
      <c r="A652" s="53">
        <v>13.0</v>
      </c>
      <c r="B652" s="55" t="s">
        <v>309</v>
      </c>
      <c r="C652" s="55" t="str">
        <f>+IF(ISERROR(VLOOKUP($B652,Insumos!$C:$G,3,FALSE)),"",VLOOKUP($B652,Insumos!$C:$G,3,FALSE))</f>
        <v>UNIDAD</v>
      </c>
      <c r="D652" s="56">
        <f>+IF(ISERROR(VLOOKUP($B652,Insumos!$C:$G,2,FALSE)),"",VLOOKUP($B652,Insumos!$C:$G,2,FALSE))</f>
        <v>23.53</v>
      </c>
      <c r="E652" s="57">
        <f>+IF(ISERROR(VLOOKUP($B652,Insumos!$C:$G,5,FALSE)),"",VLOOKUP($B652,Insumos!$C:$G,5,FALSE))</f>
        <v>1</v>
      </c>
      <c r="F652" s="55" t="str">
        <f>+IF(ISERROR(VLOOKUP($B652,Insumos!$C:$G,4,FALSE)),"",VLOOKUP($B652,Insumos!$C:$G,4,FALSE))</f>
        <v>UNIDAD</v>
      </c>
      <c r="G652" s="141">
        <v>1.0</v>
      </c>
      <c r="H652" s="56">
        <f t="shared" si="20"/>
        <v>23.53</v>
      </c>
    </row>
    <row r="653">
      <c r="A653" s="53">
        <v>14.0</v>
      </c>
      <c r="B653" s="55" t="s">
        <v>310</v>
      </c>
      <c r="C653" s="55" t="str">
        <f>+IF(ISERROR(VLOOKUP($B653,Insumos!$C:$G,3,FALSE)),"",VLOOKUP($B653,Insumos!$C:$G,3,FALSE))</f>
        <v>UNIDAD</v>
      </c>
      <c r="D653" s="56">
        <f>+IF(ISERROR(VLOOKUP($B653,Insumos!$C:$G,2,FALSE)),"",VLOOKUP($B653,Insumos!$C:$G,2,FALSE))</f>
        <v>15.13</v>
      </c>
      <c r="E653" s="57">
        <f>+IF(ISERROR(VLOOKUP($B653,Insumos!$C:$G,5,FALSE)),"",VLOOKUP($B653,Insumos!$C:$G,5,FALSE))</f>
        <v>1</v>
      </c>
      <c r="F653" s="55" t="str">
        <f>+IF(ISERROR(VLOOKUP($B653,Insumos!$C:$G,4,FALSE)),"",VLOOKUP($B653,Insumos!$C:$G,4,FALSE))</f>
        <v>UNIDAD</v>
      </c>
      <c r="G653" s="141">
        <v>1.0</v>
      </c>
      <c r="H653" s="56">
        <f t="shared" si="20"/>
        <v>15.13</v>
      </c>
    </row>
    <row r="654">
      <c r="A654" s="53">
        <v>15.0</v>
      </c>
      <c r="B654" s="55" t="s">
        <v>314</v>
      </c>
      <c r="C654" s="55" t="str">
        <f>+IF(ISERROR(VLOOKUP($B654,Insumos!$C:$G,3,FALSE)),"",VLOOKUP($B654,Insumos!$C:$G,3,FALSE))</f>
        <v>UNIDAD</v>
      </c>
      <c r="D654" s="56">
        <f>+IF(ISERROR(VLOOKUP($B654,Insumos!$C:$G,2,FALSE)),"",VLOOKUP($B654,Insumos!$C:$G,2,FALSE))</f>
        <v>10.5</v>
      </c>
      <c r="E654" s="57">
        <f>+IF(ISERROR(VLOOKUP($B654,Insumos!$C:$G,5,FALSE)),"",VLOOKUP($B654,Insumos!$C:$G,5,FALSE))</f>
        <v>1</v>
      </c>
      <c r="F654" s="55" t="str">
        <f>+IF(ISERROR(VLOOKUP($B654,Insumos!$C:$G,4,FALSE)),"",VLOOKUP($B654,Insumos!$C:$G,4,FALSE))</f>
        <v>UNIDAD</v>
      </c>
      <c r="G654" s="141">
        <v>1.0</v>
      </c>
      <c r="H654" s="56">
        <f t="shared" si="20"/>
        <v>10.5</v>
      </c>
    </row>
    <row r="655">
      <c r="A655" s="53">
        <v>16.0</v>
      </c>
      <c r="B655" s="55" t="s">
        <v>311</v>
      </c>
      <c r="C655" s="55" t="str">
        <f>+IF(ISERROR(VLOOKUP($B655,Insumos!$C:$G,3,FALSE)),"",VLOOKUP($B655,Insumos!$C:$G,3,FALSE))</f>
        <v>UNIDAD</v>
      </c>
      <c r="D655" s="56">
        <f>+IF(ISERROR(VLOOKUP($B655,Insumos!$C:$G,2,FALSE)),"",VLOOKUP($B655,Insumos!$C:$G,2,FALSE))</f>
        <v>75.25</v>
      </c>
      <c r="E655" s="57">
        <f>+IF(ISERROR(VLOOKUP($B655,Insumos!$C:$G,5,FALSE)),"",VLOOKUP($B655,Insumos!$C:$G,5,FALSE))</f>
        <v>1</v>
      </c>
      <c r="F655" s="55" t="str">
        <f>+IF(ISERROR(VLOOKUP($B655,Insumos!$C:$G,4,FALSE)),"",VLOOKUP($B655,Insumos!$C:$G,4,FALSE))</f>
        <v>UNIDAD</v>
      </c>
      <c r="G655" s="141">
        <v>1.0</v>
      </c>
      <c r="H655" s="56">
        <f t="shared" si="20"/>
        <v>75.25</v>
      </c>
    </row>
    <row r="656">
      <c r="A656" s="53">
        <v>17.0</v>
      </c>
      <c r="B656" s="55" t="s">
        <v>312</v>
      </c>
      <c r="C656" s="55" t="str">
        <f>+IF(ISERROR(VLOOKUP($B656,Insumos!$C:$G,3,FALSE)),"",VLOOKUP($B656,Insumos!$C:$G,3,FALSE))</f>
        <v>UNIDAD</v>
      </c>
      <c r="D656" s="56">
        <f>+IF(ISERROR(VLOOKUP($B656,Insumos!$C:$G,2,FALSE)),"",VLOOKUP($B656,Insumos!$C:$G,2,FALSE))</f>
        <v>90.25</v>
      </c>
      <c r="E656" s="57">
        <f>+IF(ISERROR(VLOOKUP($B656,Insumos!$C:$G,5,FALSE)),"",VLOOKUP($B656,Insumos!$C:$G,5,FALSE))</f>
        <v>1</v>
      </c>
      <c r="F656" s="55" t="str">
        <f>+IF(ISERROR(VLOOKUP($B656,Insumos!$C:$G,4,FALSE)),"",VLOOKUP($B656,Insumos!$C:$G,4,FALSE))</f>
        <v>UNIDAD</v>
      </c>
      <c r="G656" s="141">
        <v>1.0</v>
      </c>
      <c r="H656" s="56">
        <f t="shared" si="20"/>
        <v>90.25</v>
      </c>
    </row>
    <row r="657">
      <c r="A657" s="53">
        <v>18.0</v>
      </c>
      <c r="B657" s="55" t="s">
        <v>313</v>
      </c>
      <c r="C657" s="55" t="str">
        <f>+IF(ISERROR(VLOOKUP($B657,Insumos!$C:$G,3,FALSE)),"",VLOOKUP($B657,Insumos!$C:$G,3,FALSE))</f>
        <v>GRAMOS</v>
      </c>
      <c r="D657" s="56">
        <f>+IF(ISERROR(VLOOKUP($B657,Insumos!$C:$G,2,FALSE)),"",VLOOKUP($B657,Insumos!$C:$G,2,FALSE))</f>
        <v>6750</v>
      </c>
      <c r="E657" s="57">
        <f>+IF(ISERROR(VLOOKUP($B657,Insumos!$C:$G,5,FALSE)),"",VLOOKUP($B657,Insumos!$C:$G,5,FALSE))</f>
        <v>1000</v>
      </c>
      <c r="F657" s="55" t="str">
        <f>+IF(ISERROR(VLOOKUP($B657,Insumos!$C:$G,4,FALSE)),"",VLOOKUP($B657,Insumos!$C:$G,4,FALSE))</f>
        <v>GRAMOS</v>
      </c>
      <c r="G657" s="141">
        <v>8.0</v>
      </c>
      <c r="H657" s="56">
        <f t="shared" si="20"/>
        <v>54</v>
      </c>
    </row>
    <row r="658">
      <c r="A658" s="53">
        <v>19.0</v>
      </c>
      <c r="B658" s="55" t="s">
        <v>156</v>
      </c>
      <c r="C658" s="55" t="str">
        <f>+IF(ISERROR(VLOOKUP($B658,Insumos!$C:$G,3,FALSE)),"",VLOOKUP($B658,Insumos!$C:$G,3,FALSE))</f>
        <v>GRAMOS</v>
      </c>
      <c r="D658" s="56">
        <f>+IF(ISERROR(VLOOKUP($B658,Insumos!$C:$G,2,FALSE)),"",VLOOKUP($B658,Insumos!$C:$G,2,FALSE))</f>
        <v>909</v>
      </c>
      <c r="E658" s="57">
        <f>+IF(ISERROR(VLOOKUP($B658,Insumos!$C:$G,5,FALSE)),"",VLOOKUP($B658,Insumos!$C:$G,5,FALSE))</f>
        <v>1000</v>
      </c>
      <c r="F658" s="55" t="str">
        <f>+IF(ISERROR(VLOOKUP($B658,Insumos!$C:$G,4,FALSE)),"",VLOOKUP($B658,Insumos!$C:$G,4,FALSE))</f>
        <v>GRAMOS</v>
      </c>
      <c r="G658" s="141">
        <v>8.0</v>
      </c>
      <c r="H658" s="56">
        <f t="shared" si="20"/>
        <v>7.27</v>
      </c>
    </row>
    <row r="659">
      <c r="A659" s="53">
        <v>20.0</v>
      </c>
      <c r="B659" s="55" t="s">
        <v>303</v>
      </c>
      <c r="C659" s="55" t="str">
        <f>+IF(ISERROR(VLOOKUP($B659,Insumos!$C:$G,3,FALSE)),"",VLOOKUP($B659,Insumos!$C:$G,3,FALSE))</f>
        <v>UNIDAD</v>
      </c>
      <c r="D659" s="56">
        <f>+IF(ISERROR(VLOOKUP($B659,Insumos!$C:$G,2,FALSE)),"",VLOOKUP($B659,Insumos!$C:$G,2,FALSE))</f>
        <v>10</v>
      </c>
      <c r="E659" s="57">
        <f>+IF(ISERROR(VLOOKUP($B659,Insumos!$C:$G,5,FALSE)),"",VLOOKUP($B659,Insumos!$C:$G,5,FALSE))</f>
        <v>1</v>
      </c>
      <c r="F659" s="55" t="str">
        <f>+IF(ISERROR(VLOOKUP($B659,Insumos!$C:$G,4,FALSE)),"",VLOOKUP($B659,Insumos!$C:$G,4,FALSE))</f>
        <v>UNIDAD</v>
      </c>
      <c r="G659" s="141">
        <v>2.0</v>
      </c>
      <c r="H659" s="56">
        <f t="shared" si="20"/>
        <v>20</v>
      </c>
    </row>
    <row r="660">
      <c r="A660" s="53">
        <v>21.0</v>
      </c>
      <c r="B660" s="55" t="s">
        <v>304</v>
      </c>
      <c r="C660" s="55" t="str">
        <f>+IF(ISERROR(VLOOKUP($B660,Insumos!$C:$G,3,FALSE)),"",VLOOKUP($B660,Insumos!$C:$G,3,FALSE))</f>
        <v>UNIDAD</v>
      </c>
      <c r="D660" s="56">
        <f>+IF(ISERROR(VLOOKUP($B660,Insumos!$C:$G,2,FALSE)),"",VLOOKUP($B660,Insumos!$C:$G,2,FALSE))</f>
        <v>9</v>
      </c>
      <c r="E660" s="57">
        <f>+IF(ISERROR(VLOOKUP($B660,Insumos!$C:$G,5,FALSE)),"",VLOOKUP($B660,Insumos!$C:$G,5,FALSE))</f>
        <v>1</v>
      </c>
      <c r="F660" s="55" t="str">
        <f>+IF(ISERROR(VLOOKUP($B660,Insumos!$C:$G,4,FALSE)),"",VLOOKUP($B660,Insumos!$C:$G,4,FALSE))</f>
        <v>UNIDAD</v>
      </c>
      <c r="G660" s="141">
        <v>2.0</v>
      </c>
      <c r="H660" s="56">
        <f t="shared" si="20"/>
        <v>18</v>
      </c>
    </row>
    <row r="661">
      <c r="A661" s="53">
        <v>22.0</v>
      </c>
      <c r="B661" s="55" t="s">
        <v>315</v>
      </c>
      <c r="C661" s="55" t="str">
        <f>+IF(ISERROR(VLOOKUP($B661,Insumos!$C:$G,3,FALSE)),"",VLOOKUP($B661,Insumos!$C:$G,3,FALSE))</f>
        <v>UNIDAD</v>
      </c>
      <c r="D661" s="56">
        <f>+IF(ISERROR(VLOOKUP($B661,Insumos!$C:$G,2,FALSE)),"",VLOOKUP($B661,Insumos!$C:$G,2,FALSE))</f>
        <v>170</v>
      </c>
      <c r="E661" s="57">
        <f>+IF(ISERROR(VLOOKUP($B661,Insumos!$C:$G,5,FALSE)),"",VLOOKUP($B661,Insumos!$C:$G,5,FALSE))</f>
        <v>1</v>
      </c>
      <c r="F661" s="55" t="str">
        <f>+IF(ISERROR(VLOOKUP($B661,Insumos!$C:$G,4,FALSE)),"",VLOOKUP($B661,Insumos!$C:$G,4,FALSE))</f>
        <v>UNIDAD</v>
      </c>
      <c r="G661" s="141">
        <v>1.0</v>
      </c>
      <c r="H661" s="56">
        <f t="shared" si="20"/>
        <v>170</v>
      </c>
    </row>
    <row r="662">
      <c r="A662" s="42"/>
      <c r="B662" s="140"/>
      <c r="C662" s="41"/>
      <c r="D662" s="44"/>
      <c r="E662" s="45"/>
      <c r="F662" s="41"/>
      <c r="G662" s="67" t="s">
        <v>566</v>
      </c>
      <c r="H662" s="68">
        <f>+SUM(H640:H661)</f>
        <v>1298.72</v>
      </c>
    </row>
    <row r="663">
      <c r="A663" s="42"/>
      <c r="B663" s="140"/>
      <c r="C663" s="41"/>
      <c r="D663" s="44"/>
      <c r="E663" s="45"/>
      <c r="F663" s="41"/>
      <c r="G663" s="67" t="s">
        <v>569</v>
      </c>
      <c r="H663" s="142">
        <f>+H662/10</f>
        <v>129.872</v>
      </c>
    </row>
    <row r="664">
      <c r="A664" s="42"/>
      <c r="B664" s="140"/>
      <c r="C664" s="41"/>
      <c r="D664" s="44"/>
      <c r="E664" s="45"/>
      <c r="F664" s="41"/>
      <c r="G664" s="67" t="s">
        <v>570</v>
      </c>
      <c r="H664" s="143">
        <f>(H662+H663)*1.19</f>
        <v>1700.02448</v>
      </c>
    </row>
    <row r="665">
      <c r="A665" s="42"/>
      <c r="B665" s="140"/>
      <c r="C665" s="41"/>
      <c r="D665" s="44"/>
      <c r="E665" s="45"/>
      <c r="F665" s="41"/>
      <c r="G665" s="67" t="s">
        <v>571</v>
      </c>
      <c r="H665" s="144">
        <f>+H664/H666</f>
        <v>0.2619452203</v>
      </c>
    </row>
    <row r="666">
      <c r="A666" s="42"/>
      <c r="B666" s="140"/>
      <c r="C666" s="41"/>
      <c r="D666" s="44"/>
      <c r="E666" s="45"/>
      <c r="F666" s="41"/>
      <c r="G666" s="67" t="s">
        <v>572</v>
      </c>
      <c r="H666" s="145">
        <v>6490.0</v>
      </c>
    </row>
    <row r="669">
      <c r="A669" s="138" t="s">
        <v>562</v>
      </c>
      <c r="B669" s="139" t="s">
        <v>431</v>
      </c>
      <c r="C669" s="34"/>
      <c r="D669" s="35"/>
      <c r="E669" s="36"/>
      <c r="F669" s="37"/>
      <c r="G669" s="38"/>
      <c r="H669" s="35"/>
    </row>
    <row r="670">
      <c r="A670" s="42"/>
      <c r="B670" s="140"/>
      <c r="C670" s="42"/>
      <c r="D670" s="44"/>
      <c r="E670" s="45"/>
      <c r="F670" s="42"/>
      <c r="G670" s="46"/>
      <c r="H670" s="44"/>
    </row>
    <row r="671">
      <c r="A671" s="48" t="s">
        <v>476</v>
      </c>
      <c r="B671" s="48" t="s">
        <v>477</v>
      </c>
      <c r="C671" s="48" t="s">
        <v>478</v>
      </c>
      <c r="D671" s="49" t="s">
        <v>564</v>
      </c>
      <c r="E671" s="50" t="s">
        <v>10</v>
      </c>
      <c r="F671" s="48" t="s">
        <v>480</v>
      </c>
      <c r="G671" s="51" t="s">
        <v>481</v>
      </c>
      <c r="H671" s="49" t="s">
        <v>565</v>
      </c>
    </row>
    <row r="672">
      <c r="A672" s="53">
        <v>1.0</v>
      </c>
      <c r="B672" s="55" t="s">
        <v>69</v>
      </c>
      <c r="C672" s="55" t="str">
        <f>+IF(ISERROR(VLOOKUP($B672,Insumos!$C:$G,3,FALSE)),"",VLOOKUP($B672,Insumos!$C:$G,3,FALSE))</f>
        <v>GRAMOS</v>
      </c>
      <c r="D672" s="56">
        <f>+IF(ISERROR(VLOOKUP($B672,Insumos!$C:$G,2,FALSE)),"",VLOOKUP($B672,Insumos!$C:$G,2,FALSE))</f>
        <v>2777.79</v>
      </c>
      <c r="E672" s="57">
        <f>+IF(ISERROR(VLOOKUP($B672,Insumos!$C:$G,5,FALSE)),"",VLOOKUP($B672,Insumos!$C:$G,5,FALSE))</f>
        <v>5700</v>
      </c>
      <c r="F672" s="55" t="str">
        <f>+IF(ISERROR(VLOOKUP($B672,Insumos!$C:$G,4,FALSE)),"",VLOOKUP($B672,Insumos!$C:$G,4,FALSE))</f>
        <v>GRAMOS</v>
      </c>
      <c r="G672" s="141">
        <v>110.0</v>
      </c>
      <c r="H672" s="56">
        <f t="shared" ref="H672:H693" si="21">IF(ISERROR(ROUND(+D672/E672*G672,2)),0,ROUND(+D672/E672*G672,2))</f>
        <v>53.61</v>
      </c>
    </row>
    <row r="673">
      <c r="A673" s="53">
        <v>2.0</v>
      </c>
      <c r="B673" s="55" t="s">
        <v>52</v>
      </c>
      <c r="C673" s="55" t="str">
        <f>+IF(ISERROR(VLOOKUP($B673,Insumos!$C:$G,3,FALSE)),"",VLOOKUP($B673,Insumos!$C:$G,3,FALSE))</f>
        <v>UNIDAD</v>
      </c>
      <c r="D673" s="56">
        <f>+IF(ISERROR(VLOOKUP($B673,Insumos!$C:$G,2,FALSE)),"",VLOOKUP($B673,Insumos!$C:$G,2,FALSE))</f>
        <v>5000</v>
      </c>
      <c r="E673" s="57">
        <f>+IF(ISERROR(VLOOKUP($B673,Insumos!$C:$G,5,FALSE)),"",VLOOKUP($B673,Insumos!$C:$G,5,FALSE))</f>
        <v>100</v>
      </c>
      <c r="F673" s="55" t="str">
        <f>+IF(ISERROR(VLOOKUP($B673,Insumos!$C:$G,4,FALSE)),"",VLOOKUP($B673,Insumos!$C:$G,4,FALSE))</f>
        <v>UNIDAD</v>
      </c>
      <c r="G673" s="141">
        <v>0.5</v>
      </c>
      <c r="H673" s="56">
        <f t="shared" si="21"/>
        <v>25</v>
      </c>
    </row>
    <row r="674">
      <c r="A674" s="53">
        <v>3.0</v>
      </c>
      <c r="B674" s="55" t="s">
        <v>423</v>
      </c>
      <c r="C674" s="55" t="str">
        <f>+IF(ISERROR(VLOOKUP($B674,Insumos!$C:$G,3,FALSE)),"",VLOOKUP($B674,Insumos!$C:$G,3,FALSE))</f>
        <v>GRAMOS</v>
      </c>
      <c r="D674" s="56">
        <f>+IF(ISERROR(VLOOKUP($B674,Insumos!$C:$G,2,FALSE)),"",VLOOKUP($B674,Insumos!$C:$G,2,FALSE))</f>
        <v>2528.54</v>
      </c>
      <c r="E674" s="57">
        <f>+IF(ISERROR(VLOOKUP($B674,Insumos!$C:$G,5,FALSE)),"",VLOOKUP($B674,Insumos!$C:$G,5,FALSE))</f>
        <v>1000</v>
      </c>
      <c r="F674" s="55" t="str">
        <f>+IF(ISERROR(VLOOKUP($B674,Insumos!$C:$G,4,FALSE)),"",VLOOKUP($B674,Insumos!$C:$G,4,FALSE))</f>
        <v>GRAMOS</v>
      </c>
      <c r="G674" s="141">
        <v>35.0</v>
      </c>
      <c r="H674" s="56">
        <f t="shared" si="21"/>
        <v>88.5</v>
      </c>
    </row>
    <row r="675">
      <c r="A675" s="53">
        <v>4.0</v>
      </c>
      <c r="B675" s="55" t="s">
        <v>420</v>
      </c>
      <c r="C675" s="55" t="str">
        <f>+IF(ISERROR(VLOOKUP($B675,Insumos!$C:$G,3,FALSE)),"",VLOOKUP($B675,Insumos!$C:$G,3,FALSE))</f>
        <v>GRAMOS</v>
      </c>
      <c r="D675" s="56">
        <f>+IF(ISERROR(VLOOKUP($B675,Insumos!$C:$G,2,FALSE)),"",VLOOKUP($B675,Insumos!$C:$G,2,FALSE))</f>
        <v>1500</v>
      </c>
      <c r="E675" s="57">
        <f>+IF(ISERROR(VLOOKUP($B675,Insumos!$C:$G,5,FALSE)),"",VLOOKUP($B675,Insumos!$C:$G,5,FALSE))</f>
        <v>1000</v>
      </c>
      <c r="F675" s="55" t="str">
        <f>+IF(ISERROR(VLOOKUP($B675,Insumos!$C:$G,4,FALSE)),"",VLOOKUP($B675,Insumos!$C:$G,4,FALSE))</f>
        <v>GRAMOS</v>
      </c>
      <c r="G675" s="141">
        <v>5.0</v>
      </c>
      <c r="H675" s="56">
        <f t="shared" si="21"/>
        <v>7.5</v>
      </c>
    </row>
    <row r="676">
      <c r="A676" s="53">
        <v>5.0</v>
      </c>
      <c r="B676" s="55" t="s">
        <v>56</v>
      </c>
      <c r="C676" s="55" t="str">
        <f>+IF(ISERROR(VLOOKUP($B676,Insumos!$C:$G,3,FALSE)),"",VLOOKUP($B676,Insumos!$C:$G,3,FALSE))</f>
        <v>GRAMOS</v>
      </c>
      <c r="D676" s="56">
        <f>+IF(ISERROR(VLOOKUP($B676,Insumos!$C:$G,2,FALSE)),"",VLOOKUP($B676,Insumos!$C:$G,2,FALSE))</f>
        <v>1690</v>
      </c>
      <c r="E676" s="57">
        <f>+IF(ISERROR(VLOOKUP($B676,Insumos!$C:$G,5,FALSE)),"",VLOOKUP($B676,Insumos!$C:$G,5,FALSE))</f>
        <v>1000</v>
      </c>
      <c r="F676" s="55" t="str">
        <f>+IF(ISERROR(VLOOKUP($B676,Insumos!$C:$G,4,FALSE)),"",VLOOKUP($B676,Insumos!$C:$G,4,FALSE))</f>
        <v>GRAMOS</v>
      </c>
      <c r="G676" s="141">
        <v>5.0</v>
      </c>
      <c r="H676" s="56">
        <f t="shared" si="21"/>
        <v>8.45</v>
      </c>
    </row>
    <row r="677">
      <c r="A677" s="53">
        <v>6.0</v>
      </c>
      <c r="B677" s="55" t="s">
        <v>86</v>
      </c>
      <c r="C677" s="55" t="str">
        <f>+IF(ISERROR(VLOOKUP($B677,Insumos!$C:$G,3,FALSE)),"",VLOOKUP($B677,Insumos!$C:$G,3,FALSE))</f>
        <v>MILILITROS</v>
      </c>
      <c r="D677" s="56">
        <f>+IF(ISERROR(VLOOKUP($B677,Insumos!$C:$G,2,FALSE)),"",VLOOKUP($B677,Insumos!$C:$G,2,FALSE))</f>
        <v>0</v>
      </c>
      <c r="E677" s="57">
        <f>+IF(ISERROR(VLOOKUP($B677,Insumos!$C:$G,5,FALSE)),"",VLOOKUP($B677,Insumos!$C:$G,5,FALSE))</f>
        <v>0</v>
      </c>
      <c r="F677" s="55" t="str">
        <f>+IF(ISERROR(VLOOKUP($B677,Insumos!$C:$G,4,FALSE)),"",VLOOKUP($B677,Insumos!$C:$G,4,FALSE))</f>
        <v>MILILITROS</v>
      </c>
      <c r="G677" s="141">
        <v>5.0</v>
      </c>
      <c r="H677" s="56">
        <f t="shared" si="21"/>
        <v>0</v>
      </c>
    </row>
    <row r="678">
      <c r="A678" s="53">
        <v>7.0</v>
      </c>
      <c r="B678" s="55" t="s">
        <v>106</v>
      </c>
      <c r="C678" s="55" t="str">
        <f>+IF(ISERROR(VLOOKUP($B678,Insumos!$C:$G,3,FALSE)),"",VLOOKUP($B678,Insumos!$C:$G,3,FALSE))</f>
        <v>GRAMOS</v>
      </c>
      <c r="D678" s="56">
        <f>+IF(ISERROR(VLOOKUP($B678,Insumos!$C:$G,2,FALSE)),"",VLOOKUP($B678,Insumos!$C:$G,2,FALSE))</f>
        <v>1159.89</v>
      </c>
      <c r="E678" s="57">
        <f>+IF(ISERROR(VLOOKUP($B678,Insumos!$C:$G,5,FALSE)),"",VLOOKUP($B678,Insumos!$C:$G,5,FALSE))</f>
        <v>231</v>
      </c>
      <c r="F678" s="55" t="str">
        <f>+IF(ISERROR(VLOOKUP($B678,Insumos!$C:$G,4,FALSE)),"",VLOOKUP($B678,Insumos!$C:$G,4,FALSE))</f>
        <v>GRAMOS</v>
      </c>
      <c r="G678" s="141">
        <v>35.0</v>
      </c>
      <c r="H678" s="56">
        <f t="shared" si="21"/>
        <v>175.74</v>
      </c>
    </row>
    <row r="679">
      <c r="A679" s="53">
        <v>8.0</v>
      </c>
      <c r="B679" s="55" t="s">
        <v>232</v>
      </c>
      <c r="C679" s="55" t="str">
        <f>+IF(ISERROR(VLOOKUP($B679,Insumos!$C:$G,3,FALSE)),"",VLOOKUP($B679,Insumos!$C:$G,3,FALSE))</f>
        <v>GRAMOS</v>
      </c>
      <c r="D679" s="56">
        <f>+IF(ISERROR(VLOOKUP($B679,Insumos!$C:$G,2,FALSE)),"",VLOOKUP($B679,Insumos!$C:$G,2,FALSE))</f>
        <v>3529.411765</v>
      </c>
      <c r="E679" s="57">
        <f>+IF(ISERROR(VLOOKUP($B679,Insumos!$C:$G,5,FALSE)),"",VLOOKUP($B679,Insumos!$C:$G,5,FALSE))</f>
        <v>1000</v>
      </c>
      <c r="F679" s="55" t="str">
        <f>+IF(ISERROR(VLOOKUP($B679,Insumos!$C:$G,4,FALSE)),"",VLOOKUP($B679,Insumos!$C:$G,4,FALSE))</f>
        <v>GRAMOS</v>
      </c>
      <c r="G679" s="141">
        <v>40.0</v>
      </c>
      <c r="H679" s="56">
        <f t="shared" si="21"/>
        <v>141.18</v>
      </c>
    </row>
    <row r="680">
      <c r="A680" s="53">
        <v>9.0</v>
      </c>
      <c r="B680" s="55" t="s">
        <v>54</v>
      </c>
      <c r="C680" s="55" t="str">
        <f>+IF(ISERROR(VLOOKUP($B680,Insumos!$C:$G,3,FALSE)),"",VLOOKUP($B680,Insumos!$C:$G,3,FALSE))</f>
        <v>UNIDAD</v>
      </c>
      <c r="D680" s="56">
        <f>+IF(ISERROR(VLOOKUP($B680,Insumos!$C:$G,2,FALSE)),"",VLOOKUP($B680,Insumos!$C:$G,2,FALSE))</f>
        <v>8000</v>
      </c>
      <c r="E680" s="57">
        <f>+IF(ISERROR(VLOOKUP($B680,Insumos!$C:$G,5,FALSE)),"",VLOOKUP($B680,Insumos!$C:$G,5,FALSE))</f>
        <v>36</v>
      </c>
      <c r="F680" s="55" t="str">
        <f>+IF(ISERROR(VLOOKUP($B680,Insumos!$C:$G,4,FALSE)),"",VLOOKUP($B680,Insumos!$C:$G,4,FALSE))</f>
        <v>UNIDAD</v>
      </c>
      <c r="G680" s="141">
        <v>0.2</v>
      </c>
      <c r="H680" s="56">
        <f t="shared" si="21"/>
        <v>44.44</v>
      </c>
    </row>
    <row r="681">
      <c r="A681" s="53">
        <v>10.0</v>
      </c>
      <c r="B681" s="55" t="s">
        <v>187</v>
      </c>
      <c r="C681" s="55" t="str">
        <f>+IF(ISERROR(VLOOKUP($B681,Insumos!$C:$G,3,FALSE)),"",VLOOKUP($B681,Insumos!$C:$G,3,FALSE))</f>
        <v>GRAMOS</v>
      </c>
      <c r="D681" s="56">
        <f>+IF(ISERROR(VLOOKUP($B681,Insumos!$C:$G,2,FALSE)),"",VLOOKUP($B681,Insumos!$C:$G,2,FALSE))</f>
        <v>3645</v>
      </c>
      <c r="E681" s="57">
        <f>+IF(ISERROR(VLOOKUP($B681,Insumos!$C:$G,5,FALSE)),"",VLOOKUP($B681,Insumos!$C:$G,5,FALSE))</f>
        <v>1000</v>
      </c>
      <c r="F681" s="55" t="str">
        <f>+IF(ISERROR(VLOOKUP($B681,Insumos!$C:$G,4,FALSE)),"",VLOOKUP($B681,Insumos!$C:$G,4,FALSE))</f>
        <v>GRAMOS</v>
      </c>
      <c r="G681" s="141">
        <v>5.0</v>
      </c>
      <c r="H681" s="56">
        <f t="shared" si="21"/>
        <v>18.23</v>
      </c>
    </row>
    <row r="682">
      <c r="A682" s="53">
        <v>11.0</v>
      </c>
      <c r="B682" s="55" t="s">
        <v>133</v>
      </c>
      <c r="C682" s="55" t="str">
        <f>+IF(ISERROR(VLOOKUP($B682,Insumos!$C:$G,3,FALSE)),"",VLOOKUP($B682,Insumos!$C:$G,3,FALSE))</f>
        <v>UNIDAD</v>
      </c>
      <c r="D682" s="56">
        <f>+IF(ISERROR(VLOOKUP($B682,Insumos!$C:$G,2,FALSE)),"",VLOOKUP($B682,Insumos!$C:$G,2,FALSE))</f>
        <v>110</v>
      </c>
      <c r="E682" s="57">
        <f>+IF(ISERROR(VLOOKUP($B682,Insumos!$C:$G,5,FALSE)),"",VLOOKUP($B682,Insumos!$C:$G,5,FALSE))</f>
        <v>1</v>
      </c>
      <c r="F682" s="55" t="str">
        <f>+IF(ISERROR(VLOOKUP($B682,Insumos!$C:$G,4,FALSE)),"",VLOOKUP($B682,Insumos!$C:$G,4,FALSE))</f>
        <v>UNIDAD</v>
      </c>
      <c r="G682" s="141">
        <v>1.0</v>
      </c>
      <c r="H682" s="56">
        <f t="shared" si="21"/>
        <v>110</v>
      </c>
    </row>
    <row r="683">
      <c r="A683" s="53">
        <v>12.0</v>
      </c>
      <c r="B683" s="55" t="s">
        <v>314</v>
      </c>
      <c r="C683" s="55" t="str">
        <f>+IF(ISERROR(VLOOKUP($B683,Insumos!$C:$G,3,FALSE)),"",VLOOKUP($B683,Insumos!$C:$G,3,FALSE))</f>
        <v>UNIDAD</v>
      </c>
      <c r="D683" s="56">
        <f>+IF(ISERROR(VLOOKUP($B683,Insumos!$C:$G,2,FALSE)),"",VLOOKUP($B683,Insumos!$C:$G,2,FALSE))</f>
        <v>10.5</v>
      </c>
      <c r="E683" s="57">
        <f>+IF(ISERROR(VLOOKUP($B683,Insumos!$C:$G,5,FALSE)),"",VLOOKUP($B683,Insumos!$C:$G,5,FALSE))</f>
        <v>1</v>
      </c>
      <c r="F683" s="55" t="str">
        <f>+IF(ISERROR(VLOOKUP($B683,Insumos!$C:$G,4,FALSE)),"",VLOOKUP($B683,Insumos!$C:$G,4,FALSE))</f>
        <v>UNIDAD</v>
      </c>
      <c r="G683" s="141">
        <v>1.0</v>
      </c>
      <c r="H683" s="56">
        <f t="shared" si="21"/>
        <v>10.5</v>
      </c>
    </row>
    <row r="684">
      <c r="A684" s="53">
        <v>13.0</v>
      </c>
      <c r="B684" s="55" t="s">
        <v>311</v>
      </c>
      <c r="C684" s="55" t="str">
        <f>+IF(ISERROR(VLOOKUP($B684,Insumos!$C:$G,3,FALSE)),"",VLOOKUP($B684,Insumos!$C:$G,3,FALSE))</f>
        <v>UNIDAD</v>
      </c>
      <c r="D684" s="56">
        <f>+IF(ISERROR(VLOOKUP($B684,Insumos!$C:$G,2,FALSE)),"",VLOOKUP($B684,Insumos!$C:$G,2,FALSE))</f>
        <v>75.25</v>
      </c>
      <c r="E684" s="57">
        <f>+IF(ISERROR(VLOOKUP($B684,Insumos!$C:$G,5,FALSE)),"",VLOOKUP($B684,Insumos!$C:$G,5,FALSE))</f>
        <v>1</v>
      </c>
      <c r="F684" s="55" t="str">
        <f>+IF(ISERROR(VLOOKUP($B684,Insumos!$C:$G,4,FALSE)),"",VLOOKUP($B684,Insumos!$C:$G,4,FALSE))</f>
        <v>UNIDAD</v>
      </c>
      <c r="G684" s="141">
        <v>1.0</v>
      </c>
      <c r="H684" s="56">
        <f t="shared" si="21"/>
        <v>75.25</v>
      </c>
    </row>
    <row r="685">
      <c r="A685" s="53">
        <v>14.0</v>
      </c>
      <c r="B685" s="55" t="s">
        <v>312</v>
      </c>
      <c r="C685" s="55" t="str">
        <f>+IF(ISERROR(VLOOKUP($B685,Insumos!$C:$G,3,FALSE)),"",VLOOKUP($B685,Insumos!$C:$G,3,FALSE))</f>
        <v>UNIDAD</v>
      </c>
      <c r="D685" s="56">
        <f>+IF(ISERROR(VLOOKUP($B685,Insumos!$C:$G,2,FALSE)),"",VLOOKUP($B685,Insumos!$C:$G,2,FALSE))</f>
        <v>90.25</v>
      </c>
      <c r="E685" s="57">
        <f>+IF(ISERROR(VLOOKUP($B685,Insumos!$C:$G,5,FALSE)),"",VLOOKUP($B685,Insumos!$C:$G,5,FALSE))</f>
        <v>1</v>
      </c>
      <c r="F685" s="55" t="str">
        <f>+IF(ISERROR(VLOOKUP($B685,Insumos!$C:$G,4,FALSE)),"",VLOOKUP($B685,Insumos!$C:$G,4,FALSE))</f>
        <v>UNIDAD</v>
      </c>
      <c r="G685" s="141">
        <v>1.0</v>
      </c>
      <c r="H685" s="56">
        <f t="shared" si="21"/>
        <v>90.25</v>
      </c>
    </row>
    <row r="686">
      <c r="A686" s="53">
        <v>15.0</v>
      </c>
      <c r="B686" s="55" t="s">
        <v>313</v>
      </c>
      <c r="C686" s="55" t="str">
        <f>+IF(ISERROR(VLOOKUP($B686,Insumos!$C:$G,3,FALSE)),"",VLOOKUP($B686,Insumos!$C:$G,3,FALSE))</f>
        <v>GRAMOS</v>
      </c>
      <c r="D686" s="56">
        <f>+IF(ISERROR(VLOOKUP($B686,Insumos!$C:$G,2,FALSE)),"",VLOOKUP($B686,Insumos!$C:$G,2,FALSE))</f>
        <v>6750</v>
      </c>
      <c r="E686" s="57">
        <f>+IF(ISERROR(VLOOKUP($B686,Insumos!$C:$G,5,FALSE)),"",VLOOKUP($B686,Insumos!$C:$G,5,FALSE))</f>
        <v>1000</v>
      </c>
      <c r="F686" s="55" t="str">
        <f>+IF(ISERROR(VLOOKUP($B686,Insumos!$C:$G,4,FALSE)),"",VLOOKUP($B686,Insumos!$C:$G,4,FALSE))</f>
        <v>GRAMOS</v>
      </c>
      <c r="G686" s="141">
        <v>8.0</v>
      </c>
      <c r="H686" s="56">
        <f t="shared" si="21"/>
        <v>54</v>
      </c>
    </row>
    <row r="687">
      <c r="A687" s="53">
        <v>16.0</v>
      </c>
      <c r="B687" s="55" t="s">
        <v>156</v>
      </c>
      <c r="C687" s="55" t="str">
        <f>+IF(ISERROR(VLOOKUP($B687,Insumos!$C:$G,3,FALSE)),"",VLOOKUP($B687,Insumos!$C:$G,3,FALSE))</f>
        <v>GRAMOS</v>
      </c>
      <c r="D687" s="56">
        <f>+IF(ISERROR(VLOOKUP($B687,Insumos!$C:$G,2,FALSE)),"",VLOOKUP($B687,Insumos!$C:$G,2,FALSE))</f>
        <v>909</v>
      </c>
      <c r="E687" s="57">
        <f>+IF(ISERROR(VLOOKUP($B687,Insumos!$C:$G,5,FALSE)),"",VLOOKUP($B687,Insumos!$C:$G,5,FALSE))</f>
        <v>1000</v>
      </c>
      <c r="F687" s="55" t="str">
        <f>+IF(ISERROR(VLOOKUP($B687,Insumos!$C:$G,4,FALSE)),"",VLOOKUP($B687,Insumos!$C:$G,4,FALSE))</f>
        <v>GRAMOS</v>
      </c>
      <c r="G687" s="141">
        <v>8.0</v>
      </c>
      <c r="H687" s="56">
        <f t="shared" si="21"/>
        <v>7.27</v>
      </c>
    </row>
    <row r="688">
      <c r="A688" s="53">
        <v>17.0</v>
      </c>
      <c r="B688" s="55" t="s">
        <v>303</v>
      </c>
      <c r="C688" s="55" t="str">
        <f>+IF(ISERROR(VLOOKUP($B688,Insumos!$C:$G,3,FALSE)),"",VLOOKUP($B688,Insumos!$C:$G,3,FALSE))</f>
        <v>UNIDAD</v>
      </c>
      <c r="D688" s="56">
        <f>+IF(ISERROR(VLOOKUP($B688,Insumos!$C:$G,2,FALSE)),"",VLOOKUP($B688,Insumos!$C:$G,2,FALSE))</f>
        <v>10</v>
      </c>
      <c r="E688" s="57">
        <f>+IF(ISERROR(VLOOKUP($B688,Insumos!$C:$G,5,FALSE)),"",VLOOKUP($B688,Insumos!$C:$G,5,FALSE))</f>
        <v>1</v>
      </c>
      <c r="F688" s="55" t="str">
        <f>+IF(ISERROR(VLOOKUP($B688,Insumos!$C:$G,4,FALSE)),"",VLOOKUP($B688,Insumos!$C:$G,4,FALSE))</f>
        <v>UNIDAD</v>
      </c>
      <c r="G688" s="141">
        <v>2.0</v>
      </c>
      <c r="H688" s="56">
        <f t="shared" si="21"/>
        <v>20</v>
      </c>
    </row>
    <row r="689">
      <c r="A689" s="53">
        <v>18.0</v>
      </c>
      <c r="B689" s="55" t="s">
        <v>304</v>
      </c>
      <c r="C689" s="55" t="str">
        <f>+IF(ISERROR(VLOOKUP($B689,Insumos!$C:$G,3,FALSE)),"",VLOOKUP($B689,Insumos!$C:$G,3,FALSE))</f>
        <v>UNIDAD</v>
      </c>
      <c r="D689" s="56">
        <f>+IF(ISERROR(VLOOKUP($B689,Insumos!$C:$G,2,FALSE)),"",VLOOKUP($B689,Insumos!$C:$G,2,FALSE))</f>
        <v>9</v>
      </c>
      <c r="E689" s="57">
        <f>+IF(ISERROR(VLOOKUP($B689,Insumos!$C:$G,5,FALSE)),"",VLOOKUP($B689,Insumos!$C:$G,5,FALSE))</f>
        <v>1</v>
      </c>
      <c r="F689" s="55" t="str">
        <f>+IF(ISERROR(VLOOKUP($B689,Insumos!$C:$G,4,FALSE)),"",VLOOKUP($B689,Insumos!$C:$G,4,FALSE))</f>
        <v>UNIDAD</v>
      </c>
      <c r="G689" s="141">
        <v>2.0</v>
      </c>
      <c r="H689" s="56">
        <f t="shared" si="21"/>
        <v>18</v>
      </c>
    </row>
    <row r="690">
      <c r="A690" s="53">
        <v>19.0</v>
      </c>
      <c r="B690" s="55" t="s">
        <v>315</v>
      </c>
      <c r="C690" s="55" t="str">
        <f>+IF(ISERROR(VLOOKUP($B690,Insumos!$C:$G,3,FALSE)),"",VLOOKUP($B690,Insumos!$C:$G,3,FALSE))</f>
        <v>UNIDAD</v>
      </c>
      <c r="D690" s="56">
        <f>+IF(ISERROR(VLOOKUP($B690,Insumos!$C:$G,2,FALSE)),"",VLOOKUP($B690,Insumos!$C:$G,2,FALSE))</f>
        <v>170</v>
      </c>
      <c r="E690" s="57">
        <f>+IF(ISERROR(VLOOKUP($B690,Insumos!$C:$G,5,FALSE)),"",VLOOKUP($B690,Insumos!$C:$G,5,FALSE))</f>
        <v>1</v>
      </c>
      <c r="F690" s="55" t="str">
        <f>+IF(ISERROR(VLOOKUP($B690,Insumos!$C:$G,4,FALSE)),"",VLOOKUP($B690,Insumos!$C:$G,4,FALSE))</f>
        <v>UNIDAD</v>
      </c>
      <c r="G690" s="141">
        <v>1.0</v>
      </c>
      <c r="H690" s="56">
        <f t="shared" si="21"/>
        <v>170</v>
      </c>
    </row>
    <row r="691">
      <c r="A691" s="53">
        <v>20.0</v>
      </c>
      <c r="B691" s="153"/>
      <c r="C691" s="55" t="str">
        <f>+IF(ISERROR(VLOOKUP($B691,Insumos!$C:$G,3,FALSE)),"",VLOOKUP($B691,Insumos!$C:$G,3,FALSE))</f>
        <v/>
      </c>
      <c r="D691" s="56" t="str">
        <f>+IF(ISERROR(VLOOKUP($B691,Insumos!$C:$G,2,FALSE)),"",VLOOKUP($B691,Insumos!$C:$G,2,FALSE))</f>
        <v/>
      </c>
      <c r="E691" s="57" t="str">
        <f>+IF(ISERROR(VLOOKUP($B691,Insumos!$C:$G,5,FALSE)),"",VLOOKUP($B691,Insumos!$C:$G,5,FALSE))</f>
        <v/>
      </c>
      <c r="F691" s="55" t="str">
        <f>+IF(ISERROR(VLOOKUP($B691,Insumos!$C:$G,4,FALSE)),"",VLOOKUP($B691,Insumos!$C:$G,4,FALSE))</f>
        <v/>
      </c>
      <c r="G691" s="141"/>
      <c r="H691" s="56">
        <f t="shared" si="21"/>
        <v>0</v>
      </c>
    </row>
    <row r="692">
      <c r="A692" s="53">
        <v>21.0</v>
      </c>
      <c r="B692" s="153"/>
      <c r="C692" s="55" t="str">
        <f>+IF(ISERROR(VLOOKUP($B692,Insumos!$C:$G,3,FALSE)),"",VLOOKUP($B692,Insumos!$C:$G,3,FALSE))</f>
        <v/>
      </c>
      <c r="D692" s="56" t="str">
        <f>+IF(ISERROR(VLOOKUP($B692,Insumos!$C:$G,2,FALSE)),"",VLOOKUP($B692,Insumos!$C:$G,2,FALSE))</f>
        <v/>
      </c>
      <c r="E692" s="57" t="str">
        <f>+IF(ISERROR(VLOOKUP($B692,Insumos!$C:$G,5,FALSE)),"",VLOOKUP($B692,Insumos!$C:$G,5,FALSE))</f>
        <v/>
      </c>
      <c r="F692" s="55" t="str">
        <f>+IF(ISERROR(VLOOKUP($B692,Insumos!$C:$G,4,FALSE)),"",VLOOKUP($B692,Insumos!$C:$G,4,FALSE))</f>
        <v/>
      </c>
      <c r="G692" s="141"/>
      <c r="H692" s="56">
        <f t="shared" si="21"/>
        <v>0</v>
      </c>
    </row>
    <row r="693">
      <c r="A693" s="53">
        <v>22.0</v>
      </c>
      <c r="B693" s="153"/>
      <c r="C693" s="55" t="str">
        <f>+IF(ISERROR(VLOOKUP($B693,Insumos!$C:$G,3,FALSE)),"",VLOOKUP($B693,Insumos!$C:$G,3,FALSE))</f>
        <v/>
      </c>
      <c r="D693" s="56" t="str">
        <f>+IF(ISERROR(VLOOKUP($B693,Insumos!$C:$G,2,FALSE)),"",VLOOKUP($B693,Insumos!$C:$G,2,FALSE))</f>
        <v/>
      </c>
      <c r="E693" s="57" t="str">
        <f>+IF(ISERROR(VLOOKUP($B693,Insumos!$C:$G,5,FALSE)),"",VLOOKUP($B693,Insumos!$C:$G,5,FALSE))</f>
        <v/>
      </c>
      <c r="F693" s="55" t="str">
        <f>+IF(ISERROR(VLOOKUP($B693,Insumos!$C:$G,4,FALSE)),"",VLOOKUP($B693,Insumos!$C:$G,4,FALSE))</f>
        <v/>
      </c>
      <c r="G693" s="141"/>
      <c r="H693" s="56">
        <f t="shared" si="21"/>
        <v>0</v>
      </c>
    </row>
    <row r="694">
      <c r="A694" s="42"/>
      <c r="B694" s="140"/>
      <c r="C694" s="41"/>
      <c r="D694" s="44"/>
      <c r="E694" s="45"/>
      <c r="F694" s="41"/>
      <c r="G694" s="67" t="s">
        <v>566</v>
      </c>
      <c r="H694" s="68">
        <f>+SUM(H672:H693)</f>
        <v>1117.92</v>
      </c>
    </row>
    <row r="695">
      <c r="A695" s="42"/>
      <c r="B695" s="140"/>
      <c r="C695" s="41"/>
      <c r="D695" s="44"/>
      <c r="E695" s="45"/>
      <c r="F695" s="41"/>
      <c r="G695" s="67" t="s">
        <v>569</v>
      </c>
      <c r="H695" s="142">
        <f>+H694/10</f>
        <v>111.792</v>
      </c>
    </row>
    <row r="696">
      <c r="A696" s="42"/>
      <c r="B696" s="140"/>
      <c r="C696" s="41"/>
      <c r="D696" s="44"/>
      <c r="E696" s="45"/>
      <c r="F696" s="41"/>
      <c r="G696" s="67" t="s">
        <v>570</v>
      </c>
      <c r="H696" s="143">
        <f>(H694+H695)*1.19</f>
        <v>1463.35728</v>
      </c>
    </row>
    <row r="697">
      <c r="A697" s="42"/>
      <c r="B697" s="140"/>
      <c r="C697" s="41"/>
      <c r="D697" s="44"/>
      <c r="E697" s="45"/>
      <c r="F697" s="41"/>
      <c r="G697" s="67" t="s">
        <v>571</v>
      </c>
      <c r="H697" s="144">
        <f>+H696/H698</f>
        <v>0.2254787797</v>
      </c>
    </row>
    <row r="698">
      <c r="A698" s="42"/>
      <c r="B698" s="140"/>
      <c r="C698" s="41"/>
      <c r="D698" s="44"/>
      <c r="E698" s="45"/>
      <c r="F698" s="41"/>
      <c r="G698" s="67" t="s">
        <v>572</v>
      </c>
      <c r="H698" s="145">
        <v>6490.0</v>
      </c>
    </row>
    <row r="701">
      <c r="A701" s="138" t="s">
        <v>562</v>
      </c>
      <c r="B701" s="139" t="s">
        <v>432</v>
      </c>
      <c r="C701" s="34"/>
      <c r="D701" s="35"/>
      <c r="E701" s="36"/>
      <c r="F701" s="37"/>
      <c r="G701" s="38"/>
      <c r="H701" s="35"/>
    </row>
    <row r="702">
      <c r="A702" s="42"/>
      <c r="B702" s="140"/>
      <c r="C702" s="42"/>
      <c r="D702" s="44"/>
      <c r="E702" s="45"/>
      <c r="F702" s="42"/>
      <c r="G702" s="46"/>
      <c r="H702" s="44"/>
    </row>
    <row r="703">
      <c r="A703" s="48" t="s">
        <v>476</v>
      </c>
      <c r="B703" s="48" t="s">
        <v>477</v>
      </c>
      <c r="C703" s="48" t="s">
        <v>478</v>
      </c>
      <c r="D703" s="49" t="s">
        <v>564</v>
      </c>
      <c r="E703" s="50" t="s">
        <v>10</v>
      </c>
      <c r="F703" s="48" t="s">
        <v>480</v>
      </c>
      <c r="G703" s="51" t="s">
        <v>481</v>
      </c>
      <c r="H703" s="49" t="s">
        <v>565</v>
      </c>
    </row>
    <row r="704">
      <c r="A704" s="53">
        <v>1.0</v>
      </c>
      <c r="B704" s="55" t="s">
        <v>69</v>
      </c>
      <c r="C704" s="55" t="str">
        <f>+IF(ISERROR(VLOOKUP($B704,Insumos!$C:$G,3,FALSE)),"",VLOOKUP($B704,Insumos!$C:$G,3,FALSE))</f>
        <v>GRAMOS</v>
      </c>
      <c r="D704" s="56">
        <f>+IF(ISERROR(VLOOKUP($B704,Insumos!$C:$G,2,FALSE)),"",VLOOKUP($B704,Insumos!$C:$G,2,FALSE))</f>
        <v>2777.79</v>
      </c>
      <c r="E704" s="57">
        <f>+IF(ISERROR(VLOOKUP($B704,Insumos!$C:$G,5,FALSE)),"",VLOOKUP($B704,Insumos!$C:$G,5,FALSE))</f>
        <v>5700</v>
      </c>
      <c r="F704" s="55" t="str">
        <f>+IF(ISERROR(VLOOKUP($B704,Insumos!$C:$G,4,FALSE)),"",VLOOKUP($B704,Insumos!$C:$G,4,FALSE))</f>
        <v>GRAMOS</v>
      </c>
      <c r="G704" s="141">
        <v>110.0</v>
      </c>
      <c r="H704" s="56">
        <f t="shared" ref="H704:H724" si="22">IF(ISERROR(ROUND(+D704/E704*G704,2)),0,ROUND(+D704/E704*G704,2))</f>
        <v>53.61</v>
      </c>
    </row>
    <row r="705">
      <c r="A705" s="53">
        <v>2.0</v>
      </c>
      <c r="B705" s="55" t="s">
        <v>52</v>
      </c>
      <c r="C705" s="55" t="str">
        <f>+IF(ISERROR(VLOOKUP($B705,Insumos!$C:$G,3,FALSE)),"",VLOOKUP($B705,Insumos!$C:$G,3,FALSE))</f>
        <v>UNIDAD</v>
      </c>
      <c r="D705" s="56">
        <f>+IF(ISERROR(VLOOKUP($B705,Insumos!$C:$G,2,FALSE)),"",VLOOKUP($B705,Insumos!$C:$G,2,FALSE))</f>
        <v>5000</v>
      </c>
      <c r="E705" s="57">
        <f>+IF(ISERROR(VLOOKUP($B705,Insumos!$C:$G,5,FALSE)),"",VLOOKUP($B705,Insumos!$C:$G,5,FALSE))</f>
        <v>100</v>
      </c>
      <c r="F705" s="55" t="str">
        <f>+IF(ISERROR(VLOOKUP($B705,Insumos!$C:$G,4,FALSE)),"",VLOOKUP($B705,Insumos!$C:$G,4,FALSE))</f>
        <v>UNIDAD</v>
      </c>
      <c r="G705" s="141">
        <v>0.5</v>
      </c>
      <c r="H705" s="56">
        <f t="shared" si="22"/>
        <v>25</v>
      </c>
    </row>
    <row r="706">
      <c r="A706" s="53">
        <v>3.0</v>
      </c>
      <c r="B706" s="55" t="s">
        <v>98</v>
      </c>
      <c r="C706" s="55" t="str">
        <f>+IF(ISERROR(VLOOKUP($B706,Insumos!$C:$G,3,FALSE)),"",VLOOKUP($B706,Insumos!$C:$G,3,FALSE))</f>
        <v>GRAMOS</v>
      </c>
      <c r="D706" s="56">
        <f>+IF(ISERROR(VLOOKUP($B706,Insumos!$C:$G,2,FALSE)),"",VLOOKUP($B706,Insumos!$C:$G,2,FALSE))</f>
        <v>3361</v>
      </c>
      <c r="E706" s="57">
        <f>+IF(ISERROR(VLOOKUP($B706,Insumos!$C:$G,5,FALSE)),"",VLOOKUP($B706,Insumos!$C:$G,5,FALSE))</f>
        <v>1000</v>
      </c>
      <c r="F706" s="55" t="str">
        <f>+IF(ISERROR(VLOOKUP($B706,Insumos!$C:$G,4,FALSE)),"",VLOOKUP($B706,Insumos!$C:$G,4,FALSE))</f>
        <v>GRAMOS</v>
      </c>
      <c r="G706" s="141">
        <v>40.0</v>
      </c>
      <c r="H706" s="56">
        <f t="shared" si="22"/>
        <v>134.44</v>
      </c>
    </row>
    <row r="707">
      <c r="A707" s="53">
        <v>4.0</v>
      </c>
      <c r="B707" s="55" t="s">
        <v>420</v>
      </c>
      <c r="C707" s="55" t="str">
        <f>+IF(ISERROR(VLOOKUP($B707,Insumos!$C:$G,3,FALSE)),"",VLOOKUP($B707,Insumos!$C:$G,3,FALSE))</f>
        <v>GRAMOS</v>
      </c>
      <c r="D707" s="56">
        <f>+IF(ISERROR(VLOOKUP($B707,Insumos!$C:$G,2,FALSE)),"",VLOOKUP($B707,Insumos!$C:$G,2,FALSE))</f>
        <v>1500</v>
      </c>
      <c r="E707" s="57">
        <f>+IF(ISERROR(VLOOKUP($B707,Insumos!$C:$G,5,FALSE)),"",VLOOKUP($B707,Insumos!$C:$G,5,FALSE))</f>
        <v>1000</v>
      </c>
      <c r="F707" s="55" t="str">
        <f>+IF(ISERROR(VLOOKUP($B707,Insumos!$C:$G,4,FALSE)),"",VLOOKUP($B707,Insumos!$C:$G,4,FALSE))</f>
        <v>GRAMOS</v>
      </c>
      <c r="G707" s="141">
        <v>5.0</v>
      </c>
      <c r="H707" s="56">
        <f t="shared" si="22"/>
        <v>7.5</v>
      </c>
    </row>
    <row r="708">
      <c r="A708" s="53">
        <v>5.0</v>
      </c>
      <c r="B708" s="55" t="s">
        <v>56</v>
      </c>
      <c r="C708" s="55" t="str">
        <f>+IF(ISERROR(VLOOKUP($B708,Insumos!$C:$G,3,FALSE)),"",VLOOKUP($B708,Insumos!$C:$G,3,FALSE))</f>
        <v>GRAMOS</v>
      </c>
      <c r="D708" s="56">
        <f>+IF(ISERROR(VLOOKUP($B708,Insumos!$C:$G,2,FALSE)),"",VLOOKUP($B708,Insumos!$C:$G,2,FALSE))</f>
        <v>1690</v>
      </c>
      <c r="E708" s="57">
        <f>+IF(ISERROR(VLOOKUP($B708,Insumos!$C:$G,5,FALSE)),"",VLOOKUP($B708,Insumos!$C:$G,5,FALSE))</f>
        <v>1000</v>
      </c>
      <c r="F708" s="55" t="str">
        <f>+IF(ISERROR(VLOOKUP($B708,Insumos!$C:$G,4,FALSE)),"",VLOOKUP($B708,Insumos!$C:$G,4,FALSE))</f>
        <v>GRAMOS</v>
      </c>
      <c r="G708" s="141">
        <v>5.0</v>
      </c>
      <c r="H708" s="56">
        <f t="shared" si="22"/>
        <v>8.45</v>
      </c>
    </row>
    <row r="709">
      <c r="A709" s="53">
        <v>6.0</v>
      </c>
      <c r="B709" s="55" t="s">
        <v>86</v>
      </c>
      <c r="C709" s="55" t="str">
        <f>+IF(ISERROR(VLOOKUP($B709,Insumos!$C:$G,3,FALSE)),"",VLOOKUP($B709,Insumos!$C:$G,3,FALSE))</f>
        <v>MILILITROS</v>
      </c>
      <c r="D709" s="56">
        <f>+IF(ISERROR(VLOOKUP($B709,Insumos!$C:$G,2,FALSE)),"",VLOOKUP($B709,Insumos!$C:$G,2,FALSE))</f>
        <v>0</v>
      </c>
      <c r="E709" s="57">
        <f>+IF(ISERROR(VLOOKUP($B709,Insumos!$C:$G,5,FALSE)),"",VLOOKUP($B709,Insumos!$C:$G,5,FALSE))</f>
        <v>0</v>
      </c>
      <c r="F709" s="55" t="str">
        <f>+IF(ISERROR(VLOOKUP($B709,Insumos!$C:$G,4,FALSE)),"",VLOOKUP($B709,Insumos!$C:$G,4,FALSE))</f>
        <v>MILILITROS</v>
      </c>
      <c r="G709" s="141">
        <v>5.0</v>
      </c>
      <c r="H709" s="56">
        <f t="shared" si="22"/>
        <v>0</v>
      </c>
    </row>
    <row r="710">
      <c r="A710" s="53">
        <v>7.0</v>
      </c>
      <c r="B710" s="55" t="s">
        <v>232</v>
      </c>
      <c r="C710" s="55" t="str">
        <f>+IF(ISERROR(VLOOKUP($B710,Insumos!$C:$G,3,FALSE)),"",VLOOKUP($B710,Insumos!$C:$G,3,FALSE))</f>
        <v>GRAMOS</v>
      </c>
      <c r="D710" s="56">
        <f>+IF(ISERROR(VLOOKUP($B710,Insumos!$C:$G,2,FALSE)),"",VLOOKUP($B710,Insumos!$C:$G,2,FALSE))</f>
        <v>3529.411765</v>
      </c>
      <c r="E710" s="57">
        <f>+IF(ISERROR(VLOOKUP($B710,Insumos!$C:$G,5,FALSE)),"",VLOOKUP($B710,Insumos!$C:$G,5,FALSE))</f>
        <v>1000</v>
      </c>
      <c r="F710" s="55" t="str">
        <f>+IF(ISERROR(VLOOKUP($B710,Insumos!$C:$G,4,FALSE)),"",VLOOKUP($B710,Insumos!$C:$G,4,FALSE))</f>
        <v>GRAMOS</v>
      </c>
      <c r="G710" s="141">
        <v>40.0</v>
      </c>
      <c r="H710" s="56">
        <f t="shared" si="22"/>
        <v>141.18</v>
      </c>
    </row>
    <row r="711">
      <c r="A711" s="53">
        <v>8.0</v>
      </c>
      <c r="B711" s="55" t="s">
        <v>124</v>
      </c>
      <c r="C711" s="55" t="str">
        <f>+IF(ISERROR(VLOOKUP($B711,Insumos!$C:$G,3,FALSE)),"",VLOOKUP($B711,Insumos!$C:$G,3,FALSE))</f>
        <v>GRAMOS</v>
      </c>
      <c r="D711" s="56">
        <f>+IF(ISERROR(VLOOKUP($B711,Insumos!$C:$G,2,FALSE)),"",VLOOKUP($B711,Insumos!$C:$G,2,FALSE))</f>
        <v>3529.411765</v>
      </c>
      <c r="E711" s="57">
        <f>+IF(ISERROR(VLOOKUP($B711,Insumos!$C:$G,5,FALSE)),"",VLOOKUP($B711,Insumos!$C:$G,5,FALSE))</f>
        <v>1000</v>
      </c>
      <c r="F711" s="55" t="str">
        <f>+IF(ISERROR(VLOOKUP($B711,Insumos!$C:$G,4,FALSE)),"",VLOOKUP($B711,Insumos!$C:$G,4,FALSE))</f>
        <v>GRAMOS</v>
      </c>
      <c r="G711" s="141">
        <v>45.0</v>
      </c>
      <c r="H711" s="56">
        <f t="shared" si="22"/>
        <v>158.82</v>
      </c>
    </row>
    <row r="712">
      <c r="A712" s="53">
        <v>9.0</v>
      </c>
      <c r="B712" s="55" t="s">
        <v>103</v>
      </c>
      <c r="C712" s="55" t="str">
        <f>+IF(ISERROR(VLOOKUP($B712,Insumos!$C:$G,3,FALSE)),"",VLOOKUP($B712,Insumos!$C:$G,3,FALSE))</f>
        <v>GRAMOS</v>
      </c>
      <c r="D712" s="56">
        <f>+IF(ISERROR(VLOOKUP($B712,Insumos!$C:$G,2,FALSE)),"",VLOOKUP($B712,Insumos!$C:$G,2,FALSE))</f>
        <v>6302.521008</v>
      </c>
      <c r="E712" s="57">
        <f>+IF(ISERROR(VLOOKUP($B712,Insumos!$C:$G,5,FALSE)),"",VLOOKUP($B712,Insumos!$C:$G,5,FALSE))</f>
        <v>1000</v>
      </c>
      <c r="F712" s="55" t="str">
        <f>+IF(ISERROR(VLOOKUP($B712,Insumos!$C:$G,4,FALSE)),"",VLOOKUP($B712,Insumos!$C:$G,4,FALSE))</f>
        <v>GRAMOS</v>
      </c>
      <c r="G712" s="141">
        <v>10.0</v>
      </c>
      <c r="H712" s="56">
        <f t="shared" si="22"/>
        <v>63.03</v>
      </c>
    </row>
    <row r="713">
      <c r="A713" s="53">
        <v>10.0</v>
      </c>
      <c r="B713" s="55" t="s">
        <v>132</v>
      </c>
      <c r="C713" s="55" t="str">
        <f>+IF(ISERROR(VLOOKUP($B713,Insumos!$C:$G,3,FALSE)),"",VLOOKUP($B713,Insumos!$C:$G,3,FALSE))</f>
        <v>UNIDAD</v>
      </c>
      <c r="D713" s="56">
        <f>+IF(ISERROR(VLOOKUP($B713,Insumos!$C:$G,2,FALSE)),"",VLOOKUP($B713,Insumos!$C:$G,2,FALSE))</f>
        <v>180</v>
      </c>
      <c r="E713" s="57">
        <f>+IF(ISERROR(VLOOKUP($B713,Insumos!$C:$G,5,FALSE)),"",VLOOKUP($B713,Insumos!$C:$G,5,FALSE))</f>
        <v>1</v>
      </c>
      <c r="F713" s="55" t="str">
        <f>+IF(ISERROR(VLOOKUP($B713,Insumos!$C:$G,4,FALSE)),"",VLOOKUP($B713,Insumos!$C:$G,4,FALSE))</f>
        <v>UNIDAD</v>
      </c>
      <c r="G713" s="141">
        <v>1.0</v>
      </c>
      <c r="H713" s="56">
        <f t="shared" si="22"/>
        <v>180</v>
      </c>
    </row>
    <row r="714">
      <c r="A714" s="53">
        <v>11.0</v>
      </c>
      <c r="B714" s="55" t="s">
        <v>305</v>
      </c>
      <c r="C714" s="55" t="str">
        <f>+IF(ISERROR(VLOOKUP($B714,Insumos!$C:$G,3,FALSE)),"",VLOOKUP($B714,Insumos!$C:$G,3,FALSE))</f>
        <v>UNIDAD</v>
      </c>
      <c r="D714" s="56">
        <f>+IF(ISERROR(VLOOKUP($B714,Insumos!$C:$G,2,FALSE)),"",VLOOKUP($B714,Insumos!$C:$G,2,FALSE))</f>
        <v>52</v>
      </c>
      <c r="E714" s="57">
        <f>+IF(ISERROR(VLOOKUP($B714,Insumos!$C:$G,5,FALSE)),"",VLOOKUP($B714,Insumos!$C:$G,5,FALSE))</f>
        <v>1</v>
      </c>
      <c r="F714" s="55" t="str">
        <f>+IF(ISERROR(VLOOKUP($B714,Insumos!$C:$G,4,FALSE)),"",VLOOKUP($B714,Insumos!$C:$G,4,FALSE))</f>
        <v>UNIDAD</v>
      </c>
      <c r="G714" s="141">
        <v>1.0</v>
      </c>
      <c r="H714" s="56">
        <f t="shared" si="22"/>
        <v>52</v>
      </c>
    </row>
    <row r="715">
      <c r="A715" s="53">
        <v>12.0</v>
      </c>
      <c r="B715" s="55" t="s">
        <v>309</v>
      </c>
      <c r="C715" s="55" t="str">
        <f>+IF(ISERROR(VLOOKUP($B715,Insumos!$C:$G,3,FALSE)),"",VLOOKUP($B715,Insumos!$C:$G,3,FALSE))</f>
        <v>UNIDAD</v>
      </c>
      <c r="D715" s="56">
        <f>+IF(ISERROR(VLOOKUP($B715,Insumos!$C:$G,2,FALSE)),"",VLOOKUP($B715,Insumos!$C:$G,2,FALSE))</f>
        <v>23.53</v>
      </c>
      <c r="E715" s="57">
        <f>+IF(ISERROR(VLOOKUP($B715,Insumos!$C:$G,5,FALSE)),"",VLOOKUP($B715,Insumos!$C:$G,5,FALSE))</f>
        <v>1</v>
      </c>
      <c r="F715" s="55" t="str">
        <f>+IF(ISERROR(VLOOKUP($B715,Insumos!$C:$G,4,FALSE)),"",VLOOKUP($B715,Insumos!$C:$G,4,FALSE))</f>
        <v>UNIDAD</v>
      </c>
      <c r="G715" s="141">
        <v>1.0</v>
      </c>
      <c r="H715" s="56">
        <f t="shared" si="22"/>
        <v>23.53</v>
      </c>
    </row>
    <row r="716">
      <c r="A716" s="53">
        <v>13.0</v>
      </c>
      <c r="B716" s="55" t="s">
        <v>310</v>
      </c>
      <c r="C716" s="55" t="str">
        <f>+IF(ISERROR(VLOOKUP($B716,Insumos!$C:$G,3,FALSE)),"",VLOOKUP($B716,Insumos!$C:$G,3,FALSE))</f>
        <v>UNIDAD</v>
      </c>
      <c r="D716" s="56">
        <f>+IF(ISERROR(VLOOKUP($B716,Insumos!$C:$G,2,FALSE)),"",VLOOKUP($B716,Insumos!$C:$G,2,FALSE))</f>
        <v>15.13</v>
      </c>
      <c r="E716" s="57">
        <f>+IF(ISERROR(VLOOKUP($B716,Insumos!$C:$G,5,FALSE)),"",VLOOKUP($B716,Insumos!$C:$G,5,FALSE))</f>
        <v>1</v>
      </c>
      <c r="F716" s="55" t="str">
        <f>+IF(ISERROR(VLOOKUP($B716,Insumos!$C:$G,4,FALSE)),"",VLOOKUP($B716,Insumos!$C:$G,4,FALSE))</f>
        <v>UNIDAD</v>
      </c>
      <c r="G716" s="141">
        <v>1.0</v>
      </c>
      <c r="H716" s="56">
        <f t="shared" si="22"/>
        <v>15.13</v>
      </c>
    </row>
    <row r="717">
      <c r="A717" s="53">
        <v>14.0</v>
      </c>
      <c r="B717" s="55" t="s">
        <v>314</v>
      </c>
      <c r="C717" s="55" t="str">
        <f>+IF(ISERROR(VLOOKUP($B717,Insumos!$C:$G,3,FALSE)),"",VLOOKUP($B717,Insumos!$C:$G,3,FALSE))</f>
        <v>UNIDAD</v>
      </c>
      <c r="D717" s="56">
        <f>+IF(ISERROR(VLOOKUP($B717,Insumos!$C:$G,2,FALSE)),"",VLOOKUP($B717,Insumos!$C:$G,2,FALSE))</f>
        <v>10.5</v>
      </c>
      <c r="E717" s="57">
        <f>+IF(ISERROR(VLOOKUP($B717,Insumos!$C:$G,5,FALSE)),"",VLOOKUP($B717,Insumos!$C:$G,5,FALSE))</f>
        <v>1</v>
      </c>
      <c r="F717" s="55" t="str">
        <f>+IF(ISERROR(VLOOKUP($B717,Insumos!$C:$G,4,FALSE)),"",VLOOKUP($B717,Insumos!$C:$G,4,FALSE))</f>
        <v>UNIDAD</v>
      </c>
      <c r="G717" s="141">
        <v>1.0</v>
      </c>
      <c r="H717" s="56">
        <f t="shared" si="22"/>
        <v>10.5</v>
      </c>
    </row>
    <row r="718">
      <c r="A718" s="53">
        <v>15.0</v>
      </c>
      <c r="B718" s="55" t="s">
        <v>311</v>
      </c>
      <c r="C718" s="55" t="str">
        <f>+IF(ISERROR(VLOOKUP($B718,Insumos!$C:$G,3,FALSE)),"",VLOOKUP($B718,Insumos!$C:$G,3,FALSE))</f>
        <v>UNIDAD</v>
      </c>
      <c r="D718" s="56">
        <f>+IF(ISERROR(VLOOKUP($B718,Insumos!$C:$G,2,FALSE)),"",VLOOKUP($B718,Insumos!$C:$G,2,FALSE))</f>
        <v>75.25</v>
      </c>
      <c r="E718" s="57">
        <f>+IF(ISERROR(VLOOKUP($B718,Insumos!$C:$G,5,FALSE)),"",VLOOKUP($B718,Insumos!$C:$G,5,FALSE))</f>
        <v>1</v>
      </c>
      <c r="F718" s="55" t="str">
        <f>+IF(ISERROR(VLOOKUP($B718,Insumos!$C:$G,4,FALSE)),"",VLOOKUP($B718,Insumos!$C:$G,4,FALSE))</f>
        <v>UNIDAD</v>
      </c>
      <c r="G718" s="141">
        <v>1.0</v>
      </c>
      <c r="H718" s="56">
        <f t="shared" si="22"/>
        <v>75.25</v>
      </c>
    </row>
    <row r="719">
      <c r="A719" s="53">
        <v>16.0</v>
      </c>
      <c r="B719" s="55" t="s">
        <v>312</v>
      </c>
      <c r="C719" s="55" t="str">
        <f>+IF(ISERROR(VLOOKUP($B719,Insumos!$C:$G,3,FALSE)),"",VLOOKUP($B719,Insumos!$C:$G,3,FALSE))</f>
        <v>UNIDAD</v>
      </c>
      <c r="D719" s="56">
        <f>+IF(ISERROR(VLOOKUP($B719,Insumos!$C:$G,2,FALSE)),"",VLOOKUP($B719,Insumos!$C:$G,2,FALSE))</f>
        <v>90.25</v>
      </c>
      <c r="E719" s="57">
        <f>+IF(ISERROR(VLOOKUP($B719,Insumos!$C:$G,5,FALSE)),"",VLOOKUP($B719,Insumos!$C:$G,5,FALSE))</f>
        <v>1</v>
      </c>
      <c r="F719" s="55" t="str">
        <f>+IF(ISERROR(VLOOKUP($B719,Insumos!$C:$G,4,FALSE)),"",VLOOKUP($B719,Insumos!$C:$G,4,FALSE))</f>
        <v>UNIDAD</v>
      </c>
      <c r="G719" s="141">
        <v>1.0</v>
      </c>
      <c r="H719" s="56">
        <f t="shared" si="22"/>
        <v>90.25</v>
      </c>
    </row>
    <row r="720">
      <c r="A720" s="53">
        <v>17.0</v>
      </c>
      <c r="B720" s="55" t="s">
        <v>313</v>
      </c>
      <c r="C720" s="55" t="str">
        <f>+IF(ISERROR(VLOOKUP($B720,Insumos!$C:$G,3,FALSE)),"",VLOOKUP($B720,Insumos!$C:$G,3,FALSE))</f>
        <v>GRAMOS</v>
      </c>
      <c r="D720" s="56">
        <f>+IF(ISERROR(VLOOKUP($B720,Insumos!$C:$G,2,FALSE)),"",VLOOKUP($B720,Insumos!$C:$G,2,FALSE))</f>
        <v>6750</v>
      </c>
      <c r="E720" s="57">
        <f>+IF(ISERROR(VLOOKUP($B720,Insumos!$C:$G,5,FALSE)),"",VLOOKUP($B720,Insumos!$C:$G,5,FALSE))</f>
        <v>1000</v>
      </c>
      <c r="F720" s="55" t="str">
        <f>+IF(ISERROR(VLOOKUP($B720,Insumos!$C:$G,4,FALSE)),"",VLOOKUP($B720,Insumos!$C:$G,4,FALSE))</f>
        <v>GRAMOS</v>
      </c>
      <c r="G720" s="141">
        <v>8.0</v>
      </c>
      <c r="H720" s="56">
        <f t="shared" si="22"/>
        <v>54</v>
      </c>
    </row>
    <row r="721">
      <c r="A721" s="53">
        <v>18.0</v>
      </c>
      <c r="B721" s="55" t="s">
        <v>156</v>
      </c>
      <c r="C721" s="55" t="str">
        <f>+IF(ISERROR(VLOOKUP($B721,Insumos!$C:$G,3,FALSE)),"",VLOOKUP($B721,Insumos!$C:$G,3,FALSE))</f>
        <v>GRAMOS</v>
      </c>
      <c r="D721" s="56">
        <f>+IF(ISERROR(VLOOKUP($B721,Insumos!$C:$G,2,FALSE)),"",VLOOKUP($B721,Insumos!$C:$G,2,FALSE))</f>
        <v>909</v>
      </c>
      <c r="E721" s="57">
        <f>+IF(ISERROR(VLOOKUP($B721,Insumos!$C:$G,5,FALSE)),"",VLOOKUP($B721,Insumos!$C:$G,5,FALSE))</f>
        <v>1000</v>
      </c>
      <c r="F721" s="55" t="str">
        <f>+IF(ISERROR(VLOOKUP($B721,Insumos!$C:$G,4,FALSE)),"",VLOOKUP($B721,Insumos!$C:$G,4,FALSE))</f>
        <v>GRAMOS</v>
      </c>
      <c r="G721" s="141">
        <v>8.0</v>
      </c>
      <c r="H721" s="56">
        <f t="shared" si="22"/>
        <v>7.27</v>
      </c>
    </row>
    <row r="722">
      <c r="A722" s="53">
        <v>19.0</v>
      </c>
      <c r="B722" s="55" t="s">
        <v>303</v>
      </c>
      <c r="C722" s="55" t="str">
        <f>+IF(ISERROR(VLOOKUP($B722,Insumos!$C:$G,3,FALSE)),"",VLOOKUP($B722,Insumos!$C:$G,3,FALSE))</f>
        <v>UNIDAD</v>
      </c>
      <c r="D722" s="56">
        <f>+IF(ISERROR(VLOOKUP($B722,Insumos!$C:$G,2,FALSE)),"",VLOOKUP($B722,Insumos!$C:$G,2,FALSE))</f>
        <v>10</v>
      </c>
      <c r="E722" s="57">
        <f>+IF(ISERROR(VLOOKUP($B722,Insumos!$C:$G,5,FALSE)),"",VLOOKUP($B722,Insumos!$C:$G,5,FALSE))</f>
        <v>1</v>
      </c>
      <c r="F722" s="55" t="str">
        <f>+IF(ISERROR(VLOOKUP($B722,Insumos!$C:$G,4,FALSE)),"",VLOOKUP($B722,Insumos!$C:$G,4,FALSE))</f>
        <v>UNIDAD</v>
      </c>
      <c r="G722" s="141">
        <v>2.0</v>
      </c>
      <c r="H722" s="56">
        <f t="shared" si="22"/>
        <v>20</v>
      </c>
    </row>
    <row r="723">
      <c r="A723" s="53">
        <v>20.0</v>
      </c>
      <c r="B723" s="55" t="s">
        <v>304</v>
      </c>
      <c r="C723" s="55" t="str">
        <f>+IF(ISERROR(VLOOKUP($B723,Insumos!$C:$G,3,FALSE)),"",VLOOKUP($B723,Insumos!$C:$G,3,FALSE))</f>
        <v>UNIDAD</v>
      </c>
      <c r="D723" s="56">
        <f>+IF(ISERROR(VLOOKUP($B723,Insumos!$C:$G,2,FALSE)),"",VLOOKUP($B723,Insumos!$C:$G,2,FALSE))</f>
        <v>9</v>
      </c>
      <c r="E723" s="57">
        <f>+IF(ISERROR(VLOOKUP($B723,Insumos!$C:$G,5,FALSE)),"",VLOOKUP($B723,Insumos!$C:$G,5,FALSE))</f>
        <v>1</v>
      </c>
      <c r="F723" s="55" t="str">
        <f>+IF(ISERROR(VLOOKUP($B723,Insumos!$C:$G,4,FALSE)),"",VLOOKUP($B723,Insumos!$C:$G,4,FALSE))</f>
        <v>UNIDAD</v>
      </c>
      <c r="G723" s="141">
        <v>2.0</v>
      </c>
      <c r="H723" s="56">
        <f t="shared" si="22"/>
        <v>18</v>
      </c>
    </row>
    <row r="724">
      <c r="A724" s="53">
        <v>21.0</v>
      </c>
      <c r="B724" s="55" t="s">
        <v>315</v>
      </c>
      <c r="C724" s="55" t="str">
        <f>+IF(ISERROR(VLOOKUP($B724,Insumos!$C:$G,3,FALSE)),"",VLOOKUP($B724,Insumos!$C:$G,3,FALSE))</f>
        <v>UNIDAD</v>
      </c>
      <c r="D724" s="56">
        <f>+IF(ISERROR(VLOOKUP($B724,Insumos!$C:$G,2,FALSE)),"",VLOOKUP($B724,Insumos!$C:$G,2,FALSE))</f>
        <v>170</v>
      </c>
      <c r="E724" s="57">
        <f>+IF(ISERROR(VLOOKUP($B724,Insumos!$C:$G,5,FALSE)),"",VLOOKUP($B724,Insumos!$C:$G,5,FALSE))</f>
        <v>1</v>
      </c>
      <c r="F724" s="55" t="str">
        <f>+IF(ISERROR(VLOOKUP($B724,Insumos!$C:$G,4,FALSE)),"",VLOOKUP($B724,Insumos!$C:$G,4,FALSE))</f>
        <v>UNIDAD</v>
      </c>
      <c r="G724" s="141">
        <v>1.0</v>
      </c>
      <c r="H724" s="56">
        <f t="shared" si="22"/>
        <v>170</v>
      </c>
    </row>
    <row r="725">
      <c r="A725" s="42"/>
      <c r="B725" s="140"/>
      <c r="C725" s="41"/>
      <c r="D725" s="44"/>
      <c r="E725" s="45"/>
      <c r="F725" s="41"/>
      <c r="G725" s="67" t="s">
        <v>566</v>
      </c>
      <c r="H725" s="68">
        <f>+SUM(H704:H724)</f>
        <v>1307.96</v>
      </c>
    </row>
    <row r="726">
      <c r="A726" s="42"/>
      <c r="B726" s="140"/>
      <c r="C726" s="41"/>
      <c r="D726" s="44"/>
      <c r="E726" s="45"/>
      <c r="F726" s="41"/>
      <c r="G726" s="67" t="s">
        <v>569</v>
      </c>
      <c r="H726" s="142">
        <f>+H725/10</f>
        <v>130.796</v>
      </c>
    </row>
    <row r="727">
      <c r="A727" s="42"/>
      <c r="B727" s="140"/>
      <c r="C727" s="41"/>
      <c r="D727" s="44"/>
      <c r="E727" s="45"/>
      <c r="F727" s="41"/>
      <c r="G727" s="67" t="s">
        <v>570</v>
      </c>
      <c r="H727" s="143">
        <f>(H725+H726)*1.19</f>
        <v>1712.11964</v>
      </c>
    </row>
    <row r="728">
      <c r="A728" s="42"/>
      <c r="B728" s="140"/>
      <c r="C728" s="41"/>
      <c r="D728" s="44"/>
      <c r="E728" s="45"/>
      <c r="F728" s="41"/>
      <c r="G728" s="67" t="s">
        <v>571</v>
      </c>
      <c r="H728" s="144">
        <f>+H727/H729</f>
        <v>0.2638088814</v>
      </c>
    </row>
    <row r="729">
      <c r="A729" s="42"/>
      <c r="B729" s="140"/>
      <c r="C729" s="41"/>
      <c r="D729" s="44"/>
      <c r="E729" s="45"/>
      <c r="F729" s="41"/>
      <c r="G729" s="67" t="s">
        <v>572</v>
      </c>
      <c r="H729" s="145">
        <v>6490.0</v>
      </c>
    </row>
    <row r="732">
      <c r="A732" s="138" t="s">
        <v>562</v>
      </c>
      <c r="B732" s="139" t="s">
        <v>428</v>
      </c>
      <c r="C732" s="34"/>
      <c r="D732" s="35"/>
      <c r="E732" s="36"/>
      <c r="F732" s="37"/>
      <c r="G732" s="38"/>
      <c r="H732" s="35"/>
    </row>
    <row r="733">
      <c r="A733" s="42"/>
      <c r="B733" s="140"/>
      <c r="C733" s="42"/>
      <c r="D733" s="44"/>
      <c r="E733" s="45"/>
      <c r="F733" s="42"/>
      <c r="G733" s="46"/>
      <c r="H733" s="44"/>
    </row>
    <row r="734">
      <c r="A734" s="48" t="s">
        <v>476</v>
      </c>
      <c r="B734" s="48" t="s">
        <v>477</v>
      </c>
      <c r="C734" s="48" t="s">
        <v>478</v>
      </c>
      <c r="D734" s="49" t="s">
        <v>564</v>
      </c>
      <c r="E734" s="50" t="s">
        <v>10</v>
      </c>
      <c r="F734" s="48" t="s">
        <v>480</v>
      </c>
      <c r="G734" s="51" t="s">
        <v>481</v>
      </c>
      <c r="H734" s="49" t="s">
        <v>565</v>
      </c>
    </row>
    <row r="735">
      <c r="A735" s="53">
        <v>1.0</v>
      </c>
      <c r="B735" s="55" t="s">
        <v>69</v>
      </c>
      <c r="C735" s="55" t="str">
        <f>+IF(ISERROR(VLOOKUP($B735,Insumos!$C:$G,3,FALSE)),"",VLOOKUP($B735,Insumos!$C:$G,3,FALSE))</f>
        <v>GRAMOS</v>
      </c>
      <c r="D735" s="56">
        <f>+IF(ISERROR(VLOOKUP($B735,Insumos!$C:$G,2,FALSE)),"",VLOOKUP($B735,Insumos!$C:$G,2,FALSE))</f>
        <v>2777.79</v>
      </c>
      <c r="E735" s="57">
        <f>+IF(ISERROR(VLOOKUP($B735,Insumos!$C:$G,5,FALSE)),"",VLOOKUP($B735,Insumos!$C:$G,5,FALSE))</f>
        <v>5700</v>
      </c>
      <c r="F735" s="55" t="str">
        <f>+IF(ISERROR(VLOOKUP($B735,Insumos!$C:$G,4,FALSE)),"",VLOOKUP($B735,Insumos!$C:$G,4,FALSE))</f>
        <v>GRAMOS</v>
      </c>
      <c r="G735" s="141">
        <v>110.0</v>
      </c>
      <c r="H735" s="56">
        <f t="shared" ref="H735:H752" si="23">IF(ISERROR(ROUND(+D735/E735*G735,2)),0,ROUND(+D735/E735*G735,2))</f>
        <v>53.61</v>
      </c>
    </row>
    <row r="736">
      <c r="A736" s="53">
        <v>2.0</v>
      </c>
      <c r="B736" s="55" t="s">
        <v>52</v>
      </c>
      <c r="C736" s="55" t="str">
        <f>+IF(ISERROR(VLOOKUP($B736,Insumos!$C:$G,3,FALSE)),"",VLOOKUP($B736,Insumos!$C:$G,3,FALSE))</f>
        <v>UNIDAD</v>
      </c>
      <c r="D736" s="56">
        <f>+IF(ISERROR(VLOOKUP($B736,Insumos!$C:$G,2,FALSE)),"",VLOOKUP($B736,Insumos!$C:$G,2,FALSE))</f>
        <v>5000</v>
      </c>
      <c r="E736" s="57">
        <f>+IF(ISERROR(VLOOKUP($B736,Insumos!$C:$G,5,FALSE)),"",VLOOKUP($B736,Insumos!$C:$G,5,FALSE))</f>
        <v>100</v>
      </c>
      <c r="F736" s="55" t="str">
        <f>+IF(ISERROR(VLOOKUP($B736,Insumos!$C:$G,4,FALSE)),"",VLOOKUP($B736,Insumos!$C:$G,4,FALSE))</f>
        <v>UNIDAD</v>
      </c>
      <c r="G736" s="141">
        <v>0.5</v>
      </c>
      <c r="H736" s="56">
        <f t="shared" si="23"/>
        <v>25</v>
      </c>
    </row>
    <row r="737">
      <c r="A737" s="53">
        <v>3.0</v>
      </c>
      <c r="B737" s="55" t="s">
        <v>403</v>
      </c>
      <c r="C737" s="55" t="str">
        <f>+IF(ISERROR(VLOOKUP($B737,Insumos!$C:$G,3,FALSE)),"",VLOOKUP($B737,Insumos!$C:$G,3,FALSE))</f>
        <v>GRAMOS</v>
      </c>
      <c r="D737" s="56">
        <f>+IF(ISERROR(VLOOKUP($B737,Insumos!$C:$G,2,FALSE)),"",VLOOKUP($B737,Insumos!$C:$G,2,FALSE))</f>
        <v>2272.727273</v>
      </c>
      <c r="E737" s="57">
        <f>+IF(ISERROR(VLOOKUP($B737,Insumos!$C:$G,5,FALSE)),"",VLOOKUP($B737,Insumos!$C:$G,5,FALSE))</f>
        <v>1000</v>
      </c>
      <c r="F737" s="55" t="str">
        <f>+IF(ISERROR(VLOOKUP($B737,Insumos!$C:$G,4,FALSE)),"",VLOOKUP($B737,Insumos!$C:$G,4,FALSE))</f>
        <v>GRAMOS</v>
      </c>
      <c r="G737" s="141">
        <v>40.0</v>
      </c>
      <c r="H737" s="56">
        <f t="shared" si="23"/>
        <v>90.91</v>
      </c>
    </row>
    <row r="738">
      <c r="A738" s="53">
        <v>4.0</v>
      </c>
      <c r="B738" s="55" t="s">
        <v>420</v>
      </c>
      <c r="C738" s="55" t="str">
        <f>+IF(ISERROR(VLOOKUP($B738,Insumos!$C:$G,3,FALSE)),"",VLOOKUP($B738,Insumos!$C:$G,3,FALSE))</f>
        <v>GRAMOS</v>
      </c>
      <c r="D738" s="56">
        <f>+IF(ISERROR(VLOOKUP($B738,Insumos!$C:$G,2,FALSE)),"",VLOOKUP($B738,Insumos!$C:$G,2,FALSE))</f>
        <v>1500</v>
      </c>
      <c r="E738" s="57">
        <f>+IF(ISERROR(VLOOKUP($B738,Insumos!$C:$G,5,FALSE)),"",VLOOKUP($B738,Insumos!$C:$G,5,FALSE))</f>
        <v>1000</v>
      </c>
      <c r="F738" s="55" t="str">
        <f>+IF(ISERROR(VLOOKUP($B738,Insumos!$C:$G,4,FALSE)),"",VLOOKUP($B738,Insumos!$C:$G,4,FALSE))</f>
        <v>GRAMOS</v>
      </c>
      <c r="G738" s="141">
        <v>5.0</v>
      </c>
      <c r="H738" s="56">
        <f t="shared" si="23"/>
        <v>7.5</v>
      </c>
    </row>
    <row r="739">
      <c r="A739" s="53">
        <v>5.0</v>
      </c>
      <c r="B739" s="55" t="s">
        <v>56</v>
      </c>
      <c r="C739" s="55" t="str">
        <f>+IF(ISERROR(VLOOKUP($B739,Insumos!$C:$G,3,FALSE)),"",VLOOKUP($B739,Insumos!$C:$G,3,FALSE))</f>
        <v>GRAMOS</v>
      </c>
      <c r="D739" s="56">
        <f>+IF(ISERROR(VLOOKUP($B739,Insumos!$C:$G,2,FALSE)),"",VLOOKUP($B739,Insumos!$C:$G,2,FALSE))</f>
        <v>1690</v>
      </c>
      <c r="E739" s="57">
        <f>+IF(ISERROR(VLOOKUP($B739,Insumos!$C:$G,5,FALSE)),"",VLOOKUP($B739,Insumos!$C:$G,5,FALSE))</f>
        <v>1000</v>
      </c>
      <c r="F739" s="55" t="str">
        <f>+IF(ISERROR(VLOOKUP($B739,Insumos!$C:$G,4,FALSE)),"",VLOOKUP($B739,Insumos!$C:$G,4,FALSE))</f>
        <v>GRAMOS</v>
      </c>
      <c r="G739" s="141">
        <v>5.0</v>
      </c>
      <c r="H739" s="56">
        <f t="shared" si="23"/>
        <v>8.45</v>
      </c>
    </row>
    <row r="740">
      <c r="A740" s="53">
        <v>6.0</v>
      </c>
      <c r="B740" s="55" t="s">
        <v>86</v>
      </c>
      <c r="C740" s="55" t="str">
        <f>+IF(ISERROR(VLOOKUP($B740,Insumos!$C:$G,3,FALSE)),"",VLOOKUP($B740,Insumos!$C:$G,3,FALSE))</f>
        <v>MILILITROS</v>
      </c>
      <c r="D740" s="56">
        <f>+IF(ISERROR(VLOOKUP($B740,Insumos!$C:$G,2,FALSE)),"",VLOOKUP($B740,Insumos!$C:$G,2,FALSE))</f>
        <v>0</v>
      </c>
      <c r="E740" s="57">
        <f>+IF(ISERROR(VLOOKUP($B740,Insumos!$C:$G,5,FALSE)),"",VLOOKUP($B740,Insumos!$C:$G,5,FALSE))</f>
        <v>0</v>
      </c>
      <c r="F740" s="55" t="str">
        <f>+IF(ISERROR(VLOOKUP($B740,Insumos!$C:$G,4,FALSE)),"",VLOOKUP($B740,Insumos!$C:$G,4,FALSE))</f>
        <v>MILILITROS</v>
      </c>
      <c r="G740" s="141">
        <v>5.0</v>
      </c>
      <c r="H740" s="56">
        <f t="shared" si="23"/>
        <v>0</v>
      </c>
    </row>
    <row r="741">
      <c r="A741" s="53">
        <v>7.0</v>
      </c>
      <c r="B741" s="55" t="s">
        <v>232</v>
      </c>
      <c r="C741" s="55" t="str">
        <f>+IF(ISERROR(VLOOKUP($B741,Insumos!$C:$G,3,FALSE)),"",VLOOKUP($B741,Insumos!$C:$G,3,FALSE))</f>
        <v>GRAMOS</v>
      </c>
      <c r="D741" s="56">
        <f>+IF(ISERROR(VLOOKUP($B741,Insumos!$C:$G,2,FALSE)),"",VLOOKUP($B741,Insumos!$C:$G,2,FALSE))</f>
        <v>3529.411765</v>
      </c>
      <c r="E741" s="57">
        <f>+IF(ISERROR(VLOOKUP($B741,Insumos!$C:$G,5,FALSE)),"",VLOOKUP($B741,Insumos!$C:$G,5,FALSE))</f>
        <v>1000</v>
      </c>
      <c r="F741" s="55" t="str">
        <f>+IF(ISERROR(VLOOKUP($B741,Insumos!$C:$G,4,FALSE)),"",VLOOKUP($B741,Insumos!$C:$G,4,FALSE))</f>
        <v>GRAMOS</v>
      </c>
      <c r="G741" s="141">
        <v>40.0</v>
      </c>
      <c r="H741" s="56">
        <f t="shared" si="23"/>
        <v>141.18</v>
      </c>
    </row>
    <row r="742">
      <c r="A742" s="53">
        <v>8.0</v>
      </c>
      <c r="B742" s="55" t="s">
        <v>54</v>
      </c>
      <c r="C742" s="55" t="str">
        <f>+IF(ISERROR(VLOOKUP($B742,Insumos!$C:$G,3,FALSE)),"",VLOOKUP($B742,Insumos!$C:$G,3,FALSE))</f>
        <v>UNIDAD</v>
      </c>
      <c r="D742" s="56">
        <f>+IF(ISERROR(VLOOKUP($B742,Insumos!$C:$G,2,FALSE)),"",VLOOKUP($B742,Insumos!$C:$G,2,FALSE))</f>
        <v>8000</v>
      </c>
      <c r="E742" s="57">
        <f>+IF(ISERROR(VLOOKUP($B742,Insumos!$C:$G,5,FALSE)),"",VLOOKUP($B742,Insumos!$C:$G,5,FALSE))</f>
        <v>36</v>
      </c>
      <c r="F742" s="55" t="str">
        <f>+IF(ISERROR(VLOOKUP($B742,Insumos!$C:$G,4,FALSE)),"",VLOOKUP($B742,Insumos!$C:$G,4,FALSE))</f>
        <v>UNIDAD</v>
      </c>
      <c r="G742" s="141">
        <v>0.2</v>
      </c>
      <c r="H742" s="56">
        <f t="shared" si="23"/>
        <v>44.44</v>
      </c>
    </row>
    <row r="743">
      <c r="A743" s="53">
        <v>9.0</v>
      </c>
      <c r="B743" s="55" t="s">
        <v>228</v>
      </c>
      <c r="C743" s="55" t="str">
        <f>+IF(ISERROR(VLOOKUP($B743,Insumos!$C:$G,3,FALSE)),"",VLOOKUP($B743,Insumos!$C:$G,3,FALSE))</f>
        <v>GRAMOS</v>
      </c>
      <c r="D743" s="56">
        <f>+IF(ISERROR(VLOOKUP($B743,Insumos!$C:$G,2,FALSE)),"",VLOOKUP($B743,Insumos!$C:$G,2,FALSE))</f>
        <v>1681</v>
      </c>
      <c r="E743" s="57">
        <f>+IF(ISERROR(VLOOKUP($B743,Insumos!$C:$G,5,FALSE)),"",VLOOKUP($B743,Insumos!$C:$G,5,FALSE))</f>
        <v>500</v>
      </c>
      <c r="F743" s="55" t="str">
        <f>+IF(ISERROR(VLOOKUP($B743,Insumos!$C:$G,4,FALSE)),"",VLOOKUP($B743,Insumos!$C:$G,4,FALSE))</f>
        <v>GRAMOS</v>
      </c>
      <c r="G743" s="141">
        <v>5.0</v>
      </c>
      <c r="H743" s="56">
        <f t="shared" si="23"/>
        <v>16.81</v>
      </c>
    </row>
    <row r="744">
      <c r="A744" s="53">
        <v>10.0</v>
      </c>
      <c r="B744" s="55" t="s">
        <v>133</v>
      </c>
      <c r="C744" s="55" t="str">
        <f>+IF(ISERROR(VLOOKUP($B744,Insumos!$C:$G,3,FALSE)),"",VLOOKUP($B744,Insumos!$C:$G,3,FALSE))</f>
        <v>UNIDAD</v>
      </c>
      <c r="D744" s="56">
        <f>+IF(ISERROR(VLOOKUP($B744,Insumos!$C:$G,2,FALSE)),"",VLOOKUP($B744,Insumos!$C:$G,2,FALSE))</f>
        <v>110</v>
      </c>
      <c r="E744" s="57">
        <f>+IF(ISERROR(VLOOKUP($B744,Insumos!$C:$G,5,FALSE)),"",VLOOKUP($B744,Insumos!$C:$G,5,FALSE))</f>
        <v>1</v>
      </c>
      <c r="F744" s="55" t="str">
        <f>+IF(ISERROR(VLOOKUP($B744,Insumos!$C:$G,4,FALSE)),"",VLOOKUP($B744,Insumos!$C:$G,4,FALSE))</f>
        <v>UNIDAD</v>
      </c>
      <c r="G744" s="141">
        <v>1.0</v>
      </c>
      <c r="H744" s="56">
        <f t="shared" si="23"/>
        <v>110</v>
      </c>
    </row>
    <row r="745">
      <c r="A745" s="53">
        <v>11.0</v>
      </c>
      <c r="B745" s="55" t="s">
        <v>314</v>
      </c>
      <c r="C745" s="55" t="str">
        <f>+IF(ISERROR(VLOOKUP($B745,Insumos!$C:$G,3,FALSE)),"",VLOOKUP($B745,Insumos!$C:$G,3,FALSE))</f>
        <v>UNIDAD</v>
      </c>
      <c r="D745" s="56">
        <f>+IF(ISERROR(VLOOKUP($B745,Insumos!$C:$G,2,FALSE)),"",VLOOKUP($B745,Insumos!$C:$G,2,FALSE))</f>
        <v>10.5</v>
      </c>
      <c r="E745" s="57">
        <f>+IF(ISERROR(VLOOKUP($B745,Insumos!$C:$G,5,FALSE)),"",VLOOKUP($B745,Insumos!$C:$G,5,FALSE))</f>
        <v>1</v>
      </c>
      <c r="F745" s="55" t="str">
        <f>+IF(ISERROR(VLOOKUP($B745,Insumos!$C:$G,4,FALSE)),"",VLOOKUP($B745,Insumos!$C:$G,4,FALSE))</f>
        <v>UNIDAD</v>
      </c>
      <c r="G745" s="141">
        <v>1.0</v>
      </c>
      <c r="H745" s="56">
        <f t="shared" si="23"/>
        <v>10.5</v>
      </c>
    </row>
    <row r="746">
      <c r="A746" s="53">
        <v>12.0</v>
      </c>
      <c r="B746" s="55" t="s">
        <v>311</v>
      </c>
      <c r="C746" s="55" t="str">
        <f>+IF(ISERROR(VLOOKUP($B746,Insumos!$C:$G,3,FALSE)),"",VLOOKUP($B746,Insumos!$C:$G,3,FALSE))</f>
        <v>UNIDAD</v>
      </c>
      <c r="D746" s="56">
        <f>+IF(ISERROR(VLOOKUP($B746,Insumos!$C:$G,2,FALSE)),"",VLOOKUP($B746,Insumos!$C:$G,2,FALSE))</f>
        <v>75.25</v>
      </c>
      <c r="E746" s="57">
        <f>+IF(ISERROR(VLOOKUP($B746,Insumos!$C:$G,5,FALSE)),"",VLOOKUP($B746,Insumos!$C:$G,5,FALSE))</f>
        <v>1</v>
      </c>
      <c r="F746" s="55" t="str">
        <f>+IF(ISERROR(VLOOKUP($B746,Insumos!$C:$G,4,FALSE)),"",VLOOKUP($B746,Insumos!$C:$G,4,FALSE))</f>
        <v>UNIDAD</v>
      </c>
      <c r="G746" s="141">
        <v>1.0</v>
      </c>
      <c r="H746" s="56">
        <f t="shared" si="23"/>
        <v>75.25</v>
      </c>
    </row>
    <row r="747">
      <c r="A747" s="53">
        <v>13.0</v>
      </c>
      <c r="B747" s="55" t="s">
        <v>312</v>
      </c>
      <c r="C747" s="55" t="str">
        <f>+IF(ISERROR(VLOOKUP($B747,Insumos!$C:$G,3,FALSE)),"",VLOOKUP($B747,Insumos!$C:$G,3,FALSE))</f>
        <v>UNIDAD</v>
      </c>
      <c r="D747" s="56">
        <f>+IF(ISERROR(VLOOKUP($B747,Insumos!$C:$G,2,FALSE)),"",VLOOKUP($B747,Insumos!$C:$G,2,FALSE))</f>
        <v>90.25</v>
      </c>
      <c r="E747" s="57">
        <f>+IF(ISERROR(VLOOKUP($B747,Insumos!$C:$G,5,FALSE)),"",VLOOKUP($B747,Insumos!$C:$G,5,FALSE))</f>
        <v>1</v>
      </c>
      <c r="F747" s="55" t="str">
        <f>+IF(ISERROR(VLOOKUP($B747,Insumos!$C:$G,4,FALSE)),"",VLOOKUP($B747,Insumos!$C:$G,4,FALSE))</f>
        <v>UNIDAD</v>
      </c>
      <c r="G747" s="141">
        <v>1.0</v>
      </c>
      <c r="H747" s="56">
        <f t="shared" si="23"/>
        <v>90.25</v>
      </c>
    </row>
    <row r="748">
      <c r="A748" s="53">
        <v>14.0</v>
      </c>
      <c r="B748" s="55" t="s">
        <v>313</v>
      </c>
      <c r="C748" s="55" t="str">
        <f>+IF(ISERROR(VLOOKUP($B748,Insumos!$C:$G,3,FALSE)),"",VLOOKUP($B748,Insumos!$C:$G,3,FALSE))</f>
        <v>GRAMOS</v>
      </c>
      <c r="D748" s="56">
        <f>+IF(ISERROR(VLOOKUP($B748,Insumos!$C:$G,2,FALSE)),"",VLOOKUP($B748,Insumos!$C:$G,2,FALSE))</f>
        <v>6750</v>
      </c>
      <c r="E748" s="57">
        <f>+IF(ISERROR(VLOOKUP($B748,Insumos!$C:$G,5,FALSE)),"",VLOOKUP($B748,Insumos!$C:$G,5,FALSE))</f>
        <v>1000</v>
      </c>
      <c r="F748" s="55" t="str">
        <f>+IF(ISERROR(VLOOKUP($B748,Insumos!$C:$G,4,FALSE)),"",VLOOKUP($B748,Insumos!$C:$G,4,FALSE))</f>
        <v>GRAMOS</v>
      </c>
      <c r="G748" s="141">
        <v>8.0</v>
      </c>
      <c r="H748" s="56">
        <f t="shared" si="23"/>
        <v>54</v>
      </c>
    </row>
    <row r="749">
      <c r="A749" s="53">
        <v>15.0</v>
      </c>
      <c r="B749" s="55" t="s">
        <v>156</v>
      </c>
      <c r="C749" s="55" t="str">
        <f>+IF(ISERROR(VLOOKUP($B749,Insumos!$C:$G,3,FALSE)),"",VLOOKUP($B749,Insumos!$C:$G,3,FALSE))</f>
        <v>GRAMOS</v>
      </c>
      <c r="D749" s="56">
        <f>+IF(ISERROR(VLOOKUP($B749,Insumos!$C:$G,2,FALSE)),"",VLOOKUP($B749,Insumos!$C:$G,2,FALSE))</f>
        <v>909</v>
      </c>
      <c r="E749" s="57">
        <f>+IF(ISERROR(VLOOKUP($B749,Insumos!$C:$G,5,FALSE)),"",VLOOKUP($B749,Insumos!$C:$G,5,FALSE))</f>
        <v>1000</v>
      </c>
      <c r="F749" s="55" t="str">
        <f>+IF(ISERROR(VLOOKUP($B749,Insumos!$C:$G,4,FALSE)),"",VLOOKUP($B749,Insumos!$C:$G,4,FALSE))</f>
        <v>GRAMOS</v>
      </c>
      <c r="G749" s="141">
        <v>8.0</v>
      </c>
      <c r="H749" s="56">
        <f t="shared" si="23"/>
        <v>7.27</v>
      </c>
    </row>
    <row r="750">
      <c r="A750" s="53">
        <v>16.0</v>
      </c>
      <c r="B750" s="55" t="s">
        <v>303</v>
      </c>
      <c r="C750" s="55" t="str">
        <f>+IF(ISERROR(VLOOKUP($B750,Insumos!$C:$G,3,FALSE)),"",VLOOKUP($B750,Insumos!$C:$G,3,FALSE))</f>
        <v>UNIDAD</v>
      </c>
      <c r="D750" s="56">
        <f>+IF(ISERROR(VLOOKUP($B750,Insumos!$C:$G,2,FALSE)),"",VLOOKUP($B750,Insumos!$C:$G,2,FALSE))</f>
        <v>10</v>
      </c>
      <c r="E750" s="57">
        <f>+IF(ISERROR(VLOOKUP($B750,Insumos!$C:$G,5,FALSE)),"",VLOOKUP($B750,Insumos!$C:$G,5,FALSE))</f>
        <v>1</v>
      </c>
      <c r="F750" s="55" t="str">
        <f>+IF(ISERROR(VLOOKUP($B750,Insumos!$C:$G,4,FALSE)),"",VLOOKUP($B750,Insumos!$C:$G,4,FALSE))</f>
        <v>UNIDAD</v>
      </c>
      <c r="G750" s="141">
        <v>2.0</v>
      </c>
      <c r="H750" s="56">
        <f t="shared" si="23"/>
        <v>20</v>
      </c>
    </row>
    <row r="751">
      <c r="A751" s="53">
        <v>17.0</v>
      </c>
      <c r="B751" s="55" t="s">
        <v>304</v>
      </c>
      <c r="C751" s="55" t="str">
        <f>+IF(ISERROR(VLOOKUP($B751,Insumos!$C:$G,3,FALSE)),"",VLOOKUP($B751,Insumos!$C:$G,3,FALSE))</f>
        <v>UNIDAD</v>
      </c>
      <c r="D751" s="56">
        <f>+IF(ISERROR(VLOOKUP($B751,Insumos!$C:$G,2,FALSE)),"",VLOOKUP($B751,Insumos!$C:$G,2,FALSE))</f>
        <v>9</v>
      </c>
      <c r="E751" s="57">
        <f>+IF(ISERROR(VLOOKUP($B751,Insumos!$C:$G,5,FALSE)),"",VLOOKUP($B751,Insumos!$C:$G,5,FALSE))</f>
        <v>1</v>
      </c>
      <c r="F751" s="55" t="str">
        <f>+IF(ISERROR(VLOOKUP($B751,Insumos!$C:$G,4,FALSE)),"",VLOOKUP($B751,Insumos!$C:$G,4,FALSE))</f>
        <v>UNIDAD</v>
      </c>
      <c r="G751" s="141">
        <v>2.0</v>
      </c>
      <c r="H751" s="56">
        <f t="shared" si="23"/>
        <v>18</v>
      </c>
    </row>
    <row r="752">
      <c r="A752" s="53">
        <v>18.0</v>
      </c>
      <c r="B752" s="55" t="s">
        <v>315</v>
      </c>
      <c r="C752" s="55" t="str">
        <f>+IF(ISERROR(VLOOKUP($B752,Insumos!$C:$G,3,FALSE)),"",VLOOKUP($B752,Insumos!$C:$G,3,FALSE))</f>
        <v>UNIDAD</v>
      </c>
      <c r="D752" s="56">
        <f>+IF(ISERROR(VLOOKUP($B752,Insumos!$C:$G,2,FALSE)),"",VLOOKUP($B752,Insumos!$C:$G,2,FALSE))</f>
        <v>170</v>
      </c>
      <c r="E752" s="57">
        <f>+IF(ISERROR(VLOOKUP($B752,Insumos!$C:$G,5,FALSE)),"",VLOOKUP($B752,Insumos!$C:$G,5,FALSE))</f>
        <v>1</v>
      </c>
      <c r="F752" s="55" t="str">
        <f>+IF(ISERROR(VLOOKUP($B752,Insumos!$C:$G,4,FALSE)),"",VLOOKUP($B752,Insumos!$C:$G,4,FALSE))</f>
        <v>UNIDAD</v>
      </c>
      <c r="G752" s="141">
        <v>1.0</v>
      </c>
      <c r="H752" s="56">
        <f t="shared" si="23"/>
        <v>170</v>
      </c>
    </row>
    <row r="753">
      <c r="A753" s="42"/>
      <c r="B753" s="140"/>
      <c r="C753" s="41"/>
      <c r="D753" s="44"/>
      <c r="E753" s="45"/>
      <c r="F753" s="41"/>
      <c r="G753" s="67" t="s">
        <v>566</v>
      </c>
      <c r="H753" s="68">
        <f>+SUM(H735:H752)</f>
        <v>943.17</v>
      </c>
    </row>
    <row r="754">
      <c r="A754" s="42"/>
      <c r="B754" s="140"/>
      <c r="C754" s="41"/>
      <c r="D754" s="44"/>
      <c r="E754" s="45"/>
      <c r="F754" s="41"/>
      <c r="G754" s="67" t="s">
        <v>569</v>
      </c>
      <c r="H754" s="142">
        <f>+H753/10</f>
        <v>94.317</v>
      </c>
    </row>
    <row r="755">
      <c r="A755" s="42"/>
      <c r="B755" s="140"/>
      <c r="C755" s="41"/>
      <c r="D755" s="44"/>
      <c r="E755" s="45"/>
      <c r="F755" s="41"/>
      <c r="G755" s="67" t="s">
        <v>570</v>
      </c>
      <c r="H755" s="143">
        <f>(H753+H754)*1.19</f>
        <v>1234.60953</v>
      </c>
    </row>
    <row r="756">
      <c r="A756" s="42"/>
      <c r="B756" s="140"/>
      <c r="C756" s="41"/>
      <c r="D756" s="44"/>
      <c r="E756" s="45"/>
      <c r="F756" s="41"/>
      <c r="G756" s="67" t="s">
        <v>571</v>
      </c>
      <c r="H756" s="144">
        <f>+H755/H757</f>
        <v>0.1902325932</v>
      </c>
    </row>
    <row r="757">
      <c r="A757" s="42"/>
      <c r="B757" s="140"/>
      <c r="C757" s="41"/>
      <c r="D757" s="44"/>
      <c r="E757" s="45"/>
      <c r="F757" s="41"/>
      <c r="G757" s="67" t="s">
        <v>572</v>
      </c>
      <c r="H757" s="145">
        <v>6490.0</v>
      </c>
    </row>
    <row r="760">
      <c r="A760" s="138" t="s">
        <v>562</v>
      </c>
      <c r="B760" s="139" t="s">
        <v>1088</v>
      </c>
      <c r="C760" s="34"/>
      <c r="D760" s="35"/>
      <c r="E760" s="36"/>
      <c r="F760" s="37"/>
      <c r="G760" s="38"/>
      <c r="H760" s="35"/>
    </row>
    <row r="761">
      <c r="A761" s="42"/>
      <c r="B761" s="140"/>
      <c r="C761" s="42"/>
      <c r="D761" s="44"/>
      <c r="E761" s="45"/>
      <c r="F761" s="42"/>
      <c r="G761" s="46"/>
      <c r="H761" s="44"/>
    </row>
    <row r="762">
      <c r="A762" s="48" t="s">
        <v>476</v>
      </c>
      <c r="B762" s="48" t="s">
        <v>477</v>
      </c>
      <c r="C762" s="48" t="s">
        <v>478</v>
      </c>
      <c r="D762" s="49" t="s">
        <v>564</v>
      </c>
      <c r="E762" s="50" t="s">
        <v>10</v>
      </c>
      <c r="F762" s="48" t="s">
        <v>480</v>
      </c>
      <c r="G762" s="51" t="s">
        <v>481</v>
      </c>
      <c r="H762" s="49" t="s">
        <v>565</v>
      </c>
    </row>
    <row r="763">
      <c r="A763" s="53">
        <v>1.0</v>
      </c>
      <c r="B763" s="55" t="s">
        <v>69</v>
      </c>
      <c r="C763" s="55" t="str">
        <f>+IF(ISERROR(VLOOKUP($B763,Insumos!$C:$G,3,FALSE)),"",VLOOKUP($B763,Insumos!$C:$G,3,FALSE))</f>
        <v>GRAMOS</v>
      </c>
      <c r="D763" s="56">
        <f>+IF(ISERROR(VLOOKUP($B763,Insumos!$C:$G,2,FALSE)),"",VLOOKUP($B763,Insumos!$C:$G,2,FALSE))</f>
        <v>2777.79</v>
      </c>
      <c r="E763" s="57">
        <f>+IF(ISERROR(VLOOKUP($B763,Insumos!$C:$G,5,FALSE)),"",VLOOKUP($B763,Insumos!$C:$G,5,FALSE))</f>
        <v>5700</v>
      </c>
      <c r="F763" s="55" t="str">
        <f>+IF(ISERROR(VLOOKUP($B763,Insumos!$C:$G,4,FALSE)),"",VLOOKUP($B763,Insumos!$C:$G,4,FALSE))</f>
        <v>GRAMOS</v>
      </c>
      <c r="G763" s="141">
        <v>110.0</v>
      </c>
      <c r="H763" s="56">
        <f t="shared" ref="H763:H783" si="24">IF(ISERROR(ROUND(+D763/E763*G763,2)),0,ROUND(+D763/E763*G763,2))</f>
        <v>53.61</v>
      </c>
    </row>
    <row r="764">
      <c r="A764" s="53">
        <v>2.0</v>
      </c>
      <c r="B764" s="55" t="s">
        <v>52</v>
      </c>
      <c r="C764" s="55" t="str">
        <f>+IF(ISERROR(VLOOKUP($B764,Insumos!$C:$G,3,FALSE)),"",VLOOKUP($B764,Insumos!$C:$G,3,FALSE))</f>
        <v>UNIDAD</v>
      </c>
      <c r="D764" s="56">
        <f>+IF(ISERROR(VLOOKUP($B764,Insumos!$C:$G,2,FALSE)),"",VLOOKUP($B764,Insumos!$C:$G,2,FALSE))</f>
        <v>5000</v>
      </c>
      <c r="E764" s="57">
        <f>+IF(ISERROR(VLOOKUP($B764,Insumos!$C:$G,5,FALSE)),"",VLOOKUP($B764,Insumos!$C:$G,5,FALSE))</f>
        <v>100</v>
      </c>
      <c r="F764" s="55" t="str">
        <f>+IF(ISERROR(VLOOKUP($B764,Insumos!$C:$G,4,FALSE)),"",VLOOKUP($B764,Insumos!$C:$G,4,FALSE))</f>
        <v>UNIDAD</v>
      </c>
      <c r="G764" s="141">
        <v>0.5</v>
      </c>
      <c r="H764" s="56">
        <f t="shared" si="24"/>
        <v>25</v>
      </c>
    </row>
    <row r="765">
      <c r="A765" s="53">
        <v>3.0</v>
      </c>
      <c r="B765" s="55" t="s">
        <v>98</v>
      </c>
      <c r="C765" s="55" t="str">
        <f>+IF(ISERROR(VLOOKUP($B765,Insumos!$C:$G,3,FALSE)),"",VLOOKUP($B765,Insumos!$C:$G,3,FALSE))</f>
        <v>GRAMOS</v>
      </c>
      <c r="D765" s="56">
        <f>+IF(ISERROR(VLOOKUP($B765,Insumos!$C:$G,2,FALSE)),"",VLOOKUP($B765,Insumos!$C:$G,2,FALSE))</f>
        <v>3361</v>
      </c>
      <c r="E765" s="57">
        <f>+IF(ISERROR(VLOOKUP($B765,Insumos!$C:$G,5,FALSE)),"",VLOOKUP($B765,Insumos!$C:$G,5,FALSE))</f>
        <v>1000</v>
      </c>
      <c r="F765" s="55" t="str">
        <f>+IF(ISERROR(VLOOKUP($B765,Insumos!$C:$G,4,FALSE)),"",VLOOKUP($B765,Insumos!$C:$G,4,FALSE))</f>
        <v>GRAMOS</v>
      </c>
      <c r="G765" s="141">
        <v>40.0</v>
      </c>
      <c r="H765" s="56">
        <f t="shared" si="24"/>
        <v>134.44</v>
      </c>
    </row>
    <row r="766">
      <c r="A766" s="53">
        <v>4.0</v>
      </c>
      <c r="B766" s="55" t="s">
        <v>248</v>
      </c>
      <c r="C766" s="55" t="str">
        <f>+IF(ISERROR(VLOOKUP($B766,Insumos!$C:$G,3,FALSE)),"",VLOOKUP($B766,Insumos!$C:$G,3,FALSE))</f>
        <v>GRAMOS</v>
      </c>
      <c r="D766" s="56">
        <f>+IF(ISERROR(VLOOKUP($B766,Insumos!$C:$G,2,FALSE)),"",VLOOKUP($B766,Insumos!$C:$G,2,FALSE))</f>
        <v>3900</v>
      </c>
      <c r="E766" s="57">
        <f>+IF(ISERROR(VLOOKUP($B766,Insumos!$C:$G,5,FALSE)),"",VLOOKUP($B766,Insumos!$C:$G,5,FALSE))</f>
        <v>900</v>
      </c>
      <c r="F766" s="55" t="str">
        <f>+IF(ISERROR(VLOOKUP($B766,Insumos!$C:$G,4,FALSE)),"",VLOOKUP($B766,Insumos!$C:$G,4,FALSE))</f>
        <v>GRAMOS</v>
      </c>
      <c r="G766" s="141">
        <v>20.0</v>
      </c>
      <c r="H766" s="56">
        <f t="shared" si="24"/>
        <v>86.67</v>
      </c>
    </row>
    <row r="767">
      <c r="A767" s="53">
        <v>5.0</v>
      </c>
      <c r="B767" s="55" t="s">
        <v>420</v>
      </c>
      <c r="C767" s="55" t="str">
        <f>+IF(ISERROR(VLOOKUP($B767,Insumos!$C:$G,3,FALSE)),"",VLOOKUP($B767,Insumos!$C:$G,3,FALSE))</f>
        <v>GRAMOS</v>
      </c>
      <c r="D767" s="56">
        <f>+IF(ISERROR(VLOOKUP($B767,Insumos!$C:$G,2,FALSE)),"",VLOOKUP($B767,Insumos!$C:$G,2,FALSE))</f>
        <v>1500</v>
      </c>
      <c r="E767" s="57">
        <f>+IF(ISERROR(VLOOKUP($B767,Insumos!$C:$G,5,FALSE)),"",VLOOKUP($B767,Insumos!$C:$G,5,FALSE))</f>
        <v>1000</v>
      </c>
      <c r="F767" s="55" t="str">
        <f>+IF(ISERROR(VLOOKUP($B767,Insumos!$C:$G,4,FALSE)),"",VLOOKUP($B767,Insumos!$C:$G,4,FALSE))</f>
        <v>GRAMOS</v>
      </c>
      <c r="G767" s="141">
        <v>5.0</v>
      </c>
      <c r="H767" s="56">
        <f t="shared" si="24"/>
        <v>7.5</v>
      </c>
    </row>
    <row r="768">
      <c r="A768" s="53">
        <v>6.0</v>
      </c>
      <c r="B768" s="55" t="s">
        <v>56</v>
      </c>
      <c r="C768" s="55" t="str">
        <f>+IF(ISERROR(VLOOKUP($B768,Insumos!$C:$G,3,FALSE)),"",VLOOKUP($B768,Insumos!$C:$G,3,FALSE))</f>
        <v>GRAMOS</v>
      </c>
      <c r="D768" s="56">
        <f>+IF(ISERROR(VLOOKUP($B768,Insumos!$C:$G,2,FALSE)),"",VLOOKUP($B768,Insumos!$C:$G,2,FALSE))</f>
        <v>1690</v>
      </c>
      <c r="E768" s="57">
        <f>+IF(ISERROR(VLOOKUP($B768,Insumos!$C:$G,5,FALSE)),"",VLOOKUP($B768,Insumos!$C:$G,5,FALSE))</f>
        <v>1000</v>
      </c>
      <c r="F768" s="55" t="str">
        <f>+IF(ISERROR(VLOOKUP($B768,Insumos!$C:$G,4,FALSE)),"",VLOOKUP($B768,Insumos!$C:$G,4,FALSE))</f>
        <v>GRAMOS</v>
      </c>
      <c r="G768" s="141">
        <v>5.0</v>
      </c>
      <c r="H768" s="56">
        <f t="shared" si="24"/>
        <v>8.45</v>
      </c>
    </row>
    <row r="769">
      <c r="A769" s="53">
        <v>7.0</v>
      </c>
      <c r="B769" s="55" t="s">
        <v>86</v>
      </c>
      <c r="C769" s="55" t="str">
        <f>+IF(ISERROR(VLOOKUP($B769,Insumos!$C:$G,3,FALSE)),"",VLOOKUP($B769,Insumos!$C:$G,3,FALSE))</f>
        <v>MILILITROS</v>
      </c>
      <c r="D769" s="56">
        <f>+IF(ISERROR(VLOOKUP($B769,Insumos!$C:$G,2,FALSE)),"",VLOOKUP($B769,Insumos!$C:$G,2,FALSE))</f>
        <v>0</v>
      </c>
      <c r="E769" s="57">
        <f>+IF(ISERROR(VLOOKUP($B769,Insumos!$C:$G,5,FALSE)),"",VLOOKUP($B769,Insumos!$C:$G,5,FALSE))</f>
        <v>0</v>
      </c>
      <c r="F769" s="55" t="str">
        <f>+IF(ISERROR(VLOOKUP($B769,Insumos!$C:$G,4,FALSE)),"",VLOOKUP($B769,Insumos!$C:$G,4,FALSE))</f>
        <v>MILILITROS</v>
      </c>
      <c r="G769" s="141">
        <v>5.0</v>
      </c>
      <c r="H769" s="56">
        <f t="shared" si="24"/>
        <v>0</v>
      </c>
    </row>
    <row r="770">
      <c r="A770" s="53">
        <v>8.0</v>
      </c>
      <c r="B770" s="55" t="s">
        <v>60</v>
      </c>
      <c r="C770" s="55" t="str">
        <f>+IF(ISERROR(VLOOKUP($B770,Insumos!$C:$G,3,FALSE)),"",VLOOKUP($B770,Insumos!$C:$G,3,FALSE))</f>
        <v>GRAMOS</v>
      </c>
      <c r="D770" s="56">
        <f>+IF(ISERROR(VLOOKUP($B770,Insumos!$C:$G,2,FALSE)),"",VLOOKUP($B770,Insumos!$C:$G,2,FALSE))</f>
        <v>1770</v>
      </c>
      <c r="E770" s="57">
        <f>+IF(ISERROR(VLOOKUP($B770,Insumos!$C:$G,5,FALSE)),"",VLOOKUP($B770,Insumos!$C:$G,5,FALSE))</f>
        <v>400</v>
      </c>
      <c r="F770" s="55" t="str">
        <f>+IF(ISERROR(VLOOKUP($B770,Insumos!$C:$G,4,FALSE)),"",VLOOKUP($B770,Insumos!$C:$G,4,FALSE))</f>
        <v>GRAMOS</v>
      </c>
      <c r="G770" s="141">
        <v>30.0</v>
      </c>
      <c r="H770" s="56">
        <f t="shared" si="24"/>
        <v>132.75</v>
      </c>
    </row>
    <row r="771">
      <c r="A771" s="53">
        <v>9.0</v>
      </c>
      <c r="B771" s="55" t="s">
        <v>54</v>
      </c>
      <c r="C771" s="55" t="str">
        <f>+IF(ISERROR(VLOOKUP($B771,Insumos!$C:$G,3,FALSE)),"",VLOOKUP($B771,Insumos!$C:$G,3,FALSE))</f>
        <v>UNIDAD</v>
      </c>
      <c r="D771" s="56">
        <f>+IF(ISERROR(VLOOKUP($B771,Insumos!$C:$G,2,FALSE)),"",VLOOKUP($B771,Insumos!$C:$G,2,FALSE))</f>
        <v>8000</v>
      </c>
      <c r="E771" s="57">
        <f>+IF(ISERROR(VLOOKUP($B771,Insumos!$C:$G,5,FALSE)),"",VLOOKUP($B771,Insumos!$C:$G,5,FALSE))</f>
        <v>36</v>
      </c>
      <c r="F771" s="55" t="str">
        <f>+IF(ISERROR(VLOOKUP($B771,Insumos!$C:$G,4,FALSE)),"",VLOOKUP($B771,Insumos!$C:$G,4,FALSE))</f>
        <v>UNIDAD</v>
      </c>
      <c r="G771" s="141">
        <v>0.2</v>
      </c>
      <c r="H771" s="56">
        <f t="shared" si="24"/>
        <v>44.44</v>
      </c>
    </row>
    <row r="772">
      <c r="A772" s="53">
        <v>10.0</v>
      </c>
      <c r="B772" s="55" t="s">
        <v>124</v>
      </c>
      <c r="C772" s="55" t="str">
        <f>+IF(ISERROR(VLOOKUP($B772,Insumos!$C:$G,3,FALSE)),"",VLOOKUP($B772,Insumos!$C:$G,3,FALSE))</f>
        <v>GRAMOS</v>
      </c>
      <c r="D772" s="56">
        <f>+IF(ISERROR(VLOOKUP($B772,Insumos!$C:$G,2,FALSE)),"",VLOOKUP($B772,Insumos!$C:$G,2,FALSE))</f>
        <v>3529.411765</v>
      </c>
      <c r="E772" s="57">
        <f>+IF(ISERROR(VLOOKUP($B772,Insumos!$C:$G,5,FALSE)),"",VLOOKUP($B772,Insumos!$C:$G,5,FALSE))</f>
        <v>1000</v>
      </c>
      <c r="F772" s="55" t="str">
        <f>+IF(ISERROR(VLOOKUP($B772,Insumos!$C:$G,4,FALSE)),"",VLOOKUP($B772,Insumos!$C:$G,4,FALSE))</f>
        <v>GRAMOS</v>
      </c>
      <c r="G772" s="141">
        <v>45.0</v>
      </c>
      <c r="H772" s="56">
        <f t="shared" si="24"/>
        <v>158.82</v>
      </c>
    </row>
    <row r="773">
      <c r="A773" s="53">
        <v>11.0</v>
      </c>
      <c r="B773" s="55" t="s">
        <v>133</v>
      </c>
      <c r="C773" s="55" t="str">
        <f>+IF(ISERROR(VLOOKUP($B773,Insumos!$C:$G,3,FALSE)),"",VLOOKUP($B773,Insumos!$C:$G,3,FALSE))</f>
        <v>UNIDAD</v>
      </c>
      <c r="D773" s="56">
        <f>+IF(ISERROR(VLOOKUP($B773,Insumos!$C:$G,2,FALSE)),"",VLOOKUP($B773,Insumos!$C:$G,2,FALSE))</f>
        <v>110</v>
      </c>
      <c r="E773" s="57">
        <f>+IF(ISERROR(VLOOKUP($B773,Insumos!$C:$G,5,FALSE)),"",VLOOKUP($B773,Insumos!$C:$G,5,FALSE))</f>
        <v>1</v>
      </c>
      <c r="F773" s="55" t="str">
        <f>+IF(ISERROR(VLOOKUP($B773,Insumos!$C:$G,4,FALSE)),"",VLOOKUP($B773,Insumos!$C:$G,4,FALSE))</f>
        <v>UNIDAD</v>
      </c>
      <c r="G773" s="141">
        <v>1.0</v>
      </c>
      <c r="H773" s="56">
        <f t="shared" si="24"/>
        <v>110</v>
      </c>
    </row>
    <row r="774">
      <c r="A774" s="53">
        <v>12.0</v>
      </c>
      <c r="B774" s="55" t="s">
        <v>314</v>
      </c>
      <c r="C774" s="55" t="str">
        <f>+IF(ISERROR(VLOOKUP($B774,Insumos!$C:$G,3,FALSE)),"",VLOOKUP($B774,Insumos!$C:$G,3,FALSE))</f>
        <v>UNIDAD</v>
      </c>
      <c r="D774" s="56">
        <f>+IF(ISERROR(VLOOKUP($B774,Insumos!$C:$G,2,FALSE)),"",VLOOKUP($B774,Insumos!$C:$G,2,FALSE))</f>
        <v>10.5</v>
      </c>
      <c r="E774" s="57">
        <f>+IF(ISERROR(VLOOKUP($B774,Insumos!$C:$G,5,FALSE)),"",VLOOKUP($B774,Insumos!$C:$G,5,FALSE))</f>
        <v>1</v>
      </c>
      <c r="F774" s="55" t="str">
        <f>+IF(ISERROR(VLOOKUP($B774,Insumos!$C:$G,4,FALSE)),"",VLOOKUP($B774,Insumos!$C:$G,4,FALSE))</f>
        <v>UNIDAD</v>
      </c>
      <c r="G774" s="141">
        <v>1.0</v>
      </c>
      <c r="H774" s="56">
        <f t="shared" si="24"/>
        <v>10.5</v>
      </c>
    </row>
    <row r="775">
      <c r="A775" s="53">
        <v>13.0</v>
      </c>
      <c r="B775" s="55" t="s">
        <v>311</v>
      </c>
      <c r="C775" s="55" t="str">
        <f>+IF(ISERROR(VLOOKUP($B775,Insumos!$C:$G,3,FALSE)),"",VLOOKUP($B775,Insumos!$C:$G,3,FALSE))</f>
        <v>UNIDAD</v>
      </c>
      <c r="D775" s="56">
        <f>+IF(ISERROR(VLOOKUP($B775,Insumos!$C:$G,2,FALSE)),"",VLOOKUP($B775,Insumos!$C:$G,2,FALSE))</f>
        <v>75.25</v>
      </c>
      <c r="E775" s="57">
        <f>+IF(ISERROR(VLOOKUP($B775,Insumos!$C:$G,5,FALSE)),"",VLOOKUP($B775,Insumos!$C:$G,5,FALSE))</f>
        <v>1</v>
      </c>
      <c r="F775" s="55" t="str">
        <f>+IF(ISERROR(VLOOKUP($B775,Insumos!$C:$G,4,FALSE)),"",VLOOKUP($B775,Insumos!$C:$G,4,FALSE))</f>
        <v>UNIDAD</v>
      </c>
      <c r="G775" s="141">
        <v>1.0</v>
      </c>
      <c r="H775" s="56">
        <f t="shared" si="24"/>
        <v>75.25</v>
      </c>
    </row>
    <row r="776">
      <c r="A776" s="53">
        <v>14.0</v>
      </c>
      <c r="B776" s="55" t="s">
        <v>312</v>
      </c>
      <c r="C776" s="55" t="str">
        <f>+IF(ISERROR(VLOOKUP($B776,Insumos!$C:$G,3,FALSE)),"",VLOOKUP($B776,Insumos!$C:$G,3,FALSE))</f>
        <v>UNIDAD</v>
      </c>
      <c r="D776" s="56">
        <f>+IF(ISERROR(VLOOKUP($B776,Insumos!$C:$G,2,FALSE)),"",VLOOKUP($B776,Insumos!$C:$G,2,FALSE))</f>
        <v>90.25</v>
      </c>
      <c r="E776" s="57">
        <f>+IF(ISERROR(VLOOKUP($B776,Insumos!$C:$G,5,FALSE)),"",VLOOKUP($B776,Insumos!$C:$G,5,FALSE))</f>
        <v>1</v>
      </c>
      <c r="F776" s="55" t="str">
        <f>+IF(ISERROR(VLOOKUP($B776,Insumos!$C:$G,4,FALSE)),"",VLOOKUP($B776,Insumos!$C:$G,4,FALSE))</f>
        <v>UNIDAD</v>
      </c>
      <c r="G776" s="141">
        <v>1.0</v>
      </c>
      <c r="H776" s="56">
        <f t="shared" si="24"/>
        <v>90.25</v>
      </c>
    </row>
    <row r="777">
      <c r="A777" s="53">
        <v>15.0</v>
      </c>
      <c r="B777" s="55" t="s">
        <v>313</v>
      </c>
      <c r="C777" s="55" t="str">
        <f>+IF(ISERROR(VLOOKUP($B777,Insumos!$C:$G,3,FALSE)),"",VLOOKUP($B777,Insumos!$C:$G,3,FALSE))</f>
        <v>GRAMOS</v>
      </c>
      <c r="D777" s="56">
        <f>+IF(ISERROR(VLOOKUP($B777,Insumos!$C:$G,2,FALSE)),"",VLOOKUP($B777,Insumos!$C:$G,2,FALSE))</f>
        <v>6750</v>
      </c>
      <c r="E777" s="57">
        <f>+IF(ISERROR(VLOOKUP($B777,Insumos!$C:$G,5,FALSE)),"",VLOOKUP($B777,Insumos!$C:$G,5,FALSE))</f>
        <v>1000</v>
      </c>
      <c r="F777" s="55" t="str">
        <f>+IF(ISERROR(VLOOKUP($B777,Insumos!$C:$G,4,FALSE)),"",VLOOKUP($B777,Insumos!$C:$G,4,FALSE))</f>
        <v>GRAMOS</v>
      </c>
      <c r="G777" s="141">
        <v>8.0</v>
      </c>
      <c r="H777" s="56">
        <f t="shared" si="24"/>
        <v>54</v>
      </c>
    </row>
    <row r="778">
      <c r="A778" s="53">
        <v>16.0</v>
      </c>
      <c r="B778" s="55" t="s">
        <v>156</v>
      </c>
      <c r="C778" s="55" t="str">
        <f>+IF(ISERROR(VLOOKUP($B778,Insumos!$C:$G,3,FALSE)),"",VLOOKUP($B778,Insumos!$C:$G,3,FALSE))</f>
        <v>GRAMOS</v>
      </c>
      <c r="D778" s="56">
        <f>+IF(ISERROR(VLOOKUP($B778,Insumos!$C:$G,2,FALSE)),"",VLOOKUP($B778,Insumos!$C:$G,2,FALSE))</f>
        <v>909</v>
      </c>
      <c r="E778" s="57">
        <f>+IF(ISERROR(VLOOKUP($B778,Insumos!$C:$G,5,FALSE)),"",VLOOKUP($B778,Insumos!$C:$G,5,FALSE))</f>
        <v>1000</v>
      </c>
      <c r="F778" s="55" t="str">
        <f>+IF(ISERROR(VLOOKUP($B778,Insumos!$C:$G,4,FALSE)),"",VLOOKUP($B778,Insumos!$C:$G,4,FALSE))</f>
        <v>GRAMOS</v>
      </c>
      <c r="G778" s="141">
        <v>8.0</v>
      </c>
      <c r="H778" s="56">
        <f t="shared" si="24"/>
        <v>7.27</v>
      </c>
    </row>
    <row r="779">
      <c r="A779" s="53">
        <v>17.0</v>
      </c>
      <c r="B779" s="55" t="s">
        <v>303</v>
      </c>
      <c r="C779" s="55" t="str">
        <f>+IF(ISERROR(VLOOKUP($B779,Insumos!$C:$G,3,FALSE)),"",VLOOKUP($B779,Insumos!$C:$G,3,FALSE))</f>
        <v>UNIDAD</v>
      </c>
      <c r="D779" s="56">
        <f>+IF(ISERROR(VLOOKUP($B779,Insumos!$C:$G,2,FALSE)),"",VLOOKUP($B779,Insumos!$C:$G,2,FALSE))</f>
        <v>10</v>
      </c>
      <c r="E779" s="57">
        <f>+IF(ISERROR(VLOOKUP($B779,Insumos!$C:$G,5,FALSE)),"",VLOOKUP($B779,Insumos!$C:$G,5,FALSE))</f>
        <v>1</v>
      </c>
      <c r="F779" s="55" t="str">
        <f>+IF(ISERROR(VLOOKUP($B779,Insumos!$C:$G,4,FALSE)),"",VLOOKUP($B779,Insumos!$C:$G,4,FALSE))</f>
        <v>UNIDAD</v>
      </c>
      <c r="G779" s="141">
        <v>2.0</v>
      </c>
      <c r="H779" s="56">
        <f t="shared" si="24"/>
        <v>20</v>
      </c>
    </row>
    <row r="780">
      <c r="A780" s="53">
        <v>18.0</v>
      </c>
      <c r="B780" s="55" t="s">
        <v>304</v>
      </c>
      <c r="C780" s="55" t="str">
        <f>+IF(ISERROR(VLOOKUP($B780,Insumos!$C:$G,3,FALSE)),"",VLOOKUP($B780,Insumos!$C:$G,3,FALSE))</f>
        <v>UNIDAD</v>
      </c>
      <c r="D780" s="56">
        <f>+IF(ISERROR(VLOOKUP($B780,Insumos!$C:$G,2,FALSE)),"",VLOOKUP($B780,Insumos!$C:$G,2,FALSE))</f>
        <v>9</v>
      </c>
      <c r="E780" s="57">
        <f>+IF(ISERROR(VLOOKUP($B780,Insumos!$C:$G,5,FALSE)),"",VLOOKUP($B780,Insumos!$C:$G,5,FALSE))</f>
        <v>1</v>
      </c>
      <c r="F780" s="55" t="str">
        <f>+IF(ISERROR(VLOOKUP($B780,Insumos!$C:$G,4,FALSE)),"",VLOOKUP($B780,Insumos!$C:$G,4,FALSE))</f>
        <v>UNIDAD</v>
      </c>
      <c r="G780" s="141">
        <v>2.0</v>
      </c>
      <c r="H780" s="56">
        <f t="shared" si="24"/>
        <v>18</v>
      </c>
    </row>
    <row r="781">
      <c r="A781" s="53">
        <v>19.0</v>
      </c>
      <c r="B781" s="55" t="s">
        <v>315</v>
      </c>
      <c r="C781" s="55" t="str">
        <f>+IF(ISERROR(VLOOKUP($B781,Insumos!$C:$G,3,FALSE)),"",VLOOKUP($B781,Insumos!$C:$G,3,FALSE))</f>
        <v>UNIDAD</v>
      </c>
      <c r="D781" s="56">
        <f>+IF(ISERROR(VLOOKUP($B781,Insumos!$C:$G,2,FALSE)),"",VLOOKUP($B781,Insumos!$C:$G,2,FALSE))</f>
        <v>170</v>
      </c>
      <c r="E781" s="57">
        <f>+IF(ISERROR(VLOOKUP($B781,Insumos!$C:$G,5,FALSE)),"",VLOOKUP($B781,Insumos!$C:$G,5,FALSE))</f>
        <v>1</v>
      </c>
      <c r="F781" s="55" t="str">
        <f>+IF(ISERROR(VLOOKUP($B781,Insumos!$C:$G,4,FALSE)),"",VLOOKUP($B781,Insumos!$C:$G,4,FALSE))</f>
        <v>UNIDAD</v>
      </c>
      <c r="G781" s="141">
        <v>1.0</v>
      </c>
      <c r="H781" s="56">
        <f t="shared" si="24"/>
        <v>170</v>
      </c>
    </row>
    <row r="782">
      <c r="A782" s="53">
        <v>20.0</v>
      </c>
      <c r="B782" s="153"/>
      <c r="C782" s="55" t="str">
        <f>+IF(ISERROR(VLOOKUP($B782,Insumos!$C:$G,3,FALSE)),"",VLOOKUP($B782,Insumos!$C:$G,3,FALSE))</f>
        <v/>
      </c>
      <c r="D782" s="56" t="str">
        <f>+IF(ISERROR(VLOOKUP($B782,Insumos!$C:$G,2,FALSE)),"",VLOOKUP($B782,Insumos!$C:$G,2,FALSE))</f>
        <v/>
      </c>
      <c r="E782" s="57" t="str">
        <f>+IF(ISERROR(VLOOKUP($B782,Insumos!$C:$G,5,FALSE)),"",VLOOKUP($B782,Insumos!$C:$G,5,FALSE))</f>
        <v/>
      </c>
      <c r="F782" s="55" t="str">
        <f>+IF(ISERROR(VLOOKUP($B782,Insumos!$C:$G,4,FALSE)),"",VLOOKUP($B782,Insumos!$C:$G,4,FALSE))</f>
        <v/>
      </c>
      <c r="G782" s="141"/>
      <c r="H782" s="56">
        <f t="shared" si="24"/>
        <v>0</v>
      </c>
    </row>
    <row r="783">
      <c r="A783" s="53">
        <v>21.0</v>
      </c>
      <c r="B783" s="153"/>
      <c r="C783" s="55" t="str">
        <f>+IF(ISERROR(VLOOKUP($B783,Insumos!$C:$G,3,FALSE)),"",VLOOKUP($B783,Insumos!$C:$G,3,FALSE))</f>
        <v/>
      </c>
      <c r="D783" s="56" t="str">
        <f>+IF(ISERROR(VLOOKUP($B783,Insumos!$C:$G,2,FALSE)),"",VLOOKUP($B783,Insumos!$C:$G,2,FALSE))</f>
        <v/>
      </c>
      <c r="E783" s="57" t="str">
        <f>+IF(ISERROR(VLOOKUP($B783,Insumos!$C:$G,5,FALSE)),"",VLOOKUP($B783,Insumos!$C:$G,5,FALSE))</f>
        <v/>
      </c>
      <c r="F783" s="55" t="str">
        <f>+IF(ISERROR(VLOOKUP($B783,Insumos!$C:$G,4,FALSE)),"",VLOOKUP($B783,Insumos!$C:$G,4,FALSE))</f>
        <v/>
      </c>
      <c r="G783" s="141"/>
      <c r="H783" s="56">
        <f t="shared" si="24"/>
        <v>0</v>
      </c>
    </row>
    <row r="784">
      <c r="A784" s="42"/>
      <c r="B784" s="140"/>
      <c r="C784" s="41"/>
      <c r="D784" s="44"/>
      <c r="E784" s="45"/>
      <c r="F784" s="41"/>
      <c r="G784" s="67" t="s">
        <v>566</v>
      </c>
      <c r="H784" s="68">
        <f>+SUM(H763:H783)</f>
        <v>1206.95</v>
      </c>
    </row>
    <row r="785">
      <c r="A785" s="42"/>
      <c r="B785" s="140"/>
      <c r="C785" s="41"/>
      <c r="D785" s="44"/>
      <c r="E785" s="45"/>
      <c r="F785" s="41"/>
      <c r="G785" s="67" t="s">
        <v>569</v>
      </c>
      <c r="H785" s="142">
        <f>+H784/10</f>
        <v>120.695</v>
      </c>
    </row>
    <row r="786">
      <c r="A786" s="42"/>
      <c r="B786" s="140"/>
      <c r="C786" s="41"/>
      <c r="D786" s="44"/>
      <c r="E786" s="45"/>
      <c r="F786" s="41"/>
      <c r="G786" s="67" t="s">
        <v>570</v>
      </c>
      <c r="H786" s="143">
        <f>(H784+H785)*1.19</f>
        <v>1579.89755</v>
      </c>
    </row>
    <row r="787">
      <c r="A787" s="42"/>
      <c r="B787" s="140"/>
      <c r="C787" s="41"/>
      <c r="D787" s="44"/>
      <c r="E787" s="45"/>
      <c r="F787" s="41"/>
      <c r="G787" s="67" t="s">
        <v>571</v>
      </c>
      <c r="H787" s="144">
        <f>+H786/H788</f>
        <v>0.243435678</v>
      </c>
    </row>
    <row r="788">
      <c r="A788" s="42"/>
      <c r="B788" s="140"/>
      <c r="C788" s="41"/>
      <c r="D788" s="44"/>
      <c r="E788" s="45"/>
      <c r="F788" s="41"/>
      <c r="G788" s="67" t="s">
        <v>572</v>
      </c>
      <c r="H788" s="145">
        <v>6490.0</v>
      </c>
    </row>
    <row r="791">
      <c r="A791" s="138" t="s">
        <v>562</v>
      </c>
      <c r="B791" s="139" t="s">
        <v>675</v>
      </c>
      <c r="C791" s="34"/>
      <c r="D791" s="35"/>
      <c r="E791" s="36"/>
      <c r="F791" s="37"/>
      <c r="G791" s="38"/>
      <c r="H791" s="35"/>
    </row>
    <row r="792">
      <c r="A792" s="42"/>
      <c r="B792" s="140"/>
      <c r="C792" s="42"/>
      <c r="D792" s="44"/>
      <c r="E792" s="45"/>
      <c r="F792" s="42"/>
      <c r="G792" s="46"/>
      <c r="H792" s="44"/>
    </row>
    <row r="793">
      <c r="A793" s="48" t="s">
        <v>476</v>
      </c>
      <c r="B793" s="48" t="s">
        <v>477</v>
      </c>
      <c r="C793" s="48" t="s">
        <v>478</v>
      </c>
      <c r="D793" s="49" t="s">
        <v>564</v>
      </c>
      <c r="E793" s="50" t="s">
        <v>10</v>
      </c>
      <c r="F793" s="48" t="s">
        <v>480</v>
      </c>
      <c r="G793" s="51" t="s">
        <v>481</v>
      </c>
      <c r="H793" s="49" t="s">
        <v>565</v>
      </c>
    </row>
    <row r="794">
      <c r="A794" s="53">
        <v>1.0</v>
      </c>
      <c r="B794" s="55" t="s">
        <v>52</v>
      </c>
      <c r="C794" s="55" t="str">
        <f>+IF(ISERROR(VLOOKUP($B794,Insumos!$C:$G,3,FALSE)),"",VLOOKUP($B794,Insumos!$C:$G,3,FALSE))</f>
        <v>UNIDAD</v>
      </c>
      <c r="D794" s="56">
        <f>+IF(ISERROR(VLOOKUP($B794,Insumos!$C:$G,2,FALSE)),"",VLOOKUP($B794,Insumos!$C:$G,2,FALSE))</f>
        <v>5000</v>
      </c>
      <c r="E794" s="57">
        <f>+IF(ISERROR(VLOOKUP($B794,Insumos!$C:$G,5,FALSE)),"",VLOOKUP($B794,Insumos!$C:$G,5,FALSE))</f>
        <v>100</v>
      </c>
      <c r="F794" s="55" t="str">
        <f>+IF(ISERROR(VLOOKUP($B794,Insumos!$C:$G,4,FALSE)),"",VLOOKUP($B794,Insumos!$C:$G,4,FALSE))</f>
        <v>UNIDAD</v>
      </c>
      <c r="G794" s="141">
        <v>1.0</v>
      </c>
      <c r="H794" s="56">
        <f t="shared" ref="H794:H815" si="25">IF(ISERROR(ROUND(+D794/E794*G794,2)),0,ROUND(+D794/E794*G794,2))</f>
        <v>50</v>
      </c>
    </row>
    <row r="795">
      <c r="A795" s="53">
        <v>2.0</v>
      </c>
      <c r="B795" s="55" t="s">
        <v>98</v>
      </c>
      <c r="C795" s="55" t="str">
        <f>+IF(ISERROR(VLOOKUP($B795,Insumos!$C:$G,3,FALSE)),"",VLOOKUP($B795,Insumos!$C:$G,3,FALSE))</f>
        <v>GRAMOS</v>
      </c>
      <c r="D795" s="56">
        <f>+IF(ISERROR(VLOOKUP($B795,Insumos!$C:$G,2,FALSE)),"",VLOOKUP($B795,Insumos!$C:$G,2,FALSE))</f>
        <v>3361</v>
      </c>
      <c r="E795" s="57">
        <f>+IF(ISERROR(VLOOKUP($B795,Insumos!$C:$G,5,FALSE)),"",VLOOKUP($B795,Insumos!$C:$G,5,FALSE))</f>
        <v>1000</v>
      </c>
      <c r="F795" s="55" t="str">
        <f>+IF(ISERROR(VLOOKUP($B795,Insumos!$C:$G,4,FALSE)),"",VLOOKUP($B795,Insumos!$C:$G,4,FALSE))</f>
        <v>GRAMOS</v>
      </c>
      <c r="G795" s="141">
        <v>40.0</v>
      </c>
      <c r="H795" s="56">
        <f t="shared" si="25"/>
        <v>134.44</v>
      </c>
    </row>
    <row r="796">
      <c r="A796" s="53">
        <v>3.0</v>
      </c>
      <c r="B796" s="55" t="s">
        <v>232</v>
      </c>
      <c r="C796" s="55" t="str">
        <f>+IF(ISERROR(VLOOKUP($B796,Insumos!$C:$G,3,FALSE)),"",VLOOKUP($B796,Insumos!$C:$G,3,FALSE))</f>
        <v>GRAMOS</v>
      </c>
      <c r="D796" s="56">
        <f>+IF(ISERROR(VLOOKUP($B796,Insumos!$C:$G,2,FALSE)),"",VLOOKUP($B796,Insumos!$C:$G,2,FALSE))</f>
        <v>3529.411765</v>
      </c>
      <c r="E796" s="57">
        <f>+IF(ISERROR(VLOOKUP($B796,Insumos!$C:$G,5,FALSE)),"",VLOOKUP($B796,Insumos!$C:$G,5,FALSE))</f>
        <v>1000</v>
      </c>
      <c r="F796" s="55" t="str">
        <f>+IF(ISERROR(VLOOKUP($B796,Insumos!$C:$G,4,FALSE)),"",VLOOKUP($B796,Insumos!$C:$G,4,FALSE))</f>
        <v>GRAMOS</v>
      </c>
      <c r="G796" s="141">
        <v>40.0</v>
      </c>
      <c r="H796" s="56">
        <f t="shared" si="25"/>
        <v>141.18</v>
      </c>
    </row>
    <row r="797">
      <c r="A797" s="53">
        <v>4.0</v>
      </c>
      <c r="B797" s="55" t="s">
        <v>104</v>
      </c>
      <c r="C797" s="55" t="str">
        <f>+IF(ISERROR(VLOOKUP($B797,Insumos!$C:$G,3,FALSE)),"",VLOOKUP($B797,Insumos!$C:$G,3,FALSE))</f>
        <v>GRAMOS</v>
      </c>
      <c r="D797" s="56">
        <f>+IF(ISERROR(VLOOKUP($B797,Insumos!$C:$G,2,FALSE)),"",VLOOKUP($B797,Insumos!$C:$G,2,FALSE))</f>
        <v>1550</v>
      </c>
      <c r="E797" s="57">
        <f>+IF(ISERROR(VLOOKUP($B797,Insumos!$C:$G,5,FALSE)),"",VLOOKUP($B797,Insumos!$C:$G,5,FALSE))</f>
        <v>349</v>
      </c>
      <c r="F797" s="55" t="str">
        <f>+IF(ISERROR(VLOOKUP($B797,Insumos!$C:$G,4,FALSE)),"",VLOOKUP($B797,Insumos!$C:$G,4,FALSE))</f>
        <v>GRAMOS</v>
      </c>
      <c r="G797" s="141">
        <v>35.0</v>
      </c>
      <c r="H797" s="56">
        <f t="shared" si="25"/>
        <v>155.44</v>
      </c>
    </row>
    <row r="798">
      <c r="A798" s="53">
        <v>5.0</v>
      </c>
      <c r="B798" s="55" t="s">
        <v>231</v>
      </c>
      <c r="C798" s="55" t="str">
        <f>+IF(ISERROR(VLOOKUP($B798,Insumos!$C:$G,3,FALSE)),"",VLOOKUP($B798,Insumos!$C:$G,3,FALSE))</f>
        <v>GRAMOS</v>
      </c>
      <c r="D798" s="56">
        <f>+IF(ISERROR(VLOOKUP($B798,Insumos!$C:$G,2,FALSE)),"",VLOOKUP($B798,Insumos!$C:$G,2,FALSE))</f>
        <v>1635.294118</v>
      </c>
      <c r="E798" s="57">
        <f>+IF(ISERROR(VLOOKUP($B798,Insumos!$C:$G,5,FALSE)),"",VLOOKUP($B798,Insumos!$C:$G,5,FALSE))</f>
        <v>1000</v>
      </c>
      <c r="F798" s="55" t="str">
        <f>+IF(ISERROR(VLOOKUP($B798,Insumos!$C:$G,4,FALSE)),"",VLOOKUP($B798,Insumos!$C:$G,4,FALSE))</f>
        <v>GRAMOS</v>
      </c>
      <c r="G798" s="141">
        <v>40.0</v>
      </c>
      <c r="H798" s="56">
        <f t="shared" si="25"/>
        <v>65.41</v>
      </c>
    </row>
    <row r="799">
      <c r="A799" s="53">
        <v>6.0</v>
      </c>
      <c r="B799" s="55" t="s">
        <v>247</v>
      </c>
      <c r="C799" s="55" t="str">
        <f>+IF(ISERROR(VLOOKUP($B799,Insumos!$C:$G,3,FALSE)),"",VLOOKUP($B799,Insumos!$C:$G,3,FALSE))</f>
        <v>GRAMOS</v>
      </c>
      <c r="D799" s="56">
        <f>+IF(ISERROR(VLOOKUP($B799,Insumos!$C:$G,2,FALSE)),"",VLOOKUP($B799,Insumos!$C:$G,2,FALSE))</f>
        <v>1250</v>
      </c>
      <c r="E799" s="57">
        <f>+IF(ISERROR(VLOOKUP($B799,Insumos!$C:$G,5,FALSE)),"",VLOOKUP($B799,Insumos!$C:$G,5,FALSE))</f>
        <v>1000</v>
      </c>
      <c r="F799" s="55" t="str">
        <f>+IF(ISERROR(VLOOKUP($B799,Insumos!$C:$G,4,FALSE)),"",VLOOKUP($B799,Insumos!$C:$G,4,FALSE))</f>
        <v>GRAMOS</v>
      </c>
      <c r="G799" s="141">
        <v>45.0</v>
      </c>
      <c r="H799" s="56">
        <f t="shared" si="25"/>
        <v>56.25</v>
      </c>
    </row>
    <row r="800">
      <c r="A800" s="53">
        <v>7.0</v>
      </c>
      <c r="B800" s="55" t="s">
        <v>231</v>
      </c>
      <c r="C800" s="55" t="str">
        <f>+IF(ISERROR(VLOOKUP($B800,Insumos!$C:$G,3,FALSE)),"",VLOOKUP($B800,Insumos!$C:$G,3,FALSE))</f>
        <v>GRAMOS</v>
      </c>
      <c r="D800" s="56">
        <f>+IF(ISERROR(VLOOKUP($B800,Insumos!$C:$G,2,FALSE)),"",VLOOKUP($B800,Insumos!$C:$G,2,FALSE))</f>
        <v>1635.294118</v>
      </c>
      <c r="E800" s="57">
        <f>+IF(ISERROR(VLOOKUP($B800,Insumos!$C:$G,5,FALSE)),"",VLOOKUP($B800,Insumos!$C:$G,5,FALSE))</f>
        <v>1000</v>
      </c>
      <c r="F800" s="55" t="str">
        <f>+IF(ISERROR(VLOOKUP($B800,Insumos!$C:$G,4,FALSE)),"",VLOOKUP($B800,Insumos!$C:$G,4,FALSE))</f>
        <v>GRAMOS</v>
      </c>
      <c r="G800" s="141">
        <v>15.0</v>
      </c>
      <c r="H800" s="56">
        <f t="shared" si="25"/>
        <v>24.53</v>
      </c>
    </row>
    <row r="801">
      <c r="A801" s="53">
        <v>8.0</v>
      </c>
      <c r="B801" s="55" t="s">
        <v>132</v>
      </c>
      <c r="C801" s="55" t="str">
        <f>+IF(ISERROR(VLOOKUP($B801,Insumos!$C:$G,3,FALSE)),"",VLOOKUP($B801,Insumos!$C:$G,3,FALSE))</f>
        <v>UNIDAD</v>
      </c>
      <c r="D801" s="56">
        <f>+IF(ISERROR(VLOOKUP($B801,Insumos!$C:$G,2,FALSE)),"",VLOOKUP($B801,Insumos!$C:$G,2,FALSE))</f>
        <v>180</v>
      </c>
      <c r="E801" s="57">
        <f>+IF(ISERROR(VLOOKUP($B801,Insumos!$C:$G,5,FALSE)),"",VLOOKUP($B801,Insumos!$C:$G,5,FALSE))</f>
        <v>1</v>
      </c>
      <c r="F801" s="55" t="str">
        <f>+IF(ISERROR(VLOOKUP($B801,Insumos!$C:$G,4,FALSE)),"",VLOOKUP($B801,Insumos!$C:$G,4,FALSE))</f>
        <v>UNIDAD</v>
      </c>
      <c r="G801" s="141">
        <v>1.0</v>
      </c>
      <c r="H801" s="56">
        <f t="shared" si="25"/>
        <v>180</v>
      </c>
    </row>
    <row r="802">
      <c r="A802" s="53">
        <v>9.0</v>
      </c>
      <c r="B802" s="55" t="s">
        <v>305</v>
      </c>
      <c r="C802" s="55" t="str">
        <f>+IF(ISERROR(VLOOKUP($B802,Insumos!$C:$G,3,FALSE)),"",VLOOKUP($B802,Insumos!$C:$G,3,FALSE))</f>
        <v>UNIDAD</v>
      </c>
      <c r="D802" s="56">
        <f>+IF(ISERROR(VLOOKUP($B802,Insumos!$C:$G,2,FALSE)),"",VLOOKUP($B802,Insumos!$C:$G,2,FALSE))</f>
        <v>52</v>
      </c>
      <c r="E802" s="57">
        <f>+IF(ISERROR(VLOOKUP($B802,Insumos!$C:$G,5,FALSE)),"",VLOOKUP($B802,Insumos!$C:$G,5,FALSE))</f>
        <v>1</v>
      </c>
      <c r="F802" s="55" t="str">
        <f>+IF(ISERROR(VLOOKUP($B802,Insumos!$C:$G,4,FALSE)),"",VLOOKUP($B802,Insumos!$C:$G,4,FALSE))</f>
        <v>UNIDAD</v>
      </c>
      <c r="G802" s="141">
        <v>1.0</v>
      </c>
      <c r="H802" s="56">
        <f t="shared" si="25"/>
        <v>52</v>
      </c>
    </row>
    <row r="803">
      <c r="A803" s="53">
        <v>10.0</v>
      </c>
      <c r="B803" s="55" t="s">
        <v>309</v>
      </c>
      <c r="C803" s="55" t="str">
        <f>+IF(ISERROR(VLOOKUP($B803,Insumos!$C:$G,3,FALSE)),"",VLOOKUP($B803,Insumos!$C:$G,3,FALSE))</f>
        <v>UNIDAD</v>
      </c>
      <c r="D803" s="56">
        <f>+IF(ISERROR(VLOOKUP($B803,Insumos!$C:$G,2,FALSE)),"",VLOOKUP($B803,Insumos!$C:$G,2,FALSE))</f>
        <v>23.53</v>
      </c>
      <c r="E803" s="57">
        <f>+IF(ISERROR(VLOOKUP($B803,Insumos!$C:$G,5,FALSE)),"",VLOOKUP($B803,Insumos!$C:$G,5,FALSE))</f>
        <v>1</v>
      </c>
      <c r="F803" s="55" t="str">
        <f>+IF(ISERROR(VLOOKUP($B803,Insumos!$C:$G,4,FALSE)),"",VLOOKUP($B803,Insumos!$C:$G,4,FALSE))</f>
        <v>UNIDAD</v>
      </c>
      <c r="G803" s="141">
        <v>1.0</v>
      </c>
      <c r="H803" s="56">
        <f t="shared" si="25"/>
        <v>23.53</v>
      </c>
    </row>
    <row r="804">
      <c r="A804" s="53">
        <v>11.0</v>
      </c>
      <c r="B804" s="55" t="s">
        <v>310</v>
      </c>
      <c r="C804" s="55" t="str">
        <f>+IF(ISERROR(VLOOKUP($B804,Insumos!$C:$G,3,FALSE)),"",VLOOKUP($B804,Insumos!$C:$G,3,FALSE))</f>
        <v>UNIDAD</v>
      </c>
      <c r="D804" s="56">
        <f>+IF(ISERROR(VLOOKUP($B804,Insumos!$C:$G,2,FALSE)),"",VLOOKUP($B804,Insumos!$C:$G,2,FALSE))</f>
        <v>15.13</v>
      </c>
      <c r="E804" s="57">
        <f>+IF(ISERROR(VLOOKUP($B804,Insumos!$C:$G,5,FALSE)),"",VLOOKUP($B804,Insumos!$C:$G,5,FALSE))</f>
        <v>1</v>
      </c>
      <c r="F804" s="55" t="str">
        <f>+IF(ISERROR(VLOOKUP($B804,Insumos!$C:$G,4,FALSE)),"",VLOOKUP($B804,Insumos!$C:$G,4,FALSE))</f>
        <v>UNIDAD</v>
      </c>
      <c r="G804" s="141">
        <v>1.0</v>
      </c>
      <c r="H804" s="56">
        <f t="shared" si="25"/>
        <v>15.13</v>
      </c>
    </row>
    <row r="805">
      <c r="A805" s="53">
        <v>12.0</v>
      </c>
      <c r="B805" s="55" t="s">
        <v>314</v>
      </c>
      <c r="C805" s="55" t="str">
        <f>+IF(ISERROR(VLOOKUP($B805,Insumos!$C:$G,3,FALSE)),"",VLOOKUP($B805,Insumos!$C:$G,3,FALSE))</f>
        <v>UNIDAD</v>
      </c>
      <c r="D805" s="56">
        <f>+IF(ISERROR(VLOOKUP($B805,Insumos!$C:$G,2,FALSE)),"",VLOOKUP($B805,Insumos!$C:$G,2,FALSE))</f>
        <v>10.5</v>
      </c>
      <c r="E805" s="57">
        <f>+IF(ISERROR(VLOOKUP($B805,Insumos!$C:$G,5,FALSE)),"",VLOOKUP($B805,Insumos!$C:$G,5,FALSE))</f>
        <v>1</v>
      </c>
      <c r="F805" s="55" t="str">
        <f>+IF(ISERROR(VLOOKUP($B805,Insumos!$C:$G,4,FALSE)),"",VLOOKUP($B805,Insumos!$C:$G,4,FALSE))</f>
        <v>UNIDAD</v>
      </c>
      <c r="G805" s="141">
        <v>1.0</v>
      </c>
      <c r="H805" s="56">
        <f t="shared" si="25"/>
        <v>10.5</v>
      </c>
    </row>
    <row r="806">
      <c r="A806" s="53">
        <v>13.0</v>
      </c>
      <c r="B806" s="55" t="s">
        <v>311</v>
      </c>
      <c r="C806" s="55" t="str">
        <f>+IF(ISERROR(VLOOKUP($B806,Insumos!$C:$G,3,FALSE)),"",VLOOKUP($B806,Insumos!$C:$G,3,FALSE))</f>
        <v>UNIDAD</v>
      </c>
      <c r="D806" s="56">
        <f>+IF(ISERROR(VLOOKUP($B806,Insumos!$C:$G,2,FALSE)),"",VLOOKUP($B806,Insumos!$C:$G,2,FALSE))</f>
        <v>75.25</v>
      </c>
      <c r="E806" s="57">
        <f>+IF(ISERROR(VLOOKUP($B806,Insumos!$C:$G,5,FALSE)),"",VLOOKUP($B806,Insumos!$C:$G,5,FALSE))</f>
        <v>1</v>
      </c>
      <c r="F806" s="55" t="str">
        <f>+IF(ISERROR(VLOOKUP($B806,Insumos!$C:$G,4,FALSE)),"",VLOOKUP($B806,Insumos!$C:$G,4,FALSE))</f>
        <v>UNIDAD</v>
      </c>
      <c r="G806" s="141">
        <v>1.0</v>
      </c>
      <c r="H806" s="56">
        <f t="shared" si="25"/>
        <v>75.25</v>
      </c>
    </row>
    <row r="807">
      <c r="A807" s="53">
        <v>14.0</v>
      </c>
      <c r="B807" s="55" t="s">
        <v>312</v>
      </c>
      <c r="C807" s="55" t="str">
        <f>+IF(ISERROR(VLOOKUP($B807,Insumos!$C:$G,3,FALSE)),"",VLOOKUP($B807,Insumos!$C:$G,3,FALSE))</f>
        <v>UNIDAD</v>
      </c>
      <c r="D807" s="56">
        <f>+IF(ISERROR(VLOOKUP($B807,Insumos!$C:$G,2,FALSE)),"",VLOOKUP($B807,Insumos!$C:$G,2,FALSE))</f>
        <v>90.25</v>
      </c>
      <c r="E807" s="57">
        <f>+IF(ISERROR(VLOOKUP($B807,Insumos!$C:$G,5,FALSE)),"",VLOOKUP($B807,Insumos!$C:$G,5,FALSE))</f>
        <v>1</v>
      </c>
      <c r="F807" s="55" t="str">
        <f>+IF(ISERROR(VLOOKUP($B807,Insumos!$C:$G,4,FALSE)),"",VLOOKUP($B807,Insumos!$C:$G,4,FALSE))</f>
        <v>UNIDAD</v>
      </c>
      <c r="G807" s="141">
        <v>1.0</v>
      </c>
      <c r="H807" s="56">
        <f t="shared" si="25"/>
        <v>90.25</v>
      </c>
    </row>
    <row r="808">
      <c r="A808" s="53">
        <v>15.0</v>
      </c>
      <c r="B808" s="55" t="s">
        <v>313</v>
      </c>
      <c r="C808" s="55" t="str">
        <f>+IF(ISERROR(VLOOKUP($B808,Insumos!$C:$G,3,FALSE)),"",VLOOKUP($B808,Insumos!$C:$G,3,FALSE))</f>
        <v>GRAMOS</v>
      </c>
      <c r="D808" s="56">
        <f>+IF(ISERROR(VLOOKUP($B808,Insumos!$C:$G,2,FALSE)),"",VLOOKUP($B808,Insumos!$C:$G,2,FALSE))</f>
        <v>6750</v>
      </c>
      <c r="E808" s="57">
        <f>+IF(ISERROR(VLOOKUP($B808,Insumos!$C:$G,5,FALSE)),"",VLOOKUP($B808,Insumos!$C:$G,5,FALSE))</f>
        <v>1000</v>
      </c>
      <c r="F808" s="55" t="str">
        <f>+IF(ISERROR(VLOOKUP($B808,Insumos!$C:$G,4,FALSE)),"",VLOOKUP($B808,Insumos!$C:$G,4,FALSE))</f>
        <v>GRAMOS</v>
      </c>
      <c r="G808" s="141">
        <v>8.0</v>
      </c>
      <c r="H808" s="56">
        <f t="shared" si="25"/>
        <v>54</v>
      </c>
    </row>
    <row r="809">
      <c r="A809" s="53">
        <v>16.0</v>
      </c>
      <c r="B809" s="55" t="s">
        <v>156</v>
      </c>
      <c r="C809" s="55" t="str">
        <f>+IF(ISERROR(VLOOKUP($B809,Insumos!$C:$G,3,FALSE)),"",VLOOKUP($B809,Insumos!$C:$G,3,FALSE))</f>
        <v>GRAMOS</v>
      </c>
      <c r="D809" s="56">
        <f>+IF(ISERROR(VLOOKUP($B809,Insumos!$C:$G,2,FALSE)),"",VLOOKUP($B809,Insumos!$C:$G,2,FALSE))</f>
        <v>909</v>
      </c>
      <c r="E809" s="57">
        <f>+IF(ISERROR(VLOOKUP($B809,Insumos!$C:$G,5,FALSE)),"",VLOOKUP($B809,Insumos!$C:$G,5,FALSE))</f>
        <v>1000</v>
      </c>
      <c r="F809" s="55" t="str">
        <f>+IF(ISERROR(VLOOKUP($B809,Insumos!$C:$G,4,FALSE)),"",VLOOKUP($B809,Insumos!$C:$G,4,FALSE))</f>
        <v>GRAMOS</v>
      </c>
      <c r="G809" s="141">
        <v>8.0</v>
      </c>
      <c r="H809" s="56">
        <f t="shared" si="25"/>
        <v>7.27</v>
      </c>
    </row>
    <row r="810">
      <c r="A810" s="53">
        <v>17.0</v>
      </c>
      <c r="B810" s="55" t="s">
        <v>303</v>
      </c>
      <c r="C810" s="55" t="str">
        <f>+IF(ISERROR(VLOOKUP($B810,Insumos!$C:$G,3,FALSE)),"",VLOOKUP($B810,Insumos!$C:$G,3,FALSE))</f>
        <v>UNIDAD</v>
      </c>
      <c r="D810" s="56">
        <f>+IF(ISERROR(VLOOKUP($B810,Insumos!$C:$G,2,FALSE)),"",VLOOKUP($B810,Insumos!$C:$G,2,FALSE))</f>
        <v>10</v>
      </c>
      <c r="E810" s="57">
        <f>+IF(ISERROR(VLOOKUP($B810,Insumos!$C:$G,5,FALSE)),"",VLOOKUP($B810,Insumos!$C:$G,5,FALSE))</f>
        <v>1</v>
      </c>
      <c r="F810" s="55" t="str">
        <f>+IF(ISERROR(VLOOKUP($B810,Insumos!$C:$G,4,FALSE)),"",VLOOKUP($B810,Insumos!$C:$G,4,FALSE))</f>
        <v>UNIDAD</v>
      </c>
      <c r="G810" s="141">
        <v>2.0</v>
      </c>
      <c r="H810" s="56">
        <f t="shared" si="25"/>
        <v>20</v>
      </c>
    </row>
    <row r="811">
      <c r="A811" s="53">
        <v>18.0</v>
      </c>
      <c r="B811" s="55" t="s">
        <v>304</v>
      </c>
      <c r="C811" s="55" t="str">
        <f>+IF(ISERROR(VLOOKUP($B811,Insumos!$C:$G,3,FALSE)),"",VLOOKUP($B811,Insumos!$C:$G,3,FALSE))</f>
        <v>UNIDAD</v>
      </c>
      <c r="D811" s="56">
        <f>+IF(ISERROR(VLOOKUP($B811,Insumos!$C:$G,2,FALSE)),"",VLOOKUP($B811,Insumos!$C:$G,2,FALSE))</f>
        <v>9</v>
      </c>
      <c r="E811" s="57">
        <f>+IF(ISERROR(VLOOKUP($B811,Insumos!$C:$G,5,FALSE)),"",VLOOKUP($B811,Insumos!$C:$G,5,FALSE))</f>
        <v>1</v>
      </c>
      <c r="F811" s="55" t="str">
        <f>+IF(ISERROR(VLOOKUP($B811,Insumos!$C:$G,4,FALSE)),"",VLOOKUP($B811,Insumos!$C:$G,4,FALSE))</f>
        <v>UNIDAD</v>
      </c>
      <c r="G811" s="141">
        <v>2.0</v>
      </c>
      <c r="H811" s="56">
        <f t="shared" si="25"/>
        <v>18</v>
      </c>
    </row>
    <row r="812">
      <c r="A812" s="53">
        <v>19.0</v>
      </c>
      <c r="B812" s="55" t="s">
        <v>315</v>
      </c>
      <c r="C812" s="55" t="str">
        <f>+IF(ISERROR(VLOOKUP($B812,Insumos!$C:$G,3,FALSE)),"",VLOOKUP($B812,Insumos!$C:$G,3,FALSE))</f>
        <v>UNIDAD</v>
      </c>
      <c r="D812" s="56">
        <f>+IF(ISERROR(VLOOKUP($B812,Insumos!$C:$G,2,FALSE)),"",VLOOKUP($B812,Insumos!$C:$G,2,FALSE))</f>
        <v>170</v>
      </c>
      <c r="E812" s="57">
        <f>+IF(ISERROR(VLOOKUP($B812,Insumos!$C:$G,5,FALSE)),"",VLOOKUP($B812,Insumos!$C:$G,5,FALSE))</f>
        <v>1</v>
      </c>
      <c r="F812" s="55" t="str">
        <f>+IF(ISERROR(VLOOKUP($B812,Insumos!$C:$G,4,FALSE)),"",VLOOKUP($B812,Insumos!$C:$G,4,FALSE))</f>
        <v>UNIDAD</v>
      </c>
      <c r="G812" s="141">
        <v>1.0</v>
      </c>
      <c r="H812" s="56">
        <f t="shared" si="25"/>
        <v>170</v>
      </c>
    </row>
    <row r="813">
      <c r="A813" s="53">
        <v>20.0</v>
      </c>
      <c r="B813" s="153"/>
      <c r="C813" s="55" t="str">
        <f>+IF(ISERROR(VLOOKUP($B813,Insumos!$C:$G,3,FALSE)),"",VLOOKUP($B813,Insumos!$C:$G,3,FALSE))</f>
        <v/>
      </c>
      <c r="D813" s="56" t="str">
        <f>+IF(ISERROR(VLOOKUP($B813,Insumos!$C:$G,2,FALSE)),"",VLOOKUP($B813,Insumos!$C:$G,2,FALSE))</f>
        <v/>
      </c>
      <c r="E813" s="57" t="str">
        <f>+IF(ISERROR(VLOOKUP($B813,Insumos!$C:$G,5,FALSE)),"",VLOOKUP($B813,Insumos!$C:$G,5,FALSE))</f>
        <v/>
      </c>
      <c r="F813" s="55" t="str">
        <f>+IF(ISERROR(VLOOKUP($B813,Insumos!$C:$G,4,FALSE)),"",VLOOKUP($B813,Insumos!$C:$G,4,FALSE))</f>
        <v/>
      </c>
      <c r="G813" s="141"/>
      <c r="H813" s="56">
        <f t="shared" si="25"/>
        <v>0</v>
      </c>
    </row>
    <row r="814">
      <c r="A814" s="53">
        <v>21.0</v>
      </c>
      <c r="B814" s="153"/>
      <c r="C814" s="55" t="str">
        <f>+IF(ISERROR(VLOOKUP($B814,Insumos!$C:$G,3,FALSE)),"",VLOOKUP($B814,Insumos!$C:$G,3,FALSE))</f>
        <v/>
      </c>
      <c r="D814" s="56" t="str">
        <f>+IF(ISERROR(VLOOKUP($B814,Insumos!$C:$G,2,FALSE)),"",VLOOKUP($B814,Insumos!$C:$G,2,FALSE))</f>
        <v/>
      </c>
      <c r="E814" s="57" t="str">
        <f>+IF(ISERROR(VLOOKUP($B814,Insumos!$C:$G,5,FALSE)),"",VLOOKUP($B814,Insumos!$C:$G,5,FALSE))</f>
        <v/>
      </c>
      <c r="F814" s="55" t="str">
        <f>+IF(ISERROR(VLOOKUP($B814,Insumos!$C:$G,4,FALSE)),"",VLOOKUP($B814,Insumos!$C:$G,4,FALSE))</f>
        <v/>
      </c>
      <c r="G814" s="141"/>
      <c r="H814" s="56">
        <f t="shared" si="25"/>
        <v>0</v>
      </c>
    </row>
    <row r="815">
      <c r="A815" s="53">
        <v>22.0</v>
      </c>
      <c r="B815" s="153"/>
      <c r="C815" s="55" t="str">
        <f>+IF(ISERROR(VLOOKUP($B815,Insumos!$C:$G,3,FALSE)),"",VLOOKUP($B815,Insumos!$C:$G,3,FALSE))</f>
        <v/>
      </c>
      <c r="D815" s="56" t="str">
        <f>+IF(ISERROR(VLOOKUP($B815,Insumos!$C:$G,2,FALSE)),"",VLOOKUP($B815,Insumos!$C:$G,2,FALSE))</f>
        <v/>
      </c>
      <c r="E815" s="57" t="str">
        <f>+IF(ISERROR(VLOOKUP($B815,Insumos!$C:$G,5,FALSE)),"",VLOOKUP($B815,Insumos!$C:$G,5,FALSE))</f>
        <v/>
      </c>
      <c r="F815" s="55" t="str">
        <f>+IF(ISERROR(VLOOKUP($B815,Insumos!$C:$G,4,FALSE)),"",VLOOKUP($B815,Insumos!$C:$G,4,FALSE))</f>
        <v/>
      </c>
      <c r="G815" s="141"/>
      <c r="H815" s="56">
        <f t="shared" si="25"/>
        <v>0</v>
      </c>
    </row>
    <row r="816">
      <c r="A816" s="42"/>
      <c r="B816" s="140"/>
      <c r="C816" s="41"/>
      <c r="D816" s="44"/>
      <c r="E816" s="45"/>
      <c r="F816" s="41"/>
      <c r="G816" s="67" t="s">
        <v>566</v>
      </c>
      <c r="H816" s="68">
        <f>+SUM(H794:H815)</f>
        <v>1343.18</v>
      </c>
    </row>
    <row r="817">
      <c r="A817" s="42"/>
      <c r="B817" s="140"/>
      <c r="C817" s="41"/>
      <c r="D817" s="44"/>
      <c r="E817" s="45"/>
      <c r="F817" s="41"/>
      <c r="G817" s="67" t="s">
        <v>569</v>
      </c>
      <c r="H817" s="142">
        <f>+H816/10</f>
        <v>134.318</v>
      </c>
    </row>
    <row r="818">
      <c r="A818" s="42"/>
      <c r="B818" s="140"/>
      <c r="C818" s="41"/>
      <c r="D818" s="44"/>
      <c r="E818" s="45"/>
      <c r="F818" s="41"/>
      <c r="G818" s="67" t="s">
        <v>570</v>
      </c>
      <c r="H818" s="143">
        <f>(H816+H817)*1.19</f>
        <v>1758.22262</v>
      </c>
    </row>
    <row r="819">
      <c r="A819" s="42"/>
      <c r="B819" s="140"/>
      <c r="C819" s="41"/>
      <c r="D819" s="44"/>
      <c r="E819" s="45"/>
      <c r="F819" s="41"/>
      <c r="G819" s="67" t="s">
        <v>571</v>
      </c>
      <c r="H819" s="144">
        <f>+H818/H820</f>
        <v>0.2709125763</v>
      </c>
    </row>
    <row r="820">
      <c r="A820" s="42"/>
      <c r="B820" s="140"/>
      <c r="C820" s="41"/>
      <c r="D820" s="44"/>
      <c r="E820" s="45"/>
      <c r="F820" s="41"/>
      <c r="G820" s="67" t="s">
        <v>572</v>
      </c>
      <c r="H820" s="145">
        <v>6490.0</v>
      </c>
    </row>
    <row r="823">
      <c r="A823" s="138" t="s">
        <v>562</v>
      </c>
      <c r="B823" s="139" t="s">
        <v>1089</v>
      </c>
      <c r="C823" s="34"/>
      <c r="D823" s="35"/>
      <c r="E823" s="36"/>
      <c r="F823" s="37"/>
      <c r="G823" s="38"/>
      <c r="H823" s="35"/>
    </row>
    <row r="824">
      <c r="A824" s="42"/>
      <c r="B824" s="140"/>
      <c r="C824" s="42"/>
      <c r="D824" s="44"/>
      <c r="E824" s="45"/>
      <c r="F824" s="42"/>
      <c r="G824" s="46"/>
      <c r="H824" s="44"/>
    </row>
    <row r="825">
      <c r="A825" s="48" t="s">
        <v>476</v>
      </c>
      <c r="B825" s="48" t="s">
        <v>477</v>
      </c>
      <c r="C825" s="48" t="s">
        <v>478</v>
      </c>
      <c r="D825" s="49" t="s">
        <v>564</v>
      </c>
      <c r="E825" s="50" t="s">
        <v>10</v>
      </c>
      <c r="F825" s="48" t="s">
        <v>480</v>
      </c>
      <c r="G825" s="51" t="s">
        <v>481</v>
      </c>
      <c r="H825" s="49" t="s">
        <v>565</v>
      </c>
    </row>
    <row r="826">
      <c r="A826" s="53">
        <v>1.0</v>
      </c>
      <c r="B826" s="55" t="s">
        <v>69</v>
      </c>
      <c r="C826" s="55" t="str">
        <f>+IF(ISERROR(VLOOKUP($B826,Insumos!$C:$G,3,FALSE)),"",VLOOKUP($B826,Insumos!$C:$G,3,FALSE))</f>
        <v>GRAMOS</v>
      </c>
      <c r="D826" s="56">
        <f>+IF(ISERROR(VLOOKUP($B826,Insumos!$C:$G,2,FALSE)),"",VLOOKUP($B826,Insumos!$C:$G,2,FALSE))</f>
        <v>2777.79</v>
      </c>
      <c r="E826" s="57">
        <f>+IF(ISERROR(VLOOKUP($B826,Insumos!$C:$G,5,FALSE)),"",VLOOKUP($B826,Insumos!$C:$G,5,FALSE))</f>
        <v>5700</v>
      </c>
      <c r="F826" s="55" t="str">
        <f>+IF(ISERROR(VLOOKUP($B826,Insumos!$C:$G,4,FALSE)),"",VLOOKUP($B826,Insumos!$C:$G,4,FALSE))</f>
        <v>GRAMOS</v>
      </c>
      <c r="G826" s="141">
        <v>110.0</v>
      </c>
      <c r="H826" s="56">
        <f t="shared" ref="H826:H846" si="26">IF(ISERROR(ROUND(+D826/E826*G826,2)),0,ROUND(+D826/E826*G826,2))</f>
        <v>53.61</v>
      </c>
    </row>
    <row r="827">
      <c r="A827" s="53">
        <v>2.0</v>
      </c>
      <c r="B827" s="55" t="s">
        <v>52</v>
      </c>
      <c r="C827" s="55" t="str">
        <f>+IF(ISERROR(VLOOKUP($B827,Insumos!$C:$G,3,FALSE)),"",VLOOKUP($B827,Insumos!$C:$G,3,FALSE))</f>
        <v>UNIDAD</v>
      </c>
      <c r="D827" s="56">
        <f>+IF(ISERROR(VLOOKUP($B827,Insumos!$C:$G,2,FALSE)),"",VLOOKUP($B827,Insumos!$C:$G,2,FALSE))</f>
        <v>5000</v>
      </c>
      <c r="E827" s="57">
        <f>+IF(ISERROR(VLOOKUP($B827,Insumos!$C:$G,5,FALSE)),"",VLOOKUP($B827,Insumos!$C:$G,5,FALSE))</f>
        <v>100</v>
      </c>
      <c r="F827" s="55" t="str">
        <f>+IF(ISERROR(VLOOKUP($B827,Insumos!$C:$G,4,FALSE)),"",VLOOKUP($B827,Insumos!$C:$G,4,FALSE))</f>
        <v>UNIDAD</v>
      </c>
      <c r="G827" s="141">
        <v>0.5</v>
      </c>
      <c r="H827" s="56">
        <f t="shared" si="26"/>
        <v>25</v>
      </c>
    </row>
    <row r="828">
      <c r="A828" s="53">
        <v>3.0</v>
      </c>
      <c r="B828" s="55" t="s">
        <v>106</v>
      </c>
      <c r="C828" s="55" t="str">
        <f>+IF(ISERROR(VLOOKUP($B828,Insumos!$C:$G,3,FALSE)),"",VLOOKUP($B828,Insumos!$C:$G,3,FALSE))</f>
        <v>GRAMOS</v>
      </c>
      <c r="D828" s="56">
        <f>+IF(ISERROR(VLOOKUP($B828,Insumos!$C:$G,2,FALSE)),"",VLOOKUP($B828,Insumos!$C:$G,2,FALSE))</f>
        <v>1159.89</v>
      </c>
      <c r="E828" s="57">
        <f>+IF(ISERROR(VLOOKUP($B828,Insumos!$C:$G,5,FALSE)),"",VLOOKUP($B828,Insumos!$C:$G,5,FALSE))</f>
        <v>231</v>
      </c>
      <c r="F828" s="55" t="str">
        <f>+IF(ISERROR(VLOOKUP($B828,Insumos!$C:$G,4,FALSE)),"",VLOOKUP($B828,Insumos!$C:$G,4,FALSE))</f>
        <v>GRAMOS</v>
      </c>
      <c r="G828" s="141">
        <v>35.0</v>
      </c>
      <c r="H828" s="56">
        <f t="shared" si="26"/>
        <v>175.74</v>
      </c>
    </row>
    <row r="829">
      <c r="A829" s="53">
        <v>4.0</v>
      </c>
      <c r="B829" s="55" t="s">
        <v>98</v>
      </c>
      <c r="C829" s="55" t="str">
        <f>+IF(ISERROR(VLOOKUP($B829,Insumos!$C:$G,3,FALSE)),"",VLOOKUP($B829,Insumos!$C:$G,3,FALSE))</f>
        <v>GRAMOS</v>
      </c>
      <c r="D829" s="56">
        <f>+IF(ISERROR(VLOOKUP($B829,Insumos!$C:$G,2,FALSE)),"",VLOOKUP($B829,Insumos!$C:$G,2,FALSE))</f>
        <v>3361</v>
      </c>
      <c r="E829" s="57">
        <f>+IF(ISERROR(VLOOKUP($B829,Insumos!$C:$G,5,FALSE)),"",VLOOKUP($B829,Insumos!$C:$G,5,FALSE))</f>
        <v>1000</v>
      </c>
      <c r="F829" s="55" t="str">
        <f>+IF(ISERROR(VLOOKUP($B829,Insumos!$C:$G,4,FALSE)),"",VLOOKUP($B829,Insumos!$C:$G,4,FALSE))</f>
        <v>GRAMOS</v>
      </c>
      <c r="G829" s="141">
        <v>40.0</v>
      </c>
      <c r="H829" s="56">
        <f t="shared" si="26"/>
        <v>134.44</v>
      </c>
    </row>
    <row r="830">
      <c r="A830" s="53">
        <v>5.0</v>
      </c>
      <c r="B830" s="55" t="s">
        <v>54</v>
      </c>
      <c r="C830" s="55" t="str">
        <f>+IF(ISERROR(VLOOKUP($B830,Insumos!$C:$G,3,FALSE)),"",VLOOKUP($B830,Insumos!$C:$G,3,FALSE))</f>
        <v>UNIDAD</v>
      </c>
      <c r="D830" s="56">
        <f>+IF(ISERROR(VLOOKUP($B830,Insumos!$C:$G,2,FALSE)),"",VLOOKUP($B830,Insumos!$C:$G,2,FALSE))</f>
        <v>8000</v>
      </c>
      <c r="E830" s="57">
        <f>+IF(ISERROR(VLOOKUP($B830,Insumos!$C:$G,5,FALSE)),"",VLOOKUP($B830,Insumos!$C:$G,5,FALSE))</f>
        <v>36</v>
      </c>
      <c r="F830" s="55" t="str">
        <f>+IF(ISERROR(VLOOKUP($B830,Insumos!$C:$G,4,FALSE)),"",VLOOKUP($B830,Insumos!$C:$G,4,FALSE))</f>
        <v>UNIDAD</v>
      </c>
      <c r="G830" s="141">
        <v>0.2</v>
      </c>
      <c r="H830" s="56">
        <f t="shared" si="26"/>
        <v>44.44</v>
      </c>
    </row>
    <row r="831">
      <c r="A831" s="53">
        <v>6.0</v>
      </c>
      <c r="B831" s="55" t="s">
        <v>420</v>
      </c>
      <c r="C831" s="55" t="str">
        <f>+IF(ISERROR(VLOOKUP($B831,Insumos!$C:$G,3,FALSE)),"",VLOOKUP($B831,Insumos!$C:$G,3,FALSE))</f>
        <v>GRAMOS</v>
      </c>
      <c r="D831" s="56">
        <f>+IF(ISERROR(VLOOKUP($B831,Insumos!$C:$G,2,FALSE)),"",VLOOKUP($B831,Insumos!$C:$G,2,FALSE))</f>
        <v>1500</v>
      </c>
      <c r="E831" s="57">
        <f>+IF(ISERROR(VLOOKUP($B831,Insumos!$C:$G,5,FALSE)),"",VLOOKUP($B831,Insumos!$C:$G,5,FALSE))</f>
        <v>1000</v>
      </c>
      <c r="F831" s="55" t="str">
        <f>+IF(ISERROR(VLOOKUP($B831,Insumos!$C:$G,4,FALSE)),"",VLOOKUP($B831,Insumos!$C:$G,4,FALSE))</f>
        <v>GRAMOS</v>
      </c>
      <c r="G831" s="141">
        <v>5.0</v>
      </c>
      <c r="H831" s="56">
        <f t="shared" si="26"/>
        <v>7.5</v>
      </c>
    </row>
    <row r="832">
      <c r="A832" s="53">
        <v>7.0</v>
      </c>
      <c r="B832" s="55" t="s">
        <v>56</v>
      </c>
      <c r="C832" s="55" t="str">
        <f>+IF(ISERROR(VLOOKUP($B832,Insumos!$C:$G,3,FALSE)),"",VLOOKUP($B832,Insumos!$C:$G,3,FALSE))</f>
        <v>GRAMOS</v>
      </c>
      <c r="D832" s="56">
        <f>+IF(ISERROR(VLOOKUP($B832,Insumos!$C:$G,2,FALSE)),"",VLOOKUP($B832,Insumos!$C:$G,2,FALSE))</f>
        <v>1690</v>
      </c>
      <c r="E832" s="57">
        <f>+IF(ISERROR(VLOOKUP($B832,Insumos!$C:$G,5,FALSE)),"",VLOOKUP($B832,Insumos!$C:$G,5,FALSE))</f>
        <v>1000</v>
      </c>
      <c r="F832" s="55" t="str">
        <f>+IF(ISERROR(VLOOKUP($B832,Insumos!$C:$G,4,FALSE)),"",VLOOKUP($B832,Insumos!$C:$G,4,FALSE))</f>
        <v>GRAMOS</v>
      </c>
      <c r="G832" s="141">
        <v>5.0</v>
      </c>
      <c r="H832" s="56">
        <f t="shared" si="26"/>
        <v>8.45</v>
      </c>
    </row>
    <row r="833">
      <c r="A833" s="53">
        <v>8.0</v>
      </c>
      <c r="B833" s="55" t="s">
        <v>86</v>
      </c>
      <c r="C833" s="55" t="str">
        <f>+IF(ISERROR(VLOOKUP($B833,Insumos!$C:$G,3,FALSE)),"",VLOOKUP($B833,Insumos!$C:$G,3,FALSE))</f>
        <v>MILILITROS</v>
      </c>
      <c r="D833" s="56">
        <f>+IF(ISERROR(VLOOKUP($B833,Insumos!$C:$G,2,FALSE)),"",VLOOKUP($B833,Insumos!$C:$G,2,FALSE))</f>
        <v>0</v>
      </c>
      <c r="E833" s="57">
        <f>+IF(ISERROR(VLOOKUP($B833,Insumos!$C:$G,5,FALSE)),"",VLOOKUP($B833,Insumos!$C:$G,5,FALSE))</f>
        <v>0</v>
      </c>
      <c r="F833" s="55" t="str">
        <f>+IF(ISERROR(VLOOKUP($B833,Insumos!$C:$G,4,FALSE)),"",VLOOKUP($B833,Insumos!$C:$G,4,FALSE))</f>
        <v>MILILITROS</v>
      </c>
      <c r="G833" s="141">
        <v>5.0</v>
      </c>
      <c r="H833" s="56">
        <f t="shared" si="26"/>
        <v>0</v>
      </c>
    </row>
    <row r="834">
      <c r="A834" s="53">
        <v>9.0</v>
      </c>
      <c r="B834" s="55" t="s">
        <v>133</v>
      </c>
      <c r="C834" s="55" t="str">
        <f>+IF(ISERROR(VLOOKUP($B834,Insumos!$C:$G,3,FALSE)),"",VLOOKUP($B834,Insumos!$C:$G,3,FALSE))</f>
        <v>UNIDAD</v>
      </c>
      <c r="D834" s="56">
        <f>+IF(ISERROR(VLOOKUP($B834,Insumos!$C:$G,2,FALSE)),"",VLOOKUP($B834,Insumos!$C:$G,2,FALSE))</f>
        <v>110</v>
      </c>
      <c r="E834" s="57">
        <f>+IF(ISERROR(VLOOKUP($B834,Insumos!$C:$G,5,FALSE)),"",VLOOKUP($B834,Insumos!$C:$G,5,FALSE))</f>
        <v>1</v>
      </c>
      <c r="F834" s="55" t="str">
        <f>+IF(ISERROR(VLOOKUP($B834,Insumos!$C:$G,4,FALSE)),"",VLOOKUP($B834,Insumos!$C:$G,4,FALSE))</f>
        <v>UNIDAD</v>
      </c>
      <c r="G834" s="141">
        <v>1.0</v>
      </c>
      <c r="H834" s="56">
        <f t="shared" si="26"/>
        <v>110</v>
      </c>
    </row>
    <row r="835">
      <c r="A835" s="53">
        <v>10.0</v>
      </c>
      <c r="B835" s="55" t="s">
        <v>314</v>
      </c>
      <c r="C835" s="55" t="str">
        <f>+IF(ISERROR(VLOOKUP($B835,Insumos!$C:$G,3,FALSE)),"",VLOOKUP($B835,Insumos!$C:$G,3,FALSE))</f>
        <v>UNIDAD</v>
      </c>
      <c r="D835" s="56">
        <f>+IF(ISERROR(VLOOKUP($B835,Insumos!$C:$G,2,FALSE)),"",VLOOKUP($B835,Insumos!$C:$G,2,FALSE))</f>
        <v>10.5</v>
      </c>
      <c r="E835" s="57">
        <f>+IF(ISERROR(VLOOKUP($B835,Insumos!$C:$G,5,FALSE)),"",VLOOKUP($B835,Insumos!$C:$G,5,FALSE))</f>
        <v>1</v>
      </c>
      <c r="F835" s="55" t="str">
        <f>+IF(ISERROR(VLOOKUP($B835,Insumos!$C:$G,4,FALSE)),"",VLOOKUP($B835,Insumos!$C:$G,4,FALSE))</f>
        <v>UNIDAD</v>
      </c>
      <c r="G835" s="141">
        <v>1.0</v>
      </c>
      <c r="H835" s="56">
        <f t="shared" si="26"/>
        <v>10.5</v>
      </c>
    </row>
    <row r="836">
      <c r="A836" s="53">
        <v>11.0</v>
      </c>
      <c r="B836" s="55" t="s">
        <v>311</v>
      </c>
      <c r="C836" s="55" t="str">
        <f>+IF(ISERROR(VLOOKUP($B836,Insumos!$C:$G,3,FALSE)),"",VLOOKUP($B836,Insumos!$C:$G,3,FALSE))</f>
        <v>UNIDAD</v>
      </c>
      <c r="D836" s="56">
        <f>+IF(ISERROR(VLOOKUP($B836,Insumos!$C:$G,2,FALSE)),"",VLOOKUP($B836,Insumos!$C:$G,2,FALSE))</f>
        <v>75.25</v>
      </c>
      <c r="E836" s="57">
        <f>+IF(ISERROR(VLOOKUP($B836,Insumos!$C:$G,5,FALSE)),"",VLOOKUP($B836,Insumos!$C:$G,5,FALSE))</f>
        <v>1</v>
      </c>
      <c r="F836" s="55" t="str">
        <f>+IF(ISERROR(VLOOKUP($B836,Insumos!$C:$G,4,FALSE)),"",VLOOKUP($B836,Insumos!$C:$G,4,FALSE))</f>
        <v>UNIDAD</v>
      </c>
      <c r="G836" s="141">
        <v>1.0</v>
      </c>
      <c r="H836" s="56">
        <f t="shared" si="26"/>
        <v>75.25</v>
      </c>
    </row>
    <row r="837">
      <c r="A837" s="53">
        <v>12.0</v>
      </c>
      <c r="B837" s="55" t="s">
        <v>312</v>
      </c>
      <c r="C837" s="55" t="str">
        <f>+IF(ISERROR(VLOOKUP($B837,Insumos!$C:$G,3,FALSE)),"",VLOOKUP($B837,Insumos!$C:$G,3,FALSE))</f>
        <v>UNIDAD</v>
      </c>
      <c r="D837" s="56">
        <f>+IF(ISERROR(VLOOKUP($B837,Insumos!$C:$G,2,FALSE)),"",VLOOKUP($B837,Insumos!$C:$G,2,FALSE))</f>
        <v>90.25</v>
      </c>
      <c r="E837" s="57">
        <f>+IF(ISERROR(VLOOKUP($B837,Insumos!$C:$G,5,FALSE)),"",VLOOKUP($B837,Insumos!$C:$G,5,FALSE))</f>
        <v>1</v>
      </c>
      <c r="F837" s="55" t="str">
        <f>+IF(ISERROR(VLOOKUP($B837,Insumos!$C:$G,4,FALSE)),"",VLOOKUP($B837,Insumos!$C:$G,4,FALSE))</f>
        <v>UNIDAD</v>
      </c>
      <c r="G837" s="141">
        <v>1.0</v>
      </c>
      <c r="H837" s="56">
        <f t="shared" si="26"/>
        <v>90.25</v>
      </c>
    </row>
    <row r="838">
      <c r="A838" s="53">
        <v>13.0</v>
      </c>
      <c r="B838" s="55" t="s">
        <v>313</v>
      </c>
      <c r="C838" s="55" t="str">
        <f>+IF(ISERROR(VLOOKUP($B838,Insumos!$C:$G,3,FALSE)),"",VLOOKUP($B838,Insumos!$C:$G,3,FALSE))</f>
        <v>GRAMOS</v>
      </c>
      <c r="D838" s="56">
        <f>+IF(ISERROR(VLOOKUP($B838,Insumos!$C:$G,2,FALSE)),"",VLOOKUP($B838,Insumos!$C:$G,2,FALSE))</f>
        <v>6750</v>
      </c>
      <c r="E838" s="57">
        <f>+IF(ISERROR(VLOOKUP($B838,Insumos!$C:$G,5,FALSE)),"",VLOOKUP($B838,Insumos!$C:$G,5,FALSE))</f>
        <v>1000</v>
      </c>
      <c r="F838" s="55" t="str">
        <f>+IF(ISERROR(VLOOKUP($B838,Insumos!$C:$G,4,FALSE)),"",VLOOKUP($B838,Insumos!$C:$G,4,FALSE))</f>
        <v>GRAMOS</v>
      </c>
      <c r="G838" s="141">
        <v>8.0</v>
      </c>
      <c r="H838" s="56">
        <f t="shared" si="26"/>
        <v>54</v>
      </c>
    </row>
    <row r="839">
      <c r="A839" s="53">
        <v>14.0</v>
      </c>
      <c r="B839" s="55" t="s">
        <v>156</v>
      </c>
      <c r="C839" s="55" t="str">
        <f>+IF(ISERROR(VLOOKUP($B839,Insumos!$C:$G,3,FALSE)),"",VLOOKUP($B839,Insumos!$C:$G,3,FALSE))</f>
        <v>GRAMOS</v>
      </c>
      <c r="D839" s="56">
        <f>+IF(ISERROR(VLOOKUP($B839,Insumos!$C:$G,2,FALSE)),"",VLOOKUP($B839,Insumos!$C:$G,2,FALSE))</f>
        <v>909</v>
      </c>
      <c r="E839" s="57">
        <f>+IF(ISERROR(VLOOKUP($B839,Insumos!$C:$G,5,FALSE)),"",VLOOKUP($B839,Insumos!$C:$G,5,FALSE))</f>
        <v>1000</v>
      </c>
      <c r="F839" s="55" t="str">
        <f>+IF(ISERROR(VLOOKUP($B839,Insumos!$C:$G,4,FALSE)),"",VLOOKUP($B839,Insumos!$C:$G,4,FALSE))</f>
        <v>GRAMOS</v>
      </c>
      <c r="G839" s="141">
        <v>8.0</v>
      </c>
      <c r="H839" s="56">
        <f t="shared" si="26"/>
        <v>7.27</v>
      </c>
    </row>
    <row r="840">
      <c r="A840" s="53">
        <v>15.0</v>
      </c>
      <c r="B840" s="55" t="s">
        <v>303</v>
      </c>
      <c r="C840" s="55" t="str">
        <f>+IF(ISERROR(VLOOKUP($B840,Insumos!$C:$G,3,FALSE)),"",VLOOKUP($B840,Insumos!$C:$G,3,FALSE))</f>
        <v>UNIDAD</v>
      </c>
      <c r="D840" s="56">
        <f>+IF(ISERROR(VLOOKUP($B840,Insumos!$C:$G,2,FALSE)),"",VLOOKUP($B840,Insumos!$C:$G,2,FALSE))</f>
        <v>10</v>
      </c>
      <c r="E840" s="57">
        <f>+IF(ISERROR(VLOOKUP($B840,Insumos!$C:$G,5,FALSE)),"",VLOOKUP($B840,Insumos!$C:$G,5,FALSE))</f>
        <v>1</v>
      </c>
      <c r="F840" s="55" t="str">
        <f>+IF(ISERROR(VLOOKUP($B840,Insumos!$C:$G,4,FALSE)),"",VLOOKUP($B840,Insumos!$C:$G,4,FALSE))</f>
        <v>UNIDAD</v>
      </c>
      <c r="G840" s="141">
        <v>2.0</v>
      </c>
      <c r="H840" s="56">
        <f t="shared" si="26"/>
        <v>20</v>
      </c>
    </row>
    <row r="841">
      <c r="A841" s="53">
        <v>16.0</v>
      </c>
      <c r="B841" s="55" t="s">
        <v>304</v>
      </c>
      <c r="C841" s="55" t="str">
        <f>+IF(ISERROR(VLOOKUP($B841,Insumos!$C:$G,3,FALSE)),"",VLOOKUP($B841,Insumos!$C:$G,3,FALSE))</f>
        <v>UNIDAD</v>
      </c>
      <c r="D841" s="56">
        <f>+IF(ISERROR(VLOOKUP($B841,Insumos!$C:$G,2,FALSE)),"",VLOOKUP($B841,Insumos!$C:$G,2,FALSE))</f>
        <v>9</v>
      </c>
      <c r="E841" s="57">
        <f>+IF(ISERROR(VLOOKUP($B841,Insumos!$C:$G,5,FALSE)),"",VLOOKUP($B841,Insumos!$C:$G,5,FALSE))</f>
        <v>1</v>
      </c>
      <c r="F841" s="55" t="str">
        <f>+IF(ISERROR(VLOOKUP($B841,Insumos!$C:$G,4,FALSE)),"",VLOOKUP($B841,Insumos!$C:$G,4,FALSE))</f>
        <v>UNIDAD</v>
      </c>
      <c r="G841" s="141">
        <v>2.0</v>
      </c>
      <c r="H841" s="56">
        <f t="shared" si="26"/>
        <v>18</v>
      </c>
    </row>
    <row r="842">
      <c r="A842" s="53">
        <v>17.0</v>
      </c>
      <c r="B842" s="55" t="s">
        <v>315</v>
      </c>
      <c r="C842" s="55" t="str">
        <f>+IF(ISERROR(VLOOKUP($B842,Insumos!$C:$G,3,FALSE)),"",VLOOKUP($B842,Insumos!$C:$G,3,FALSE))</f>
        <v>UNIDAD</v>
      </c>
      <c r="D842" s="56">
        <f>+IF(ISERROR(VLOOKUP($B842,Insumos!$C:$G,2,FALSE)),"",VLOOKUP($B842,Insumos!$C:$G,2,FALSE))</f>
        <v>170</v>
      </c>
      <c r="E842" s="57">
        <f>+IF(ISERROR(VLOOKUP($B842,Insumos!$C:$G,5,FALSE)),"",VLOOKUP($B842,Insumos!$C:$G,5,FALSE))</f>
        <v>1</v>
      </c>
      <c r="F842" s="55" t="str">
        <f>+IF(ISERROR(VLOOKUP($B842,Insumos!$C:$G,4,FALSE)),"",VLOOKUP($B842,Insumos!$C:$G,4,FALSE))</f>
        <v>UNIDAD</v>
      </c>
      <c r="G842" s="141">
        <v>1.0</v>
      </c>
      <c r="H842" s="56">
        <f t="shared" si="26"/>
        <v>170</v>
      </c>
    </row>
    <row r="843">
      <c r="A843" s="53">
        <v>18.0</v>
      </c>
      <c r="B843" s="153"/>
      <c r="C843" s="55" t="str">
        <f>+IF(ISERROR(VLOOKUP($B843,Insumos!$C:$G,3,FALSE)),"",VLOOKUP($B843,Insumos!$C:$G,3,FALSE))</f>
        <v/>
      </c>
      <c r="D843" s="56" t="str">
        <f>+IF(ISERROR(VLOOKUP($B843,Insumos!$C:$G,2,FALSE)),"",VLOOKUP($B843,Insumos!$C:$G,2,FALSE))</f>
        <v/>
      </c>
      <c r="E843" s="57" t="str">
        <f>+IF(ISERROR(VLOOKUP($B843,Insumos!$C:$G,5,FALSE)),"",VLOOKUP($B843,Insumos!$C:$G,5,FALSE))</f>
        <v/>
      </c>
      <c r="F843" s="55" t="str">
        <f>+IF(ISERROR(VLOOKUP($B843,Insumos!$C:$G,4,FALSE)),"",VLOOKUP($B843,Insumos!$C:$G,4,FALSE))</f>
        <v/>
      </c>
      <c r="G843" s="141"/>
      <c r="H843" s="56">
        <f t="shared" si="26"/>
        <v>0</v>
      </c>
    </row>
    <row r="844">
      <c r="A844" s="53">
        <v>19.0</v>
      </c>
      <c r="B844" s="153"/>
      <c r="C844" s="55" t="str">
        <f>+IF(ISERROR(VLOOKUP($B844,Insumos!$C:$G,3,FALSE)),"",VLOOKUP($B844,Insumos!$C:$G,3,FALSE))</f>
        <v/>
      </c>
      <c r="D844" s="56" t="str">
        <f>+IF(ISERROR(VLOOKUP($B844,Insumos!$C:$G,2,FALSE)),"",VLOOKUP($B844,Insumos!$C:$G,2,FALSE))</f>
        <v/>
      </c>
      <c r="E844" s="57" t="str">
        <f>+IF(ISERROR(VLOOKUP($B844,Insumos!$C:$G,5,FALSE)),"",VLOOKUP($B844,Insumos!$C:$G,5,FALSE))</f>
        <v/>
      </c>
      <c r="F844" s="55" t="str">
        <f>+IF(ISERROR(VLOOKUP($B844,Insumos!$C:$G,4,FALSE)),"",VLOOKUP($B844,Insumos!$C:$G,4,FALSE))</f>
        <v/>
      </c>
      <c r="G844" s="141"/>
      <c r="H844" s="56">
        <f t="shared" si="26"/>
        <v>0</v>
      </c>
    </row>
    <row r="845">
      <c r="A845" s="53">
        <v>20.0</v>
      </c>
      <c r="B845" s="153"/>
      <c r="C845" s="55" t="str">
        <f>+IF(ISERROR(VLOOKUP($B845,Insumos!$C:$G,3,FALSE)),"",VLOOKUP($B845,Insumos!$C:$G,3,FALSE))</f>
        <v/>
      </c>
      <c r="D845" s="56" t="str">
        <f>+IF(ISERROR(VLOOKUP($B845,Insumos!$C:$G,2,FALSE)),"",VLOOKUP($B845,Insumos!$C:$G,2,FALSE))</f>
        <v/>
      </c>
      <c r="E845" s="57" t="str">
        <f>+IF(ISERROR(VLOOKUP($B845,Insumos!$C:$G,5,FALSE)),"",VLOOKUP($B845,Insumos!$C:$G,5,FALSE))</f>
        <v/>
      </c>
      <c r="F845" s="55" t="str">
        <f>+IF(ISERROR(VLOOKUP($B845,Insumos!$C:$G,4,FALSE)),"",VLOOKUP($B845,Insumos!$C:$G,4,FALSE))</f>
        <v/>
      </c>
      <c r="G845" s="141"/>
      <c r="H845" s="56">
        <f t="shared" si="26"/>
        <v>0</v>
      </c>
    </row>
    <row r="846">
      <c r="A846" s="53">
        <v>21.0</v>
      </c>
      <c r="B846" s="153"/>
      <c r="C846" s="55" t="str">
        <f>+IF(ISERROR(VLOOKUP($B846,Insumos!$C:$G,3,FALSE)),"",VLOOKUP($B846,Insumos!$C:$G,3,FALSE))</f>
        <v/>
      </c>
      <c r="D846" s="56" t="str">
        <f>+IF(ISERROR(VLOOKUP($B846,Insumos!$C:$G,2,FALSE)),"",VLOOKUP($B846,Insumos!$C:$G,2,FALSE))</f>
        <v/>
      </c>
      <c r="E846" s="57" t="str">
        <f>+IF(ISERROR(VLOOKUP($B846,Insumos!$C:$G,5,FALSE)),"",VLOOKUP($B846,Insumos!$C:$G,5,FALSE))</f>
        <v/>
      </c>
      <c r="F846" s="55" t="str">
        <f>+IF(ISERROR(VLOOKUP($B846,Insumos!$C:$G,4,FALSE)),"",VLOOKUP($B846,Insumos!$C:$G,4,FALSE))</f>
        <v/>
      </c>
      <c r="G846" s="141"/>
      <c r="H846" s="56">
        <f t="shared" si="26"/>
        <v>0</v>
      </c>
    </row>
    <row r="847">
      <c r="A847" s="42"/>
      <c r="B847" s="140"/>
      <c r="C847" s="41"/>
      <c r="D847" s="44"/>
      <c r="E847" s="45"/>
      <c r="F847" s="41"/>
      <c r="G847" s="67" t="s">
        <v>566</v>
      </c>
      <c r="H847" s="68">
        <f>+SUM(H826:H846)</f>
        <v>1004.45</v>
      </c>
    </row>
    <row r="848">
      <c r="A848" s="42"/>
      <c r="B848" s="140"/>
      <c r="C848" s="41"/>
      <c r="D848" s="44"/>
      <c r="E848" s="45"/>
      <c r="F848" s="41"/>
      <c r="G848" s="67" t="s">
        <v>569</v>
      </c>
      <c r="H848" s="142">
        <f>+H847/10</f>
        <v>100.445</v>
      </c>
    </row>
    <row r="849">
      <c r="A849" s="42"/>
      <c r="B849" s="140"/>
      <c r="C849" s="41"/>
      <c r="D849" s="44"/>
      <c r="E849" s="45"/>
      <c r="F849" s="41"/>
      <c r="G849" s="67" t="s">
        <v>570</v>
      </c>
      <c r="H849" s="143">
        <f>(H847+H848)*1.19</f>
        <v>1314.82505</v>
      </c>
    </row>
    <row r="850">
      <c r="A850" s="42"/>
      <c r="B850" s="140"/>
      <c r="C850" s="41"/>
      <c r="D850" s="44"/>
      <c r="E850" s="45"/>
      <c r="F850" s="41"/>
      <c r="G850" s="67" t="s">
        <v>571</v>
      </c>
      <c r="H850" s="144">
        <f>+H849/H851</f>
        <v>0.2025924576</v>
      </c>
    </row>
    <row r="851">
      <c r="A851" s="42"/>
      <c r="B851" s="140"/>
      <c r="C851" s="41"/>
      <c r="D851" s="44"/>
      <c r="E851" s="45"/>
      <c r="F851" s="41"/>
      <c r="G851" s="67" t="s">
        <v>572</v>
      </c>
      <c r="H851" s="145">
        <v>6490.0</v>
      </c>
    </row>
    <row r="854">
      <c r="A854" s="138" t="s">
        <v>562</v>
      </c>
      <c r="B854" s="139" t="s">
        <v>285</v>
      </c>
      <c r="C854" s="34"/>
      <c r="D854" s="35"/>
      <c r="E854" s="36"/>
      <c r="F854" s="37"/>
      <c r="G854" s="38"/>
      <c r="H854" s="35"/>
    </row>
    <row r="855">
      <c r="A855" s="42"/>
      <c r="B855" s="140"/>
      <c r="C855" s="42"/>
      <c r="D855" s="44"/>
      <c r="E855" s="45"/>
      <c r="F855" s="42"/>
      <c r="G855" s="46"/>
      <c r="H855" s="44"/>
    </row>
    <row r="856">
      <c r="A856" s="48" t="s">
        <v>476</v>
      </c>
      <c r="B856" s="48" t="s">
        <v>477</v>
      </c>
      <c r="C856" s="48" t="s">
        <v>478</v>
      </c>
      <c r="D856" s="49" t="s">
        <v>564</v>
      </c>
      <c r="E856" s="50" t="s">
        <v>10</v>
      </c>
      <c r="F856" s="48" t="s">
        <v>480</v>
      </c>
      <c r="G856" s="51" t="s">
        <v>481</v>
      </c>
      <c r="H856" s="49" t="s">
        <v>565</v>
      </c>
    </row>
    <row r="857">
      <c r="A857" s="53">
        <v>1.0</v>
      </c>
      <c r="B857" s="55" t="s">
        <v>69</v>
      </c>
      <c r="C857" s="55" t="str">
        <f>+IF(ISERROR(VLOOKUP($B857,Insumos!$C:$G,3,FALSE)),"",VLOOKUP($B857,Insumos!$C:$G,3,FALSE))</f>
        <v>GRAMOS</v>
      </c>
      <c r="D857" s="56">
        <f>+IF(ISERROR(VLOOKUP($B857,Insumos!$C:$G,2,FALSE)),"",VLOOKUP($B857,Insumos!$C:$G,2,FALSE))</f>
        <v>2777.79</v>
      </c>
      <c r="E857" s="57">
        <f>+IF(ISERROR(VLOOKUP($B857,Insumos!$C:$G,5,FALSE)),"",VLOOKUP($B857,Insumos!$C:$G,5,FALSE))</f>
        <v>5700</v>
      </c>
      <c r="F857" s="55" t="str">
        <f>+IF(ISERROR(VLOOKUP($B857,Insumos!$C:$G,4,FALSE)),"",VLOOKUP($B857,Insumos!$C:$G,4,FALSE))</f>
        <v>GRAMOS</v>
      </c>
      <c r="G857" s="141">
        <v>110.0</v>
      </c>
      <c r="H857" s="56">
        <f t="shared" ref="H857:H877" si="27">IF(ISERROR(ROUND(+D857/E857*G857,2)),0,ROUND(+D857/E857*G857,2))</f>
        <v>53.61</v>
      </c>
    </row>
    <row r="858">
      <c r="A858" s="53">
        <v>2.0</v>
      </c>
      <c r="B858" s="55" t="s">
        <v>52</v>
      </c>
      <c r="C858" s="55" t="str">
        <f>+IF(ISERROR(VLOOKUP($B858,Insumos!$C:$G,3,FALSE)),"",VLOOKUP($B858,Insumos!$C:$G,3,FALSE))</f>
        <v>UNIDAD</v>
      </c>
      <c r="D858" s="56">
        <f>+IF(ISERROR(VLOOKUP($B858,Insumos!$C:$G,2,FALSE)),"",VLOOKUP($B858,Insumos!$C:$G,2,FALSE))</f>
        <v>5000</v>
      </c>
      <c r="E858" s="57">
        <f>+IF(ISERROR(VLOOKUP($B858,Insumos!$C:$G,5,FALSE)),"",VLOOKUP($B858,Insumos!$C:$G,5,FALSE))</f>
        <v>100</v>
      </c>
      <c r="F858" s="55" t="str">
        <f>+IF(ISERROR(VLOOKUP($B858,Insumos!$C:$G,4,FALSE)),"",VLOOKUP($B858,Insumos!$C:$G,4,FALSE))</f>
        <v>UNIDAD</v>
      </c>
      <c r="G858" s="141">
        <v>0.5</v>
      </c>
      <c r="H858" s="56">
        <f t="shared" si="27"/>
        <v>25</v>
      </c>
    </row>
    <row r="859">
      <c r="A859" s="53">
        <v>3.0</v>
      </c>
      <c r="B859" s="55" t="s">
        <v>98</v>
      </c>
      <c r="C859" s="55" t="str">
        <f>+IF(ISERROR(VLOOKUP($B859,Insumos!$C:$G,3,FALSE)),"",VLOOKUP($B859,Insumos!$C:$G,3,FALSE))</f>
        <v>GRAMOS</v>
      </c>
      <c r="D859" s="56">
        <f>+IF(ISERROR(VLOOKUP($B859,Insumos!$C:$G,2,FALSE)),"",VLOOKUP($B859,Insumos!$C:$G,2,FALSE))</f>
        <v>3361</v>
      </c>
      <c r="E859" s="57">
        <f>+IF(ISERROR(VLOOKUP($B859,Insumos!$C:$G,5,FALSE)),"",VLOOKUP($B859,Insumos!$C:$G,5,FALSE))</f>
        <v>1000</v>
      </c>
      <c r="F859" s="55" t="str">
        <f>+IF(ISERROR(VLOOKUP($B859,Insumos!$C:$G,4,FALSE)),"",VLOOKUP($B859,Insumos!$C:$G,4,FALSE))</f>
        <v>GRAMOS</v>
      </c>
      <c r="G859" s="141">
        <v>40.0</v>
      </c>
      <c r="H859" s="56">
        <f t="shared" si="27"/>
        <v>134.44</v>
      </c>
    </row>
    <row r="860">
      <c r="A860" s="53">
        <v>4.0</v>
      </c>
      <c r="B860" s="55" t="s">
        <v>106</v>
      </c>
      <c r="C860" s="55" t="str">
        <f>+IF(ISERROR(VLOOKUP($B860,Insumos!$C:$G,3,FALSE)),"",VLOOKUP($B860,Insumos!$C:$G,3,FALSE))</f>
        <v>GRAMOS</v>
      </c>
      <c r="D860" s="56">
        <f>+IF(ISERROR(VLOOKUP($B860,Insumos!$C:$G,2,FALSE)),"",VLOOKUP($B860,Insumos!$C:$G,2,FALSE))</f>
        <v>1159.89</v>
      </c>
      <c r="E860" s="57">
        <f>+IF(ISERROR(VLOOKUP($B860,Insumos!$C:$G,5,FALSE)),"",VLOOKUP($B860,Insumos!$C:$G,5,FALSE))</f>
        <v>231</v>
      </c>
      <c r="F860" s="55" t="str">
        <f>+IF(ISERROR(VLOOKUP($B860,Insumos!$C:$G,4,FALSE)),"",VLOOKUP($B860,Insumos!$C:$G,4,FALSE))</f>
        <v>GRAMOS</v>
      </c>
      <c r="G860" s="141">
        <v>35.0</v>
      </c>
      <c r="H860" s="56">
        <f t="shared" si="27"/>
        <v>175.74</v>
      </c>
    </row>
    <row r="861">
      <c r="A861" s="53">
        <v>5.0</v>
      </c>
      <c r="B861" s="55" t="s">
        <v>54</v>
      </c>
      <c r="C861" s="55" t="str">
        <f>+IF(ISERROR(VLOOKUP($B861,Insumos!$C:$G,3,FALSE)),"",VLOOKUP($B861,Insumos!$C:$G,3,FALSE))</f>
        <v>UNIDAD</v>
      </c>
      <c r="D861" s="56">
        <f>+IF(ISERROR(VLOOKUP($B861,Insumos!$C:$G,2,FALSE)),"",VLOOKUP($B861,Insumos!$C:$G,2,FALSE))</f>
        <v>8000</v>
      </c>
      <c r="E861" s="57">
        <f>+IF(ISERROR(VLOOKUP($B861,Insumos!$C:$G,5,FALSE)),"",VLOOKUP($B861,Insumos!$C:$G,5,FALSE))</f>
        <v>36</v>
      </c>
      <c r="F861" s="55" t="str">
        <f>+IF(ISERROR(VLOOKUP($B861,Insumos!$C:$G,4,FALSE)),"",VLOOKUP($B861,Insumos!$C:$G,4,FALSE))</f>
        <v>UNIDAD</v>
      </c>
      <c r="G861" s="141">
        <v>0.2</v>
      </c>
      <c r="H861" s="56">
        <f t="shared" si="27"/>
        <v>44.44</v>
      </c>
    </row>
    <row r="862">
      <c r="A862" s="53">
        <v>6.0</v>
      </c>
      <c r="B862" s="55" t="s">
        <v>124</v>
      </c>
      <c r="C862" s="55" t="str">
        <f>+IF(ISERROR(VLOOKUP($B862,Insumos!$C:$G,3,FALSE)),"",VLOOKUP($B862,Insumos!$C:$G,3,FALSE))</f>
        <v>GRAMOS</v>
      </c>
      <c r="D862" s="56">
        <f>+IF(ISERROR(VLOOKUP($B862,Insumos!$C:$G,2,FALSE)),"",VLOOKUP($B862,Insumos!$C:$G,2,FALSE))</f>
        <v>3529.411765</v>
      </c>
      <c r="E862" s="57">
        <f>+IF(ISERROR(VLOOKUP($B862,Insumos!$C:$G,5,FALSE)),"",VLOOKUP($B862,Insumos!$C:$G,5,FALSE))</f>
        <v>1000</v>
      </c>
      <c r="F862" s="55" t="str">
        <f>+IF(ISERROR(VLOOKUP($B862,Insumos!$C:$G,4,FALSE)),"",VLOOKUP($B862,Insumos!$C:$G,4,FALSE))</f>
        <v>GRAMOS</v>
      </c>
      <c r="G862" s="141">
        <v>45.0</v>
      </c>
      <c r="H862" s="56">
        <f t="shared" si="27"/>
        <v>158.82</v>
      </c>
    </row>
    <row r="863">
      <c r="A863" s="53">
        <v>7.0</v>
      </c>
      <c r="B863" s="55" t="s">
        <v>133</v>
      </c>
      <c r="C863" s="55" t="str">
        <f>+IF(ISERROR(VLOOKUP($B863,Insumos!$C:$G,3,FALSE)),"",VLOOKUP($B863,Insumos!$C:$G,3,FALSE))</f>
        <v>UNIDAD</v>
      </c>
      <c r="D863" s="56">
        <f>+IF(ISERROR(VLOOKUP($B863,Insumos!$C:$G,2,FALSE)),"",VLOOKUP($B863,Insumos!$C:$G,2,FALSE))</f>
        <v>110</v>
      </c>
      <c r="E863" s="57">
        <f>+IF(ISERROR(VLOOKUP($B863,Insumos!$C:$G,5,FALSE)),"",VLOOKUP($B863,Insumos!$C:$G,5,FALSE))</f>
        <v>1</v>
      </c>
      <c r="F863" s="55" t="str">
        <f>+IF(ISERROR(VLOOKUP($B863,Insumos!$C:$G,4,FALSE)),"",VLOOKUP($B863,Insumos!$C:$G,4,FALSE))</f>
        <v>UNIDAD</v>
      </c>
      <c r="G863" s="141">
        <v>1.0</v>
      </c>
      <c r="H863" s="56">
        <f t="shared" si="27"/>
        <v>110</v>
      </c>
    </row>
    <row r="864">
      <c r="A864" s="53">
        <v>8.0</v>
      </c>
      <c r="B864" s="55" t="s">
        <v>314</v>
      </c>
      <c r="C864" s="55" t="str">
        <f>+IF(ISERROR(VLOOKUP($B864,Insumos!$C:$G,3,FALSE)),"",VLOOKUP($B864,Insumos!$C:$G,3,FALSE))</f>
        <v>UNIDAD</v>
      </c>
      <c r="D864" s="56">
        <f>+IF(ISERROR(VLOOKUP($B864,Insumos!$C:$G,2,FALSE)),"",VLOOKUP($B864,Insumos!$C:$G,2,FALSE))</f>
        <v>10.5</v>
      </c>
      <c r="E864" s="57">
        <f>+IF(ISERROR(VLOOKUP($B864,Insumos!$C:$G,5,FALSE)),"",VLOOKUP($B864,Insumos!$C:$G,5,FALSE))</f>
        <v>1</v>
      </c>
      <c r="F864" s="55" t="str">
        <f>+IF(ISERROR(VLOOKUP($B864,Insumos!$C:$G,4,FALSE)),"",VLOOKUP($B864,Insumos!$C:$G,4,FALSE))</f>
        <v>UNIDAD</v>
      </c>
      <c r="G864" s="141">
        <v>1.0</v>
      </c>
      <c r="H864" s="56">
        <f t="shared" si="27"/>
        <v>10.5</v>
      </c>
    </row>
    <row r="865">
      <c r="A865" s="53">
        <v>9.0</v>
      </c>
      <c r="B865" s="55" t="s">
        <v>311</v>
      </c>
      <c r="C865" s="55" t="str">
        <f>+IF(ISERROR(VLOOKUP($B865,Insumos!$C:$G,3,FALSE)),"",VLOOKUP($B865,Insumos!$C:$G,3,FALSE))</f>
        <v>UNIDAD</v>
      </c>
      <c r="D865" s="56">
        <f>+IF(ISERROR(VLOOKUP($B865,Insumos!$C:$G,2,FALSE)),"",VLOOKUP($B865,Insumos!$C:$G,2,FALSE))</f>
        <v>75.25</v>
      </c>
      <c r="E865" s="57">
        <f>+IF(ISERROR(VLOOKUP($B865,Insumos!$C:$G,5,FALSE)),"",VLOOKUP($B865,Insumos!$C:$G,5,FALSE))</f>
        <v>1</v>
      </c>
      <c r="F865" s="55" t="str">
        <f>+IF(ISERROR(VLOOKUP($B865,Insumos!$C:$G,4,FALSE)),"",VLOOKUP($B865,Insumos!$C:$G,4,FALSE))</f>
        <v>UNIDAD</v>
      </c>
      <c r="G865" s="141">
        <v>1.0</v>
      </c>
      <c r="H865" s="56">
        <f t="shared" si="27"/>
        <v>75.25</v>
      </c>
    </row>
    <row r="866">
      <c r="A866" s="53">
        <v>10.0</v>
      </c>
      <c r="B866" s="55" t="s">
        <v>312</v>
      </c>
      <c r="C866" s="55" t="str">
        <f>+IF(ISERROR(VLOOKUP($B866,Insumos!$C:$G,3,FALSE)),"",VLOOKUP($B866,Insumos!$C:$G,3,FALSE))</f>
        <v>UNIDAD</v>
      </c>
      <c r="D866" s="56">
        <f>+IF(ISERROR(VLOOKUP($B866,Insumos!$C:$G,2,FALSE)),"",VLOOKUP($B866,Insumos!$C:$G,2,FALSE))</f>
        <v>90.25</v>
      </c>
      <c r="E866" s="57">
        <f>+IF(ISERROR(VLOOKUP($B866,Insumos!$C:$G,5,FALSE)),"",VLOOKUP($B866,Insumos!$C:$G,5,FALSE))</f>
        <v>1</v>
      </c>
      <c r="F866" s="55" t="str">
        <f>+IF(ISERROR(VLOOKUP($B866,Insumos!$C:$G,4,FALSE)),"",VLOOKUP($B866,Insumos!$C:$G,4,FALSE))</f>
        <v>UNIDAD</v>
      </c>
      <c r="G866" s="141">
        <v>1.0</v>
      </c>
      <c r="H866" s="56">
        <f t="shared" si="27"/>
        <v>90.25</v>
      </c>
    </row>
    <row r="867">
      <c r="A867" s="53">
        <v>11.0</v>
      </c>
      <c r="B867" s="55" t="s">
        <v>313</v>
      </c>
      <c r="C867" s="55" t="str">
        <f>+IF(ISERROR(VLOOKUP($B867,Insumos!$C:$G,3,FALSE)),"",VLOOKUP($B867,Insumos!$C:$G,3,FALSE))</f>
        <v>GRAMOS</v>
      </c>
      <c r="D867" s="56">
        <f>+IF(ISERROR(VLOOKUP($B867,Insumos!$C:$G,2,FALSE)),"",VLOOKUP($B867,Insumos!$C:$G,2,FALSE))</f>
        <v>6750</v>
      </c>
      <c r="E867" s="57">
        <f>+IF(ISERROR(VLOOKUP($B867,Insumos!$C:$G,5,FALSE)),"",VLOOKUP($B867,Insumos!$C:$G,5,FALSE))</f>
        <v>1000</v>
      </c>
      <c r="F867" s="55" t="str">
        <f>+IF(ISERROR(VLOOKUP($B867,Insumos!$C:$G,4,FALSE)),"",VLOOKUP($B867,Insumos!$C:$G,4,FALSE))</f>
        <v>GRAMOS</v>
      </c>
      <c r="G867" s="141">
        <v>8.0</v>
      </c>
      <c r="H867" s="56">
        <f t="shared" si="27"/>
        <v>54</v>
      </c>
    </row>
    <row r="868">
      <c r="A868" s="53">
        <v>12.0</v>
      </c>
      <c r="B868" s="55" t="s">
        <v>156</v>
      </c>
      <c r="C868" s="55" t="str">
        <f>+IF(ISERROR(VLOOKUP($B868,Insumos!$C:$G,3,FALSE)),"",VLOOKUP($B868,Insumos!$C:$G,3,FALSE))</f>
        <v>GRAMOS</v>
      </c>
      <c r="D868" s="56">
        <f>+IF(ISERROR(VLOOKUP($B868,Insumos!$C:$G,2,FALSE)),"",VLOOKUP($B868,Insumos!$C:$G,2,FALSE))</f>
        <v>909</v>
      </c>
      <c r="E868" s="57">
        <f>+IF(ISERROR(VLOOKUP($B868,Insumos!$C:$G,5,FALSE)),"",VLOOKUP($B868,Insumos!$C:$G,5,FALSE))</f>
        <v>1000</v>
      </c>
      <c r="F868" s="55" t="str">
        <f>+IF(ISERROR(VLOOKUP($B868,Insumos!$C:$G,4,FALSE)),"",VLOOKUP($B868,Insumos!$C:$G,4,FALSE))</f>
        <v>GRAMOS</v>
      </c>
      <c r="G868" s="141">
        <v>8.0</v>
      </c>
      <c r="H868" s="56">
        <f t="shared" si="27"/>
        <v>7.27</v>
      </c>
    </row>
    <row r="869">
      <c r="A869" s="53">
        <v>13.0</v>
      </c>
      <c r="B869" s="55" t="s">
        <v>303</v>
      </c>
      <c r="C869" s="55" t="str">
        <f>+IF(ISERROR(VLOOKUP($B869,Insumos!$C:$G,3,FALSE)),"",VLOOKUP($B869,Insumos!$C:$G,3,FALSE))</f>
        <v>UNIDAD</v>
      </c>
      <c r="D869" s="56">
        <f>+IF(ISERROR(VLOOKUP($B869,Insumos!$C:$G,2,FALSE)),"",VLOOKUP($B869,Insumos!$C:$G,2,FALSE))</f>
        <v>10</v>
      </c>
      <c r="E869" s="57">
        <f>+IF(ISERROR(VLOOKUP($B869,Insumos!$C:$G,5,FALSE)),"",VLOOKUP($B869,Insumos!$C:$G,5,FALSE))</f>
        <v>1</v>
      </c>
      <c r="F869" s="55" t="str">
        <f>+IF(ISERROR(VLOOKUP($B869,Insumos!$C:$G,4,FALSE)),"",VLOOKUP($B869,Insumos!$C:$G,4,FALSE))</f>
        <v>UNIDAD</v>
      </c>
      <c r="G869" s="141">
        <v>2.0</v>
      </c>
      <c r="H869" s="56">
        <f t="shared" si="27"/>
        <v>20</v>
      </c>
    </row>
    <row r="870">
      <c r="A870" s="53">
        <v>14.0</v>
      </c>
      <c r="B870" s="55" t="s">
        <v>304</v>
      </c>
      <c r="C870" s="55" t="str">
        <f>+IF(ISERROR(VLOOKUP($B870,Insumos!$C:$G,3,FALSE)),"",VLOOKUP($B870,Insumos!$C:$G,3,FALSE))</f>
        <v>UNIDAD</v>
      </c>
      <c r="D870" s="56">
        <f>+IF(ISERROR(VLOOKUP($B870,Insumos!$C:$G,2,FALSE)),"",VLOOKUP($B870,Insumos!$C:$G,2,FALSE))</f>
        <v>9</v>
      </c>
      <c r="E870" s="57">
        <f>+IF(ISERROR(VLOOKUP($B870,Insumos!$C:$G,5,FALSE)),"",VLOOKUP($B870,Insumos!$C:$G,5,FALSE))</f>
        <v>1</v>
      </c>
      <c r="F870" s="55" t="str">
        <f>+IF(ISERROR(VLOOKUP($B870,Insumos!$C:$G,4,FALSE)),"",VLOOKUP($B870,Insumos!$C:$G,4,FALSE))</f>
        <v>UNIDAD</v>
      </c>
      <c r="G870" s="141">
        <v>2.0</v>
      </c>
      <c r="H870" s="56">
        <f t="shared" si="27"/>
        <v>18</v>
      </c>
    </row>
    <row r="871">
      <c r="A871" s="53">
        <v>15.0</v>
      </c>
      <c r="B871" s="55" t="s">
        <v>315</v>
      </c>
      <c r="C871" s="55" t="str">
        <f>+IF(ISERROR(VLOOKUP($B871,Insumos!$C:$G,3,FALSE)),"",VLOOKUP($B871,Insumos!$C:$G,3,FALSE))</f>
        <v>UNIDAD</v>
      </c>
      <c r="D871" s="56">
        <f>+IF(ISERROR(VLOOKUP($B871,Insumos!$C:$G,2,FALSE)),"",VLOOKUP($B871,Insumos!$C:$G,2,FALSE))</f>
        <v>170</v>
      </c>
      <c r="E871" s="57">
        <f>+IF(ISERROR(VLOOKUP($B871,Insumos!$C:$G,5,FALSE)),"",VLOOKUP($B871,Insumos!$C:$G,5,FALSE))</f>
        <v>1</v>
      </c>
      <c r="F871" s="55" t="str">
        <f>+IF(ISERROR(VLOOKUP($B871,Insumos!$C:$G,4,FALSE)),"",VLOOKUP($B871,Insumos!$C:$G,4,FALSE))</f>
        <v>UNIDAD</v>
      </c>
      <c r="G871" s="141">
        <v>1.0</v>
      </c>
      <c r="H871" s="56">
        <f t="shared" si="27"/>
        <v>170</v>
      </c>
    </row>
    <row r="872">
      <c r="A872" s="53">
        <v>16.0</v>
      </c>
      <c r="B872" s="153"/>
      <c r="C872" s="55" t="str">
        <f>+IF(ISERROR(VLOOKUP($B872,Insumos!$C:$G,3,FALSE)),"",VLOOKUP($B872,Insumos!$C:$G,3,FALSE))</f>
        <v/>
      </c>
      <c r="D872" s="56" t="str">
        <f>+IF(ISERROR(VLOOKUP($B872,Insumos!$C:$G,2,FALSE)),"",VLOOKUP($B872,Insumos!$C:$G,2,FALSE))</f>
        <v/>
      </c>
      <c r="E872" s="57" t="str">
        <f>+IF(ISERROR(VLOOKUP($B872,Insumos!$C:$G,5,FALSE)),"",VLOOKUP($B872,Insumos!$C:$G,5,FALSE))</f>
        <v/>
      </c>
      <c r="F872" s="55" t="str">
        <f>+IF(ISERROR(VLOOKUP($B872,Insumos!$C:$G,4,FALSE)),"",VLOOKUP($B872,Insumos!$C:$G,4,FALSE))</f>
        <v/>
      </c>
      <c r="G872" s="141"/>
      <c r="H872" s="56">
        <f t="shared" si="27"/>
        <v>0</v>
      </c>
    </row>
    <row r="873">
      <c r="A873" s="53">
        <v>17.0</v>
      </c>
      <c r="B873" s="153"/>
      <c r="C873" s="55" t="str">
        <f>+IF(ISERROR(VLOOKUP($B873,Insumos!$C:$G,3,FALSE)),"",VLOOKUP($B873,Insumos!$C:$G,3,FALSE))</f>
        <v/>
      </c>
      <c r="D873" s="56" t="str">
        <f>+IF(ISERROR(VLOOKUP($B873,Insumos!$C:$G,2,FALSE)),"",VLOOKUP($B873,Insumos!$C:$G,2,FALSE))</f>
        <v/>
      </c>
      <c r="E873" s="57" t="str">
        <f>+IF(ISERROR(VLOOKUP($B873,Insumos!$C:$G,5,FALSE)),"",VLOOKUP($B873,Insumos!$C:$G,5,FALSE))</f>
        <v/>
      </c>
      <c r="F873" s="55" t="str">
        <f>+IF(ISERROR(VLOOKUP($B873,Insumos!$C:$G,4,FALSE)),"",VLOOKUP($B873,Insumos!$C:$G,4,FALSE))</f>
        <v/>
      </c>
      <c r="G873" s="141"/>
      <c r="H873" s="56">
        <f t="shared" si="27"/>
        <v>0</v>
      </c>
    </row>
    <row r="874">
      <c r="A874" s="53">
        <v>18.0</v>
      </c>
      <c r="B874" s="153"/>
      <c r="C874" s="55" t="str">
        <f>+IF(ISERROR(VLOOKUP($B874,Insumos!$C:$G,3,FALSE)),"",VLOOKUP($B874,Insumos!$C:$G,3,FALSE))</f>
        <v/>
      </c>
      <c r="D874" s="56" t="str">
        <f>+IF(ISERROR(VLOOKUP($B874,Insumos!$C:$G,2,FALSE)),"",VLOOKUP($B874,Insumos!$C:$G,2,FALSE))</f>
        <v/>
      </c>
      <c r="E874" s="57" t="str">
        <f>+IF(ISERROR(VLOOKUP($B874,Insumos!$C:$G,5,FALSE)),"",VLOOKUP($B874,Insumos!$C:$G,5,FALSE))</f>
        <v/>
      </c>
      <c r="F874" s="55" t="str">
        <f>+IF(ISERROR(VLOOKUP($B874,Insumos!$C:$G,4,FALSE)),"",VLOOKUP($B874,Insumos!$C:$G,4,FALSE))</f>
        <v/>
      </c>
      <c r="G874" s="141"/>
      <c r="H874" s="56">
        <f t="shared" si="27"/>
        <v>0</v>
      </c>
    </row>
    <row r="875">
      <c r="A875" s="53">
        <v>19.0</v>
      </c>
      <c r="B875" s="153"/>
      <c r="C875" s="55" t="str">
        <f>+IF(ISERROR(VLOOKUP($B875,Insumos!$C:$G,3,FALSE)),"",VLOOKUP($B875,Insumos!$C:$G,3,FALSE))</f>
        <v/>
      </c>
      <c r="D875" s="56" t="str">
        <f>+IF(ISERROR(VLOOKUP($B875,Insumos!$C:$G,2,FALSE)),"",VLOOKUP($B875,Insumos!$C:$G,2,FALSE))</f>
        <v/>
      </c>
      <c r="E875" s="57" t="str">
        <f>+IF(ISERROR(VLOOKUP($B875,Insumos!$C:$G,5,FALSE)),"",VLOOKUP($B875,Insumos!$C:$G,5,FALSE))</f>
        <v/>
      </c>
      <c r="F875" s="55" t="str">
        <f>+IF(ISERROR(VLOOKUP($B875,Insumos!$C:$G,4,FALSE)),"",VLOOKUP($B875,Insumos!$C:$G,4,FALSE))</f>
        <v/>
      </c>
      <c r="G875" s="141"/>
      <c r="H875" s="56">
        <f t="shared" si="27"/>
        <v>0</v>
      </c>
    </row>
    <row r="876">
      <c r="A876" s="53">
        <v>20.0</v>
      </c>
      <c r="B876" s="153"/>
      <c r="C876" s="55" t="str">
        <f>+IF(ISERROR(VLOOKUP($B876,Insumos!$C:$G,3,FALSE)),"",VLOOKUP($B876,Insumos!$C:$G,3,FALSE))</f>
        <v/>
      </c>
      <c r="D876" s="56" t="str">
        <f>+IF(ISERROR(VLOOKUP($B876,Insumos!$C:$G,2,FALSE)),"",VLOOKUP($B876,Insumos!$C:$G,2,FALSE))</f>
        <v/>
      </c>
      <c r="E876" s="57" t="str">
        <f>+IF(ISERROR(VLOOKUP($B876,Insumos!$C:$G,5,FALSE)),"",VLOOKUP($B876,Insumos!$C:$G,5,FALSE))</f>
        <v/>
      </c>
      <c r="F876" s="55" t="str">
        <f>+IF(ISERROR(VLOOKUP($B876,Insumos!$C:$G,4,FALSE)),"",VLOOKUP($B876,Insumos!$C:$G,4,FALSE))</f>
        <v/>
      </c>
      <c r="G876" s="141"/>
      <c r="H876" s="56">
        <f t="shared" si="27"/>
        <v>0</v>
      </c>
    </row>
    <row r="877">
      <c r="A877" s="53">
        <v>21.0</v>
      </c>
      <c r="B877" s="153"/>
      <c r="C877" s="55" t="str">
        <f>+IF(ISERROR(VLOOKUP($B877,Insumos!$C:$G,3,FALSE)),"",VLOOKUP($B877,Insumos!$C:$G,3,FALSE))</f>
        <v/>
      </c>
      <c r="D877" s="56" t="str">
        <f>+IF(ISERROR(VLOOKUP($B877,Insumos!$C:$G,2,FALSE)),"",VLOOKUP($B877,Insumos!$C:$G,2,FALSE))</f>
        <v/>
      </c>
      <c r="E877" s="57" t="str">
        <f>+IF(ISERROR(VLOOKUP($B877,Insumos!$C:$G,5,FALSE)),"",VLOOKUP($B877,Insumos!$C:$G,5,FALSE))</f>
        <v/>
      </c>
      <c r="F877" s="55" t="str">
        <f>+IF(ISERROR(VLOOKUP($B877,Insumos!$C:$G,4,FALSE)),"",VLOOKUP($B877,Insumos!$C:$G,4,FALSE))</f>
        <v/>
      </c>
      <c r="G877" s="141"/>
      <c r="H877" s="56">
        <f t="shared" si="27"/>
        <v>0</v>
      </c>
    </row>
    <row r="878">
      <c r="A878" s="42"/>
      <c r="B878" s="140"/>
      <c r="C878" s="41"/>
      <c r="D878" s="44"/>
      <c r="E878" s="45"/>
      <c r="F878" s="41"/>
      <c r="G878" s="67" t="s">
        <v>566</v>
      </c>
      <c r="H878" s="68">
        <f>+SUM(H857:H877)</f>
        <v>1147.32</v>
      </c>
    </row>
    <row r="879">
      <c r="A879" s="42"/>
      <c r="B879" s="140"/>
      <c r="C879" s="41"/>
      <c r="D879" s="44"/>
      <c r="E879" s="45"/>
      <c r="F879" s="41"/>
      <c r="G879" s="67" t="s">
        <v>569</v>
      </c>
      <c r="H879" s="142">
        <f>+H878/10</f>
        <v>114.732</v>
      </c>
    </row>
    <row r="880">
      <c r="A880" s="42"/>
      <c r="B880" s="140"/>
      <c r="C880" s="41"/>
      <c r="D880" s="44"/>
      <c r="E880" s="45"/>
      <c r="F880" s="41"/>
      <c r="G880" s="67" t="s">
        <v>570</v>
      </c>
      <c r="H880" s="143">
        <f>(H878+H879)*1.19</f>
        <v>1501.84188</v>
      </c>
    </row>
    <row r="881">
      <c r="A881" s="42"/>
      <c r="B881" s="140"/>
      <c r="C881" s="41"/>
      <c r="D881" s="44"/>
      <c r="E881" s="45"/>
      <c r="F881" s="41"/>
      <c r="G881" s="67" t="s">
        <v>571</v>
      </c>
      <c r="H881" s="144">
        <f>+H880/H882</f>
        <v>0.2314086102</v>
      </c>
    </row>
    <row r="882">
      <c r="A882" s="42"/>
      <c r="B882" s="140"/>
      <c r="C882" s="41"/>
      <c r="D882" s="44"/>
      <c r="E882" s="45"/>
      <c r="F882" s="41"/>
      <c r="G882" s="67" t="s">
        <v>572</v>
      </c>
      <c r="H882" s="145">
        <v>6490.0</v>
      </c>
    </row>
    <row r="885">
      <c r="A885" s="138" t="s">
        <v>562</v>
      </c>
      <c r="B885" s="139" t="s">
        <v>280</v>
      </c>
      <c r="C885" s="34"/>
      <c r="D885" s="35"/>
      <c r="E885" s="36"/>
      <c r="F885" s="37"/>
      <c r="G885" s="38"/>
      <c r="H885" s="35"/>
    </row>
    <row r="886">
      <c r="A886" s="42"/>
      <c r="B886" s="140"/>
      <c r="C886" s="42"/>
      <c r="D886" s="44"/>
      <c r="E886" s="45"/>
      <c r="F886" s="42"/>
      <c r="G886" s="46"/>
      <c r="H886" s="44"/>
    </row>
    <row r="887">
      <c r="A887" s="48" t="s">
        <v>476</v>
      </c>
      <c r="B887" s="48" t="s">
        <v>477</v>
      </c>
      <c r="C887" s="48" t="s">
        <v>478</v>
      </c>
      <c r="D887" s="49" t="s">
        <v>564</v>
      </c>
      <c r="E887" s="50" t="s">
        <v>10</v>
      </c>
      <c r="F887" s="48" t="s">
        <v>480</v>
      </c>
      <c r="G887" s="51" t="s">
        <v>481</v>
      </c>
      <c r="H887" s="49" t="s">
        <v>565</v>
      </c>
    </row>
    <row r="888">
      <c r="A888" s="53">
        <v>1.0</v>
      </c>
      <c r="B888" s="55" t="s">
        <v>69</v>
      </c>
      <c r="C888" s="55" t="str">
        <f>+IF(ISERROR(VLOOKUP($B888,Insumos!$C:$G,3,FALSE)),"",VLOOKUP($B888,Insumos!$C:$G,3,FALSE))</f>
        <v>GRAMOS</v>
      </c>
      <c r="D888" s="56">
        <f>+IF(ISERROR(VLOOKUP($B888,Insumos!$C:$G,2,FALSE)),"",VLOOKUP($B888,Insumos!$C:$G,2,FALSE))</f>
        <v>2777.79</v>
      </c>
      <c r="E888" s="57">
        <f>+IF(ISERROR(VLOOKUP($B888,Insumos!$C:$G,5,FALSE)),"",VLOOKUP($B888,Insumos!$C:$G,5,FALSE))</f>
        <v>5700</v>
      </c>
      <c r="F888" s="55" t="str">
        <f>+IF(ISERROR(VLOOKUP($B888,Insumos!$C:$G,4,FALSE)),"",VLOOKUP($B888,Insumos!$C:$G,4,FALSE))</f>
        <v>GRAMOS</v>
      </c>
      <c r="G888" s="141">
        <v>110.0</v>
      </c>
      <c r="H888" s="56">
        <f t="shared" ref="H888:H908" si="28">IF(ISERROR(ROUND(+D888/E888*G888,2)),0,ROUND(+D888/E888*G888,2))</f>
        <v>53.61</v>
      </c>
    </row>
    <row r="889">
      <c r="A889" s="53">
        <v>2.0</v>
      </c>
      <c r="B889" s="55" t="s">
        <v>52</v>
      </c>
      <c r="C889" s="55" t="str">
        <f>+IF(ISERROR(VLOOKUP($B889,Insumos!$C:$G,3,FALSE)),"",VLOOKUP($B889,Insumos!$C:$G,3,FALSE))</f>
        <v>UNIDAD</v>
      </c>
      <c r="D889" s="56">
        <f>+IF(ISERROR(VLOOKUP($B889,Insumos!$C:$G,2,FALSE)),"",VLOOKUP($B889,Insumos!$C:$G,2,FALSE))</f>
        <v>5000</v>
      </c>
      <c r="E889" s="57">
        <f>+IF(ISERROR(VLOOKUP($B889,Insumos!$C:$G,5,FALSE)),"",VLOOKUP($B889,Insumos!$C:$G,5,FALSE))</f>
        <v>100</v>
      </c>
      <c r="F889" s="55" t="str">
        <f>+IF(ISERROR(VLOOKUP($B889,Insumos!$C:$G,4,FALSE)),"",VLOOKUP($B889,Insumos!$C:$G,4,FALSE))</f>
        <v>UNIDAD</v>
      </c>
      <c r="G889" s="141">
        <v>0.5</v>
      </c>
      <c r="H889" s="56">
        <f t="shared" si="28"/>
        <v>25</v>
      </c>
    </row>
    <row r="890">
      <c r="A890" s="53">
        <v>3.0</v>
      </c>
      <c r="B890" s="55" t="s">
        <v>106</v>
      </c>
      <c r="C890" s="55" t="str">
        <f>+IF(ISERROR(VLOOKUP($B890,Insumos!$C:$G,3,FALSE)),"",VLOOKUP($B890,Insumos!$C:$G,3,FALSE))</f>
        <v>GRAMOS</v>
      </c>
      <c r="D890" s="56">
        <f>+IF(ISERROR(VLOOKUP($B890,Insumos!$C:$G,2,FALSE)),"",VLOOKUP($B890,Insumos!$C:$G,2,FALSE))</f>
        <v>1159.89</v>
      </c>
      <c r="E890" s="57">
        <f>+IF(ISERROR(VLOOKUP($B890,Insumos!$C:$G,5,FALSE)),"",VLOOKUP($B890,Insumos!$C:$G,5,FALSE))</f>
        <v>231</v>
      </c>
      <c r="F890" s="55" t="str">
        <f>+IF(ISERROR(VLOOKUP($B890,Insumos!$C:$G,4,FALSE)),"",VLOOKUP($B890,Insumos!$C:$G,4,FALSE))</f>
        <v>GRAMOS</v>
      </c>
      <c r="G890" s="141">
        <v>35.0</v>
      </c>
      <c r="H890" s="56">
        <f t="shared" si="28"/>
        <v>175.74</v>
      </c>
    </row>
    <row r="891">
      <c r="A891" s="53">
        <v>4.0</v>
      </c>
      <c r="B891" s="55" t="s">
        <v>232</v>
      </c>
      <c r="C891" s="55" t="str">
        <f>+IF(ISERROR(VLOOKUP($B891,Insumos!$C:$G,3,FALSE)),"",VLOOKUP($B891,Insumos!$C:$G,3,FALSE))</f>
        <v>GRAMOS</v>
      </c>
      <c r="D891" s="56">
        <f>+IF(ISERROR(VLOOKUP($B891,Insumos!$C:$G,2,FALSE)),"",VLOOKUP($B891,Insumos!$C:$G,2,FALSE))</f>
        <v>3529.411765</v>
      </c>
      <c r="E891" s="57">
        <f>+IF(ISERROR(VLOOKUP($B891,Insumos!$C:$G,5,FALSE)),"",VLOOKUP($B891,Insumos!$C:$G,5,FALSE))</f>
        <v>1000</v>
      </c>
      <c r="F891" s="55" t="str">
        <f>+IF(ISERROR(VLOOKUP($B891,Insumos!$C:$G,4,FALSE)),"",VLOOKUP($B891,Insumos!$C:$G,4,FALSE))</f>
        <v>GRAMOS</v>
      </c>
      <c r="G891" s="141">
        <v>40.0</v>
      </c>
      <c r="H891" s="56">
        <f t="shared" si="28"/>
        <v>141.18</v>
      </c>
    </row>
    <row r="892">
      <c r="A892" s="53">
        <v>5.0</v>
      </c>
      <c r="B892" s="55" t="s">
        <v>98</v>
      </c>
      <c r="C892" s="55" t="str">
        <f>+IF(ISERROR(VLOOKUP($B892,Insumos!$C:$G,3,FALSE)),"",VLOOKUP($B892,Insumos!$C:$G,3,FALSE))</f>
        <v>GRAMOS</v>
      </c>
      <c r="D892" s="56">
        <f>+IF(ISERROR(VLOOKUP($B892,Insumos!$C:$G,2,FALSE)),"",VLOOKUP($B892,Insumos!$C:$G,2,FALSE))</f>
        <v>3361</v>
      </c>
      <c r="E892" s="57">
        <f>+IF(ISERROR(VLOOKUP($B892,Insumos!$C:$G,5,FALSE)),"",VLOOKUP($B892,Insumos!$C:$G,5,FALSE))</f>
        <v>1000</v>
      </c>
      <c r="F892" s="55" t="str">
        <f>+IF(ISERROR(VLOOKUP($B892,Insumos!$C:$G,4,FALSE)),"",VLOOKUP($B892,Insumos!$C:$G,4,FALSE))</f>
        <v>GRAMOS</v>
      </c>
      <c r="G892" s="141">
        <v>40.0</v>
      </c>
      <c r="H892" s="56">
        <f t="shared" si="28"/>
        <v>134.44</v>
      </c>
    </row>
    <row r="893">
      <c r="A893" s="53">
        <v>6.0</v>
      </c>
      <c r="B893" s="55" t="s">
        <v>420</v>
      </c>
      <c r="C893" s="55" t="str">
        <f>+IF(ISERROR(VLOOKUP($B893,Insumos!$C:$G,3,FALSE)),"",VLOOKUP($B893,Insumos!$C:$G,3,FALSE))</f>
        <v>GRAMOS</v>
      </c>
      <c r="D893" s="56">
        <f>+IF(ISERROR(VLOOKUP($B893,Insumos!$C:$G,2,FALSE)),"",VLOOKUP($B893,Insumos!$C:$G,2,FALSE))</f>
        <v>1500</v>
      </c>
      <c r="E893" s="57">
        <f>+IF(ISERROR(VLOOKUP($B893,Insumos!$C:$G,5,FALSE)),"",VLOOKUP($B893,Insumos!$C:$G,5,FALSE))</f>
        <v>1000</v>
      </c>
      <c r="F893" s="55" t="str">
        <f>+IF(ISERROR(VLOOKUP($B893,Insumos!$C:$G,4,FALSE)),"",VLOOKUP($B893,Insumos!$C:$G,4,FALSE))</f>
        <v>GRAMOS</v>
      </c>
      <c r="G893" s="141">
        <v>10.0</v>
      </c>
      <c r="H893" s="56">
        <f t="shared" si="28"/>
        <v>15</v>
      </c>
    </row>
    <row r="894">
      <c r="A894" s="53">
        <v>7.0</v>
      </c>
      <c r="B894" s="55" t="s">
        <v>56</v>
      </c>
      <c r="C894" s="55" t="str">
        <f>+IF(ISERROR(VLOOKUP($B894,Insumos!$C:$G,3,FALSE)),"",VLOOKUP($B894,Insumos!$C:$G,3,FALSE))</f>
        <v>GRAMOS</v>
      </c>
      <c r="D894" s="56">
        <f>+IF(ISERROR(VLOOKUP($B894,Insumos!$C:$G,2,FALSE)),"",VLOOKUP($B894,Insumos!$C:$G,2,FALSE))</f>
        <v>1690</v>
      </c>
      <c r="E894" s="57">
        <f>+IF(ISERROR(VLOOKUP($B894,Insumos!$C:$G,5,FALSE)),"",VLOOKUP($B894,Insumos!$C:$G,5,FALSE))</f>
        <v>1000</v>
      </c>
      <c r="F894" s="55" t="str">
        <f>+IF(ISERROR(VLOOKUP($B894,Insumos!$C:$G,4,FALSE)),"",VLOOKUP($B894,Insumos!$C:$G,4,FALSE))</f>
        <v>GRAMOS</v>
      </c>
      <c r="G894" s="141">
        <v>10.0</v>
      </c>
      <c r="H894" s="56">
        <f t="shared" si="28"/>
        <v>16.9</v>
      </c>
    </row>
    <row r="895">
      <c r="A895" s="53">
        <v>8.0</v>
      </c>
      <c r="B895" s="55" t="s">
        <v>86</v>
      </c>
      <c r="C895" s="55" t="str">
        <f>+IF(ISERROR(VLOOKUP($B895,Insumos!$C:$G,3,FALSE)),"",VLOOKUP($B895,Insumos!$C:$G,3,FALSE))</f>
        <v>MILILITROS</v>
      </c>
      <c r="D895" s="56">
        <f>+IF(ISERROR(VLOOKUP($B895,Insumos!$C:$G,2,FALSE)),"",VLOOKUP($B895,Insumos!$C:$G,2,FALSE))</f>
        <v>0</v>
      </c>
      <c r="E895" s="57">
        <f>+IF(ISERROR(VLOOKUP($B895,Insumos!$C:$G,5,FALSE)),"",VLOOKUP($B895,Insumos!$C:$G,5,FALSE))</f>
        <v>0</v>
      </c>
      <c r="F895" s="55" t="str">
        <f>+IF(ISERROR(VLOOKUP($B895,Insumos!$C:$G,4,FALSE)),"",VLOOKUP($B895,Insumos!$C:$G,4,FALSE))</f>
        <v>MILILITROS</v>
      </c>
      <c r="G895" s="141">
        <v>10.0</v>
      </c>
      <c r="H895" s="56">
        <f t="shared" si="28"/>
        <v>0</v>
      </c>
    </row>
    <row r="896">
      <c r="A896" s="53">
        <v>9.0</v>
      </c>
      <c r="B896" s="55" t="s">
        <v>133</v>
      </c>
      <c r="C896" s="55" t="str">
        <f>+IF(ISERROR(VLOOKUP($B896,Insumos!$C:$G,3,FALSE)),"",VLOOKUP($B896,Insumos!$C:$G,3,FALSE))</f>
        <v>UNIDAD</v>
      </c>
      <c r="D896" s="56">
        <f>+IF(ISERROR(VLOOKUP($B896,Insumos!$C:$G,2,FALSE)),"",VLOOKUP($B896,Insumos!$C:$G,2,FALSE))</f>
        <v>110</v>
      </c>
      <c r="E896" s="57">
        <f>+IF(ISERROR(VLOOKUP($B896,Insumos!$C:$G,5,FALSE)),"",VLOOKUP($B896,Insumos!$C:$G,5,FALSE))</f>
        <v>1</v>
      </c>
      <c r="F896" s="55" t="str">
        <f>+IF(ISERROR(VLOOKUP($B896,Insumos!$C:$G,4,FALSE)),"",VLOOKUP($B896,Insumos!$C:$G,4,FALSE))</f>
        <v>UNIDAD</v>
      </c>
      <c r="G896" s="141">
        <v>1.0</v>
      </c>
      <c r="H896" s="56">
        <f t="shared" si="28"/>
        <v>110</v>
      </c>
    </row>
    <row r="897">
      <c r="A897" s="53">
        <v>10.0</v>
      </c>
      <c r="B897" s="55" t="s">
        <v>314</v>
      </c>
      <c r="C897" s="55" t="str">
        <f>+IF(ISERROR(VLOOKUP($B897,Insumos!$C:$G,3,FALSE)),"",VLOOKUP($B897,Insumos!$C:$G,3,FALSE))</f>
        <v>UNIDAD</v>
      </c>
      <c r="D897" s="56">
        <f>+IF(ISERROR(VLOOKUP($B897,Insumos!$C:$G,2,FALSE)),"",VLOOKUP($B897,Insumos!$C:$G,2,FALSE))</f>
        <v>10.5</v>
      </c>
      <c r="E897" s="57">
        <f>+IF(ISERROR(VLOOKUP($B897,Insumos!$C:$G,5,FALSE)),"",VLOOKUP($B897,Insumos!$C:$G,5,FALSE))</f>
        <v>1</v>
      </c>
      <c r="F897" s="55" t="str">
        <f>+IF(ISERROR(VLOOKUP($B897,Insumos!$C:$G,4,FALSE)),"",VLOOKUP($B897,Insumos!$C:$G,4,FALSE))</f>
        <v>UNIDAD</v>
      </c>
      <c r="G897" s="141">
        <v>1.0</v>
      </c>
      <c r="H897" s="56">
        <f t="shared" si="28"/>
        <v>10.5</v>
      </c>
    </row>
    <row r="898">
      <c r="A898" s="53">
        <v>11.0</v>
      </c>
      <c r="B898" s="55" t="s">
        <v>311</v>
      </c>
      <c r="C898" s="55" t="str">
        <f>+IF(ISERROR(VLOOKUP($B898,Insumos!$C:$G,3,FALSE)),"",VLOOKUP($B898,Insumos!$C:$G,3,FALSE))</f>
        <v>UNIDAD</v>
      </c>
      <c r="D898" s="56">
        <f>+IF(ISERROR(VLOOKUP($B898,Insumos!$C:$G,2,FALSE)),"",VLOOKUP($B898,Insumos!$C:$G,2,FALSE))</f>
        <v>75.25</v>
      </c>
      <c r="E898" s="57">
        <f>+IF(ISERROR(VLOOKUP($B898,Insumos!$C:$G,5,FALSE)),"",VLOOKUP($B898,Insumos!$C:$G,5,FALSE))</f>
        <v>1</v>
      </c>
      <c r="F898" s="55" t="str">
        <f>+IF(ISERROR(VLOOKUP($B898,Insumos!$C:$G,4,FALSE)),"",VLOOKUP($B898,Insumos!$C:$G,4,FALSE))</f>
        <v>UNIDAD</v>
      </c>
      <c r="G898" s="141">
        <v>1.0</v>
      </c>
      <c r="H898" s="56">
        <f t="shared" si="28"/>
        <v>75.25</v>
      </c>
    </row>
    <row r="899">
      <c r="A899" s="53">
        <v>12.0</v>
      </c>
      <c r="B899" s="55" t="s">
        <v>312</v>
      </c>
      <c r="C899" s="55" t="str">
        <f>+IF(ISERROR(VLOOKUP($B899,Insumos!$C:$G,3,FALSE)),"",VLOOKUP($B899,Insumos!$C:$G,3,FALSE))</f>
        <v>UNIDAD</v>
      </c>
      <c r="D899" s="56">
        <f>+IF(ISERROR(VLOOKUP($B899,Insumos!$C:$G,2,FALSE)),"",VLOOKUP($B899,Insumos!$C:$G,2,FALSE))</f>
        <v>90.25</v>
      </c>
      <c r="E899" s="57">
        <f>+IF(ISERROR(VLOOKUP($B899,Insumos!$C:$G,5,FALSE)),"",VLOOKUP($B899,Insumos!$C:$G,5,FALSE))</f>
        <v>1</v>
      </c>
      <c r="F899" s="55" t="str">
        <f>+IF(ISERROR(VLOOKUP($B899,Insumos!$C:$G,4,FALSE)),"",VLOOKUP($B899,Insumos!$C:$G,4,FALSE))</f>
        <v>UNIDAD</v>
      </c>
      <c r="G899" s="141">
        <v>1.0</v>
      </c>
      <c r="H899" s="56">
        <f t="shared" si="28"/>
        <v>90.25</v>
      </c>
    </row>
    <row r="900">
      <c r="A900" s="53">
        <v>13.0</v>
      </c>
      <c r="B900" s="55" t="s">
        <v>313</v>
      </c>
      <c r="C900" s="55" t="str">
        <f>+IF(ISERROR(VLOOKUP($B900,Insumos!$C:$G,3,FALSE)),"",VLOOKUP($B900,Insumos!$C:$G,3,FALSE))</f>
        <v>GRAMOS</v>
      </c>
      <c r="D900" s="56">
        <f>+IF(ISERROR(VLOOKUP($B900,Insumos!$C:$G,2,FALSE)),"",VLOOKUP($B900,Insumos!$C:$G,2,FALSE))</f>
        <v>6750</v>
      </c>
      <c r="E900" s="57">
        <f>+IF(ISERROR(VLOOKUP($B900,Insumos!$C:$G,5,FALSE)),"",VLOOKUP($B900,Insumos!$C:$G,5,FALSE))</f>
        <v>1000</v>
      </c>
      <c r="F900" s="55" t="str">
        <f>+IF(ISERROR(VLOOKUP($B900,Insumos!$C:$G,4,FALSE)),"",VLOOKUP($B900,Insumos!$C:$G,4,FALSE))</f>
        <v>GRAMOS</v>
      </c>
      <c r="G900" s="141">
        <v>8.0</v>
      </c>
      <c r="H900" s="56">
        <f t="shared" si="28"/>
        <v>54</v>
      </c>
    </row>
    <row r="901">
      <c r="A901" s="53">
        <v>14.0</v>
      </c>
      <c r="B901" s="55" t="s">
        <v>156</v>
      </c>
      <c r="C901" s="55" t="str">
        <f>+IF(ISERROR(VLOOKUP($B901,Insumos!$C:$G,3,FALSE)),"",VLOOKUP($B901,Insumos!$C:$G,3,FALSE))</f>
        <v>GRAMOS</v>
      </c>
      <c r="D901" s="56">
        <f>+IF(ISERROR(VLOOKUP($B901,Insumos!$C:$G,2,FALSE)),"",VLOOKUP($B901,Insumos!$C:$G,2,FALSE))</f>
        <v>909</v>
      </c>
      <c r="E901" s="57">
        <f>+IF(ISERROR(VLOOKUP($B901,Insumos!$C:$G,5,FALSE)),"",VLOOKUP($B901,Insumos!$C:$G,5,FALSE))</f>
        <v>1000</v>
      </c>
      <c r="F901" s="55" t="str">
        <f>+IF(ISERROR(VLOOKUP($B901,Insumos!$C:$G,4,FALSE)),"",VLOOKUP($B901,Insumos!$C:$G,4,FALSE))</f>
        <v>GRAMOS</v>
      </c>
      <c r="G901" s="141">
        <v>8.0</v>
      </c>
      <c r="H901" s="56">
        <f t="shared" si="28"/>
        <v>7.27</v>
      </c>
    </row>
    <row r="902">
      <c r="A902" s="53">
        <v>15.0</v>
      </c>
      <c r="B902" s="55" t="s">
        <v>303</v>
      </c>
      <c r="C902" s="55" t="str">
        <f>+IF(ISERROR(VLOOKUP($B902,Insumos!$C:$G,3,FALSE)),"",VLOOKUP($B902,Insumos!$C:$G,3,FALSE))</f>
        <v>UNIDAD</v>
      </c>
      <c r="D902" s="56">
        <f>+IF(ISERROR(VLOOKUP($B902,Insumos!$C:$G,2,FALSE)),"",VLOOKUP($B902,Insumos!$C:$G,2,FALSE))</f>
        <v>10</v>
      </c>
      <c r="E902" s="57">
        <f>+IF(ISERROR(VLOOKUP($B902,Insumos!$C:$G,5,FALSE)),"",VLOOKUP($B902,Insumos!$C:$G,5,FALSE))</f>
        <v>1</v>
      </c>
      <c r="F902" s="55" t="str">
        <f>+IF(ISERROR(VLOOKUP($B902,Insumos!$C:$G,4,FALSE)),"",VLOOKUP($B902,Insumos!$C:$G,4,FALSE))</f>
        <v>UNIDAD</v>
      </c>
      <c r="G902" s="141">
        <v>2.0</v>
      </c>
      <c r="H902" s="56">
        <f t="shared" si="28"/>
        <v>20</v>
      </c>
    </row>
    <row r="903">
      <c r="A903" s="53">
        <v>16.0</v>
      </c>
      <c r="B903" s="55" t="s">
        <v>304</v>
      </c>
      <c r="C903" s="55" t="str">
        <f>+IF(ISERROR(VLOOKUP($B903,Insumos!$C:$G,3,FALSE)),"",VLOOKUP($B903,Insumos!$C:$G,3,FALSE))</f>
        <v>UNIDAD</v>
      </c>
      <c r="D903" s="56">
        <f>+IF(ISERROR(VLOOKUP($B903,Insumos!$C:$G,2,FALSE)),"",VLOOKUP($B903,Insumos!$C:$G,2,FALSE))</f>
        <v>9</v>
      </c>
      <c r="E903" s="57">
        <f>+IF(ISERROR(VLOOKUP($B903,Insumos!$C:$G,5,FALSE)),"",VLOOKUP($B903,Insumos!$C:$G,5,FALSE))</f>
        <v>1</v>
      </c>
      <c r="F903" s="55" t="str">
        <f>+IF(ISERROR(VLOOKUP($B903,Insumos!$C:$G,4,FALSE)),"",VLOOKUP($B903,Insumos!$C:$G,4,FALSE))</f>
        <v>UNIDAD</v>
      </c>
      <c r="G903" s="141">
        <v>2.0</v>
      </c>
      <c r="H903" s="56">
        <f t="shared" si="28"/>
        <v>18</v>
      </c>
    </row>
    <row r="904">
      <c r="A904" s="53">
        <v>17.0</v>
      </c>
      <c r="B904" s="55" t="s">
        <v>315</v>
      </c>
      <c r="C904" s="55" t="str">
        <f>+IF(ISERROR(VLOOKUP($B904,Insumos!$C:$G,3,FALSE)),"",VLOOKUP($B904,Insumos!$C:$G,3,FALSE))</f>
        <v>UNIDAD</v>
      </c>
      <c r="D904" s="56">
        <f>+IF(ISERROR(VLOOKUP($B904,Insumos!$C:$G,2,FALSE)),"",VLOOKUP($B904,Insumos!$C:$G,2,FALSE))</f>
        <v>170</v>
      </c>
      <c r="E904" s="57">
        <f>+IF(ISERROR(VLOOKUP($B904,Insumos!$C:$G,5,FALSE)),"",VLOOKUP($B904,Insumos!$C:$G,5,FALSE))</f>
        <v>1</v>
      </c>
      <c r="F904" s="55" t="str">
        <f>+IF(ISERROR(VLOOKUP($B904,Insumos!$C:$G,4,FALSE)),"",VLOOKUP($B904,Insumos!$C:$G,4,FALSE))</f>
        <v>UNIDAD</v>
      </c>
      <c r="G904" s="141">
        <v>1.0</v>
      </c>
      <c r="H904" s="56">
        <f t="shared" si="28"/>
        <v>170</v>
      </c>
    </row>
    <row r="905">
      <c r="A905" s="53">
        <v>18.0</v>
      </c>
      <c r="B905" s="153"/>
      <c r="C905" s="55" t="str">
        <f>+IF(ISERROR(VLOOKUP($B905,Insumos!$C:$G,3,FALSE)),"",VLOOKUP($B905,Insumos!$C:$G,3,FALSE))</f>
        <v/>
      </c>
      <c r="D905" s="56" t="str">
        <f>+IF(ISERROR(VLOOKUP($B905,Insumos!$C:$G,2,FALSE)),"",VLOOKUP($B905,Insumos!$C:$G,2,FALSE))</f>
        <v/>
      </c>
      <c r="E905" s="57" t="str">
        <f>+IF(ISERROR(VLOOKUP($B905,Insumos!$C:$G,5,FALSE)),"",VLOOKUP($B905,Insumos!$C:$G,5,FALSE))</f>
        <v/>
      </c>
      <c r="F905" s="55" t="str">
        <f>+IF(ISERROR(VLOOKUP($B905,Insumos!$C:$G,4,FALSE)),"",VLOOKUP($B905,Insumos!$C:$G,4,FALSE))</f>
        <v/>
      </c>
      <c r="G905" s="141"/>
      <c r="H905" s="56">
        <f t="shared" si="28"/>
        <v>0</v>
      </c>
    </row>
    <row r="906">
      <c r="A906" s="53">
        <v>19.0</v>
      </c>
      <c r="B906" s="153"/>
      <c r="C906" s="55" t="str">
        <f>+IF(ISERROR(VLOOKUP($B906,Insumos!$C:$G,3,FALSE)),"",VLOOKUP($B906,Insumos!$C:$G,3,FALSE))</f>
        <v/>
      </c>
      <c r="D906" s="56" t="str">
        <f>+IF(ISERROR(VLOOKUP($B906,Insumos!$C:$G,2,FALSE)),"",VLOOKUP($B906,Insumos!$C:$G,2,FALSE))</f>
        <v/>
      </c>
      <c r="E906" s="57" t="str">
        <f>+IF(ISERROR(VLOOKUP($B906,Insumos!$C:$G,5,FALSE)),"",VLOOKUP($B906,Insumos!$C:$G,5,FALSE))</f>
        <v/>
      </c>
      <c r="F906" s="55" t="str">
        <f>+IF(ISERROR(VLOOKUP($B906,Insumos!$C:$G,4,FALSE)),"",VLOOKUP($B906,Insumos!$C:$G,4,FALSE))</f>
        <v/>
      </c>
      <c r="G906" s="141"/>
      <c r="H906" s="56">
        <f t="shared" si="28"/>
        <v>0</v>
      </c>
    </row>
    <row r="907">
      <c r="A907" s="53">
        <v>20.0</v>
      </c>
      <c r="B907" s="153"/>
      <c r="C907" s="55" t="str">
        <f>+IF(ISERROR(VLOOKUP($B907,Insumos!$C:$G,3,FALSE)),"",VLOOKUP($B907,Insumos!$C:$G,3,FALSE))</f>
        <v/>
      </c>
      <c r="D907" s="56" t="str">
        <f>+IF(ISERROR(VLOOKUP($B907,Insumos!$C:$G,2,FALSE)),"",VLOOKUP($B907,Insumos!$C:$G,2,FALSE))</f>
        <v/>
      </c>
      <c r="E907" s="57" t="str">
        <f>+IF(ISERROR(VLOOKUP($B907,Insumos!$C:$G,5,FALSE)),"",VLOOKUP($B907,Insumos!$C:$G,5,FALSE))</f>
        <v/>
      </c>
      <c r="F907" s="55" t="str">
        <f>+IF(ISERROR(VLOOKUP($B907,Insumos!$C:$G,4,FALSE)),"",VLOOKUP($B907,Insumos!$C:$G,4,FALSE))</f>
        <v/>
      </c>
      <c r="G907" s="141"/>
      <c r="H907" s="56">
        <f t="shared" si="28"/>
        <v>0</v>
      </c>
    </row>
    <row r="908">
      <c r="A908" s="53">
        <v>21.0</v>
      </c>
      <c r="B908" s="153"/>
      <c r="C908" s="55" t="str">
        <f>+IF(ISERROR(VLOOKUP($B908,Insumos!$C:$G,3,FALSE)),"",VLOOKUP($B908,Insumos!$C:$G,3,FALSE))</f>
        <v/>
      </c>
      <c r="D908" s="56" t="str">
        <f>+IF(ISERROR(VLOOKUP($B908,Insumos!$C:$G,2,FALSE)),"",VLOOKUP($B908,Insumos!$C:$G,2,FALSE))</f>
        <v/>
      </c>
      <c r="E908" s="57" t="str">
        <f>+IF(ISERROR(VLOOKUP($B908,Insumos!$C:$G,5,FALSE)),"",VLOOKUP($B908,Insumos!$C:$G,5,FALSE))</f>
        <v/>
      </c>
      <c r="F908" s="55" t="str">
        <f>+IF(ISERROR(VLOOKUP($B908,Insumos!$C:$G,4,FALSE)),"",VLOOKUP($B908,Insumos!$C:$G,4,FALSE))</f>
        <v/>
      </c>
      <c r="G908" s="141"/>
      <c r="H908" s="56">
        <f t="shared" si="28"/>
        <v>0</v>
      </c>
    </row>
    <row r="909">
      <c r="A909" s="42"/>
      <c r="B909" s="140"/>
      <c r="C909" s="41"/>
      <c r="D909" s="44"/>
      <c r="E909" s="45"/>
      <c r="F909" s="41"/>
      <c r="G909" s="67" t="s">
        <v>566</v>
      </c>
      <c r="H909" s="68">
        <f>+SUM(H888:H908)</f>
        <v>1117.14</v>
      </c>
    </row>
    <row r="910">
      <c r="A910" s="42"/>
      <c r="B910" s="140"/>
      <c r="C910" s="41"/>
      <c r="D910" s="44"/>
      <c r="E910" s="45"/>
      <c r="F910" s="41"/>
      <c r="G910" s="67" t="s">
        <v>569</v>
      </c>
      <c r="H910" s="142">
        <f>+H909/10</f>
        <v>111.714</v>
      </c>
    </row>
    <row r="911">
      <c r="A911" s="42"/>
      <c r="B911" s="140"/>
      <c r="C911" s="41"/>
      <c r="D911" s="44"/>
      <c r="E911" s="45"/>
      <c r="F911" s="41"/>
      <c r="G911" s="67" t="s">
        <v>570</v>
      </c>
      <c r="H911" s="143">
        <f>(H909+H910)*1.19</f>
        <v>1462.33626</v>
      </c>
    </row>
    <row r="912">
      <c r="A912" s="42"/>
      <c r="B912" s="140"/>
      <c r="C912" s="41"/>
      <c r="D912" s="44"/>
      <c r="E912" s="45"/>
      <c r="F912" s="41"/>
      <c r="G912" s="67" t="s">
        <v>571</v>
      </c>
      <c r="H912" s="144">
        <f>+H911/H913</f>
        <v>0.2253214576</v>
      </c>
    </row>
    <row r="913">
      <c r="A913" s="42"/>
      <c r="B913" s="140"/>
      <c r="C913" s="41"/>
      <c r="D913" s="44"/>
      <c r="E913" s="45"/>
      <c r="F913" s="41"/>
      <c r="G913" s="67" t="s">
        <v>572</v>
      </c>
      <c r="H913" s="145">
        <v>6490.0</v>
      </c>
    </row>
    <row r="916">
      <c r="A916" s="138" t="s">
        <v>562</v>
      </c>
      <c r="B916" s="139" t="s">
        <v>677</v>
      </c>
      <c r="C916" s="34"/>
      <c r="D916" s="35"/>
      <c r="E916" s="36"/>
      <c r="F916" s="37"/>
      <c r="G916" s="38"/>
      <c r="H916" s="35"/>
    </row>
    <row r="917">
      <c r="A917" s="42"/>
      <c r="B917" s="140"/>
      <c r="C917" s="42"/>
      <c r="D917" s="44"/>
      <c r="E917" s="45"/>
      <c r="F917" s="42"/>
      <c r="G917" s="46"/>
      <c r="H917" s="44"/>
    </row>
    <row r="918">
      <c r="A918" s="48" t="s">
        <v>476</v>
      </c>
      <c r="B918" s="48" t="s">
        <v>477</v>
      </c>
      <c r="C918" s="48" t="s">
        <v>478</v>
      </c>
      <c r="D918" s="49" t="s">
        <v>564</v>
      </c>
      <c r="E918" s="50" t="s">
        <v>10</v>
      </c>
      <c r="F918" s="48" t="s">
        <v>480</v>
      </c>
      <c r="G918" s="51" t="s">
        <v>481</v>
      </c>
      <c r="H918" s="49" t="s">
        <v>565</v>
      </c>
    </row>
    <row r="919">
      <c r="A919" s="53">
        <v>1.0</v>
      </c>
      <c r="B919" s="55" t="s">
        <v>52</v>
      </c>
      <c r="C919" s="55" t="str">
        <f>+IF(ISERROR(VLOOKUP($B919,Insumos!$C:$G,3,FALSE)),"",VLOOKUP($B919,Insumos!$C:$G,3,FALSE))</f>
        <v>UNIDAD</v>
      </c>
      <c r="D919" s="56">
        <f>+IF(ISERROR(VLOOKUP($B919,Insumos!$C:$G,2,FALSE)),"",VLOOKUP($B919,Insumos!$C:$G,2,FALSE))</f>
        <v>5000</v>
      </c>
      <c r="E919" s="57">
        <f>+IF(ISERROR(VLOOKUP($B919,Insumos!$C:$G,5,FALSE)),"",VLOOKUP($B919,Insumos!$C:$G,5,FALSE))</f>
        <v>100</v>
      </c>
      <c r="F919" s="55" t="str">
        <f>+IF(ISERROR(VLOOKUP($B919,Insumos!$C:$G,4,FALSE)),"",VLOOKUP($B919,Insumos!$C:$G,4,FALSE))</f>
        <v>UNIDAD</v>
      </c>
      <c r="G919" s="141">
        <v>1.0</v>
      </c>
      <c r="H919" s="56">
        <f t="shared" ref="H919:H939" si="29">IF(ISERROR(ROUND(+D919/E919*G919,2)),0,ROUND(+D919/E919*G919,2))</f>
        <v>50</v>
      </c>
    </row>
    <row r="920">
      <c r="A920" s="53">
        <v>2.0</v>
      </c>
      <c r="B920" s="55" t="s">
        <v>242</v>
      </c>
      <c r="C920" s="55" t="str">
        <f>+IF(ISERROR(VLOOKUP($B920,Insumos!$C:$G,3,FALSE)),"",VLOOKUP($B920,Insumos!$C:$G,3,FALSE))</f>
        <v>GRAMOS</v>
      </c>
      <c r="D920" s="56">
        <f>+IF(ISERROR(VLOOKUP($B920,Insumos!$C:$G,2,FALSE)),"",VLOOKUP($B920,Insumos!$C:$G,2,FALSE))</f>
        <v>3277</v>
      </c>
      <c r="E920" s="57">
        <f>+IF(ISERROR(VLOOKUP($B920,Insumos!$C:$G,5,FALSE)),"",VLOOKUP($B920,Insumos!$C:$G,5,FALSE))</f>
        <v>1000</v>
      </c>
      <c r="F920" s="55" t="str">
        <f>+IF(ISERROR(VLOOKUP($B920,Insumos!$C:$G,4,FALSE)),"",VLOOKUP($B920,Insumos!$C:$G,4,FALSE))</f>
        <v>GRAMOS</v>
      </c>
      <c r="G920" s="141">
        <v>40.0</v>
      </c>
      <c r="H920" s="56">
        <f t="shared" si="29"/>
        <v>131.08</v>
      </c>
    </row>
    <row r="921">
      <c r="A921" s="53">
        <v>3.0</v>
      </c>
      <c r="B921" s="55" t="s">
        <v>98</v>
      </c>
      <c r="C921" s="55" t="str">
        <f>+IF(ISERROR(VLOOKUP($B921,Insumos!$C:$G,3,FALSE)),"",VLOOKUP($B921,Insumos!$C:$G,3,FALSE))</f>
        <v>GRAMOS</v>
      </c>
      <c r="D921" s="56">
        <f>+IF(ISERROR(VLOOKUP($B921,Insumos!$C:$G,2,FALSE)),"",VLOOKUP($B921,Insumos!$C:$G,2,FALSE))</f>
        <v>3361</v>
      </c>
      <c r="E921" s="57">
        <f>+IF(ISERROR(VLOOKUP($B921,Insumos!$C:$G,5,FALSE)),"",VLOOKUP($B921,Insumos!$C:$G,5,FALSE))</f>
        <v>1000</v>
      </c>
      <c r="F921" s="55" t="str">
        <f>+IF(ISERROR(VLOOKUP($B921,Insumos!$C:$G,4,FALSE)),"",VLOOKUP($B921,Insumos!$C:$G,4,FALSE))</f>
        <v>GRAMOS</v>
      </c>
      <c r="G921" s="141">
        <v>40.0</v>
      </c>
      <c r="H921" s="56">
        <f t="shared" si="29"/>
        <v>134.44</v>
      </c>
    </row>
    <row r="922">
      <c r="A922" s="53">
        <v>4.0</v>
      </c>
      <c r="B922" s="55" t="s">
        <v>420</v>
      </c>
      <c r="C922" s="55" t="str">
        <f>+IF(ISERROR(VLOOKUP($B922,Insumos!$C:$G,3,FALSE)),"",VLOOKUP($B922,Insumos!$C:$G,3,FALSE))</f>
        <v>GRAMOS</v>
      </c>
      <c r="D922" s="56">
        <f>+IF(ISERROR(VLOOKUP($B922,Insumos!$C:$G,2,FALSE)),"",VLOOKUP($B922,Insumos!$C:$G,2,FALSE))</f>
        <v>1500</v>
      </c>
      <c r="E922" s="57">
        <f>+IF(ISERROR(VLOOKUP($B922,Insumos!$C:$G,5,FALSE)),"",VLOOKUP($B922,Insumos!$C:$G,5,FALSE))</f>
        <v>1000</v>
      </c>
      <c r="F922" s="55" t="str">
        <f>+IF(ISERROR(VLOOKUP($B922,Insumos!$C:$G,4,FALSE)),"",VLOOKUP($B922,Insumos!$C:$G,4,FALSE))</f>
        <v>GRAMOS</v>
      </c>
      <c r="G922" s="141">
        <v>5.0</v>
      </c>
      <c r="H922" s="56">
        <f t="shared" si="29"/>
        <v>7.5</v>
      </c>
    </row>
    <row r="923">
      <c r="A923" s="53">
        <v>5.0</v>
      </c>
      <c r="B923" s="55" t="s">
        <v>56</v>
      </c>
      <c r="C923" s="55" t="str">
        <f>+IF(ISERROR(VLOOKUP($B923,Insumos!$C:$G,3,FALSE)),"",VLOOKUP($B923,Insumos!$C:$G,3,FALSE))</f>
        <v>GRAMOS</v>
      </c>
      <c r="D923" s="56">
        <f>+IF(ISERROR(VLOOKUP($B923,Insumos!$C:$G,2,FALSE)),"",VLOOKUP($B923,Insumos!$C:$G,2,FALSE))</f>
        <v>1690</v>
      </c>
      <c r="E923" s="57">
        <f>+IF(ISERROR(VLOOKUP($B923,Insumos!$C:$G,5,FALSE)),"",VLOOKUP($B923,Insumos!$C:$G,5,FALSE))</f>
        <v>1000</v>
      </c>
      <c r="F923" s="55" t="str">
        <f>+IF(ISERROR(VLOOKUP($B923,Insumos!$C:$G,4,FALSE)),"",VLOOKUP($B923,Insumos!$C:$G,4,FALSE))</f>
        <v>GRAMOS</v>
      </c>
      <c r="G923" s="141">
        <v>5.0</v>
      </c>
      <c r="H923" s="56">
        <f t="shared" si="29"/>
        <v>8.45</v>
      </c>
    </row>
    <row r="924">
      <c r="A924" s="53">
        <v>6.0</v>
      </c>
      <c r="B924" s="55" t="s">
        <v>86</v>
      </c>
      <c r="C924" s="55" t="str">
        <f>+IF(ISERROR(VLOOKUP($B924,Insumos!$C:$G,3,FALSE)),"",VLOOKUP($B924,Insumos!$C:$G,3,FALSE))</f>
        <v>MILILITROS</v>
      </c>
      <c r="D924" s="56">
        <f>+IF(ISERROR(VLOOKUP($B924,Insumos!$C:$G,2,FALSE)),"",VLOOKUP($B924,Insumos!$C:$G,2,FALSE))</f>
        <v>0</v>
      </c>
      <c r="E924" s="57">
        <f>+IF(ISERROR(VLOOKUP($B924,Insumos!$C:$G,5,FALSE)),"",VLOOKUP($B924,Insumos!$C:$G,5,FALSE))</f>
        <v>0</v>
      </c>
      <c r="F924" s="55" t="str">
        <f>+IF(ISERROR(VLOOKUP($B924,Insumos!$C:$G,4,FALSE)),"",VLOOKUP($B924,Insumos!$C:$G,4,FALSE))</f>
        <v>MILILITROS</v>
      </c>
      <c r="G924" s="141">
        <v>5.0</v>
      </c>
      <c r="H924" s="56">
        <f t="shared" si="29"/>
        <v>0</v>
      </c>
    </row>
    <row r="925">
      <c r="A925" s="53">
        <v>7.0</v>
      </c>
      <c r="B925" s="55" t="s">
        <v>232</v>
      </c>
      <c r="C925" s="55" t="str">
        <f>+IF(ISERROR(VLOOKUP($B925,Insumos!$C:$G,3,FALSE)),"",VLOOKUP($B925,Insumos!$C:$G,3,FALSE))</f>
        <v>GRAMOS</v>
      </c>
      <c r="D925" s="56">
        <f>+IF(ISERROR(VLOOKUP($B925,Insumos!$C:$G,2,FALSE)),"",VLOOKUP($B925,Insumos!$C:$G,2,FALSE))</f>
        <v>3529.411765</v>
      </c>
      <c r="E925" s="57">
        <f>+IF(ISERROR(VLOOKUP($B925,Insumos!$C:$G,5,FALSE)),"",VLOOKUP($B925,Insumos!$C:$G,5,FALSE))</f>
        <v>1000</v>
      </c>
      <c r="F925" s="55" t="str">
        <f>+IF(ISERROR(VLOOKUP($B925,Insumos!$C:$G,4,FALSE)),"",VLOOKUP($B925,Insumos!$C:$G,4,FALSE))</f>
        <v>GRAMOS</v>
      </c>
      <c r="G925" s="141">
        <v>40.0</v>
      </c>
      <c r="H925" s="56">
        <f t="shared" si="29"/>
        <v>141.18</v>
      </c>
    </row>
    <row r="926">
      <c r="A926" s="53">
        <v>8.0</v>
      </c>
      <c r="B926" s="55" t="s">
        <v>248</v>
      </c>
      <c r="C926" s="55" t="str">
        <f>+IF(ISERROR(VLOOKUP($B926,Insumos!$C:$G,3,FALSE)),"",VLOOKUP($B926,Insumos!$C:$G,3,FALSE))</f>
        <v>GRAMOS</v>
      </c>
      <c r="D926" s="56">
        <f>+IF(ISERROR(VLOOKUP($B926,Insumos!$C:$G,2,FALSE)),"",VLOOKUP($B926,Insumos!$C:$G,2,FALSE))</f>
        <v>3900</v>
      </c>
      <c r="E926" s="57">
        <f>+IF(ISERROR(VLOOKUP($B926,Insumos!$C:$G,5,FALSE)),"",VLOOKUP($B926,Insumos!$C:$G,5,FALSE))</f>
        <v>900</v>
      </c>
      <c r="F926" s="55" t="str">
        <f>+IF(ISERROR(VLOOKUP($B926,Insumos!$C:$G,4,FALSE)),"",VLOOKUP($B926,Insumos!$C:$G,4,FALSE))</f>
        <v>GRAMOS</v>
      </c>
      <c r="G926" s="141">
        <v>20.0</v>
      </c>
      <c r="H926" s="56">
        <f t="shared" si="29"/>
        <v>86.67</v>
      </c>
    </row>
    <row r="927">
      <c r="A927" s="53">
        <v>9.0</v>
      </c>
      <c r="B927" s="55" t="s">
        <v>420</v>
      </c>
      <c r="C927" s="55" t="str">
        <f>+IF(ISERROR(VLOOKUP($B927,Insumos!$C:$G,3,FALSE)),"",VLOOKUP($B927,Insumos!$C:$G,3,FALSE))</f>
        <v>GRAMOS</v>
      </c>
      <c r="D927" s="56">
        <f>+IF(ISERROR(VLOOKUP($B927,Insumos!$C:$G,2,FALSE)),"",VLOOKUP($B927,Insumos!$C:$G,2,FALSE))</f>
        <v>1500</v>
      </c>
      <c r="E927" s="57">
        <f>+IF(ISERROR(VLOOKUP($B927,Insumos!$C:$G,5,FALSE)),"",VLOOKUP($B927,Insumos!$C:$G,5,FALSE))</f>
        <v>1000</v>
      </c>
      <c r="F927" s="55" t="str">
        <f>+IF(ISERROR(VLOOKUP($B927,Insumos!$C:$G,4,FALSE)),"",VLOOKUP($B927,Insumos!$C:$G,4,FALSE))</f>
        <v>GRAMOS</v>
      </c>
      <c r="G927" s="141">
        <v>10.0</v>
      </c>
      <c r="H927" s="56">
        <f t="shared" si="29"/>
        <v>15</v>
      </c>
    </row>
    <row r="928">
      <c r="A928" s="53">
        <v>10.0</v>
      </c>
      <c r="B928" s="55" t="s">
        <v>86</v>
      </c>
      <c r="C928" s="55" t="str">
        <f>+IF(ISERROR(VLOOKUP($B928,Insumos!$C:$G,3,FALSE)),"",VLOOKUP($B928,Insumos!$C:$G,3,FALSE))</f>
        <v>MILILITROS</v>
      </c>
      <c r="D928" s="56">
        <f>+IF(ISERROR(VLOOKUP($B928,Insumos!$C:$G,2,FALSE)),"",VLOOKUP($B928,Insumos!$C:$G,2,FALSE))</f>
        <v>0</v>
      </c>
      <c r="E928" s="57">
        <f>+IF(ISERROR(VLOOKUP($B928,Insumos!$C:$G,5,FALSE)),"",VLOOKUP($B928,Insumos!$C:$G,5,FALSE))</f>
        <v>0</v>
      </c>
      <c r="F928" s="55" t="str">
        <f>+IF(ISERROR(VLOOKUP($B928,Insumos!$C:$G,4,FALSE)),"",VLOOKUP($B928,Insumos!$C:$G,4,FALSE))</f>
        <v>MILILITROS</v>
      </c>
      <c r="G928" s="141">
        <v>10.0</v>
      </c>
      <c r="H928" s="56">
        <f t="shared" si="29"/>
        <v>0</v>
      </c>
    </row>
    <row r="929">
      <c r="A929" s="53">
        <v>11.0</v>
      </c>
      <c r="B929" s="55" t="s">
        <v>56</v>
      </c>
      <c r="C929" s="55" t="str">
        <f>+IF(ISERROR(VLOOKUP($B929,Insumos!$C:$G,3,FALSE)),"",VLOOKUP($B929,Insumos!$C:$G,3,FALSE))</f>
        <v>GRAMOS</v>
      </c>
      <c r="D929" s="56">
        <f>+IF(ISERROR(VLOOKUP($B929,Insumos!$C:$G,2,FALSE)),"",VLOOKUP($B929,Insumos!$C:$G,2,FALSE))</f>
        <v>1690</v>
      </c>
      <c r="E929" s="57">
        <f>+IF(ISERROR(VLOOKUP($B929,Insumos!$C:$G,5,FALSE)),"",VLOOKUP($B929,Insumos!$C:$G,5,FALSE))</f>
        <v>1000</v>
      </c>
      <c r="F929" s="55" t="str">
        <f>+IF(ISERROR(VLOOKUP($B929,Insumos!$C:$G,4,FALSE)),"",VLOOKUP($B929,Insumos!$C:$G,4,FALSE))</f>
        <v>GRAMOS</v>
      </c>
      <c r="G929" s="141">
        <v>10.0</v>
      </c>
      <c r="H929" s="56">
        <f t="shared" si="29"/>
        <v>16.9</v>
      </c>
    </row>
    <row r="930">
      <c r="A930" s="53">
        <v>12.0</v>
      </c>
      <c r="B930" s="55" t="s">
        <v>133</v>
      </c>
      <c r="C930" s="55" t="str">
        <f>+IF(ISERROR(VLOOKUP($B930,Insumos!$C:$G,3,FALSE)),"",VLOOKUP($B930,Insumos!$C:$G,3,FALSE))</f>
        <v>UNIDAD</v>
      </c>
      <c r="D930" s="56">
        <f>+IF(ISERROR(VLOOKUP($B930,Insumos!$C:$G,2,FALSE)),"",VLOOKUP($B930,Insumos!$C:$G,2,FALSE))</f>
        <v>110</v>
      </c>
      <c r="E930" s="57">
        <f>+IF(ISERROR(VLOOKUP($B930,Insumos!$C:$G,5,FALSE)),"",VLOOKUP($B930,Insumos!$C:$G,5,FALSE))</f>
        <v>1</v>
      </c>
      <c r="F930" s="55" t="str">
        <f>+IF(ISERROR(VLOOKUP($B930,Insumos!$C:$G,4,FALSE)),"",VLOOKUP($B930,Insumos!$C:$G,4,FALSE))</f>
        <v>UNIDAD</v>
      </c>
      <c r="G930" s="141">
        <v>1.0</v>
      </c>
      <c r="H930" s="56">
        <f t="shared" si="29"/>
        <v>110</v>
      </c>
    </row>
    <row r="931">
      <c r="A931" s="53">
        <v>13.0</v>
      </c>
      <c r="B931" s="55" t="s">
        <v>314</v>
      </c>
      <c r="C931" s="55" t="str">
        <f>+IF(ISERROR(VLOOKUP($B931,Insumos!$C:$G,3,FALSE)),"",VLOOKUP($B931,Insumos!$C:$G,3,FALSE))</f>
        <v>UNIDAD</v>
      </c>
      <c r="D931" s="56">
        <f>+IF(ISERROR(VLOOKUP($B931,Insumos!$C:$G,2,FALSE)),"",VLOOKUP($B931,Insumos!$C:$G,2,FALSE))</f>
        <v>10.5</v>
      </c>
      <c r="E931" s="57">
        <f>+IF(ISERROR(VLOOKUP($B931,Insumos!$C:$G,5,FALSE)),"",VLOOKUP($B931,Insumos!$C:$G,5,FALSE))</f>
        <v>1</v>
      </c>
      <c r="F931" s="55" t="str">
        <f>+IF(ISERROR(VLOOKUP($B931,Insumos!$C:$G,4,FALSE)),"",VLOOKUP($B931,Insumos!$C:$G,4,FALSE))</f>
        <v>UNIDAD</v>
      </c>
      <c r="G931" s="141">
        <v>1.0</v>
      </c>
      <c r="H931" s="56">
        <f t="shared" si="29"/>
        <v>10.5</v>
      </c>
    </row>
    <row r="932">
      <c r="A932" s="53">
        <v>14.0</v>
      </c>
      <c r="B932" s="55" t="s">
        <v>311</v>
      </c>
      <c r="C932" s="55" t="str">
        <f>+IF(ISERROR(VLOOKUP($B932,Insumos!$C:$G,3,FALSE)),"",VLOOKUP($B932,Insumos!$C:$G,3,FALSE))</f>
        <v>UNIDAD</v>
      </c>
      <c r="D932" s="56">
        <f>+IF(ISERROR(VLOOKUP($B932,Insumos!$C:$G,2,FALSE)),"",VLOOKUP($B932,Insumos!$C:$G,2,FALSE))</f>
        <v>75.25</v>
      </c>
      <c r="E932" s="57">
        <f>+IF(ISERROR(VLOOKUP($B932,Insumos!$C:$G,5,FALSE)),"",VLOOKUP($B932,Insumos!$C:$G,5,FALSE))</f>
        <v>1</v>
      </c>
      <c r="F932" s="55" t="str">
        <f>+IF(ISERROR(VLOOKUP($B932,Insumos!$C:$G,4,FALSE)),"",VLOOKUP($B932,Insumos!$C:$G,4,FALSE))</f>
        <v>UNIDAD</v>
      </c>
      <c r="G932" s="141">
        <v>1.0</v>
      </c>
      <c r="H932" s="56">
        <f t="shared" si="29"/>
        <v>75.25</v>
      </c>
    </row>
    <row r="933">
      <c r="A933" s="53">
        <v>15.0</v>
      </c>
      <c r="B933" s="55" t="s">
        <v>312</v>
      </c>
      <c r="C933" s="55" t="str">
        <f>+IF(ISERROR(VLOOKUP($B933,Insumos!$C:$G,3,FALSE)),"",VLOOKUP($B933,Insumos!$C:$G,3,FALSE))</f>
        <v>UNIDAD</v>
      </c>
      <c r="D933" s="56">
        <f>+IF(ISERROR(VLOOKUP($B933,Insumos!$C:$G,2,FALSE)),"",VLOOKUP($B933,Insumos!$C:$G,2,FALSE))</f>
        <v>90.25</v>
      </c>
      <c r="E933" s="57">
        <f>+IF(ISERROR(VLOOKUP($B933,Insumos!$C:$G,5,FALSE)),"",VLOOKUP($B933,Insumos!$C:$G,5,FALSE))</f>
        <v>1</v>
      </c>
      <c r="F933" s="55" t="str">
        <f>+IF(ISERROR(VLOOKUP($B933,Insumos!$C:$G,4,FALSE)),"",VLOOKUP($B933,Insumos!$C:$G,4,FALSE))</f>
        <v>UNIDAD</v>
      </c>
      <c r="G933" s="141">
        <v>1.0</v>
      </c>
      <c r="H933" s="56">
        <f t="shared" si="29"/>
        <v>90.25</v>
      </c>
    </row>
    <row r="934">
      <c r="A934" s="53">
        <v>16.0</v>
      </c>
      <c r="B934" s="55" t="s">
        <v>313</v>
      </c>
      <c r="C934" s="55" t="str">
        <f>+IF(ISERROR(VLOOKUP($B934,Insumos!$C:$G,3,FALSE)),"",VLOOKUP($B934,Insumos!$C:$G,3,FALSE))</f>
        <v>GRAMOS</v>
      </c>
      <c r="D934" s="56">
        <f>+IF(ISERROR(VLOOKUP($B934,Insumos!$C:$G,2,FALSE)),"",VLOOKUP($B934,Insumos!$C:$G,2,FALSE))</f>
        <v>6750</v>
      </c>
      <c r="E934" s="57">
        <f>+IF(ISERROR(VLOOKUP($B934,Insumos!$C:$G,5,FALSE)),"",VLOOKUP($B934,Insumos!$C:$G,5,FALSE))</f>
        <v>1000</v>
      </c>
      <c r="F934" s="55" t="str">
        <f>+IF(ISERROR(VLOOKUP($B934,Insumos!$C:$G,4,FALSE)),"",VLOOKUP($B934,Insumos!$C:$G,4,FALSE))</f>
        <v>GRAMOS</v>
      </c>
      <c r="G934" s="141">
        <v>8.0</v>
      </c>
      <c r="H934" s="56">
        <f t="shared" si="29"/>
        <v>54</v>
      </c>
    </row>
    <row r="935">
      <c r="A935" s="53">
        <v>17.0</v>
      </c>
      <c r="B935" s="55" t="s">
        <v>156</v>
      </c>
      <c r="C935" s="55" t="str">
        <f>+IF(ISERROR(VLOOKUP($B935,Insumos!$C:$G,3,FALSE)),"",VLOOKUP($B935,Insumos!$C:$G,3,FALSE))</f>
        <v>GRAMOS</v>
      </c>
      <c r="D935" s="56">
        <f>+IF(ISERROR(VLOOKUP($B935,Insumos!$C:$G,2,FALSE)),"",VLOOKUP($B935,Insumos!$C:$G,2,FALSE))</f>
        <v>909</v>
      </c>
      <c r="E935" s="57">
        <f>+IF(ISERROR(VLOOKUP($B935,Insumos!$C:$G,5,FALSE)),"",VLOOKUP($B935,Insumos!$C:$G,5,FALSE))</f>
        <v>1000</v>
      </c>
      <c r="F935" s="55" t="str">
        <f>+IF(ISERROR(VLOOKUP($B935,Insumos!$C:$G,4,FALSE)),"",VLOOKUP($B935,Insumos!$C:$G,4,FALSE))</f>
        <v>GRAMOS</v>
      </c>
      <c r="G935" s="141">
        <v>8.0</v>
      </c>
      <c r="H935" s="56">
        <f t="shared" si="29"/>
        <v>7.27</v>
      </c>
    </row>
    <row r="936">
      <c r="A936" s="53">
        <v>18.0</v>
      </c>
      <c r="B936" s="55" t="s">
        <v>303</v>
      </c>
      <c r="C936" s="55" t="str">
        <f>+IF(ISERROR(VLOOKUP($B936,Insumos!$C:$G,3,FALSE)),"",VLOOKUP($B936,Insumos!$C:$G,3,FALSE))</f>
        <v>UNIDAD</v>
      </c>
      <c r="D936" s="56">
        <f>+IF(ISERROR(VLOOKUP($B936,Insumos!$C:$G,2,FALSE)),"",VLOOKUP($B936,Insumos!$C:$G,2,FALSE))</f>
        <v>10</v>
      </c>
      <c r="E936" s="57">
        <f>+IF(ISERROR(VLOOKUP($B936,Insumos!$C:$G,5,FALSE)),"",VLOOKUP($B936,Insumos!$C:$G,5,FALSE))</f>
        <v>1</v>
      </c>
      <c r="F936" s="55" t="str">
        <f>+IF(ISERROR(VLOOKUP($B936,Insumos!$C:$G,4,FALSE)),"",VLOOKUP($B936,Insumos!$C:$G,4,FALSE))</f>
        <v>UNIDAD</v>
      </c>
      <c r="G936" s="141">
        <v>2.0</v>
      </c>
      <c r="H936" s="56">
        <f t="shared" si="29"/>
        <v>20</v>
      </c>
    </row>
    <row r="937">
      <c r="A937" s="53">
        <v>19.0</v>
      </c>
      <c r="B937" s="55" t="s">
        <v>304</v>
      </c>
      <c r="C937" s="55" t="str">
        <f>+IF(ISERROR(VLOOKUP($B937,Insumos!$C:$G,3,FALSE)),"",VLOOKUP($B937,Insumos!$C:$G,3,FALSE))</f>
        <v>UNIDAD</v>
      </c>
      <c r="D937" s="56">
        <f>+IF(ISERROR(VLOOKUP($B937,Insumos!$C:$G,2,FALSE)),"",VLOOKUP($B937,Insumos!$C:$G,2,FALSE))</f>
        <v>9</v>
      </c>
      <c r="E937" s="57">
        <f>+IF(ISERROR(VLOOKUP($B937,Insumos!$C:$G,5,FALSE)),"",VLOOKUP($B937,Insumos!$C:$G,5,FALSE))</f>
        <v>1</v>
      </c>
      <c r="F937" s="55" t="str">
        <f>+IF(ISERROR(VLOOKUP($B937,Insumos!$C:$G,4,FALSE)),"",VLOOKUP($B937,Insumos!$C:$G,4,FALSE))</f>
        <v>UNIDAD</v>
      </c>
      <c r="G937" s="141">
        <v>2.0</v>
      </c>
      <c r="H937" s="56">
        <f t="shared" si="29"/>
        <v>18</v>
      </c>
    </row>
    <row r="938">
      <c r="A938" s="53">
        <v>20.0</v>
      </c>
      <c r="B938" s="55" t="s">
        <v>315</v>
      </c>
      <c r="C938" s="55" t="str">
        <f>+IF(ISERROR(VLOOKUP($B938,Insumos!$C:$G,3,FALSE)),"",VLOOKUP($B938,Insumos!$C:$G,3,FALSE))</f>
        <v>UNIDAD</v>
      </c>
      <c r="D938" s="56">
        <f>+IF(ISERROR(VLOOKUP($B938,Insumos!$C:$G,2,FALSE)),"",VLOOKUP($B938,Insumos!$C:$G,2,FALSE))</f>
        <v>170</v>
      </c>
      <c r="E938" s="57">
        <f>+IF(ISERROR(VLOOKUP($B938,Insumos!$C:$G,5,FALSE)),"",VLOOKUP($B938,Insumos!$C:$G,5,FALSE))</f>
        <v>1</v>
      </c>
      <c r="F938" s="55" t="str">
        <f>+IF(ISERROR(VLOOKUP($B938,Insumos!$C:$G,4,FALSE)),"",VLOOKUP($B938,Insumos!$C:$G,4,FALSE))</f>
        <v>UNIDAD</v>
      </c>
      <c r="G938" s="141">
        <v>1.0</v>
      </c>
      <c r="H938" s="56">
        <f t="shared" si="29"/>
        <v>170</v>
      </c>
    </row>
    <row r="939">
      <c r="A939" s="53">
        <v>21.0</v>
      </c>
      <c r="B939" s="153"/>
      <c r="C939" s="55" t="str">
        <f>+IF(ISERROR(VLOOKUP($B939,Insumos!$C:$G,3,FALSE)),"",VLOOKUP($B939,Insumos!$C:$G,3,FALSE))</f>
        <v/>
      </c>
      <c r="D939" s="56" t="str">
        <f>+IF(ISERROR(VLOOKUP($B939,Insumos!$C:$G,2,FALSE)),"",VLOOKUP($B939,Insumos!$C:$G,2,FALSE))</f>
        <v/>
      </c>
      <c r="E939" s="57" t="str">
        <f>+IF(ISERROR(VLOOKUP($B939,Insumos!$C:$G,5,FALSE)),"",VLOOKUP($B939,Insumos!$C:$G,5,FALSE))</f>
        <v/>
      </c>
      <c r="F939" s="55" t="str">
        <f>+IF(ISERROR(VLOOKUP($B939,Insumos!$C:$G,4,FALSE)),"",VLOOKUP($B939,Insumos!$C:$G,4,FALSE))</f>
        <v/>
      </c>
      <c r="G939" s="141"/>
      <c r="H939" s="56">
        <f t="shared" si="29"/>
        <v>0</v>
      </c>
    </row>
    <row r="940">
      <c r="A940" s="42"/>
      <c r="B940" s="140"/>
      <c r="C940" s="41"/>
      <c r="D940" s="44"/>
      <c r="E940" s="45"/>
      <c r="F940" s="41"/>
      <c r="G940" s="67" t="s">
        <v>566</v>
      </c>
      <c r="H940" s="68">
        <f>+SUM(H919:H939)</f>
        <v>1146.49</v>
      </c>
    </row>
    <row r="941">
      <c r="A941" s="42"/>
      <c r="B941" s="140"/>
      <c r="C941" s="41"/>
      <c r="D941" s="44"/>
      <c r="E941" s="45"/>
      <c r="F941" s="41"/>
      <c r="G941" s="67" t="s">
        <v>569</v>
      </c>
      <c r="H941" s="142">
        <f>+H940/10</f>
        <v>114.649</v>
      </c>
    </row>
    <row r="942">
      <c r="A942" s="42"/>
      <c r="B942" s="140"/>
      <c r="C942" s="41"/>
      <c r="D942" s="44"/>
      <c r="E942" s="45"/>
      <c r="F942" s="41"/>
      <c r="G942" s="67" t="s">
        <v>570</v>
      </c>
      <c r="H942" s="143">
        <f>(H940+H941)*1.19</f>
        <v>1500.75541</v>
      </c>
    </row>
    <row r="943">
      <c r="A943" s="42"/>
      <c r="B943" s="140"/>
      <c r="C943" s="41"/>
      <c r="D943" s="44"/>
      <c r="E943" s="45"/>
      <c r="F943" s="41"/>
      <c r="G943" s="67" t="s">
        <v>571</v>
      </c>
      <c r="H943" s="144">
        <f>+H942/H944</f>
        <v>0.2312412034</v>
      </c>
    </row>
    <row r="944">
      <c r="A944" s="42"/>
      <c r="B944" s="140"/>
      <c r="C944" s="41"/>
      <c r="D944" s="44"/>
      <c r="E944" s="45"/>
      <c r="F944" s="41"/>
      <c r="G944" s="67" t="s">
        <v>572</v>
      </c>
      <c r="H944" s="145">
        <v>6490.0</v>
      </c>
    </row>
    <row r="947">
      <c r="A947" s="138" t="s">
        <v>562</v>
      </c>
      <c r="B947" s="139" t="s">
        <v>678</v>
      </c>
      <c r="C947" s="34"/>
      <c r="D947" s="35"/>
      <c r="E947" s="36"/>
      <c r="F947" s="37"/>
      <c r="G947" s="38"/>
      <c r="H947" s="35"/>
    </row>
    <row r="948">
      <c r="A948" s="42"/>
      <c r="B948" s="140"/>
      <c r="C948" s="42"/>
      <c r="D948" s="44"/>
      <c r="E948" s="45"/>
      <c r="F948" s="42"/>
      <c r="G948" s="46"/>
      <c r="H948" s="44"/>
    </row>
    <row r="949">
      <c r="A949" s="48" t="s">
        <v>476</v>
      </c>
      <c r="B949" s="48" t="s">
        <v>477</v>
      </c>
      <c r="C949" s="48" t="s">
        <v>478</v>
      </c>
      <c r="D949" s="49" t="s">
        <v>564</v>
      </c>
      <c r="E949" s="50" t="s">
        <v>10</v>
      </c>
      <c r="F949" s="48" t="s">
        <v>480</v>
      </c>
      <c r="G949" s="51" t="s">
        <v>481</v>
      </c>
      <c r="H949" s="49" t="s">
        <v>565</v>
      </c>
    </row>
    <row r="950">
      <c r="A950" s="53">
        <v>1.0</v>
      </c>
      <c r="B950" s="55" t="s">
        <v>69</v>
      </c>
      <c r="C950" s="55" t="str">
        <f>+IF(ISERROR(VLOOKUP($B950,Insumos!$C:$G,3,FALSE)),"",VLOOKUP($B950,Insumos!$C:$G,3,FALSE))</f>
        <v>GRAMOS</v>
      </c>
      <c r="D950" s="56">
        <f>+IF(ISERROR(VLOOKUP($B950,Insumos!$C:$G,2,FALSE)),"",VLOOKUP($B950,Insumos!$C:$G,2,FALSE))</f>
        <v>2777.79</v>
      </c>
      <c r="E950" s="57">
        <f>+IF(ISERROR(VLOOKUP($B950,Insumos!$C:$G,5,FALSE)),"",VLOOKUP($B950,Insumos!$C:$G,5,FALSE))</f>
        <v>5700</v>
      </c>
      <c r="F950" s="55" t="str">
        <f>+IF(ISERROR(VLOOKUP($B950,Insumos!$C:$G,4,FALSE)),"",VLOOKUP($B950,Insumos!$C:$G,4,FALSE))</f>
        <v>GRAMOS</v>
      </c>
      <c r="G950" s="141">
        <v>100.0</v>
      </c>
      <c r="H950" s="56">
        <f t="shared" ref="H950:H970" si="30">IF(ISERROR(ROUND(+D950/E950*G950,2)),0,ROUND(+D950/E950*G950,2))</f>
        <v>48.73</v>
      </c>
    </row>
    <row r="951">
      <c r="A951" s="53">
        <v>2.0</v>
      </c>
      <c r="B951" s="55" t="s">
        <v>52</v>
      </c>
      <c r="C951" s="55" t="str">
        <f>+IF(ISERROR(VLOOKUP($B951,Insumos!$C:$G,3,FALSE)),"",VLOOKUP($B951,Insumos!$C:$G,3,FALSE))</f>
        <v>UNIDAD</v>
      </c>
      <c r="D951" s="56">
        <f>+IF(ISERROR(VLOOKUP($B951,Insumos!$C:$G,2,FALSE)),"",VLOOKUP($B951,Insumos!$C:$G,2,FALSE))</f>
        <v>5000</v>
      </c>
      <c r="E951" s="57">
        <f>+IF(ISERROR(VLOOKUP($B951,Insumos!$C:$G,5,FALSE)),"",VLOOKUP($B951,Insumos!$C:$G,5,FALSE))</f>
        <v>100</v>
      </c>
      <c r="F951" s="55" t="str">
        <f>+IF(ISERROR(VLOOKUP($B951,Insumos!$C:$G,4,FALSE)),"",VLOOKUP($B951,Insumos!$C:$G,4,FALSE))</f>
        <v>UNIDAD</v>
      </c>
      <c r="G951" s="141">
        <v>0.5</v>
      </c>
      <c r="H951" s="56">
        <f t="shared" si="30"/>
        <v>25</v>
      </c>
    </row>
    <row r="952">
      <c r="A952" s="53">
        <v>3.0</v>
      </c>
      <c r="B952" s="55" t="s">
        <v>232</v>
      </c>
      <c r="C952" s="55" t="str">
        <f>+IF(ISERROR(VLOOKUP($B952,Insumos!$C:$G,3,FALSE)),"",VLOOKUP($B952,Insumos!$C:$G,3,FALSE))</f>
        <v>GRAMOS</v>
      </c>
      <c r="D952" s="56">
        <f>+IF(ISERROR(VLOOKUP($B952,Insumos!$C:$G,2,FALSE)),"",VLOOKUP($B952,Insumos!$C:$G,2,FALSE))</f>
        <v>3529.411765</v>
      </c>
      <c r="E952" s="57">
        <f>+IF(ISERROR(VLOOKUP($B952,Insumos!$C:$G,5,FALSE)),"",VLOOKUP($B952,Insumos!$C:$G,5,FALSE))</f>
        <v>1000</v>
      </c>
      <c r="F952" s="55" t="str">
        <f>+IF(ISERROR(VLOOKUP($B952,Insumos!$C:$G,4,FALSE)),"",VLOOKUP($B952,Insumos!$C:$G,4,FALSE))</f>
        <v>GRAMOS</v>
      </c>
      <c r="G952" s="141">
        <v>40.0</v>
      </c>
      <c r="H952" s="56">
        <f t="shared" si="30"/>
        <v>141.18</v>
      </c>
    </row>
    <row r="953">
      <c r="A953" s="53">
        <v>4.0</v>
      </c>
      <c r="B953" s="55" t="s">
        <v>250</v>
      </c>
      <c r="C953" s="55" t="str">
        <f>+IF(ISERROR(VLOOKUP($B953,Insumos!$C:$G,3,FALSE)),"",VLOOKUP($B953,Insumos!$C:$G,3,FALSE))</f>
        <v>GRAMOS</v>
      </c>
      <c r="D953" s="56">
        <f>+IF(ISERROR(VLOOKUP($B953,Insumos!$C:$G,2,FALSE)),"",VLOOKUP($B953,Insumos!$C:$G,2,FALSE))</f>
        <v>988.8888889</v>
      </c>
      <c r="E953" s="57">
        <f>+IF(ISERROR(VLOOKUP($B953,Insumos!$C:$G,5,FALSE)),"",VLOOKUP($B953,Insumos!$C:$G,5,FALSE))</f>
        <v>1000</v>
      </c>
      <c r="F953" s="55" t="str">
        <f>+IF(ISERROR(VLOOKUP($B953,Insumos!$C:$G,4,FALSE)),"",VLOOKUP($B953,Insumos!$C:$G,4,FALSE))</f>
        <v>GRAMOS</v>
      </c>
      <c r="G953" s="141">
        <v>20.0</v>
      </c>
      <c r="H953" s="56">
        <f t="shared" si="30"/>
        <v>19.78</v>
      </c>
    </row>
    <row r="954">
      <c r="A954" s="53">
        <v>5.0</v>
      </c>
      <c r="B954" s="55" t="s">
        <v>420</v>
      </c>
      <c r="C954" s="55" t="str">
        <f>+IF(ISERROR(VLOOKUP($B954,Insumos!$C:$G,3,FALSE)),"",VLOOKUP($B954,Insumos!$C:$G,3,FALSE))</f>
        <v>GRAMOS</v>
      </c>
      <c r="D954" s="56">
        <f>+IF(ISERROR(VLOOKUP($B954,Insumos!$C:$G,2,FALSE)),"",VLOOKUP($B954,Insumos!$C:$G,2,FALSE))</f>
        <v>1500</v>
      </c>
      <c r="E954" s="57">
        <f>+IF(ISERROR(VLOOKUP($B954,Insumos!$C:$G,5,FALSE)),"",VLOOKUP($B954,Insumos!$C:$G,5,FALSE))</f>
        <v>1000</v>
      </c>
      <c r="F954" s="55" t="str">
        <f>+IF(ISERROR(VLOOKUP($B954,Insumos!$C:$G,4,FALSE)),"",VLOOKUP($B954,Insumos!$C:$G,4,FALSE))</f>
        <v>GRAMOS</v>
      </c>
      <c r="G954" s="141">
        <v>5.0</v>
      </c>
      <c r="H954" s="56">
        <f t="shared" si="30"/>
        <v>7.5</v>
      </c>
    </row>
    <row r="955">
      <c r="A955" s="53">
        <v>6.0</v>
      </c>
      <c r="B955" s="55" t="s">
        <v>86</v>
      </c>
      <c r="C955" s="55" t="str">
        <f>+IF(ISERROR(VLOOKUP($B955,Insumos!$C:$G,3,FALSE)),"",VLOOKUP($B955,Insumos!$C:$G,3,FALSE))</f>
        <v>MILILITROS</v>
      </c>
      <c r="D955" s="56">
        <f>+IF(ISERROR(VLOOKUP($B955,Insumos!$C:$G,2,FALSE)),"",VLOOKUP($B955,Insumos!$C:$G,2,FALSE))</f>
        <v>0</v>
      </c>
      <c r="E955" s="57">
        <f>+IF(ISERROR(VLOOKUP($B955,Insumos!$C:$G,5,FALSE)),"",VLOOKUP($B955,Insumos!$C:$G,5,FALSE))</f>
        <v>0</v>
      </c>
      <c r="F955" s="55" t="str">
        <f>+IF(ISERROR(VLOOKUP($B955,Insumos!$C:$G,4,FALSE)),"",VLOOKUP($B955,Insumos!$C:$G,4,FALSE))</f>
        <v>MILILITROS</v>
      </c>
      <c r="G955" s="141">
        <v>5.0</v>
      </c>
      <c r="H955" s="56">
        <f t="shared" si="30"/>
        <v>0</v>
      </c>
    </row>
    <row r="956">
      <c r="A956" s="53">
        <v>7.0</v>
      </c>
      <c r="B956" s="55" t="s">
        <v>56</v>
      </c>
      <c r="C956" s="55" t="str">
        <f>+IF(ISERROR(VLOOKUP($B956,Insumos!$C:$G,3,FALSE)),"",VLOOKUP($B956,Insumos!$C:$G,3,FALSE))</f>
        <v>GRAMOS</v>
      </c>
      <c r="D956" s="56">
        <f>+IF(ISERROR(VLOOKUP($B956,Insumos!$C:$G,2,FALSE)),"",VLOOKUP($B956,Insumos!$C:$G,2,FALSE))</f>
        <v>1690</v>
      </c>
      <c r="E956" s="57">
        <f>+IF(ISERROR(VLOOKUP($B956,Insumos!$C:$G,5,FALSE)),"",VLOOKUP($B956,Insumos!$C:$G,5,FALSE))</f>
        <v>1000</v>
      </c>
      <c r="F956" s="55" t="str">
        <f>+IF(ISERROR(VLOOKUP($B956,Insumos!$C:$G,4,FALSE)),"",VLOOKUP($B956,Insumos!$C:$G,4,FALSE))</f>
        <v>GRAMOS</v>
      </c>
      <c r="G956" s="141">
        <v>5.0</v>
      </c>
      <c r="H956" s="56">
        <f t="shared" si="30"/>
        <v>8.45</v>
      </c>
    </row>
    <row r="957">
      <c r="A957" s="53">
        <v>8.0</v>
      </c>
      <c r="B957" s="55" t="s">
        <v>326</v>
      </c>
      <c r="C957" s="55" t="str">
        <f>+IF(ISERROR(VLOOKUP($B957,Insumos!$C:$G,3,FALSE)),"",VLOOKUP($B957,Insumos!$C:$G,3,FALSE))</f>
        <v>GRAMOS</v>
      </c>
      <c r="D957" s="56">
        <f>+IF(ISERROR(VLOOKUP($B957,Insumos!$C:$G,2,FALSE)),"",VLOOKUP($B957,Insumos!$C:$G,2,FALSE))</f>
        <v>1120</v>
      </c>
      <c r="E957" s="57">
        <f>+IF(ISERROR(VLOOKUP($B957,Insumos!$C:$G,5,FALSE)),"",VLOOKUP($B957,Insumos!$C:$G,5,FALSE))</f>
        <v>1000</v>
      </c>
      <c r="F957" s="55" t="str">
        <f>+IF(ISERROR(VLOOKUP($B957,Insumos!$C:$G,4,FALSE)),"",VLOOKUP($B957,Insumos!$C:$G,4,FALSE))</f>
        <v>GRAMOS</v>
      </c>
      <c r="G957" s="141">
        <v>20.0</v>
      </c>
      <c r="H957" s="56">
        <f t="shared" si="30"/>
        <v>22.4</v>
      </c>
    </row>
    <row r="958">
      <c r="A958" s="53">
        <v>9.0</v>
      </c>
      <c r="B958" s="55" t="s">
        <v>187</v>
      </c>
      <c r="C958" s="55" t="str">
        <f>+IF(ISERROR(VLOOKUP($B958,Insumos!$C:$G,3,FALSE)),"",VLOOKUP($B958,Insumos!$C:$G,3,FALSE))</f>
        <v>GRAMOS</v>
      </c>
      <c r="D958" s="56">
        <f>+IF(ISERROR(VLOOKUP($B958,Insumos!$C:$G,2,FALSE)),"",VLOOKUP($B958,Insumos!$C:$G,2,FALSE))</f>
        <v>3645</v>
      </c>
      <c r="E958" s="57">
        <f>+IF(ISERROR(VLOOKUP($B958,Insumos!$C:$G,5,FALSE)),"",VLOOKUP($B958,Insumos!$C:$G,5,FALSE))</f>
        <v>1000</v>
      </c>
      <c r="F958" s="55" t="str">
        <f>+IF(ISERROR(VLOOKUP($B958,Insumos!$C:$G,4,FALSE)),"",VLOOKUP($B958,Insumos!$C:$G,4,FALSE))</f>
        <v>GRAMOS</v>
      </c>
      <c r="G958" s="141">
        <v>5.0</v>
      </c>
      <c r="H958" s="56">
        <f t="shared" si="30"/>
        <v>18.23</v>
      </c>
    </row>
    <row r="959">
      <c r="A959" s="53">
        <v>10.0</v>
      </c>
      <c r="B959" s="55" t="s">
        <v>133</v>
      </c>
      <c r="C959" s="55" t="str">
        <f>+IF(ISERROR(VLOOKUP($B959,Insumos!$C:$G,3,FALSE)),"",VLOOKUP($B959,Insumos!$C:$G,3,FALSE))</f>
        <v>UNIDAD</v>
      </c>
      <c r="D959" s="56">
        <f>+IF(ISERROR(VLOOKUP($B959,Insumos!$C:$G,2,FALSE)),"",VLOOKUP($B959,Insumos!$C:$G,2,FALSE))</f>
        <v>110</v>
      </c>
      <c r="E959" s="57">
        <f>+IF(ISERROR(VLOOKUP($B959,Insumos!$C:$G,5,FALSE)),"",VLOOKUP($B959,Insumos!$C:$G,5,FALSE))</f>
        <v>1</v>
      </c>
      <c r="F959" s="55" t="str">
        <f>+IF(ISERROR(VLOOKUP($B959,Insumos!$C:$G,4,FALSE)),"",VLOOKUP($B959,Insumos!$C:$G,4,FALSE))</f>
        <v>UNIDAD</v>
      </c>
      <c r="G959" s="141">
        <v>1.0</v>
      </c>
      <c r="H959" s="56">
        <f t="shared" si="30"/>
        <v>110</v>
      </c>
    </row>
    <row r="960">
      <c r="A960" s="53">
        <v>11.0</v>
      </c>
      <c r="B960" s="55" t="s">
        <v>314</v>
      </c>
      <c r="C960" s="55" t="str">
        <f>+IF(ISERROR(VLOOKUP($B960,Insumos!$C:$G,3,FALSE)),"",VLOOKUP($B960,Insumos!$C:$G,3,FALSE))</f>
        <v>UNIDAD</v>
      </c>
      <c r="D960" s="56">
        <f>+IF(ISERROR(VLOOKUP($B960,Insumos!$C:$G,2,FALSE)),"",VLOOKUP($B960,Insumos!$C:$G,2,FALSE))</f>
        <v>10.5</v>
      </c>
      <c r="E960" s="57">
        <f>+IF(ISERROR(VLOOKUP($B960,Insumos!$C:$G,5,FALSE)),"",VLOOKUP($B960,Insumos!$C:$G,5,FALSE))</f>
        <v>1</v>
      </c>
      <c r="F960" s="55" t="str">
        <f>+IF(ISERROR(VLOOKUP($B960,Insumos!$C:$G,4,FALSE)),"",VLOOKUP($B960,Insumos!$C:$G,4,FALSE))</f>
        <v>UNIDAD</v>
      </c>
      <c r="G960" s="141">
        <v>1.0</v>
      </c>
      <c r="H960" s="56">
        <f t="shared" si="30"/>
        <v>10.5</v>
      </c>
    </row>
    <row r="961">
      <c r="A961" s="53">
        <v>12.0</v>
      </c>
      <c r="B961" s="55" t="s">
        <v>311</v>
      </c>
      <c r="C961" s="55" t="str">
        <f>+IF(ISERROR(VLOOKUP($B961,Insumos!$C:$G,3,FALSE)),"",VLOOKUP($B961,Insumos!$C:$G,3,FALSE))</f>
        <v>UNIDAD</v>
      </c>
      <c r="D961" s="56">
        <f>+IF(ISERROR(VLOOKUP($B961,Insumos!$C:$G,2,FALSE)),"",VLOOKUP($B961,Insumos!$C:$G,2,FALSE))</f>
        <v>75.25</v>
      </c>
      <c r="E961" s="57">
        <f>+IF(ISERROR(VLOOKUP($B961,Insumos!$C:$G,5,FALSE)),"",VLOOKUP($B961,Insumos!$C:$G,5,FALSE))</f>
        <v>1</v>
      </c>
      <c r="F961" s="55" t="str">
        <f>+IF(ISERROR(VLOOKUP($B961,Insumos!$C:$G,4,FALSE)),"",VLOOKUP($B961,Insumos!$C:$G,4,FALSE))</f>
        <v>UNIDAD</v>
      </c>
      <c r="G961" s="141">
        <v>1.0</v>
      </c>
      <c r="H961" s="56">
        <f t="shared" si="30"/>
        <v>75.25</v>
      </c>
    </row>
    <row r="962">
      <c r="A962" s="53">
        <v>13.0</v>
      </c>
      <c r="B962" s="55" t="s">
        <v>312</v>
      </c>
      <c r="C962" s="55" t="str">
        <f>+IF(ISERROR(VLOOKUP($B962,Insumos!$C:$G,3,FALSE)),"",VLOOKUP($B962,Insumos!$C:$G,3,FALSE))</f>
        <v>UNIDAD</v>
      </c>
      <c r="D962" s="56">
        <f>+IF(ISERROR(VLOOKUP($B962,Insumos!$C:$G,2,FALSE)),"",VLOOKUP($B962,Insumos!$C:$G,2,FALSE))</f>
        <v>90.25</v>
      </c>
      <c r="E962" s="57">
        <f>+IF(ISERROR(VLOOKUP($B962,Insumos!$C:$G,5,FALSE)),"",VLOOKUP($B962,Insumos!$C:$G,5,FALSE))</f>
        <v>1</v>
      </c>
      <c r="F962" s="55" t="str">
        <f>+IF(ISERROR(VLOOKUP($B962,Insumos!$C:$G,4,FALSE)),"",VLOOKUP($B962,Insumos!$C:$G,4,FALSE))</f>
        <v>UNIDAD</v>
      </c>
      <c r="G962" s="141">
        <v>1.0</v>
      </c>
      <c r="H962" s="56">
        <f t="shared" si="30"/>
        <v>90.25</v>
      </c>
    </row>
    <row r="963">
      <c r="A963" s="53">
        <v>14.0</v>
      </c>
      <c r="B963" s="55" t="s">
        <v>313</v>
      </c>
      <c r="C963" s="55" t="str">
        <f>+IF(ISERROR(VLOOKUP($B963,Insumos!$C:$G,3,FALSE)),"",VLOOKUP($B963,Insumos!$C:$G,3,FALSE))</f>
        <v>GRAMOS</v>
      </c>
      <c r="D963" s="56">
        <f>+IF(ISERROR(VLOOKUP($B963,Insumos!$C:$G,2,FALSE)),"",VLOOKUP($B963,Insumos!$C:$G,2,FALSE))</f>
        <v>6750</v>
      </c>
      <c r="E963" s="57">
        <f>+IF(ISERROR(VLOOKUP($B963,Insumos!$C:$G,5,FALSE)),"",VLOOKUP($B963,Insumos!$C:$G,5,FALSE))</f>
        <v>1000</v>
      </c>
      <c r="F963" s="55" t="str">
        <f>+IF(ISERROR(VLOOKUP($B963,Insumos!$C:$G,4,FALSE)),"",VLOOKUP($B963,Insumos!$C:$G,4,FALSE))</f>
        <v>GRAMOS</v>
      </c>
      <c r="G963" s="141">
        <v>8.0</v>
      </c>
      <c r="H963" s="56">
        <f t="shared" si="30"/>
        <v>54</v>
      </c>
    </row>
    <row r="964">
      <c r="A964" s="53">
        <v>15.0</v>
      </c>
      <c r="B964" s="55" t="s">
        <v>156</v>
      </c>
      <c r="C964" s="55" t="str">
        <f>+IF(ISERROR(VLOOKUP($B964,Insumos!$C:$G,3,FALSE)),"",VLOOKUP($B964,Insumos!$C:$G,3,FALSE))</f>
        <v>GRAMOS</v>
      </c>
      <c r="D964" s="56">
        <f>+IF(ISERROR(VLOOKUP($B964,Insumos!$C:$G,2,FALSE)),"",VLOOKUP($B964,Insumos!$C:$G,2,FALSE))</f>
        <v>909</v>
      </c>
      <c r="E964" s="57">
        <f>+IF(ISERROR(VLOOKUP($B964,Insumos!$C:$G,5,FALSE)),"",VLOOKUP($B964,Insumos!$C:$G,5,FALSE))</f>
        <v>1000</v>
      </c>
      <c r="F964" s="55" t="str">
        <f>+IF(ISERROR(VLOOKUP($B964,Insumos!$C:$G,4,FALSE)),"",VLOOKUP($B964,Insumos!$C:$G,4,FALSE))</f>
        <v>GRAMOS</v>
      </c>
      <c r="G964" s="141">
        <v>8.0</v>
      </c>
      <c r="H964" s="56">
        <f t="shared" si="30"/>
        <v>7.27</v>
      </c>
    </row>
    <row r="965">
      <c r="A965" s="53">
        <v>16.0</v>
      </c>
      <c r="B965" s="55" t="s">
        <v>303</v>
      </c>
      <c r="C965" s="55" t="str">
        <f>+IF(ISERROR(VLOOKUP($B965,Insumos!$C:$G,3,FALSE)),"",VLOOKUP($B965,Insumos!$C:$G,3,FALSE))</f>
        <v>UNIDAD</v>
      </c>
      <c r="D965" s="56">
        <f>+IF(ISERROR(VLOOKUP($B965,Insumos!$C:$G,2,FALSE)),"",VLOOKUP($B965,Insumos!$C:$G,2,FALSE))</f>
        <v>10</v>
      </c>
      <c r="E965" s="57">
        <f>+IF(ISERROR(VLOOKUP($B965,Insumos!$C:$G,5,FALSE)),"",VLOOKUP($B965,Insumos!$C:$G,5,FALSE))</f>
        <v>1</v>
      </c>
      <c r="F965" s="55" t="str">
        <f>+IF(ISERROR(VLOOKUP($B965,Insumos!$C:$G,4,FALSE)),"",VLOOKUP($B965,Insumos!$C:$G,4,FALSE))</f>
        <v>UNIDAD</v>
      </c>
      <c r="G965" s="141">
        <v>2.0</v>
      </c>
      <c r="H965" s="56">
        <f t="shared" si="30"/>
        <v>20</v>
      </c>
    </row>
    <row r="966">
      <c r="A966" s="53">
        <v>17.0</v>
      </c>
      <c r="B966" s="55" t="s">
        <v>304</v>
      </c>
      <c r="C966" s="55" t="str">
        <f>+IF(ISERROR(VLOOKUP($B966,Insumos!$C:$G,3,FALSE)),"",VLOOKUP($B966,Insumos!$C:$G,3,FALSE))</f>
        <v>UNIDAD</v>
      </c>
      <c r="D966" s="56">
        <f>+IF(ISERROR(VLOOKUP($B966,Insumos!$C:$G,2,FALSE)),"",VLOOKUP($B966,Insumos!$C:$G,2,FALSE))</f>
        <v>9</v>
      </c>
      <c r="E966" s="57">
        <f>+IF(ISERROR(VLOOKUP($B966,Insumos!$C:$G,5,FALSE)),"",VLOOKUP($B966,Insumos!$C:$G,5,FALSE))</f>
        <v>1</v>
      </c>
      <c r="F966" s="55" t="str">
        <f>+IF(ISERROR(VLOOKUP($B966,Insumos!$C:$G,4,FALSE)),"",VLOOKUP($B966,Insumos!$C:$G,4,FALSE))</f>
        <v>UNIDAD</v>
      </c>
      <c r="G966" s="141">
        <v>2.0</v>
      </c>
      <c r="H966" s="56">
        <f t="shared" si="30"/>
        <v>18</v>
      </c>
    </row>
    <row r="967">
      <c r="A967" s="53">
        <v>18.0</v>
      </c>
      <c r="B967" s="55" t="s">
        <v>315</v>
      </c>
      <c r="C967" s="55" t="str">
        <f>+IF(ISERROR(VLOOKUP($B967,Insumos!$C:$G,3,FALSE)),"",VLOOKUP($B967,Insumos!$C:$G,3,FALSE))</f>
        <v>UNIDAD</v>
      </c>
      <c r="D967" s="56">
        <f>+IF(ISERROR(VLOOKUP($B967,Insumos!$C:$G,2,FALSE)),"",VLOOKUP($B967,Insumos!$C:$G,2,FALSE))</f>
        <v>170</v>
      </c>
      <c r="E967" s="57">
        <f>+IF(ISERROR(VLOOKUP($B967,Insumos!$C:$G,5,FALSE)),"",VLOOKUP($B967,Insumos!$C:$G,5,FALSE))</f>
        <v>1</v>
      </c>
      <c r="F967" s="55" t="str">
        <f>+IF(ISERROR(VLOOKUP($B967,Insumos!$C:$G,4,FALSE)),"",VLOOKUP($B967,Insumos!$C:$G,4,FALSE))</f>
        <v>UNIDAD</v>
      </c>
      <c r="G967" s="141">
        <v>1.0</v>
      </c>
      <c r="H967" s="56">
        <f t="shared" si="30"/>
        <v>170</v>
      </c>
    </row>
    <row r="968">
      <c r="A968" s="53">
        <v>19.0</v>
      </c>
      <c r="B968" s="153"/>
      <c r="C968" s="55" t="str">
        <f>+IF(ISERROR(VLOOKUP($B968,Insumos!$C:$G,3,FALSE)),"",VLOOKUP($B968,Insumos!$C:$G,3,FALSE))</f>
        <v/>
      </c>
      <c r="D968" s="56" t="str">
        <f>+IF(ISERROR(VLOOKUP($B968,Insumos!$C:$G,2,FALSE)),"",VLOOKUP($B968,Insumos!$C:$G,2,FALSE))</f>
        <v/>
      </c>
      <c r="E968" s="57" t="str">
        <f>+IF(ISERROR(VLOOKUP($B968,Insumos!$C:$G,5,FALSE)),"",VLOOKUP($B968,Insumos!$C:$G,5,FALSE))</f>
        <v/>
      </c>
      <c r="F968" s="55" t="str">
        <f>+IF(ISERROR(VLOOKUP($B968,Insumos!$C:$G,4,FALSE)),"",VLOOKUP($B968,Insumos!$C:$G,4,FALSE))</f>
        <v/>
      </c>
      <c r="G968" s="141"/>
      <c r="H968" s="56">
        <f t="shared" si="30"/>
        <v>0</v>
      </c>
    </row>
    <row r="969">
      <c r="A969" s="53">
        <v>20.0</v>
      </c>
      <c r="B969" s="153"/>
      <c r="C969" s="55" t="str">
        <f>+IF(ISERROR(VLOOKUP($B969,Insumos!$C:$G,3,FALSE)),"",VLOOKUP($B969,Insumos!$C:$G,3,FALSE))</f>
        <v/>
      </c>
      <c r="D969" s="56" t="str">
        <f>+IF(ISERROR(VLOOKUP($B969,Insumos!$C:$G,2,FALSE)),"",VLOOKUP($B969,Insumos!$C:$G,2,FALSE))</f>
        <v/>
      </c>
      <c r="E969" s="57" t="str">
        <f>+IF(ISERROR(VLOOKUP($B969,Insumos!$C:$G,5,FALSE)),"",VLOOKUP($B969,Insumos!$C:$G,5,FALSE))</f>
        <v/>
      </c>
      <c r="F969" s="55" t="str">
        <f>+IF(ISERROR(VLOOKUP($B969,Insumos!$C:$G,4,FALSE)),"",VLOOKUP($B969,Insumos!$C:$G,4,FALSE))</f>
        <v/>
      </c>
      <c r="G969" s="141"/>
      <c r="H969" s="56">
        <f t="shared" si="30"/>
        <v>0</v>
      </c>
    </row>
    <row r="970">
      <c r="A970" s="53">
        <v>21.0</v>
      </c>
      <c r="B970" s="153"/>
      <c r="C970" s="55" t="str">
        <f>+IF(ISERROR(VLOOKUP($B970,Insumos!$C:$G,3,FALSE)),"",VLOOKUP($B970,Insumos!$C:$G,3,FALSE))</f>
        <v/>
      </c>
      <c r="D970" s="56" t="str">
        <f>+IF(ISERROR(VLOOKUP($B970,Insumos!$C:$G,2,FALSE)),"",VLOOKUP($B970,Insumos!$C:$G,2,FALSE))</f>
        <v/>
      </c>
      <c r="E970" s="57" t="str">
        <f>+IF(ISERROR(VLOOKUP($B970,Insumos!$C:$G,5,FALSE)),"",VLOOKUP($B970,Insumos!$C:$G,5,FALSE))</f>
        <v/>
      </c>
      <c r="F970" s="55" t="str">
        <f>+IF(ISERROR(VLOOKUP($B970,Insumos!$C:$G,4,FALSE)),"",VLOOKUP($B970,Insumos!$C:$G,4,FALSE))</f>
        <v/>
      </c>
      <c r="G970" s="141"/>
      <c r="H970" s="56">
        <f t="shared" si="30"/>
        <v>0</v>
      </c>
    </row>
    <row r="971">
      <c r="A971" s="42"/>
      <c r="B971" s="140"/>
      <c r="C971" s="41"/>
      <c r="D971" s="44"/>
      <c r="E971" s="45"/>
      <c r="F971" s="41"/>
      <c r="G971" s="67" t="s">
        <v>566</v>
      </c>
      <c r="H971" s="68">
        <f>+SUM(H950:H970)</f>
        <v>846.54</v>
      </c>
    </row>
    <row r="972">
      <c r="A972" s="42"/>
      <c r="B972" s="140"/>
      <c r="C972" s="41"/>
      <c r="D972" s="44"/>
      <c r="E972" s="45"/>
      <c r="F972" s="41"/>
      <c r="G972" s="67" t="s">
        <v>569</v>
      </c>
      <c r="H972" s="142">
        <f>+H971/10</f>
        <v>84.654</v>
      </c>
    </row>
    <row r="973">
      <c r="A973" s="42"/>
      <c r="B973" s="140"/>
      <c r="C973" s="41"/>
      <c r="D973" s="44"/>
      <c r="E973" s="45"/>
      <c r="F973" s="41"/>
      <c r="G973" s="67" t="s">
        <v>570</v>
      </c>
      <c r="H973" s="143">
        <f>(H971+H972)*1.19</f>
        <v>1108.12086</v>
      </c>
    </row>
    <row r="974">
      <c r="A974" s="42"/>
      <c r="B974" s="140"/>
      <c r="C974" s="41"/>
      <c r="D974" s="44"/>
      <c r="E974" s="45"/>
      <c r="F974" s="41"/>
      <c r="G974" s="67" t="s">
        <v>571</v>
      </c>
      <c r="H974" s="144">
        <f>+H973/H975</f>
        <v>0.1707428136</v>
      </c>
    </row>
    <row r="975">
      <c r="A975" s="42"/>
      <c r="B975" s="140"/>
      <c r="C975" s="41"/>
      <c r="D975" s="44"/>
      <c r="E975" s="45"/>
      <c r="F975" s="41"/>
      <c r="G975" s="67" t="s">
        <v>572</v>
      </c>
      <c r="H975" s="145">
        <v>6490.0</v>
      </c>
    </row>
    <row r="978">
      <c r="A978" s="138" t="s">
        <v>562</v>
      </c>
      <c r="B978" s="139" t="s">
        <v>680</v>
      </c>
      <c r="C978" s="34"/>
      <c r="D978" s="35"/>
      <c r="E978" s="36"/>
      <c r="F978" s="37"/>
      <c r="G978" s="38"/>
      <c r="H978" s="35"/>
    </row>
    <row r="979">
      <c r="A979" s="42"/>
      <c r="B979" s="140"/>
      <c r="C979" s="42"/>
      <c r="D979" s="44"/>
      <c r="E979" s="45"/>
      <c r="F979" s="42"/>
      <c r="G979" s="46"/>
      <c r="H979" s="44"/>
    </row>
    <row r="980">
      <c r="A980" s="48" t="s">
        <v>476</v>
      </c>
      <c r="B980" s="48" t="s">
        <v>477</v>
      </c>
      <c r="C980" s="48" t="s">
        <v>478</v>
      </c>
      <c r="D980" s="49" t="s">
        <v>564</v>
      </c>
      <c r="E980" s="50" t="s">
        <v>10</v>
      </c>
      <c r="F980" s="48" t="s">
        <v>480</v>
      </c>
      <c r="G980" s="51" t="s">
        <v>481</v>
      </c>
      <c r="H980" s="49" t="s">
        <v>565</v>
      </c>
    </row>
    <row r="981">
      <c r="A981" s="53">
        <v>1.0</v>
      </c>
      <c r="B981" s="55" t="s">
        <v>69</v>
      </c>
      <c r="C981" s="55" t="str">
        <f>+IF(ISERROR(VLOOKUP($B981,Insumos!$C:$G,3,FALSE)),"",VLOOKUP($B981,Insumos!$C:$G,3,FALSE))</f>
        <v>GRAMOS</v>
      </c>
      <c r="D981" s="56">
        <f>+IF(ISERROR(VLOOKUP($B981,Insumos!$C:$G,2,FALSE)),"",VLOOKUP($B981,Insumos!$C:$G,2,FALSE))</f>
        <v>2777.79</v>
      </c>
      <c r="E981" s="57">
        <f>+IF(ISERROR(VLOOKUP($B981,Insumos!$C:$G,5,FALSE)),"",VLOOKUP($B981,Insumos!$C:$G,5,FALSE))</f>
        <v>5700</v>
      </c>
      <c r="F981" s="55" t="str">
        <f>+IF(ISERROR(VLOOKUP($B981,Insumos!$C:$G,4,FALSE)),"",VLOOKUP($B981,Insumos!$C:$G,4,FALSE))</f>
        <v>GRAMOS</v>
      </c>
      <c r="G981" s="141">
        <v>110.0</v>
      </c>
      <c r="H981" s="56">
        <f t="shared" ref="H981:H1001" si="31">IF(ISERROR(ROUND(+D981/E981*G981,2)),0,ROUND(+D981/E981*G981,2))</f>
        <v>53.61</v>
      </c>
    </row>
    <row r="982">
      <c r="A982" s="53">
        <v>2.0</v>
      </c>
      <c r="B982" s="55" t="s">
        <v>52</v>
      </c>
      <c r="C982" s="55" t="str">
        <f>+IF(ISERROR(VLOOKUP($B982,Insumos!$C:$G,3,FALSE)),"",VLOOKUP($B982,Insumos!$C:$G,3,FALSE))</f>
        <v>UNIDAD</v>
      </c>
      <c r="D982" s="56">
        <f>+IF(ISERROR(VLOOKUP($B982,Insumos!$C:$G,2,FALSE)),"",VLOOKUP($B982,Insumos!$C:$G,2,FALSE))</f>
        <v>5000</v>
      </c>
      <c r="E982" s="57">
        <f>+IF(ISERROR(VLOOKUP($B982,Insumos!$C:$G,5,FALSE)),"",VLOOKUP($B982,Insumos!$C:$G,5,FALSE))</f>
        <v>100</v>
      </c>
      <c r="F982" s="55" t="str">
        <f>+IF(ISERROR(VLOOKUP($B982,Insumos!$C:$G,4,FALSE)),"",VLOOKUP($B982,Insumos!$C:$G,4,FALSE))</f>
        <v>UNIDAD</v>
      </c>
      <c r="G982" s="141">
        <v>0.5</v>
      </c>
      <c r="H982" s="56">
        <f t="shared" si="31"/>
        <v>25</v>
      </c>
    </row>
    <row r="983">
      <c r="A983" s="53">
        <v>3.0</v>
      </c>
      <c r="B983" s="55" t="s">
        <v>103</v>
      </c>
      <c r="C983" s="55" t="str">
        <f>+IF(ISERROR(VLOOKUP($B983,Insumos!$C:$G,3,FALSE)),"",VLOOKUP($B983,Insumos!$C:$G,3,FALSE))</f>
        <v>GRAMOS</v>
      </c>
      <c r="D983" s="56">
        <f>+IF(ISERROR(VLOOKUP($B983,Insumos!$C:$G,2,FALSE)),"",VLOOKUP($B983,Insumos!$C:$G,2,FALSE))</f>
        <v>6302.521008</v>
      </c>
      <c r="E983" s="57">
        <f>+IF(ISERROR(VLOOKUP($B983,Insumos!$C:$G,5,FALSE)),"",VLOOKUP($B983,Insumos!$C:$G,5,FALSE))</f>
        <v>1000</v>
      </c>
      <c r="F983" s="55" t="str">
        <f>+IF(ISERROR(VLOOKUP($B983,Insumos!$C:$G,4,FALSE)),"",VLOOKUP($B983,Insumos!$C:$G,4,FALSE))</f>
        <v>GRAMOS</v>
      </c>
      <c r="G983" s="141">
        <v>20.0</v>
      </c>
      <c r="H983" s="56">
        <f t="shared" si="31"/>
        <v>126.05</v>
      </c>
    </row>
    <row r="984">
      <c r="A984" s="53">
        <v>4.0</v>
      </c>
      <c r="B984" s="55" t="s">
        <v>100</v>
      </c>
      <c r="C984" s="55" t="str">
        <f>+IF(ISERROR(VLOOKUP($B984,Insumos!$C:$G,3,FALSE)),"",VLOOKUP($B984,Insumos!$C:$G,3,FALSE))</f>
        <v>GRAMOS</v>
      </c>
      <c r="D984" s="56">
        <f>+IF(ISERROR(VLOOKUP($B984,Insumos!$C:$G,2,FALSE)),"",VLOOKUP($B984,Insumos!$C:$G,2,FALSE))</f>
        <v>2900</v>
      </c>
      <c r="E984" s="57">
        <f>+IF(ISERROR(VLOOKUP($B984,Insumos!$C:$G,5,FALSE)),"",VLOOKUP($B984,Insumos!$C:$G,5,FALSE))</f>
        <v>1000</v>
      </c>
      <c r="F984" s="55" t="str">
        <f>+IF(ISERROR(VLOOKUP($B984,Insumos!$C:$G,4,FALSE)),"",VLOOKUP($B984,Insumos!$C:$G,4,FALSE))</f>
        <v>GRAMOS</v>
      </c>
      <c r="G984" s="141">
        <v>20.0</v>
      </c>
      <c r="H984" s="56">
        <f t="shared" si="31"/>
        <v>58</v>
      </c>
    </row>
    <row r="985">
      <c r="A985" s="53">
        <v>5.0</v>
      </c>
      <c r="B985" s="55" t="s">
        <v>106</v>
      </c>
      <c r="C985" s="55" t="str">
        <f>+IF(ISERROR(VLOOKUP($B985,Insumos!$C:$G,3,FALSE)),"",VLOOKUP($B985,Insumos!$C:$G,3,FALSE))</f>
        <v>GRAMOS</v>
      </c>
      <c r="D985" s="56">
        <f>+IF(ISERROR(VLOOKUP($B985,Insumos!$C:$G,2,FALSE)),"",VLOOKUP($B985,Insumos!$C:$G,2,FALSE))</f>
        <v>1159.89</v>
      </c>
      <c r="E985" s="57">
        <f>+IF(ISERROR(VLOOKUP($B985,Insumos!$C:$G,5,FALSE)),"",VLOOKUP($B985,Insumos!$C:$G,5,FALSE))</f>
        <v>231</v>
      </c>
      <c r="F985" s="55" t="str">
        <f>+IF(ISERROR(VLOOKUP($B985,Insumos!$C:$G,4,FALSE)),"",VLOOKUP($B985,Insumos!$C:$G,4,FALSE))</f>
        <v>GRAMOS</v>
      </c>
      <c r="G985" s="141">
        <v>35.0</v>
      </c>
      <c r="H985" s="56">
        <f t="shared" si="31"/>
        <v>175.74</v>
      </c>
    </row>
    <row r="986">
      <c r="A986" s="53">
        <v>6.0</v>
      </c>
      <c r="B986" s="55" t="s">
        <v>133</v>
      </c>
      <c r="C986" s="55" t="str">
        <f>+IF(ISERROR(VLOOKUP($B986,Insumos!$C:$G,3,FALSE)),"",VLOOKUP($B986,Insumos!$C:$G,3,FALSE))</f>
        <v>UNIDAD</v>
      </c>
      <c r="D986" s="56">
        <f>+IF(ISERROR(VLOOKUP($B986,Insumos!$C:$G,2,FALSE)),"",VLOOKUP($B986,Insumos!$C:$G,2,FALSE))</f>
        <v>110</v>
      </c>
      <c r="E986" s="57">
        <f>+IF(ISERROR(VLOOKUP($B986,Insumos!$C:$G,5,FALSE)),"",VLOOKUP($B986,Insumos!$C:$G,5,FALSE))</f>
        <v>1</v>
      </c>
      <c r="F986" s="55" t="str">
        <f>+IF(ISERROR(VLOOKUP($B986,Insumos!$C:$G,4,FALSE)),"",VLOOKUP($B986,Insumos!$C:$G,4,FALSE))</f>
        <v>UNIDAD</v>
      </c>
      <c r="G986" s="141">
        <v>1.0</v>
      </c>
      <c r="H986" s="56">
        <f t="shared" si="31"/>
        <v>110</v>
      </c>
    </row>
    <row r="987">
      <c r="A987" s="53">
        <v>7.0</v>
      </c>
      <c r="B987" s="55" t="s">
        <v>314</v>
      </c>
      <c r="C987" s="55" t="str">
        <f>+IF(ISERROR(VLOOKUP($B987,Insumos!$C:$G,3,FALSE)),"",VLOOKUP($B987,Insumos!$C:$G,3,FALSE))</f>
        <v>UNIDAD</v>
      </c>
      <c r="D987" s="56">
        <f>+IF(ISERROR(VLOOKUP($B987,Insumos!$C:$G,2,FALSE)),"",VLOOKUP($B987,Insumos!$C:$G,2,FALSE))</f>
        <v>10.5</v>
      </c>
      <c r="E987" s="57">
        <f>+IF(ISERROR(VLOOKUP($B987,Insumos!$C:$G,5,FALSE)),"",VLOOKUP($B987,Insumos!$C:$G,5,FALSE))</f>
        <v>1</v>
      </c>
      <c r="F987" s="55" t="str">
        <f>+IF(ISERROR(VLOOKUP($B987,Insumos!$C:$G,4,FALSE)),"",VLOOKUP($B987,Insumos!$C:$G,4,FALSE))</f>
        <v>UNIDAD</v>
      </c>
      <c r="G987" s="141">
        <v>1.0</v>
      </c>
      <c r="H987" s="56">
        <f t="shared" si="31"/>
        <v>10.5</v>
      </c>
    </row>
    <row r="988">
      <c r="A988" s="53">
        <v>8.0</v>
      </c>
      <c r="B988" s="55" t="s">
        <v>311</v>
      </c>
      <c r="C988" s="55" t="str">
        <f>+IF(ISERROR(VLOOKUP($B988,Insumos!$C:$G,3,FALSE)),"",VLOOKUP($B988,Insumos!$C:$G,3,FALSE))</f>
        <v>UNIDAD</v>
      </c>
      <c r="D988" s="56">
        <f>+IF(ISERROR(VLOOKUP($B988,Insumos!$C:$G,2,FALSE)),"",VLOOKUP($B988,Insumos!$C:$G,2,FALSE))</f>
        <v>75.25</v>
      </c>
      <c r="E988" s="57">
        <f>+IF(ISERROR(VLOOKUP($B988,Insumos!$C:$G,5,FALSE)),"",VLOOKUP($B988,Insumos!$C:$G,5,FALSE))</f>
        <v>1</v>
      </c>
      <c r="F988" s="55" t="str">
        <f>+IF(ISERROR(VLOOKUP($B988,Insumos!$C:$G,4,FALSE)),"",VLOOKUP($B988,Insumos!$C:$G,4,FALSE))</f>
        <v>UNIDAD</v>
      </c>
      <c r="G988" s="141">
        <v>1.0</v>
      </c>
      <c r="H988" s="56">
        <f t="shared" si="31"/>
        <v>75.25</v>
      </c>
    </row>
    <row r="989">
      <c r="A989" s="53">
        <v>9.0</v>
      </c>
      <c r="B989" s="55" t="s">
        <v>312</v>
      </c>
      <c r="C989" s="55" t="str">
        <f>+IF(ISERROR(VLOOKUP($B989,Insumos!$C:$G,3,FALSE)),"",VLOOKUP($B989,Insumos!$C:$G,3,FALSE))</f>
        <v>UNIDAD</v>
      </c>
      <c r="D989" s="56">
        <f>+IF(ISERROR(VLOOKUP($B989,Insumos!$C:$G,2,FALSE)),"",VLOOKUP($B989,Insumos!$C:$G,2,FALSE))</f>
        <v>90.25</v>
      </c>
      <c r="E989" s="57">
        <f>+IF(ISERROR(VLOOKUP($B989,Insumos!$C:$G,5,FALSE)),"",VLOOKUP($B989,Insumos!$C:$G,5,FALSE))</f>
        <v>1</v>
      </c>
      <c r="F989" s="55" t="str">
        <f>+IF(ISERROR(VLOOKUP($B989,Insumos!$C:$G,4,FALSE)),"",VLOOKUP($B989,Insumos!$C:$G,4,FALSE))</f>
        <v>UNIDAD</v>
      </c>
      <c r="G989" s="141">
        <v>1.0</v>
      </c>
      <c r="H989" s="56">
        <f t="shared" si="31"/>
        <v>90.25</v>
      </c>
    </row>
    <row r="990">
      <c r="A990" s="53">
        <v>10.0</v>
      </c>
      <c r="B990" s="55" t="s">
        <v>313</v>
      </c>
      <c r="C990" s="55" t="str">
        <f>+IF(ISERROR(VLOOKUP($B990,Insumos!$C:$G,3,FALSE)),"",VLOOKUP($B990,Insumos!$C:$G,3,FALSE))</f>
        <v>GRAMOS</v>
      </c>
      <c r="D990" s="56">
        <f>+IF(ISERROR(VLOOKUP($B990,Insumos!$C:$G,2,FALSE)),"",VLOOKUP($B990,Insumos!$C:$G,2,FALSE))</f>
        <v>6750</v>
      </c>
      <c r="E990" s="57">
        <f>+IF(ISERROR(VLOOKUP($B990,Insumos!$C:$G,5,FALSE)),"",VLOOKUP($B990,Insumos!$C:$G,5,FALSE))</f>
        <v>1000</v>
      </c>
      <c r="F990" s="55" t="str">
        <f>+IF(ISERROR(VLOOKUP($B990,Insumos!$C:$G,4,FALSE)),"",VLOOKUP($B990,Insumos!$C:$G,4,FALSE))</f>
        <v>GRAMOS</v>
      </c>
      <c r="G990" s="141">
        <v>8.0</v>
      </c>
      <c r="H990" s="56">
        <f t="shared" si="31"/>
        <v>54</v>
      </c>
    </row>
    <row r="991">
      <c r="A991" s="53">
        <v>11.0</v>
      </c>
      <c r="B991" s="55" t="s">
        <v>156</v>
      </c>
      <c r="C991" s="55" t="str">
        <f>+IF(ISERROR(VLOOKUP($B991,Insumos!$C:$G,3,FALSE)),"",VLOOKUP($B991,Insumos!$C:$G,3,FALSE))</f>
        <v>GRAMOS</v>
      </c>
      <c r="D991" s="56">
        <f>+IF(ISERROR(VLOOKUP($B991,Insumos!$C:$G,2,FALSE)),"",VLOOKUP($B991,Insumos!$C:$G,2,FALSE))</f>
        <v>909</v>
      </c>
      <c r="E991" s="57">
        <f>+IF(ISERROR(VLOOKUP($B991,Insumos!$C:$G,5,FALSE)),"",VLOOKUP($B991,Insumos!$C:$G,5,FALSE))</f>
        <v>1000</v>
      </c>
      <c r="F991" s="55" t="str">
        <f>+IF(ISERROR(VLOOKUP($B991,Insumos!$C:$G,4,FALSE)),"",VLOOKUP($B991,Insumos!$C:$G,4,FALSE))</f>
        <v>GRAMOS</v>
      </c>
      <c r="G991" s="141">
        <v>8.0</v>
      </c>
      <c r="H991" s="56">
        <f t="shared" si="31"/>
        <v>7.27</v>
      </c>
    </row>
    <row r="992">
      <c r="A992" s="53">
        <v>12.0</v>
      </c>
      <c r="B992" s="55" t="s">
        <v>303</v>
      </c>
      <c r="C992" s="55" t="str">
        <f>+IF(ISERROR(VLOOKUP($B992,Insumos!$C:$G,3,FALSE)),"",VLOOKUP($B992,Insumos!$C:$G,3,FALSE))</f>
        <v>UNIDAD</v>
      </c>
      <c r="D992" s="56">
        <f>+IF(ISERROR(VLOOKUP($B992,Insumos!$C:$G,2,FALSE)),"",VLOOKUP($B992,Insumos!$C:$G,2,FALSE))</f>
        <v>10</v>
      </c>
      <c r="E992" s="57">
        <f>+IF(ISERROR(VLOOKUP($B992,Insumos!$C:$G,5,FALSE)),"",VLOOKUP($B992,Insumos!$C:$G,5,FALSE))</f>
        <v>1</v>
      </c>
      <c r="F992" s="55" t="str">
        <f>+IF(ISERROR(VLOOKUP($B992,Insumos!$C:$G,4,FALSE)),"",VLOOKUP($B992,Insumos!$C:$G,4,FALSE))</f>
        <v>UNIDAD</v>
      </c>
      <c r="G992" s="141">
        <v>2.0</v>
      </c>
      <c r="H992" s="56">
        <f t="shared" si="31"/>
        <v>20</v>
      </c>
    </row>
    <row r="993">
      <c r="A993" s="53">
        <v>13.0</v>
      </c>
      <c r="B993" s="55" t="s">
        <v>304</v>
      </c>
      <c r="C993" s="55" t="str">
        <f>+IF(ISERROR(VLOOKUP($B993,Insumos!$C:$G,3,FALSE)),"",VLOOKUP($B993,Insumos!$C:$G,3,FALSE))</f>
        <v>UNIDAD</v>
      </c>
      <c r="D993" s="56">
        <f>+IF(ISERROR(VLOOKUP($B993,Insumos!$C:$G,2,FALSE)),"",VLOOKUP($B993,Insumos!$C:$G,2,FALSE))</f>
        <v>9</v>
      </c>
      <c r="E993" s="57">
        <f>+IF(ISERROR(VLOOKUP($B993,Insumos!$C:$G,5,FALSE)),"",VLOOKUP($B993,Insumos!$C:$G,5,FALSE))</f>
        <v>1</v>
      </c>
      <c r="F993" s="55" t="str">
        <f>+IF(ISERROR(VLOOKUP($B993,Insumos!$C:$G,4,FALSE)),"",VLOOKUP($B993,Insumos!$C:$G,4,FALSE))</f>
        <v>UNIDAD</v>
      </c>
      <c r="G993" s="141">
        <v>2.0</v>
      </c>
      <c r="H993" s="56">
        <f t="shared" si="31"/>
        <v>18</v>
      </c>
    </row>
    <row r="994">
      <c r="A994" s="53">
        <v>14.0</v>
      </c>
      <c r="B994" s="55" t="s">
        <v>315</v>
      </c>
      <c r="C994" s="55" t="str">
        <f>+IF(ISERROR(VLOOKUP($B994,Insumos!$C:$G,3,FALSE)),"",VLOOKUP($B994,Insumos!$C:$G,3,FALSE))</f>
        <v>UNIDAD</v>
      </c>
      <c r="D994" s="56">
        <f>+IF(ISERROR(VLOOKUP($B994,Insumos!$C:$G,2,FALSE)),"",VLOOKUP($B994,Insumos!$C:$G,2,FALSE))</f>
        <v>170</v>
      </c>
      <c r="E994" s="57">
        <f>+IF(ISERROR(VLOOKUP($B994,Insumos!$C:$G,5,FALSE)),"",VLOOKUP($B994,Insumos!$C:$G,5,FALSE))</f>
        <v>1</v>
      </c>
      <c r="F994" s="55" t="str">
        <f>+IF(ISERROR(VLOOKUP($B994,Insumos!$C:$G,4,FALSE)),"",VLOOKUP($B994,Insumos!$C:$G,4,FALSE))</f>
        <v>UNIDAD</v>
      </c>
      <c r="G994" s="141">
        <v>1.0</v>
      </c>
      <c r="H994" s="56">
        <f t="shared" si="31"/>
        <v>170</v>
      </c>
    </row>
    <row r="995">
      <c r="A995" s="53">
        <v>15.0</v>
      </c>
      <c r="B995" s="153"/>
      <c r="C995" s="55" t="str">
        <f>+IF(ISERROR(VLOOKUP($B995,Insumos!$C:$G,3,FALSE)),"",VLOOKUP($B995,Insumos!$C:$G,3,FALSE))</f>
        <v/>
      </c>
      <c r="D995" s="56" t="str">
        <f>+IF(ISERROR(VLOOKUP($B995,Insumos!$C:$G,2,FALSE)),"",VLOOKUP($B995,Insumos!$C:$G,2,FALSE))</f>
        <v/>
      </c>
      <c r="E995" s="57" t="str">
        <f>+IF(ISERROR(VLOOKUP($B995,Insumos!$C:$G,5,FALSE)),"",VLOOKUP($B995,Insumos!$C:$G,5,FALSE))</f>
        <v/>
      </c>
      <c r="F995" s="55" t="str">
        <f>+IF(ISERROR(VLOOKUP($B995,Insumos!$C:$G,4,FALSE)),"",VLOOKUP($B995,Insumos!$C:$G,4,FALSE))</f>
        <v/>
      </c>
      <c r="G995" s="141"/>
      <c r="H995" s="56">
        <f t="shared" si="31"/>
        <v>0</v>
      </c>
    </row>
    <row r="996">
      <c r="A996" s="53">
        <v>16.0</v>
      </c>
      <c r="B996" s="153"/>
      <c r="C996" s="55" t="str">
        <f>+IF(ISERROR(VLOOKUP($B996,Insumos!$C:$G,3,FALSE)),"",VLOOKUP($B996,Insumos!$C:$G,3,FALSE))</f>
        <v/>
      </c>
      <c r="D996" s="56" t="str">
        <f>+IF(ISERROR(VLOOKUP($B996,Insumos!$C:$G,2,FALSE)),"",VLOOKUP($B996,Insumos!$C:$G,2,FALSE))</f>
        <v/>
      </c>
      <c r="E996" s="57" t="str">
        <f>+IF(ISERROR(VLOOKUP($B996,Insumos!$C:$G,5,FALSE)),"",VLOOKUP($B996,Insumos!$C:$G,5,FALSE))</f>
        <v/>
      </c>
      <c r="F996" s="55" t="str">
        <f>+IF(ISERROR(VLOOKUP($B996,Insumos!$C:$G,4,FALSE)),"",VLOOKUP($B996,Insumos!$C:$G,4,FALSE))</f>
        <v/>
      </c>
      <c r="G996" s="141"/>
      <c r="H996" s="56">
        <f t="shared" si="31"/>
        <v>0</v>
      </c>
    </row>
    <row r="997">
      <c r="A997" s="53">
        <v>17.0</v>
      </c>
      <c r="B997" s="153"/>
      <c r="C997" s="55" t="str">
        <f>+IF(ISERROR(VLOOKUP($B997,Insumos!$C:$G,3,FALSE)),"",VLOOKUP($B997,Insumos!$C:$G,3,FALSE))</f>
        <v/>
      </c>
      <c r="D997" s="56" t="str">
        <f>+IF(ISERROR(VLOOKUP($B997,Insumos!$C:$G,2,FALSE)),"",VLOOKUP($B997,Insumos!$C:$G,2,FALSE))</f>
        <v/>
      </c>
      <c r="E997" s="57" t="str">
        <f>+IF(ISERROR(VLOOKUP($B997,Insumos!$C:$G,5,FALSE)),"",VLOOKUP($B997,Insumos!$C:$G,5,FALSE))</f>
        <v/>
      </c>
      <c r="F997" s="55" t="str">
        <f>+IF(ISERROR(VLOOKUP($B997,Insumos!$C:$G,4,FALSE)),"",VLOOKUP($B997,Insumos!$C:$G,4,FALSE))</f>
        <v/>
      </c>
      <c r="G997" s="141"/>
      <c r="H997" s="56">
        <f t="shared" si="31"/>
        <v>0</v>
      </c>
    </row>
    <row r="998">
      <c r="A998" s="53">
        <v>18.0</v>
      </c>
      <c r="B998" s="153"/>
      <c r="C998" s="55" t="str">
        <f>+IF(ISERROR(VLOOKUP($B998,Insumos!$C:$G,3,FALSE)),"",VLOOKUP($B998,Insumos!$C:$G,3,FALSE))</f>
        <v/>
      </c>
      <c r="D998" s="56" t="str">
        <f>+IF(ISERROR(VLOOKUP($B998,Insumos!$C:$G,2,FALSE)),"",VLOOKUP($B998,Insumos!$C:$G,2,FALSE))</f>
        <v/>
      </c>
      <c r="E998" s="57" t="str">
        <f>+IF(ISERROR(VLOOKUP($B998,Insumos!$C:$G,5,FALSE)),"",VLOOKUP($B998,Insumos!$C:$G,5,FALSE))</f>
        <v/>
      </c>
      <c r="F998" s="55" t="str">
        <f>+IF(ISERROR(VLOOKUP($B998,Insumos!$C:$G,4,FALSE)),"",VLOOKUP($B998,Insumos!$C:$G,4,FALSE))</f>
        <v/>
      </c>
      <c r="G998" s="141"/>
      <c r="H998" s="56">
        <f t="shared" si="31"/>
        <v>0</v>
      </c>
    </row>
    <row r="999">
      <c r="A999" s="53">
        <v>19.0</v>
      </c>
      <c r="B999" s="153"/>
      <c r="C999" s="55" t="str">
        <f>+IF(ISERROR(VLOOKUP($B999,Insumos!$C:$G,3,FALSE)),"",VLOOKUP($B999,Insumos!$C:$G,3,FALSE))</f>
        <v/>
      </c>
      <c r="D999" s="56" t="str">
        <f>+IF(ISERROR(VLOOKUP($B999,Insumos!$C:$G,2,FALSE)),"",VLOOKUP($B999,Insumos!$C:$G,2,FALSE))</f>
        <v/>
      </c>
      <c r="E999" s="57" t="str">
        <f>+IF(ISERROR(VLOOKUP($B999,Insumos!$C:$G,5,FALSE)),"",VLOOKUP($B999,Insumos!$C:$G,5,FALSE))</f>
        <v/>
      </c>
      <c r="F999" s="55" t="str">
        <f>+IF(ISERROR(VLOOKUP($B999,Insumos!$C:$G,4,FALSE)),"",VLOOKUP($B999,Insumos!$C:$G,4,FALSE))</f>
        <v/>
      </c>
      <c r="G999" s="141"/>
      <c r="H999" s="56">
        <f t="shared" si="31"/>
        <v>0</v>
      </c>
    </row>
    <row r="1000">
      <c r="A1000" s="53">
        <v>20.0</v>
      </c>
      <c r="B1000" s="153"/>
      <c r="C1000" s="55" t="str">
        <f>+IF(ISERROR(VLOOKUP($B1000,Insumos!$C:$G,3,FALSE)),"",VLOOKUP($B1000,Insumos!$C:$G,3,FALSE))</f>
        <v/>
      </c>
      <c r="D1000" s="56" t="str">
        <f>+IF(ISERROR(VLOOKUP($B1000,Insumos!$C:$G,2,FALSE)),"",VLOOKUP($B1000,Insumos!$C:$G,2,FALSE))</f>
        <v/>
      </c>
      <c r="E1000" s="57" t="str">
        <f>+IF(ISERROR(VLOOKUP($B1000,Insumos!$C:$G,5,FALSE)),"",VLOOKUP($B1000,Insumos!$C:$G,5,FALSE))</f>
        <v/>
      </c>
      <c r="F1000" s="55" t="str">
        <f>+IF(ISERROR(VLOOKUP($B1000,Insumos!$C:$G,4,FALSE)),"",VLOOKUP($B1000,Insumos!$C:$G,4,FALSE))</f>
        <v/>
      </c>
      <c r="G1000" s="141"/>
      <c r="H1000" s="56">
        <f t="shared" si="31"/>
        <v>0</v>
      </c>
    </row>
    <row r="1001">
      <c r="A1001" s="53">
        <v>21.0</v>
      </c>
      <c r="B1001" s="153"/>
      <c r="C1001" s="55" t="str">
        <f>+IF(ISERROR(VLOOKUP($B1001,Insumos!$C:$G,3,FALSE)),"",VLOOKUP($B1001,Insumos!$C:$G,3,FALSE))</f>
        <v/>
      </c>
      <c r="D1001" s="56" t="str">
        <f>+IF(ISERROR(VLOOKUP($B1001,Insumos!$C:$G,2,FALSE)),"",VLOOKUP($B1001,Insumos!$C:$G,2,FALSE))</f>
        <v/>
      </c>
      <c r="E1001" s="57" t="str">
        <f>+IF(ISERROR(VLOOKUP($B1001,Insumos!$C:$G,5,FALSE)),"",VLOOKUP($B1001,Insumos!$C:$G,5,FALSE))</f>
        <v/>
      </c>
      <c r="F1001" s="55" t="str">
        <f>+IF(ISERROR(VLOOKUP($B1001,Insumos!$C:$G,4,FALSE)),"",VLOOKUP($B1001,Insumos!$C:$G,4,FALSE))</f>
        <v/>
      </c>
      <c r="G1001" s="141"/>
      <c r="H1001" s="56">
        <f t="shared" si="31"/>
        <v>0</v>
      </c>
    </row>
    <row r="1002">
      <c r="A1002" s="42"/>
      <c r="B1002" s="140"/>
      <c r="C1002" s="41"/>
      <c r="D1002" s="44"/>
      <c r="E1002" s="45"/>
      <c r="F1002" s="41"/>
      <c r="G1002" s="67" t="s">
        <v>566</v>
      </c>
      <c r="H1002" s="68">
        <f>+SUM(H981:H1001)</f>
        <v>993.67</v>
      </c>
    </row>
    <row r="1003">
      <c r="A1003" s="42"/>
      <c r="B1003" s="140"/>
      <c r="C1003" s="41"/>
      <c r="D1003" s="44"/>
      <c r="E1003" s="45"/>
      <c r="F1003" s="41"/>
      <c r="G1003" s="67" t="s">
        <v>569</v>
      </c>
      <c r="H1003" s="142">
        <f>+H1002/10</f>
        <v>99.367</v>
      </c>
    </row>
    <row r="1004">
      <c r="A1004" s="42"/>
      <c r="B1004" s="140"/>
      <c r="C1004" s="41"/>
      <c r="D1004" s="44"/>
      <c r="E1004" s="45"/>
      <c r="F1004" s="41"/>
      <c r="G1004" s="67" t="s">
        <v>570</v>
      </c>
      <c r="H1004" s="143">
        <f>(H1002+H1003)*1.19</f>
        <v>1300.71403</v>
      </c>
    </row>
    <row r="1005">
      <c r="A1005" s="42"/>
      <c r="B1005" s="140"/>
      <c r="C1005" s="41"/>
      <c r="D1005" s="44"/>
      <c r="E1005" s="45"/>
      <c r="F1005" s="41"/>
      <c r="G1005" s="67" t="s">
        <v>571</v>
      </c>
      <c r="H1005" s="144">
        <f>+H1004/H1006</f>
        <v>0.2004181864</v>
      </c>
    </row>
    <row r="1006">
      <c r="A1006" s="42"/>
      <c r="B1006" s="140"/>
      <c r="C1006" s="41"/>
      <c r="D1006" s="44"/>
      <c r="E1006" s="45"/>
      <c r="F1006" s="41"/>
      <c r="G1006" s="67" t="s">
        <v>572</v>
      </c>
      <c r="H1006" s="145">
        <v>6490.0</v>
      </c>
    </row>
    <row r="1009">
      <c r="A1009" s="138" t="s">
        <v>562</v>
      </c>
      <c r="B1009" s="139" t="s">
        <v>1090</v>
      </c>
      <c r="C1009" s="34"/>
      <c r="D1009" s="35"/>
      <c r="E1009" s="36"/>
      <c r="F1009" s="37"/>
      <c r="G1009" s="38"/>
      <c r="H1009" s="35"/>
    </row>
    <row r="1010">
      <c r="A1010" s="42"/>
      <c r="B1010" s="140"/>
      <c r="C1010" s="42"/>
      <c r="D1010" s="44"/>
      <c r="E1010" s="45"/>
      <c r="F1010" s="42"/>
      <c r="G1010" s="46"/>
      <c r="H1010" s="44"/>
    </row>
    <row r="1011">
      <c r="A1011" s="48" t="s">
        <v>476</v>
      </c>
      <c r="B1011" s="48" t="s">
        <v>477</v>
      </c>
      <c r="C1011" s="48" t="s">
        <v>478</v>
      </c>
      <c r="D1011" s="49" t="s">
        <v>564</v>
      </c>
      <c r="E1011" s="50" t="s">
        <v>10</v>
      </c>
      <c r="F1011" s="48" t="s">
        <v>480</v>
      </c>
      <c r="G1011" s="51" t="s">
        <v>481</v>
      </c>
      <c r="H1011" s="49" t="s">
        <v>565</v>
      </c>
    </row>
    <row r="1012">
      <c r="A1012" s="53">
        <v>1.0</v>
      </c>
      <c r="B1012" s="55" t="s">
        <v>69</v>
      </c>
      <c r="C1012" s="55" t="str">
        <f>+IF(ISERROR(VLOOKUP($B1012,Insumos!$C:$G,3,FALSE)),"",VLOOKUP($B1012,Insumos!$C:$G,3,FALSE))</f>
        <v>GRAMOS</v>
      </c>
      <c r="D1012" s="56">
        <f>+IF(ISERROR(VLOOKUP($B1012,Insumos!$C:$G,2,FALSE)),"",VLOOKUP($B1012,Insumos!$C:$G,2,FALSE))</f>
        <v>2777.79</v>
      </c>
      <c r="E1012" s="57">
        <f>+IF(ISERROR(VLOOKUP($B1012,Insumos!$C:$G,5,FALSE)),"",VLOOKUP($B1012,Insumos!$C:$G,5,FALSE))</f>
        <v>5700</v>
      </c>
      <c r="F1012" s="55" t="str">
        <f>+IF(ISERROR(VLOOKUP($B1012,Insumos!$C:$G,4,FALSE)),"",VLOOKUP($B1012,Insumos!$C:$G,4,FALSE))</f>
        <v>GRAMOS</v>
      </c>
      <c r="G1012" s="141">
        <v>110.0</v>
      </c>
      <c r="H1012" s="56">
        <f t="shared" ref="H1012:H1032" si="32">IF(ISERROR(ROUND(+D1012/E1012*G1012,2)),0,ROUND(+D1012/E1012*G1012,2))</f>
        <v>53.61</v>
      </c>
    </row>
    <row r="1013">
      <c r="A1013" s="53">
        <v>2.0</v>
      </c>
      <c r="B1013" s="55" t="s">
        <v>52</v>
      </c>
      <c r="C1013" s="55" t="str">
        <f>+IF(ISERROR(VLOOKUP($B1013,Insumos!$C:$G,3,FALSE)),"",VLOOKUP($B1013,Insumos!$C:$G,3,FALSE))</f>
        <v>UNIDAD</v>
      </c>
      <c r="D1013" s="56">
        <f>+IF(ISERROR(VLOOKUP($B1013,Insumos!$C:$G,2,FALSE)),"",VLOOKUP($B1013,Insumos!$C:$G,2,FALSE))</f>
        <v>5000</v>
      </c>
      <c r="E1013" s="57">
        <f>+IF(ISERROR(VLOOKUP($B1013,Insumos!$C:$G,5,FALSE)),"",VLOOKUP($B1013,Insumos!$C:$G,5,FALSE))</f>
        <v>100</v>
      </c>
      <c r="F1013" s="55" t="str">
        <f>+IF(ISERROR(VLOOKUP($B1013,Insumos!$C:$G,4,FALSE)),"",VLOOKUP($B1013,Insumos!$C:$G,4,FALSE))</f>
        <v>UNIDAD</v>
      </c>
      <c r="G1013" s="141">
        <v>0.5</v>
      </c>
      <c r="H1013" s="56">
        <f t="shared" si="32"/>
        <v>25</v>
      </c>
    </row>
    <row r="1014">
      <c r="A1014" s="53">
        <v>3.0</v>
      </c>
      <c r="B1014" s="55" t="s">
        <v>217</v>
      </c>
      <c r="C1014" s="55" t="str">
        <f>+IF(ISERROR(VLOOKUP($B1014,Insumos!$C:$G,3,FALSE)),"",VLOOKUP($B1014,Insumos!$C:$G,3,FALSE))</f>
        <v>GRAMOS</v>
      </c>
      <c r="D1014" s="56">
        <f>+IF(ISERROR(VLOOKUP($B1014,Insumos!$C:$G,2,FALSE)),"",VLOOKUP($B1014,Insumos!$C:$G,2,FALSE))</f>
        <v>3600</v>
      </c>
      <c r="E1014" s="57">
        <f>+IF(ISERROR(VLOOKUP($B1014,Insumos!$C:$G,5,FALSE)),"",VLOOKUP($B1014,Insumos!$C:$G,5,FALSE))</f>
        <v>700</v>
      </c>
      <c r="F1014" s="55" t="str">
        <f>+IF(ISERROR(VLOOKUP($B1014,Insumos!$C:$G,4,FALSE)),"",VLOOKUP($B1014,Insumos!$C:$G,4,FALSE))</f>
        <v>GRAMOS</v>
      </c>
      <c r="G1014" s="141">
        <v>20.0</v>
      </c>
      <c r="H1014" s="56">
        <f t="shared" si="32"/>
        <v>102.86</v>
      </c>
    </row>
    <row r="1015">
      <c r="A1015" s="53">
        <v>4.0</v>
      </c>
      <c r="B1015" s="55" t="s">
        <v>100</v>
      </c>
      <c r="C1015" s="55" t="str">
        <f>+IF(ISERROR(VLOOKUP($B1015,Insumos!$C:$G,3,FALSE)),"",VLOOKUP($B1015,Insumos!$C:$G,3,FALSE))</f>
        <v>GRAMOS</v>
      </c>
      <c r="D1015" s="56">
        <f>+IF(ISERROR(VLOOKUP($B1015,Insumos!$C:$G,2,FALSE)),"",VLOOKUP($B1015,Insumos!$C:$G,2,FALSE))</f>
        <v>2900</v>
      </c>
      <c r="E1015" s="57">
        <f>+IF(ISERROR(VLOOKUP($B1015,Insumos!$C:$G,5,FALSE)),"",VLOOKUP($B1015,Insumos!$C:$G,5,FALSE))</f>
        <v>1000</v>
      </c>
      <c r="F1015" s="55" t="str">
        <f>+IF(ISERROR(VLOOKUP($B1015,Insumos!$C:$G,4,FALSE)),"",VLOOKUP($B1015,Insumos!$C:$G,4,FALSE))</f>
        <v>GRAMOS</v>
      </c>
      <c r="G1015" s="141">
        <v>20.0</v>
      </c>
      <c r="H1015" s="56">
        <f t="shared" si="32"/>
        <v>58</v>
      </c>
    </row>
    <row r="1016">
      <c r="A1016" s="53">
        <v>5.0</v>
      </c>
      <c r="B1016" s="55" t="s">
        <v>178</v>
      </c>
      <c r="C1016" s="55" t="str">
        <f>+IF(ISERROR(VLOOKUP($B1016,Insumos!$C:$G,3,FALSE)),"",VLOOKUP($B1016,Insumos!$C:$G,3,FALSE))</f>
        <v>GRAMOS</v>
      </c>
      <c r="D1016" s="56">
        <f>+IF(ISERROR(VLOOKUP($B1016,Insumos!$C:$G,2,FALSE)),"",VLOOKUP($B1016,Insumos!$C:$G,2,FALSE))</f>
        <v>433</v>
      </c>
      <c r="E1016" s="57">
        <f>+IF(ISERROR(VLOOKUP($B1016,Insumos!$C:$G,5,FALSE)),"",VLOOKUP($B1016,Insumos!$C:$G,5,FALSE))</f>
        <v>300</v>
      </c>
      <c r="F1016" s="55" t="str">
        <f>+IF(ISERROR(VLOOKUP($B1016,Insumos!$C:$G,4,FALSE)),"",VLOOKUP($B1016,Insumos!$C:$G,4,FALSE))</f>
        <v>GRAMOS</v>
      </c>
      <c r="G1016" s="141">
        <v>20.0</v>
      </c>
      <c r="H1016" s="56">
        <f t="shared" si="32"/>
        <v>28.87</v>
      </c>
    </row>
    <row r="1017">
      <c r="A1017" s="53">
        <v>6.0</v>
      </c>
      <c r="B1017" s="55" t="s">
        <v>54</v>
      </c>
      <c r="C1017" s="55" t="str">
        <f>+IF(ISERROR(VLOOKUP($B1017,Insumos!$C:$G,3,FALSE)),"",VLOOKUP($B1017,Insumos!$C:$G,3,FALSE))</f>
        <v>UNIDAD</v>
      </c>
      <c r="D1017" s="56">
        <f>+IF(ISERROR(VLOOKUP($B1017,Insumos!$C:$G,2,FALSE)),"",VLOOKUP($B1017,Insumos!$C:$G,2,FALSE))</f>
        <v>8000</v>
      </c>
      <c r="E1017" s="57">
        <f>+IF(ISERROR(VLOOKUP($B1017,Insumos!$C:$G,5,FALSE)),"",VLOOKUP($B1017,Insumos!$C:$G,5,FALSE))</f>
        <v>36</v>
      </c>
      <c r="F1017" s="55" t="str">
        <f>+IF(ISERROR(VLOOKUP($B1017,Insumos!$C:$G,4,FALSE)),"",VLOOKUP($B1017,Insumos!$C:$G,4,FALSE))</f>
        <v>UNIDAD</v>
      </c>
      <c r="G1017" s="141">
        <v>0.2</v>
      </c>
      <c r="H1017" s="56">
        <f t="shared" si="32"/>
        <v>44.44</v>
      </c>
    </row>
    <row r="1018">
      <c r="A1018" s="53">
        <v>7.0</v>
      </c>
      <c r="B1018" s="55" t="s">
        <v>106</v>
      </c>
      <c r="C1018" s="55" t="str">
        <f>+IF(ISERROR(VLOOKUP($B1018,Insumos!$C:$G,3,FALSE)),"",VLOOKUP($B1018,Insumos!$C:$G,3,FALSE))</f>
        <v>GRAMOS</v>
      </c>
      <c r="D1018" s="56">
        <f>+IF(ISERROR(VLOOKUP($B1018,Insumos!$C:$G,2,FALSE)),"",VLOOKUP($B1018,Insumos!$C:$G,2,FALSE))</f>
        <v>1159.89</v>
      </c>
      <c r="E1018" s="57">
        <f>+IF(ISERROR(VLOOKUP($B1018,Insumos!$C:$G,5,FALSE)),"",VLOOKUP($B1018,Insumos!$C:$G,5,FALSE))</f>
        <v>231</v>
      </c>
      <c r="F1018" s="55" t="str">
        <f>+IF(ISERROR(VLOOKUP($B1018,Insumos!$C:$G,4,FALSE)),"",VLOOKUP($B1018,Insumos!$C:$G,4,FALSE))</f>
        <v>GRAMOS</v>
      </c>
      <c r="G1018" s="141">
        <v>35.0</v>
      </c>
      <c r="H1018" s="56">
        <f t="shared" si="32"/>
        <v>175.74</v>
      </c>
    </row>
    <row r="1019">
      <c r="A1019" s="53">
        <v>8.0</v>
      </c>
      <c r="B1019" s="55" t="s">
        <v>122</v>
      </c>
      <c r="C1019" s="55" t="str">
        <f>+IF(ISERROR(VLOOKUP($B1019,Insumos!$C:$G,3,FALSE)),"",VLOOKUP($B1019,Insumos!$C:$G,3,FALSE))</f>
        <v>MILILITROS</v>
      </c>
      <c r="D1019" s="56">
        <f>+IF(ISERROR(VLOOKUP($B1019,Insumos!$C:$G,2,FALSE)),"",VLOOKUP($B1019,Insumos!$C:$G,2,FALSE))</f>
        <v>5974.48</v>
      </c>
      <c r="E1019" s="57">
        <f>+IF(ISERROR(VLOOKUP($B1019,Insumos!$C:$G,5,FALSE)),"",VLOOKUP($B1019,Insumos!$C:$G,5,FALSE))</f>
        <v>880</v>
      </c>
      <c r="F1019" s="55" t="str">
        <f>+IF(ISERROR(VLOOKUP($B1019,Insumos!$C:$G,4,FALSE)),"",VLOOKUP($B1019,Insumos!$C:$G,4,FALSE))</f>
        <v>MILILITROS</v>
      </c>
      <c r="G1019" s="141">
        <v>50.0</v>
      </c>
      <c r="H1019" s="56">
        <f t="shared" si="32"/>
        <v>339.46</v>
      </c>
    </row>
    <row r="1020">
      <c r="A1020" s="53">
        <v>9.0</v>
      </c>
      <c r="B1020" s="55" t="s">
        <v>132</v>
      </c>
      <c r="C1020" s="55" t="str">
        <f>+IF(ISERROR(VLOOKUP($B1020,Insumos!$C:$G,3,FALSE)),"",VLOOKUP($B1020,Insumos!$C:$G,3,FALSE))</f>
        <v>UNIDAD</v>
      </c>
      <c r="D1020" s="56">
        <f>+IF(ISERROR(VLOOKUP($B1020,Insumos!$C:$G,2,FALSE)),"",VLOOKUP($B1020,Insumos!$C:$G,2,FALSE))</f>
        <v>180</v>
      </c>
      <c r="E1020" s="57">
        <f>+IF(ISERROR(VLOOKUP($B1020,Insumos!$C:$G,5,FALSE)),"",VLOOKUP($B1020,Insumos!$C:$G,5,FALSE))</f>
        <v>1</v>
      </c>
      <c r="F1020" s="55" t="str">
        <f>+IF(ISERROR(VLOOKUP($B1020,Insumos!$C:$G,4,FALSE)),"",VLOOKUP($B1020,Insumos!$C:$G,4,FALSE))</f>
        <v>UNIDAD</v>
      </c>
      <c r="G1020" s="141">
        <v>1.0</v>
      </c>
      <c r="H1020" s="56">
        <f t="shared" si="32"/>
        <v>180</v>
      </c>
    </row>
    <row r="1021">
      <c r="A1021" s="53">
        <v>10.0</v>
      </c>
      <c r="B1021" s="55" t="s">
        <v>305</v>
      </c>
      <c r="C1021" s="55" t="str">
        <f>+IF(ISERROR(VLOOKUP($B1021,Insumos!$C:$G,3,FALSE)),"",VLOOKUP($B1021,Insumos!$C:$G,3,FALSE))</f>
        <v>UNIDAD</v>
      </c>
      <c r="D1021" s="56">
        <f>+IF(ISERROR(VLOOKUP($B1021,Insumos!$C:$G,2,FALSE)),"",VLOOKUP($B1021,Insumos!$C:$G,2,FALSE))</f>
        <v>52</v>
      </c>
      <c r="E1021" s="57">
        <f>+IF(ISERROR(VLOOKUP($B1021,Insumos!$C:$G,5,FALSE)),"",VLOOKUP($B1021,Insumos!$C:$G,5,FALSE))</f>
        <v>1</v>
      </c>
      <c r="F1021" s="55" t="str">
        <f>+IF(ISERROR(VLOOKUP($B1021,Insumos!$C:$G,4,FALSE)),"",VLOOKUP($B1021,Insumos!$C:$G,4,FALSE))</f>
        <v>UNIDAD</v>
      </c>
      <c r="G1021" s="141">
        <v>1.0</v>
      </c>
      <c r="H1021" s="56">
        <f t="shared" si="32"/>
        <v>52</v>
      </c>
    </row>
    <row r="1022">
      <c r="A1022" s="53">
        <v>11.0</v>
      </c>
      <c r="B1022" s="55" t="s">
        <v>309</v>
      </c>
      <c r="C1022" s="55" t="str">
        <f>+IF(ISERROR(VLOOKUP($B1022,Insumos!$C:$G,3,FALSE)),"",VLOOKUP($B1022,Insumos!$C:$G,3,FALSE))</f>
        <v>UNIDAD</v>
      </c>
      <c r="D1022" s="56">
        <f>+IF(ISERROR(VLOOKUP($B1022,Insumos!$C:$G,2,FALSE)),"",VLOOKUP($B1022,Insumos!$C:$G,2,FALSE))</f>
        <v>23.53</v>
      </c>
      <c r="E1022" s="57">
        <f>+IF(ISERROR(VLOOKUP($B1022,Insumos!$C:$G,5,FALSE)),"",VLOOKUP($B1022,Insumos!$C:$G,5,FALSE))</f>
        <v>1</v>
      </c>
      <c r="F1022" s="55" t="str">
        <f>+IF(ISERROR(VLOOKUP($B1022,Insumos!$C:$G,4,FALSE)),"",VLOOKUP($B1022,Insumos!$C:$G,4,FALSE))</f>
        <v>UNIDAD</v>
      </c>
      <c r="G1022" s="141">
        <v>1.0</v>
      </c>
      <c r="H1022" s="56">
        <f t="shared" si="32"/>
        <v>23.53</v>
      </c>
    </row>
    <row r="1023">
      <c r="A1023" s="53">
        <v>12.0</v>
      </c>
      <c r="B1023" s="55" t="s">
        <v>310</v>
      </c>
      <c r="C1023" s="55" t="str">
        <f>+IF(ISERROR(VLOOKUP($B1023,Insumos!$C:$G,3,FALSE)),"",VLOOKUP($B1023,Insumos!$C:$G,3,FALSE))</f>
        <v>UNIDAD</v>
      </c>
      <c r="D1023" s="56">
        <f>+IF(ISERROR(VLOOKUP($B1023,Insumos!$C:$G,2,FALSE)),"",VLOOKUP($B1023,Insumos!$C:$G,2,FALSE))</f>
        <v>15.13</v>
      </c>
      <c r="E1023" s="57">
        <f>+IF(ISERROR(VLOOKUP($B1023,Insumos!$C:$G,5,FALSE)),"",VLOOKUP($B1023,Insumos!$C:$G,5,FALSE))</f>
        <v>1</v>
      </c>
      <c r="F1023" s="55" t="str">
        <f>+IF(ISERROR(VLOOKUP($B1023,Insumos!$C:$G,4,FALSE)),"",VLOOKUP($B1023,Insumos!$C:$G,4,FALSE))</f>
        <v>UNIDAD</v>
      </c>
      <c r="G1023" s="141">
        <v>1.0</v>
      </c>
      <c r="H1023" s="56">
        <f t="shared" si="32"/>
        <v>15.13</v>
      </c>
    </row>
    <row r="1024">
      <c r="A1024" s="53">
        <v>13.0</v>
      </c>
      <c r="B1024" s="55" t="s">
        <v>314</v>
      </c>
      <c r="C1024" s="55" t="str">
        <f>+IF(ISERROR(VLOOKUP($B1024,Insumos!$C:$G,3,FALSE)),"",VLOOKUP($B1024,Insumos!$C:$G,3,FALSE))</f>
        <v>UNIDAD</v>
      </c>
      <c r="D1024" s="56">
        <f>+IF(ISERROR(VLOOKUP($B1024,Insumos!$C:$G,2,FALSE)),"",VLOOKUP($B1024,Insumos!$C:$G,2,FALSE))</f>
        <v>10.5</v>
      </c>
      <c r="E1024" s="57">
        <f>+IF(ISERROR(VLOOKUP($B1024,Insumos!$C:$G,5,FALSE)),"",VLOOKUP($B1024,Insumos!$C:$G,5,FALSE))</f>
        <v>1</v>
      </c>
      <c r="F1024" s="55" t="str">
        <f>+IF(ISERROR(VLOOKUP($B1024,Insumos!$C:$G,4,FALSE)),"",VLOOKUP($B1024,Insumos!$C:$G,4,FALSE))</f>
        <v>UNIDAD</v>
      </c>
      <c r="G1024" s="141">
        <v>1.0</v>
      </c>
      <c r="H1024" s="56">
        <f t="shared" si="32"/>
        <v>10.5</v>
      </c>
    </row>
    <row r="1025">
      <c r="A1025" s="53">
        <v>14.0</v>
      </c>
      <c r="B1025" s="55" t="s">
        <v>311</v>
      </c>
      <c r="C1025" s="55" t="str">
        <f>+IF(ISERROR(VLOOKUP($B1025,Insumos!$C:$G,3,FALSE)),"",VLOOKUP($B1025,Insumos!$C:$G,3,FALSE))</f>
        <v>UNIDAD</v>
      </c>
      <c r="D1025" s="56">
        <f>+IF(ISERROR(VLOOKUP($B1025,Insumos!$C:$G,2,FALSE)),"",VLOOKUP($B1025,Insumos!$C:$G,2,FALSE))</f>
        <v>75.25</v>
      </c>
      <c r="E1025" s="57">
        <f>+IF(ISERROR(VLOOKUP($B1025,Insumos!$C:$G,5,FALSE)),"",VLOOKUP($B1025,Insumos!$C:$G,5,FALSE))</f>
        <v>1</v>
      </c>
      <c r="F1025" s="55" t="str">
        <f>+IF(ISERROR(VLOOKUP($B1025,Insumos!$C:$G,4,FALSE)),"",VLOOKUP($B1025,Insumos!$C:$G,4,FALSE))</f>
        <v>UNIDAD</v>
      </c>
      <c r="G1025" s="141">
        <v>1.0</v>
      </c>
      <c r="H1025" s="56">
        <f t="shared" si="32"/>
        <v>75.25</v>
      </c>
    </row>
    <row r="1026">
      <c r="A1026" s="53">
        <v>15.0</v>
      </c>
      <c r="B1026" s="55" t="s">
        <v>312</v>
      </c>
      <c r="C1026" s="55" t="str">
        <f>+IF(ISERROR(VLOOKUP($B1026,Insumos!$C:$G,3,FALSE)),"",VLOOKUP($B1026,Insumos!$C:$G,3,FALSE))</f>
        <v>UNIDAD</v>
      </c>
      <c r="D1026" s="56">
        <f>+IF(ISERROR(VLOOKUP($B1026,Insumos!$C:$G,2,FALSE)),"",VLOOKUP($B1026,Insumos!$C:$G,2,FALSE))</f>
        <v>90.25</v>
      </c>
      <c r="E1026" s="57">
        <f>+IF(ISERROR(VLOOKUP($B1026,Insumos!$C:$G,5,FALSE)),"",VLOOKUP($B1026,Insumos!$C:$G,5,FALSE))</f>
        <v>1</v>
      </c>
      <c r="F1026" s="55" t="str">
        <f>+IF(ISERROR(VLOOKUP($B1026,Insumos!$C:$G,4,FALSE)),"",VLOOKUP($B1026,Insumos!$C:$G,4,FALSE))</f>
        <v>UNIDAD</v>
      </c>
      <c r="G1026" s="141">
        <v>1.0</v>
      </c>
      <c r="H1026" s="56">
        <f t="shared" si="32"/>
        <v>90.25</v>
      </c>
    </row>
    <row r="1027">
      <c r="A1027" s="53">
        <v>16.0</v>
      </c>
      <c r="B1027" s="55" t="s">
        <v>313</v>
      </c>
      <c r="C1027" s="55" t="str">
        <f>+IF(ISERROR(VLOOKUP($B1027,Insumos!$C:$G,3,FALSE)),"",VLOOKUP($B1027,Insumos!$C:$G,3,FALSE))</f>
        <v>GRAMOS</v>
      </c>
      <c r="D1027" s="56">
        <f>+IF(ISERROR(VLOOKUP($B1027,Insumos!$C:$G,2,FALSE)),"",VLOOKUP($B1027,Insumos!$C:$G,2,FALSE))</f>
        <v>6750</v>
      </c>
      <c r="E1027" s="57">
        <f>+IF(ISERROR(VLOOKUP($B1027,Insumos!$C:$G,5,FALSE)),"",VLOOKUP($B1027,Insumos!$C:$G,5,FALSE))</f>
        <v>1000</v>
      </c>
      <c r="F1027" s="55" t="str">
        <f>+IF(ISERROR(VLOOKUP($B1027,Insumos!$C:$G,4,FALSE)),"",VLOOKUP($B1027,Insumos!$C:$G,4,FALSE))</f>
        <v>GRAMOS</v>
      </c>
      <c r="G1027" s="141">
        <v>8.0</v>
      </c>
      <c r="H1027" s="56">
        <f t="shared" si="32"/>
        <v>54</v>
      </c>
    </row>
    <row r="1028">
      <c r="A1028" s="53">
        <v>17.0</v>
      </c>
      <c r="B1028" s="55" t="s">
        <v>156</v>
      </c>
      <c r="C1028" s="55" t="str">
        <f>+IF(ISERROR(VLOOKUP($B1028,Insumos!$C:$G,3,FALSE)),"",VLOOKUP($B1028,Insumos!$C:$G,3,FALSE))</f>
        <v>GRAMOS</v>
      </c>
      <c r="D1028" s="56">
        <f>+IF(ISERROR(VLOOKUP($B1028,Insumos!$C:$G,2,FALSE)),"",VLOOKUP($B1028,Insumos!$C:$G,2,FALSE))</f>
        <v>909</v>
      </c>
      <c r="E1028" s="57">
        <f>+IF(ISERROR(VLOOKUP($B1028,Insumos!$C:$G,5,FALSE)),"",VLOOKUP($B1028,Insumos!$C:$G,5,FALSE))</f>
        <v>1000</v>
      </c>
      <c r="F1028" s="55" t="str">
        <f>+IF(ISERROR(VLOOKUP($B1028,Insumos!$C:$G,4,FALSE)),"",VLOOKUP($B1028,Insumos!$C:$G,4,FALSE))</f>
        <v>GRAMOS</v>
      </c>
      <c r="G1028" s="141">
        <v>8.0</v>
      </c>
      <c r="H1028" s="56">
        <f t="shared" si="32"/>
        <v>7.27</v>
      </c>
    </row>
    <row r="1029">
      <c r="A1029" s="53">
        <v>18.0</v>
      </c>
      <c r="B1029" s="55" t="s">
        <v>303</v>
      </c>
      <c r="C1029" s="55" t="str">
        <f>+IF(ISERROR(VLOOKUP($B1029,Insumos!$C:$G,3,FALSE)),"",VLOOKUP($B1029,Insumos!$C:$G,3,FALSE))</f>
        <v>UNIDAD</v>
      </c>
      <c r="D1029" s="56">
        <f>+IF(ISERROR(VLOOKUP($B1029,Insumos!$C:$G,2,FALSE)),"",VLOOKUP($B1029,Insumos!$C:$G,2,FALSE))</f>
        <v>10</v>
      </c>
      <c r="E1029" s="57">
        <f>+IF(ISERROR(VLOOKUP($B1029,Insumos!$C:$G,5,FALSE)),"",VLOOKUP($B1029,Insumos!$C:$G,5,FALSE))</f>
        <v>1</v>
      </c>
      <c r="F1029" s="55" t="str">
        <f>+IF(ISERROR(VLOOKUP($B1029,Insumos!$C:$G,4,FALSE)),"",VLOOKUP($B1029,Insumos!$C:$G,4,FALSE))</f>
        <v>UNIDAD</v>
      </c>
      <c r="G1029" s="141">
        <v>2.0</v>
      </c>
      <c r="H1029" s="56">
        <f t="shared" si="32"/>
        <v>20</v>
      </c>
    </row>
    <row r="1030">
      <c r="A1030" s="53">
        <v>19.0</v>
      </c>
      <c r="B1030" s="55" t="s">
        <v>304</v>
      </c>
      <c r="C1030" s="55" t="str">
        <f>+IF(ISERROR(VLOOKUP($B1030,Insumos!$C:$G,3,FALSE)),"",VLOOKUP($B1030,Insumos!$C:$G,3,FALSE))</f>
        <v>UNIDAD</v>
      </c>
      <c r="D1030" s="56">
        <f>+IF(ISERROR(VLOOKUP($B1030,Insumos!$C:$G,2,FALSE)),"",VLOOKUP($B1030,Insumos!$C:$G,2,FALSE))</f>
        <v>9</v>
      </c>
      <c r="E1030" s="57">
        <f>+IF(ISERROR(VLOOKUP($B1030,Insumos!$C:$G,5,FALSE)),"",VLOOKUP($B1030,Insumos!$C:$G,5,FALSE))</f>
        <v>1</v>
      </c>
      <c r="F1030" s="55" t="str">
        <f>+IF(ISERROR(VLOOKUP($B1030,Insumos!$C:$G,4,FALSE)),"",VLOOKUP($B1030,Insumos!$C:$G,4,FALSE))</f>
        <v>UNIDAD</v>
      </c>
      <c r="G1030" s="141">
        <v>2.0</v>
      </c>
      <c r="H1030" s="56">
        <f t="shared" si="32"/>
        <v>18</v>
      </c>
    </row>
    <row r="1031">
      <c r="A1031" s="53">
        <v>20.0</v>
      </c>
      <c r="B1031" s="55" t="s">
        <v>315</v>
      </c>
      <c r="C1031" s="55" t="str">
        <f>+IF(ISERROR(VLOOKUP($B1031,Insumos!$C:$G,3,FALSE)),"",VLOOKUP($B1031,Insumos!$C:$G,3,FALSE))</f>
        <v>UNIDAD</v>
      </c>
      <c r="D1031" s="56">
        <f>+IF(ISERROR(VLOOKUP($B1031,Insumos!$C:$G,2,FALSE)),"",VLOOKUP($B1031,Insumos!$C:$G,2,FALSE))</f>
        <v>170</v>
      </c>
      <c r="E1031" s="57">
        <f>+IF(ISERROR(VLOOKUP($B1031,Insumos!$C:$G,5,FALSE)),"",VLOOKUP($B1031,Insumos!$C:$G,5,FALSE))</f>
        <v>1</v>
      </c>
      <c r="F1031" s="55" t="str">
        <f>+IF(ISERROR(VLOOKUP($B1031,Insumos!$C:$G,4,FALSE)),"",VLOOKUP($B1031,Insumos!$C:$G,4,FALSE))</f>
        <v>UNIDAD</v>
      </c>
      <c r="G1031" s="141">
        <v>1.0</v>
      </c>
      <c r="H1031" s="56">
        <f t="shared" si="32"/>
        <v>170</v>
      </c>
    </row>
    <row r="1032">
      <c r="A1032" s="53">
        <v>21.0</v>
      </c>
      <c r="B1032" s="153"/>
      <c r="C1032" s="55" t="str">
        <f>+IF(ISERROR(VLOOKUP($B1032,Insumos!$C:$G,3,FALSE)),"",VLOOKUP($B1032,Insumos!$C:$G,3,FALSE))</f>
        <v/>
      </c>
      <c r="D1032" s="56" t="str">
        <f>+IF(ISERROR(VLOOKUP($B1032,Insumos!$C:$G,2,FALSE)),"",VLOOKUP($B1032,Insumos!$C:$G,2,FALSE))</f>
        <v/>
      </c>
      <c r="E1032" s="57" t="str">
        <f>+IF(ISERROR(VLOOKUP($B1032,Insumos!$C:$G,5,FALSE)),"",VLOOKUP($B1032,Insumos!$C:$G,5,FALSE))</f>
        <v/>
      </c>
      <c r="F1032" s="55" t="str">
        <f>+IF(ISERROR(VLOOKUP($B1032,Insumos!$C:$G,4,FALSE)),"",VLOOKUP($B1032,Insumos!$C:$G,4,FALSE))</f>
        <v/>
      </c>
      <c r="G1032" s="141"/>
      <c r="H1032" s="56">
        <f t="shared" si="32"/>
        <v>0</v>
      </c>
    </row>
    <row r="1033">
      <c r="A1033" s="42"/>
      <c r="B1033" s="140"/>
      <c r="C1033" s="41"/>
      <c r="D1033" s="44"/>
      <c r="E1033" s="45"/>
      <c r="F1033" s="41"/>
      <c r="G1033" s="67" t="s">
        <v>566</v>
      </c>
      <c r="H1033" s="68">
        <f>+SUM(H1012:H1032)</f>
        <v>1543.91</v>
      </c>
    </row>
    <row r="1034">
      <c r="A1034" s="42"/>
      <c r="B1034" s="140"/>
      <c r="C1034" s="41"/>
      <c r="D1034" s="44"/>
      <c r="E1034" s="45"/>
      <c r="F1034" s="41"/>
      <c r="G1034" s="67" t="s">
        <v>569</v>
      </c>
      <c r="H1034" s="142">
        <f>+H1033/10</f>
        <v>154.391</v>
      </c>
    </row>
    <row r="1035">
      <c r="A1035" s="42"/>
      <c r="B1035" s="140"/>
      <c r="C1035" s="41"/>
      <c r="D1035" s="44"/>
      <c r="E1035" s="45"/>
      <c r="F1035" s="41"/>
      <c r="G1035" s="67" t="s">
        <v>570</v>
      </c>
      <c r="H1035" s="143">
        <f>(H1033+H1034)*1.19</f>
        <v>2020.97819</v>
      </c>
    </row>
    <row r="1036">
      <c r="A1036" s="42"/>
      <c r="B1036" s="140"/>
      <c r="C1036" s="41"/>
      <c r="D1036" s="44"/>
      <c r="E1036" s="45"/>
      <c r="F1036" s="41"/>
      <c r="G1036" s="67" t="s">
        <v>571</v>
      </c>
      <c r="H1036" s="144">
        <f>+H1035/H1037</f>
        <v>0.3113987966</v>
      </c>
    </row>
    <row r="1037">
      <c r="A1037" s="42"/>
      <c r="B1037" s="140"/>
      <c r="C1037" s="41"/>
      <c r="D1037" s="44"/>
      <c r="E1037" s="45"/>
      <c r="F1037" s="41"/>
      <c r="G1037" s="67" t="s">
        <v>572</v>
      </c>
      <c r="H1037" s="145">
        <v>6490.0</v>
      </c>
    </row>
    <row r="1040">
      <c r="A1040" s="138" t="s">
        <v>562</v>
      </c>
      <c r="B1040" s="139" t="s">
        <v>681</v>
      </c>
      <c r="C1040" s="34"/>
      <c r="D1040" s="35"/>
      <c r="E1040" s="36"/>
      <c r="F1040" s="37"/>
      <c r="G1040" s="38"/>
      <c r="H1040" s="35"/>
    </row>
    <row r="1041">
      <c r="A1041" s="42"/>
      <c r="B1041" s="140"/>
      <c r="C1041" s="42"/>
      <c r="D1041" s="44"/>
      <c r="E1041" s="45"/>
      <c r="F1041" s="42"/>
      <c r="G1041" s="46"/>
      <c r="H1041" s="44"/>
    </row>
    <row r="1042">
      <c r="A1042" s="48" t="s">
        <v>476</v>
      </c>
      <c r="B1042" s="48" t="s">
        <v>477</v>
      </c>
      <c r="C1042" s="48" t="s">
        <v>478</v>
      </c>
      <c r="D1042" s="49" t="s">
        <v>564</v>
      </c>
      <c r="E1042" s="50" t="s">
        <v>10</v>
      </c>
      <c r="F1042" s="48" t="s">
        <v>480</v>
      </c>
      <c r="G1042" s="51" t="s">
        <v>481</v>
      </c>
      <c r="H1042" s="49" t="s">
        <v>565</v>
      </c>
    </row>
    <row r="1043">
      <c r="A1043" s="53">
        <v>1.0</v>
      </c>
      <c r="B1043" s="55" t="s">
        <v>52</v>
      </c>
      <c r="C1043" s="55" t="str">
        <f>+IF(ISERROR(VLOOKUP($B1043,Insumos!$C:$G,3,FALSE)),"",VLOOKUP($B1043,Insumos!$C:$G,3,FALSE))</f>
        <v>UNIDAD</v>
      </c>
      <c r="D1043" s="56">
        <f>+IF(ISERROR(VLOOKUP($B1043,Insumos!$C:$G,2,FALSE)),"",VLOOKUP($B1043,Insumos!$C:$G,2,FALSE))</f>
        <v>5000</v>
      </c>
      <c r="E1043" s="57">
        <f>+IF(ISERROR(VLOOKUP($B1043,Insumos!$C:$G,5,FALSE)),"",VLOOKUP($B1043,Insumos!$C:$G,5,FALSE))</f>
        <v>100</v>
      </c>
      <c r="F1043" s="55" t="str">
        <f>+IF(ISERROR(VLOOKUP($B1043,Insumos!$C:$G,4,FALSE)),"",VLOOKUP($B1043,Insumos!$C:$G,4,FALSE))</f>
        <v>UNIDAD</v>
      </c>
      <c r="G1043" s="141">
        <v>1.0</v>
      </c>
      <c r="H1043" s="56">
        <f t="shared" ref="H1043:H1064" si="33">IF(ISERROR(ROUND(+D1043/E1043*G1043,2)),0,ROUND(+D1043/E1043*G1043,2))</f>
        <v>50</v>
      </c>
    </row>
    <row r="1044">
      <c r="A1044" s="53">
        <v>2.0</v>
      </c>
      <c r="B1044" s="55" t="s">
        <v>98</v>
      </c>
      <c r="C1044" s="55" t="str">
        <f>+IF(ISERROR(VLOOKUP($B1044,Insumos!$C:$G,3,FALSE)),"",VLOOKUP($B1044,Insumos!$C:$G,3,FALSE))</f>
        <v>GRAMOS</v>
      </c>
      <c r="D1044" s="56">
        <f>+IF(ISERROR(VLOOKUP($B1044,Insumos!$C:$G,2,FALSE)),"",VLOOKUP($B1044,Insumos!$C:$G,2,FALSE))</f>
        <v>3361</v>
      </c>
      <c r="E1044" s="57">
        <f>+IF(ISERROR(VLOOKUP($B1044,Insumos!$C:$G,5,FALSE)),"",VLOOKUP($B1044,Insumos!$C:$G,5,FALSE))</f>
        <v>1000</v>
      </c>
      <c r="F1044" s="55" t="str">
        <f>+IF(ISERROR(VLOOKUP($B1044,Insumos!$C:$G,4,FALSE)),"",VLOOKUP($B1044,Insumos!$C:$G,4,FALSE))</f>
        <v>GRAMOS</v>
      </c>
      <c r="G1044" s="141">
        <v>40.0</v>
      </c>
      <c r="H1044" s="56">
        <f t="shared" si="33"/>
        <v>134.44</v>
      </c>
    </row>
    <row r="1045">
      <c r="A1045" s="53">
        <v>3.0</v>
      </c>
      <c r="B1045" s="55" t="s">
        <v>232</v>
      </c>
      <c r="C1045" s="55" t="str">
        <f>+IF(ISERROR(VLOOKUP($B1045,Insumos!$C:$G,3,FALSE)),"",VLOOKUP($B1045,Insumos!$C:$G,3,FALSE))</f>
        <v>GRAMOS</v>
      </c>
      <c r="D1045" s="56">
        <f>+IF(ISERROR(VLOOKUP($B1045,Insumos!$C:$G,2,FALSE)),"",VLOOKUP($B1045,Insumos!$C:$G,2,FALSE))</f>
        <v>3529.411765</v>
      </c>
      <c r="E1045" s="57">
        <f>+IF(ISERROR(VLOOKUP($B1045,Insumos!$C:$G,5,FALSE)),"",VLOOKUP($B1045,Insumos!$C:$G,5,FALSE))</f>
        <v>1000</v>
      </c>
      <c r="F1045" s="55" t="str">
        <f>+IF(ISERROR(VLOOKUP($B1045,Insumos!$C:$G,4,FALSE)),"",VLOOKUP($B1045,Insumos!$C:$G,4,FALSE))</f>
        <v>GRAMOS</v>
      </c>
      <c r="G1045" s="141">
        <v>40.0</v>
      </c>
      <c r="H1045" s="56">
        <f t="shared" si="33"/>
        <v>141.18</v>
      </c>
    </row>
    <row r="1046">
      <c r="A1046" s="53">
        <v>4.0</v>
      </c>
      <c r="B1046" s="55" t="s">
        <v>104</v>
      </c>
      <c r="C1046" s="55" t="str">
        <f>+IF(ISERROR(VLOOKUP($B1046,Insumos!$C:$G,3,FALSE)),"",VLOOKUP($B1046,Insumos!$C:$G,3,FALSE))</f>
        <v>GRAMOS</v>
      </c>
      <c r="D1046" s="56">
        <f>+IF(ISERROR(VLOOKUP($B1046,Insumos!$C:$G,2,FALSE)),"",VLOOKUP($B1046,Insumos!$C:$G,2,FALSE))</f>
        <v>1550</v>
      </c>
      <c r="E1046" s="57">
        <f>+IF(ISERROR(VLOOKUP($B1046,Insumos!$C:$G,5,FALSE)),"",VLOOKUP($B1046,Insumos!$C:$G,5,FALSE))</f>
        <v>349</v>
      </c>
      <c r="F1046" s="55" t="str">
        <f>+IF(ISERROR(VLOOKUP($B1046,Insumos!$C:$G,4,FALSE)),"",VLOOKUP($B1046,Insumos!$C:$G,4,FALSE))</f>
        <v>GRAMOS</v>
      </c>
      <c r="G1046" s="141">
        <v>35.0</v>
      </c>
      <c r="H1046" s="56">
        <f t="shared" si="33"/>
        <v>155.44</v>
      </c>
    </row>
    <row r="1047">
      <c r="A1047" s="53">
        <v>5.0</v>
      </c>
      <c r="B1047" s="55" t="s">
        <v>231</v>
      </c>
      <c r="C1047" s="55" t="str">
        <f>+IF(ISERROR(VLOOKUP($B1047,Insumos!$C:$G,3,FALSE)),"",VLOOKUP($B1047,Insumos!$C:$G,3,FALSE))</f>
        <v>GRAMOS</v>
      </c>
      <c r="D1047" s="56">
        <f>+IF(ISERROR(VLOOKUP($B1047,Insumos!$C:$G,2,FALSE)),"",VLOOKUP($B1047,Insumos!$C:$G,2,FALSE))</f>
        <v>1635.294118</v>
      </c>
      <c r="E1047" s="57">
        <f>+IF(ISERROR(VLOOKUP($B1047,Insumos!$C:$G,5,FALSE)),"",VLOOKUP($B1047,Insumos!$C:$G,5,FALSE))</f>
        <v>1000</v>
      </c>
      <c r="F1047" s="55" t="str">
        <f>+IF(ISERROR(VLOOKUP($B1047,Insumos!$C:$G,4,FALSE)),"",VLOOKUP($B1047,Insumos!$C:$G,4,FALSE))</f>
        <v>GRAMOS</v>
      </c>
      <c r="G1047" s="141">
        <v>40.0</v>
      </c>
      <c r="H1047" s="56">
        <f t="shared" si="33"/>
        <v>65.41</v>
      </c>
    </row>
    <row r="1048">
      <c r="A1048" s="53">
        <v>6.0</v>
      </c>
      <c r="B1048" s="55" t="s">
        <v>232</v>
      </c>
      <c r="C1048" s="55" t="str">
        <f>+IF(ISERROR(VLOOKUP($B1048,Insumos!$C:$G,3,FALSE)),"",VLOOKUP($B1048,Insumos!$C:$G,3,FALSE))</f>
        <v>GRAMOS</v>
      </c>
      <c r="D1048" s="56">
        <f>+IF(ISERROR(VLOOKUP($B1048,Insumos!$C:$G,2,FALSE)),"",VLOOKUP($B1048,Insumos!$C:$G,2,FALSE))</f>
        <v>3529.411765</v>
      </c>
      <c r="E1048" s="57">
        <f>+IF(ISERROR(VLOOKUP($B1048,Insumos!$C:$G,5,FALSE)),"",VLOOKUP($B1048,Insumos!$C:$G,5,FALSE))</f>
        <v>1000</v>
      </c>
      <c r="F1048" s="55" t="str">
        <f>+IF(ISERROR(VLOOKUP($B1048,Insumos!$C:$G,4,FALSE)),"",VLOOKUP($B1048,Insumos!$C:$G,4,FALSE))</f>
        <v>GRAMOS</v>
      </c>
      <c r="G1048" s="141">
        <v>30.0</v>
      </c>
      <c r="H1048" s="56">
        <f t="shared" si="33"/>
        <v>105.88</v>
      </c>
    </row>
    <row r="1049">
      <c r="A1049" s="53">
        <v>7.0</v>
      </c>
      <c r="B1049" s="55" t="s">
        <v>124</v>
      </c>
      <c r="C1049" s="55" t="str">
        <f>+IF(ISERROR(VLOOKUP($B1049,Insumos!$C:$G,3,FALSE)),"",VLOOKUP($B1049,Insumos!$C:$G,3,FALSE))</f>
        <v>GRAMOS</v>
      </c>
      <c r="D1049" s="56">
        <f>+IF(ISERROR(VLOOKUP($B1049,Insumos!$C:$G,2,FALSE)),"",VLOOKUP($B1049,Insumos!$C:$G,2,FALSE))</f>
        <v>3529.411765</v>
      </c>
      <c r="E1049" s="57">
        <f>+IF(ISERROR(VLOOKUP($B1049,Insumos!$C:$G,5,FALSE)),"",VLOOKUP($B1049,Insumos!$C:$G,5,FALSE))</f>
        <v>1000</v>
      </c>
      <c r="F1049" s="55" t="str">
        <f>+IF(ISERROR(VLOOKUP($B1049,Insumos!$C:$G,4,FALSE)),"",VLOOKUP($B1049,Insumos!$C:$G,4,FALSE))</f>
        <v>GRAMOS</v>
      </c>
      <c r="G1049" s="141">
        <v>45.0</v>
      </c>
      <c r="H1049" s="56">
        <f t="shared" si="33"/>
        <v>158.82</v>
      </c>
    </row>
    <row r="1050">
      <c r="A1050" s="53">
        <v>8.0</v>
      </c>
      <c r="B1050" s="55" t="s">
        <v>231</v>
      </c>
      <c r="C1050" s="55" t="str">
        <f>+IF(ISERROR(VLOOKUP($B1050,Insumos!$C:$G,3,FALSE)),"",VLOOKUP($B1050,Insumos!$C:$G,3,FALSE))</f>
        <v>GRAMOS</v>
      </c>
      <c r="D1050" s="56">
        <f>+IF(ISERROR(VLOOKUP($B1050,Insumos!$C:$G,2,FALSE)),"",VLOOKUP($B1050,Insumos!$C:$G,2,FALSE))</f>
        <v>1635.294118</v>
      </c>
      <c r="E1050" s="57">
        <f>+IF(ISERROR(VLOOKUP($B1050,Insumos!$C:$G,5,FALSE)),"",VLOOKUP($B1050,Insumos!$C:$G,5,FALSE))</f>
        <v>1000</v>
      </c>
      <c r="F1050" s="55" t="str">
        <f>+IF(ISERROR(VLOOKUP($B1050,Insumos!$C:$G,4,FALSE)),"",VLOOKUP($B1050,Insumos!$C:$G,4,FALSE))</f>
        <v>GRAMOS</v>
      </c>
      <c r="G1050" s="141">
        <v>15.0</v>
      </c>
      <c r="H1050" s="56">
        <f t="shared" si="33"/>
        <v>24.53</v>
      </c>
    </row>
    <row r="1051">
      <c r="A1051" s="53">
        <v>9.0</v>
      </c>
      <c r="B1051" s="55" t="s">
        <v>102</v>
      </c>
      <c r="C1051" s="55" t="str">
        <f>+IF(ISERROR(VLOOKUP($B1051,Insumos!$C:$G,3,FALSE)),"",VLOOKUP($B1051,Insumos!$C:$G,3,FALSE))</f>
        <v>PORCION</v>
      </c>
      <c r="D1051" s="56">
        <f>+IF(ISERROR(VLOOKUP($B1051,Insumos!$C:$G,2,FALSE)),"",VLOOKUP($B1051,Insumos!$C:$G,2,FALSE))</f>
        <v>109.21</v>
      </c>
      <c r="E1051" s="57">
        <f>+IF(ISERROR(VLOOKUP($B1051,Insumos!$C:$G,5,FALSE)),"",VLOOKUP($B1051,Insumos!$C:$G,5,FALSE))</f>
        <v>1</v>
      </c>
      <c r="F1051" s="55" t="str">
        <f>+IF(ISERROR(VLOOKUP($B1051,Insumos!$C:$G,4,FALSE)),"",VLOOKUP($B1051,Insumos!$C:$G,4,FALSE))</f>
        <v>PORCION</v>
      </c>
      <c r="G1051" s="141">
        <v>1.0</v>
      </c>
      <c r="H1051" s="56">
        <f t="shared" si="33"/>
        <v>109.21</v>
      </c>
    </row>
    <row r="1052">
      <c r="A1052" s="53">
        <v>10.0</v>
      </c>
      <c r="B1052" s="55" t="s">
        <v>132</v>
      </c>
      <c r="C1052" s="55" t="str">
        <f>+IF(ISERROR(VLOOKUP($B1052,Insumos!$C:$G,3,FALSE)),"",VLOOKUP($B1052,Insumos!$C:$G,3,FALSE))</f>
        <v>UNIDAD</v>
      </c>
      <c r="D1052" s="56">
        <f>+IF(ISERROR(VLOOKUP($B1052,Insumos!$C:$G,2,FALSE)),"",VLOOKUP($B1052,Insumos!$C:$G,2,FALSE))</f>
        <v>180</v>
      </c>
      <c r="E1052" s="57">
        <f>+IF(ISERROR(VLOOKUP($B1052,Insumos!$C:$G,5,FALSE)),"",VLOOKUP($B1052,Insumos!$C:$G,5,FALSE))</f>
        <v>1</v>
      </c>
      <c r="F1052" s="55" t="str">
        <f>+IF(ISERROR(VLOOKUP($B1052,Insumos!$C:$G,4,FALSE)),"",VLOOKUP($B1052,Insumos!$C:$G,4,FALSE))</f>
        <v>UNIDAD</v>
      </c>
      <c r="G1052" s="141">
        <v>1.0</v>
      </c>
      <c r="H1052" s="56">
        <f t="shared" si="33"/>
        <v>180</v>
      </c>
    </row>
    <row r="1053">
      <c r="A1053" s="53">
        <v>11.0</v>
      </c>
      <c r="B1053" s="55" t="s">
        <v>305</v>
      </c>
      <c r="C1053" s="55" t="str">
        <f>+IF(ISERROR(VLOOKUP($B1053,Insumos!$C:$G,3,FALSE)),"",VLOOKUP($B1053,Insumos!$C:$G,3,FALSE))</f>
        <v>UNIDAD</v>
      </c>
      <c r="D1053" s="56">
        <f>+IF(ISERROR(VLOOKUP($B1053,Insumos!$C:$G,2,FALSE)),"",VLOOKUP($B1053,Insumos!$C:$G,2,FALSE))</f>
        <v>52</v>
      </c>
      <c r="E1053" s="57">
        <f>+IF(ISERROR(VLOOKUP($B1053,Insumos!$C:$G,5,FALSE)),"",VLOOKUP($B1053,Insumos!$C:$G,5,FALSE))</f>
        <v>1</v>
      </c>
      <c r="F1053" s="55" t="str">
        <f>+IF(ISERROR(VLOOKUP($B1053,Insumos!$C:$G,4,FALSE)),"",VLOOKUP($B1053,Insumos!$C:$G,4,FALSE))</f>
        <v>UNIDAD</v>
      </c>
      <c r="G1053" s="141">
        <v>1.0</v>
      </c>
      <c r="H1053" s="56">
        <f t="shared" si="33"/>
        <v>52</v>
      </c>
    </row>
    <row r="1054">
      <c r="A1054" s="53">
        <v>12.0</v>
      </c>
      <c r="B1054" s="55" t="s">
        <v>309</v>
      </c>
      <c r="C1054" s="55" t="str">
        <f>+IF(ISERROR(VLOOKUP($B1054,Insumos!$C:$G,3,FALSE)),"",VLOOKUP($B1054,Insumos!$C:$G,3,FALSE))</f>
        <v>UNIDAD</v>
      </c>
      <c r="D1054" s="56">
        <f>+IF(ISERROR(VLOOKUP($B1054,Insumos!$C:$G,2,FALSE)),"",VLOOKUP($B1054,Insumos!$C:$G,2,FALSE))</f>
        <v>23.53</v>
      </c>
      <c r="E1054" s="57">
        <f>+IF(ISERROR(VLOOKUP($B1054,Insumos!$C:$G,5,FALSE)),"",VLOOKUP($B1054,Insumos!$C:$G,5,FALSE))</f>
        <v>1</v>
      </c>
      <c r="F1054" s="55" t="str">
        <f>+IF(ISERROR(VLOOKUP($B1054,Insumos!$C:$G,4,FALSE)),"",VLOOKUP($B1054,Insumos!$C:$G,4,FALSE))</f>
        <v>UNIDAD</v>
      </c>
      <c r="G1054" s="141">
        <v>1.0</v>
      </c>
      <c r="H1054" s="56">
        <f t="shared" si="33"/>
        <v>23.53</v>
      </c>
    </row>
    <row r="1055">
      <c r="A1055" s="53">
        <v>13.0</v>
      </c>
      <c r="B1055" s="55" t="s">
        <v>310</v>
      </c>
      <c r="C1055" s="55" t="str">
        <f>+IF(ISERROR(VLOOKUP($B1055,Insumos!$C:$G,3,FALSE)),"",VLOOKUP($B1055,Insumos!$C:$G,3,FALSE))</f>
        <v>UNIDAD</v>
      </c>
      <c r="D1055" s="56">
        <f>+IF(ISERROR(VLOOKUP($B1055,Insumos!$C:$G,2,FALSE)),"",VLOOKUP($B1055,Insumos!$C:$G,2,FALSE))</f>
        <v>15.13</v>
      </c>
      <c r="E1055" s="57">
        <f>+IF(ISERROR(VLOOKUP($B1055,Insumos!$C:$G,5,FALSE)),"",VLOOKUP($B1055,Insumos!$C:$G,5,FALSE))</f>
        <v>1</v>
      </c>
      <c r="F1055" s="55" t="str">
        <f>+IF(ISERROR(VLOOKUP($B1055,Insumos!$C:$G,4,FALSE)),"",VLOOKUP($B1055,Insumos!$C:$G,4,FALSE))</f>
        <v>UNIDAD</v>
      </c>
      <c r="G1055" s="141">
        <v>1.0</v>
      </c>
      <c r="H1055" s="56">
        <f t="shared" si="33"/>
        <v>15.13</v>
      </c>
    </row>
    <row r="1056">
      <c r="A1056" s="53">
        <v>14.0</v>
      </c>
      <c r="B1056" s="55" t="s">
        <v>314</v>
      </c>
      <c r="C1056" s="55" t="str">
        <f>+IF(ISERROR(VLOOKUP($B1056,Insumos!$C:$G,3,FALSE)),"",VLOOKUP($B1056,Insumos!$C:$G,3,FALSE))</f>
        <v>UNIDAD</v>
      </c>
      <c r="D1056" s="56">
        <f>+IF(ISERROR(VLOOKUP($B1056,Insumos!$C:$G,2,FALSE)),"",VLOOKUP($B1056,Insumos!$C:$G,2,FALSE))</f>
        <v>10.5</v>
      </c>
      <c r="E1056" s="57">
        <f>+IF(ISERROR(VLOOKUP($B1056,Insumos!$C:$G,5,FALSE)),"",VLOOKUP($B1056,Insumos!$C:$G,5,FALSE))</f>
        <v>1</v>
      </c>
      <c r="F1056" s="55" t="str">
        <f>+IF(ISERROR(VLOOKUP($B1056,Insumos!$C:$G,4,FALSE)),"",VLOOKUP($B1056,Insumos!$C:$G,4,FALSE))</f>
        <v>UNIDAD</v>
      </c>
      <c r="G1056" s="141">
        <v>1.0</v>
      </c>
      <c r="H1056" s="56">
        <f t="shared" si="33"/>
        <v>10.5</v>
      </c>
    </row>
    <row r="1057">
      <c r="A1057" s="53">
        <v>15.0</v>
      </c>
      <c r="B1057" s="55" t="s">
        <v>311</v>
      </c>
      <c r="C1057" s="55" t="str">
        <f>+IF(ISERROR(VLOOKUP($B1057,Insumos!$C:$G,3,FALSE)),"",VLOOKUP($B1057,Insumos!$C:$G,3,FALSE))</f>
        <v>UNIDAD</v>
      </c>
      <c r="D1057" s="56">
        <f>+IF(ISERROR(VLOOKUP($B1057,Insumos!$C:$G,2,FALSE)),"",VLOOKUP($B1057,Insumos!$C:$G,2,FALSE))</f>
        <v>75.25</v>
      </c>
      <c r="E1057" s="57">
        <f>+IF(ISERROR(VLOOKUP($B1057,Insumos!$C:$G,5,FALSE)),"",VLOOKUP($B1057,Insumos!$C:$G,5,FALSE))</f>
        <v>1</v>
      </c>
      <c r="F1057" s="55" t="str">
        <f>+IF(ISERROR(VLOOKUP($B1057,Insumos!$C:$G,4,FALSE)),"",VLOOKUP($B1057,Insumos!$C:$G,4,FALSE))</f>
        <v>UNIDAD</v>
      </c>
      <c r="G1057" s="141">
        <v>1.0</v>
      </c>
      <c r="H1057" s="56">
        <f t="shared" si="33"/>
        <v>75.25</v>
      </c>
    </row>
    <row r="1058">
      <c r="A1058" s="53">
        <v>16.0</v>
      </c>
      <c r="B1058" s="55" t="s">
        <v>312</v>
      </c>
      <c r="C1058" s="55" t="str">
        <f>+IF(ISERROR(VLOOKUP($B1058,Insumos!$C:$G,3,FALSE)),"",VLOOKUP($B1058,Insumos!$C:$G,3,FALSE))</f>
        <v>UNIDAD</v>
      </c>
      <c r="D1058" s="56">
        <f>+IF(ISERROR(VLOOKUP($B1058,Insumos!$C:$G,2,FALSE)),"",VLOOKUP($B1058,Insumos!$C:$G,2,FALSE))</f>
        <v>90.25</v>
      </c>
      <c r="E1058" s="57">
        <f>+IF(ISERROR(VLOOKUP($B1058,Insumos!$C:$G,5,FALSE)),"",VLOOKUP($B1058,Insumos!$C:$G,5,FALSE))</f>
        <v>1</v>
      </c>
      <c r="F1058" s="55" t="str">
        <f>+IF(ISERROR(VLOOKUP($B1058,Insumos!$C:$G,4,FALSE)),"",VLOOKUP($B1058,Insumos!$C:$G,4,FALSE))</f>
        <v>UNIDAD</v>
      </c>
      <c r="G1058" s="141">
        <v>1.0</v>
      </c>
      <c r="H1058" s="56">
        <f t="shared" si="33"/>
        <v>90.25</v>
      </c>
    </row>
    <row r="1059">
      <c r="A1059" s="53">
        <v>17.0</v>
      </c>
      <c r="B1059" s="55" t="s">
        <v>313</v>
      </c>
      <c r="C1059" s="55" t="str">
        <f>+IF(ISERROR(VLOOKUP($B1059,Insumos!$C:$G,3,FALSE)),"",VLOOKUP($B1059,Insumos!$C:$G,3,FALSE))</f>
        <v>GRAMOS</v>
      </c>
      <c r="D1059" s="56">
        <f>+IF(ISERROR(VLOOKUP($B1059,Insumos!$C:$G,2,FALSE)),"",VLOOKUP($B1059,Insumos!$C:$G,2,FALSE))</f>
        <v>6750</v>
      </c>
      <c r="E1059" s="57">
        <f>+IF(ISERROR(VLOOKUP($B1059,Insumos!$C:$G,5,FALSE)),"",VLOOKUP($B1059,Insumos!$C:$G,5,FALSE))</f>
        <v>1000</v>
      </c>
      <c r="F1059" s="55" t="str">
        <f>+IF(ISERROR(VLOOKUP($B1059,Insumos!$C:$G,4,FALSE)),"",VLOOKUP($B1059,Insumos!$C:$G,4,FALSE))</f>
        <v>GRAMOS</v>
      </c>
      <c r="G1059" s="141">
        <v>8.0</v>
      </c>
      <c r="H1059" s="56">
        <f t="shared" si="33"/>
        <v>54</v>
      </c>
    </row>
    <row r="1060">
      <c r="A1060" s="53">
        <v>18.0</v>
      </c>
      <c r="B1060" s="55" t="s">
        <v>156</v>
      </c>
      <c r="C1060" s="55" t="str">
        <f>+IF(ISERROR(VLOOKUP($B1060,Insumos!$C:$G,3,FALSE)),"",VLOOKUP($B1060,Insumos!$C:$G,3,FALSE))</f>
        <v>GRAMOS</v>
      </c>
      <c r="D1060" s="56">
        <f>+IF(ISERROR(VLOOKUP($B1060,Insumos!$C:$G,2,FALSE)),"",VLOOKUP($B1060,Insumos!$C:$G,2,FALSE))</f>
        <v>909</v>
      </c>
      <c r="E1060" s="57">
        <f>+IF(ISERROR(VLOOKUP($B1060,Insumos!$C:$G,5,FALSE)),"",VLOOKUP($B1060,Insumos!$C:$G,5,FALSE))</f>
        <v>1000</v>
      </c>
      <c r="F1060" s="55" t="str">
        <f>+IF(ISERROR(VLOOKUP($B1060,Insumos!$C:$G,4,FALSE)),"",VLOOKUP($B1060,Insumos!$C:$G,4,FALSE))</f>
        <v>GRAMOS</v>
      </c>
      <c r="G1060" s="141">
        <v>8.0</v>
      </c>
      <c r="H1060" s="56">
        <f t="shared" si="33"/>
        <v>7.27</v>
      </c>
    </row>
    <row r="1061">
      <c r="A1061" s="53">
        <v>19.0</v>
      </c>
      <c r="B1061" s="55" t="s">
        <v>303</v>
      </c>
      <c r="C1061" s="55" t="str">
        <f>+IF(ISERROR(VLOOKUP($B1061,Insumos!$C:$G,3,FALSE)),"",VLOOKUP($B1061,Insumos!$C:$G,3,FALSE))</f>
        <v>UNIDAD</v>
      </c>
      <c r="D1061" s="56">
        <f>+IF(ISERROR(VLOOKUP($B1061,Insumos!$C:$G,2,FALSE)),"",VLOOKUP($B1061,Insumos!$C:$G,2,FALSE))</f>
        <v>10</v>
      </c>
      <c r="E1061" s="57">
        <f>+IF(ISERROR(VLOOKUP($B1061,Insumos!$C:$G,5,FALSE)),"",VLOOKUP($B1061,Insumos!$C:$G,5,FALSE))</f>
        <v>1</v>
      </c>
      <c r="F1061" s="55" t="str">
        <f>+IF(ISERROR(VLOOKUP($B1061,Insumos!$C:$G,4,FALSE)),"",VLOOKUP($B1061,Insumos!$C:$G,4,FALSE))</f>
        <v>UNIDAD</v>
      </c>
      <c r="G1061" s="141">
        <v>2.0</v>
      </c>
      <c r="H1061" s="56">
        <f t="shared" si="33"/>
        <v>20</v>
      </c>
    </row>
    <row r="1062">
      <c r="A1062" s="53">
        <v>20.0</v>
      </c>
      <c r="B1062" s="55" t="s">
        <v>304</v>
      </c>
      <c r="C1062" s="55" t="str">
        <f>+IF(ISERROR(VLOOKUP($B1062,Insumos!$C:$G,3,FALSE)),"",VLOOKUP($B1062,Insumos!$C:$G,3,FALSE))</f>
        <v>UNIDAD</v>
      </c>
      <c r="D1062" s="56">
        <f>+IF(ISERROR(VLOOKUP($B1062,Insumos!$C:$G,2,FALSE)),"",VLOOKUP($B1062,Insumos!$C:$G,2,FALSE))</f>
        <v>9</v>
      </c>
      <c r="E1062" s="57">
        <f>+IF(ISERROR(VLOOKUP($B1062,Insumos!$C:$G,5,FALSE)),"",VLOOKUP($B1062,Insumos!$C:$G,5,FALSE))</f>
        <v>1</v>
      </c>
      <c r="F1062" s="55" t="str">
        <f>+IF(ISERROR(VLOOKUP($B1062,Insumos!$C:$G,4,FALSE)),"",VLOOKUP($B1062,Insumos!$C:$G,4,FALSE))</f>
        <v>UNIDAD</v>
      </c>
      <c r="G1062" s="141">
        <v>2.0</v>
      </c>
      <c r="H1062" s="56">
        <f t="shared" si="33"/>
        <v>18</v>
      </c>
    </row>
    <row r="1063">
      <c r="A1063" s="53">
        <v>21.0</v>
      </c>
      <c r="B1063" s="55" t="s">
        <v>315</v>
      </c>
      <c r="C1063" s="55" t="str">
        <f>+IF(ISERROR(VLOOKUP($B1063,Insumos!$C:$G,3,FALSE)),"",VLOOKUP($B1063,Insumos!$C:$G,3,FALSE))</f>
        <v>UNIDAD</v>
      </c>
      <c r="D1063" s="56">
        <f>+IF(ISERROR(VLOOKUP($B1063,Insumos!$C:$G,2,FALSE)),"",VLOOKUP($B1063,Insumos!$C:$G,2,FALSE))</f>
        <v>170</v>
      </c>
      <c r="E1063" s="57">
        <f>+IF(ISERROR(VLOOKUP($B1063,Insumos!$C:$G,5,FALSE)),"",VLOOKUP($B1063,Insumos!$C:$G,5,FALSE))</f>
        <v>1</v>
      </c>
      <c r="F1063" s="55" t="str">
        <f>+IF(ISERROR(VLOOKUP($B1063,Insumos!$C:$G,4,FALSE)),"",VLOOKUP($B1063,Insumos!$C:$G,4,FALSE))</f>
        <v>UNIDAD</v>
      </c>
      <c r="G1063" s="141">
        <v>1.0</v>
      </c>
      <c r="H1063" s="56">
        <f t="shared" si="33"/>
        <v>170</v>
      </c>
    </row>
    <row r="1064">
      <c r="A1064" s="53">
        <v>22.0</v>
      </c>
      <c r="B1064" s="153"/>
      <c r="C1064" s="55" t="str">
        <f>+IF(ISERROR(VLOOKUP($B1064,Insumos!$C:$G,3,FALSE)),"",VLOOKUP($B1064,Insumos!$C:$G,3,FALSE))</f>
        <v/>
      </c>
      <c r="D1064" s="56" t="str">
        <f>+IF(ISERROR(VLOOKUP($B1064,Insumos!$C:$G,2,FALSE)),"",VLOOKUP($B1064,Insumos!$C:$G,2,FALSE))</f>
        <v/>
      </c>
      <c r="E1064" s="57" t="str">
        <f>+IF(ISERROR(VLOOKUP($B1064,Insumos!$C:$G,5,FALSE)),"",VLOOKUP($B1064,Insumos!$C:$G,5,FALSE))</f>
        <v/>
      </c>
      <c r="F1064" s="55" t="str">
        <f>+IF(ISERROR(VLOOKUP($B1064,Insumos!$C:$G,4,FALSE)),"",VLOOKUP($B1064,Insumos!$C:$G,4,FALSE))</f>
        <v/>
      </c>
      <c r="G1064" s="141"/>
      <c r="H1064" s="56">
        <f t="shared" si="33"/>
        <v>0</v>
      </c>
    </row>
    <row r="1065">
      <c r="A1065" s="42"/>
      <c r="B1065" s="140"/>
      <c r="C1065" s="41"/>
      <c r="D1065" s="44"/>
      <c r="E1065" s="45"/>
      <c r="F1065" s="41"/>
      <c r="G1065" s="67" t="s">
        <v>566</v>
      </c>
      <c r="H1065" s="68">
        <f>+SUM(H1043:H1064)</f>
        <v>1660.84</v>
      </c>
    </row>
    <row r="1066">
      <c r="A1066" s="42"/>
      <c r="B1066" s="140"/>
      <c r="C1066" s="41"/>
      <c r="D1066" s="44"/>
      <c r="E1066" s="45"/>
      <c r="F1066" s="41"/>
      <c r="G1066" s="67" t="s">
        <v>569</v>
      </c>
      <c r="H1066" s="142">
        <f>+H1065/10</f>
        <v>166.084</v>
      </c>
    </row>
    <row r="1067">
      <c r="A1067" s="42"/>
      <c r="B1067" s="140"/>
      <c r="C1067" s="41"/>
      <c r="D1067" s="44"/>
      <c r="E1067" s="45"/>
      <c r="F1067" s="41"/>
      <c r="G1067" s="67" t="s">
        <v>570</v>
      </c>
      <c r="H1067" s="143">
        <f>(H1065+H1066)*1.19</f>
        <v>2174.03956</v>
      </c>
    </row>
    <row r="1068">
      <c r="A1068" s="42"/>
      <c r="B1068" s="140"/>
      <c r="C1068" s="41"/>
      <c r="D1068" s="44"/>
      <c r="E1068" s="45"/>
      <c r="F1068" s="41"/>
      <c r="G1068" s="67" t="s">
        <v>571</v>
      </c>
      <c r="H1068" s="144">
        <f>+H1067/H1069</f>
        <v>0.3349829831</v>
      </c>
    </row>
    <row r="1069">
      <c r="A1069" s="42"/>
      <c r="B1069" s="140"/>
      <c r="C1069" s="41"/>
      <c r="D1069" s="44"/>
      <c r="E1069" s="45"/>
      <c r="F1069" s="41"/>
      <c r="G1069" s="67" t="s">
        <v>572</v>
      </c>
      <c r="H1069" s="145">
        <v>6490.0</v>
      </c>
    </row>
    <row r="1072">
      <c r="A1072" s="138" t="s">
        <v>562</v>
      </c>
      <c r="B1072" s="139" t="s">
        <v>682</v>
      </c>
      <c r="C1072" s="34"/>
      <c r="D1072" s="35"/>
      <c r="E1072" s="36"/>
      <c r="F1072" s="37"/>
      <c r="G1072" s="38"/>
      <c r="H1072" s="35"/>
    </row>
    <row r="1073">
      <c r="A1073" s="42"/>
      <c r="B1073" s="140"/>
      <c r="C1073" s="42"/>
      <c r="D1073" s="44"/>
      <c r="E1073" s="45"/>
      <c r="F1073" s="42"/>
      <c r="G1073" s="46"/>
      <c r="H1073" s="44"/>
    </row>
    <row r="1074">
      <c r="A1074" s="48" t="s">
        <v>476</v>
      </c>
      <c r="B1074" s="48" t="s">
        <v>477</v>
      </c>
      <c r="C1074" s="48" t="s">
        <v>478</v>
      </c>
      <c r="D1074" s="49" t="s">
        <v>564</v>
      </c>
      <c r="E1074" s="50" t="s">
        <v>10</v>
      </c>
      <c r="F1074" s="48" t="s">
        <v>480</v>
      </c>
      <c r="G1074" s="51" t="s">
        <v>481</v>
      </c>
      <c r="H1074" s="49" t="s">
        <v>565</v>
      </c>
    </row>
    <row r="1075">
      <c r="A1075" s="53">
        <v>1.0</v>
      </c>
      <c r="B1075" s="55" t="s">
        <v>52</v>
      </c>
      <c r="C1075" s="55" t="str">
        <f>+IF(ISERROR(VLOOKUP($B1075,Insumos!$C:$G,3,FALSE)),"",VLOOKUP($B1075,Insumos!$C:$G,3,FALSE))</f>
        <v>UNIDAD</v>
      </c>
      <c r="D1075" s="56">
        <f>+IF(ISERROR(VLOOKUP($B1075,Insumos!$C:$G,2,FALSE)),"",VLOOKUP($B1075,Insumos!$C:$G,2,FALSE))</f>
        <v>5000</v>
      </c>
      <c r="E1075" s="57">
        <f>+IF(ISERROR(VLOOKUP($B1075,Insumos!$C:$G,5,FALSE)),"",VLOOKUP($B1075,Insumos!$C:$G,5,FALSE))</f>
        <v>100</v>
      </c>
      <c r="F1075" s="55" t="str">
        <f>+IF(ISERROR(VLOOKUP($B1075,Insumos!$C:$G,4,FALSE)),"",VLOOKUP($B1075,Insumos!$C:$G,4,FALSE))</f>
        <v>UNIDAD</v>
      </c>
      <c r="G1075" s="141">
        <v>1.0</v>
      </c>
      <c r="H1075" s="56">
        <f t="shared" ref="H1075:H1095" si="34">IF(ISERROR(ROUND(+D1075/E1075*G1075,2)),0,ROUND(+D1075/E1075*G1075,2))</f>
        <v>50</v>
      </c>
    </row>
    <row r="1076">
      <c r="A1076" s="53">
        <v>2.0</v>
      </c>
      <c r="B1076" s="55" t="s">
        <v>98</v>
      </c>
      <c r="C1076" s="55" t="str">
        <f>+IF(ISERROR(VLOOKUP($B1076,Insumos!$C:$G,3,FALSE)),"",VLOOKUP($B1076,Insumos!$C:$G,3,FALSE))</f>
        <v>GRAMOS</v>
      </c>
      <c r="D1076" s="56">
        <f>+IF(ISERROR(VLOOKUP($B1076,Insumos!$C:$G,2,FALSE)),"",VLOOKUP($B1076,Insumos!$C:$G,2,FALSE))</f>
        <v>3361</v>
      </c>
      <c r="E1076" s="57">
        <f>+IF(ISERROR(VLOOKUP($B1076,Insumos!$C:$G,5,FALSE)),"",VLOOKUP($B1076,Insumos!$C:$G,5,FALSE))</f>
        <v>1000</v>
      </c>
      <c r="F1076" s="55" t="str">
        <f>+IF(ISERROR(VLOOKUP($B1076,Insumos!$C:$G,4,FALSE)),"",VLOOKUP($B1076,Insumos!$C:$G,4,FALSE))</f>
        <v>GRAMOS</v>
      </c>
      <c r="G1076" s="141">
        <v>40.0</v>
      </c>
      <c r="H1076" s="56">
        <f t="shared" si="34"/>
        <v>134.44</v>
      </c>
    </row>
    <row r="1077">
      <c r="A1077" s="53">
        <v>3.0</v>
      </c>
      <c r="B1077" s="55" t="s">
        <v>371</v>
      </c>
      <c r="C1077" s="55" t="str">
        <f>+IF(ISERROR(VLOOKUP($B1077,Insumos!$C:$G,3,FALSE)),"",VLOOKUP($B1077,Insumos!$C:$G,3,FALSE))</f>
        <v>GRAMOS</v>
      </c>
      <c r="D1077" s="56">
        <f>+IF(ISERROR(VLOOKUP($B1077,Insumos!$C:$G,2,FALSE)),"",VLOOKUP($B1077,Insumos!$C:$G,2,FALSE))</f>
        <v>1098.823529</v>
      </c>
      <c r="E1077" s="57">
        <f>+IF(ISERROR(VLOOKUP($B1077,Insumos!$C:$G,5,FALSE)),"",VLOOKUP($B1077,Insumos!$C:$G,5,FALSE))</f>
        <v>1000</v>
      </c>
      <c r="F1077" s="55" t="str">
        <f>+IF(ISERROR(VLOOKUP($B1077,Insumos!$C:$G,4,FALSE)),"",VLOOKUP($B1077,Insumos!$C:$G,4,FALSE))</f>
        <v>GRAMOS</v>
      </c>
      <c r="G1077" s="141">
        <v>30.0</v>
      </c>
      <c r="H1077" s="56">
        <f t="shared" si="34"/>
        <v>32.96</v>
      </c>
    </row>
    <row r="1078">
      <c r="A1078" s="53">
        <v>4.0</v>
      </c>
      <c r="B1078" s="55" t="s">
        <v>179</v>
      </c>
      <c r="C1078" s="55" t="str">
        <f>+IF(ISERROR(VLOOKUP($B1078,Insumos!$C:$G,3,FALSE)),"",VLOOKUP($B1078,Insumos!$C:$G,3,FALSE))</f>
        <v>GRAMOS</v>
      </c>
      <c r="D1078" s="56">
        <f>+IF(ISERROR(VLOOKUP($B1078,Insumos!$C:$G,2,FALSE)),"",VLOOKUP($B1078,Insumos!$C:$G,2,FALSE))</f>
        <v>840</v>
      </c>
      <c r="E1078" s="57">
        <f>+IF(ISERROR(VLOOKUP($B1078,Insumos!$C:$G,5,FALSE)),"",VLOOKUP($B1078,Insumos!$C:$G,5,FALSE))</f>
        <v>800</v>
      </c>
      <c r="F1078" s="55" t="str">
        <f>+IF(ISERROR(VLOOKUP($B1078,Insumos!$C:$G,4,FALSE)),"",VLOOKUP($B1078,Insumos!$C:$G,4,FALSE))</f>
        <v>GRAMOS</v>
      </c>
      <c r="G1078" s="141">
        <v>10.0</v>
      </c>
      <c r="H1078" s="56">
        <f t="shared" si="34"/>
        <v>10.5</v>
      </c>
    </row>
    <row r="1079">
      <c r="A1079" s="53">
        <v>5.0</v>
      </c>
      <c r="B1079" s="55" t="s">
        <v>106</v>
      </c>
      <c r="C1079" s="55" t="str">
        <f>+IF(ISERROR(VLOOKUP($B1079,Insumos!$C:$G,3,FALSE)),"",VLOOKUP($B1079,Insumos!$C:$G,3,FALSE))</f>
        <v>GRAMOS</v>
      </c>
      <c r="D1079" s="56">
        <f>+IF(ISERROR(VLOOKUP($B1079,Insumos!$C:$G,2,FALSE)),"",VLOOKUP($B1079,Insumos!$C:$G,2,FALSE))</f>
        <v>1159.89</v>
      </c>
      <c r="E1079" s="57">
        <f>+IF(ISERROR(VLOOKUP($B1079,Insumos!$C:$G,5,FALSE)),"",VLOOKUP($B1079,Insumos!$C:$G,5,FALSE))</f>
        <v>231</v>
      </c>
      <c r="F1079" s="55" t="str">
        <f>+IF(ISERROR(VLOOKUP($B1079,Insumos!$C:$G,4,FALSE)),"",VLOOKUP($B1079,Insumos!$C:$G,4,FALSE))</f>
        <v>GRAMOS</v>
      </c>
      <c r="G1079" s="141">
        <v>70.0</v>
      </c>
      <c r="H1079" s="56">
        <f t="shared" si="34"/>
        <v>351.48</v>
      </c>
    </row>
    <row r="1080">
      <c r="A1080" s="53">
        <v>6.0</v>
      </c>
      <c r="B1080" s="55" t="s">
        <v>420</v>
      </c>
      <c r="C1080" s="55" t="str">
        <f>+IF(ISERROR(VLOOKUP($B1080,Insumos!$C:$G,3,FALSE)),"",VLOOKUP($B1080,Insumos!$C:$G,3,FALSE))</f>
        <v>GRAMOS</v>
      </c>
      <c r="D1080" s="56">
        <f>+IF(ISERROR(VLOOKUP($B1080,Insumos!$C:$G,2,FALSE)),"",VLOOKUP($B1080,Insumos!$C:$G,2,FALSE))</f>
        <v>1500</v>
      </c>
      <c r="E1080" s="57">
        <f>+IF(ISERROR(VLOOKUP($B1080,Insumos!$C:$G,5,FALSE)),"",VLOOKUP($B1080,Insumos!$C:$G,5,FALSE))</f>
        <v>1000</v>
      </c>
      <c r="F1080" s="55" t="str">
        <f>+IF(ISERROR(VLOOKUP($B1080,Insumos!$C:$G,4,FALSE)),"",VLOOKUP($B1080,Insumos!$C:$G,4,FALSE))</f>
        <v>GRAMOS</v>
      </c>
      <c r="G1080" s="141">
        <v>5.0</v>
      </c>
      <c r="H1080" s="56">
        <f t="shared" si="34"/>
        <v>7.5</v>
      </c>
    </row>
    <row r="1081">
      <c r="A1081" s="53">
        <v>7.0</v>
      </c>
      <c r="B1081" s="55" t="s">
        <v>86</v>
      </c>
      <c r="C1081" s="55" t="str">
        <f>+IF(ISERROR(VLOOKUP($B1081,Insumos!$C:$G,3,FALSE)),"",VLOOKUP($B1081,Insumos!$C:$G,3,FALSE))</f>
        <v>MILILITROS</v>
      </c>
      <c r="D1081" s="56">
        <f>+IF(ISERROR(VLOOKUP($B1081,Insumos!$C:$G,2,FALSE)),"",VLOOKUP($B1081,Insumos!$C:$G,2,FALSE))</f>
        <v>0</v>
      </c>
      <c r="E1081" s="57">
        <f>+IF(ISERROR(VLOOKUP($B1081,Insumos!$C:$G,5,FALSE)),"",VLOOKUP($B1081,Insumos!$C:$G,5,FALSE))</f>
        <v>0</v>
      </c>
      <c r="F1081" s="55" t="str">
        <f>+IF(ISERROR(VLOOKUP($B1081,Insumos!$C:$G,4,FALSE)),"",VLOOKUP($B1081,Insumos!$C:$G,4,FALSE))</f>
        <v>MILILITROS</v>
      </c>
      <c r="G1081" s="141">
        <v>5.0</v>
      </c>
      <c r="H1081" s="56">
        <f t="shared" si="34"/>
        <v>0</v>
      </c>
    </row>
    <row r="1082">
      <c r="A1082" s="53">
        <v>8.0</v>
      </c>
      <c r="B1082" s="55" t="s">
        <v>56</v>
      </c>
      <c r="C1082" s="55" t="str">
        <f>+IF(ISERROR(VLOOKUP($B1082,Insumos!$C:$G,3,FALSE)),"",VLOOKUP($B1082,Insumos!$C:$G,3,FALSE))</f>
        <v>GRAMOS</v>
      </c>
      <c r="D1082" s="56">
        <f>+IF(ISERROR(VLOOKUP($B1082,Insumos!$C:$G,2,FALSE)),"",VLOOKUP($B1082,Insumos!$C:$G,2,FALSE))</f>
        <v>1690</v>
      </c>
      <c r="E1082" s="57">
        <f>+IF(ISERROR(VLOOKUP($B1082,Insumos!$C:$G,5,FALSE)),"",VLOOKUP($B1082,Insumos!$C:$G,5,FALSE))</f>
        <v>1000</v>
      </c>
      <c r="F1082" s="55" t="str">
        <f>+IF(ISERROR(VLOOKUP($B1082,Insumos!$C:$G,4,FALSE)),"",VLOOKUP($B1082,Insumos!$C:$G,4,FALSE))</f>
        <v>GRAMOS</v>
      </c>
      <c r="G1082" s="141">
        <v>5.0</v>
      </c>
      <c r="H1082" s="56">
        <f t="shared" si="34"/>
        <v>8.45</v>
      </c>
    </row>
    <row r="1083">
      <c r="A1083" s="53">
        <v>9.0</v>
      </c>
      <c r="B1083" s="55" t="s">
        <v>79</v>
      </c>
      <c r="C1083" s="55" t="str">
        <f>+IF(ISERROR(VLOOKUP($B1083,Insumos!$C:$G,3,FALSE)),"",VLOOKUP($B1083,Insumos!$C:$G,3,FALSE))</f>
        <v>GRAMOS</v>
      </c>
      <c r="D1083" s="56">
        <f>+IF(ISERROR(VLOOKUP($B1083,Insumos!$C:$G,2,FALSE)),"",VLOOKUP($B1083,Insumos!$C:$G,2,FALSE))</f>
        <v>1503.45</v>
      </c>
      <c r="E1083" s="57">
        <f>+IF(ISERROR(VLOOKUP($B1083,Insumos!$C:$G,5,FALSE)),"",VLOOKUP($B1083,Insumos!$C:$G,5,FALSE))</f>
        <v>866</v>
      </c>
      <c r="F1083" s="55" t="str">
        <f>+IF(ISERROR(VLOOKUP($B1083,Insumos!$C:$G,4,FALSE)),"",VLOOKUP($B1083,Insumos!$C:$G,4,FALSE))</f>
        <v>GRAMOS</v>
      </c>
      <c r="G1083" s="141">
        <v>50.0</v>
      </c>
      <c r="H1083" s="56">
        <f t="shared" si="34"/>
        <v>86.8</v>
      </c>
    </row>
    <row r="1084">
      <c r="A1084" s="53">
        <v>10.0</v>
      </c>
      <c r="B1084" s="55" t="s">
        <v>132</v>
      </c>
      <c r="C1084" s="55" t="str">
        <f>+IF(ISERROR(VLOOKUP($B1084,Insumos!$C:$G,3,FALSE)),"",VLOOKUP($B1084,Insumos!$C:$G,3,FALSE))</f>
        <v>UNIDAD</v>
      </c>
      <c r="D1084" s="56">
        <f>+IF(ISERROR(VLOOKUP($B1084,Insumos!$C:$G,2,FALSE)),"",VLOOKUP($B1084,Insumos!$C:$G,2,FALSE))</f>
        <v>180</v>
      </c>
      <c r="E1084" s="57">
        <f>+IF(ISERROR(VLOOKUP($B1084,Insumos!$C:$G,5,FALSE)),"",VLOOKUP($B1084,Insumos!$C:$G,5,FALSE))</f>
        <v>1</v>
      </c>
      <c r="F1084" s="55" t="str">
        <f>+IF(ISERROR(VLOOKUP($B1084,Insumos!$C:$G,4,FALSE)),"",VLOOKUP($B1084,Insumos!$C:$G,4,FALSE))</f>
        <v>UNIDAD</v>
      </c>
      <c r="G1084" s="141">
        <v>1.0</v>
      </c>
      <c r="H1084" s="56">
        <f t="shared" si="34"/>
        <v>180</v>
      </c>
    </row>
    <row r="1085">
      <c r="A1085" s="53">
        <v>11.0</v>
      </c>
      <c r="B1085" s="55" t="s">
        <v>305</v>
      </c>
      <c r="C1085" s="55" t="str">
        <f>+IF(ISERROR(VLOOKUP($B1085,Insumos!$C:$G,3,FALSE)),"",VLOOKUP($B1085,Insumos!$C:$G,3,FALSE))</f>
        <v>UNIDAD</v>
      </c>
      <c r="D1085" s="56">
        <f>+IF(ISERROR(VLOOKUP($B1085,Insumos!$C:$G,2,FALSE)),"",VLOOKUP($B1085,Insumos!$C:$G,2,FALSE))</f>
        <v>52</v>
      </c>
      <c r="E1085" s="57">
        <f>+IF(ISERROR(VLOOKUP($B1085,Insumos!$C:$G,5,FALSE)),"",VLOOKUP($B1085,Insumos!$C:$G,5,FALSE))</f>
        <v>1</v>
      </c>
      <c r="F1085" s="55" t="str">
        <f>+IF(ISERROR(VLOOKUP($B1085,Insumos!$C:$G,4,FALSE)),"",VLOOKUP($B1085,Insumos!$C:$G,4,FALSE))</f>
        <v>UNIDAD</v>
      </c>
      <c r="G1085" s="141">
        <v>1.0</v>
      </c>
      <c r="H1085" s="56">
        <f t="shared" si="34"/>
        <v>52</v>
      </c>
    </row>
    <row r="1086">
      <c r="A1086" s="53">
        <v>12.0</v>
      </c>
      <c r="B1086" s="55" t="s">
        <v>309</v>
      </c>
      <c r="C1086" s="55" t="str">
        <f>+IF(ISERROR(VLOOKUP($B1086,Insumos!$C:$G,3,FALSE)),"",VLOOKUP($B1086,Insumos!$C:$G,3,FALSE))</f>
        <v>UNIDAD</v>
      </c>
      <c r="D1086" s="56">
        <f>+IF(ISERROR(VLOOKUP($B1086,Insumos!$C:$G,2,FALSE)),"",VLOOKUP($B1086,Insumos!$C:$G,2,FALSE))</f>
        <v>23.53</v>
      </c>
      <c r="E1086" s="57">
        <f>+IF(ISERROR(VLOOKUP($B1086,Insumos!$C:$G,5,FALSE)),"",VLOOKUP($B1086,Insumos!$C:$G,5,FALSE))</f>
        <v>1</v>
      </c>
      <c r="F1086" s="55" t="str">
        <f>+IF(ISERROR(VLOOKUP($B1086,Insumos!$C:$G,4,FALSE)),"",VLOOKUP($B1086,Insumos!$C:$G,4,FALSE))</f>
        <v>UNIDAD</v>
      </c>
      <c r="G1086" s="141">
        <v>1.0</v>
      </c>
      <c r="H1086" s="56">
        <f t="shared" si="34"/>
        <v>23.53</v>
      </c>
    </row>
    <row r="1087">
      <c r="A1087" s="53">
        <v>13.0</v>
      </c>
      <c r="B1087" s="55" t="s">
        <v>310</v>
      </c>
      <c r="C1087" s="55" t="str">
        <f>+IF(ISERROR(VLOOKUP($B1087,Insumos!$C:$G,3,FALSE)),"",VLOOKUP($B1087,Insumos!$C:$G,3,FALSE))</f>
        <v>UNIDAD</v>
      </c>
      <c r="D1087" s="56">
        <f>+IF(ISERROR(VLOOKUP($B1087,Insumos!$C:$G,2,FALSE)),"",VLOOKUP($B1087,Insumos!$C:$G,2,FALSE))</f>
        <v>15.13</v>
      </c>
      <c r="E1087" s="57">
        <f>+IF(ISERROR(VLOOKUP($B1087,Insumos!$C:$G,5,FALSE)),"",VLOOKUP($B1087,Insumos!$C:$G,5,FALSE))</f>
        <v>1</v>
      </c>
      <c r="F1087" s="55" t="str">
        <f>+IF(ISERROR(VLOOKUP($B1087,Insumos!$C:$G,4,FALSE)),"",VLOOKUP($B1087,Insumos!$C:$G,4,FALSE))</f>
        <v>UNIDAD</v>
      </c>
      <c r="G1087" s="141">
        <v>1.0</v>
      </c>
      <c r="H1087" s="56">
        <f t="shared" si="34"/>
        <v>15.13</v>
      </c>
    </row>
    <row r="1088">
      <c r="A1088" s="53">
        <v>14.0</v>
      </c>
      <c r="B1088" s="55" t="s">
        <v>314</v>
      </c>
      <c r="C1088" s="55" t="str">
        <f>+IF(ISERROR(VLOOKUP($B1088,Insumos!$C:$G,3,FALSE)),"",VLOOKUP($B1088,Insumos!$C:$G,3,FALSE))</f>
        <v>UNIDAD</v>
      </c>
      <c r="D1088" s="56">
        <f>+IF(ISERROR(VLOOKUP($B1088,Insumos!$C:$G,2,FALSE)),"",VLOOKUP($B1088,Insumos!$C:$G,2,FALSE))</f>
        <v>10.5</v>
      </c>
      <c r="E1088" s="57">
        <f>+IF(ISERROR(VLOOKUP($B1088,Insumos!$C:$G,5,FALSE)),"",VLOOKUP($B1088,Insumos!$C:$G,5,FALSE))</f>
        <v>1</v>
      </c>
      <c r="F1088" s="55" t="str">
        <f>+IF(ISERROR(VLOOKUP($B1088,Insumos!$C:$G,4,FALSE)),"",VLOOKUP($B1088,Insumos!$C:$G,4,FALSE))</f>
        <v>UNIDAD</v>
      </c>
      <c r="G1088" s="141">
        <v>1.0</v>
      </c>
      <c r="H1088" s="56">
        <f t="shared" si="34"/>
        <v>10.5</v>
      </c>
    </row>
    <row r="1089">
      <c r="A1089" s="53">
        <v>15.0</v>
      </c>
      <c r="B1089" s="55" t="s">
        <v>311</v>
      </c>
      <c r="C1089" s="55" t="str">
        <f>+IF(ISERROR(VLOOKUP($B1089,Insumos!$C:$G,3,FALSE)),"",VLOOKUP($B1089,Insumos!$C:$G,3,FALSE))</f>
        <v>UNIDAD</v>
      </c>
      <c r="D1089" s="56">
        <f>+IF(ISERROR(VLOOKUP($B1089,Insumos!$C:$G,2,FALSE)),"",VLOOKUP($B1089,Insumos!$C:$G,2,FALSE))</f>
        <v>75.25</v>
      </c>
      <c r="E1089" s="57">
        <f>+IF(ISERROR(VLOOKUP($B1089,Insumos!$C:$G,5,FALSE)),"",VLOOKUP($B1089,Insumos!$C:$G,5,FALSE))</f>
        <v>1</v>
      </c>
      <c r="F1089" s="55" t="str">
        <f>+IF(ISERROR(VLOOKUP($B1089,Insumos!$C:$G,4,FALSE)),"",VLOOKUP($B1089,Insumos!$C:$G,4,FALSE))</f>
        <v>UNIDAD</v>
      </c>
      <c r="G1089" s="141">
        <v>1.0</v>
      </c>
      <c r="H1089" s="56">
        <f t="shared" si="34"/>
        <v>75.25</v>
      </c>
    </row>
    <row r="1090">
      <c r="A1090" s="53">
        <v>16.0</v>
      </c>
      <c r="B1090" s="55" t="s">
        <v>312</v>
      </c>
      <c r="C1090" s="55" t="str">
        <f>+IF(ISERROR(VLOOKUP($B1090,Insumos!$C:$G,3,FALSE)),"",VLOOKUP($B1090,Insumos!$C:$G,3,FALSE))</f>
        <v>UNIDAD</v>
      </c>
      <c r="D1090" s="56">
        <f>+IF(ISERROR(VLOOKUP($B1090,Insumos!$C:$G,2,FALSE)),"",VLOOKUP($B1090,Insumos!$C:$G,2,FALSE))</f>
        <v>90.25</v>
      </c>
      <c r="E1090" s="57">
        <f>+IF(ISERROR(VLOOKUP($B1090,Insumos!$C:$G,5,FALSE)),"",VLOOKUP($B1090,Insumos!$C:$G,5,FALSE))</f>
        <v>1</v>
      </c>
      <c r="F1090" s="55" t="str">
        <f>+IF(ISERROR(VLOOKUP($B1090,Insumos!$C:$G,4,FALSE)),"",VLOOKUP($B1090,Insumos!$C:$G,4,FALSE))</f>
        <v>UNIDAD</v>
      </c>
      <c r="G1090" s="141">
        <v>1.0</v>
      </c>
      <c r="H1090" s="56">
        <f t="shared" si="34"/>
        <v>90.25</v>
      </c>
    </row>
    <row r="1091">
      <c r="A1091" s="53">
        <v>17.0</v>
      </c>
      <c r="B1091" s="55" t="s">
        <v>313</v>
      </c>
      <c r="C1091" s="55" t="str">
        <f>+IF(ISERROR(VLOOKUP($B1091,Insumos!$C:$G,3,FALSE)),"",VLOOKUP($B1091,Insumos!$C:$G,3,FALSE))</f>
        <v>GRAMOS</v>
      </c>
      <c r="D1091" s="56">
        <f>+IF(ISERROR(VLOOKUP($B1091,Insumos!$C:$G,2,FALSE)),"",VLOOKUP($B1091,Insumos!$C:$G,2,FALSE))</f>
        <v>6750</v>
      </c>
      <c r="E1091" s="57">
        <f>+IF(ISERROR(VLOOKUP($B1091,Insumos!$C:$G,5,FALSE)),"",VLOOKUP($B1091,Insumos!$C:$G,5,FALSE))</f>
        <v>1000</v>
      </c>
      <c r="F1091" s="55" t="str">
        <f>+IF(ISERROR(VLOOKUP($B1091,Insumos!$C:$G,4,FALSE)),"",VLOOKUP($B1091,Insumos!$C:$G,4,FALSE))</f>
        <v>GRAMOS</v>
      </c>
      <c r="G1091" s="141">
        <v>8.0</v>
      </c>
      <c r="H1091" s="56">
        <f t="shared" si="34"/>
        <v>54</v>
      </c>
    </row>
    <row r="1092">
      <c r="A1092" s="53">
        <v>18.0</v>
      </c>
      <c r="B1092" s="55" t="s">
        <v>156</v>
      </c>
      <c r="C1092" s="55" t="str">
        <f>+IF(ISERROR(VLOOKUP($B1092,Insumos!$C:$G,3,FALSE)),"",VLOOKUP($B1092,Insumos!$C:$G,3,FALSE))</f>
        <v>GRAMOS</v>
      </c>
      <c r="D1092" s="56">
        <f>+IF(ISERROR(VLOOKUP($B1092,Insumos!$C:$G,2,FALSE)),"",VLOOKUP($B1092,Insumos!$C:$G,2,FALSE))</f>
        <v>909</v>
      </c>
      <c r="E1092" s="57">
        <f>+IF(ISERROR(VLOOKUP($B1092,Insumos!$C:$G,5,FALSE)),"",VLOOKUP($B1092,Insumos!$C:$G,5,FALSE))</f>
        <v>1000</v>
      </c>
      <c r="F1092" s="55" t="str">
        <f>+IF(ISERROR(VLOOKUP($B1092,Insumos!$C:$G,4,FALSE)),"",VLOOKUP($B1092,Insumos!$C:$G,4,FALSE))</f>
        <v>GRAMOS</v>
      </c>
      <c r="G1092" s="141">
        <v>8.0</v>
      </c>
      <c r="H1092" s="56">
        <f t="shared" si="34"/>
        <v>7.27</v>
      </c>
    </row>
    <row r="1093">
      <c r="A1093" s="53">
        <v>19.0</v>
      </c>
      <c r="B1093" s="55" t="s">
        <v>303</v>
      </c>
      <c r="C1093" s="55" t="str">
        <f>+IF(ISERROR(VLOOKUP($B1093,Insumos!$C:$G,3,FALSE)),"",VLOOKUP($B1093,Insumos!$C:$G,3,FALSE))</f>
        <v>UNIDAD</v>
      </c>
      <c r="D1093" s="56">
        <f>+IF(ISERROR(VLOOKUP($B1093,Insumos!$C:$G,2,FALSE)),"",VLOOKUP($B1093,Insumos!$C:$G,2,FALSE))</f>
        <v>10</v>
      </c>
      <c r="E1093" s="57">
        <f>+IF(ISERROR(VLOOKUP($B1093,Insumos!$C:$G,5,FALSE)),"",VLOOKUP($B1093,Insumos!$C:$G,5,FALSE))</f>
        <v>1</v>
      </c>
      <c r="F1093" s="55" t="str">
        <f>+IF(ISERROR(VLOOKUP($B1093,Insumos!$C:$G,4,FALSE)),"",VLOOKUP($B1093,Insumos!$C:$G,4,FALSE))</f>
        <v>UNIDAD</v>
      </c>
      <c r="G1093" s="141">
        <v>2.0</v>
      </c>
      <c r="H1093" s="56">
        <f t="shared" si="34"/>
        <v>20</v>
      </c>
    </row>
    <row r="1094">
      <c r="A1094" s="53">
        <v>20.0</v>
      </c>
      <c r="B1094" s="55" t="s">
        <v>304</v>
      </c>
      <c r="C1094" s="55" t="str">
        <f>+IF(ISERROR(VLOOKUP($B1094,Insumos!$C:$G,3,FALSE)),"",VLOOKUP($B1094,Insumos!$C:$G,3,FALSE))</f>
        <v>UNIDAD</v>
      </c>
      <c r="D1094" s="56">
        <f>+IF(ISERROR(VLOOKUP($B1094,Insumos!$C:$G,2,FALSE)),"",VLOOKUP($B1094,Insumos!$C:$G,2,FALSE))</f>
        <v>9</v>
      </c>
      <c r="E1094" s="57">
        <f>+IF(ISERROR(VLOOKUP($B1094,Insumos!$C:$G,5,FALSE)),"",VLOOKUP($B1094,Insumos!$C:$G,5,FALSE))</f>
        <v>1</v>
      </c>
      <c r="F1094" s="55" t="str">
        <f>+IF(ISERROR(VLOOKUP($B1094,Insumos!$C:$G,4,FALSE)),"",VLOOKUP($B1094,Insumos!$C:$G,4,FALSE))</f>
        <v>UNIDAD</v>
      </c>
      <c r="G1094" s="141">
        <v>2.0</v>
      </c>
      <c r="H1094" s="56">
        <f t="shared" si="34"/>
        <v>18</v>
      </c>
    </row>
    <row r="1095">
      <c r="A1095" s="53">
        <v>21.0</v>
      </c>
      <c r="B1095" s="55" t="s">
        <v>315</v>
      </c>
      <c r="C1095" s="55" t="str">
        <f>+IF(ISERROR(VLOOKUP($B1095,Insumos!$C:$G,3,FALSE)),"",VLOOKUP($B1095,Insumos!$C:$G,3,FALSE))</f>
        <v>UNIDAD</v>
      </c>
      <c r="D1095" s="56">
        <f>+IF(ISERROR(VLOOKUP($B1095,Insumos!$C:$G,2,FALSE)),"",VLOOKUP($B1095,Insumos!$C:$G,2,FALSE))</f>
        <v>170</v>
      </c>
      <c r="E1095" s="57">
        <f>+IF(ISERROR(VLOOKUP($B1095,Insumos!$C:$G,5,FALSE)),"",VLOOKUP($B1095,Insumos!$C:$G,5,FALSE))</f>
        <v>1</v>
      </c>
      <c r="F1095" s="55" t="str">
        <f>+IF(ISERROR(VLOOKUP($B1095,Insumos!$C:$G,4,FALSE)),"",VLOOKUP($B1095,Insumos!$C:$G,4,FALSE))</f>
        <v>UNIDAD</v>
      </c>
      <c r="G1095" s="141">
        <v>1.0</v>
      </c>
      <c r="H1095" s="56">
        <f t="shared" si="34"/>
        <v>170</v>
      </c>
    </row>
    <row r="1096">
      <c r="A1096" s="42"/>
      <c r="B1096" s="140"/>
      <c r="C1096" s="41"/>
      <c r="D1096" s="44"/>
      <c r="E1096" s="45"/>
      <c r="F1096" s="41"/>
      <c r="G1096" s="67" t="s">
        <v>566</v>
      </c>
      <c r="H1096" s="68">
        <f>+SUM(H1075:H1095)</f>
        <v>1398.06</v>
      </c>
    </row>
    <row r="1097">
      <c r="A1097" s="42"/>
      <c r="B1097" s="140"/>
      <c r="C1097" s="41"/>
      <c r="D1097" s="44"/>
      <c r="E1097" s="45"/>
      <c r="F1097" s="41"/>
      <c r="G1097" s="67" t="s">
        <v>569</v>
      </c>
      <c r="H1097" s="142">
        <f>+H1096/10</f>
        <v>139.806</v>
      </c>
    </row>
    <row r="1098">
      <c r="A1098" s="42"/>
      <c r="B1098" s="140"/>
      <c r="C1098" s="41"/>
      <c r="D1098" s="44"/>
      <c r="E1098" s="45"/>
      <c r="F1098" s="41"/>
      <c r="G1098" s="67" t="s">
        <v>570</v>
      </c>
      <c r="H1098" s="143">
        <f>(H1096+H1097)*1.19</f>
        <v>1830.06054</v>
      </c>
    </row>
    <row r="1099">
      <c r="A1099" s="42"/>
      <c r="B1099" s="140"/>
      <c r="C1099" s="41"/>
      <c r="D1099" s="44"/>
      <c r="E1099" s="45"/>
      <c r="F1099" s="41"/>
      <c r="G1099" s="67" t="s">
        <v>571</v>
      </c>
      <c r="H1099" s="144">
        <f>+H1098/H1100</f>
        <v>0.2819815932</v>
      </c>
    </row>
    <row r="1100">
      <c r="A1100" s="42"/>
      <c r="B1100" s="140"/>
      <c r="C1100" s="41"/>
      <c r="D1100" s="44"/>
      <c r="E1100" s="45"/>
      <c r="F1100" s="41"/>
      <c r="G1100" s="67" t="s">
        <v>572</v>
      </c>
      <c r="H1100" s="145">
        <v>6490.0</v>
      </c>
    </row>
    <row r="1103">
      <c r="A1103" s="138" t="s">
        <v>562</v>
      </c>
      <c r="B1103" s="139" t="s">
        <v>1091</v>
      </c>
      <c r="C1103" s="34"/>
      <c r="D1103" s="35"/>
      <c r="E1103" s="36"/>
      <c r="F1103" s="37"/>
      <c r="G1103" s="38"/>
      <c r="H1103" s="35"/>
    </row>
    <row r="1104">
      <c r="A1104" s="42"/>
      <c r="B1104" s="140"/>
      <c r="C1104" s="42"/>
      <c r="D1104" s="44"/>
      <c r="E1104" s="45"/>
      <c r="F1104" s="42"/>
      <c r="G1104" s="46"/>
      <c r="H1104" s="44"/>
    </row>
    <row r="1105">
      <c r="A1105" s="48" t="s">
        <v>476</v>
      </c>
      <c r="B1105" s="48" t="s">
        <v>477</v>
      </c>
      <c r="C1105" s="48" t="s">
        <v>478</v>
      </c>
      <c r="D1105" s="49" t="s">
        <v>564</v>
      </c>
      <c r="E1105" s="50" t="s">
        <v>10</v>
      </c>
      <c r="F1105" s="48" t="s">
        <v>480</v>
      </c>
      <c r="G1105" s="51" t="s">
        <v>481</v>
      </c>
      <c r="H1105" s="49" t="s">
        <v>565</v>
      </c>
    </row>
    <row r="1106">
      <c r="A1106" s="53">
        <v>1.0</v>
      </c>
      <c r="B1106" s="55" t="s">
        <v>106</v>
      </c>
      <c r="C1106" s="55" t="str">
        <f>+IF(ISERROR(VLOOKUP($B1106,Insumos!$C:$G,3,FALSE)),"",VLOOKUP($B1106,Insumos!$C:$G,3,FALSE))</f>
        <v>GRAMOS</v>
      </c>
      <c r="D1106" s="56">
        <f>+IF(ISERROR(VLOOKUP($B1106,Insumos!$C:$G,2,FALSE)),"",VLOOKUP($B1106,Insumos!$C:$G,2,FALSE))</f>
        <v>1159.89</v>
      </c>
      <c r="E1106" s="57">
        <f>+IF(ISERROR(VLOOKUP($B1106,Insumos!$C:$G,5,FALSE)),"",VLOOKUP($B1106,Insumos!$C:$G,5,FALSE))</f>
        <v>231</v>
      </c>
      <c r="F1106" s="55" t="str">
        <f>+IF(ISERROR(VLOOKUP($B1106,Insumos!$C:$G,4,FALSE)),"",VLOOKUP($B1106,Insumos!$C:$G,4,FALSE))</f>
        <v>GRAMOS</v>
      </c>
      <c r="G1106" s="141">
        <v>125.0</v>
      </c>
      <c r="H1106" s="56">
        <f t="shared" ref="H1106:H1126" si="35">IF(ISERROR(ROUND(+D1106/E1106*G1106,2)),0,ROUND(+D1106/E1106*G1106,2))</f>
        <v>627.65</v>
      </c>
    </row>
    <row r="1107">
      <c r="A1107" s="53">
        <v>2.0</v>
      </c>
      <c r="B1107" s="55" t="s">
        <v>420</v>
      </c>
      <c r="C1107" s="55" t="str">
        <f>+IF(ISERROR(VLOOKUP($B1107,Insumos!$C:$G,3,FALSE)),"",VLOOKUP($B1107,Insumos!$C:$G,3,FALSE))</f>
        <v>GRAMOS</v>
      </c>
      <c r="D1107" s="56">
        <f>+IF(ISERROR(VLOOKUP($B1107,Insumos!$C:$G,2,FALSE)),"",VLOOKUP($B1107,Insumos!$C:$G,2,FALSE))</f>
        <v>1500</v>
      </c>
      <c r="E1107" s="57">
        <f>+IF(ISERROR(VLOOKUP($B1107,Insumos!$C:$G,5,FALSE)),"",VLOOKUP($B1107,Insumos!$C:$G,5,FALSE))</f>
        <v>1000</v>
      </c>
      <c r="F1107" s="55" t="str">
        <f>+IF(ISERROR(VLOOKUP($B1107,Insumos!$C:$G,4,FALSE)),"",VLOOKUP($B1107,Insumos!$C:$G,4,FALSE))</f>
        <v>GRAMOS</v>
      </c>
      <c r="G1107" s="141">
        <v>5.0</v>
      </c>
      <c r="H1107" s="56">
        <f t="shared" si="35"/>
        <v>7.5</v>
      </c>
    </row>
    <row r="1108">
      <c r="A1108" s="53">
        <v>3.0</v>
      </c>
      <c r="B1108" s="55" t="s">
        <v>86</v>
      </c>
      <c r="C1108" s="55" t="str">
        <f>+IF(ISERROR(VLOOKUP($B1108,Insumos!$C:$G,3,FALSE)),"",VLOOKUP($B1108,Insumos!$C:$G,3,FALSE))</f>
        <v>MILILITROS</v>
      </c>
      <c r="D1108" s="56">
        <f>+IF(ISERROR(VLOOKUP($B1108,Insumos!$C:$G,2,FALSE)),"",VLOOKUP($B1108,Insumos!$C:$G,2,FALSE))</f>
        <v>0</v>
      </c>
      <c r="E1108" s="57">
        <f>+IF(ISERROR(VLOOKUP($B1108,Insumos!$C:$G,5,FALSE)),"",VLOOKUP($B1108,Insumos!$C:$G,5,FALSE))</f>
        <v>0</v>
      </c>
      <c r="F1108" s="55" t="str">
        <f>+IF(ISERROR(VLOOKUP($B1108,Insumos!$C:$G,4,FALSE)),"",VLOOKUP($B1108,Insumos!$C:$G,4,FALSE))</f>
        <v>MILILITROS</v>
      </c>
      <c r="G1108" s="141">
        <v>5.0</v>
      </c>
      <c r="H1108" s="56">
        <f t="shared" si="35"/>
        <v>0</v>
      </c>
    </row>
    <row r="1109">
      <c r="A1109" s="53">
        <v>4.0</v>
      </c>
      <c r="B1109" s="55" t="s">
        <v>56</v>
      </c>
      <c r="C1109" s="55" t="str">
        <f>+IF(ISERROR(VLOOKUP($B1109,Insumos!$C:$G,3,FALSE)),"",VLOOKUP($B1109,Insumos!$C:$G,3,FALSE))</f>
        <v>GRAMOS</v>
      </c>
      <c r="D1109" s="56">
        <f>+IF(ISERROR(VLOOKUP($B1109,Insumos!$C:$G,2,FALSE)),"",VLOOKUP($B1109,Insumos!$C:$G,2,FALSE))</f>
        <v>1690</v>
      </c>
      <c r="E1109" s="57">
        <f>+IF(ISERROR(VLOOKUP($B1109,Insumos!$C:$G,5,FALSE)),"",VLOOKUP($B1109,Insumos!$C:$G,5,FALSE))</f>
        <v>1000</v>
      </c>
      <c r="F1109" s="55" t="str">
        <f>+IF(ISERROR(VLOOKUP($B1109,Insumos!$C:$G,4,FALSE)),"",VLOOKUP($B1109,Insumos!$C:$G,4,FALSE))</f>
        <v>GRAMOS</v>
      </c>
      <c r="G1109" s="141">
        <v>5.0</v>
      </c>
      <c r="H1109" s="56">
        <f t="shared" si="35"/>
        <v>8.45</v>
      </c>
    </row>
    <row r="1110">
      <c r="A1110" s="53">
        <v>5.0</v>
      </c>
      <c r="B1110" s="55" t="s">
        <v>413</v>
      </c>
      <c r="C1110" s="55" t="str">
        <f>+IF(ISERROR(VLOOKUP($B1110,Insumos!$C:$G,3,FALSE)),"",VLOOKUP($B1110,Insumos!$C:$G,3,FALSE))</f>
        <v>GRAMOS</v>
      </c>
      <c r="D1110" s="56">
        <f>+IF(ISERROR(VLOOKUP($B1110,Insumos!$C:$G,2,FALSE)),"",VLOOKUP($B1110,Insumos!$C:$G,2,FALSE))</f>
        <v>1640.54</v>
      </c>
      <c r="E1110" s="57">
        <f>+IF(ISERROR(VLOOKUP($B1110,Insumos!$C:$G,5,FALSE)),"",VLOOKUP($B1110,Insumos!$C:$G,5,FALSE))</f>
        <v>700</v>
      </c>
      <c r="F1110" s="55" t="str">
        <f>+IF(ISERROR(VLOOKUP($B1110,Insumos!$C:$G,4,FALSE)),"",VLOOKUP($B1110,Insumos!$C:$G,4,FALSE))</f>
        <v>GRAMOS</v>
      </c>
      <c r="G1110" s="141">
        <v>30.0</v>
      </c>
      <c r="H1110" s="56">
        <f t="shared" si="35"/>
        <v>70.31</v>
      </c>
    </row>
    <row r="1111">
      <c r="A1111" s="53">
        <v>6.0</v>
      </c>
      <c r="B1111" s="55" t="s">
        <v>311</v>
      </c>
      <c r="C1111" s="55" t="str">
        <f>+IF(ISERROR(VLOOKUP($B1111,Insumos!$C:$G,3,FALSE)),"",VLOOKUP($B1111,Insumos!$C:$G,3,FALSE))</f>
        <v>UNIDAD</v>
      </c>
      <c r="D1111" s="56">
        <f>+IF(ISERROR(VLOOKUP($B1111,Insumos!$C:$G,2,FALSE)),"",VLOOKUP($B1111,Insumos!$C:$G,2,FALSE))</f>
        <v>75.25</v>
      </c>
      <c r="E1111" s="57">
        <f>+IF(ISERROR(VLOOKUP($B1111,Insumos!$C:$G,5,FALSE)),"",VLOOKUP($B1111,Insumos!$C:$G,5,FALSE))</f>
        <v>1</v>
      </c>
      <c r="F1111" s="55" t="str">
        <f>+IF(ISERROR(VLOOKUP($B1111,Insumos!$C:$G,4,FALSE)),"",VLOOKUP($B1111,Insumos!$C:$G,4,FALSE))</f>
        <v>UNIDAD</v>
      </c>
      <c r="G1111" s="141">
        <v>1.0</v>
      </c>
      <c r="H1111" s="56">
        <f t="shared" si="35"/>
        <v>75.25</v>
      </c>
    </row>
    <row r="1112">
      <c r="A1112" s="53">
        <v>7.0</v>
      </c>
      <c r="B1112" s="55" t="s">
        <v>133</v>
      </c>
      <c r="C1112" s="55" t="str">
        <f>+IF(ISERROR(VLOOKUP($B1112,Insumos!$C:$G,3,FALSE)),"",VLOOKUP($B1112,Insumos!$C:$G,3,FALSE))</f>
        <v>UNIDAD</v>
      </c>
      <c r="D1112" s="56">
        <f>+IF(ISERROR(VLOOKUP($B1112,Insumos!$C:$G,2,FALSE)),"",VLOOKUP($B1112,Insumos!$C:$G,2,FALSE))</f>
        <v>110</v>
      </c>
      <c r="E1112" s="57">
        <f>+IF(ISERROR(VLOOKUP($B1112,Insumos!$C:$G,5,FALSE)),"",VLOOKUP($B1112,Insumos!$C:$G,5,FALSE))</f>
        <v>1</v>
      </c>
      <c r="F1112" s="55" t="str">
        <f>+IF(ISERROR(VLOOKUP($B1112,Insumos!$C:$G,4,FALSE)),"",VLOOKUP($B1112,Insumos!$C:$G,4,FALSE))</f>
        <v>UNIDAD</v>
      </c>
      <c r="G1112" s="141">
        <v>1.0</v>
      </c>
      <c r="H1112" s="56">
        <f t="shared" si="35"/>
        <v>110</v>
      </c>
    </row>
    <row r="1113">
      <c r="A1113" s="53">
        <v>8.0</v>
      </c>
      <c r="B1113" s="55" t="s">
        <v>314</v>
      </c>
      <c r="C1113" s="55" t="str">
        <f>+IF(ISERROR(VLOOKUP($B1113,Insumos!$C:$G,3,FALSE)),"",VLOOKUP($B1113,Insumos!$C:$G,3,FALSE))</f>
        <v>UNIDAD</v>
      </c>
      <c r="D1113" s="56">
        <f>+IF(ISERROR(VLOOKUP($B1113,Insumos!$C:$G,2,FALSE)),"",VLOOKUP($B1113,Insumos!$C:$G,2,FALSE))</f>
        <v>10.5</v>
      </c>
      <c r="E1113" s="57">
        <f>+IF(ISERROR(VLOOKUP($B1113,Insumos!$C:$G,5,FALSE)),"",VLOOKUP($B1113,Insumos!$C:$G,5,FALSE))</f>
        <v>1</v>
      </c>
      <c r="F1113" s="55" t="str">
        <f>+IF(ISERROR(VLOOKUP($B1113,Insumos!$C:$G,4,FALSE)),"",VLOOKUP($B1113,Insumos!$C:$G,4,FALSE))</f>
        <v>UNIDAD</v>
      </c>
      <c r="G1113" s="141">
        <v>1.0</v>
      </c>
      <c r="H1113" s="56">
        <f t="shared" si="35"/>
        <v>10.5</v>
      </c>
    </row>
    <row r="1114">
      <c r="A1114" s="53">
        <v>9.0</v>
      </c>
      <c r="B1114" s="153"/>
      <c r="C1114" s="55" t="str">
        <f>+IF(ISERROR(VLOOKUP($B1114,Insumos!$C:$G,3,FALSE)),"",VLOOKUP($B1114,Insumos!$C:$G,3,FALSE))</f>
        <v/>
      </c>
      <c r="D1114" s="56" t="str">
        <f>+IF(ISERROR(VLOOKUP($B1114,Insumos!$C:$G,2,FALSE)),"",VLOOKUP($B1114,Insumos!$C:$G,2,FALSE))</f>
        <v/>
      </c>
      <c r="E1114" s="57" t="str">
        <f>+IF(ISERROR(VLOOKUP($B1114,Insumos!$C:$G,5,FALSE)),"",VLOOKUP($B1114,Insumos!$C:$G,5,FALSE))</f>
        <v/>
      </c>
      <c r="F1114" s="55" t="str">
        <f>+IF(ISERROR(VLOOKUP($B1114,Insumos!$C:$G,4,FALSE)),"",VLOOKUP($B1114,Insumos!$C:$G,4,FALSE))</f>
        <v/>
      </c>
      <c r="G1114" s="141"/>
      <c r="H1114" s="56">
        <f t="shared" si="35"/>
        <v>0</v>
      </c>
    </row>
    <row r="1115">
      <c r="A1115" s="53">
        <v>10.0</v>
      </c>
      <c r="B1115" s="153"/>
      <c r="C1115" s="55" t="str">
        <f>+IF(ISERROR(VLOOKUP($B1115,Insumos!$C:$G,3,FALSE)),"",VLOOKUP($B1115,Insumos!$C:$G,3,FALSE))</f>
        <v/>
      </c>
      <c r="D1115" s="56" t="str">
        <f>+IF(ISERROR(VLOOKUP($B1115,Insumos!$C:$G,2,FALSE)),"",VLOOKUP($B1115,Insumos!$C:$G,2,FALSE))</f>
        <v/>
      </c>
      <c r="E1115" s="57" t="str">
        <f>+IF(ISERROR(VLOOKUP($B1115,Insumos!$C:$G,5,FALSE)),"",VLOOKUP($B1115,Insumos!$C:$G,5,FALSE))</f>
        <v/>
      </c>
      <c r="F1115" s="55" t="str">
        <f>+IF(ISERROR(VLOOKUP($B1115,Insumos!$C:$G,4,FALSE)),"",VLOOKUP($B1115,Insumos!$C:$G,4,FALSE))</f>
        <v/>
      </c>
      <c r="G1115" s="141"/>
      <c r="H1115" s="56">
        <f t="shared" si="35"/>
        <v>0</v>
      </c>
    </row>
    <row r="1116">
      <c r="A1116" s="53">
        <v>11.0</v>
      </c>
      <c r="B1116" s="153"/>
      <c r="C1116" s="55" t="str">
        <f>+IF(ISERROR(VLOOKUP($B1116,Insumos!$C:$G,3,FALSE)),"",VLOOKUP($B1116,Insumos!$C:$G,3,FALSE))</f>
        <v/>
      </c>
      <c r="D1116" s="56" t="str">
        <f>+IF(ISERROR(VLOOKUP($B1116,Insumos!$C:$G,2,FALSE)),"",VLOOKUP($B1116,Insumos!$C:$G,2,FALSE))</f>
        <v/>
      </c>
      <c r="E1116" s="57" t="str">
        <f>+IF(ISERROR(VLOOKUP($B1116,Insumos!$C:$G,5,FALSE)),"",VLOOKUP($B1116,Insumos!$C:$G,5,FALSE))</f>
        <v/>
      </c>
      <c r="F1116" s="55" t="str">
        <f>+IF(ISERROR(VLOOKUP($B1116,Insumos!$C:$G,4,FALSE)),"",VLOOKUP($B1116,Insumos!$C:$G,4,FALSE))</f>
        <v/>
      </c>
      <c r="G1116" s="141"/>
      <c r="H1116" s="56">
        <f t="shared" si="35"/>
        <v>0</v>
      </c>
    </row>
    <row r="1117">
      <c r="A1117" s="53">
        <v>12.0</v>
      </c>
      <c r="B1117" s="153"/>
      <c r="C1117" s="55" t="str">
        <f>+IF(ISERROR(VLOOKUP($B1117,Insumos!$C:$G,3,FALSE)),"",VLOOKUP($B1117,Insumos!$C:$G,3,FALSE))</f>
        <v/>
      </c>
      <c r="D1117" s="56" t="str">
        <f>+IF(ISERROR(VLOOKUP($B1117,Insumos!$C:$G,2,FALSE)),"",VLOOKUP($B1117,Insumos!$C:$G,2,FALSE))</f>
        <v/>
      </c>
      <c r="E1117" s="57" t="str">
        <f>+IF(ISERROR(VLOOKUP($B1117,Insumos!$C:$G,5,FALSE)),"",VLOOKUP($B1117,Insumos!$C:$G,5,FALSE))</f>
        <v/>
      </c>
      <c r="F1117" s="55" t="str">
        <f>+IF(ISERROR(VLOOKUP($B1117,Insumos!$C:$G,4,FALSE)),"",VLOOKUP($B1117,Insumos!$C:$G,4,FALSE))</f>
        <v/>
      </c>
      <c r="G1117" s="141"/>
      <c r="H1117" s="56">
        <f t="shared" si="35"/>
        <v>0</v>
      </c>
    </row>
    <row r="1118">
      <c r="A1118" s="53">
        <v>13.0</v>
      </c>
      <c r="B1118" s="153"/>
      <c r="C1118" s="55" t="str">
        <f>+IF(ISERROR(VLOOKUP($B1118,Insumos!$C:$G,3,FALSE)),"",VLOOKUP($B1118,Insumos!$C:$G,3,FALSE))</f>
        <v/>
      </c>
      <c r="D1118" s="56" t="str">
        <f>+IF(ISERROR(VLOOKUP($B1118,Insumos!$C:$G,2,FALSE)),"",VLOOKUP($B1118,Insumos!$C:$G,2,FALSE))</f>
        <v/>
      </c>
      <c r="E1118" s="57" t="str">
        <f>+IF(ISERROR(VLOOKUP($B1118,Insumos!$C:$G,5,FALSE)),"",VLOOKUP($B1118,Insumos!$C:$G,5,FALSE))</f>
        <v/>
      </c>
      <c r="F1118" s="55" t="str">
        <f>+IF(ISERROR(VLOOKUP($B1118,Insumos!$C:$G,4,FALSE)),"",VLOOKUP($B1118,Insumos!$C:$G,4,FALSE))</f>
        <v/>
      </c>
      <c r="G1118" s="141"/>
      <c r="H1118" s="56">
        <f t="shared" si="35"/>
        <v>0</v>
      </c>
    </row>
    <row r="1119">
      <c r="A1119" s="53">
        <v>14.0</v>
      </c>
      <c r="B1119" s="153"/>
      <c r="C1119" s="55" t="str">
        <f>+IF(ISERROR(VLOOKUP($B1119,Insumos!$C:$G,3,FALSE)),"",VLOOKUP($B1119,Insumos!$C:$G,3,FALSE))</f>
        <v/>
      </c>
      <c r="D1119" s="56" t="str">
        <f>+IF(ISERROR(VLOOKUP($B1119,Insumos!$C:$G,2,FALSE)),"",VLOOKUP($B1119,Insumos!$C:$G,2,FALSE))</f>
        <v/>
      </c>
      <c r="E1119" s="57" t="str">
        <f>+IF(ISERROR(VLOOKUP($B1119,Insumos!$C:$G,5,FALSE)),"",VLOOKUP($B1119,Insumos!$C:$G,5,FALSE))</f>
        <v/>
      </c>
      <c r="F1119" s="55" t="str">
        <f>+IF(ISERROR(VLOOKUP($B1119,Insumos!$C:$G,4,FALSE)),"",VLOOKUP($B1119,Insumos!$C:$G,4,FALSE))</f>
        <v/>
      </c>
      <c r="G1119" s="141"/>
      <c r="H1119" s="56">
        <f t="shared" si="35"/>
        <v>0</v>
      </c>
    </row>
    <row r="1120">
      <c r="A1120" s="53">
        <v>15.0</v>
      </c>
      <c r="B1120" s="153"/>
      <c r="C1120" s="55" t="str">
        <f>+IF(ISERROR(VLOOKUP($B1120,Insumos!$C:$G,3,FALSE)),"",VLOOKUP($B1120,Insumos!$C:$G,3,FALSE))</f>
        <v/>
      </c>
      <c r="D1120" s="56" t="str">
        <f>+IF(ISERROR(VLOOKUP($B1120,Insumos!$C:$G,2,FALSE)),"",VLOOKUP($B1120,Insumos!$C:$G,2,FALSE))</f>
        <v/>
      </c>
      <c r="E1120" s="57" t="str">
        <f>+IF(ISERROR(VLOOKUP($B1120,Insumos!$C:$G,5,FALSE)),"",VLOOKUP($B1120,Insumos!$C:$G,5,FALSE))</f>
        <v/>
      </c>
      <c r="F1120" s="55" t="str">
        <f>+IF(ISERROR(VLOOKUP($B1120,Insumos!$C:$G,4,FALSE)),"",VLOOKUP($B1120,Insumos!$C:$G,4,FALSE))</f>
        <v/>
      </c>
      <c r="G1120" s="141"/>
      <c r="H1120" s="56">
        <f t="shared" si="35"/>
        <v>0</v>
      </c>
    </row>
    <row r="1121">
      <c r="A1121" s="53">
        <v>16.0</v>
      </c>
      <c r="B1121" s="153"/>
      <c r="C1121" s="55" t="str">
        <f>+IF(ISERROR(VLOOKUP($B1121,Insumos!$C:$G,3,FALSE)),"",VLOOKUP($B1121,Insumos!$C:$G,3,FALSE))</f>
        <v/>
      </c>
      <c r="D1121" s="56" t="str">
        <f>+IF(ISERROR(VLOOKUP($B1121,Insumos!$C:$G,2,FALSE)),"",VLOOKUP($B1121,Insumos!$C:$G,2,FALSE))</f>
        <v/>
      </c>
      <c r="E1121" s="57" t="str">
        <f>+IF(ISERROR(VLOOKUP($B1121,Insumos!$C:$G,5,FALSE)),"",VLOOKUP($B1121,Insumos!$C:$G,5,FALSE))</f>
        <v/>
      </c>
      <c r="F1121" s="55" t="str">
        <f>+IF(ISERROR(VLOOKUP($B1121,Insumos!$C:$G,4,FALSE)),"",VLOOKUP($B1121,Insumos!$C:$G,4,FALSE))</f>
        <v/>
      </c>
      <c r="G1121" s="141"/>
      <c r="H1121" s="56">
        <f t="shared" si="35"/>
        <v>0</v>
      </c>
    </row>
    <row r="1122">
      <c r="A1122" s="53">
        <v>17.0</v>
      </c>
      <c r="B1122" s="153"/>
      <c r="C1122" s="55" t="str">
        <f>+IF(ISERROR(VLOOKUP($B1122,Insumos!$C:$G,3,FALSE)),"",VLOOKUP($B1122,Insumos!$C:$G,3,FALSE))</f>
        <v/>
      </c>
      <c r="D1122" s="56" t="str">
        <f>+IF(ISERROR(VLOOKUP($B1122,Insumos!$C:$G,2,FALSE)),"",VLOOKUP($B1122,Insumos!$C:$G,2,FALSE))</f>
        <v/>
      </c>
      <c r="E1122" s="57" t="str">
        <f>+IF(ISERROR(VLOOKUP($B1122,Insumos!$C:$G,5,FALSE)),"",VLOOKUP($B1122,Insumos!$C:$G,5,FALSE))</f>
        <v/>
      </c>
      <c r="F1122" s="55" t="str">
        <f>+IF(ISERROR(VLOOKUP($B1122,Insumos!$C:$G,4,FALSE)),"",VLOOKUP($B1122,Insumos!$C:$G,4,FALSE))</f>
        <v/>
      </c>
      <c r="G1122" s="141"/>
      <c r="H1122" s="56">
        <f t="shared" si="35"/>
        <v>0</v>
      </c>
    </row>
    <row r="1123">
      <c r="A1123" s="53">
        <v>18.0</v>
      </c>
      <c r="B1123" s="153"/>
      <c r="C1123" s="55" t="str">
        <f>+IF(ISERROR(VLOOKUP($B1123,Insumos!$C:$G,3,FALSE)),"",VLOOKUP($B1123,Insumos!$C:$G,3,FALSE))</f>
        <v/>
      </c>
      <c r="D1123" s="56" t="str">
        <f>+IF(ISERROR(VLOOKUP($B1123,Insumos!$C:$G,2,FALSE)),"",VLOOKUP($B1123,Insumos!$C:$G,2,FALSE))</f>
        <v/>
      </c>
      <c r="E1123" s="57" t="str">
        <f>+IF(ISERROR(VLOOKUP($B1123,Insumos!$C:$G,5,FALSE)),"",VLOOKUP($B1123,Insumos!$C:$G,5,FALSE))</f>
        <v/>
      </c>
      <c r="F1123" s="55" t="str">
        <f>+IF(ISERROR(VLOOKUP($B1123,Insumos!$C:$G,4,FALSE)),"",VLOOKUP($B1123,Insumos!$C:$G,4,FALSE))</f>
        <v/>
      </c>
      <c r="G1123" s="141"/>
      <c r="H1123" s="56">
        <f t="shared" si="35"/>
        <v>0</v>
      </c>
    </row>
    <row r="1124">
      <c r="A1124" s="53">
        <v>19.0</v>
      </c>
      <c r="B1124" s="153"/>
      <c r="C1124" s="55" t="str">
        <f>+IF(ISERROR(VLOOKUP($B1124,Insumos!$C:$G,3,FALSE)),"",VLOOKUP($B1124,Insumos!$C:$G,3,FALSE))</f>
        <v/>
      </c>
      <c r="D1124" s="56" t="str">
        <f>+IF(ISERROR(VLOOKUP($B1124,Insumos!$C:$G,2,FALSE)),"",VLOOKUP($B1124,Insumos!$C:$G,2,FALSE))</f>
        <v/>
      </c>
      <c r="E1124" s="57" t="str">
        <f>+IF(ISERROR(VLOOKUP($B1124,Insumos!$C:$G,5,FALSE)),"",VLOOKUP($B1124,Insumos!$C:$G,5,FALSE))</f>
        <v/>
      </c>
      <c r="F1124" s="55" t="str">
        <f>+IF(ISERROR(VLOOKUP($B1124,Insumos!$C:$G,4,FALSE)),"",VLOOKUP($B1124,Insumos!$C:$G,4,FALSE))</f>
        <v/>
      </c>
      <c r="G1124" s="141"/>
      <c r="H1124" s="56">
        <f t="shared" si="35"/>
        <v>0</v>
      </c>
    </row>
    <row r="1125">
      <c r="A1125" s="53">
        <v>20.0</v>
      </c>
      <c r="B1125" s="153"/>
      <c r="C1125" s="55" t="str">
        <f>+IF(ISERROR(VLOOKUP($B1125,Insumos!$C:$G,3,FALSE)),"",VLOOKUP($B1125,Insumos!$C:$G,3,FALSE))</f>
        <v/>
      </c>
      <c r="D1125" s="56" t="str">
        <f>+IF(ISERROR(VLOOKUP($B1125,Insumos!$C:$G,2,FALSE)),"",VLOOKUP($B1125,Insumos!$C:$G,2,FALSE))</f>
        <v/>
      </c>
      <c r="E1125" s="57" t="str">
        <f>+IF(ISERROR(VLOOKUP($B1125,Insumos!$C:$G,5,FALSE)),"",VLOOKUP($B1125,Insumos!$C:$G,5,FALSE))</f>
        <v/>
      </c>
      <c r="F1125" s="55" t="str">
        <f>+IF(ISERROR(VLOOKUP($B1125,Insumos!$C:$G,4,FALSE)),"",VLOOKUP($B1125,Insumos!$C:$G,4,FALSE))</f>
        <v/>
      </c>
      <c r="G1125" s="141"/>
      <c r="H1125" s="56">
        <f t="shared" si="35"/>
        <v>0</v>
      </c>
    </row>
    <row r="1126">
      <c r="A1126" s="53">
        <v>21.0</v>
      </c>
      <c r="B1126" s="153"/>
      <c r="C1126" s="55" t="str">
        <f>+IF(ISERROR(VLOOKUP($B1126,Insumos!$C:$G,3,FALSE)),"",VLOOKUP($B1126,Insumos!$C:$G,3,FALSE))</f>
        <v/>
      </c>
      <c r="D1126" s="56" t="str">
        <f>+IF(ISERROR(VLOOKUP($B1126,Insumos!$C:$G,2,FALSE)),"",VLOOKUP($B1126,Insumos!$C:$G,2,FALSE))</f>
        <v/>
      </c>
      <c r="E1126" s="57" t="str">
        <f>+IF(ISERROR(VLOOKUP($B1126,Insumos!$C:$G,5,FALSE)),"",VLOOKUP($B1126,Insumos!$C:$G,5,FALSE))</f>
        <v/>
      </c>
      <c r="F1126" s="55" t="str">
        <f>+IF(ISERROR(VLOOKUP($B1126,Insumos!$C:$G,4,FALSE)),"",VLOOKUP($B1126,Insumos!$C:$G,4,FALSE))</f>
        <v/>
      </c>
      <c r="G1126" s="141"/>
      <c r="H1126" s="56">
        <f t="shared" si="35"/>
        <v>0</v>
      </c>
    </row>
    <row r="1127">
      <c r="A1127" s="42"/>
      <c r="B1127" s="140"/>
      <c r="C1127" s="41"/>
      <c r="D1127" s="44"/>
      <c r="E1127" s="45"/>
      <c r="F1127" s="41"/>
      <c r="G1127" s="67" t="s">
        <v>566</v>
      </c>
      <c r="H1127" s="68">
        <f>+SUM(H1106:H1126)</f>
        <v>909.66</v>
      </c>
    </row>
    <row r="1128">
      <c r="A1128" s="42"/>
      <c r="B1128" s="140"/>
      <c r="C1128" s="41"/>
      <c r="D1128" s="44"/>
      <c r="E1128" s="45"/>
      <c r="F1128" s="41"/>
      <c r="G1128" s="67" t="s">
        <v>569</v>
      </c>
      <c r="H1128" s="142">
        <f>+H1127/10</f>
        <v>90.966</v>
      </c>
    </row>
    <row r="1129">
      <c r="A1129" s="42"/>
      <c r="B1129" s="140"/>
      <c r="C1129" s="41"/>
      <c r="D1129" s="44"/>
      <c r="E1129" s="45"/>
      <c r="F1129" s="41"/>
      <c r="G1129" s="67" t="s">
        <v>570</v>
      </c>
      <c r="H1129" s="143">
        <f>(H1127+H1128)*1.19</f>
        <v>1190.74494</v>
      </c>
    </row>
    <row r="1130">
      <c r="A1130" s="42"/>
      <c r="B1130" s="140"/>
      <c r="C1130" s="41"/>
      <c r="D1130" s="44"/>
      <c r="E1130" s="45"/>
      <c r="F1130" s="41"/>
      <c r="G1130" s="67" t="s">
        <v>571</v>
      </c>
      <c r="H1130" s="144">
        <f>+H1129/H1131</f>
        <v>0.2053008517</v>
      </c>
    </row>
    <row r="1131">
      <c r="A1131" s="42"/>
      <c r="B1131" s="140"/>
      <c r="C1131" s="41"/>
      <c r="D1131" s="44"/>
      <c r="E1131" s="45"/>
      <c r="F1131" s="41"/>
      <c r="G1131" s="67" t="s">
        <v>572</v>
      </c>
      <c r="H1131" s="145">
        <v>5800.0</v>
      </c>
    </row>
    <row r="1134">
      <c r="A1134" s="138" t="s">
        <v>562</v>
      </c>
      <c r="B1134" s="139" t="s">
        <v>1092</v>
      </c>
      <c r="C1134" s="34"/>
      <c r="D1134" s="35"/>
      <c r="E1134" s="36"/>
      <c r="F1134" s="37"/>
      <c r="G1134" s="38"/>
      <c r="H1134" s="35"/>
    </row>
    <row r="1135">
      <c r="A1135" s="42"/>
      <c r="B1135" s="140"/>
      <c r="C1135" s="42"/>
      <c r="D1135" s="44"/>
      <c r="E1135" s="45"/>
      <c r="F1135" s="42"/>
      <c r="G1135" s="46"/>
      <c r="H1135" s="44"/>
    </row>
    <row r="1136">
      <c r="A1136" s="48" t="s">
        <v>476</v>
      </c>
      <c r="B1136" s="48" t="s">
        <v>477</v>
      </c>
      <c r="C1136" s="48" t="s">
        <v>478</v>
      </c>
      <c r="D1136" s="49" t="s">
        <v>564</v>
      </c>
      <c r="E1136" s="50" t="s">
        <v>10</v>
      </c>
      <c r="F1136" s="48" t="s">
        <v>480</v>
      </c>
      <c r="G1136" s="51" t="s">
        <v>481</v>
      </c>
      <c r="H1136" s="49" t="s">
        <v>565</v>
      </c>
    </row>
    <row r="1137">
      <c r="A1137" s="53">
        <v>1.0</v>
      </c>
      <c r="B1137" s="55" t="s">
        <v>434</v>
      </c>
      <c r="C1137" s="55" t="str">
        <f>+IF(ISERROR(VLOOKUP($B1137,Insumos!$C:$G,3,FALSE)),"",VLOOKUP($B1137,Insumos!$C:$G,3,FALSE))</f>
        <v>UNIDAD</v>
      </c>
      <c r="D1137" s="56">
        <f>+IF(ISERROR(VLOOKUP($B1137,Insumos!$C:$G,2,FALSE)),"",VLOOKUP($B1137,Insumos!$C:$G,2,FALSE))</f>
        <v>3300</v>
      </c>
      <c r="E1137" s="57">
        <f>+IF(ISERROR(VLOOKUP($B1137,Insumos!$C:$G,5,FALSE)),"",VLOOKUP($B1137,Insumos!$C:$G,5,FALSE))</f>
        <v>30</v>
      </c>
      <c r="F1137" s="55" t="str">
        <f>+IF(ISERROR(VLOOKUP($B1137,Insumos!$C:$G,4,FALSE)),"",VLOOKUP($B1137,Insumos!$C:$G,4,FALSE))</f>
        <v>UNIDAD</v>
      </c>
      <c r="G1137" s="141">
        <v>5.0</v>
      </c>
      <c r="H1137" s="56">
        <f t="shared" ref="H1137:H1157" si="36">IF(ISERROR(ROUND(+D1137/E1137*G1137,2)),0,ROUND(+D1137/E1137*G1137,2))</f>
        <v>550</v>
      </c>
    </row>
    <row r="1138">
      <c r="A1138" s="53">
        <v>2.0</v>
      </c>
      <c r="B1138" s="55" t="s">
        <v>311</v>
      </c>
      <c r="C1138" s="55" t="str">
        <f>+IF(ISERROR(VLOOKUP($B1138,Insumos!$C:$G,3,FALSE)),"",VLOOKUP($B1138,Insumos!$C:$G,3,FALSE))</f>
        <v>UNIDAD</v>
      </c>
      <c r="D1138" s="56">
        <f>+IF(ISERROR(VLOOKUP($B1138,Insumos!$C:$G,2,FALSE)),"",VLOOKUP($B1138,Insumos!$C:$G,2,FALSE))</f>
        <v>75.25</v>
      </c>
      <c r="E1138" s="57">
        <f>+IF(ISERROR(VLOOKUP($B1138,Insumos!$C:$G,5,FALSE)),"",VLOOKUP($B1138,Insumos!$C:$G,5,FALSE))</f>
        <v>1</v>
      </c>
      <c r="F1138" s="55" t="str">
        <f>+IF(ISERROR(VLOOKUP($B1138,Insumos!$C:$G,4,FALSE)),"",VLOOKUP($B1138,Insumos!$C:$G,4,FALSE))</f>
        <v>UNIDAD</v>
      </c>
      <c r="G1138" s="141">
        <v>1.0</v>
      </c>
      <c r="H1138" s="56">
        <f t="shared" si="36"/>
        <v>75.25</v>
      </c>
    </row>
    <row r="1139">
      <c r="A1139" s="53">
        <v>3.0</v>
      </c>
      <c r="B1139" s="55" t="s">
        <v>312</v>
      </c>
      <c r="C1139" s="55" t="str">
        <f>+IF(ISERROR(VLOOKUP($B1139,Insumos!$C:$G,3,FALSE)),"",VLOOKUP($B1139,Insumos!$C:$G,3,FALSE))</f>
        <v>UNIDAD</v>
      </c>
      <c r="D1139" s="56">
        <f>+IF(ISERROR(VLOOKUP($B1139,Insumos!$C:$G,2,FALSE)),"",VLOOKUP($B1139,Insumos!$C:$G,2,FALSE))</f>
        <v>90.25</v>
      </c>
      <c r="E1139" s="57">
        <f>+IF(ISERROR(VLOOKUP($B1139,Insumos!$C:$G,5,FALSE)),"",VLOOKUP($B1139,Insumos!$C:$G,5,FALSE))</f>
        <v>1</v>
      </c>
      <c r="F1139" s="55" t="str">
        <f>+IF(ISERROR(VLOOKUP($B1139,Insumos!$C:$G,4,FALSE)),"",VLOOKUP($B1139,Insumos!$C:$G,4,FALSE))</f>
        <v>UNIDAD</v>
      </c>
      <c r="G1139" s="141">
        <v>1.0</v>
      </c>
      <c r="H1139" s="56">
        <f t="shared" si="36"/>
        <v>90.25</v>
      </c>
    </row>
    <row r="1140">
      <c r="A1140" s="53">
        <v>4.0</v>
      </c>
      <c r="B1140" s="55" t="s">
        <v>133</v>
      </c>
      <c r="C1140" s="55" t="str">
        <f>+IF(ISERROR(VLOOKUP($B1140,Insumos!$C:$G,3,FALSE)),"",VLOOKUP($B1140,Insumos!$C:$G,3,FALSE))</f>
        <v>UNIDAD</v>
      </c>
      <c r="D1140" s="56">
        <f>+IF(ISERROR(VLOOKUP($B1140,Insumos!$C:$G,2,FALSE)),"",VLOOKUP($B1140,Insumos!$C:$G,2,FALSE))</f>
        <v>110</v>
      </c>
      <c r="E1140" s="57">
        <f>+IF(ISERROR(VLOOKUP($B1140,Insumos!$C:$G,5,FALSE)),"",VLOOKUP($B1140,Insumos!$C:$G,5,FALSE))</f>
        <v>1</v>
      </c>
      <c r="F1140" s="55" t="str">
        <f>+IF(ISERROR(VLOOKUP($B1140,Insumos!$C:$G,4,FALSE)),"",VLOOKUP($B1140,Insumos!$C:$G,4,FALSE))</f>
        <v>UNIDAD</v>
      </c>
      <c r="G1140" s="141">
        <v>1.0</v>
      </c>
      <c r="H1140" s="56">
        <f t="shared" si="36"/>
        <v>110</v>
      </c>
    </row>
    <row r="1141">
      <c r="A1141" s="53">
        <v>5.0</v>
      </c>
      <c r="B1141" s="55" t="s">
        <v>314</v>
      </c>
      <c r="C1141" s="55" t="str">
        <f>+IF(ISERROR(VLOOKUP($B1141,Insumos!$C:$G,3,FALSE)),"",VLOOKUP($B1141,Insumos!$C:$G,3,FALSE))</f>
        <v>UNIDAD</v>
      </c>
      <c r="D1141" s="56">
        <f>+IF(ISERROR(VLOOKUP($B1141,Insumos!$C:$G,2,FALSE)),"",VLOOKUP($B1141,Insumos!$C:$G,2,FALSE))</f>
        <v>10.5</v>
      </c>
      <c r="E1141" s="57">
        <f>+IF(ISERROR(VLOOKUP($B1141,Insumos!$C:$G,5,FALSE)),"",VLOOKUP($B1141,Insumos!$C:$G,5,FALSE))</f>
        <v>1</v>
      </c>
      <c r="F1141" s="55" t="str">
        <f>+IF(ISERROR(VLOOKUP($B1141,Insumos!$C:$G,4,FALSE)),"",VLOOKUP($B1141,Insumos!$C:$G,4,FALSE))</f>
        <v>UNIDAD</v>
      </c>
      <c r="G1141" s="141">
        <v>1.0</v>
      </c>
      <c r="H1141" s="56">
        <f t="shared" si="36"/>
        <v>10.5</v>
      </c>
    </row>
    <row r="1142">
      <c r="A1142" s="53">
        <v>6.0</v>
      </c>
      <c r="B1142" s="153"/>
      <c r="C1142" s="55" t="str">
        <f>+IF(ISERROR(VLOOKUP($B1142,Insumos!$C:$G,3,FALSE)),"",VLOOKUP($B1142,Insumos!$C:$G,3,FALSE))</f>
        <v/>
      </c>
      <c r="D1142" s="56" t="str">
        <f>+IF(ISERROR(VLOOKUP($B1142,Insumos!$C:$G,2,FALSE)),"",VLOOKUP($B1142,Insumos!$C:$G,2,FALSE))</f>
        <v/>
      </c>
      <c r="E1142" s="57" t="str">
        <f>+IF(ISERROR(VLOOKUP($B1142,Insumos!$C:$G,5,FALSE)),"",VLOOKUP($B1142,Insumos!$C:$G,5,FALSE))</f>
        <v/>
      </c>
      <c r="F1142" s="55" t="str">
        <f>+IF(ISERROR(VLOOKUP($B1142,Insumos!$C:$G,4,FALSE)),"",VLOOKUP($B1142,Insumos!$C:$G,4,FALSE))</f>
        <v/>
      </c>
      <c r="G1142" s="141"/>
      <c r="H1142" s="56">
        <f t="shared" si="36"/>
        <v>0</v>
      </c>
    </row>
    <row r="1143">
      <c r="A1143" s="53">
        <v>7.0</v>
      </c>
      <c r="B1143" s="153"/>
      <c r="C1143" s="55" t="str">
        <f>+IF(ISERROR(VLOOKUP($B1143,Insumos!$C:$G,3,FALSE)),"",VLOOKUP($B1143,Insumos!$C:$G,3,FALSE))</f>
        <v/>
      </c>
      <c r="D1143" s="56" t="str">
        <f>+IF(ISERROR(VLOOKUP($B1143,Insumos!$C:$G,2,FALSE)),"",VLOOKUP($B1143,Insumos!$C:$G,2,FALSE))</f>
        <v/>
      </c>
      <c r="E1143" s="57" t="str">
        <f>+IF(ISERROR(VLOOKUP($B1143,Insumos!$C:$G,5,FALSE)),"",VLOOKUP($B1143,Insumos!$C:$G,5,FALSE))</f>
        <v/>
      </c>
      <c r="F1143" s="55" t="str">
        <f>+IF(ISERROR(VLOOKUP($B1143,Insumos!$C:$G,4,FALSE)),"",VLOOKUP($B1143,Insumos!$C:$G,4,FALSE))</f>
        <v/>
      </c>
      <c r="G1143" s="141"/>
      <c r="H1143" s="56">
        <f t="shared" si="36"/>
        <v>0</v>
      </c>
    </row>
    <row r="1144">
      <c r="A1144" s="53">
        <v>8.0</v>
      </c>
      <c r="B1144" s="153"/>
      <c r="C1144" s="55" t="str">
        <f>+IF(ISERROR(VLOOKUP($B1144,Insumos!$C:$G,3,FALSE)),"",VLOOKUP($B1144,Insumos!$C:$G,3,FALSE))</f>
        <v/>
      </c>
      <c r="D1144" s="56" t="str">
        <f>+IF(ISERROR(VLOOKUP($B1144,Insumos!$C:$G,2,FALSE)),"",VLOOKUP($B1144,Insumos!$C:$G,2,FALSE))</f>
        <v/>
      </c>
      <c r="E1144" s="57" t="str">
        <f>+IF(ISERROR(VLOOKUP($B1144,Insumos!$C:$G,5,FALSE)),"",VLOOKUP($B1144,Insumos!$C:$G,5,FALSE))</f>
        <v/>
      </c>
      <c r="F1144" s="55" t="str">
        <f>+IF(ISERROR(VLOOKUP($B1144,Insumos!$C:$G,4,FALSE)),"",VLOOKUP($B1144,Insumos!$C:$G,4,FALSE))</f>
        <v/>
      </c>
      <c r="G1144" s="141"/>
      <c r="H1144" s="56">
        <f t="shared" si="36"/>
        <v>0</v>
      </c>
    </row>
    <row r="1145">
      <c r="A1145" s="53">
        <v>9.0</v>
      </c>
      <c r="B1145" s="153"/>
      <c r="C1145" s="55" t="str">
        <f>+IF(ISERROR(VLOOKUP($B1145,Insumos!$C:$G,3,FALSE)),"",VLOOKUP($B1145,Insumos!$C:$G,3,FALSE))</f>
        <v/>
      </c>
      <c r="D1145" s="56" t="str">
        <f>+IF(ISERROR(VLOOKUP($B1145,Insumos!$C:$G,2,FALSE)),"",VLOOKUP($B1145,Insumos!$C:$G,2,FALSE))</f>
        <v/>
      </c>
      <c r="E1145" s="57" t="str">
        <f>+IF(ISERROR(VLOOKUP($B1145,Insumos!$C:$G,5,FALSE)),"",VLOOKUP($B1145,Insumos!$C:$G,5,FALSE))</f>
        <v/>
      </c>
      <c r="F1145" s="55" t="str">
        <f>+IF(ISERROR(VLOOKUP($B1145,Insumos!$C:$G,4,FALSE)),"",VLOOKUP($B1145,Insumos!$C:$G,4,FALSE))</f>
        <v/>
      </c>
      <c r="G1145" s="141"/>
      <c r="H1145" s="56">
        <f t="shared" si="36"/>
        <v>0</v>
      </c>
    </row>
    <row r="1146">
      <c r="A1146" s="53">
        <v>10.0</v>
      </c>
      <c r="B1146" s="153"/>
      <c r="C1146" s="55" t="str">
        <f>+IF(ISERROR(VLOOKUP($B1146,Insumos!$C:$G,3,FALSE)),"",VLOOKUP($B1146,Insumos!$C:$G,3,FALSE))</f>
        <v/>
      </c>
      <c r="D1146" s="56" t="str">
        <f>+IF(ISERROR(VLOOKUP($B1146,Insumos!$C:$G,2,FALSE)),"",VLOOKUP($B1146,Insumos!$C:$G,2,FALSE))</f>
        <v/>
      </c>
      <c r="E1146" s="57" t="str">
        <f>+IF(ISERROR(VLOOKUP($B1146,Insumos!$C:$G,5,FALSE)),"",VLOOKUP($B1146,Insumos!$C:$G,5,FALSE))</f>
        <v/>
      </c>
      <c r="F1146" s="55" t="str">
        <f>+IF(ISERROR(VLOOKUP($B1146,Insumos!$C:$G,4,FALSE)),"",VLOOKUP($B1146,Insumos!$C:$G,4,FALSE))</f>
        <v/>
      </c>
      <c r="G1146" s="141"/>
      <c r="H1146" s="56">
        <f t="shared" si="36"/>
        <v>0</v>
      </c>
    </row>
    <row r="1147">
      <c r="A1147" s="53">
        <v>11.0</v>
      </c>
      <c r="B1147" s="153"/>
      <c r="C1147" s="55" t="str">
        <f>+IF(ISERROR(VLOOKUP($B1147,Insumos!$C:$G,3,FALSE)),"",VLOOKUP($B1147,Insumos!$C:$G,3,FALSE))</f>
        <v/>
      </c>
      <c r="D1147" s="56" t="str">
        <f>+IF(ISERROR(VLOOKUP($B1147,Insumos!$C:$G,2,FALSE)),"",VLOOKUP($B1147,Insumos!$C:$G,2,FALSE))</f>
        <v/>
      </c>
      <c r="E1147" s="57" t="str">
        <f>+IF(ISERROR(VLOOKUP($B1147,Insumos!$C:$G,5,FALSE)),"",VLOOKUP($B1147,Insumos!$C:$G,5,FALSE))</f>
        <v/>
      </c>
      <c r="F1147" s="55" t="str">
        <f>+IF(ISERROR(VLOOKUP($B1147,Insumos!$C:$G,4,FALSE)),"",VLOOKUP($B1147,Insumos!$C:$G,4,FALSE))</f>
        <v/>
      </c>
      <c r="G1147" s="141"/>
      <c r="H1147" s="56">
        <f t="shared" si="36"/>
        <v>0</v>
      </c>
    </row>
    <row r="1148">
      <c r="A1148" s="53">
        <v>12.0</v>
      </c>
      <c r="B1148" s="153"/>
      <c r="C1148" s="55" t="str">
        <f>+IF(ISERROR(VLOOKUP($B1148,Insumos!$C:$G,3,FALSE)),"",VLOOKUP($B1148,Insumos!$C:$G,3,FALSE))</f>
        <v/>
      </c>
      <c r="D1148" s="56" t="str">
        <f>+IF(ISERROR(VLOOKUP($B1148,Insumos!$C:$G,2,FALSE)),"",VLOOKUP($B1148,Insumos!$C:$G,2,FALSE))</f>
        <v/>
      </c>
      <c r="E1148" s="57" t="str">
        <f>+IF(ISERROR(VLOOKUP($B1148,Insumos!$C:$G,5,FALSE)),"",VLOOKUP($B1148,Insumos!$C:$G,5,FALSE))</f>
        <v/>
      </c>
      <c r="F1148" s="55" t="str">
        <f>+IF(ISERROR(VLOOKUP($B1148,Insumos!$C:$G,4,FALSE)),"",VLOOKUP($B1148,Insumos!$C:$G,4,FALSE))</f>
        <v/>
      </c>
      <c r="G1148" s="141"/>
      <c r="H1148" s="56">
        <f t="shared" si="36"/>
        <v>0</v>
      </c>
    </row>
    <row r="1149">
      <c r="A1149" s="53">
        <v>13.0</v>
      </c>
      <c r="B1149" s="153"/>
      <c r="C1149" s="55" t="str">
        <f>+IF(ISERROR(VLOOKUP($B1149,Insumos!$C:$G,3,FALSE)),"",VLOOKUP($B1149,Insumos!$C:$G,3,FALSE))</f>
        <v/>
      </c>
      <c r="D1149" s="56" t="str">
        <f>+IF(ISERROR(VLOOKUP($B1149,Insumos!$C:$G,2,FALSE)),"",VLOOKUP($B1149,Insumos!$C:$G,2,FALSE))</f>
        <v/>
      </c>
      <c r="E1149" s="57" t="str">
        <f>+IF(ISERROR(VLOOKUP($B1149,Insumos!$C:$G,5,FALSE)),"",VLOOKUP($B1149,Insumos!$C:$G,5,FALSE))</f>
        <v/>
      </c>
      <c r="F1149" s="55" t="str">
        <f>+IF(ISERROR(VLOOKUP($B1149,Insumos!$C:$G,4,FALSE)),"",VLOOKUP($B1149,Insumos!$C:$G,4,FALSE))</f>
        <v/>
      </c>
      <c r="G1149" s="141"/>
      <c r="H1149" s="56">
        <f t="shared" si="36"/>
        <v>0</v>
      </c>
    </row>
    <row r="1150">
      <c r="A1150" s="53">
        <v>14.0</v>
      </c>
      <c r="B1150" s="153"/>
      <c r="C1150" s="55" t="str">
        <f>+IF(ISERROR(VLOOKUP($B1150,Insumos!$C:$G,3,FALSE)),"",VLOOKUP($B1150,Insumos!$C:$G,3,FALSE))</f>
        <v/>
      </c>
      <c r="D1150" s="56" t="str">
        <f>+IF(ISERROR(VLOOKUP($B1150,Insumos!$C:$G,2,FALSE)),"",VLOOKUP($B1150,Insumos!$C:$G,2,FALSE))</f>
        <v/>
      </c>
      <c r="E1150" s="57" t="str">
        <f>+IF(ISERROR(VLOOKUP($B1150,Insumos!$C:$G,5,FALSE)),"",VLOOKUP($B1150,Insumos!$C:$G,5,FALSE))</f>
        <v/>
      </c>
      <c r="F1150" s="55" t="str">
        <f>+IF(ISERROR(VLOOKUP($B1150,Insumos!$C:$G,4,FALSE)),"",VLOOKUP($B1150,Insumos!$C:$G,4,FALSE))</f>
        <v/>
      </c>
      <c r="G1150" s="141"/>
      <c r="H1150" s="56">
        <f t="shared" si="36"/>
        <v>0</v>
      </c>
    </row>
    <row r="1151">
      <c r="A1151" s="53">
        <v>15.0</v>
      </c>
      <c r="B1151" s="153"/>
      <c r="C1151" s="55" t="str">
        <f>+IF(ISERROR(VLOOKUP($B1151,Insumos!$C:$G,3,FALSE)),"",VLOOKUP($B1151,Insumos!$C:$G,3,FALSE))</f>
        <v/>
      </c>
      <c r="D1151" s="56" t="str">
        <f>+IF(ISERROR(VLOOKUP($B1151,Insumos!$C:$G,2,FALSE)),"",VLOOKUP($B1151,Insumos!$C:$G,2,FALSE))</f>
        <v/>
      </c>
      <c r="E1151" s="57" t="str">
        <f>+IF(ISERROR(VLOOKUP($B1151,Insumos!$C:$G,5,FALSE)),"",VLOOKUP($B1151,Insumos!$C:$G,5,FALSE))</f>
        <v/>
      </c>
      <c r="F1151" s="55" t="str">
        <f>+IF(ISERROR(VLOOKUP($B1151,Insumos!$C:$G,4,FALSE)),"",VLOOKUP($B1151,Insumos!$C:$G,4,FALSE))</f>
        <v/>
      </c>
      <c r="G1151" s="141"/>
      <c r="H1151" s="56">
        <f t="shared" si="36"/>
        <v>0</v>
      </c>
    </row>
    <row r="1152">
      <c r="A1152" s="53">
        <v>16.0</v>
      </c>
      <c r="B1152" s="153"/>
      <c r="C1152" s="55" t="str">
        <f>+IF(ISERROR(VLOOKUP($B1152,Insumos!$C:$G,3,FALSE)),"",VLOOKUP($B1152,Insumos!$C:$G,3,FALSE))</f>
        <v/>
      </c>
      <c r="D1152" s="56" t="str">
        <f>+IF(ISERROR(VLOOKUP($B1152,Insumos!$C:$G,2,FALSE)),"",VLOOKUP($B1152,Insumos!$C:$G,2,FALSE))</f>
        <v/>
      </c>
      <c r="E1152" s="57" t="str">
        <f>+IF(ISERROR(VLOOKUP($B1152,Insumos!$C:$G,5,FALSE)),"",VLOOKUP($B1152,Insumos!$C:$G,5,FALSE))</f>
        <v/>
      </c>
      <c r="F1152" s="55" t="str">
        <f>+IF(ISERROR(VLOOKUP($B1152,Insumos!$C:$G,4,FALSE)),"",VLOOKUP($B1152,Insumos!$C:$G,4,FALSE))</f>
        <v/>
      </c>
      <c r="G1152" s="141"/>
      <c r="H1152" s="56">
        <f t="shared" si="36"/>
        <v>0</v>
      </c>
    </row>
    <row r="1153">
      <c r="A1153" s="53">
        <v>17.0</v>
      </c>
      <c r="B1153" s="153"/>
      <c r="C1153" s="55" t="str">
        <f>+IF(ISERROR(VLOOKUP($B1153,Insumos!$C:$G,3,FALSE)),"",VLOOKUP($B1153,Insumos!$C:$G,3,FALSE))</f>
        <v/>
      </c>
      <c r="D1153" s="56" t="str">
        <f>+IF(ISERROR(VLOOKUP($B1153,Insumos!$C:$G,2,FALSE)),"",VLOOKUP($B1153,Insumos!$C:$G,2,FALSE))</f>
        <v/>
      </c>
      <c r="E1153" s="57" t="str">
        <f>+IF(ISERROR(VLOOKUP($B1153,Insumos!$C:$G,5,FALSE)),"",VLOOKUP($B1153,Insumos!$C:$G,5,FALSE))</f>
        <v/>
      </c>
      <c r="F1153" s="55" t="str">
        <f>+IF(ISERROR(VLOOKUP($B1153,Insumos!$C:$G,4,FALSE)),"",VLOOKUP($B1153,Insumos!$C:$G,4,FALSE))</f>
        <v/>
      </c>
      <c r="G1153" s="141"/>
      <c r="H1153" s="56">
        <f t="shared" si="36"/>
        <v>0</v>
      </c>
    </row>
    <row r="1154">
      <c r="A1154" s="53">
        <v>18.0</v>
      </c>
      <c r="B1154" s="153"/>
      <c r="C1154" s="55" t="str">
        <f>+IF(ISERROR(VLOOKUP($B1154,Insumos!$C:$G,3,FALSE)),"",VLOOKUP($B1154,Insumos!$C:$G,3,FALSE))</f>
        <v/>
      </c>
      <c r="D1154" s="56" t="str">
        <f>+IF(ISERROR(VLOOKUP($B1154,Insumos!$C:$G,2,FALSE)),"",VLOOKUP($B1154,Insumos!$C:$G,2,FALSE))</f>
        <v/>
      </c>
      <c r="E1154" s="57" t="str">
        <f>+IF(ISERROR(VLOOKUP($B1154,Insumos!$C:$G,5,FALSE)),"",VLOOKUP($B1154,Insumos!$C:$G,5,FALSE))</f>
        <v/>
      </c>
      <c r="F1154" s="55" t="str">
        <f>+IF(ISERROR(VLOOKUP($B1154,Insumos!$C:$G,4,FALSE)),"",VLOOKUP($B1154,Insumos!$C:$G,4,FALSE))</f>
        <v/>
      </c>
      <c r="G1154" s="141"/>
      <c r="H1154" s="56">
        <f t="shared" si="36"/>
        <v>0</v>
      </c>
    </row>
    <row r="1155">
      <c r="A1155" s="53">
        <v>19.0</v>
      </c>
      <c r="B1155" s="153"/>
      <c r="C1155" s="55" t="str">
        <f>+IF(ISERROR(VLOOKUP($B1155,Insumos!$C:$G,3,FALSE)),"",VLOOKUP($B1155,Insumos!$C:$G,3,FALSE))</f>
        <v/>
      </c>
      <c r="D1155" s="56" t="str">
        <f>+IF(ISERROR(VLOOKUP($B1155,Insumos!$C:$G,2,FALSE)),"",VLOOKUP($B1155,Insumos!$C:$G,2,FALSE))</f>
        <v/>
      </c>
      <c r="E1155" s="57" t="str">
        <f>+IF(ISERROR(VLOOKUP($B1155,Insumos!$C:$G,5,FALSE)),"",VLOOKUP($B1155,Insumos!$C:$G,5,FALSE))</f>
        <v/>
      </c>
      <c r="F1155" s="55" t="str">
        <f>+IF(ISERROR(VLOOKUP($B1155,Insumos!$C:$G,4,FALSE)),"",VLOOKUP($B1155,Insumos!$C:$G,4,FALSE))</f>
        <v/>
      </c>
      <c r="G1155" s="141"/>
      <c r="H1155" s="56">
        <f t="shared" si="36"/>
        <v>0</v>
      </c>
    </row>
    <row r="1156">
      <c r="A1156" s="53">
        <v>20.0</v>
      </c>
      <c r="B1156" s="153"/>
      <c r="C1156" s="55" t="str">
        <f>+IF(ISERROR(VLOOKUP($B1156,Insumos!$C:$G,3,FALSE)),"",VLOOKUP($B1156,Insumos!$C:$G,3,FALSE))</f>
        <v/>
      </c>
      <c r="D1156" s="56" t="str">
        <f>+IF(ISERROR(VLOOKUP($B1156,Insumos!$C:$G,2,FALSE)),"",VLOOKUP($B1156,Insumos!$C:$G,2,FALSE))</f>
        <v/>
      </c>
      <c r="E1156" s="57" t="str">
        <f>+IF(ISERROR(VLOOKUP($B1156,Insumos!$C:$G,5,FALSE)),"",VLOOKUP($B1156,Insumos!$C:$G,5,FALSE))</f>
        <v/>
      </c>
      <c r="F1156" s="55" t="str">
        <f>+IF(ISERROR(VLOOKUP($B1156,Insumos!$C:$G,4,FALSE)),"",VLOOKUP($B1156,Insumos!$C:$G,4,FALSE))</f>
        <v/>
      </c>
      <c r="G1156" s="141"/>
      <c r="H1156" s="56">
        <f t="shared" si="36"/>
        <v>0</v>
      </c>
    </row>
    <row r="1157">
      <c r="A1157" s="53">
        <v>21.0</v>
      </c>
      <c r="B1157" s="153"/>
      <c r="C1157" s="55" t="str">
        <f>+IF(ISERROR(VLOOKUP($B1157,Insumos!$C:$G,3,FALSE)),"",VLOOKUP($B1157,Insumos!$C:$G,3,FALSE))</f>
        <v/>
      </c>
      <c r="D1157" s="56" t="str">
        <f>+IF(ISERROR(VLOOKUP($B1157,Insumos!$C:$G,2,FALSE)),"",VLOOKUP($B1157,Insumos!$C:$G,2,FALSE))</f>
        <v/>
      </c>
      <c r="E1157" s="57" t="str">
        <f>+IF(ISERROR(VLOOKUP($B1157,Insumos!$C:$G,5,FALSE)),"",VLOOKUP($B1157,Insumos!$C:$G,5,FALSE))</f>
        <v/>
      </c>
      <c r="F1157" s="55" t="str">
        <f>+IF(ISERROR(VLOOKUP($B1157,Insumos!$C:$G,4,FALSE)),"",VLOOKUP($B1157,Insumos!$C:$G,4,FALSE))</f>
        <v/>
      </c>
      <c r="G1157" s="141"/>
      <c r="H1157" s="56">
        <f t="shared" si="36"/>
        <v>0</v>
      </c>
    </row>
    <row r="1158">
      <c r="A1158" s="42"/>
      <c r="B1158" s="140"/>
      <c r="C1158" s="41"/>
      <c r="D1158" s="44"/>
      <c r="E1158" s="45"/>
      <c r="F1158" s="41"/>
      <c r="G1158" s="67" t="s">
        <v>566</v>
      </c>
      <c r="H1158" s="68">
        <f>+SUM(H1137:H1157)</f>
        <v>836</v>
      </c>
    </row>
    <row r="1159">
      <c r="A1159" s="42"/>
      <c r="B1159" s="140"/>
      <c r="C1159" s="41"/>
      <c r="D1159" s="44"/>
      <c r="E1159" s="45"/>
      <c r="F1159" s="41"/>
      <c r="G1159" s="67" t="s">
        <v>569</v>
      </c>
      <c r="H1159" s="142">
        <f>+H1158/10</f>
        <v>83.6</v>
      </c>
    </row>
    <row r="1160">
      <c r="A1160" s="42"/>
      <c r="B1160" s="140"/>
      <c r="C1160" s="41"/>
      <c r="D1160" s="44"/>
      <c r="E1160" s="45"/>
      <c r="F1160" s="41"/>
      <c r="G1160" s="67" t="s">
        <v>570</v>
      </c>
      <c r="H1160" s="143">
        <f>(H1158+H1159)*1.19</f>
        <v>1094.324</v>
      </c>
    </row>
    <row r="1161">
      <c r="A1161" s="42"/>
      <c r="B1161" s="140"/>
      <c r="C1161" s="41"/>
      <c r="D1161" s="44"/>
      <c r="E1161" s="45"/>
      <c r="F1161" s="41"/>
      <c r="G1161" s="67" t="s">
        <v>571</v>
      </c>
      <c r="H1161" s="144">
        <f>+H1160/H1162</f>
        <v>0.2431831111</v>
      </c>
    </row>
    <row r="1162">
      <c r="A1162" s="42"/>
      <c r="B1162" s="140"/>
      <c r="C1162" s="41"/>
      <c r="D1162" s="44"/>
      <c r="E1162" s="45"/>
      <c r="F1162" s="41"/>
      <c r="G1162" s="67" t="s">
        <v>572</v>
      </c>
      <c r="H1162" s="145">
        <v>4500.0</v>
      </c>
    </row>
    <row r="1165">
      <c r="A1165" s="138" t="s">
        <v>562</v>
      </c>
      <c r="B1165" s="139" t="s">
        <v>676</v>
      </c>
      <c r="C1165" s="34"/>
      <c r="D1165" s="35"/>
      <c r="E1165" s="36"/>
      <c r="F1165" s="37"/>
      <c r="G1165" s="38"/>
      <c r="H1165" s="35"/>
    </row>
    <row r="1166">
      <c r="A1166" s="42"/>
      <c r="B1166" s="140"/>
      <c r="C1166" s="42"/>
      <c r="D1166" s="44"/>
      <c r="E1166" s="45"/>
      <c r="F1166" s="42"/>
      <c r="G1166" s="46"/>
      <c r="H1166" s="44"/>
    </row>
    <row r="1167">
      <c r="A1167" s="48" t="s">
        <v>476</v>
      </c>
      <c r="B1167" s="48" t="s">
        <v>477</v>
      </c>
      <c r="C1167" s="48" t="s">
        <v>478</v>
      </c>
      <c r="D1167" s="49" t="s">
        <v>564</v>
      </c>
      <c r="E1167" s="50" t="s">
        <v>10</v>
      </c>
      <c r="F1167" s="48" t="s">
        <v>480</v>
      </c>
      <c r="G1167" s="51" t="s">
        <v>481</v>
      </c>
      <c r="H1167" s="49" t="s">
        <v>565</v>
      </c>
    </row>
    <row r="1168">
      <c r="A1168" s="53">
        <v>1.0</v>
      </c>
      <c r="B1168" s="55" t="s">
        <v>217</v>
      </c>
      <c r="C1168" s="55" t="str">
        <f>+IF(ISERROR(VLOOKUP($B1168,Insumos!$C:$G,3,FALSE)),"",VLOOKUP($B1168,Insumos!$C:$G,3,FALSE))</f>
        <v>GRAMOS</v>
      </c>
      <c r="D1168" s="56">
        <f>+IF(ISERROR(VLOOKUP($B1168,Insumos!$C:$G,2,FALSE)),"",VLOOKUP($B1168,Insumos!$C:$G,2,FALSE))</f>
        <v>3600</v>
      </c>
      <c r="E1168" s="57">
        <f>+IF(ISERROR(VLOOKUP($B1168,Insumos!$C:$G,5,FALSE)),"",VLOOKUP($B1168,Insumos!$C:$G,5,FALSE))</f>
        <v>700</v>
      </c>
      <c r="F1168" s="55" t="str">
        <f>+IF(ISERROR(VLOOKUP($B1168,Insumos!$C:$G,4,FALSE)),"",VLOOKUP($B1168,Insumos!$C:$G,4,FALSE))</f>
        <v>GRAMOS</v>
      </c>
      <c r="G1168" s="141">
        <v>50.0</v>
      </c>
      <c r="H1168" s="56">
        <f t="shared" ref="H1168:H1188" si="37">IF(ISERROR(ROUND(+D1168/E1168*G1168,2)),0,ROUND(+D1168/E1168*G1168,2))</f>
        <v>257.14</v>
      </c>
    </row>
    <row r="1169">
      <c r="A1169" s="53">
        <v>2.0</v>
      </c>
      <c r="B1169" s="55" t="s">
        <v>101</v>
      </c>
      <c r="C1169" s="55" t="str">
        <f>+IF(ISERROR(VLOOKUP($B1169,Insumos!$C:$G,3,FALSE)),"",VLOOKUP($B1169,Insumos!$C:$G,3,FALSE))</f>
        <v>GRAMOS</v>
      </c>
      <c r="D1169" s="56">
        <f>+IF(ISERROR(VLOOKUP($B1169,Insumos!$C:$G,2,FALSE)),"",VLOOKUP($B1169,Insumos!$C:$G,2,FALSE))</f>
        <v>1513</v>
      </c>
      <c r="E1169" s="57">
        <f>+IF(ISERROR(VLOOKUP($B1169,Insumos!$C:$G,5,FALSE)),"",VLOOKUP($B1169,Insumos!$C:$G,5,FALSE))</f>
        <v>1000</v>
      </c>
      <c r="F1169" s="55" t="str">
        <f>+IF(ISERROR(VLOOKUP($B1169,Insumos!$C:$G,4,FALSE)),"",VLOOKUP($B1169,Insumos!$C:$G,4,FALSE))</f>
        <v>GRAMOS</v>
      </c>
      <c r="G1169" s="141">
        <v>50.0</v>
      </c>
      <c r="H1169" s="56">
        <f t="shared" si="37"/>
        <v>75.65</v>
      </c>
    </row>
    <row r="1170">
      <c r="A1170" s="53">
        <v>3.0</v>
      </c>
      <c r="B1170" s="55" t="s">
        <v>248</v>
      </c>
      <c r="C1170" s="55" t="str">
        <f>+IF(ISERROR(VLOOKUP($B1170,Insumos!$C:$G,3,FALSE)),"",VLOOKUP($B1170,Insumos!$C:$G,3,FALSE))</f>
        <v>GRAMOS</v>
      </c>
      <c r="D1170" s="56">
        <f>+IF(ISERROR(VLOOKUP($B1170,Insumos!$C:$G,2,FALSE)),"",VLOOKUP($B1170,Insumos!$C:$G,2,FALSE))</f>
        <v>3900</v>
      </c>
      <c r="E1170" s="57">
        <f>+IF(ISERROR(VLOOKUP($B1170,Insumos!$C:$G,5,FALSE)),"",VLOOKUP($B1170,Insumos!$C:$G,5,FALSE))</f>
        <v>900</v>
      </c>
      <c r="F1170" s="55" t="str">
        <f>+IF(ISERROR(VLOOKUP($B1170,Insumos!$C:$G,4,FALSE)),"",VLOOKUP($B1170,Insumos!$C:$G,4,FALSE))</f>
        <v>GRAMOS</v>
      </c>
      <c r="G1170" s="141">
        <v>20.0</v>
      </c>
      <c r="H1170" s="56">
        <f t="shared" si="37"/>
        <v>86.67</v>
      </c>
    </row>
    <row r="1171">
      <c r="A1171" s="53">
        <v>4.0</v>
      </c>
      <c r="B1171" s="55" t="s">
        <v>232</v>
      </c>
      <c r="C1171" s="55" t="str">
        <f>+IF(ISERROR(VLOOKUP($B1171,Insumos!$C:$G,3,FALSE)),"",VLOOKUP($B1171,Insumos!$C:$G,3,FALSE))</f>
        <v>GRAMOS</v>
      </c>
      <c r="D1171" s="56">
        <f>+IF(ISERROR(VLOOKUP($B1171,Insumos!$C:$G,2,FALSE)),"",VLOOKUP($B1171,Insumos!$C:$G,2,FALSE))</f>
        <v>3529.411765</v>
      </c>
      <c r="E1171" s="57">
        <f>+IF(ISERROR(VLOOKUP($B1171,Insumos!$C:$G,5,FALSE)),"",VLOOKUP($B1171,Insumos!$C:$G,5,FALSE))</f>
        <v>1000</v>
      </c>
      <c r="F1171" s="55" t="str">
        <f>+IF(ISERROR(VLOOKUP($B1171,Insumos!$C:$G,4,FALSE)),"",VLOOKUP($B1171,Insumos!$C:$G,4,FALSE))</f>
        <v>GRAMOS</v>
      </c>
      <c r="G1171" s="141">
        <v>70.0</v>
      </c>
      <c r="H1171" s="56">
        <f t="shared" si="37"/>
        <v>247.06</v>
      </c>
    </row>
    <row r="1172">
      <c r="A1172" s="53">
        <v>5.0</v>
      </c>
      <c r="B1172" s="55" t="s">
        <v>98</v>
      </c>
      <c r="C1172" s="55" t="str">
        <f>+IF(ISERROR(VLOOKUP($B1172,Insumos!$C:$G,3,FALSE)),"",VLOOKUP($B1172,Insumos!$C:$G,3,FALSE))</f>
        <v>GRAMOS</v>
      </c>
      <c r="D1172" s="56">
        <f>+IF(ISERROR(VLOOKUP($B1172,Insumos!$C:$G,2,FALSE)),"",VLOOKUP($B1172,Insumos!$C:$G,2,FALSE))</f>
        <v>3361</v>
      </c>
      <c r="E1172" s="57">
        <f>+IF(ISERROR(VLOOKUP($B1172,Insumos!$C:$G,5,FALSE)),"",VLOOKUP($B1172,Insumos!$C:$G,5,FALSE))</f>
        <v>1000</v>
      </c>
      <c r="F1172" s="55" t="str">
        <f>+IF(ISERROR(VLOOKUP($B1172,Insumos!$C:$G,4,FALSE)),"",VLOOKUP($B1172,Insumos!$C:$G,4,FALSE))</f>
        <v>GRAMOS</v>
      </c>
      <c r="G1172" s="141">
        <v>70.0</v>
      </c>
      <c r="H1172" s="56">
        <f t="shared" si="37"/>
        <v>235.27</v>
      </c>
    </row>
    <row r="1173">
      <c r="A1173" s="53">
        <v>6.0</v>
      </c>
      <c r="B1173" s="55" t="s">
        <v>179</v>
      </c>
      <c r="C1173" s="55" t="str">
        <f>+IF(ISERROR(VLOOKUP($B1173,Insumos!$C:$G,3,FALSE)),"",VLOOKUP($B1173,Insumos!$C:$G,3,FALSE))</f>
        <v>GRAMOS</v>
      </c>
      <c r="D1173" s="56">
        <f>+IF(ISERROR(VLOOKUP($B1173,Insumos!$C:$G,2,FALSE)),"",VLOOKUP($B1173,Insumos!$C:$G,2,FALSE))</f>
        <v>840</v>
      </c>
      <c r="E1173" s="57">
        <f>+IF(ISERROR(VLOOKUP($B1173,Insumos!$C:$G,5,FALSE)),"",VLOOKUP($B1173,Insumos!$C:$G,5,FALSE))</f>
        <v>800</v>
      </c>
      <c r="F1173" s="55" t="str">
        <f>+IF(ISERROR(VLOOKUP($B1173,Insumos!$C:$G,4,FALSE)),"",VLOOKUP($B1173,Insumos!$C:$G,4,FALSE))</f>
        <v>GRAMOS</v>
      </c>
      <c r="G1173" s="141">
        <v>10.0</v>
      </c>
      <c r="H1173" s="56">
        <f t="shared" si="37"/>
        <v>10.5</v>
      </c>
    </row>
    <row r="1174">
      <c r="A1174" s="53">
        <v>7.0</v>
      </c>
      <c r="B1174" s="55" t="s">
        <v>100</v>
      </c>
      <c r="C1174" s="55" t="str">
        <f>+IF(ISERROR(VLOOKUP($B1174,Insumos!$C:$G,3,FALSE)),"",VLOOKUP($B1174,Insumos!$C:$G,3,FALSE))</f>
        <v>GRAMOS</v>
      </c>
      <c r="D1174" s="56">
        <f>+IF(ISERROR(VLOOKUP($B1174,Insumos!$C:$G,2,FALSE)),"",VLOOKUP($B1174,Insumos!$C:$G,2,FALSE))</f>
        <v>2900</v>
      </c>
      <c r="E1174" s="57">
        <f>+IF(ISERROR(VLOOKUP($B1174,Insumos!$C:$G,5,FALSE)),"",VLOOKUP($B1174,Insumos!$C:$G,5,FALSE))</f>
        <v>1000</v>
      </c>
      <c r="F1174" s="55" t="str">
        <f>+IF(ISERROR(VLOOKUP($B1174,Insumos!$C:$G,4,FALSE)),"",VLOOKUP($B1174,Insumos!$C:$G,4,FALSE))</f>
        <v>GRAMOS</v>
      </c>
      <c r="G1174" s="141">
        <v>40.0</v>
      </c>
      <c r="H1174" s="56">
        <f t="shared" si="37"/>
        <v>116</v>
      </c>
    </row>
    <row r="1175">
      <c r="A1175" s="53">
        <v>8.0</v>
      </c>
      <c r="B1175" s="55" t="s">
        <v>234</v>
      </c>
      <c r="C1175" s="55" t="str">
        <f>+IF(ISERROR(VLOOKUP($B1175,Insumos!$C:$G,3,FALSE)),"",VLOOKUP($B1175,Insumos!$C:$G,3,FALSE))</f>
        <v>GRAMOS</v>
      </c>
      <c r="D1175" s="56">
        <f>+IF(ISERROR(VLOOKUP($B1175,Insumos!$C:$G,2,FALSE)),"",VLOOKUP($B1175,Insumos!$C:$G,2,FALSE))</f>
        <v>878.8888889</v>
      </c>
      <c r="E1175" s="57">
        <f>+IF(ISERROR(VLOOKUP($B1175,Insumos!$C:$G,5,FALSE)),"",VLOOKUP($B1175,Insumos!$C:$G,5,FALSE))</f>
        <v>1000</v>
      </c>
      <c r="F1175" s="55" t="str">
        <f>+IF(ISERROR(VLOOKUP($B1175,Insumos!$C:$G,4,FALSE)),"",VLOOKUP($B1175,Insumos!$C:$G,4,FALSE))</f>
        <v>GRAMOS</v>
      </c>
      <c r="G1175" s="141">
        <v>50.0</v>
      </c>
      <c r="H1175" s="56">
        <f t="shared" si="37"/>
        <v>43.94</v>
      </c>
    </row>
    <row r="1176">
      <c r="A1176" s="53">
        <v>9.0</v>
      </c>
      <c r="B1176" s="55" t="s">
        <v>47</v>
      </c>
      <c r="C1176" s="55" t="str">
        <f>+IF(ISERROR(VLOOKUP($B1176,Insumos!$C:$G,3,FALSE)),"",VLOOKUP($B1176,Insumos!$C:$G,3,FALSE))</f>
        <v>GRAMOS</v>
      </c>
      <c r="D1176" s="56">
        <f>+IF(ISERROR(VLOOKUP($B1176,Insumos!$C:$G,2,FALSE)),"",VLOOKUP($B1176,Insumos!$C:$G,2,FALSE))</f>
        <v>840</v>
      </c>
      <c r="E1176" s="57">
        <f>+IF(ISERROR(VLOOKUP($B1176,Insumos!$C:$G,5,FALSE)),"",VLOOKUP($B1176,Insumos!$C:$G,5,FALSE))</f>
        <v>90</v>
      </c>
      <c r="F1176" s="55" t="str">
        <f>+IF(ISERROR(VLOOKUP($B1176,Insumos!$C:$G,4,FALSE)),"",VLOOKUP($B1176,Insumos!$C:$G,4,FALSE))</f>
        <v>GRAMOS</v>
      </c>
      <c r="G1176" s="141">
        <v>15.0</v>
      </c>
      <c r="H1176" s="56">
        <f t="shared" si="37"/>
        <v>140</v>
      </c>
    </row>
    <row r="1177">
      <c r="A1177" s="53">
        <v>10.0</v>
      </c>
      <c r="B1177" s="55" t="s">
        <v>78</v>
      </c>
      <c r="C1177" s="55" t="str">
        <f>+IF(ISERROR(VLOOKUP($B1177,Insumos!$C:$G,3,FALSE)),"",VLOOKUP($B1177,Insumos!$C:$G,3,FALSE))</f>
        <v>MILILITROS</v>
      </c>
      <c r="D1177" s="56">
        <f>+IF(ISERROR(VLOOKUP($B1177,Insumos!$C:$G,2,FALSE)),"",VLOOKUP($B1177,Insumos!$C:$G,2,FALSE))</f>
        <v>421.35</v>
      </c>
      <c r="E1177" s="57">
        <f>+IF(ISERROR(VLOOKUP($B1177,Insumos!$C:$G,5,FALSE)),"",VLOOKUP($B1177,Insumos!$C:$G,5,FALSE))</f>
        <v>88</v>
      </c>
      <c r="F1177" s="55" t="str">
        <f>+IF(ISERROR(VLOOKUP($B1177,Insumos!$C:$G,4,FALSE)),"",VLOOKUP($B1177,Insumos!$C:$G,4,FALSE))</f>
        <v>MILILITROS</v>
      </c>
      <c r="G1177" s="141">
        <v>100.0</v>
      </c>
      <c r="H1177" s="56">
        <f t="shared" si="37"/>
        <v>478.81</v>
      </c>
    </row>
    <row r="1178">
      <c r="A1178" s="53">
        <v>11.0</v>
      </c>
      <c r="B1178" s="55" t="s">
        <v>300</v>
      </c>
      <c r="C1178" s="55" t="str">
        <f>+IF(ISERROR(VLOOKUP($B1178,Insumos!$C:$G,3,FALSE)),"",VLOOKUP($B1178,Insumos!$C:$G,3,FALSE))</f>
        <v>UNIDAD</v>
      </c>
      <c r="D1178" s="56">
        <f>+IF(ISERROR(VLOOKUP($B1178,Insumos!$C:$G,2,FALSE)),"",VLOOKUP($B1178,Insumos!$C:$G,2,FALSE))</f>
        <v>98.32</v>
      </c>
      <c r="E1178" s="57">
        <f>+IF(ISERROR(VLOOKUP($B1178,Insumos!$C:$G,5,FALSE)),"",VLOOKUP($B1178,Insumos!$C:$G,5,FALSE))</f>
        <v>1</v>
      </c>
      <c r="F1178" s="55" t="str">
        <f>+IF(ISERROR(VLOOKUP($B1178,Insumos!$C:$G,4,FALSE)),"",VLOOKUP($B1178,Insumos!$C:$G,4,FALSE))</f>
        <v>UNIDAD</v>
      </c>
      <c r="G1178" s="141">
        <v>1.0</v>
      </c>
      <c r="H1178" s="56">
        <f t="shared" si="37"/>
        <v>98.32</v>
      </c>
    </row>
    <row r="1179">
      <c r="A1179" s="53">
        <v>12.0</v>
      </c>
      <c r="B1179" s="55" t="s">
        <v>301</v>
      </c>
      <c r="C1179" s="55" t="str">
        <f>+IF(ISERROR(VLOOKUP($B1179,Insumos!$C:$G,3,FALSE)),"",VLOOKUP($B1179,Insumos!$C:$G,3,FALSE))</f>
        <v>UNIDAD</v>
      </c>
      <c r="D1179" s="56">
        <f>+IF(ISERROR(VLOOKUP($B1179,Insumos!$C:$G,2,FALSE)),"",VLOOKUP($B1179,Insumos!$C:$G,2,FALSE))</f>
        <v>43.7</v>
      </c>
      <c r="E1179" s="57">
        <f>+IF(ISERROR(VLOOKUP($B1179,Insumos!$C:$G,5,FALSE)),"",VLOOKUP($B1179,Insumos!$C:$G,5,FALSE))</f>
        <v>1</v>
      </c>
      <c r="F1179" s="55" t="str">
        <f>+IF(ISERROR(VLOOKUP($B1179,Insumos!$C:$G,4,FALSE)),"",VLOOKUP($B1179,Insumos!$C:$G,4,FALSE))</f>
        <v>UNIDAD</v>
      </c>
      <c r="G1179" s="141">
        <v>1.0</v>
      </c>
      <c r="H1179" s="56">
        <f t="shared" si="37"/>
        <v>43.7</v>
      </c>
    </row>
    <row r="1180">
      <c r="A1180" s="53">
        <v>13.0</v>
      </c>
      <c r="B1180" s="55" t="s">
        <v>315</v>
      </c>
      <c r="C1180" s="55" t="str">
        <f>+IF(ISERROR(VLOOKUP($B1180,Insumos!$C:$G,3,FALSE)),"",VLOOKUP($B1180,Insumos!$C:$G,3,FALSE))</f>
        <v>UNIDAD</v>
      </c>
      <c r="D1180" s="56">
        <f>+IF(ISERROR(VLOOKUP($B1180,Insumos!$C:$G,2,FALSE)),"",VLOOKUP($B1180,Insumos!$C:$G,2,FALSE))</f>
        <v>170</v>
      </c>
      <c r="E1180" s="57">
        <f>+IF(ISERROR(VLOOKUP($B1180,Insumos!$C:$G,5,FALSE)),"",VLOOKUP($B1180,Insumos!$C:$G,5,FALSE))</f>
        <v>1</v>
      </c>
      <c r="F1180" s="55" t="str">
        <f>+IF(ISERROR(VLOOKUP($B1180,Insumos!$C:$G,4,FALSE)),"",VLOOKUP($B1180,Insumos!$C:$G,4,FALSE))</f>
        <v>UNIDAD</v>
      </c>
      <c r="G1180" s="141">
        <v>1.0</v>
      </c>
      <c r="H1180" s="56">
        <f t="shared" si="37"/>
        <v>170</v>
      </c>
    </row>
    <row r="1181">
      <c r="A1181" s="53">
        <v>14.0</v>
      </c>
      <c r="B1181" s="153"/>
      <c r="C1181" s="55" t="str">
        <f>+IF(ISERROR(VLOOKUP($B1181,Insumos!$C:$G,3,FALSE)),"",VLOOKUP($B1181,Insumos!$C:$G,3,FALSE))</f>
        <v/>
      </c>
      <c r="D1181" s="56" t="str">
        <f>+IF(ISERROR(VLOOKUP($B1181,Insumos!$C:$G,2,FALSE)),"",VLOOKUP($B1181,Insumos!$C:$G,2,FALSE))</f>
        <v/>
      </c>
      <c r="E1181" s="57" t="str">
        <f>+IF(ISERROR(VLOOKUP($B1181,Insumos!$C:$G,5,FALSE)),"",VLOOKUP($B1181,Insumos!$C:$G,5,FALSE))</f>
        <v/>
      </c>
      <c r="F1181" s="55" t="str">
        <f>+IF(ISERROR(VLOOKUP($B1181,Insumos!$C:$G,4,FALSE)),"",VLOOKUP($B1181,Insumos!$C:$G,4,FALSE))</f>
        <v/>
      </c>
      <c r="G1181" s="141"/>
      <c r="H1181" s="56">
        <f t="shared" si="37"/>
        <v>0</v>
      </c>
    </row>
    <row r="1182">
      <c r="A1182" s="53">
        <v>15.0</v>
      </c>
      <c r="B1182" s="153"/>
      <c r="C1182" s="55" t="str">
        <f>+IF(ISERROR(VLOOKUP($B1182,Insumos!$C:$G,3,FALSE)),"",VLOOKUP($B1182,Insumos!$C:$G,3,FALSE))</f>
        <v/>
      </c>
      <c r="D1182" s="56" t="str">
        <f>+IF(ISERROR(VLOOKUP($B1182,Insumos!$C:$G,2,FALSE)),"",VLOOKUP($B1182,Insumos!$C:$G,2,FALSE))</f>
        <v/>
      </c>
      <c r="E1182" s="57" t="str">
        <f>+IF(ISERROR(VLOOKUP($B1182,Insumos!$C:$G,5,FALSE)),"",VLOOKUP($B1182,Insumos!$C:$G,5,FALSE))</f>
        <v/>
      </c>
      <c r="F1182" s="55" t="str">
        <f>+IF(ISERROR(VLOOKUP($B1182,Insumos!$C:$G,4,FALSE)),"",VLOOKUP($B1182,Insumos!$C:$G,4,FALSE))</f>
        <v/>
      </c>
      <c r="G1182" s="141"/>
      <c r="H1182" s="56">
        <f t="shared" si="37"/>
        <v>0</v>
      </c>
    </row>
    <row r="1183">
      <c r="A1183" s="53">
        <v>16.0</v>
      </c>
      <c r="B1183" s="153"/>
      <c r="C1183" s="55" t="str">
        <f>+IF(ISERROR(VLOOKUP($B1183,Insumos!$C:$G,3,FALSE)),"",VLOOKUP($B1183,Insumos!$C:$G,3,FALSE))</f>
        <v/>
      </c>
      <c r="D1183" s="56" t="str">
        <f>+IF(ISERROR(VLOOKUP($B1183,Insumos!$C:$G,2,FALSE)),"",VLOOKUP($B1183,Insumos!$C:$G,2,FALSE))</f>
        <v/>
      </c>
      <c r="E1183" s="57" t="str">
        <f>+IF(ISERROR(VLOOKUP($B1183,Insumos!$C:$G,5,FALSE)),"",VLOOKUP($B1183,Insumos!$C:$G,5,FALSE))</f>
        <v/>
      </c>
      <c r="F1183" s="55" t="str">
        <f>+IF(ISERROR(VLOOKUP($B1183,Insumos!$C:$G,4,FALSE)),"",VLOOKUP($B1183,Insumos!$C:$G,4,FALSE))</f>
        <v/>
      </c>
      <c r="G1183" s="141"/>
      <c r="H1183" s="56">
        <f t="shared" si="37"/>
        <v>0</v>
      </c>
    </row>
    <row r="1184">
      <c r="A1184" s="53">
        <v>17.0</v>
      </c>
      <c r="B1184" s="153"/>
      <c r="C1184" s="55" t="str">
        <f>+IF(ISERROR(VLOOKUP($B1184,Insumos!$C:$G,3,FALSE)),"",VLOOKUP($B1184,Insumos!$C:$G,3,FALSE))</f>
        <v/>
      </c>
      <c r="D1184" s="56" t="str">
        <f>+IF(ISERROR(VLOOKUP($B1184,Insumos!$C:$G,2,FALSE)),"",VLOOKUP($B1184,Insumos!$C:$G,2,FALSE))</f>
        <v/>
      </c>
      <c r="E1184" s="57" t="str">
        <f>+IF(ISERROR(VLOOKUP($B1184,Insumos!$C:$G,5,FALSE)),"",VLOOKUP($B1184,Insumos!$C:$G,5,FALSE))</f>
        <v/>
      </c>
      <c r="F1184" s="55" t="str">
        <f>+IF(ISERROR(VLOOKUP($B1184,Insumos!$C:$G,4,FALSE)),"",VLOOKUP($B1184,Insumos!$C:$G,4,FALSE))</f>
        <v/>
      </c>
      <c r="G1184" s="141"/>
      <c r="H1184" s="56">
        <f t="shared" si="37"/>
        <v>0</v>
      </c>
    </row>
    <row r="1185">
      <c r="A1185" s="53">
        <v>18.0</v>
      </c>
      <c r="B1185" s="153"/>
      <c r="C1185" s="55" t="str">
        <f>+IF(ISERROR(VLOOKUP($B1185,Insumos!$C:$G,3,FALSE)),"",VLOOKUP($B1185,Insumos!$C:$G,3,FALSE))</f>
        <v/>
      </c>
      <c r="D1185" s="56" t="str">
        <f>+IF(ISERROR(VLOOKUP($B1185,Insumos!$C:$G,2,FALSE)),"",VLOOKUP($B1185,Insumos!$C:$G,2,FALSE))</f>
        <v/>
      </c>
      <c r="E1185" s="57" t="str">
        <f>+IF(ISERROR(VLOOKUP($B1185,Insumos!$C:$G,5,FALSE)),"",VLOOKUP($B1185,Insumos!$C:$G,5,FALSE))</f>
        <v/>
      </c>
      <c r="F1185" s="55" t="str">
        <f>+IF(ISERROR(VLOOKUP($B1185,Insumos!$C:$G,4,FALSE)),"",VLOOKUP($B1185,Insumos!$C:$G,4,FALSE))</f>
        <v/>
      </c>
      <c r="G1185" s="141"/>
      <c r="H1185" s="56">
        <f t="shared" si="37"/>
        <v>0</v>
      </c>
    </row>
    <row r="1186">
      <c r="A1186" s="53">
        <v>19.0</v>
      </c>
      <c r="B1186" s="153"/>
      <c r="C1186" s="55" t="str">
        <f>+IF(ISERROR(VLOOKUP($B1186,Insumos!$C:$G,3,FALSE)),"",VLOOKUP($B1186,Insumos!$C:$G,3,FALSE))</f>
        <v/>
      </c>
      <c r="D1186" s="56" t="str">
        <f>+IF(ISERROR(VLOOKUP($B1186,Insumos!$C:$G,2,FALSE)),"",VLOOKUP($B1186,Insumos!$C:$G,2,FALSE))</f>
        <v/>
      </c>
      <c r="E1186" s="57" t="str">
        <f>+IF(ISERROR(VLOOKUP($B1186,Insumos!$C:$G,5,FALSE)),"",VLOOKUP($B1186,Insumos!$C:$G,5,FALSE))</f>
        <v/>
      </c>
      <c r="F1186" s="55" t="str">
        <f>+IF(ISERROR(VLOOKUP($B1186,Insumos!$C:$G,4,FALSE)),"",VLOOKUP($B1186,Insumos!$C:$G,4,FALSE))</f>
        <v/>
      </c>
      <c r="G1186" s="141"/>
      <c r="H1186" s="56">
        <f t="shared" si="37"/>
        <v>0</v>
      </c>
    </row>
    <row r="1187">
      <c r="A1187" s="53">
        <v>20.0</v>
      </c>
      <c r="B1187" s="153"/>
      <c r="C1187" s="55" t="str">
        <f>+IF(ISERROR(VLOOKUP($B1187,Insumos!$C:$G,3,FALSE)),"",VLOOKUP($B1187,Insumos!$C:$G,3,FALSE))</f>
        <v/>
      </c>
      <c r="D1187" s="56" t="str">
        <f>+IF(ISERROR(VLOOKUP($B1187,Insumos!$C:$G,2,FALSE)),"",VLOOKUP($B1187,Insumos!$C:$G,2,FALSE))</f>
        <v/>
      </c>
      <c r="E1187" s="57" t="str">
        <f>+IF(ISERROR(VLOOKUP($B1187,Insumos!$C:$G,5,FALSE)),"",VLOOKUP($B1187,Insumos!$C:$G,5,FALSE))</f>
        <v/>
      </c>
      <c r="F1187" s="55" t="str">
        <f>+IF(ISERROR(VLOOKUP($B1187,Insumos!$C:$G,4,FALSE)),"",VLOOKUP($B1187,Insumos!$C:$G,4,FALSE))</f>
        <v/>
      </c>
      <c r="G1187" s="141"/>
      <c r="H1187" s="56">
        <f t="shared" si="37"/>
        <v>0</v>
      </c>
    </row>
    <row r="1188">
      <c r="A1188" s="53">
        <v>21.0</v>
      </c>
      <c r="B1188" s="153"/>
      <c r="C1188" s="55" t="str">
        <f>+IF(ISERROR(VLOOKUP($B1188,Insumos!$C:$G,3,FALSE)),"",VLOOKUP($B1188,Insumos!$C:$G,3,FALSE))</f>
        <v/>
      </c>
      <c r="D1188" s="56" t="str">
        <f>+IF(ISERROR(VLOOKUP($B1188,Insumos!$C:$G,2,FALSE)),"",VLOOKUP($B1188,Insumos!$C:$G,2,FALSE))</f>
        <v/>
      </c>
      <c r="E1188" s="57" t="str">
        <f>+IF(ISERROR(VLOOKUP($B1188,Insumos!$C:$G,5,FALSE)),"",VLOOKUP($B1188,Insumos!$C:$G,5,FALSE))</f>
        <v/>
      </c>
      <c r="F1188" s="55" t="str">
        <f>+IF(ISERROR(VLOOKUP($B1188,Insumos!$C:$G,4,FALSE)),"",VLOOKUP($B1188,Insumos!$C:$G,4,FALSE))</f>
        <v/>
      </c>
      <c r="G1188" s="141"/>
      <c r="H1188" s="56">
        <f t="shared" si="37"/>
        <v>0</v>
      </c>
    </row>
    <row r="1189">
      <c r="A1189" s="42"/>
      <c r="B1189" s="140"/>
      <c r="C1189" s="41"/>
      <c r="D1189" s="44"/>
      <c r="E1189" s="45"/>
      <c r="F1189" s="41"/>
      <c r="G1189" s="67" t="s">
        <v>566</v>
      </c>
      <c r="H1189" s="68">
        <f>+SUM(H1168:H1188)</f>
        <v>2003.06</v>
      </c>
    </row>
    <row r="1190">
      <c r="A1190" s="42"/>
      <c r="B1190" s="140"/>
      <c r="C1190" s="41"/>
      <c r="D1190" s="44"/>
      <c r="E1190" s="45"/>
      <c r="F1190" s="41"/>
      <c r="G1190" s="67" t="s">
        <v>569</v>
      </c>
      <c r="H1190" s="142">
        <f>+H1189/10</f>
        <v>200.306</v>
      </c>
    </row>
    <row r="1191">
      <c r="A1191" s="42"/>
      <c r="B1191" s="140"/>
      <c r="C1191" s="41"/>
      <c r="D1191" s="44"/>
      <c r="E1191" s="45"/>
      <c r="F1191" s="41"/>
      <c r="G1191" s="67" t="s">
        <v>570</v>
      </c>
      <c r="H1191" s="143">
        <f>(H1189+H1190)*1.19</f>
        <v>2622.00554</v>
      </c>
    </row>
    <row r="1192">
      <c r="A1192" s="42"/>
      <c r="B1192" s="140"/>
      <c r="C1192" s="41"/>
      <c r="D1192" s="44"/>
      <c r="E1192" s="45"/>
      <c r="F1192" s="41"/>
      <c r="G1192" s="67" t="s">
        <v>571</v>
      </c>
      <c r="H1192" s="144">
        <f>+H1191/H1193</f>
        <v>0.3162853486</v>
      </c>
    </row>
    <row r="1193">
      <c r="A1193" s="42"/>
      <c r="B1193" s="140"/>
      <c r="C1193" s="41"/>
      <c r="D1193" s="44"/>
      <c r="E1193" s="45"/>
      <c r="F1193" s="41"/>
      <c r="G1193" s="67" t="s">
        <v>572</v>
      </c>
      <c r="H1193" s="145">
        <v>8290.0</v>
      </c>
    </row>
    <row r="1196">
      <c r="A1196" s="138" t="s">
        <v>562</v>
      </c>
      <c r="B1196" s="139" t="s">
        <v>1093</v>
      </c>
      <c r="C1196" s="34"/>
      <c r="D1196" s="35"/>
      <c r="E1196" s="36"/>
      <c r="F1196" s="37"/>
      <c r="G1196" s="38"/>
      <c r="H1196" s="35"/>
    </row>
    <row r="1197">
      <c r="A1197" s="42"/>
      <c r="B1197" s="140"/>
      <c r="C1197" s="42"/>
      <c r="D1197" s="44"/>
      <c r="E1197" s="45"/>
      <c r="F1197" s="42"/>
      <c r="G1197" s="46"/>
      <c r="H1197" s="44"/>
    </row>
    <row r="1198">
      <c r="A1198" s="48" t="s">
        <v>476</v>
      </c>
      <c r="B1198" s="48" t="s">
        <v>477</v>
      </c>
      <c r="C1198" s="48" t="s">
        <v>478</v>
      </c>
      <c r="D1198" s="49" t="s">
        <v>564</v>
      </c>
      <c r="E1198" s="50" t="s">
        <v>10</v>
      </c>
      <c r="F1198" s="48" t="s">
        <v>480</v>
      </c>
      <c r="G1198" s="51" t="s">
        <v>481</v>
      </c>
      <c r="H1198" s="49" t="s">
        <v>565</v>
      </c>
    </row>
    <row r="1199">
      <c r="A1199" s="53">
        <v>1.0</v>
      </c>
      <c r="B1199" s="55" t="s">
        <v>98</v>
      </c>
      <c r="C1199" s="55" t="str">
        <f>+IF(ISERROR(VLOOKUP($B1199,Insumos!$C:$G,3,FALSE)),"",VLOOKUP($B1199,Insumos!$C:$G,3,FALSE))</f>
        <v>GRAMOS</v>
      </c>
      <c r="D1199" s="56">
        <f>+IF(ISERROR(VLOOKUP($B1199,Insumos!$C:$G,2,FALSE)),"",VLOOKUP($B1199,Insumos!$C:$G,2,FALSE))</f>
        <v>3361</v>
      </c>
      <c r="E1199" s="57">
        <f>+IF(ISERROR(VLOOKUP($B1199,Insumos!$C:$G,5,FALSE)),"",VLOOKUP($B1199,Insumos!$C:$G,5,FALSE))</f>
        <v>1000</v>
      </c>
      <c r="F1199" s="55" t="str">
        <f>+IF(ISERROR(VLOOKUP($B1199,Insumos!$C:$G,4,FALSE)),"",VLOOKUP($B1199,Insumos!$C:$G,4,FALSE))</f>
        <v>GRAMOS</v>
      </c>
      <c r="G1199" s="141">
        <v>90.0</v>
      </c>
      <c r="H1199" s="56">
        <f t="shared" ref="H1199:H1220" si="38">IF(ISERROR(ROUND(+D1199/E1199*G1199,2)),0,ROUND(+D1199/E1199*G1199,2))</f>
        <v>302.49</v>
      </c>
    </row>
    <row r="1200">
      <c r="A1200" s="53">
        <v>2.0</v>
      </c>
      <c r="B1200" s="55" t="s">
        <v>234</v>
      </c>
      <c r="C1200" s="55" t="str">
        <f>+IF(ISERROR(VLOOKUP($B1200,Insumos!$C:$G,3,FALSE)),"",VLOOKUP($B1200,Insumos!$C:$G,3,FALSE))</f>
        <v>GRAMOS</v>
      </c>
      <c r="D1200" s="56">
        <f>+IF(ISERROR(VLOOKUP($B1200,Insumos!$C:$G,2,FALSE)),"",VLOOKUP($B1200,Insumos!$C:$G,2,FALSE))</f>
        <v>878.8888889</v>
      </c>
      <c r="E1200" s="57">
        <f>+IF(ISERROR(VLOOKUP($B1200,Insumos!$C:$G,5,FALSE)),"",VLOOKUP($B1200,Insumos!$C:$G,5,FALSE))</f>
        <v>1000</v>
      </c>
      <c r="F1200" s="55" t="str">
        <f>+IF(ISERROR(VLOOKUP($B1200,Insumos!$C:$G,4,FALSE)),"",VLOOKUP($B1200,Insumos!$C:$G,4,FALSE))</f>
        <v>GRAMOS</v>
      </c>
      <c r="G1200" s="141">
        <v>50.0</v>
      </c>
      <c r="H1200" s="56">
        <f t="shared" si="38"/>
        <v>43.94</v>
      </c>
    </row>
    <row r="1201">
      <c r="A1201" s="53">
        <v>3.0</v>
      </c>
      <c r="B1201" s="55" t="s">
        <v>179</v>
      </c>
      <c r="C1201" s="55" t="str">
        <f>+IF(ISERROR(VLOOKUP($B1201,Insumos!$C:$G,3,FALSE)),"",VLOOKUP($B1201,Insumos!$C:$G,3,FALSE))</f>
        <v>GRAMOS</v>
      </c>
      <c r="D1201" s="56">
        <f>+IF(ISERROR(VLOOKUP($B1201,Insumos!$C:$G,2,FALSE)),"",VLOOKUP($B1201,Insumos!$C:$G,2,FALSE))</f>
        <v>840</v>
      </c>
      <c r="E1201" s="57">
        <f>+IF(ISERROR(VLOOKUP($B1201,Insumos!$C:$G,5,FALSE)),"",VLOOKUP($B1201,Insumos!$C:$G,5,FALSE))</f>
        <v>800</v>
      </c>
      <c r="F1201" s="55" t="str">
        <f>+IF(ISERROR(VLOOKUP($B1201,Insumos!$C:$G,4,FALSE)),"",VLOOKUP($B1201,Insumos!$C:$G,4,FALSE))</f>
        <v>GRAMOS</v>
      </c>
      <c r="G1201" s="141">
        <v>10.0</v>
      </c>
      <c r="H1201" s="56">
        <f t="shared" si="38"/>
        <v>10.5</v>
      </c>
    </row>
    <row r="1202">
      <c r="A1202" s="53">
        <v>4.0</v>
      </c>
      <c r="B1202" s="55" t="s">
        <v>78</v>
      </c>
      <c r="C1202" s="55" t="str">
        <f>+IF(ISERROR(VLOOKUP($B1202,Insumos!$C:$G,3,FALSE)),"",VLOOKUP($B1202,Insumos!$C:$G,3,FALSE))</f>
        <v>MILILITROS</v>
      </c>
      <c r="D1202" s="56">
        <f>+IF(ISERROR(VLOOKUP($B1202,Insumos!$C:$G,2,FALSE)),"",VLOOKUP($B1202,Insumos!$C:$G,2,FALSE))</f>
        <v>421.35</v>
      </c>
      <c r="E1202" s="57">
        <f>+IF(ISERROR(VLOOKUP($B1202,Insumos!$C:$G,5,FALSE)),"",VLOOKUP($B1202,Insumos!$C:$G,5,FALSE))</f>
        <v>88</v>
      </c>
      <c r="F1202" s="55" t="str">
        <f>+IF(ISERROR(VLOOKUP($B1202,Insumos!$C:$G,4,FALSE)),"",VLOOKUP($B1202,Insumos!$C:$G,4,FALSE))</f>
        <v>MILILITROS</v>
      </c>
      <c r="G1202" s="141">
        <v>100.0</v>
      </c>
      <c r="H1202" s="56">
        <f t="shared" si="38"/>
        <v>478.81</v>
      </c>
    </row>
    <row r="1203">
      <c r="A1203" s="53">
        <v>5.0</v>
      </c>
      <c r="B1203" s="55" t="s">
        <v>231</v>
      </c>
      <c r="C1203" s="55" t="str">
        <f>+IF(ISERROR(VLOOKUP($B1203,Insumos!$C:$G,3,FALSE)),"",VLOOKUP($B1203,Insumos!$C:$G,3,FALSE))</f>
        <v>GRAMOS</v>
      </c>
      <c r="D1203" s="56">
        <f>+IF(ISERROR(VLOOKUP($B1203,Insumos!$C:$G,2,FALSE)),"",VLOOKUP($B1203,Insumos!$C:$G,2,FALSE))</f>
        <v>1635.294118</v>
      </c>
      <c r="E1203" s="57">
        <f>+IF(ISERROR(VLOOKUP($B1203,Insumos!$C:$G,5,FALSE)),"",VLOOKUP($B1203,Insumos!$C:$G,5,FALSE))</f>
        <v>1000</v>
      </c>
      <c r="F1203" s="55" t="str">
        <f>+IF(ISERROR(VLOOKUP($B1203,Insumos!$C:$G,4,FALSE)),"",VLOOKUP($B1203,Insumos!$C:$G,4,FALSE))</f>
        <v>GRAMOS</v>
      </c>
      <c r="G1203" s="141">
        <v>45.0</v>
      </c>
      <c r="H1203" s="56">
        <f t="shared" si="38"/>
        <v>73.59</v>
      </c>
    </row>
    <row r="1204">
      <c r="A1204" s="53">
        <v>6.0</v>
      </c>
      <c r="B1204" s="55" t="s">
        <v>300</v>
      </c>
      <c r="C1204" s="55" t="str">
        <f>+IF(ISERROR(VLOOKUP($B1204,Insumos!$C:$G,3,FALSE)),"",VLOOKUP($B1204,Insumos!$C:$G,3,FALSE))</f>
        <v>UNIDAD</v>
      </c>
      <c r="D1204" s="56">
        <f>+IF(ISERROR(VLOOKUP($B1204,Insumos!$C:$G,2,FALSE)),"",VLOOKUP($B1204,Insumos!$C:$G,2,FALSE))</f>
        <v>98.32</v>
      </c>
      <c r="E1204" s="57">
        <f>+IF(ISERROR(VLOOKUP($B1204,Insumos!$C:$G,5,FALSE)),"",VLOOKUP($B1204,Insumos!$C:$G,5,FALSE))</f>
        <v>1</v>
      </c>
      <c r="F1204" s="55" t="str">
        <f>+IF(ISERROR(VLOOKUP($B1204,Insumos!$C:$G,4,FALSE)),"",VLOOKUP($B1204,Insumos!$C:$G,4,FALSE))</f>
        <v>UNIDAD</v>
      </c>
      <c r="G1204" s="141">
        <v>1.0</v>
      </c>
      <c r="H1204" s="56">
        <f t="shared" si="38"/>
        <v>98.32</v>
      </c>
    </row>
    <row r="1205">
      <c r="A1205" s="53">
        <v>7.0</v>
      </c>
      <c r="B1205" s="55" t="s">
        <v>301</v>
      </c>
      <c r="C1205" s="55" t="str">
        <f>+IF(ISERROR(VLOOKUP($B1205,Insumos!$C:$G,3,FALSE)),"",VLOOKUP($B1205,Insumos!$C:$G,3,FALSE))</f>
        <v>UNIDAD</v>
      </c>
      <c r="D1205" s="56">
        <f>+IF(ISERROR(VLOOKUP($B1205,Insumos!$C:$G,2,FALSE)),"",VLOOKUP($B1205,Insumos!$C:$G,2,FALSE))</f>
        <v>43.7</v>
      </c>
      <c r="E1205" s="57">
        <f>+IF(ISERROR(VLOOKUP($B1205,Insumos!$C:$G,5,FALSE)),"",VLOOKUP($B1205,Insumos!$C:$G,5,FALSE))</f>
        <v>1</v>
      </c>
      <c r="F1205" s="55" t="str">
        <f>+IF(ISERROR(VLOOKUP($B1205,Insumos!$C:$G,4,FALSE)),"",VLOOKUP($B1205,Insumos!$C:$G,4,FALSE))</f>
        <v>UNIDAD</v>
      </c>
      <c r="G1205" s="141">
        <v>1.0</v>
      </c>
      <c r="H1205" s="56">
        <f t="shared" si="38"/>
        <v>43.7</v>
      </c>
    </row>
    <row r="1206">
      <c r="A1206" s="53">
        <v>8.0</v>
      </c>
      <c r="B1206" s="55" t="s">
        <v>315</v>
      </c>
      <c r="C1206" s="55" t="str">
        <f>+IF(ISERROR(VLOOKUP($B1206,Insumos!$C:$G,3,FALSE)),"",VLOOKUP($B1206,Insumos!$C:$G,3,FALSE))</f>
        <v>UNIDAD</v>
      </c>
      <c r="D1206" s="56">
        <f>+IF(ISERROR(VLOOKUP($B1206,Insumos!$C:$G,2,FALSE)),"",VLOOKUP($B1206,Insumos!$C:$G,2,FALSE))</f>
        <v>170</v>
      </c>
      <c r="E1206" s="57">
        <f>+IF(ISERROR(VLOOKUP($B1206,Insumos!$C:$G,5,FALSE)),"",VLOOKUP($B1206,Insumos!$C:$G,5,FALSE))</f>
        <v>1</v>
      </c>
      <c r="F1206" s="55" t="str">
        <f>+IF(ISERROR(VLOOKUP($B1206,Insumos!$C:$G,4,FALSE)),"",VLOOKUP($B1206,Insumos!$C:$G,4,FALSE))</f>
        <v>UNIDAD</v>
      </c>
      <c r="G1206" s="141">
        <v>1.0</v>
      </c>
      <c r="H1206" s="56">
        <f t="shared" si="38"/>
        <v>170</v>
      </c>
    </row>
    <row r="1207">
      <c r="A1207" s="53">
        <v>9.0</v>
      </c>
      <c r="B1207" s="153"/>
      <c r="C1207" s="55" t="str">
        <f>+IF(ISERROR(VLOOKUP($B1207,Insumos!$C:$G,3,FALSE)),"",VLOOKUP($B1207,Insumos!$C:$G,3,FALSE))</f>
        <v/>
      </c>
      <c r="D1207" s="56" t="str">
        <f>+IF(ISERROR(VLOOKUP($B1207,Insumos!$C:$G,2,FALSE)),"",VLOOKUP($B1207,Insumos!$C:$G,2,FALSE))</f>
        <v/>
      </c>
      <c r="E1207" s="57" t="str">
        <f>+IF(ISERROR(VLOOKUP($B1207,Insumos!$C:$G,5,FALSE)),"",VLOOKUP($B1207,Insumos!$C:$G,5,FALSE))</f>
        <v/>
      </c>
      <c r="F1207" s="55" t="str">
        <f>+IF(ISERROR(VLOOKUP($B1207,Insumos!$C:$G,4,FALSE)),"",VLOOKUP($B1207,Insumos!$C:$G,4,FALSE))</f>
        <v/>
      </c>
      <c r="G1207" s="141"/>
      <c r="H1207" s="56">
        <f t="shared" si="38"/>
        <v>0</v>
      </c>
    </row>
    <row r="1208">
      <c r="A1208" s="53">
        <v>10.0</v>
      </c>
      <c r="B1208" s="153"/>
      <c r="C1208" s="55" t="str">
        <f>+IF(ISERROR(VLOOKUP($B1208,Insumos!$C:$G,3,FALSE)),"",VLOOKUP($B1208,Insumos!$C:$G,3,FALSE))</f>
        <v/>
      </c>
      <c r="D1208" s="56" t="str">
        <f>+IF(ISERROR(VLOOKUP($B1208,Insumos!$C:$G,2,FALSE)),"",VLOOKUP($B1208,Insumos!$C:$G,2,FALSE))</f>
        <v/>
      </c>
      <c r="E1208" s="57" t="str">
        <f>+IF(ISERROR(VLOOKUP($B1208,Insumos!$C:$G,5,FALSE)),"",VLOOKUP($B1208,Insumos!$C:$G,5,FALSE))</f>
        <v/>
      </c>
      <c r="F1208" s="55" t="str">
        <f>+IF(ISERROR(VLOOKUP($B1208,Insumos!$C:$G,4,FALSE)),"",VLOOKUP($B1208,Insumos!$C:$G,4,FALSE))</f>
        <v/>
      </c>
      <c r="G1208" s="141"/>
      <c r="H1208" s="56">
        <f t="shared" si="38"/>
        <v>0</v>
      </c>
    </row>
    <row r="1209">
      <c r="A1209" s="53">
        <v>11.0</v>
      </c>
      <c r="B1209" s="153"/>
      <c r="C1209" s="55" t="str">
        <f>+IF(ISERROR(VLOOKUP($B1209,Insumos!$C:$G,3,FALSE)),"",VLOOKUP($B1209,Insumos!$C:$G,3,FALSE))</f>
        <v/>
      </c>
      <c r="D1209" s="56" t="str">
        <f>+IF(ISERROR(VLOOKUP($B1209,Insumos!$C:$G,2,FALSE)),"",VLOOKUP($B1209,Insumos!$C:$G,2,FALSE))</f>
        <v/>
      </c>
      <c r="E1209" s="57" t="str">
        <f>+IF(ISERROR(VLOOKUP($B1209,Insumos!$C:$G,5,FALSE)),"",VLOOKUP($B1209,Insumos!$C:$G,5,FALSE))</f>
        <v/>
      </c>
      <c r="F1209" s="55" t="str">
        <f>+IF(ISERROR(VLOOKUP($B1209,Insumos!$C:$G,4,FALSE)),"",VLOOKUP($B1209,Insumos!$C:$G,4,FALSE))</f>
        <v/>
      </c>
      <c r="G1209" s="141"/>
      <c r="H1209" s="56">
        <f t="shared" si="38"/>
        <v>0</v>
      </c>
    </row>
    <row r="1210">
      <c r="A1210" s="53">
        <v>12.0</v>
      </c>
      <c r="B1210" s="153"/>
      <c r="C1210" s="55" t="str">
        <f>+IF(ISERROR(VLOOKUP($B1210,Insumos!$C:$G,3,FALSE)),"",VLOOKUP($B1210,Insumos!$C:$G,3,FALSE))</f>
        <v/>
      </c>
      <c r="D1210" s="56" t="str">
        <f>+IF(ISERROR(VLOOKUP($B1210,Insumos!$C:$G,2,FALSE)),"",VLOOKUP($B1210,Insumos!$C:$G,2,FALSE))</f>
        <v/>
      </c>
      <c r="E1210" s="57" t="str">
        <f>+IF(ISERROR(VLOOKUP($B1210,Insumos!$C:$G,5,FALSE)),"",VLOOKUP($B1210,Insumos!$C:$G,5,FALSE))</f>
        <v/>
      </c>
      <c r="F1210" s="55" t="str">
        <f>+IF(ISERROR(VLOOKUP($B1210,Insumos!$C:$G,4,FALSE)),"",VLOOKUP($B1210,Insumos!$C:$G,4,FALSE))</f>
        <v/>
      </c>
      <c r="G1210" s="141"/>
      <c r="H1210" s="56">
        <f t="shared" si="38"/>
        <v>0</v>
      </c>
    </row>
    <row r="1211">
      <c r="A1211" s="53">
        <v>13.0</v>
      </c>
      <c r="B1211" s="153"/>
      <c r="C1211" s="55" t="str">
        <f>+IF(ISERROR(VLOOKUP($B1211,Insumos!$C:$G,3,FALSE)),"",VLOOKUP($B1211,Insumos!$C:$G,3,FALSE))</f>
        <v/>
      </c>
      <c r="D1211" s="56" t="str">
        <f>+IF(ISERROR(VLOOKUP($B1211,Insumos!$C:$G,2,FALSE)),"",VLOOKUP($B1211,Insumos!$C:$G,2,FALSE))</f>
        <v/>
      </c>
      <c r="E1211" s="57" t="str">
        <f>+IF(ISERROR(VLOOKUP($B1211,Insumos!$C:$G,5,FALSE)),"",VLOOKUP($B1211,Insumos!$C:$G,5,FALSE))</f>
        <v/>
      </c>
      <c r="F1211" s="55" t="str">
        <f>+IF(ISERROR(VLOOKUP($B1211,Insumos!$C:$G,4,FALSE)),"",VLOOKUP($B1211,Insumos!$C:$G,4,FALSE))</f>
        <v/>
      </c>
      <c r="G1211" s="141"/>
      <c r="H1211" s="56">
        <f t="shared" si="38"/>
        <v>0</v>
      </c>
    </row>
    <row r="1212">
      <c r="A1212" s="53">
        <v>14.0</v>
      </c>
      <c r="B1212" s="153"/>
      <c r="C1212" s="55" t="str">
        <f>+IF(ISERROR(VLOOKUP($B1212,Insumos!$C:$G,3,FALSE)),"",VLOOKUP($B1212,Insumos!$C:$G,3,FALSE))</f>
        <v/>
      </c>
      <c r="D1212" s="56" t="str">
        <f>+IF(ISERROR(VLOOKUP($B1212,Insumos!$C:$G,2,FALSE)),"",VLOOKUP($B1212,Insumos!$C:$G,2,FALSE))</f>
        <v/>
      </c>
      <c r="E1212" s="57" t="str">
        <f>+IF(ISERROR(VLOOKUP($B1212,Insumos!$C:$G,5,FALSE)),"",VLOOKUP($B1212,Insumos!$C:$G,5,FALSE))</f>
        <v/>
      </c>
      <c r="F1212" s="55" t="str">
        <f>+IF(ISERROR(VLOOKUP($B1212,Insumos!$C:$G,4,FALSE)),"",VLOOKUP($B1212,Insumos!$C:$G,4,FALSE))</f>
        <v/>
      </c>
      <c r="G1212" s="141"/>
      <c r="H1212" s="56">
        <f t="shared" si="38"/>
        <v>0</v>
      </c>
    </row>
    <row r="1213">
      <c r="A1213" s="53">
        <v>15.0</v>
      </c>
      <c r="B1213" s="153"/>
      <c r="C1213" s="55" t="str">
        <f>+IF(ISERROR(VLOOKUP($B1213,Insumos!$C:$G,3,FALSE)),"",VLOOKUP($B1213,Insumos!$C:$G,3,FALSE))</f>
        <v/>
      </c>
      <c r="D1213" s="56" t="str">
        <f>+IF(ISERROR(VLOOKUP($B1213,Insumos!$C:$G,2,FALSE)),"",VLOOKUP($B1213,Insumos!$C:$G,2,FALSE))</f>
        <v/>
      </c>
      <c r="E1213" s="57" t="str">
        <f>+IF(ISERROR(VLOOKUP($B1213,Insumos!$C:$G,5,FALSE)),"",VLOOKUP($B1213,Insumos!$C:$G,5,FALSE))</f>
        <v/>
      </c>
      <c r="F1213" s="55" t="str">
        <f>+IF(ISERROR(VLOOKUP($B1213,Insumos!$C:$G,4,FALSE)),"",VLOOKUP($B1213,Insumos!$C:$G,4,FALSE))</f>
        <v/>
      </c>
      <c r="G1213" s="141"/>
      <c r="H1213" s="56">
        <f t="shared" si="38"/>
        <v>0</v>
      </c>
    </row>
    <row r="1214">
      <c r="A1214" s="53">
        <v>16.0</v>
      </c>
      <c r="B1214" s="153"/>
      <c r="C1214" s="55" t="str">
        <f>+IF(ISERROR(VLOOKUP($B1214,Insumos!$C:$G,3,FALSE)),"",VLOOKUP($B1214,Insumos!$C:$G,3,FALSE))</f>
        <v/>
      </c>
      <c r="D1214" s="56" t="str">
        <f>+IF(ISERROR(VLOOKUP($B1214,Insumos!$C:$G,2,FALSE)),"",VLOOKUP($B1214,Insumos!$C:$G,2,FALSE))</f>
        <v/>
      </c>
      <c r="E1214" s="57" t="str">
        <f>+IF(ISERROR(VLOOKUP($B1214,Insumos!$C:$G,5,FALSE)),"",VLOOKUP($B1214,Insumos!$C:$G,5,FALSE))</f>
        <v/>
      </c>
      <c r="F1214" s="55" t="str">
        <f>+IF(ISERROR(VLOOKUP($B1214,Insumos!$C:$G,4,FALSE)),"",VLOOKUP($B1214,Insumos!$C:$G,4,FALSE))</f>
        <v/>
      </c>
      <c r="G1214" s="141"/>
      <c r="H1214" s="56">
        <f t="shared" si="38"/>
        <v>0</v>
      </c>
    </row>
    <row r="1215">
      <c r="A1215" s="53">
        <v>17.0</v>
      </c>
      <c r="B1215" s="153"/>
      <c r="C1215" s="55" t="str">
        <f>+IF(ISERROR(VLOOKUP($B1215,Insumos!$C:$G,3,FALSE)),"",VLOOKUP($B1215,Insumos!$C:$G,3,FALSE))</f>
        <v/>
      </c>
      <c r="D1215" s="56" t="str">
        <f>+IF(ISERROR(VLOOKUP($B1215,Insumos!$C:$G,2,FALSE)),"",VLOOKUP($B1215,Insumos!$C:$G,2,FALSE))</f>
        <v/>
      </c>
      <c r="E1215" s="57" t="str">
        <f>+IF(ISERROR(VLOOKUP($B1215,Insumos!$C:$G,5,FALSE)),"",VLOOKUP($B1215,Insumos!$C:$G,5,FALSE))</f>
        <v/>
      </c>
      <c r="F1215" s="55" t="str">
        <f>+IF(ISERROR(VLOOKUP($B1215,Insumos!$C:$G,4,FALSE)),"",VLOOKUP($B1215,Insumos!$C:$G,4,FALSE))</f>
        <v/>
      </c>
      <c r="G1215" s="141"/>
      <c r="H1215" s="56">
        <f t="shared" si="38"/>
        <v>0</v>
      </c>
    </row>
    <row r="1216">
      <c r="A1216" s="53">
        <v>18.0</v>
      </c>
      <c r="B1216" s="153"/>
      <c r="C1216" s="55" t="str">
        <f>+IF(ISERROR(VLOOKUP($B1216,Insumos!$C:$G,3,FALSE)),"",VLOOKUP($B1216,Insumos!$C:$G,3,FALSE))</f>
        <v/>
      </c>
      <c r="D1216" s="56" t="str">
        <f>+IF(ISERROR(VLOOKUP($B1216,Insumos!$C:$G,2,FALSE)),"",VLOOKUP($B1216,Insumos!$C:$G,2,FALSE))</f>
        <v/>
      </c>
      <c r="E1216" s="57" t="str">
        <f>+IF(ISERROR(VLOOKUP($B1216,Insumos!$C:$G,5,FALSE)),"",VLOOKUP($B1216,Insumos!$C:$G,5,FALSE))</f>
        <v/>
      </c>
      <c r="F1216" s="55" t="str">
        <f>+IF(ISERROR(VLOOKUP($B1216,Insumos!$C:$G,4,FALSE)),"",VLOOKUP($B1216,Insumos!$C:$G,4,FALSE))</f>
        <v/>
      </c>
      <c r="G1216" s="141"/>
      <c r="H1216" s="56">
        <f t="shared" si="38"/>
        <v>0</v>
      </c>
    </row>
    <row r="1217">
      <c r="A1217" s="53">
        <v>19.0</v>
      </c>
      <c r="B1217" s="153"/>
      <c r="C1217" s="55" t="str">
        <f>+IF(ISERROR(VLOOKUP($B1217,Insumos!$C:$G,3,FALSE)),"",VLOOKUP($B1217,Insumos!$C:$G,3,FALSE))</f>
        <v/>
      </c>
      <c r="D1217" s="56" t="str">
        <f>+IF(ISERROR(VLOOKUP($B1217,Insumos!$C:$G,2,FALSE)),"",VLOOKUP($B1217,Insumos!$C:$G,2,FALSE))</f>
        <v/>
      </c>
      <c r="E1217" s="57" t="str">
        <f>+IF(ISERROR(VLOOKUP($B1217,Insumos!$C:$G,5,FALSE)),"",VLOOKUP($B1217,Insumos!$C:$G,5,FALSE))</f>
        <v/>
      </c>
      <c r="F1217" s="55" t="str">
        <f>+IF(ISERROR(VLOOKUP($B1217,Insumos!$C:$G,4,FALSE)),"",VLOOKUP($B1217,Insumos!$C:$G,4,FALSE))</f>
        <v/>
      </c>
      <c r="G1217" s="141"/>
      <c r="H1217" s="56">
        <f t="shared" si="38"/>
        <v>0</v>
      </c>
    </row>
    <row r="1218">
      <c r="A1218" s="53">
        <v>20.0</v>
      </c>
      <c r="B1218" s="153"/>
      <c r="C1218" s="55" t="str">
        <f>+IF(ISERROR(VLOOKUP($B1218,Insumos!$C:$G,3,FALSE)),"",VLOOKUP($B1218,Insumos!$C:$G,3,FALSE))</f>
        <v/>
      </c>
      <c r="D1218" s="56" t="str">
        <f>+IF(ISERROR(VLOOKUP($B1218,Insumos!$C:$G,2,FALSE)),"",VLOOKUP($B1218,Insumos!$C:$G,2,FALSE))</f>
        <v/>
      </c>
      <c r="E1218" s="57" t="str">
        <f>+IF(ISERROR(VLOOKUP($B1218,Insumos!$C:$G,5,FALSE)),"",VLOOKUP($B1218,Insumos!$C:$G,5,FALSE))</f>
        <v/>
      </c>
      <c r="F1218" s="55" t="str">
        <f>+IF(ISERROR(VLOOKUP($B1218,Insumos!$C:$G,4,FALSE)),"",VLOOKUP($B1218,Insumos!$C:$G,4,FALSE))</f>
        <v/>
      </c>
      <c r="G1218" s="141"/>
      <c r="H1218" s="56">
        <f t="shared" si="38"/>
        <v>0</v>
      </c>
    </row>
    <row r="1219">
      <c r="A1219" s="53">
        <v>21.0</v>
      </c>
      <c r="B1219" s="153"/>
      <c r="C1219" s="55" t="str">
        <f>+IF(ISERROR(VLOOKUP($B1219,Insumos!$C:$G,3,FALSE)),"",VLOOKUP($B1219,Insumos!$C:$G,3,FALSE))</f>
        <v/>
      </c>
      <c r="D1219" s="56" t="str">
        <f>+IF(ISERROR(VLOOKUP($B1219,Insumos!$C:$G,2,FALSE)),"",VLOOKUP($B1219,Insumos!$C:$G,2,FALSE))</f>
        <v/>
      </c>
      <c r="E1219" s="57" t="str">
        <f>+IF(ISERROR(VLOOKUP($B1219,Insumos!$C:$G,5,FALSE)),"",VLOOKUP($B1219,Insumos!$C:$G,5,FALSE))</f>
        <v/>
      </c>
      <c r="F1219" s="55" t="str">
        <f>+IF(ISERROR(VLOOKUP($B1219,Insumos!$C:$G,4,FALSE)),"",VLOOKUP($B1219,Insumos!$C:$G,4,FALSE))</f>
        <v/>
      </c>
      <c r="G1219" s="141"/>
      <c r="H1219" s="56">
        <f t="shared" si="38"/>
        <v>0</v>
      </c>
    </row>
    <row r="1220">
      <c r="A1220" s="53">
        <v>22.0</v>
      </c>
      <c r="B1220" s="153"/>
      <c r="C1220" s="55" t="str">
        <f>+IF(ISERROR(VLOOKUP($B1220,Insumos!$C:$G,3,FALSE)),"",VLOOKUP($B1220,Insumos!$C:$G,3,FALSE))</f>
        <v/>
      </c>
      <c r="D1220" s="56" t="str">
        <f>+IF(ISERROR(VLOOKUP($B1220,Insumos!$C:$G,2,FALSE)),"",VLOOKUP($B1220,Insumos!$C:$G,2,FALSE))</f>
        <v/>
      </c>
      <c r="E1220" s="57" t="str">
        <f>+IF(ISERROR(VLOOKUP($B1220,Insumos!$C:$G,5,FALSE)),"",VLOOKUP($B1220,Insumos!$C:$G,5,FALSE))</f>
        <v/>
      </c>
      <c r="F1220" s="55" t="str">
        <f>+IF(ISERROR(VLOOKUP($B1220,Insumos!$C:$G,4,FALSE)),"",VLOOKUP($B1220,Insumos!$C:$G,4,FALSE))</f>
        <v/>
      </c>
      <c r="G1220" s="141"/>
      <c r="H1220" s="56">
        <f t="shared" si="38"/>
        <v>0</v>
      </c>
    </row>
    <row r="1221">
      <c r="A1221" s="42"/>
      <c r="B1221" s="140"/>
      <c r="C1221" s="41"/>
      <c r="D1221" s="44"/>
      <c r="E1221" s="45"/>
      <c r="F1221" s="41"/>
      <c r="G1221" s="67" t="s">
        <v>566</v>
      </c>
      <c r="H1221" s="68">
        <f>+SUM(H1199:H1220)</f>
        <v>1221.35</v>
      </c>
    </row>
    <row r="1222">
      <c r="A1222" s="42"/>
      <c r="B1222" s="140"/>
      <c r="C1222" s="41"/>
      <c r="D1222" s="44"/>
      <c r="E1222" s="45"/>
      <c r="F1222" s="41"/>
      <c r="G1222" s="67" t="s">
        <v>569</v>
      </c>
      <c r="H1222" s="142">
        <f>+H1221/10</f>
        <v>122.135</v>
      </c>
    </row>
    <row r="1223">
      <c r="A1223" s="42"/>
      <c r="B1223" s="140"/>
      <c r="C1223" s="41"/>
      <c r="D1223" s="44"/>
      <c r="E1223" s="45"/>
      <c r="F1223" s="41"/>
      <c r="G1223" s="67" t="s">
        <v>570</v>
      </c>
      <c r="H1223" s="143">
        <f>(H1221+H1222)*1.19</f>
        <v>1598.74715</v>
      </c>
    </row>
    <row r="1224">
      <c r="A1224" s="42"/>
      <c r="B1224" s="140"/>
      <c r="C1224" s="41"/>
      <c r="D1224" s="44"/>
      <c r="E1224" s="45"/>
      <c r="F1224" s="41"/>
      <c r="G1224" s="67" t="s">
        <v>571</v>
      </c>
      <c r="H1224" s="144">
        <f>+H1223/H1225</f>
        <v>0.2756460603</v>
      </c>
    </row>
    <row r="1225">
      <c r="A1225" s="42"/>
      <c r="B1225" s="140"/>
      <c r="C1225" s="41"/>
      <c r="D1225" s="44"/>
      <c r="E1225" s="45"/>
      <c r="F1225" s="41"/>
      <c r="G1225" s="67" t="s">
        <v>572</v>
      </c>
      <c r="H1225" s="145">
        <v>5800.0</v>
      </c>
    </row>
    <row r="1227" ht="15.75" customHeight="1"/>
    <row r="1228" ht="15.75" customHeight="1">
      <c r="A1228" s="138" t="s">
        <v>562</v>
      </c>
      <c r="B1228" s="139" t="s">
        <v>614</v>
      </c>
      <c r="C1228" s="34"/>
      <c r="D1228" s="35"/>
      <c r="E1228" s="36"/>
      <c r="F1228" s="37"/>
      <c r="G1228" s="38"/>
      <c r="H1228" s="35"/>
    </row>
    <row r="1229" ht="15.75" customHeight="1">
      <c r="A1229" s="42"/>
      <c r="B1229" s="140"/>
      <c r="C1229" s="42"/>
      <c r="D1229" s="44"/>
      <c r="E1229" s="45"/>
      <c r="F1229" s="42"/>
      <c r="G1229" s="46"/>
      <c r="H1229" s="44"/>
    </row>
    <row r="1230" ht="15.75" customHeight="1">
      <c r="A1230" s="48" t="s">
        <v>476</v>
      </c>
      <c r="B1230" s="48" t="s">
        <v>477</v>
      </c>
      <c r="C1230" s="48" t="s">
        <v>478</v>
      </c>
      <c r="D1230" s="49" t="s">
        <v>564</v>
      </c>
      <c r="E1230" s="50" t="s">
        <v>10</v>
      </c>
      <c r="F1230" s="48" t="s">
        <v>480</v>
      </c>
      <c r="G1230" s="51" t="s">
        <v>481</v>
      </c>
      <c r="H1230" s="49" t="s">
        <v>565</v>
      </c>
    </row>
    <row r="1231" ht="15.75" customHeight="1">
      <c r="A1231" s="53">
        <v>1.0</v>
      </c>
      <c r="B1231" s="55" t="s">
        <v>69</v>
      </c>
      <c r="C1231" s="55" t="str">
        <f>+IF(ISERROR(VLOOKUP($B1231,Insumos!$C:$G,3,FALSE)),"",VLOOKUP($B1231,Insumos!$C:$G,3,FALSE))</f>
        <v>GRAMOS</v>
      </c>
      <c r="D1231" s="56">
        <f>+IF(ISERROR(VLOOKUP($B1231,Insumos!$C:$G,2,FALSE)),"",VLOOKUP($B1231,Insumos!$C:$G,2,FALSE))</f>
        <v>2777.79</v>
      </c>
      <c r="E1231" s="57">
        <f>+IF(ISERROR(VLOOKUP($B1231,Insumos!$C:$G,5,FALSE)),"",VLOOKUP($B1231,Insumos!$C:$G,5,FALSE))</f>
        <v>5700</v>
      </c>
      <c r="F1231" s="55" t="str">
        <f>+IF(ISERROR(VLOOKUP($B1231,Insumos!$C:$G,4,FALSE)),"",VLOOKUP($B1231,Insumos!$C:$G,4,FALSE))</f>
        <v>GRAMOS</v>
      </c>
      <c r="G1231" s="141">
        <v>150.0</v>
      </c>
      <c r="H1231" s="56">
        <f t="shared" ref="H1231:H1251" si="39">IF(ISERROR(ROUND(+D1231/E1231*G1231,2)),0,ROUND(+D1231/E1231*G1231,2))</f>
        <v>73.1</v>
      </c>
    </row>
    <row r="1232" ht="15.75" customHeight="1">
      <c r="A1232" s="53">
        <v>2.0</v>
      </c>
      <c r="B1232" s="55" t="s">
        <v>59</v>
      </c>
      <c r="C1232" s="55" t="str">
        <f>+IF(ISERROR(VLOOKUP($B1232,Insumos!$C:$G,3,FALSE)),"",VLOOKUP($B1232,Insumos!$C:$G,3,FALSE))</f>
        <v>GRAMOS</v>
      </c>
      <c r="D1232" s="56">
        <f>+IF(ISERROR(VLOOKUP($B1232,Insumos!$C:$G,2,FALSE)),"",VLOOKUP($B1232,Insumos!$C:$G,2,FALSE))</f>
        <v>3235</v>
      </c>
      <c r="E1232" s="57">
        <f>+IF(ISERROR(VLOOKUP($B1232,Insumos!$C:$G,5,FALSE)),"",VLOOKUP($B1232,Insumos!$C:$G,5,FALSE))</f>
        <v>500</v>
      </c>
      <c r="F1232" s="55" t="str">
        <f>+IF(ISERROR(VLOOKUP($B1232,Insumos!$C:$G,4,FALSE)),"",VLOOKUP($B1232,Insumos!$C:$G,4,FALSE))</f>
        <v>GRAMOS</v>
      </c>
      <c r="G1232" s="141">
        <v>55.0</v>
      </c>
      <c r="H1232" s="56">
        <f t="shared" si="39"/>
        <v>355.85</v>
      </c>
    </row>
    <row r="1233" ht="15.75" customHeight="1">
      <c r="A1233" s="53">
        <v>3.0</v>
      </c>
      <c r="B1233" s="55" t="s">
        <v>232</v>
      </c>
      <c r="C1233" s="55" t="str">
        <f>+IF(ISERROR(VLOOKUP($B1233,Insumos!$C:$G,3,FALSE)),"",VLOOKUP($B1233,Insumos!$C:$G,3,FALSE))</f>
        <v>GRAMOS</v>
      </c>
      <c r="D1233" s="56">
        <f>+IF(ISERROR(VLOOKUP($B1233,Insumos!$C:$G,2,FALSE)),"",VLOOKUP($B1233,Insumos!$C:$G,2,FALSE))</f>
        <v>3529.411765</v>
      </c>
      <c r="E1233" s="57">
        <f>+IF(ISERROR(VLOOKUP($B1233,Insumos!$C:$G,5,FALSE)),"",VLOOKUP($B1233,Insumos!$C:$G,5,FALSE))</f>
        <v>1000</v>
      </c>
      <c r="F1233" s="55" t="str">
        <f>+IF(ISERROR(VLOOKUP($B1233,Insumos!$C:$G,4,FALSE)),"",VLOOKUP($B1233,Insumos!$C:$G,4,FALSE))</f>
        <v>GRAMOS</v>
      </c>
      <c r="G1233" s="141">
        <v>55.0</v>
      </c>
      <c r="H1233" s="56">
        <f t="shared" si="39"/>
        <v>194.12</v>
      </c>
    </row>
    <row r="1234" ht="15.75" customHeight="1">
      <c r="A1234" s="53">
        <v>4.0</v>
      </c>
      <c r="B1234" s="55" t="s">
        <v>60</v>
      </c>
      <c r="C1234" s="55" t="str">
        <f>+IF(ISERROR(VLOOKUP($B1234,Insumos!$C:$G,3,FALSE)),"",VLOOKUP($B1234,Insumos!$C:$G,3,FALSE))</f>
        <v>GRAMOS</v>
      </c>
      <c r="D1234" s="56">
        <f>+IF(ISERROR(VLOOKUP($B1234,Insumos!$C:$G,2,FALSE)),"",VLOOKUP($B1234,Insumos!$C:$G,2,FALSE))</f>
        <v>1770</v>
      </c>
      <c r="E1234" s="57">
        <f>+IF(ISERROR(VLOOKUP($B1234,Insumos!$C:$G,5,FALSE)),"",VLOOKUP($B1234,Insumos!$C:$G,5,FALSE))</f>
        <v>400</v>
      </c>
      <c r="F1234" s="55" t="str">
        <f>+IF(ISERROR(VLOOKUP($B1234,Insumos!$C:$G,4,FALSE)),"",VLOOKUP($B1234,Insumos!$C:$G,4,FALSE))</f>
        <v>GRAMOS</v>
      </c>
      <c r="G1234" s="141">
        <v>32.0</v>
      </c>
      <c r="H1234" s="56">
        <f t="shared" si="39"/>
        <v>141.6</v>
      </c>
    </row>
    <row r="1235" ht="15.75" customHeight="1">
      <c r="A1235" s="53">
        <v>5.0</v>
      </c>
      <c r="B1235" s="55" t="s">
        <v>106</v>
      </c>
      <c r="C1235" s="55" t="str">
        <f>+IF(ISERROR(VLOOKUP($B1235,Insumos!$C:$G,3,FALSE)),"",VLOOKUP($B1235,Insumos!$C:$G,3,FALSE))</f>
        <v>GRAMOS</v>
      </c>
      <c r="D1235" s="56">
        <f>+IF(ISERROR(VLOOKUP($B1235,Insumos!$C:$G,2,FALSE)),"",VLOOKUP($B1235,Insumos!$C:$G,2,FALSE))</f>
        <v>1159.89</v>
      </c>
      <c r="E1235" s="57">
        <f>+IF(ISERROR(VLOOKUP($B1235,Insumos!$C:$G,5,FALSE)),"",VLOOKUP($B1235,Insumos!$C:$G,5,FALSE))</f>
        <v>231</v>
      </c>
      <c r="F1235" s="55" t="str">
        <f>+IF(ISERROR(VLOOKUP($B1235,Insumos!$C:$G,4,FALSE)),"",VLOOKUP($B1235,Insumos!$C:$G,4,FALSE))</f>
        <v>GRAMOS</v>
      </c>
      <c r="G1235" s="141">
        <v>35.0</v>
      </c>
      <c r="H1235" s="56">
        <f t="shared" si="39"/>
        <v>175.74</v>
      </c>
    </row>
    <row r="1236" ht="15.75" customHeight="1">
      <c r="A1236" s="53">
        <v>6.0</v>
      </c>
      <c r="B1236" s="55" t="s">
        <v>56</v>
      </c>
      <c r="C1236" s="55" t="str">
        <f>+IF(ISERROR(VLOOKUP($B1236,Insumos!$C:$G,3,FALSE)),"",VLOOKUP($B1236,Insumos!$C:$G,3,FALSE))</f>
        <v>GRAMOS</v>
      </c>
      <c r="D1236" s="56">
        <f>+IF(ISERROR(VLOOKUP($B1236,Insumos!$C:$G,2,FALSE)),"",VLOOKUP($B1236,Insumos!$C:$G,2,FALSE))</f>
        <v>1690</v>
      </c>
      <c r="E1236" s="57">
        <f>+IF(ISERROR(VLOOKUP($B1236,Insumos!$C:$G,5,FALSE)),"",VLOOKUP($B1236,Insumos!$C:$G,5,FALSE))</f>
        <v>1000</v>
      </c>
      <c r="F1236" s="55" t="str">
        <f>+IF(ISERROR(VLOOKUP($B1236,Insumos!$C:$G,4,FALSE)),"",VLOOKUP($B1236,Insumos!$C:$G,4,FALSE))</f>
        <v>GRAMOS</v>
      </c>
      <c r="G1236" s="141">
        <v>10.0</v>
      </c>
      <c r="H1236" s="56">
        <f t="shared" si="39"/>
        <v>16.9</v>
      </c>
    </row>
    <row r="1237" ht="15.75" customHeight="1">
      <c r="A1237" s="53">
        <v>7.0</v>
      </c>
      <c r="B1237" s="55" t="s">
        <v>86</v>
      </c>
      <c r="C1237" s="55" t="str">
        <f>+IF(ISERROR(VLOOKUP($B1237,Insumos!$C:$G,3,FALSE)),"",VLOOKUP($B1237,Insumos!$C:$G,3,FALSE))</f>
        <v>MILILITROS</v>
      </c>
      <c r="D1237" s="56">
        <f>+IF(ISERROR(VLOOKUP($B1237,Insumos!$C:$G,2,FALSE)),"",VLOOKUP($B1237,Insumos!$C:$G,2,FALSE))</f>
        <v>0</v>
      </c>
      <c r="E1237" s="57">
        <f>+IF(ISERROR(VLOOKUP($B1237,Insumos!$C:$G,5,FALSE)),"",VLOOKUP($B1237,Insumos!$C:$G,5,FALSE))</f>
        <v>0</v>
      </c>
      <c r="F1237" s="55" t="str">
        <f>+IF(ISERROR(VLOOKUP($B1237,Insumos!$C:$G,4,FALSE)),"",VLOOKUP($B1237,Insumos!$C:$G,4,FALSE))</f>
        <v>MILILITROS</v>
      </c>
      <c r="G1237" s="141">
        <v>5.0</v>
      </c>
      <c r="H1237" s="56">
        <f t="shared" si="39"/>
        <v>0</v>
      </c>
    </row>
    <row r="1238" ht="15.75" customHeight="1">
      <c r="A1238" s="53">
        <v>8.0</v>
      </c>
      <c r="B1238" s="55" t="s">
        <v>420</v>
      </c>
      <c r="C1238" s="55" t="str">
        <f>+IF(ISERROR(VLOOKUP($B1238,Insumos!$C:$G,3,FALSE)),"",VLOOKUP($B1238,Insumos!$C:$G,3,FALSE))</f>
        <v>GRAMOS</v>
      </c>
      <c r="D1238" s="56">
        <f>+IF(ISERROR(VLOOKUP($B1238,Insumos!$C:$G,2,FALSE)),"",VLOOKUP($B1238,Insumos!$C:$G,2,FALSE))</f>
        <v>1500</v>
      </c>
      <c r="E1238" s="57">
        <f>+IF(ISERROR(VLOOKUP($B1238,Insumos!$C:$G,5,FALSE)),"",VLOOKUP($B1238,Insumos!$C:$G,5,FALSE))</f>
        <v>1000</v>
      </c>
      <c r="F1238" s="55" t="str">
        <f>+IF(ISERROR(VLOOKUP($B1238,Insumos!$C:$G,4,FALSE)),"",VLOOKUP($B1238,Insumos!$C:$G,4,FALSE))</f>
        <v>GRAMOS</v>
      </c>
      <c r="G1238" s="141">
        <v>5.0</v>
      </c>
      <c r="H1238" s="56">
        <f t="shared" si="39"/>
        <v>7.5</v>
      </c>
    </row>
    <row r="1239" ht="15.75" customHeight="1">
      <c r="A1239" s="53">
        <v>9.0</v>
      </c>
      <c r="B1239" s="55" t="s">
        <v>132</v>
      </c>
      <c r="C1239" s="55" t="str">
        <f>+IF(ISERROR(VLOOKUP($B1239,Insumos!$C:$G,3,FALSE)),"",VLOOKUP($B1239,Insumos!$C:$G,3,FALSE))</f>
        <v>UNIDAD</v>
      </c>
      <c r="D1239" s="56">
        <f>+IF(ISERROR(VLOOKUP($B1239,Insumos!$C:$G,2,FALSE)),"",VLOOKUP($B1239,Insumos!$C:$G,2,FALSE))</f>
        <v>180</v>
      </c>
      <c r="E1239" s="57">
        <f>+IF(ISERROR(VLOOKUP($B1239,Insumos!$C:$G,5,FALSE)),"",VLOOKUP($B1239,Insumos!$C:$G,5,FALSE))</f>
        <v>1</v>
      </c>
      <c r="F1239" s="55" t="str">
        <f>+IF(ISERROR(VLOOKUP($B1239,Insumos!$C:$G,4,FALSE)),"",VLOOKUP($B1239,Insumos!$C:$G,4,FALSE))</f>
        <v>UNIDAD</v>
      </c>
      <c r="G1239" s="141">
        <v>1.0</v>
      </c>
      <c r="H1239" s="56">
        <f t="shared" si="39"/>
        <v>180</v>
      </c>
    </row>
    <row r="1240" ht="15.75" customHeight="1">
      <c r="A1240" s="53">
        <v>10.0</v>
      </c>
      <c r="B1240" s="55" t="s">
        <v>305</v>
      </c>
      <c r="C1240" s="55" t="str">
        <f>+IF(ISERROR(VLOOKUP($B1240,Insumos!$C:$G,3,FALSE)),"",VLOOKUP($B1240,Insumos!$C:$G,3,FALSE))</f>
        <v>UNIDAD</v>
      </c>
      <c r="D1240" s="56">
        <f>+IF(ISERROR(VLOOKUP($B1240,Insumos!$C:$G,2,FALSE)),"",VLOOKUP($B1240,Insumos!$C:$G,2,FALSE))</f>
        <v>52</v>
      </c>
      <c r="E1240" s="57">
        <f>+IF(ISERROR(VLOOKUP($B1240,Insumos!$C:$G,5,FALSE)),"",VLOOKUP($B1240,Insumos!$C:$G,5,FALSE))</f>
        <v>1</v>
      </c>
      <c r="F1240" s="55" t="str">
        <f>+IF(ISERROR(VLOOKUP($B1240,Insumos!$C:$G,4,FALSE)),"",VLOOKUP($B1240,Insumos!$C:$G,4,FALSE))</f>
        <v>UNIDAD</v>
      </c>
      <c r="G1240" s="141">
        <v>1.0</v>
      </c>
      <c r="H1240" s="56">
        <f t="shared" si="39"/>
        <v>52</v>
      </c>
    </row>
    <row r="1241" ht="15.75" customHeight="1">
      <c r="A1241" s="53">
        <v>11.0</v>
      </c>
      <c r="B1241" s="55" t="s">
        <v>309</v>
      </c>
      <c r="C1241" s="55" t="str">
        <f>+IF(ISERROR(VLOOKUP($B1241,Insumos!$C:$G,3,FALSE)),"",VLOOKUP($B1241,Insumos!$C:$G,3,FALSE))</f>
        <v>UNIDAD</v>
      </c>
      <c r="D1241" s="56">
        <f>+IF(ISERROR(VLOOKUP($B1241,Insumos!$C:$G,2,FALSE)),"",VLOOKUP($B1241,Insumos!$C:$G,2,FALSE))</f>
        <v>23.53</v>
      </c>
      <c r="E1241" s="57">
        <f>+IF(ISERROR(VLOOKUP($B1241,Insumos!$C:$G,5,FALSE)),"",VLOOKUP($B1241,Insumos!$C:$G,5,FALSE))</f>
        <v>1</v>
      </c>
      <c r="F1241" s="55" t="str">
        <f>+IF(ISERROR(VLOOKUP($B1241,Insumos!$C:$G,4,FALSE)),"",VLOOKUP($B1241,Insumos!$C:$G,4,FALSE))</f>
        <v>UNIDAD</v>
      </c>
      <c r="G1241" s="141">
        <v>1.0</v>
      </c>
      <c r="H1241" s="56">
        <f t="shared" si="39"/>
        <v>23.53</v>
      </c>
    </row>
    <row r="1242" ht="15.75" customHeight="1">
      <c r="A1242" s="53">
        <v>12.0</v>
      </c>
      <c r="B1242" s="55" t="s">
        <v>310</v>
      </c>
      <c r="C1242" s="55" t="str">
        <f>+IF(ISERROR(VLOOKUP($B1242,Insumos!$C:$G,3,FALSE)),"",VLOOKUP($B1242,Insumos!$C:$G,3,FALSE))</f>
        <v>UNIDAD</v>
      </c>
      <c r="D1242" s="56">
        <f>+IF(ISERROR(VLOOKUP($B1242,Insumos!$C:$G,2,FALSE)),"",VLOOKUP($B1242,Insumos!$C:$G,2,FALSE))</f>
        <v>15.13</v>
      </c>
      <c r="E1242" s="57">
        <f>+IF(ISERROR(VLOOKUP($B1242,Insumos!$C:$G,5,FALSE)),"",VLOOKUP($B1242,Insumos!$C:$G,5,FALSE))</f>
        <v>1</v>
      </c>
      <c r="F1242" s="55" t="str">
        <f>+IF(ISERROR(VLOOKUP($B1242,Insumos!$C:$G,4,FALSE)),"",VLOOKUP($B1242,Insumos!$C:$G,4,FALSE))</f>
        <v>UNIDAD</v>
      </c>
      <c r="G1242" s="141">
        <v>1.0</v>
      </c>
      <c r="H1242" s="56">
        <f t="shared" si="39"/>
        <v>15.13</v>
      </c>
    </row>
    <row r="1243" ht="15.75" customHeight="1">
      <c r="A1243" s="53">
        <v>13.0</v>
      </c>
      <c r="B1243" s="55" t="s">
        <v>314</v>
      </c>
      <c r="C1243" s="55" t="str">
        <f>+IF(ISERROR(VLOOKUP($B1243,Insumos!$C:$G,3,FALSE)),"",VLOOKUP($B1243,Insumos!$C:$G,3,FALSE))</f>
        <v>UNIDAD</v>
      </c>
      <c r="D1243" s="56">
        <f>+IF(ISERROR(VLOOKUP($B1243,Insumos!$C:$G,2,FALSE)),"",VLOOKUP($B1243,Insumos!$C:$G,2,FALSE))</f>
        <v>10.5</v>
      </c>
      <c r="E1243" s="57">
        <f>+IF(ISERROR(VLOOKUP($B1243,Insumos!$C:$G,5,FALSE)),"",VLOOKUP($B1243,Insumos!$C:$G,5,FALSE))</f>
        <v>1</v>
      </c>
      <c r="F1243" s="55" t="str">
        <f>+IF(ISERROR(VLOOKUP($B1243,Insumos!$C:$G,4,FALSE)),"",VLOOKUP($B1243,Insumos!$C:$G,4,FALSE))</f>
        <v>UNIDAD</v>
      </c>
      <c r="G1243" s="141">
        <v>1.0</v>
      </c>
      <c r="H1243" s="56">
        <f t="shared" si="39"/>
        <v>10.5</v>
      </c>
    </row>
    <row r="1244" ht="15.75" customHeight="1">
      <c r="A1244" s="53">
        <v>14.0</v>
      </c>
      <c r="B1244" s="55" t="s">
        <v>311</v>
      </c>
      <c r="C1244" s="55" t="str">
        <f>+IF(ISERROR(VLOOKUP($B1244,Insumos!$C:$G,3,FALSE)),"",VLOOKUP($B1244,Insumos!$C:$G,3,FALSE))</f>
        <v>UNIDAD</v>
      </c>
      <c r="D1244" s="56">
        <f>+IF(ISERROR(VLOOKUP($B1244,Insumos!$C:$G,2,FALSE)),"",VLOOKUP($B1244,Insumos!$C:$G,2,FALSE))</f>
        <v>75.25</v>
      </c>
      <c r="E1244" s="57">
        <f>+IF(ISERROR(VLOOKUP($B1244,Insumos!$C:$G,5,FALSE)),"",VLOOKUP($B1244,Insumos!$C:$G,5,FALSE))</f>
        <v>1</v>
      </c>
      <c r="F1244" s="55" t="str">
        <f>+IF(ISERROR(VLOOKUP($B1244,Insumos!$C:$G,4,FALSE)),"",VLOOKUP($B1244,Insumos!$C:$G,4,FALSE))</f>
        <v>UNIDAD</v>
      </c>
      <c r="G1244" s="141">
        <v>1.0</v>
      </c>
      <c r="H1244" s="56">
        <f t="shared" si="39"/>
        <v>75.25</v>
      </c>
    </row>
    <row r="1245" ht="15.75" customHeight="1">
      <c r="A1245" s="53">
        <v>15.0</v>
      </c>
      <c r="B1245" s="55" t="s">
        <v>312</v>
      </c>
      <c r="C1245" s="55" t="str">
        <f>+IF(ISERROR(VLOOKUP($B1245,Insumos!$C:$G,3,FALSE)),"",VLOOKUP($B1245,Insumos!$C:$G,3,FALSE))</f>
        <v>UNIDAD</v>
      </c>
      <c r="D1245" s="56">
        <f>+IF(ISERROR(VLOOKUP($B1245,Insumos!$C:$G,2,FALSE)),"",VLOOKUP($B1245,Insumos!$C:$G,2,FALSE))</f>
        <v>90.25</v>
      </c>
      <c r="E1245" s="57">
        <f>+IF(ISERROR(VLOOKUP($B1245,Insumos!$C:$G,5,FALSE)),"",VLOOKUP($B1245,Insumos!$C:$G,5,FALSE))</f>
        <v>1</v>
      </c>
      <c r="F1245" s="55" t="str">
        <f>+IF(ISERROR(VLOOKUP($B1245,Insumos!$C:$G,4,FALSE)),"",VLOOKUP($B1245,Insumos!$C:$G,4,FALSE))</f>
        <v>UNIDAD</v>
      </c>
      <c r="G1245" s="141">
        <v>1.0</v>
      </c>
      <c r="H1245" s="56">
        <f t="shared" si="39"/>
        <v>90.25</v>
      </c>
    </row>
    <row r="1246" ht="15.75" customHeight="1">
      <c r="A1246" s="53">
        <v>16.0</v>
      </c>
      <c r="B1246" s="55" t="s">
        <v>313</v>
      </c>
      <c r="C1246" s="55" t="str">
        <f>+IF(ISERROR(VLOOKUP($B1246,Insumos!$C:$G,3,FALSE)),"",VLOOKUP($B1246,Insumos!$C:$G,3,FALSE))</f>
        <v>GRAMOS</v>
      </c>
      <c r="D1246" s="56">
        <f>+IF(ISERROR(VLOOKUP($B1246,Insumos!$C:$G,2,FALSE)),"",VLOOKUP($B1246,Insumos!$C:$G,2,FALSE))</f>
        <v>6750</v>
      </c>
      <c r="E1246" s="57">
        <f>+IF(ISERROR(VLOOKUP($B1246,Insumos!$C:$G,5,FALSE)),"",VLOOKUP($B1246,Insumos!$C:$G,5,FALSE))</f>
        <v>1000</v>
      </c>
      <c r="F1246" s="55" t="str">
        <f>+IF(ISERROR(VLOOKUP($B1246,Insumos!$C:$G,4,FALSE)),"",VLOOKUP($B1246,Insumos!$C:$G,4,FALSE))</f>
        <v>GRAMOS</v>
      </c>
      <c r="G1246" s="141">
        <v>8.0</v>
      </c>
      <c r="H1246" s="56">
        <f t="shared" si="39"/>
        <v>54</v>
      </c>
    </row>
    <row r="1247" ht="15.75" customHeight="1">
      <c r="A1247" s="53">
        <v>17.0</v>
      </c>
      <c r="B1247" s="55" t="s">
        <v>156</v>
      </c>
      <c r="C1247" s="55" t="str">
        <f>+IF(ISERROR(VLOOKUP($B1247,Insumos!$C:$G,3,FALSE)),"",VLOOKUP($B1247,Insumos!$C:$G,3,FALSE))</f>
        <v>GRAMOS</v>
      </c>
      <c r="D1247" s="56">
        <f>+IF(ISERROR(VLOOKUP($B1247,Insumos!$C:$G,2,FALSE)),"",VLOOKUP($B1247,Insumos!$C:$G,2,FALSE))</f>
        <v>909</v>
      </c>
      <c r="E1247" s="57">
        <f>+IF(ISERROR(VLOOKUP($B1247,Insumos!$C:$G,5,FALSE)),"",VLOOKUP($B1247,Insumos!$C:$G,5,FALSE))</f>
        <v>1000</v>
      </c>
      <c r="F1247" s="55" t="str">
        <f>+IF(ISERROR(VLOOKUP($B1247,Insumos!$C:$G,4,FALSE)),"",VLOOKUP($B1247,Insumos!$C:$G,4,FALSE))</f>
        <v>GRAMOS</v>
      </c>
      <c r="G1247" s="141">
        <v>8.0</v>
      </c>
      <c r="H1247" s="56">
        <f t="shared" si="39"/>
        <v>7.27</v>
      </c>
    </row>
    <row r="1248" ht="15.75" customHeight="1">
      <c r="A1248" s="53">
        <v>18.0</v>
      </c>
      <c r="B1248" s="55" t="s">
        <v>303</v>
      </c>
      <c r="C1248" s="55" t="str">
        <f>+IF(ISERROR(VLOOKUP($B1248,Insumos!$C:$G,3,FALSE)),"",VLOOKUP($B1248,Insumos!$C:$G,3,FALSE))</f>
        <v>UNIDAD</v>
      </c>
      <c r="D1248" s="56">
        <f>+IF(ISERROR(VLOOKUP($B1248,Insumos!$C:$G,2,FALSE)),"",VLOOKUP($B1248,Insumos!$C:$G,2,FALSE))</f>
        <v>10</v>
      </c>
      <c r="E1248" s="57">
        <f>+IF(ISERROR(VLOOKUP($B1248,Insumos!$C:$G,5,FALSE)),"",VLOOKUP($B1248,Insumos!$C:$G,5,FALSE))</f>
        <v>1</v>
      </c>
      <c r="F1248" s="55" t="str">
        <f>+IF(ISERROR(VLOOKUP($B1248,Insumos!$C:$G,4,FALSE)),"",VLOOKUP($B1248,Insumos!$C:$G,4,FALSE))</f>
        <v>UNIDAD</v>
      </c>
      <c r="G1248" s="141">
        <v>2.0</v>
      </c>
      <c r="H1248" s="56">
        <f t="shared" si="39"/>
        <v>20</v>
      </c>
    </row>
    <row r="1249" ht="15.75" customHeight="1">
      <c r="A1249" s="53">
        <v>19.0</v>
      </c>
      <c r="B1249" s="55" t="s">
        <v>304</v>
      </c>
      <c r="C1249" s="55" t="str">
        <f>+IF(ISERROR(VLOOKUP($B1249,Insumos!$C:$G,3,FALSE)),"",VLOOKUP($B1249,Insumos!$C:$G,3,FALSE))</f>
        <v>UNIDAD</v>
      </c>
      <c r="D1249" s="56">
        <f>+IF(ISERROR(VLOOKUP($B1249,Insumos!$C:$G,2,FALSE)),"",VLOOKUP($B1249,Insumos!$C:$G,2,FALSE))</f>
        <v>9</v>
      </c>
      <c r="E1249" s="57">
        <f>+IF(ISERROR(VLOOKUP($B1249,Insumos!$C:$G,5,FALSE)),"",VLOOKUP($B1249,Insumos!$C:$G,5,FALSE))</f>
        <v>1</v>
      </c>
      <c r="F1249" s="55" t="str">
        <f>+IF(ISERROR(VLOOKUP($B1249,Insumos!$C:$G,4,FALSE)),"",VLOOKUP($B1249,Insumos!$C:$G,4,FALSE))</f>
        <v>UNIDAD</v>
      </c>
      <c r="G1249" s="141">
        <v>2.0</v>
      </c>
      <c r="H1249" s="56">
        <f t="shared" si="39"/>
        <v>18</v>
      </c>
    </row>
    <row r="1250" ht="15.75" customHeight="1">
      <c r="A1250" s="53">
        <v>20.0</v>
      </c>
      <c r="B1250" s="55" t="s">
        <v>315</v>
      </c>
      <c r="C1250" s="55" t="str">
        <f>+IF(ISERROR(VLOOKUP($B1250,Insumos!$C:$G,3,FALSE)),"",VLOOKUP($B1250,Insumos!$C:$G,3,FALSE))</f>
        <v>UNIDAD</v>
      </c>
      <c r="D1250" s="56">
        <f>+IF(ISERROR(VLOOKUP($B1250,Insumos!$C:$G,2,FALSE)),"",VLOOKUP($B1250,Insumos!$C:$G,2,FALSE))</f>
        <v>170</v>
      </c>
      <c r="E1250" s="57">
        <f>+IF(ISERROR(VLOOKUP($B1250,Insumos!$C:$G,5,FALSE)),"",VLOOKUP($B1250,Insumos!$C:$G,5,FALSE))</f>
        <v>1</v>
      </c>
      <c r="F1250" s="55" t="str">
        <f>+IF(ISERROR(VLOOKUP($B1250,Insumos!$C:$G,4,FALSE)),"",VLOOKUP($B1250,Insumos!$C:$G,4,FALSE))</f>
        <v>UNIDAD</v>
      </c>
      <c r="G1250" s="141">
        <v>1.0</v>
      </c>
      <c r="H1250" s="56">
        <f t="shared" si="39"/>
        <v>170</v>
      </c>
    </row>
    <row r="1251" ht="15.75" customHeight="1">
      <c r="A1251" s="53">
        <v>21.0</v>
      </c>
      <c r="B1251" s="153"/>
      <c r="C1251" s="55" t="str">
        <f>+IF(ISERROR(VLOOKUP($B1251,Insumos!$C:$G,3,FALSE)),"",VLOOKUP($B1251,Insumos!$C:$G,3,FALSE))</f>
        <v/>
      </c>
      <c r="D1251" s="56" t="str">
        <f>+IF(ISERROR(VLOOKUP($B1251,Insumos!$C:$G,2,FALSE)),"",VLOOKUP($B1251,Insumos!$C:$G,2,FALSE))</f>
        <v/>
      </c>
      <c r="E1251" s="57" t="str">
        <f>+IF(ISERROR(VLOOKUP($B1251,Insumos!$C:$G,5,FALSE)),"",VLOOKUP($B1251,Insumos!$C:$G,5,FALSE))</f>
        <v/>
      </c>
      <c r="F1251" s="55" t="str">
        <f>+IF(ISERROR(VLOOKUP($B1251,Insumos!$C:$G,4,FALSE)),"",VLOOKUP($B1251,Insumos!$C:$G,4,FALSE))</f>
        <v/>
      </c>
      <c r="G1251" s="141"/>
      <c r="H1251" s="56">
        <f t="shared" si="39"/>
        <v>0</v>
      </c>
    </row>
    <row r="1252" ht="15.75" customHeight="1">
      <c r="A1252" s="42"/>
      <c r="B1252" s="140"/>
      <c r="C1252" s="41"/>
      <c r="D1252" s="44"/>
      <c r="E1252" s="45"/>
      <c r="F1252" s="41"/>
      <c r="G1252" s="67" t="s">
        <v>566</v>
      </c>
      <c r="H1252" s="68">
        <f>+SUM(H1231:H1251)</f>
        <v>1680.74</v>
      </c>
    </row>
    <row r="1253" ht="15.75" customHeight="1">
      <c r="A1253" s="42"/>
      <c r="B1253" s="140"/>
      <c r="C1253" s="41"/>
      <c r="D1253" s="44"/>
      <c r="E1253" s="45"/>
      <c r="F1253" s="41"/>
      <c r="G1253" s="67" t="s">
        <v>569</v>
      </c>
      <c r="H1253" s="142">
        <f>+H1252/10</f>
        <v>168.074</v>
      </c>
    </row>
    <row r="1254" ht="15.75" customHeight="1">
      <c r="A1254" s="42"/>
      <c r="B1254" s="140"/>
      <c r="C1254" s="41"/>
      <c r="D1254" s="44"/>
      <c r="E1254" s="45"/>
      <c r="F1254" s="41"/>
      <c r="G1254" s="67" t="s">
        <v>570</v>
      </c>
      <c r="H1254" s="143">
        <f>(H1252+H1253)*1.19</f>
        <v>2200.08866</v>
      </c>
    </row>
    <row r="1255" ht="15.75" customHeight="1">
      <c r="A1255" s="42"/>
      <c r="B1255" s="140"/>
      <c r="C1255" s="41"/>
      <c r="D1255" s="44"/>
      <c r="E1255" s="45"/>
      <c r="F1255" s="41"/>
      <c r="G1255" s="67" t="s">
        <v>571</v>
      </c>
      <c r="H1255" s="144">
        <f>+H1254/H1256</f>
        <v>0.3666814433</v>
      </c>
    </row>
    <row r="1256" ht="15.75" customHeight="1">
      <c r="A1256" s="42"/>
      <c r="B1256" s="140"/>
      <c r="C1256" s="41"/>
      <c r="D1256" s="44"/>
      <c r="E1256" s="45"/>
      <c r="F1256" s="41"/>
      <c r="G1256" s="67" t="s">
        <v>572</v>
      </c>
      <c r="H1256" s="145">
        <v>6000.0</v>
      </c>
    </row>
    <row r="1257" ht="15.75" customHeight="1">
      <c r="H1257" s="159">
        <v>7500.0</v>
      </c>
    </row>
    <row r="1258" ht="15.75" customHeight="1"/>
    <row r="1259" ht="15.75" customHeight="1">
      <c r="A1259" s="138" t="s">
        <v>562</v>
      </c>
      <c r="B1259" s="139" t="s">
        <v>1094</v>
      </c>
      <c r="C1259" s="34"/>
      <c r="D1259" s="35"/>
      <c r="E1259" s="36"/>
      <c r="F1259" s="37"/>
      <c r="G1259" s="38"/>
      <c r="H1259" s="35"/>
    </row>
    <row r="1260" ht="15.75" customHeight="1">
      <c r="A1260" s="42"/>
      <c r="B1260" s="140"/>
      <c r="C1260" s="42"/>
      <c r="D1260" s="44"/>
      <c r="E1260" s="45"/>
      <c r="F1260" s="42"/>
      <c r="G1260" s="46"/>
      <c r="H1260" s="44"/>
    </row>
    <row r="1261" ht="15.75" customHeight="1">
      <c r="A1261" s="48" t="s">
        <v>476</v>
      </c>
      <c r="B1261" s="55" t="s">
        <v>477</v>
      </c>
      <c r="C1261" s="48" t="s">
        <v>478</v>
      </c>
      <c r="D1261" s="49" t="s">
        <v>564</v>
      </c>
      <c r="E1261" s="50" t="s">
        <v>10</v>
      </c>
      <c r="F1261" s="48" t="s">
        <v>480</v>
      </c>
      <c r="G1261" s="51" t="s">
        <v>481</v>
      </c>
      <c r="H1261" s="49" t="s">
        <v>565</v>
      </c>
    </row>
    <row r="1262" ht="15.75" customHeight="1">
      <c r="A1262" s="53">
        <v>1.0</v>
      </c>
      <c r="B1262" s="55" t="s">
        <v>425</v>
      </c>
      <c r="C1262" s="55" t="str">
        <f>+IF(ISERROR(VLOOKUP($B1262,Insumos!$C:$G,3,FALSE)),"",VLOOKUP($B1262,Insumos!$C:$G,3,FALSE))</f>
        <v>ROLL</v>
      </c>
      <c r="D1262" s="56">
        <f>+IF(ISERROR(VLOOKUP($B1262,Insumos!$C:$G,2,FALSE)),"",VLOOKUP($B1262,Insumos!$C:$G,2,FALSE))</f>
        <v>782.96</v>
      </c>
      <c r="E1262" s="57">
        <f>+IF(ISERROR(VLOOKUP($B1262,Insumos!$C:$G,5,FALSE)),"",VLOOKUP($B1262,Insumos!$C:$G,5,FALSE))</f>
        <v>1</v>
      </c>
      <c r="F1262" s="55" t="str">
        <f>+IF(ISERROR(VLOOKUP($B1262,Insumos!$C:$G,4,FALSE)),"",VLOOKUP($B1262,Insumos!$C:$G,4,FALSE))</f>
        <v>ROLL</v>
      </c>
      <c r="G1262" s="141">
        <v>1.0</v>
      </c>
      <c r="H1262" s="56">
        <f t="shared" ref="H1262:H1282" si="40">IF(ISERROR(ROUND(+D1262/E1262*G1262,2)),0,ROUND(+D1262/E1262*G1262,2))</f>
        <v>782.96</v>
      </c>
    </row>
    <row r="1263" ht="15.75" customHeight="1">
      <c r="A1263" s="53">
        <v>2.0</v>
      </c>
      <c r="B1263" s="55" t="s">
        <v>426</v>
      </c>
      <c r="C1263" s="55" t="str">
        <f>+IF(ISERROR(VLOOKUP($B1263,Insumos!$C:$G,3,FALSE)),"",VLOOKUP($B1263,Insumos!$C:$G,3,FALSE))</f>
        <v>ROLL</v>
      </c>
      <c r="D1263" s="56">
        <f>+IF(ISERROR(VLOOKUP($B1263,Insumos!$C:$G,2,FALSE)),"",VLOOKUP($B1263,Insumos!$C:$G,2,FALSE))</f>
        <v>777.14</v>
      </c>
      <c r="E1263" s="57">
        <f>+IF(ISERROR(VLOOKUP($B1263,Insumos!$C:$G,5,FALSE)),"",VLOOKUP($B1263,Insumos!$C:$G,5,FALSE))</f>
        <v>1</v>
      </c>
      <c r="F1263" s="55" t="str">
        <f>+IF(ISERROR(VLOOKUP($B1263,Insumos!$C:$G,4,FALSE)),"",VLOOKUP($B1263,Insumos!$C:$G,4,FALSE))</f>
        <v>ROLL</v>
      </c>
      <c r="G1263" s="141">
        <v>1.0</v>
      </c>
      <c r="H1263" s="56">
        <f t="shared" si="40"/>
        <v>777.14</v>
      </c>
    </row>
    <row r="1264" ht="15.75" customHeight="1">
      <c r="A1264" s="53">
        <v>3.0</v>
      </c>
      <c r="B1264" s="55" t="s">
        <v>132</v>
      </c>
      <c r="C1264" s="55" t="str">
        <f>+IF(ISERROR(VLOOKUP($B1264,Insumos!$C:$G,3,FALSE)),"",VLOOKUP($B1264,Insumos!$C:$G,3,FALSE))</f>
        <v>UNIDAD</v>
      </c>
      <c r="D1264" s="56">
        <f>+IF(ISERROR(VLOOKUP($B1264,Insumos!$C:$G,2,FALSE)),"",VLOOKUP($B1264,Insumos!$C:$G,2,FALSE))</f>
        <v>180</v>
      </c>
      <c r="E1264" s="57">
        <f>+IF(ISERROR(VLOOKUP($B1264,Insumos!$C:$G,5,FALSE)),"",VLOOKUP($B1264,Insumos!$C:$G,5,FALSE))</f>
        <v>1</v>
      </c>
      <c r="F1264" s="55" t="str">
        <f>+IF(ISERROR(VLOOKUP($B1264,Insumos!$C:$G,4,FALSE)),"",VLOOKUP($B1264,Insumos!$C:$G,4,FALSE))</f>
        <v>UNIDAD</v>
      </c>
      <c r="G1264" s="141">
        <v>1.0</v>
      </c>
      <c r="H1264" s="56">
        <f t="shared" si="40"/>
        <v>180</v>
      </c>
    </row>
    <row r="1265" ht="15.75" customHeight="1">
      <c r="A1265" s="53">
        <v>4.0</v>
      </c>
      <c r="B1265" s="55" t="s">
        <v>305</v>
      </c>
      <c r="C1265" s="55" t="str">
        <f>+IF(ISERROR(VLOOKUP($B1265,Insumos!$C:$G,3,FALSE)),"",VLOOKUP($B1265,Insumos!$C:$G,3,FALSE))</f>
        <v>UNIDAD</v>
      </c>
      <c r="D1265" s="56">
        <f>+IF(ISERROR(VLOOKUP($B1265,Insumos!$C:$G,2,FALSE)),"",VLOOKUP($B1265,Insumos!$C:$G,2,FALSE))</f>
        <v>52</v>
      </c>
      <c r="E1265" s="57">
        <f>+IF(ISERROR(VLOOKUP($B1265,Insumos!$C:$G,5,FALSE)),"",VLOOKUP($B1265,Insumos!$C:$G,5,FALSE))</f>
        <v>1</v>
      </c>
      <c r="F1265" s="55" t="str">
        <f>+IF(ISERROR(VLOOKUP($B1265,Insumos!$C:$G,4,FALSE)),"",VLOOKUP($B1265,Insumos!$C:$G,4,FALSE))</f>
        <v>UNIDAD</v>
      </c>
      <c r="G1265" s="141">
        <v>1.0</v>
      </c>
      <c r="H1265" s="56">
        <f t="shared" si="40"/>
        <v>52</v>
      </c>
    </row>
    <row r="1266" ht="15.75" customHeight="1">
      <c r="A1266" s="53">
        <v>5.0</v>
      </c>
      <c r="B1266" s="55" t="s">
        <v>309</v>
      </c>
      <c r="C1266" s="55" t="str">
        <f>+IF(ISERROR(VLOOKUP($B1266,Insumos!$C:$G,3,FALSE)),"",VLOOKUP($B1266,Insumos!$C:$G,3,FALSE))</f>
        <v>UNIDAD</v>
      </c>
      <c r="D1266" s="56">
        <f>+IF(ISERROR(VLOOKUP($B1266,Insumos!$C:$G,2,FALSE)),"",VLOOKUP($B1266,Insumos!$C:$G,2,FALSE))</f>
        <v>23.53</v>
      </c>
      <c r="E1266" s="57">
        <f>+IF(ISERROR(VLOOKUP($B1266,Insumos!$C:$G,5,FALSE)),"",VLOOKUP($B1266,Insumos!$C:$G,5,FALSE))</f>
        <v>1</v>
      </c>
      <c r="F1266" s="55" t="str">
        <f>+IF(ISERROR(VLOOKUP($B1266,Insumos!$C:$G,4,FALSE)),"",VLOOKUP($B1266,Insumos!$C:$G,4,FALSE))</f>
        <v>UNIDAD</v>
      </c>
      <c r="G1266" s="141">
        <v>1.0</v>
      </c>
      <c r="H1266" s="56">
        <f t="shared" si="40"/>
        <v>23.53</v>
      </c>
    </row>
    <row r="1267" ht="15.75" customHeight="1">
      <c r="A1267" s="53">
        <v>6.0</v>
      </c>
      <c r="B1267" s="55" t="s">
        <v>310</v>
      </c>
      <c r="C1267" s="55" t="str">
        <f>+IF(ISERROR(VLOOKUP($B1267,Insumos!$C:$G,3,FALSE)),"",VLOOKUP($B1267,Insumos!$C:$G,3,FALSE))</f>
        <v>UNIDAD</v>
      </c>
      <c r="D1267" s="56">
        <f>+IF(ISERROR(VLOOKUP($B1267,Insumos!$C:$G,2,FALSE)),"",VLOOKUP($B1267,Insumos!$C:$G,2,FALSE))</f>
        <v>15.13</v>
      </c>
      <c r="E1267" s="57">
        <f>+IF(ISERROR(VLOOKUP($B1267,Insumos!$C:$G,5,FALSE)),"",VLOOKUP($B1267,Insumos!$C:$G,5,FALSE))</f>
        <v>1</v>
      </c>
      <c r="F1267" s="55" t="str">
        <f>+IF(ISERROR(VLOOKUP($B1267,Insumos!$C:$G,4,FALSE)),"",VLOOKUP($B1267,Insumos!$C:$G,4,FALSE))</f>
        <v>UNIDAD</v>
      </c>
      <c r="G1267" s="141">
        <v>1.0</v>
      </c>
      <c r="H1267" s="56">
        <f t="shared" si="40"/>
        <v>15.13</v>
      </c>
    </row>
    <row r="1268" ht="15.75" customHeight="1">
      <c r="A1268" s="53">
        <v>7.0</v>
      </c>
      <c r="B1268" s="55" t="s">
        <v>314</v>
      </c>
      <c r="C1268" s="55" t="str">
        <f>+IF(ISERROR(VLOOKUP($B1268,Insumos!$C:$G,3,FALSE)),"",VLOOKUP($B1268,Insumos!$C:$G,3,FALSE))</f>
        <v>UNIDAD</v>
      </c>
      <c r="D1268" s="56">
        <f>+IF(ISERROR(VLOOKUP($B1268,Insumos!$C:$G,2,FALSE)),"",VLOOKUP($B1268,Insumos!$C:$G,2,FALSE))</f>
        <v>10.5</v>
      </c>
      <c r="E1268" s="57">
        <f>+IF(ISERROR(VLOOKUP($B1268,Insumos!$C:$G,5,FALSE)),"",VLOOKUP($B1268,Insumos!$C:$G,5,FALSE))</f>
        <v>1</v>
      </c>
      <c r="F1268" s="55" t="str">
        <f>+IF(ISERROR(VLOOKUP($B1268,Insumos!$C:$G,4,FALSE)),"",VLOOKUP($B1268,Insumos!$C:$G,4,FALSE))</f>
        <v>UNIDAD</v>
      </c>
      <c r="G1268" s="141">
        <v>3.0</v>
      </c>
      <c r="H1268" s="56">
        <f t="shared" si="40"/>
        <v>31.5</v>
      </c>
    </row>
    <row r="1269" ht="15.75" customHeight="1">
      <c r="A1269" s="53">
        <v>8.0</v>
      </c>
      <c r="B1269" s="55" t="s">
        <v>311</v>
      </c>
      <c r="C1269" s="55" t="str">
        <f>+IF(ISERROR(VLOOKUP($B1269,Insumos!$C:$G,3,FALSE)),"",VLOOKUP($B1269,Insumos!$C:$G,3,FALSE))</f>
        <v>UNIDAD</v>
      </c>
      <c r="D1269" s="56">
        <f>+IF(ISERROR(VLOOKUP($B1269,Insumos!$C:$G,2,FALSE)),"",VLOOKUP($B1269,Insumos!$C:$G,2,FALSE))</f>
        <v>75.25</v>
      </c>
      <c r="E1269" s="57">
        <f>+IF(ISERROR(VLOOKUP($B1269,Insumos!$C:$G,5,FALSE)),"",VLOOKUP($B1269,Insumos!$C:$G,5,FALSE))</f>
        <v>1</v>
      </c>
      <c r="F1269" s="55" t="str">
        <f>+IF(ISERROR(VLOOKUP($B1269,Insumos!$C:$G,4,FALSE)),"",VLOOKUP($B1269,Insumos!$C:$G,4,FALSE))</f>
        <v>UNIDAD</v>
      </c>
      <c r="G1269" s="141">
        <v>2.0</v>
      </c>
      <c r="H1269" s="56">
        <f t="shared" si="40"/>
        <v>150.5</v>
      </c>
    </row>
    <row r="1270" ht="15.75" customHeight="1">
      <c r="A1270" s="53">
        <v>9.0</v>
      </c>
      <c r="B1270" s="55" t="s">
        <v>312</v>
      </c>
      <c r="C1270" s="55" t="str">
        <f>+IF(ISERROR(VLOOKUP($B1270,Insumos!$C:$G,3,FALSE)),"",VLOOKUP($B1270,Insumos!$C:$G,3,FALSE))</f>
        <v>UNIDAD</v>
      </c>
      <c r="D1270" s="56">
        <f>+IF(ISERROR(VLOOKUP($B1270,Insumos!$C:$G,2,FALSE)),"",VLOOKUP($B1270,Insumos!$C:$G,2,FALSE))</f>
        <v>90.25</v>
      </c>
      <c r="E1270" s="57">
        <f>+IF(ISERROR(VLOOKUP($B1270,Insumos!$C:$G,5,FALSE)),"",VLOOKUP($B1270,Insumos!$C:$G,5,FALSE))</f>
        <v>1</v>
      </c>
      <c r="F1270" s="55" t="str">
        <f>+IF(ISERROR(VLOOKUP($B1270,Insumos!$C:$G,4,FALSE)),"",VLOOKUP($B1270,Insumos!$C:$G,4,FALSE))</f>
        <v>UNIDAD</v>
      </c>
      <c r="G1270" s="141">
        <v>1.0</v>
      </c>
      <c r="H1270" s="56">
        <f t="shared" si="40"/>
        <v>90.25</v>
      </c>
    </row>
    <row r="1271" ht="15.75" customHeight="1">
      <c r="A1271" s="53">
        <v>10.0</v>
      </c>
      <c r="B1271" s="55" t="s">
        <v>313</v>
      </c>
      <c r="C1271" s="55" t="str">
        <f>+IF(ISERROR(VLOOKUP($B1271,Insumos!$C:$G,3,FALSE)),"",VLOOKUP($B1271,Insumos!$C:$G,3,FALSE))</f>
        <v>GRAMOS</v>
      </c>
      <c r="D1271" s="56">
        <f>+IF(ISERROR(VLOOKUP($B1271,Insumos!$C:$G,2,FALSE)),"",VLOOKUP($B1271,Insumos!$C:$G,2,FALSE))</f>
        <v>6750</v>
      </c>
      <c r="E1271" s="57">
        <f>+IF(ISERROR(VLOOKUP($B1271,Insumos!$C:$G,5,FALSE)),"",VLOOKUP($B1271,Insumos!$C:$G,5,FALSE))</f>
        <v>1000</v>
      </c>
      <c r="F1271" s="55" t="str">
        <f>+IF(ISERROR(VLOOKUP($B1271,Insumos!$C:$G,4,FALSE)),"",VLOOKUP($B1271,Insumos!$C:$G,4,FALSE))</f>
        <v>GRAMOS</v>
      </c>
      <c r="G1271" s="141">
        <v>8.0</v>
      </c>
      <c r="H1271" s="56">
        <f t="shared" si="40"/>
        <v>54</v>
      </c>
    </row>
    <row r="1272" ht="15.75" customHeight="1">
      <c r="A1272" s="53">
        <v>11.0</v>
      </c>
      <c r="B1272" s="55" t="s">
        <v>156</v>
      </c>
      <c r="C1272" s="55" t="str">
        <f>+IF(ISERROR(VLOOKUP($B1272,Insumos!$C:$G,3,FALSE)),"",VLOOKUP($B1272,Insumos!$C:$G,3,FALSE))</f>
        <v>GRAMOS</v>
      </c>
      <c r="D1272" s="56">
        <f>+IF(ISERROR(VLOOKUP($B1272,Insumos!$C:$G,2,FALSE)),"",VLOOKUP($B1272,Insumos!$C:$G,2,FALSE))</f>
        <v>909</v>
      </c>
      <c r="E1272" s="57">
        <f>+IF(ISERROR(VLOOKUP($B1272,Insumos!$C:$G,5,FALSE)),"",VLOOKUP($B1272,Insumos!$C:$G,5,FALSE))</f>
        <v>1000</v>
      </c>
      <c r="F1272" s="55" t="str">
        <f>+IF(ISERROR(VLOOKUP($B1272,Insumos!$C:$G,4,FALSE)),"",VLOOKUP($B1272,Insumos!$C:$G,4,FALSE))</f>
        <v>GRAMOS</v>
      </c>
      <c r="G1272" s="141">
        <v>8.0</v>
      </c>
      <c r="H1272" s="56">
        <f t="shared" si="40"/>
        <v>7.27</v>
      </c>
    </row>
    <row r="1273" ht="15.75" customHeight="1">
      <c r="A1273" s="53">
        <v>12.0</v>
      </c>
      <c r="B1273" s="55" t="s">
        <v>303</v>
      </c>
      <c r="C1273" s="55" t="str">
        <f>+IF(ISERROR(VLOOKUP($B1273,Insumos!$C:$G,3,FALSE)),"",VLOOKUP($B1273,Insumos!$C:$G,3,FALSE))</f>
        <v>UNIDAD</v>
      </c>
      <c r="D1273" s="56">
        <f>+IF(ISERROR(VLOOKUP($B1273,Insumos!$C:$G,2,FALSE)),"",VLOOKUP($B1273,Insumos!$C:$G,2,FALSE))</f>
        <v>10</v>
      </c>
      <c r="E1273" s="57">
        <f>+IF(ISERROR(VLOOKUP($B1273,Insumos!$C:$G,5,FALSE)),"",VLOOKUP($B1273,Insumos!$C:$G,5,FALSE))</f>
        <v>1</v>
      </c>
      <c r="F1273" s="55" t="str">
        <f>+IF(ISERROR(VLOOKUP($B1273,Insumos!$C:$G,4,FALSE)),"",VLOOKUP($B1273,Insumos!$C:$G,4,FALSE))</f>
        <v>UNIDAD</v>
      </c>
      <c r="G1273" s="141">
        <v>2.0</v>
      </c>
      <c r="H1273" s="56">
        <f t="shared" si="40"/>
        <v>20</v>
      </c>
    </row>
    <row r="1274" ht="15.75" customHeight="1">
      <c r="A1274" s="53">
        <v>13.0</v>
      </c>
      <c r="B1274" s="55" t="s">
        <v>304</v>
      </c>
      <c r="C1274" s="55" t="str">
        <f>+IF(ISERROR(VLOOKUP($B1274,Insumos!$C:$G,3,FALSE)),"",VLOOKUP($B1274,Insumos!$C:$G,3,FALSE))</f>
        <v>UNIDAD</v>
      </c>
      <c r="D1274" s="56">
        <f>+IF(ISERROR(VLOOKUP($B1274,Insumos!$C:$G,2,FALSE)),"",VLOOKUP($B1274,Insumos!$C:$G,2,FALSE))</f>
        <v>9</v>
      </c>
      <c r="E1274" s="57">
        <f>+IF(ISERROR(VLOOKUP($B1274,Insumos!$C:$G,5,FALSE)),"",VLOOKUP($B1274,Insumos!$C:$G,5,FALSE))</f>
        <v>1</v>
      </c>
      <c r="F1274" s="55" t="str">
        <f>+IF(ISERROR(VLOOKUP($B1274,Insumos!$C:$G,4,FALSE)),"",VLOOKUP($B1274,Insumos!$C:$G,4,FALSE))</f>
        <v>UNIDAD</v>
      </c>
      <c r="G1274" s="141">
        <v>2.0</v>
      </c>
      <c r="H1274" s="56">
        <f t="shared" si="40"/>
        <v>18</v>
      </c>
    </row>
    <row r="1275" ht="15.75" customHeight="1">
      <c r="A1275" s="53">
        <v>14.0</v>
      </c>
      <c r="B1275" s="55" t="s">
        <v>315</v>
      </c>
      <c r="C1275" s="55" t="str">
        <f>+IF(ISERROR(VLOOKUP($B1275,Insumos!$C:$G,3,FALSE)),"",VLOOKUP($B1275,Insumos!$C:$G,3,FALSE))</f>
        <v>UNIDAD</v>
      </c>
      <c r="D1275" s="56">
        <f>+IF(ISERROR(VLOOKUP($B1275,Insumos!$C:$G,2,FALSE)),"",VLOOKUP($B1275,Insumos!$C:$G,2,FALSE))</f>
        <v>170</v>
      </c>
      <c r="E1275" s="57">
        <f>+IF(ISERROR(VLOOKUP($B1275,Insumos!$C:$G,5,FALSE)),"",VLOOKUP($B1275,Insumos!$C:$G,5,FALSE))</f>
        <v>1</v>
      </c>
      <c r="F1275" s="55" t="str">
        <f>+IF(ISERROR(VLOOKUP($B1275,Insumos!$C:$G,4,FALSE)),"",VLOOKUP($B1275,Insumos!$C:$G,4,FALSE))</f>
        <v>UNIDAD</v>
      </c>
      <c r="G1275" s="141">
        <v>1.0</v>
      </c>
      <c r="H1275" s="56">
        <f t="shared" si="40"/>
        <v>170</v>
      </c>
    </row>
    <row r="1276" ht="15.75" customHeight="1">
      <c r="A1276" s="53">
        <v>15.0</v>
      </c>
      <c r="B1276" s="55" t="s">
        <v>133</v>
      </c>
      <c r="C1276" s="55" t="str">
        <f>+IF(ISERROR(VLOOKUP($B1276,Insumos!$C:$G,3,FALSE)),"",VLOOKUP($B1276,Insumos!$C:$G,3,FALSE))</f>
        <v>UNIDAD</v>
      </c>
      <c r="D1276" s="56">
        <f>+IF(ISERROR(VLOOKUP($B1276,Insumos!$C:$G,2,FALSE)),"",VLOOKUP($B1276,Insumos!$C:$G,2,FALSE))</f>
        <v>110</v>
      </c>
      <c r="E1276" s="57">
        <f>+IF(ISERROR(VLOOKUP($B1276,Insumos!$C:$G,5,FALSE)),"",VLOOKUP($B1276,Insumos!$C:$G,5,FALSE))</f>
        <v>1</v>
      </c>
      <c r="F1276" s="55" t="str">
        <f>+IF(ISERROR(VLOOKUP($B1276,Insumos!$C:$G,4,FALSE)),"",VLOOKUP($B1276,Insumos!$C:$G,4,FALSE))</f>
        <v>UNIDAD</v>
      </c>
      <c r="G1276" s="141">
        <v>1.0</v>
      </c>
      <c r="H1276" s="56">
        <f t="shared" si="40"/>
        <v>110</v>
      </c>
    </row>
    <row r="1277" ht="15.75" customHeight="1">
      <c r="A1277" s="53">
        <v>16.0</v>
      </c>
      <c r="B1277" s="153"/>
      <c r="C1277" s="55" t="str">
        <f>+IF(ISERROR(VLOOKUP($B1277,Insumos!$C:$G,3,FALSE)),"",VLOOKUP($B1277,Insumos!$C:$G,3,FALSE))</f>
        <v/>
      </c>
      <c r="D1277" s="56" t="str">
        <f>+IF(ISERROR(VLOOKUP($B1277,Insumos!$C:$G,2,FALSE)),"",VLOOKUP($B1277,Insumos!$C:$G,2,FALSE))</f>
        <v/>
      </c>
      <c r="E1277" s="57" t="str">
        <f>+IF(ISERROR(VLOOKUP($B1277,Insumos!$C:$G,5,FALSE)),"",VLOOKUP($B1277,Insumos!$C:$G,5,FALSE))</f>
        <v/>
      </c>
      <c r="F1277" s="55" t="str">
        <f>+IF(ISERROR(VLOOKUP($B1277,Insumos!$C:$G,4,FALSE)),"",VLOOKUP($B1277,Insumos!$C:$G,4,FALSE))</f>
        <v/>
      </c>
      <c r="G1277" s="141"/>
      <c r="H1277" s="56">
        <f t="shared" si="40"/>
        <v>0</v>
      </c>
    </row>
    <row r="1278" ht="15.75" customHeight="1">
      <c r="A1278" s="53">
        <v>17.0</v>
      </c>
      <c r="B1278" s="153"/>
      <c r="C1278" s="55" t="str">
        <f>+IF(ISERROR(VLOOKUP($B1278,Insumos!$C:$G,3,FALSE)),"",VLOOKUP($B1278,Insumos!$C:$G,3,FALSE))</f>
        <v/>
      </c>
      <c r="D1278" s="56" t="str">
        <f>+IF(ISERROR(VLOOKUP($B1278,Insumos!$C:$G,2,FALSE)),"",VLOOKUP($B1278,Insumos!$C:$G,2,FALSE))</f>
        <v/>
      </c>
      <c r="E1278" s="57" t="str">
        <f>+IF(ISERROR(VLOOKUP($B1278,Insumos!$C:$G,5,FALSE)),"",VLOOKUP($B1278,Insumos!$C:$G,5,FALSE))</f>
        <v/>
      </c>
      <c r="F1278" s="55" t="str">
        <f>+IF(ISERROR(VLOOKUP($B1278,Insumos!$C:$G,4,FALSE)),"",VLOOKUP($B1278,Insumos!$C:$G,4,FALSE))</f>
        <v/>
      </c>
      <c r="G1278" s="141"/>
      <c r="H1278" s="56">
        <f t="shared" si="40"/>
        <v>0</v>
      </c>
    </row>
    <row r="1279" ht="15.75" customHeight="1">
      <c r="A1279" s="53">
        <v>18.0</v>
      </c>
      <c r="B1279" s="153"/>
      <c r="C1279" s="55" t="str">
        <f>+IF(ISERROR(VLOOKUP($B1279,Insumos!$C:$G,3,FALSE)),"",VLOOKUP($B1279,Insumos!$C:$G,3,FALSE))</f>
        <v/>
      </c>
      <c r="D1279" s="56" t="str">
        <f>+IF(ISERROR(VLOOKUP($B1279,Insumos!$C:$G,2,FALSE)),"",VLOOKUP($B1279,Insumos!$C:$G,2,FALSE))</f>
        <v/>
      </c>
      <c r="E1279" s="57" t="str">
        <f>+IF(ISERROR(VLOOKUP($B1279,Insumos!$C:$G,5,FALSE)),"",VLOOKUP($B1279,Insumos!$C:$G,5,FALSE))</f>
        <v/>
      </c>
      <c r="F1279" s="55" t="str">
        <f>+IF(ISERROR(VLOOKUP($B1279,Insumos!$C:$G,4,FALSE)),"",VLOOKUP($B1279,Insumos!$C:$G,4,FALSE))</f>
        <v/>
      </c>
      <c r="G1279" s="141"/>
      <c r="H1279" s="56">
        <f t="shared" si="40"/>
        <v>0</v>
      </c>
    </row>
    <row r="1280" ht="15.75" customHeight="1">
      <c r="A1280" s="53">
        <v>19.0</v>
      </c>
      <c r="B1280" s="153"/>
      <c r="C1280" s="55" t="str">
        <f>+IF(ISERROR(VLOOKUP($B1280,Insumos!$C:$G,3,FALSE)),"",VLOOKUP($B1280,Insumos!$C:$G,3,FALSE))</f>
        <v/>
      </c>
      <c r="D1280" s="56" t="str">
        <f>+IF(ISERROR(VLOOKUP($B1280,Insumos!$C:$G,2,FALSE)),"",VLOOKUP($B1280,Insumos!$C:$G,2,FALSE))</f>
        <v/>
      </c>
      <c r="E1280" s="57" t="str">
        <f>+IF(ISERROR(VLOOKUP($B1280,Insumos!$C:$G,5,FALSE)),"",VLOOKUP($B1280,Insumos!$C:$G,5,FALSE))</f>
        <v/>
      </c>
      <c r="F1280" s="55" t="str">
        <f>+IF(ISERROR(VLOOKUP($B1280,Insumos!$C:$G,4,FALSE)),"",VLOOKUP($B1280,Insumos!$C:$G,4,FALSE))</f>
        <v/>
      </c>
      <c r="G1280" s="141"/>
      <c r="H1280" s="56">
        <f t="shared" si="40"/>
        <v>0</v>
      </c>
    </row>
    <row r="1281" ht="15.75" customHeight="1">
      <c r="A1281" s="53">
        <v>20.0</v>
      </c>
      <c r="B1281" s="153"/>
      <c r="C1281" s="55" t="str">
        <f>+IF(ISERROR(VLOOKUP($B1281,Insumos!$C:$G,3,FALSE)),"",VLOOKUP($B1281,Insumos!$C:$G,3,FALSE))</f>
        <v/>
      </c>
      <c r="D1281" s="56" t="str">
        <f>+IF(ISERROR(VLOOKUP($B1281,Insumos!$C:$G,2,FALSE)),"",VLOOKUP($B1281,Insumos!$C:$G,2,FALSE))</f>
        <v/>
      </c>
      <c r="E1281" s="57" t="str">
        <f>+IF(ISERROR(VLOOKUP($B1281,Insumos!$C:$G,5,FALSE)),"",VLOOKUP($B1281,Insumos!$C:$G,5,FALSE))</f>
        <v/>
      </c>
      <c r="F1281" s="55" t="str">
        <f>+IF(ISERROR(VLOOKUP($B1281,Insumos!$C:$G,4,FALSE)),"",VLOOKUP($B1281,Insumos!$C:$G,4,FALSE))</f>
        <v/>
      </c>
      <c r="G1281" s="141"/>
      <c r="H1281" s="56">
        <f t="shared" si="40"/>
        <v>0</v>
      </c>
    </row>
    <row r="1282" ht="15.75" customHeight="1">
      <c r="A1282" s="53">
        <v>21.0</v>
      </c>
      <c r="B1282" s="153"/>
      <c r="C1282" s="55" t="str">
        <f>+IF(ISERROR(VLOOKUP($B1282,Insumos!$C:$G,3,FALSE)),"",VLOOKUP($B1282,Insumos!$C:$G,3,FALSE))</f>
        <v/>
      </c>
      <c r="D1282" s="56" t="str">
        <f>+IF(ISERROR(VLOOKUP($B1282,Insumos!$C:$G,2,FALSE)),"",VLOOKUP($B1282,Insumos!$C:$G,2,FALSE))</f>
        <v/>
      </c>
      <c r="E1282" s="57" t="str">
        <f>+IF(ISERROR(VLOOKUP($B1282,Insumos!$C:$G,5,FALSE)),"",VLOOKUP($B1282,Insumos!$C:$G,5,FALSE))</f>
        <v/>
      </c>
      <c r="F1282" s="55" t="str">
        <f>+IF(ISERROR(VLOOKUP($B1282,Insumos!$C:$G,4,FALSE)),"",VLOOKUP($B1282,Insumos!$C:$G,4,FALSE))</f>
        <v/>
      </c>
      <c r="G1282" s="141"/>
      <c r="H1282" s="56">
        <f t="shared" si="40"/>
        <v>0</v>
      </c>
    </row>
    <row r="1283" ht="15.75" customHeight="1">
      <c r="A1283" s="42"/>
      <c r="B1283" s="140"/>
      <c r="C1283" s="41"/>
      <c r="D1283" s="44"/>
      <c r="E1283" s="45"/>
      <c r="F1283" s="41"/>
      <c r="G1283" s="67" t="s">
        <v>566</v>
      </c>
      <c r="H1283" s="68">
        <f>+SUM(H1262:H1282)</f>
        <v>2482.28</v>
      </c>
    </row>
    <row r="1284" ht="15.75" customHeight="1">
      <c r="A1284" s="42"/>
      <c r="B1284" s="140"/>
      <c r="C1284" s="41"/>
      <c r="D1284" s="44"/>
      <c r="E1284" s="45"/>
      <c r="F1284" s="41"/>
      <c r="G1284" s="67" t="s">
        <v>569</v>
      </c>
      <c r="H1284" s="142">
        <f>+H1283/10</f>
        <v>248.228</v>
      </c>
    </row>
    <row r="1285" ht="15.75" customHeight="1">
      <c r="A1285" s="42"/>
      <c r="B1285" s="140"/>
      <c r="C1285" s="41"/>
      <c r="D1285" s="44"/>
      <c r="E1285" s="45"/>
      <c r="F1285" s="41"/>
      <c r="G1285" s="67" t="s">
        <v>570</v>
      </c>
      <c r="H1285" s="143">
        <f>(H1283+H1284)*1.19</f>
        <v>3249.30452</v>
      </c>
    </row>
    <row r="1286" ht="15.75" customHeight="1">
      <c r="A1286" s="42"/>
      <c r="B1286" s="140"/>
      <c r="C1286" s="41"/>
      <c r="D1286" s="44"/>
      <c r="E1286" s="45"/>
      <c r="F1286" s="41"/>
      <c r="G1286" s="67" t="s">
        <v>571</v>
      </c>
      <c r="H1286" s="144">
        <f>+H1285/H1287</f>
        <v>0.3252557077</v>
      </c>
    </row>
    <row r="1287" ht="15.75" customHeight="1">
      <c r="A1287" s="42"/>
      <c r="B1287" s="140"/>
      <c r="C1287" s="41"/>
      <c r="D1287" s="44"/>
      <c r="E1287" s="45"/>
      <c r="F1287" s="41"/>
      <c r="G1287" s="67" t="s">
        <v>572</v>
      </c>
      <c r="H1287" s="145">
        <v>9990.0</v>
      </c>
    </row>
    <row r="1288" ht="15.75" customHeight="1"/>
    <row r="1289" ht="15.75" customHeight="1"/>
    <row r="1290" ht="15.75" customHeight="1">
      <c r="A1290" s="138" t="s">
        <v>562</v>
      </c>
      <c r="B1290" s="139" t="s">
        <v>1095</v>
      </c>
      <c r="C1290" s="34"/>
      <c r="D1290" s="35"/>
      <c r="E1290" s="36"/>
      <c r="F1290" s="37"/>
      <c r="G1290" s="38"/>
      <c r="H1290" s="35"/>
    </row>
    <row r="1291" ht="15.75" customHeight="1">
      <c r="A1291" s="42"/>
      <c r="B1291" s="140"/>
      <c r="C1291" s="42"/>
      <c r="D1291" s="44"/>
      <c r="E1291" s="45"/>
      <c r="F1291" s="42"/>
      <c r="G1291" s="46"/>
      <c r="H1291" s="44"/>
    </row>
    <row r="1292" ht="15.75" customHeight="1">
      <c r="A1292" s="48" t="s">
        <v>476</v>
      </c>
      <c r="B1292" s="48" t="s">
        <v>477</v>
      </c>
      <c r="C1292" s="48" t="s">
        <v>478</v>
      </c>
      <c r="D1292" s="49" t="s">
        <v>564</v>
      </c>
      <c r="E1292" s="50" t="s">
        <v>10</v>
      </c>
      <c r="F1292" s="48" t="s">
        <v>480</v>
      </c>
      <c r="G1292" s="51" t="s">
        <v>481</v>
      </c>
      <c r="H1292" s="49" t="s">
        <v>565</v>
      </c>
    </row>
    <row r="1293" ht="15.75" customHeight="1">
      <c r="A1293" s="53">
        <v>1.0</v>
      </c>
      <c r="B1293" s="55" t="s">
        <v>427</v>
      </c>
      <c r="C1293" s="55" t="str">
        <f>+IF(ISERROR(VLOOKUP($B1293,Insumos!$C:$G,3,FALSE)),"",VLOOKUP($B1293,Insumos!$C:$G,3,FALSE))</f>
        <v>ROLL</v>
      </c>
      <c r="D1293" s="56">
        <f>+IF(ISERROR(VLOOKUP($B1293,Insumos!$C:$G,2,FALSE)),"",VLOOKUP($B1293,Insumos!$C:$G,2,FALSE))</f>
        <v>707.36</v>
      </c>
      <c r="E1293" s="57">
        <f>+IF(ISERROR(VLOOKUP($B1293,Insumos!$C:$G,5,FALSE)),"",VLOOKUP($B1293,Insumos!$C:$G,5,FALSE))</f>
        <v>1</v>
      </c>
      <c r="F1293" s="55" t="str">
        <f>+IF(ISERROR(VLOOKUP($B1293,Insumos!$C:$G,4,FALSE)),"",VLOOKUP($B1293,Insumos!$C:$G,4,FALSE))</f>
        <v>ROLL</v>
      </c>
      <c r="G1293" s="141">
        <v>1.0</v>
      </c>
      <c r="H1293" s="56">
        <f t="shared" ref="H1293:H1313" si="41">IF(ISERROR(ROUND(+D1293/E1293*G1293,2)),0,ROUND(+D1293/E1293*G1293,2))</f>
        <v>707.36</v>
      </c>
    </row>
    <row r="1294" ht="15.75" customHeight="1">
      <c r="A1294" s="53">
        <v>2.0</v>
      </c>
      <c r="B1294" s="55" t="s">
        <v>428</v>
      </c>
      <c r="C1294" s="55" t="str">
        <f>+IF(ISERROR(VLOOKUP($B1294,Insumos!$C:$G,3,FALSE)),"",VLOOKUP($B1294,Insumos!$C:$G,3,FALSE))</f>
        <v>ROLL</v>
      </c>
      <c r="D1294" s="56">
        <f>+IF(ISERROR(VLOOKUP($B1294,Insumos!$C:$G,2,FALSE)),"",VLOOKUP($B1294,Insumos!$C:$G,2,FALSE))</f>
        <v>387.9</v>
      </c>
      <c r="E1294" s="57">
        <f>+IF(ISERROR(VLOOKUP($B1294,Insumos!$C:$G,5,FALSE)),"",VLOOKUP($B1294,Insumos!$C:$G,5,FALSE))</f>
        <v>1</v>
      </c>
      <c r="F1294" s="55" t="str">
        <f>+IF(ISERROR(VLOOKUP($B1294,Insumos!$C:$G,4,FALSE)),"",VLOOKUP($B1294,Insumos!$C:$G,4,FALSE))</f>
        <v>ROLL</v>
      </c>
      <c r="G1294" s="141">
        <v>1.0</v>
      </c>
      <c r="H1294" s="56">
        <f t="shared" si="41"/>
        <v>387.9</v>
      </c>
    </row>
    <row r="1295" ht="15.75" customHeight="1">
      <c r="A1295" s="53">
        <v>3.0</v>
      </c>
      <c r="B1295" s="55" t="s">
        <v>429</v>
      </c>
      <c r="C1295" s="55" t="str">
        <f>+IF(ISERROR(VLOOKUP($B1295,Insumos!$C:$G,3,FALSE)),"",VLOOKUP($B1295,Insumos!$C:$G,3,FALSE))</f>
        <v>ROLL</v>
      </c>
      <c r="D1295" s="56">
        <f>+IF(ISERROR(VLOOKUP($B1295,Insumos!$C:$G,2,FALSE)),"",VLOOKUP($B1295,Insumos!$C:$G,2,FALSE))</f>
        <v>399.62</v>
      </c>
      <c r="E1295" s="57">
        <f>+IF(ISERROR(VLOOKUP($B1295,Insumos!$C:$G,5,FALSE)),"",VLOOKUP($B1295,Insumos!$C:$G,5,FALSE))</f>
        <v>1</v>
      </c>
      <c r="F1295" s="55" t="str">
        <f>+IF(ISERROR(VLOOKUP($B1295,Insumos!$C:$G,4,FALSE)),"",VLOOKUP($B1295,Insumos!$C:$G,4,FALSE))</f>
        <v>ROLL</v>
      </c>
      <c r="G1295" s="141">
        <v>1.0</v>
      </c>
      <c r="H1295" s="56">
        <f t="shared" si="41"/>
        <v>399.62</v>
      </c>
    </row>
    <row r="1296" ht="15.75" customHeight="1">
      <c r="A1296" s="53">
        <v>4.0</v>
      </c>
      <c r="B1296" s="55" t="s">
        <v>132</v>
      </c>
      <c r="C1296" s="55" t="str">
        <f>+IF(ISERROR(VLOOKUP($B1296,Insumos!$C:$G,3,FALSE)),"",VLOOKUP($B1296,Insumos!$C:$G,3,FALSE))</f>
        <v>UNIDAD</v>
      </c>
      <c r="D1296" s="56">
        <f>+IF(ISERROR(VLOOKUP($B1296,Insumos!$C:$G,2,FALSE)),"",VLOOKUP($B1296,Insumos!$C:$G,2,FALSE))</f>
        <v>180</v>
      </c>
      <c r="E1296" s="57">
        <f>+IF(ISERROR(VLOOKUP($B1296,Insumos!$C:$G,5,FALSE)),"",VLOOKUP($B1296,Insumos!$C:$G,5,FALSE))</f>
        <v>1</v>
      </c>
      <c r="F1296" s="55" t="str">
        <f>+IF(ISERROR(VLOOKUP($B1296,Insumos!$C:$G,4,FALSE)),"",VLOOKUP($B1296,Insumos!$C:$G,4,FALSE))</f>
        <v>UNIDAD</v>
      </c>
      <c r="G1296" s="141">
        <v>2.0</v>
      </c>
      <c r="H1296" s="56">
        <f t="shared" si="41"/>
        <v>360</v>
      </c>
    </row>
    <row r="1297" ht="15.75" customHeight="1">
      <c r="A1297" s="53">
        <v>5.0</v>
      </c>
      <c r="B1297" s="55" t="s">
        <v>305</v>
      </c>
      <c r="C1297" s="55" t="str">
        <f>+IF(ISERROR(VLOOKUP($B1297,Insumos!$C:$G,3,FALSE)),"",VLOOKUP($B1297,Insumos!$C:$G,3,FALSE))</f>
        <v>UNIDAD</v>
      </c>
      <c r="D1297" s="56">
        <f>+IF(ISERROR(VLOOKUP($B1297,Insumos!$C:$G,2,FALSE)),"",VLOOKUP($B1297,Insumos!$C:$G,2,FALSE))</f>
        <v>52</v>
      </c>
      <c r="E1297" s="57">
        <f>+IF(ISERROR(VLOOKUP($B1297,Insumos!$C:$G,5,FALSE)),"",VLOOKUP($B1297,Insumos!$C:$G,5,FALSE))</f>
        <v>1</v>
      </c>
      <c r="F1297" s="55" t="str">
        <f>+IF(ISERROR(VLOOKUP($B1297,Insumos!$C:$G,4,FALSE)),"",VLOOKUP($B1297,Insumos!$C:$G,4,FALSE))</f>
        <v>UNIDAD</v>
      </c>
      <c r="G1297" s="141">
        <v>1.0</v>
      </c>
      <c r="H1297" s="56">
        <f t="shared" si="41"/>
        <v>52</v>
      </c>
    </row>
    <row r="1298" ht="15.75" customHeight="1">
      <c r="A1298" s="53">
        <v>6.0</v>
      </c>
      <c r="B1298" s="55" t="s">
        <v>309</v>
      </c>
      <c r="C1298" s="55" t="str">
        <f>+IF(ISERROR(VLOOKUP($B1298,Insumos!$C:$G,3,FALSE)),"",VLOOKUP($B1298,Insumos!$C:$G,3,FALSE))</f>
        <v>UNIDAD</v>
      </c>
      <c r="D1298" s="56">
        <f>+IF(ISERROR(VLOOKUP($B1298,Insumos!$C:$G,2,FALSE)),"",VLOOKUP($B1298,Insumos!$C:$G,2,FALSE))</f>
        <v>23.53</v>
      </c>
      <c r="E1298" s="57">
        <f>+IF(ISERROR(VLOOKUP($B1298,Insumos!$C:$G,5,FALSE)),"",VLOOKUP($B1298,Insumos!$C:$G,5,FALSE))</f>
        <v>1</v>
      </c>
      <c r="F1298" s="55" t="str">
        <f>+IF(ISERROR(VLOOKUP($B1298,Insumos!$C:$G,4,FALSE)),"",VLOOKUP($B1298,Insumos!$C:$G,4,FALSE))</f>
        <v>UNIDAD</v>
      </c>
      <c r="G1298" s="141">
        <v>1.0</v>
      </c>
      <c r="H1298" s="56">
        <f t="shared" si="41"/>
        <v>23.53</v>
      </c>
    </row>
    <row r="1299" ht="15.75" customHeight="1">
      <c r="A1299" s="53">
        <v>7.0</v>
      </c>
      <c r="B1299" s="55" t="s">
        <v>310</v>
      </c>
      <c r="C1299" s="55" t="str">
        <f>+IF(ISERROR(VLOOKUP($B1299,Insumos!$C:$G,3,FALSE)),"",VLOOKUP($B1299,Insumos!$C:$G,3,FALSE))</f>
        <v>UNIDAD</v>
      </c>
      <c r="D1299" s="56">
        <f>+IF(ISERROR(VLOOKUP($B1299,Insumos!$C:$G,2,FALSE)),"",VLOOKUP($B1299,Insumos!$C:$G,2,FALSE))</f>
        <v>15.13</v>
      </c>
      <c r="E1299" s="57">
        <f>+IF(ISERROR(VLOOKUP($B1299,Insumos!$C:$G,5,FALSE)),"",VLOOKUP($B1299,Insumos!$C:$G,5,FALSE))</f>
        <v>1</v>
      </c>
      <c r="F1299" s="55" t="str">
        <f>+IF(ISERROR(VLOOKUP($B1299,Insumos!$C:$G,4,FALSE)),"",VLOOKUP($B1299,Insumos!$C:$G,4,FALSE))</f>
        <v>UNIDAD</v>
      </c>
      <c r="G1299" s="141">
        <v>1.0</v>
      </c>
      <c r="H1299" s="56">
        <f t="shared" si="41"/>
        <v>15.13</v>
      </c>
    </row>
    <row r="1300" ht="15.75" customHeight="1">
      <c r="A1300" s="53">
        <v>8.0</v>
      </c>
      <c r="B1300" s="55" t="s">
        <v>314</v>
      </c>
      <c r="C1300" s="55" t="str">
        <f>+IF(ISERROR(VLOOKUP($B1300,Insumos!$C:$G,3,FALSE)),"",VLOOKUP($B1300,Insumos!$C:$G,3,FALSE))</f>
        <v>UNIDAD</v>
      </c>
      <c r="D1300" s="56">
        <f>+IF(ISERROR(VLOOKUP($B1300,Insumos!$C:$G,2,FALSE)),"",VLOOKUP($B1300,Insumos!$C:$G,2,FALSE))</f>
        <v>10.5</v>
      </c>
      <c r="E1300" s="57">
        <f>+IF(ISERROR(VLOOKUP($B1300,Insumos!$C:$G,5,FALSE)),"",VLOOKUP($B1300,Insumos!$C:$G,5,FALSE))</f>
        <v>1</v>
      </c>
      <c r="F1300" s="55" t="str">
        <f>+IF(ISERROR(VLOOKUP($B1300,Insumos!$C:$G,4,FALSE)),"",VLOOKUP($B1300,Insumos!$C:$G,4,FALSE))</f>
        <v>UNIDAD</v>
      </c>
      <c r="G1300" s="141">
        <v>3.0</v>
      </c>
      <c r="H1300" s="56">
        <f t="shared" si="41"/>
        <v>31.5</v>
      </c>
    </row>
    <row r="1301" ht="15.75" customHeight="1">
      <c r="A1301" s="53">
        <v>9.0</v>
      </c>
      <c r="B1301" s="55" t="s">
        <v>311</v>
      </c>
      <c r="C1301" s="55" t="str">
        <f>+IF(ISERROR(VLOOKUP($B1301,Insumos!$C:$G,3,FALSE)),"",VLOOKUP($B1301,Insumos!$C:$G,3,FALSE))</f>
        <v>UNIDAD</v>
      </c>
      <c r="D1301" s="56">
        <f>+IF(ISERROR(VLOOKUP($B1301,Insumos!$C:$G,2,FALSE)),"",VLOOKUP($B1301,Insumos!$C:$G,2,FALSE))</f>
        <v>75.25</v>
      </c>
      <c r="E1301" s="57">
        <f>+IF(ISERROR(VLOOKUP($B1301,Insumos!$C:$G,5,FALSE)),"",VLOOKUP($B1301,Insumos!$C:$G,5,FALSE))</f>
        <v>1</v>
      </c>
      <c r="F1301" s="55" t="str">
        <f>+IF(ISERROR(VLOOKUP($B1301,Insumos!$C:$G,4,FALSE)),"",VLOOKUP($B1301,Insumos!$C:$G,4,FALSE))</f>
        <v>UNIDAD</v>
      </c>
      <c r="G1301" s="141">
        <v>2.0</v>
      </c>
      <c r="H1301" s="56">
        <f t="shared" si="41"/>
        <v>150.5</v>
      </c>
    </row>
    <row r="1302" ht="15.75" customHeight="1">
      <c r="A1302" s="53">
        <v>10.0</v>
      </c>
      <c r="B1302" s="55" t="s">
        <v>312</v>
      </c>
      <c r="C1302" s="55" t="str">
        <f>+IF(ISERROR(VLOOKUP($B1302,Insumos!$C:$G,3,FALSE)),"",VLOOKUP($B1302,Insumos!$C:$G,3,FALSE))</f>
        <v>UNIDAD</v>
      </c>
      <c r="D1302" s="56">
        <f>+IF(ISERROR(VLOOKUP($B1302,Insumos!$C:$G,2,FALSE)),"",VLOOKUP($B1302,Insumos!$C:$G,2,FALSE))</f>
        <v>90.25</v>
      </c>
      <c r="E1302" s="57">
        <f>+IF(ISERROR(VLOOKUP($B1302,Insumos!$C:$G,5,FALSE)),"",VLOOKUP($B1302,Insumos!$C:$G,5,FALSE))</f>
        <v>1</v>
      </c>
      <c r="F1302" s="55" t="str">
        <f>+IF(ISERROR(VLOOKUP($B1302,Insumos!$C:$G,4,FALSE)),"",VLOOKUP($B1302,Insumos!$C:$G,4,FALSE))</f>
        <v>UNIDAD</v>
      </c>
      <c r="G1302" s="141">
        <v>1.0</v>
      </c>
      <c r="H1302" s="56">
        <f t="shared" si="41"/>
        <v>90.25</v>
      </c>
    </row>
    <row r="1303" ht="15.75" customHeight="1">
      <c r="A1303" s="53">
        <v>11.0</v>
      </c>
      <c r="B1303" s="55" t="s">
        <v>313</v>
      </c>
      <c r="C1303" s="55" t="str">
        <f>+IF(ISERROR(VLOOKUP($B1303,Insumos!$C:$G,3,FALSE)),"",VLOOKUP($B1303,Insumos!$C:$G,3,FALSE))</f>
        <v>GRAMOS</v>
      </c>
      <c r="D1303" s="56">
        <f>+IF(ISERROR(VLOOKUP($B1303,Insumos!$C:$G,2,FALSE)),"",VLOOKUP($B1303,Insumos!$C:$G,2,FALSE))</f>
        <v>6750</v>
      </c>
      <c r="E1303" s="57">
        <f>+IF(ISERROR(VLOOKUP($B1303,Insumos!$C:$G,5,FALSE)),"",VLOOKUP($B1303,Insumos!$C:$G,5,FALSE))</f>
        <v>1000</v>
      </c>
      <c r="F1303" s="55" t="str">
        <f>+IF(ISERROR(VLOOKUP($B1303,Insumos!$C:$G,4,FALSE)),"",VLOOKUP($B1303,Insumos!$C:$G,4,FALSE))</f>
        <v>GRAMOS</v>
      </c>
      <c r="G1303" s="141">
        <v>8.0</v>
      </c>
      <c r="H1303" s="56">
        <f t="shared" si="41"/>
        <v>54</v>
      </c>
    </row>
    <row r="1304" ht="15.75" customHeight="1">
      <c r="A1304" s="53">
        <v>12.0</v>
      </c>
      <c r="B1304" s="55" t="s">
        <v>156</v>
      </c>
      <c r="C1304" s="55" t="str">
        <f>+IF(ISERROR(VLOOKUP($B1304,Insumos!$C:$G,3,FALSE)),"",VLOOKUP($B1304,Insumos!$C:$G,3,FALSE))</f>
        <v>GRAMOS</v>
      </c>
      <c r="D1304" s="56">
        <f>+IF(ISERROR(VLOOKUP($B1304,Insumos!$C:$G,2,FALSE)),"",VLOOKUP($B1304,Insumos!$C:$G,2,FALSE))</f>
        <v>909</v>
      </c>
      <c r="E1304" s="57">
        <f>+IF(ISERROR(VLOOKUP($B1304,Insumos!$C:$G,5,FALSE)),"",VLOOKUP($B1304,Insumos!$C:$G,5,FALSE))</f>
        <v>1000</v>
      </c>
      <c r="F1304" s="55" t="str">
        <f>+IF(ISERROR(VLOOKUP($B1304,Insumos!$C:$G,4,FALSE)),"",VLOOKUP($B1304,Insumos!$C:$G,4,FALSE))</f>
        <v>GRAMOS</v>
      </c>
      <c r="G1304" s="141">
        <v>8.0</v>
      </c>
      <c r="H1304" s="56">
        <f t="shared" si="41"/>
        <v>7.27</v>
      </c>
    </row>
    <row r="1305" ht="15.75" customHeight="1">
      <c r="A1305" s="53">
        <v>13.0</v>
      </c>
      <c r="B1305" s="55" t="s">
        <v>303</v>
      </c>
      <c r="C1305" s="55" t="str">
        <f>+IF(ISERROR(VLOOKUP($B1305,Insumos!$C:$G,3,FALSE)),"",VLOOKUP($B1305,Insumos!$C:$G,3,FALSE))</f>
        <v>UNIDAD</v>
      </c>
      <c r="D1305" s="56">
        <f>+IF(ISERROR(VLOOKUP($B1305,Insumos!$C:$G,2,FALSE)),"",VLOOKUP($B1305,Insumos!$C:$G,2,FALSE))</f>
        <v>10</v>
      </c>
      <c r="E1305" s="57">
        <f>+IF(ISERROR(VLOOKUP($B1305,Insumos!$C:$G,5,FALSE)),"",VLOOKUP($B1305,Insumos!$C:$G,5,FALSE))</f>
        <v>1</v>
      </c>
      <c r="F1305" s="55" t="str">
        <f>+IF(ISERROR(VLOOKUP($B1305,Insumos!$C:$G,4,FALSE)),"",VLOOKUP($B1305,Insumos!$C:$G,4,FALSE))</f>
        <v>UNIDAD</v>
      </c>
      <c r="G1305" s="141">
        <v>2.0</v>
      </c>
      <c r="H1305" s="56">
        <f t="shared" si="41"/>
        <v>20</v>
      </c>
    </row>
    <row r="1306" ht="15.75" customHeight="1">
      <c r="A1306" s="53">
        <v>14.0</v>
      </c>
      <c r="B1306" s="55" t="s">
        <v>304</v>
      </c>
      <c r="C1306" s="55" t="str">
        <f>+IF(ISERROR(VLOOKUP($B1306,Insumos!$C:$G,3,FALSE)),"",VLOOKUP($B1306,Insumos!$C:$G,3,FALSE))</f>
        <v>UNIDAD</v>
      </c>
      <c r="D1306" s="56">
        <f>+IF(ISERROR(VLOOKUP($B1306,Insumos!$C:$G,2,FALSE)),"",VLOOKUP($B1306,Insumos!$C:$G,2,FALSE))</f>
        <v>9</v>
      </c>
      <c r="E1306" s="57">
        <f>+IF(ISERROR(VLOOKUP($B1306,Insumos!$C:$G,5,FALSE)),"",VLOOKUP($B1306,Insumos!$C:$G,5,FALSE))</f>
        <v>1</v>
      </c>
      <c r="F1306" s="55" t="str">
        <f>+IF(ISERROR(VLOOKUP($B1306,Insumos!$C:$G,4,FALSE)),"",VLOOKUP($B1306,Insumos!$C:$G,4,FALSE))</f>
        <v>UNIDAD</v>
      </c>
      <c r="G1306" s="141">
        <v>2.0</v>
      </c>
      <c r="H1306" s="56">
        <f t="shared" si="41"/>
        <v>18</v>
      </c>
    </row>
    <row r="1307" ht="15.75" customHeight="1">
      <c r="A1307" s="53">
        <v>15.0</v>
      </c>
      <c r="B1307" s="55" t="s">
        <v>315</v>
      </c>
      <c r="C1307" s="55" t="str">
        <f>+IF(ISERROR(VLOOKUP($B1307,Insumos!$C:$G,3,FALSE)),"",VLOOKUP($B1307,Insumos!$C:$G,3,FALSE))</f>
        <v>UNIDAD</v>
      </c>
      <c r="D1307" s="56">
        <f>+IF(ISERROR(VLOOKUP($B1307,Insumos!$C:$G,2,FALSE)),"",VLOOKUP($B1307,Insumos!$C:$G,2,FALSE))</f>
        <v>170</v>
      </c>
      <c r="E1307" s="57">
        <f>+IF(ISERROR(VLOOKUP($B1307,Insumos!$C:$G,5,FALSE)),"",VLOOKUP($B1307,Insumos!$C:$G,5,FALSE))</f>
        <v>1</v>
      </c>
      <c r="F1307" s="55" t="str">
        <f>+IF(ISERROR(VLOOKUP($B1307,Insumos!$C:$G,4,FALSE)),"",VLOOKUP($B1307,Insumos!$C:$G,4,FALSE))</f>
        <v>UNIDAD</v>
      </c>
      <c r="G1307" s="141">
        <v>1.0</v>
      </c>
      <c r="H1307" s="56">
        <f t="shared" si="41"/>
        <v>170</v>
      </c>
    </row>
    <row r="1308" ht="15.75" customHeight="1">
      <c r="A1308" s="53">
        <v>16.0</v>
      </c>
      <c r="B1308" s="55" t="s">
        <v>133</v>
      </c>
      <c r="C1308" s="55" t="str">
        <f>+IF(ISERROR(VLOOKUP($B1308,Insumos!$C:$G,3,FALSE)),"",VLOOKUP($B1308,Insumos!$C:$G,3,FALSE))</f>
        <v>UNIDAD</v>
      </c>
      <c r="D1308" s="56">
        <f>+IF(ISERROR(VLOOKUP($B1308,Insumos!$C:$G,2,FALSE)),"",VLOOKUP($B1308,Insumos!$C:$G,2,FALSE))</f>
        <v>110</v>
      </c>
      <c r="E1308" s="57">
        <f>+IF(ISERROR(VLOOKUP($B1308,Insumos!$C:$G,5,FALSE)),"",VLOOKUP($B1308,Insumos!$C:$G,5,FALSE))</f>
        <v>1</v>
      </c>
      <c r="F1308" s="55" t="str">
        <f>+IF(ISERROR(VLOOKUP($B1308,Insumos!$C:$G,4,FALSE)),"",VLOOKUP($B1308,Insumos!$C:$G,4,FALSE))</f>
        <v>UNIDAD</v>
      </c>
      <c r="G1308" s="141">
        <v>1.0</v>
      </c>
      <c r="H1308" s="56">
        <f t="shared" si="41"/>
        <v>110</v>
      </c>
    </row>
    <row r="1309" ht="15.75" customHeight="1">
      <c r="A1309" s="53">
        <v>17.0</v>
      </c>
      <c r="B1309" s="153"/>
      <c r="C1309" s="55" t="str">
        <f>+IF(ISERROR(VLOOKUP($B1309,Insumos!$C:$G,3,FALSE)),"",VLOOKUP($B1309,Insumos!$C:$G,3,FALSE))</f>
        <v/>
      </c>
      <c r="D1309" s="56" t="str">
        <f>+IF(ISERROR(VLOOKUP($B1309,Insumos!$C:$G,2,FALSE)),"",VLOOKUP($B1309,Insumos!$C:$G,2,FALSE))</f>
        <v/>
      </c>
      <c r="E1309" s="57" t="str">
        <f>+IF(ISERROR(VLOOKUP($B1309,Insumos!$C:$G,5,FALSE)),"",VLOOKUP($B1309,Insumos!$C:$G,5,FALSE))</f>
        <v/>
      </c>
      <c r="F1309" s="55" t="str">
        <f>+IF(ISERROR(VLOOKUP($B1309,Insumos!$C:$G,4,FALSE)),"",VLOOKUP($B1309,Insumos!$C:$G,4,FALSE))</f>
        <v/>
      </c>
      <c r="G1309" s="141"/>
      <c r="H1309" s="56">
        <f t="shared" si="41"/>
        <v>0</v>
      </c>
    </row>
    <row r="1310" ht="15.75" customHeight="1">
      <c r="A1310" s="53">
        <v>18.0</v>
      </c>
      <c r="B1310" s="153"/>
      <c r="C1310" s="55" t="str">
        <f>+IF(ISERROR(VLOOKUP($B1310,Insumos!$C:$G,3,FALSE)),"",VLOOKUP($B1310,Insumos!$C:$G,3,FALSE))</f>
        <v/>
      </c>
      <c r="D1310" s="56" t="str">
        <f>+IF(ISERROR(VLOOKUP($B1310,Insumos!$C:$G,2,FALSE)),"",VLOOKUP($B1310,Insumos!$C:$G,2,FALSE))</f>
        <v/>
      </c>
      <c r="E1310" s="57" t="str">
        <f>+IF(ISERROR(VLOOKUP($B1310,Insumos!$C:$G,5,FALSE)),"",VLOOKUP($B1310,Insumos!$C:$G,5,FALSE))</f>
        <v/>
      </c>
      <c r="F1310" s="55" t="str">
        <f>+IF(ISERROR(VLOOKUP($B1310,Insumos!$C:$G,4,FALSE)),"",VLOOKUP($B1310,Insumos!$C:$G,4,FALSE))</f>
        <v/>
      </c>
      <c r="G1310" s="141"/>
      <c r="H1310" s="56">
        <f t="shared" si="41"/>
        <v>0</v>
      </c>
    </row>
    <row r="1311" ht="15.75" customHeight="1">
      <c r="A1311" s="53">
        <v>19.0</v>
      </c>
      <c r="B1311" s="153"/>
      <c r="C1311" s="55" t="str">
        <f>+IF(ISERROR(VLOOKUP($B1311,Insumos!$C:$G,3,FALSE)),"",VLOOKUP($B1311,Insumos!$C:$G,3,FALSE))</f>
        <v/>
      </c>
      <c r="D1311" s="56" t="str">
        <f>+IF(ISERROR(VLOOKUP($B1311,Insumos!$C:$G,2,FALSE)),"",VLOOKUP($B1311,Insumos!$C:$G,2,FALSE))</f>
        <v/>
      </c>
      <c r="E1311" s="57" t="str">
        <f>+IF(ISERROR(VLOOKUP($B1311,Insumos!$C:$G,5,FALSE)),"",VLOOKUP($B1311,Insumos!$C:$G,5,FALSE))</f>
        <v/>
      </c>
      <c r="F1311" s="55" t="str">
        <f>+IF(ISERROR(VLOOKUP($B1311,Insumos!$C:$G,4,FALSE)),"",VLOOKUP($B1311,Insumos!$C:$G,4,FALSE))</f>
        <v/>
      </c>
      <c r="G1311" s="141"/>
      <c r="H1311" s="56">
        <f t="shared" si="41"/>
        <v>0</v>
      </c>
    </row>
    <row r="1312" ht="15.75" customHeight="1">
      <c r="A1312" s="53">
        <v>20.0</v>
      </c>
      <c r="B1312" s="153"/>
      <c r="C1312" s="55" t="str">
        <f>+IF(ISERROR(VLOOKUP($B1312,Insumos!$C:$G,3,FALSE)),"",VLOOKUP($B1312,Insumos!$C:$G,3,FALSE))</f>
        <v/>
      </c>
      <c r="D1312" s="56" t="str">
        <f>+IF(ISERROR(VLOOKUP($B1312,Insumos!$C:$G,2,FALSE)),"",VLOOKUP($B1312,Insumos!$C:$G,2,FALSE))</f>
        <v/>
      </c>
      <c r="E1312" s="57" t="str">
        <f>+IF(ISERROR(VLOOKUP($B1312,Insumos!$C:$G,5,FALSE)),"",VLOOKUP($B1312,Insumos!$C:$G,5,FALSE))</f>
        <v/>
      </c>
      <c r="F1312" s="55" t="str">
        <f>+IF(ISERROR(VLOOKUP($B1312,Insumos!$C:$G,4,FALSE)),"",VLOOKUP($B1312,Insumos!$C:$G,4,FALSE))</f>
        <v/>
      </c>
      <c r="G1312" s="141"/>
      <c r="H1312" s="56">
        <f t="shared" si="41"/>
        <v>0</v>
      </c>
    </row>
    <row r="1313" ht="15.75" customHeight="1">
      <c r="A1313" s="53">
        <v>21.0</v>
      </c>
      <c r="B1313" s="153"/>
      <c r="C1313" s="55" t="str">
        <f>+IF(ISERROR(VLOOKUP($B1313,Insumos!$C:$G,3,FALSE)),"",VLOOKUP($B1313,Insumos!$C:$G,3,FALSE))</f>
        <v/>
      </c>
      <c r="D1313" s="56" t="str">
        <f>+IF(ISERROR(VLOOKUP($B1313,Insumos!$C:$G,2,FALSE)),"",VLOOKUP($B1313,Insumos!$C:$G,2,FALSE))</f>
        <v/>
      </c>
      <c r="E1313" s="57" t="str">
        <f>+IF(ISERROR(VLOOKUP($B1313,Insumos!$C:$G,5,FALSE)),"",VLOOKUP($B1313,Insumos!$C:$G,5,FALSE))</f>
        <v/>
      </c>
      <c r="F1313" s="55" t="str">
        <f>+IF(ISERROR(VLOOKUP($B1313,Insumos!$C:$G,4,FALSE)),"",VLOOKUP($B1313,Insumos!$C:$G,4,FALSE))</f>
        <v/>
      </c>
      <c r="G1313" s="141"/>
      <c r="H1313" s="56">
        <f t="shared" si="41"/>
        <v>0</v>
      </c>
    </row>
    <row r="1314" ht="15.75" customHeight="1">
      <c r="A1314" s="42"/>
      <c r="B1314" s="140"/>
      <c r="C1314" s="41"/>
      <c r="D1314" s="44"/>
      <c r="E1314" s="45"/>
      <c r="F1314" s="41"/>
      <c r="G1314" s="67" t="s">
        <v>566</v>
      </c>
      <c r="H1314" s="68">
        <f>+SUM(H1293:H1313)</f>
        <v>2597.06</v>
      </c>
    </row>
    <row r="1315" ht="15.75" customHeight="1">
      <c r="A1315" s="42"/>
      <c r="B1315" s="140"/>
      <c r="C1315" s="41"/>
      <c r="D1315" s="44"/>
      <c r="E1315" s="45"/>
      <c r="F1315" s="41"/>
      <c r="G1315" s="67" t="s">
        <v>569</v>
      </c>
      <c r="H1315" s="142">
        <f>+H1314/10</f>
        <v>259.706</v>
      </c>
    </row>
    <row r="1316" ht="15.75" customHeight="1">
      <c r="A1316" s="42"/>
      <c r="B1316" s="140"/>
      <c r="C1316" s="41"/>
      <c r="D1316" s="44"/>
      <c r="E1316" s="45"/>
      <c r="F1316" s="41"/>
      <c r="G1316" s="67" t="s">
        <v>570</v>
      </c>
      <c r="H1316" s="143">
        <f>(H1314+H1315)*1.19</f>
        <v>3399.55154</v>
      </c>
    </row>
    <row r="1317" ht="15.75" customHeight="1">
      <c r="A1317" s="42"/>
      <c r="B1317" s="140"/>
      <c r="C1317" s="41"/>
      <c r="D1317" s="44"/>
      <c r="E1317" s="45"/>
      <c r="F1317" s="41"/>
      <c r="G1317" s="67" t="s">
        <v>571</v>
      </c>
      <c r="H1317" s="144">
        <f>+H1316/H1318</f>
        <v>0.2835322385</v>
      </c>
    </row>
    <row r="1318" ht="15.75" customHeight="1">
      <c r="A1318" s="42"/>
      <c r="B1318" s="140"/>
      <c r="C1318" s="41"/>
      <c r="D1318" s="44"/>
      <c r="E1318" s="45"/>
      <c r="F1318" s="41"/>
      <c r="G1318" s="67" t="s">
        <v>572</v>
      </c>
      <c r="H1318" s="145">
        <v>11990.0</v>
      </c>
    </row>
    <row r="1319" ht="15.75" customHeight="1">
      <c r="H1319" s="159">
        <v>14990.0</v>
      </c>
    </row>
    <row r="1320" ht="15.75" customHeight="1"/>
    <row r="1321" ht="15.75" customHeight="1">
      <c r="A1321" s="138" t="s">
        <v>562</v>
      </c>
      <c r="B1321" s="139" t="s">
        <v>1096</v>
      </c>
      <c r="C1321" s="34"/>
      <c r="D1321" s="35"/>
      <c r="E1321" s="36"/>
      <c r="F1321" s="37"/>
      <c r="G1321" s="38"/>
      <c r="H1321" s="35"/>
    </row>
    <row r="1322" ht="15.75" customHeight="1">
      <c r="A1322" s="42"/>
      <c r="B1322" s="140"/>
      <c r="C1322" s="42"/>
      <c r="D1322" s="44"/>
      <c r="E1322" s="45"/>
      <c r="F1322" s="42"/>
      <c r="G1322" s="46"/>
      <c r="H1322" s="44"/>
    </row>
    <row r="1323" ht="15.75" customHeight="1">
      <c r="A1323" s="48" t="s">
        <v>476</v>
      </c>
      <c r="B1323" s="48" t="s">
        <v>477</v>
      </c>
      <c r="C1323" s="48" t="s">
        <v>478</v>
      </c>
      <c r="D1323" s="49" t="s">
        <v>564</v>
      </c>
      <c r="E1323" s="50" t="s">
        <v>10</v>
      </c>
      <c r="F1323" s="48" t="s">
        <v>480</v>
      </c>
      <c r="G1323" s="51" t="s">
        <v>481</v>
      </c>
      <c r="H1323" s="49" t="s">
        <v>565</v>
      </c>
    </row>
    <row r="1324" ht="15.75" customHeight="1">
      <c r="A1324" s="53">
        <v>1.0</v>
      </c>
      <c r="B1324" s="55" t="s">
        <v>430</v>
      </c>
      <c r="C1324" s="55" t="str">
        <f>+IF(ISERROR(VLOOKUP($B1324,Insumos!$C:$G,3,FALSE)),"",VLOOKUP($B1324,Insumos!$C:$G,3,FALSE))</f>
        <v>ROLL</v>
      </c>
      <c r="D1324" s="56">
        <f>+IF(ISERROR(VLOOKUP($B1324,Insumos!$C:$G,2,FALSE)),"",VLOOKUP($B1324,Insumos!$C:$G,2,FALSE))</f>
        <v>690.95</v>
      </c>
      <c r="E1324" s="57">
        <f>+IF(ISERROR(VLOOKUP($B1324,Insumos!$C:$G,5,FALSE)),"",VLOOKUP($B1324,Insumos!$C:$G,5,FALSE))</f>
        <v>1</v>
      </c>
      <c r="F1324" s="55" t="str">
        <f>+IF(ISERROR(VLOOKUP($B1324,Insumos!$C:$G,4,FALSE)),"",VLOOKUP($B1324,Insumos!$C:$G,4,FALSE))</f>
        <v>ROLL</v>
      </c>
      <c r="G1324" s="141">
        <v>1.0</v>
      </c>
      <c r="H1324" s="56">
        <f t="shared" ref="H1324:H1344" si="42">IF(ISERROR(ROUND(+D1324/E1324*G1324,2)),0,ROUND(+D1324/E1324*G1324,2))</f>
        <v>690.95</v>
      </c>
    </row>
    <row r="1325" ht="15.75" customHeight="1">
      <c r="A1325" s="53">
        <v>2.0</v>
      </c>
      <c r="B1325" s="55" t="s">
        <v>431</v>
      </c>
      <c r="C1325" s="55" t="str">
        <f>+IF(ISERROR(VLOOKUP($B1325,Insumos!$C:$G,3,FALSE)),"",VLOOKUP($B1325,Insumos!$C:$G,3,FALSE))</f>
        <v>ROLL</v>
      </c>
      <c r="D1325" s="56">
        <f>+IF(ISERROR(VLOOKUP($B1325,Insumos!$C:$G,2,FALSE)),"",VLOOKUP($B1325,Insumos!$C:$G,2,FALSE))</f>
        <v>562.65</v>
      </c>
      <c r="E1325" s="57">
        <f>+IF(ISERROR(VLOOKUP($B1325,Insumos!$C:$G,5,FALSE)),"",VLOOKUP($B1325,Insumos!$C:$G,5,FALSE))</f>
        <v>1</v>
      </c>
      <c r="F1325" s="55" t="str">
        <f>+IF(ISERROR(VLOOKUP($B1325,Insumos!$C:$G,4,FALSE)),"",VLOOKUP($B1325,Insumos!$C:$G,4,FALSE))</f>
        <v>ROLL</v>
      </c>
      <c r="G1325" s="141">
        <v>1.0</v>
      </c>
      <c r="H1325" s="56">
        <f t="shared" si="42"/>
        <v>562.65</v>
      </c>
    </row>
    <row r="1326" ht="15.75" customHeight="1">
      <c r="A1326" s="53">
        <v>3.0</v>
      </c>
      <c r="B1326" s="55" t="s">
        <v>432</v>
      </c>
      <c r="C1326" s="55" t="str">
        <f>+IF(ISERROR(VLOOKUP($B1326,Insumos!$C:$G,3,FALSE)),"",VLOOKUP($B1326,Insumos!$C:$G,3,FALSE))</f>
        <v>ROLL</v>
      </c>
      <c r="D1326" s="56">
        <f>+IF(ISERROR(VLOOKUP($B1326,Insumos!$C:$G,2,FALSE)),"",VLOOKUP($B1326,Insumos!$C:$G,2,FALSE))</f>
        <v>592.03</v>
      </c>
      <c r="E1326" s="57">
        <f>+IF(ISERROR(VLOOKUP($B1326,Insumos!$C:$G,5,FALSE)),"",VLOOKUP($B1326,Insumos!$C:$G,5,FALSE))</f>
        <v>1</v>
      </c>
      <c r="F1326" s="55" t="str">
        <f>+IF(ISERROR(VLOOKUP($B1326,Insumos!$C:$G,4,FALSE)),"",VLOOKUP($B1326,Insumos!$C:$G,4,FALSE))</f>
        <v>ROLL</v>
      </c>
      <c r="G1326" s="141">
        <v>1.0</v>
      </c>
      <c r="H1326" s="56">
        <f t="shared" si="42"/>
        <v>592.03</v>
      </c>
    </row>
    <row r="1327" ht="15.75" customHeight="1">
      <c r="A1327" s="53">
        <v>4.0</v>
      </c>
      <c r="B1327" s="55" t="s">
        <v>433</v>
      </c>
      <c r="C1327" s="55" t="str">
        <f>+IF(ISERROR(VLOOKUP($B1327,Insumos!$C:$G,3,FALSE)),"",VLOOKUP($B1327,Insumos!$C:$G,3,FALSE))</f>
        <v>ROLL</v>
      </c>
      <c r="D1327" s="56">
        <f>+IF(ISERROR(VLOOKUP($B1327,Insumos!$C:$G,2,FALSE)),"",VLOOKUP($B1327,Insumos!$C:$G,2,FALSE))</f>
        <v>876.28</v>
      </c>
      <c r="E1327" s="57">
        <f>+IF(ISERROR(VLOOKUP($B1327,Insumos!$C:$G,5,FALSE)),"",VLOOKUP($B1327,Insumos!$C:$G,5,FALSE))</f>
        <v>1</v>
      </c>
      <c r="F1327" s="55" t="str">
        <f>+IF(ISERROR(VLOOKUP($B1327,Insumos!$C:$G,4,FALSE)),"",VLOOKUP($B1327,Insumos!$C:$G,4,FALSE))</f>
        <v>ROLL</v>
      </c>
      <c r="G1327" s="141">
        <v>1.0</v>
      </c>
      <c r="H1327" s="56">
        <f t="shared" si="42"/>
        <v>876.28</v>
      </c>
    </row>
    <row r="1328" ht="15.75" customHeight="1">
      <c r="A1328" s="53">
        <v>5.0</v>
      </c>
      <c r="B1328" s="55" t="s">
        <v>132</v>
      </c>
      <c r="C1328" s="55" t="str">
        <f>+IF(ISERROR(VLOOKUP($B1328,Insumos!$C:$G,3,FALSE)),"",VLOOKUP($B1328,Insumos!$C:$G,3,FALSE))</f>
        <v>UNIDAD</v>
      </c>
      <c r="D1328" s="56">
        <f>+IF(ISERROR(VLOOKUP($B1328,Insumos!$C:$G,2,FALSE)),"",VLOOKUP($B1328,Insumos!$C:$G,2,FALSE))</f>
        <v>180</v>
      </c>
      <c r="E1328" s="57">
        <f>+IF(ISERROR(VLOOKUP($B1328,Insumos!$C:$G,5,FALSE)),"",VLOOKUP($B1328,Insumos!$C:$G,5,FALSE))</f>
        <v>1</v>
      </c>
      <c r="F1328" s="55" t="str">
        <f>+IF(ISERROR(VLOOKUP($B1328,Insumos!$C:$G,4,FALSE)),"",VLOOKUP($B1328,Insumos!$C:$G,4,FALSE))</f>
        <v>UNIDAD</v>
      </c>
      <c r="G1328" s="141">
        <v>2.0</v>
      </c>
      <c r="H1328" s="56">
        <f t="shared" si="42"/>
        <v>360</v>
      </c>
    </row>
    <row r="1329" ht="15.75" customHeight="1">
      <c r="A1329" s="53">
        <v>6.0</v>
      </c>
      <c r="B1329" s="55" t="s">
        <v>305</v>
      </c>
      <c r="C1329" s="55" t="str">
        <f>+IF(ISERROR(VLOOKUP($B1329,Insumos!$C:$G,3,FALSE)),"",VLOOKUP($B1329,Insumos!$C:$G,3,FALSE))</f>
        <v>UNIDAD</v>
      </c>
      <c r="D1329" s="56">
        <f>+IF(ISERROR(VLOOKUP($B1329,Insumos!$C:$G,2,FALSE)),"",VLOOKUP($B1329,Insumos!$C:$G,2,FALSE))</f>
        <v>52</v>
      </c>
      <c r="E1329" s="57">
        <f>+IF(ISERROR(VLOOKUP($B1329,Insumos!$C:$G,5,FALSE)),"",VLOOKUP($B1329,Insumos!$C:$G,5,FALSE))</f>
        <v>1</v>
      </c>
      <c r="F1329" s="55" t="str">
        <f>+IF(ISERROR(VLOOKUP($B1329,Insumos!$C:$G,4,FALSE)),"",VLOOKUP($B1329,Insumos!$C:$G,4,FALSE))</f>
        <v>UNIDAD</v>
      </c>
      <c r="G1329" s="141">
        <v>2.0</v>
      </c>
      <c r="H1329" s="56">
        <f t="shared" si="42"/>
        <v>104</v>
      </c>
    </row>
    <row r="1330" ht="15.75" customHeight="1">
      <c r="A1330" s="53">
        <v>7.0</v>
      </c>
      <c r="B1330" s="55" t="s">
        <v>309</v>
      </c>
      <c r="C1330" s="55" t="str">
        <f>+IF(ISERROR(VLOOKUP($B1330,Insumos!$C:$G,3,FALSE)),"",VLOOKUP($B1330,Insumos!$C:$G,3,FALSE))</f>
        <v>UNIDAD</v>
      </c>
      <c r="D1330" s="56">
        <f>+IF(ISERROR(VLOOKUP($B1330,Insumos!$C:$G,2,FALSE)),"",VLOOKUP($B1330,Insumos!$C:$G,2,FALSE))</f>
        <v>23.53</v>
      </c>
      <c r="E1330" s="57">
        <f>+IF(ISERROR(VLOOKUP($B1330,Insumos!$C:$G,5,FALSE)),"",VLOOKUP($B1330,Insumos!$C:$G,5,FALSE))</f>
        <v>1</v>
      </c>
      <c r="F1330" s="55" t="str">
        <f>+IF(ISERROR(VLOOKUP($B1330,Insumos!$C:$G,4,FALSE)),"",VLOOKUP($B1330,Insumos!$C:$G,4,FALSE))</f>
        <v>UNIDAD</v>
      </c>
      <c r="G1330" s="141">
        <v>2.0</v>
      </c>
      <c r="H1330" s="56">
        <f t="shared" si="42"/>
        <v>47.06</v>
      </c>
    </row>
    <row r="1331" ht="15.75" customHeight="1">
      <c r="A1331" s="53">
        <v>8.0</v>
      </c>
      <c r="B1331" s="55" t="s">
        <v>310</v>
      </c>
      <c r="C1331" s="55" t="str">
        <f>+IF(ISERROR(VLOOKUP($B1331,Insumos!$C:$G,3,FALSE)),"",VLOOKUP($B1331,Insumos!$C:$G,3,FALSE))</f>
        <v>UNIDAD</v>
      </c>
      <c r="D1331" s="56">
        <f>+IF(ISERROR(VLOOKUP($B1331,Insumos!$C:$G,2,FALSE)),"",VLOOKUP($B1331,Insumos!$C:$G,2,FALSE))</f>
        <v>15.13</v>
      </c>
      <c r="E1331" s="57">
        <f>+IF(ISERROR(VLOOKUP($B1331,Insumos!$C:$G,5,FALSE)),"",VLOOKUP($B1331,Insumos!$C:$G,5,FALSE))</f>
        <v>1</v>
      </c>
      <c r="F1331" s="55" t="str">
        <f>+IF(ISERROR(VLOOKUP($B1331,Insumos!$C:$G,4,FALSE)),"",VLOOKUP($B1331,Insumos!$C:$G,4,FALSE))</f>
        <v>UNIDAD</v>
      </c>
      <c r="G1331" s="141">
        <v>2.0</v>
      </c>
      <c r="H1331" s="56">
        <f t="shared" si="42"/>
        <v>30.26</v>
      </c>
    </row>
    <row r="1332" ht="15.75" customHeight="1">
      <c r="A1332" s="53">
        <v>9.0</v>
      </c>
      <c r="B1332" s="55" t="s">
        <v>314</v>
      </c>
      <c r="C1332" s="55" t="str">
        <f>+IF(ISERROR(VLOOKUP($B1332,Insumos!$C:$G,3,FALSE)),"",VLOOKUP($B1332,Insumos!$C:$G,3,FALSE))</f>
        <v>UNIDAD</v>
      </c>
      <c r="D1332" s="56">
        <f>+IF(ISERROR(VLOOKUP($B1332,Insumos!$C:$G,2,FALSE)),"",VLOOKUP($B1332,Insumos!$C:$G,2,FALSE))</f>
        <v>10.5</v>
      </c>
      <c r="E1332" s="57">
        <f>+IF(ISERROR(VLOOKUP($B1332,Insumos!$C:$G,5,FALSE)),"",VLOOKUP($B1332,Insumos!$C:$G,5,FALSE))</f>
        <v>1</v>
      </c>
      <c r="F1332" s="55" t="str">
        <f>+IF(ISERROR(VLOOKUP($B1332,Insumos!$C:$G,4,FALSE)),"",VLOOKUP($B1332,Insumos!$C:$G,4,FALSE))</f>
        <v>UNIDAD</v>
      </c>
      <c r="G1332" s="141">
        <v>4.0</v>
      </c>
      <c r="H1332" s="56">
        <f t="shared" si="42"/>
        <v>42</v>
      </c>
    </row>
    <row r="1333" ht="15.75" customHeight="1">
      <c r="A1333" s="53">
        <v>10.0</v>
      </c>
      <c r="B1333" s="55" t="s">
        <v>311</v>
      </c>
      <c r="C1333" s="55" t="str">
        <f>+IF(ISERROR(VLOOKUP($B1333,Insumos!$C:$G,3,FALSE)),"",VLOOKUP($B1333,Insumos!$C:$G,3,FALSE))</f>
        <v>UNIDAD</v>
      </c>
      <c r="D1333" s="56">
        <f>+IF(ISERROR(VLOOKUP($B1333,Insumos!$C:$G,2,FALSE)),"",VLOOKUP($B1333,Insumos!$C:$G,2,FALSE))</f>
        <v>75.25</v>
      </c>
      <c r="E1333" s="57">
        <f>+IF(ISERROR(VLOOKUP($B1333,Insumos!$C:$G,5,FALSE)),"",VLOOKUP($B1333,Insumos!$C:$G,5,FALSE))</f>
        <v>1</v>
      </c>
      <c r="F1333" s="55" t="str">
        <f>+IF(ISERROR(VLOOKUP($B1333,Insumos!$C:$G,4,FALSE)),"",VLOOKUP($B1333,Insumos!$C:$G,4,FALSE))</f>
        <v>UNIDAD</v>
      </c>
      <c r="G1333" s="141">
        <v>2.0</v>
      </c>
      <c r="H1333" s="56">
        <f t="shared" si="42"/>
        <v>150.5</v>
      </c>
    </row>
    <row r="1334" ht="15.75" customHeight="1">
      <c r="A1334" s="53">
        <v>11.0</v>
      </c>
      <c r="B1334" s="55" t="s">
        <v>312</v>
      </c>
      <c r="C1334" s="55" t="str">
        <f>+IF(ISERROR(VLOOKUP($B1334,Insumos!$C:$G,3,FALSE)),"",VLOOKUP($B1334,Insumos!$C:$G,3,FALSE))</f>
        <v>UNIDAD</v>
      </c>
      <c r="D1334" s="56">
        <f>+IF(ISERROR(VLOOKUP($B1334,Insumos!$C:$G,2,FALSE)),"",VLOOKUP($B1334,Insumos!$C:$G,2,FALSE))</f>
        <v>90.25</v>
      </c>
      <c r="E1334" s="57">
        <f>+IF(ISERROR(VLOOKUP($B1334,Insumos!$C:$G,5,FALSE)),"",VLOOKUP($B1334,Insumos!$C:$G,5,FALSE))</f>
        <v>1</v>
      </c>
      <c r="F1334" s="55" t="str">
        <f>+IF(ISERROR(VLOOKUP($B1334,Insumos!$C:$G,4,FALSE)),"",VLOOKUP($B1334,Insumos!$C:$G,4,FALSE))</f>
        <v>UNIDAD</v>
      </c>
      <c r="G1334" s="141">
        <v>2.0</v>
      </c>
      <c r="H1334" s="56">
        <f t="shared" si="42"/>
        <v>180.5</v>
      </c>
    </row>
    <row r="1335" ht="15.75" customHeight="1">
      <c r="A1335" s="53">
        <v>12.0</v>
      </c>
      <c r="B1335" s="55" t="s">
        <v>313</v>
      </c>
      <c r="C1335" s="55" t="str">
        <f>+IF(ISERROR(VLOOKUP($B1335,Insumos!$C:$G,3,FALSE)),"",VLOOKUP($B1335,Insumos!$C:$G,3,FALSE))</f>
        <v>GRAMOS</v>
      </c>
      <c r="D1335" s="56">
        <f>+IF(ISERROR(VLOOKUP($B1335,Insumos!$C:$G,2,FALSE)),"",VLOOKUP($B1335,Insumos!$C:$G,2,FALSE))</f>
        <v>6750</v>
      </c>
      <c r="E1335" s="57">
        <f>+IF(ISERROR(VLOOKUP($B1335,Insumos!$C:$G,5,FALSE)),"",VLOOKUP($B1335,Insumos!$C:$G,5,FALSE))</f>
        <v>1000</v>
      </c>
      <c r="F1335" s="55" t="str">
        <f>+IF(ISERROR(VLOOKUP($B1335,Insumos!$C:$G,4,FALSE)),"",VLOOKUP($B1335,Insumos!$C:$G,4,FALSE))</f>
        <v>GRAMOS</v>
      </c>
      <c r="G1335" s="141">
        <v>8.0</v>
      </c>
      <c r="H1335" s="56">
        <f t="shared" si="42"/>
        <v>54</v>
      </c>
    </row>
    <row r="1336" ht="15.75" customHeight="1">
      <c r="A1336" s="53">
        <v>13.0</v>
      </c>
      <c r="B1336" s="55" t="s">
        <v>156</v>
      </c>
      <c r="C1336" s="55" t="str">
        <f>+IF(ISERROR(VLOOKUP($B1336,Insumos!$C:$G,3,FALSE)),"",VLOOKUP($B1336,Insumos!$C:$G,3,FALSE))</f>
        <v>GRAMOS</v>
      </c>
      <c r="D1336" s="56">
        <f>+IF(ISERROR(VLOOKUP($B1336,Insumos!$C:$G,2,FALSE)),"",VLOOKUP($B1336,Insumos!$C:$G,2,FALSE))</f>
        <v>909</v>
      </c>
      <c r="E1336" s="57">
        <f>+IF(ISERROR(VLOOKUP($B1336,Insumos!$C:$G,5,FALSE)),"",VLOOKUP($B1336,Insumos!$C:$G,5,FALSE))</f>
        <v>1000</v>
      </c>
      <c r="F1336" s="55" t="str">
        <f>+IF(ISERROR(VLOOKUP($B1336,Insumos!$C:$G,4,FALSE)),"",VLOOKUP($B1336,Insumos!$C:$G,4,FALSE))</f>
        <v>GRAMOS</v>
      </c>
      <c r="G1336" s="141">
        <v>8.0</v>
      </c>
      <c r="H1336" s="56">
        <f t="shared" si="42"/>
        <v>7.27</v>
      </c>
    </row>
    <row r="1337" ht="15.75" customHeight="1">
      <c r="A1337" s="53">
        <v>14.0</v>
      </c>
      <c r="B1337" s="55" t="s">
        <v>303</v>
      </c>
      <c r="C1337" s="55" t="str">
        <f>+IF(ISERROR(VLOOKUP($B1337,Insumos!$C:$G,3,FALSE)),"",VLOOKUP($B1337,Insumos!$C:$G,3,FALSE))</f>
        <v>UNIDAD</v>
      </c>
      <c r="D1337" s="56">
        <f>+IF(ISERROR(VLOOKUP($B1337,Insumos!$C:$G,2,FALSE)),"",VLOOKUP($B1337,Insumos!$C:$G,2,FALSE))</f>
        <v>10</v>
      </c>
      <c r="E1337" s="57">
        <f>+IF(ISERROR(VLOOKUP($B1337,Insumos!$C:$G,5,FALSE)),"",VLOOKUP($B1337,Insumos!$C:$G,5,FALSE))</f>
        <v>1</v>
      </c>
      <c r="F1337" s="55" t="str">
        <f>+IF(ISERROR(VLOOKUP($B1337,Insumos!$C:$G,4,FALSE)),"",VLOOKUP($B1337,Insumos!$C:$G,4,FALSE))</f>
        <v>UNIDAD</v>
      </c>
      <c r="G1337" s="141">
        <v>2.0</v>
      </c>
      <c r="H1337" s="56">
        <f t="shared" si="42"/>
        <v>20</v>
      </c>
    </row>
    <row r="1338" ht="15.75" customHeight="1">
      <c r="A1338" s="53">
        <v>15.0</v>
      </c>
      <c r="B1338" s="55" t="s">
        <v>304</v>
      </c>
      <c r="C1338" s="55" t="str">
        <f>+IF(ISERROR(VLOOKUP($B1338,Insumos!$C:$G,3,FALSE)),"",VLOOKUP($B1338,Insumos!$C:$G,3,FALSE))</f>
        <v>UNIDAD</v>
      </c>
      <c r="D1338" s="56">
        <f>+IF(ISERROR(VLOOKUP($B1338,Insumos!$C:$G,2,FALSE)),"",VLOOKUP($B1338,Insumos!$C:$G,2,FALSE))</f>
        <v>9</v>
      </c>
      <c r="E1338" s="57">
        <f>+IF(ISERROR(VLOOKUP($B1338,Insumos!$C:$G,5,FALSE)),"",VLOOKUP($B1338,Insumos!$C:$G,5,FALSE))</f>
        <v>1</v>
      </c>
      <c r="F1338" s="55" t="str">
        <f>+IF(ISERROR(VLOOKUP($B1338,Insumos!$C:$G,4,FALSE)),"",VLOOKUP($B1338,Insumos!$C:$G,4,FALSE))</f>
        <v>UNIDAD</v>
      </c>
      <c r="G1338" s="141">
        <v>2.0</v>
      </c>
      <c r="H1338" s="56">
        <f t="shared" si="42"/>
        <v>18</v>
      </c>
    </row>
    <row r="1339" ht="15.75" customHeight="1">
      <c r="A1339" s="53">
        <v>16.0</v>
      </c>
      <c r="B1339" s="55" t="s">
        <v>315</v>
      </c>
      <c r="C1339" s="55" t="str">
        <f>+IF(ISERROR(VLOOKUP($B1339,Insumos!$C:$G,3,FALSE)),"",VLOOKUP($B1339,Insumos!$C:$G,3,FALSE))</f>
        <v>UNIDAD</v>
      </c>
      <c r="D1339" s="56">
        <f>+IF(ISERROR(VLOOKUP($B1339,Insumos!$C:$G,2,FALSE)),"",VLOOKUP($B1339,Insumos!$C:$G,2,FALSE))</f>
        <v>170</v>
      </c>
      <c r="E1339" s="57">
        <f>+IF(ISERROR(VLOOKUP($B1339,Insumos!$C:$G,5,FALSE)),"",VLOOKUP($B1339,Insumos!$C:$G,5,FALSE))</f>
        <v>1</v>
      </c>
      <c r="F1339" s="55" t="str">
        <f>+IF(ISERROR(VLOOKUP($B1339,Insumos!$C:$G,4,FALSE)),"",VLOOKUP($B1339,Insumos!$C:$G,4,FALSE))</f>
        <v>UNIDAD</v>
      </c>
      <c r="G1339" s="141">
        <v>1.0</v>
      </c>
      <c r="H1339" s="56">
        <f t="shared" si="42"/>
        <v>170</v>
      </c>
    </row>
    <row r="1340" ht="15.75" customHeight="1">
      <c r="A1340" s="53">
        <v>17.0</v>
      </c>
      <c r="B1340" s="55" t="s">
        <v>133</v>
      </c>
      <c r="C1340" s="55" t="str">
        <f>+IF(ISERROR(VLOOKUP($B1340,Insumos!$C:$G,3,FALSE)),"",VLOOKUP($B1340,Insumos!$C:$G,3,FALSE))</f>
        <v>UNIDAD</v>
      </c>
      <c r="D1340" s="56">
        <f>+IF(ISERROR(VLOOKUP($B1340,Insumos!$C:$G,2,FALSE)),"",VLOOKUP($B1340,Insumos!$C:$G,2,FALSE))</f>
        <v>110</v>
      </c>
      <c r="E1340" s="57">
        <f>+IF(ISERROR(VLOOKUP($B1340,Insumos!$C:$G,5,FALSE)),"",VLOOKUP($B1340,Insumos!$C:$G,5,FALSE))</f>
        <v>1</v>
      </c>
      <c r="F1340" s="55" t="str">
        <f>+IF(ISERROR(VLOOKUP($B1340,Insumos!$C:$G,4,FALSE)),"",VLOOKUP($B1340,Insumos!$C:$G,4,FALSE))</f>
        <v>UNIDAD</v>
      </c>
      <c r="G1340" s="141">
        <v>2.0</v>
      </c>
      <c r="H1340" s="56">
        <f t="shared" si="42"/>
        <v>220</v>
      </c>
    </row>
    <row r="1341" ht="15.75" customHeight="1">
      <c r="A1341" s="53">
        <v>18.0</v>
      </c>
      <c r="B1341" s="153"/>
      <c r="C1341" s="55" t="str">
        <f>+IF(ISERROR(VLOOKUP($B1341,Insumos!$C:$G,3,FALSE)),"",VLOOKUP($B1341,Insumos!$C:$G,3,FALSE))</f>
        <v/>
      </c>
      <c r="D1341" s="56" t="str">
        <f>+IF(ISERROR(VLOOKUP($B1341,Insumos!$C:$G,2,FALSE)),"",VLOOKUP($B1341,Insumos!$C:$G,2,FALSE))</f>
        <v/>
      </c>
      <c r="E1341" s="57" t="str">
        <f>+IF(ISERROR(VLOOKUP($B1341,Insumos!$C:$G,5,FALSE)),"",VLOOKUP($B1341,Insumos!$C:$G,5,FALSE))</f>
        <v/>
      </c>
      <c r="F1341" s="55" t="str">
        <f>+IF(ISERROR(VLOOKUP($B1341,Insumos!$C:$G,4,FALSE)),"",VLOOKUP($B1341,Insumos!$C:$G,4,FALSE))</f>
        <v/>
      </c>
      <c r="G1341" s="141"/>
      <c r="H1341" s="56">
        <f t="shared" si="42"/>
        <v>0</v>
      </c>
    </row>
    <row r="1342" ht="15.75" customHeight="1">
      <c r="A1342" s="53">
        <v>19.0</v>
      </c>
      <c r="B1342" s="153"/>
      <c r="C1342" s="55" t="str">
        <f>+IF(ISERROR(VLOOKUP($B1342,Insumos!$C:$G,3,FALSE)),"",VLOOKUP($B1342,Insumos!$C:$G,3,FALSE))</f>
        <v/>
      </c>
      <c r="D1342" s="56" t="str">
        <f>+IF(ISERROR(VLOOKUP($B1342,Insumos!$C:$G,2,FALSE)),"",VLOOKUP($B1342,Insumos!$C:$G,2,FALSE))</f>
        <v/>
      </c>
      <c r="E1342" s="57" t="str">
        <f>+IF(ISERROR(VLOOKUP($B1342,Insumos!$C:$G,5,FALSE)),"",VLOOKUP($B1342,Insumos!$C:$G,5,FALSE))</f>
        <v/>
      </c>
      <c r="F1342" s="55" t="str">
        <f>+IF(ISERROR(VLOOKUP($B1342,Insumos!$C:$G,4,FALSE)),"",VLOOKUP($B1342,Insumos!$C:$G,4,FALSE))</f>
        <v/>
      </c>
      <c r="G1342" s="141"/>
      <c r="H1342" s="56">
        <f t="shared" si="42"/>
        <v>0</v>
      </c>
    </row>
    <row r="1343" ht="15.75" customHeight="1">
      <c r="A1343" s="53">
        <v>20.0</v>
      </c>
      <c r="B1343" s="153"/>
      <c r="C1343" s="55" t="str">
        <f>+IF(ISERROR(VLOOKUP($B1343,Insumos!$C:$G,3,FALSE)),"",VLOOKUP($B1343,Insumos!$C:$G,3,FALSE))</f>
        <v/>
      </c>
      <c r="D1343" s="56" t="str">
        <f>+IF(ISERROR(VLOOKUP($B1343,Insumos!$C:$G,2,FALSE)),"",VLOOKUP($B1343,Insumos!$C:$G,2,FALSE))</f>
        <v/>
      </c>
      <c r="E1343" s="57" t="str">
        <f>+IF(ISERROR(VLOOKUP($B1343,Insumos!$C:$G,5,FALSE)),"",VLOOKUP($B1343,Insumos!$C:$G,5,FALSE))</f>
        <v/>
      </c>
      <c r="F1343" s="55" t="str">
        <f>+IF(ISERROR(VLOOKUP($B1343,Insumos!$C:$G,4,FALSE)),"",VLOOKUP($B1343,Insumos!$C:$G,4,FALSE))</f>
        <v/>
      </c>
      <c r="G1343" s="141"/>
      <c r="H1343" s="56">
        <f t="shared" si="42"/>
        <v>0</v>
      </c>
    </row>
    <row r="1344" ht="15.75" customHeight="1">
      <c r="A1344" s="53">
        <v>21.0</v>
      </c>
      <c r="B1344" s="153"/>
      <c r="C1344" s="55" t="str">
        <f>+IF(ISERROR(VLOOKUP($B1344,Insumos!$C:$G,3,FALSE)),"",VLOOKUP($B1344,Insumos!$C:$G,3,FALSE))</f>
        <v/>
      </c>
      <c r="D1344" s="56" t="str">
        <f>+IF(ISERROR(VLOOKUP($B1344,Insumos!$C:$G,2,FALSE)),"",VLOOKUP($B1344,Insumos!$C:$G,2,FALSE))</f>
        <v/>
      </c>
      <c r="E1344" s="57" t="str">
        <f>+IF(ISERROR(VLOOKUP($B1344,Insumos!$C:$G,5,FALSE)),"",VLOOKUP($B1344,Insumos!$C:$G,5,FALSE))</f>
        <v/>
      </c>
      <c r="F1344" s="55" t="str">
        <f>+IF(ISERROR(VLOOKUP($B1344,Insumos!$C:$G,4,FALSE)),"",VLOOKUP($B1344,Insumos!$C:$G,4,FALSE))</f>
        <v/>
      </c>
      <c r="G1344" s="141"/>
      <c r="H1344" s="56">
        <f t="shared" si="42"/>
        <v>0</v>
      </c>
    </row>
    <row r="1345" ht="15.75" customHeight="1">
      <c r="A1345" s="42"/>
      <c r="B1345" s="140"/>
      <c r="C1345" s="41"/>
      <c r="D1345" s="44"/>
      <c r="E1345" s="45"/>
      <c r="F1345" s="41"/>
      <c r="G1345" s="67" t="s">
        <v>566</v>
      </c>
      <c r="H1345" s="68">
        <f>+SUM(H1324:H1344)</f>
        <v>4125.5</v>
      </c>
    </row>
    <row r="1346" ht="15.75" customHeight="1">
      <c r="A1346" s="42"/>
      <c r="B1346" s="140"/>
      <c r="C1346" s="41"/>
      <c r="D1346" s="44"/>
      <c r="E1346" s="45"/>
      <c r="F1346" s="41"/>
      <c r="G1346" s="67" t="s">
        <v>569</v>
      </c>
      <c r="H1346" s="142">
        <f>+H1345/10</f>
        <v>412.55</v>
      </c>
    </row>
    <row r="1347" ht="15.75" customHeight="1">
      <c r="A1347" s="42"/>
      <c r="B1347" s="140"/>
      <c r="C1347" s="41"/>
      <c r="D1347" s="44"/>
      <c r="E1347" s="45"/>
      <c r="F1347" s="41"/>
      <c r="G1347" s="67" t="s">
        <v>570</v>
      </c>
      <c r="H1347" s="143">
        <f>(H1345+H1346)*1.19</f>
        <v>5400.2795</v>
      </c>
    </row>
    <row r="1348" ht="15.75" customHeight="1">
      <c r="A1348" s="42"/>
      <c r="B1348" s="140"/>
      <c r="C1348" s="41"/>
      <c r="D1348" s="44"/>
      <c r="E1348" s="45"/>
      <c r="F1348" s="41"/>
      <c r="G1348" s="67" t="s">
        <v>571</v>
      </c>
      <c r="H1348" s="144">
        <f>+H1347/H1349</f>
        <v>0.3377285491</v>
      </c>
    </row>
    <row r="1349" ht="15.75" customHeight="1">
      <c r="A1349" s="42"/>
      <c r="B1349" s="140"/>
      <c r="C1349" s="41"/>
      <c r="D1349" s="44"/>
      <c r="E1349" s="45"/>
      <c r="F1349" s="41"/>
      <c r="G1349" s="67" t="s">
        <v>572</v>
      </c>
      <c r="H1349" s="145">
        <v>15990.0</v>
      </c>
    </row>
    <row r="1350" ht="15.75" customHeight="1">
      <c r="H1350" s="159">
        <v>19990.0</v>
      </c>
    </row>
    <row r="1351" ht="15.75" customHeight="1"/>
    <row r="1352" ht="15.75" customHeight="1"/>
    <row r="1353" ht="15.75" customHeight="1">
      <c r="A1353" s="138" t="s">
        <v>562</v>
      </c>
      <c r="B1353" s="139" t="s">
        <v>734</v>
      </c>
      <c r="C1353" s="34"/>
      <c r="D1353" s="35"/>
      <c r="E1353" s="36"/>
      <c r="F1353" s="37"/>
      <c r="G1353" s="38"/>
      <c r="H1353" s="35"/>
    </row>
    <row r="1354" ht="15.75" customHeight="1">
      <c r="A1354" s="42"/>
      <c r="B1354" s="140"/>
      <c r="C1354" s="42"/>
      <c r="D1354" s="44"/>
      <c r="E1354" s="45"/>
      <c r="F1354" s="42"/>
      <c r="G1354" s="46"/>
      <c r="H1354" s="44"/>
    </row>
    <row r="1355" ht="15.75" customHeight="1">
      <c r="A1355" s="48" t="s">
        <v>476</v>
      </c>
      <c r="B1355" s="48" t="s">
        <v>477</v>
      </c>
      <c r="C1355" s="48" t="s">
        <v>478</v>
      </c>
      <c r="D1355" s="49" t="s">
        <v>564</v>
      </c>
      <c r="E1355" s="50" t="s">
        <v>10</v>
      </c>
      <c r="F1355" s="48" t="s">
        <v>480</v>
      </c>
      <c r="G1355" s="51" t="s">
        <v>481</v>
      </c>
      <c r="H1355" s="49" t="s">
        <v>565</v>
      </c>
    </row>
    <row r="1356" ht="15.75" customHeight="1">
      <c r="A1356" s="53">
        <v>1.0</v>
      </c>
      <c r="B1356" s="55" t="s">
        <v>330</v>
      </c>
      <c r="C1356" s="55" t="str">
        <f>+IF(ISERROR(VLOOKUP($B1356,Insumos!$C:$G,3,FALSE)),"",VLOOKUP($B1356,Insumos!$C:$G,3,FALSE))</f>
        <v>BOTELLA</v>
      </c>
      <c r="D1356" s="56">
        <f>+IF(ISERROR(VLOOKUP($B1356,Insumos!$C:$G,2,FALSE)),"",VLOOKUP($B1356,Insumos!$C:$G,2,FALSE))</f>
        <v>1203.1</v>
      </c>
      <c r="E1356" s="57">
        <f>+IF(ISERROR(VLOOKUP($B1356,Insumos!$C:$G,5,FALSE)),"",VLOOKUP($B1356,Insumos!$C:$G,5,FALSE))</f>
        <v>1</v>
      </c>
      <c r="F1356" s="55" t="str">
        <f>+IF(ISERROR(VLOOKUP($B1356,Insumos!$C:$G,4,FALSE)),"",VLOOKUP($B1356,Insumos!$C:$G,4,FALSE))</f>
        <v>BOTELLA</v>
      </c>
      <c r="G1356" s="141">
        <v>1.0</v>
      </c>
      <c r="H1356" s="56">
        <f t="shared" ref="H1356:H1361" si="43">IF(ISERROR(ROUND(+D1356/E1356*G1356,2)),0,ROUND(+D1356/E1356*G1356,2))</f>
        <v>1203.1</v>
      </c>
    </row>
    <row r="1357" ht="15.75" customHeight="1">
      <c r="A1357" s="53">
        <v>2.0</v>
      </c>
      <c r="B1357" s="55" t="s">
        <v>334</v>
      </c>
      <c r="C1357" s="55" t="str">
        <f>+IF(ISERROR(VLOOKUP($B1357,Insumos!$C:$G,3,FALSE)),"",VLOOKUP($B1357,Insumos!$C:$G,3,FALSE))</f>
        <v>BOTELLA</v>
      </c>
      <c r="D1357" s="56">
        <f>+IF(ISERROR(VLOOKUP($B1357,Insumos!$C:$G,2,FALSE)),"",VLOOKUP($B1357,Insumos!$C:$G,2,FALSE))</f>
        <v>1203.1</v>
      </c>
      <c r="E1357" s="57">
        <f>+IF(ISERROR(VLOOKUP($B1357,Insumos!$C:$G,5,FALSE)),"",VLOOKUP($B1357,Insumos!$C:$G,5,FALSE))</f>
        <v>1</v>
      </c>
      <c r="F1357" s="55" t="str">
        <f>+IF(ISERROR(VLOOKUP($B1357,Insumos!$C:$G,4,FALSE)),"",VLOOKUP($B1357,Insumos!$C:$G,4,FALSE))</f>
        <v>BOTELLA</v>
      </c>
      <c r="G1357" s="141"/>
      <c r="H1357" s="56">
        <f t="shared" si="43"/>
        <v>0</v>
      </c>
    </row>
    <row r="1358" ht="15.75" customHeight="1">
      <c r="A1358" s="53">
        <v>3.0</v>
      </c>
      <c r="B1358" s="55" t="s">
        <v>335</v>
      </c>
      <c r="C1358" s="55" t="str">
        <f>+IF(ISERROR(VLOOKUP($B1358,Insumos!$C:$G,3,FALSE)),"",VLOOKUP($B1358,Insumos!$C:$G,3,FALSE))</f>
        <v>BOTELLA</v>
      </c>
      <c r="D1358" s="56">
        <f>+IF(ISERROR(VLOOKUP($B1358,Insumos!$C:$G,2,FALSE)),"",VLOOKUP($B1358,Insumos!$C:$G,2,FALSE))</f>
        <v>1203.1</v>
      </c>
      <c r="E1358" s="57">
        <f>+IF(ISERROR(VLOOKUP($B1358,Insumos!$C:$G,5,FALSE)),"",VLOOKUP($B1358,Insumos!$C:$G,5,FALSE))</f>
        <v>1</v>
      </c>
      <c r="F1358" s="55" t="str">
        <f>+IF(ISERROR(VLOOKUP($B1358,Insumos!$C:$G,4,FALSE)),"",VLOOKUP($B1358,Insumos!$C:$G,4,FALSE))</f>
        <v>BOTELLA</v>
      </c>
      <c r="G1358" s="141"/>
      <c r="H1358" s="56">
        <f t="shared" si="43"/>
        <v>0</v>
      </c>
    </row>
    <row r="1359" ht="15.75" customHeight="1">
      <c r="A1359" s="53">
        <v>4.0</v>
      </c>
      <c r="B1359" s="55" t="s">
        <v>343</v>
      </c>
      <c r="C1359" s="55" t="str">
        <f>+IF(ISERROR(VLOOKUP($B1359,Insumos!$C:$G,3,FALSE)),"",VLOOKUP($B1359,Insumos!$C:$G,3,FALSE))</f>
        <v>BOTELLA</v>
      </c>
      <c r="D1359" s="56">
        <f>+IF(ISERROR(VLOOKUP($B1359,Insumos!$C:$G,2,FALSE)),"",VLOOKUP($B1359,Insumos!$C:$G,2,FALSE))</f>
        <v>1203.1</v>
      </c>
      <c r="E1359" s="57">
        <f>+IF(ISERROR(VLOOKUP($B1359,Insumos!$C:$G,5,FALSE)),"",VLOOKUP($B1359,Insumos!$C:$G,5,FALSE))</f>
        <v>1</v>
      </c>
      <c r="F1359" s="55" t="str">
        <f>+IF(ISERROR(VLOOKUP($B1359,Insumos!$C:$G,4,FALSE)),"",VLOOKUP($B1359,Insumos!$C:$G,4,FALSE))</f>
        <v>BOTELLA</v>
      </c>
      <c r="G1359" s="141"/>
      <c r="H1359" s="56">
        <f t="shared" si="43"/>
        <v>0</v>
      </c>
    </row>
    <row r="1360" ht="15.75" customHeight="1">
      <c r="A1360" s="53">
        <v>5.0</v>
      </c>
      <c r="B1360" s="55"/>
      <c r="C1360" s="55" t="str">
        <f>+IF(ISERROR(VLOOKUP($B1360,Insumos!$C:$G,3,FALSE)),"",VLOOKUP($B1360,Insumos!$C:$G,3,FALSE))</f>
        <v/>
      </c>
      <c r="D1360" s="56" t="str">
        <f>+IF(ISERROR(VLOOKUP($B1360,Insumos!$C:$G,2,FALSE)),"",VLOOKUP($B1360,Insumos!$C:$G,2,FALSE))</f>
        <v/>
      </c>
      <c r="E1360" s="57" t="str">
        <f>+IF(ISERROR(VLOOKUP($B1360,Insumos!$C:$G,5,FALSE)),"",VLOOKUP($B1360,Insumos!$C:$G,5,FALSE))</f>
        <v/>
      </c>
      <c r="F1360" s="55" t="str">
        <f>+IF(ISERROR(VLOOKUP($B1360,Insumos!$C:$G,4,FALSE)),"",VLOOKUP($B1360,Insumos!$C:$G,4,FALSE))</f>
        <v/>
      </c>
      <c r="G1360" s="141"/>
      <c r="H1360" s="56">
        <f t="shared" si="43"/>
        <v>0</v>
      </c>
    </row>
    <row r="1361" ht="15.75" customHeight="1">
      <c r="A1361" s="53">
        <v>6.0</v>
      </c>
      <c r="B1361" s="55"/>
      <c r="C1361" s="55" t="str">
        <f>+IF(ISERROR(VLOOKUP($B1361,Insumos!$C:$G,3,FALSE)),"",VLOOKUP($B1361,Insumos!$C:$G,3,FALSE))</f>
        <v/>
      </c>
      <c r="D1361" s="56" t="str">
        <f>+IF(ISERROR(VLOOKUP($B1361,Insumos!$C:$G,2,FALSE)),"",VLOOKUP($B1361,Insumos!$C:$G,2,FALSE))</f>
        <v/>
      </c>
      <c r="E1361" s="57" t="str">
        <f>+IF(ISERROR(VLOOKUP($B1361,Insumos!$C:$G,5,FALSE)),"",VLOOKUP($B1361,Insumos!$C:$G,5,FALSE))</f>
        <v/>
      </c>
      <c r="F1361" s="55" t="str">
        <f>+IF(ISERROR(VLOOKUP($B1361,Insumos!$C:$G,4,FALSE)),"",VLOOKUP($B1361,Insumos!$C:$G,4,FALSE))</f>
        <v/>
      </c>
      <c r="G1361" s="141"/>
      <c r="H1361" s="56">
        <f t="shared" si="43"/>
        <v>0</v>
      </c>
    </row>
    <row r="1362" ht="15.75" customHeight="1">
      <c r="A1362" s="42"/>
      <c r="B1362" s="140"/>
      <c r="C1362" s="41"/>
      <c r="D1362" s="44"/>
      <c r="E1362" s="45"/>
      <c r="F1362" s="41"/>
      <c r="G1362" s="67" t="s">
        <v>566</v>
      </c>
      <c r="H1362" s="68">
        <f>+SUM(H1356:H1361)</f>
        <v>1203.1</v>
      </c>
    </row>
    <row r="1363" ht="15.75" customHeight="1">
      <c r="A1363" s="42"/>
      <c r="B1363" s="140"/>
      <c r="C1363" s="41"/>
      <c r="D1363" s="44"/>
      <c r="E1363" s="45"/>
      <c r="F1363" s="41"/>
      <c r="G1363" s="67" t="s">
        <v>569</v>
      </c>
      <c r="H1363" s="142"/>
    </row>
    <row r="1364" ht="15.75" customHeight="1">
      <c r="A1364" s="42"/>
      <c r="B1364" s="140"/>
      <c r="C1364" s="41"/>
      <c r="D1364" s="44"/>
      <c r="E1364" s="45"/>
      <c r="F1364" s="41"/>
      <c r="G1364" s="67" t="s">
        <v>570</v>
      </c>
      <c r="H1364" s="143">
        <f>(H1362+H1363)*1.29</f>
        <v>1551.999</v>
      </c>
    </row>
    <row r="1365" ht="15.75" customHeight="1">
      <c r="A1365" s="42"/>
      <c r="B1365" s="140"/>
      <c r="C1365" s="41"/>
      <c r="D1365" s="44"/>
      <c r="E1365" s="45"/>
      <c r="F1365" s="41"/>
      <c r="G1365" s="67" t="s">
        <v>571</v>
      </c>
      <c r="H1365" s="144">
        <f>+H1364/H1366</f>
        <v>0.4849996875</v>
      </c>
    </row>
    <row r="1366" ht="15.75" customHeight="1">
      <c r="A1366" s="42"/>
      <c r="B1366" s="140"/>
      <c r="C1366" s="41"/>
      <c r="D1366" s="44"/>
      <c r="E1366" s="45"/>
      <c r="F1366" s="41"/>
      <c r="G1366" s="67" t="s">
        <v>572</v>
      </c>
      <c r="H1366" s="145">
        <v>3200.0</v>
      </c>
    </row>
    <row r="1367" ht="15.75" customHeight="1">
      <c r="A1367" s="42"/>
      <c r="B1367" s="140"/>
      <c r="C1367" s="41"/>
      <c r="D1367" s="44"/>
      <c r="E1367" s="45"/>
      <c r="F1367" s="41"/>
      <c r="G1367" s="67"/>
      <c r="H1367" s="169"/>
    </row>
    <row r="1368" ht="15.75" customHeight="1">
      <c r="A1368" s="42"/>
      <c r="B1368" s="140"/>
      <c r="C1368" s="41"/>
      <c r="D1368" s="44"/>
      <c r="E1368" s="45"/>
      <c r="F1368" s="41"/>
      <c r="G1368" s="67"/>
      <c r="H1368" s="205"/>
    </row>
    <row r="1369" ht="15.75" customHeight="1">
      <c r="A1369" s="42"/>
      <c r="B1369" s="140"/>
      <c r="C1369" s="41"/>
      <c r="D1369" s="44"/>
      <c r="E1369" s="45"/>
      <c r="F1369" s="41"/>
      <c r="G1369" s="67"/>
      <c r="H1369" s="205"/>
    </row>
    <row r="1370" ht="15.75" customHeight="1">
      <c r="A1370" s="42"/>
      <c r="B1370" s="140"/>
      <c r="C1370" s="41"/>
      <c r="D1370" s="44"/>
      <c r="E1370" s="45"/>
      <c r="F1370" s="41"/>
      <c r="G1370" s="67"/>
      <c r="H1370" s="205"/>
    </row>
    <row r="1371" ht="15.75" customHeight="1">
      <c r="A1371" s="138" t="s">
        <v>562</v>
      </c>
      <c r="B1371" s="139" t="s">
        <v>735</v>
      </c>
      <c r="C1371" s="34"/>
      <c r="D1371" s="35"/>
      <c r="E1371" s="36"/>
      <c r="F1371" s="37"/>
      <c r="G1371" s="38"/>
      <c r="H1371" s="35"/>
    </row>
    <row r="1372" ht="15.75" customHeight="1">
      <c r="A1372" s="42"/>
      <c r="B1372" s="140"/>
      <c r="C1372" s="42"/>
      <c r="D1372" s="44"/>
      <c r="E1372" s="45"/>
      <c r="F1372" s="42"/>
      <c r="G1372" s="46"/>
      <c r="H1372" s="44"/>
    </row>
    <row r="1373" ht="15.75" customHeight="1">
      <c r="A1373" s="48" t="s">
        <v>476</v>
      </c>
      <c r="B1373" s="48" t="s">
        <v>477</v>
      </c>
      <c r="C1373" s="48" t="s">
        <v>478</v>
      </c>
      <c r="D1373" s="49" t="s">
        <v>564</v>
      </c>
      <c r="E1373" s="50" t="s">
        <v>10</v>
      </c>
      <c r="F1373" s="48" t="s">
        <v>480</v>
      </c>
      <c r="G1373" s="51" t="s">
        <v>481</v>
      </c>
      <c r="H1373" s="49" t="s">
        <v>565</v>
      </c>
    </row>
    <row r="1374" ht="15.75" customHeight="1">
      <c r="A1374" s="53">
        <v>1.0</v>
      </c>
      <c r="B1374" s="55" t="s">
        <v>332</v>
      </c>
      <c r="C1374" s="55" t="str">
        <f>+IF(ISERROR(VLOOKUP($B1374,Insumos!$C:$G,3,FALSE)),"",VLOOKUP($B1374,Insumos!$C:$G,3,FALSE))</f>
        <v>BOTELLA</v>
      </c>
      <c r="D1374" s="56">
        <f>+IF(ISERROR(VLOOKUP($B1374,Insumos!$C:$G,2,FALSE)),"",VLOOKUP($B1374,Insumos!$C:$G,2,FALSE))</f>
        <v>1132.84</v>
      </c>
      <c r="E1374" s="57">
        <f>+IF(ISERROR(VLOOKUP($B1374,Insumos!$C:$G,5,FALSE)),"",VLOOKUP($B1374,Insumos!$C:$G,5,FALSE))</f>
        <v>1</v>
      </c>
      <c r="F1374" s="55" t="str">
        <f>+IF(ISERROR(VLOOKUP($B1374,Insumos!$C:$G,4,FALSE)),"",VLOOKUP($B1374,Insumos!$C:$G,4,FALSE))</f>
        <v>BOTELLA</v>
      </c>
      <c r="G1374" s="141">
        <v>1.0</v>
      </c>
      <c r="H1374" s="56">
        <f t="shared" ref="H1374:H1379" si="44">IF(ISERROR(ROUND(+D1374/E1374*G1374,2)),0,ROUND(+D1374/E1374*G1374,2))</f>
        <v>1132.84</v>
      </c>
    </row>
    <row r="1375" ht="15.75" customHeight="1">
      <c r="A1375" s="53">
        <v>2.0</v>
      </c>
      <c r="B1375" s="55" t="s">
        <v>333</v>
      </c>
      <c r="C1375" s="55" t="str">
        <f>+IF(ISERROR(VLOOKUP($B1375,Insumos!$C:$G,3,FALSE)),"",VLOOKUP($B1375,Insumos!$C:$G,3,FALSE))</f>
        <v>BOTELLA</v>
      </c>
      <c r="D1375" s="56">
        <f>+IF(ISERROR(VLOOKUP($B1375,Insumos!$C:$G,2,FALSE)),"",VLOOKUP($B1375,Insumos!$C:$G,2,FALSE))</f>
        <v>1132.84</v>
      </c>
      <c r="E1375" s="57">
        <f>+IF(ISERROR(VLOOKUP($B1375,Insumos!$C:$G,5,FALSE)),"",VLOOKUP($B1375,Insumos!$C:$G,5,FALSE))</f>
        <v>1</v>
      </c>
      <c r="F1375" s="55" t="str">
        <f>+IF(ISERROR(VLOOKUP($B1375,Insumos!$C:$G,4,FALSE)),"",VLOOKUP($B1375,Insumos!$C:$G,4,FALSE))</f>
        <v>BOTELLA</v>
      </c>
      <c r="G1375" s="141"/>
      <c r="H1375" s="56">
        <f t="shared" si="44"/>
        <v>0</v>
      </c>
    </row>
    <row r="1376" ht="15.75" customHeight="1">
      <c r="A1376" s="53">
        <v>3.0</v>
      </c>
      <c r="B1376" s="55" t="s">
        <v>342</v>
      </c>
      <c r="C1376" s="55" t="str">
        <f>+IF(ISERROR(VLOOKUP($B1376,Insumos!$C:$G,3,FALSE)),"",VLOOKUP($B1376,Insumos!$C:$G,3,FALSE))</f>
        <v>BOTELLA</v>
      </c>
      <c r="D1376" s="56">
        <f>+IF(ISERROR(VLOOKUP($B1376,Insumos!$C:$G,2,FALSE)),"",VLOOKUP($B1376,Insumos!$C:$G,2,FALSE))</f>
        <v>1132.84</v>
      </c>
      <c r="E1376" s="57">
        <f>+IF(ISERROR(VLOOKUP($B1376,Insumos!$C:$G,5,FALSE)),"",VLOOKUP($B1376,Insumos!$C:$G,5,FALSE))</f>
        <v>1</v>
      </c>
      <c r="F1376" s="55" t="str">
        <f>+IF(ISERROR(VLOOKUP($B1376,Insumos!$C:$G,4,FALSE)),"",VLOOKUP($B1376,Insumos!$C:$G,4,FALSE))</f>
        <v>BOTELLA</v>
      </c>
      <c r="G1376" s="141"/>
      <c r="H1376" s="56">
        <f t="shared" si="44"/>
        <v>0</v>
      </c>
    </row>
    <row r="1377" ht="15.75" customHeight="1">
      <c r="A1377" s="53">
        <v>4.0</v>
      </c>
      <c r="B1377" s="55"/>
      <c r="C1377" s="55" t="str">
        <f>+IF(ISERROR(VLOOKUP($B1377,Insumos!$C:$G,3,FALSE)),"",VLOOKUP($B1377,Insumos!$C:$G,3,FALSE))</f>
        <v/>
      </c>
      <c r="D1377" s="56" t="str">
        <f>+IF(ISERROR(VLOOKUP($B1377,Insumos!$C:$G,2,FALSE)),"",VLOOKUP($B1377,Insumos!$C:$G,2,FALSE))</f>
        <v/>
      </c>
      <c r="E1377" s="57" t="str">
        <f>+IF(ISERROR(VLOOKUP($B1377,Insumos!$C:$G,5,FALSE)),"",VLOOKUP($B1377,Insumos!$C:$G,5,FALSE))</f>
        <v/>
      </c>
      <c r="F1377" s="55" t="str">
        <f>+IF(ISERROR(VLOOKUP($B1377,Insumos!$C:$G,4,FALSE)),"",VLOOKUP($B1377,Insumos!$C:$G,4,FALSE))</f>
        <v/>
      </c>
      <c r="G1377" s="141"/>
      <c r="H1377" s="56">
        <f t="shared" si="44"/>
        <v>0</v>
      </c>
    </row>
    <row r="1378" ht="15.75" customHeight="1">
      <c r="A1378" s="53">
        <v>5.0</v>
      </c>
      <c r="B1378" s="55"/>
      <c r="C1378" s="55" t="str">
        <f>+IF(ISERROR(VLOOKUP($B1378,Insumos!$C:$G,3,FALSE)),"",VLOOKUP($B1378,Insumos!$C:$G,3,FALSE))</f>
        <v/>
      </c>
      <c r="D1378" s="56" t="str">
        <f>+IF(ISERROR(VLOOKUP($B1378,Insumos!$C:$G,2,FALSE)),"",VLOOKUP($B1378,Insumos!$C:$G,2,FALSE))</f>
        <v/>
      </c>
      <c r="E1378" s="57" t="str">
        <f>+IF(ISERROR(VLOOKUP($B1378,Insumos!$C:$G,5,FALSE)),"",VLOOKUP($B1378,Insumos!$C:$G,5,FALSE))</f>
        <v/>
      </c>
      <c r="F1378" s="55" t="str">
        <f>+IF(ISERROR(VLOOKUP($B1378,Insumos!$C:$G,4,FALSE)),"",VLOOKUP($B1378,Insumos!$C:$G,4,FALSE))</f>
        <v/>
      </c>
      <c r="G1378" s="141"/>
      <c r="H1378" s="56">
        <f t="shared" si="44"/>
        <v>0</v>
      </c>
    </row>
    <row r="1379" ht="15.75" customHeight="1">
      <c r="A1379" s="53">
        <v>6.0</v>
      </c>
      <c r="B1379" s="55"/>
      <c r="C1379" s="55" t="str">
        <f>+IF(ISERROR(VLOOKUP($B1379,Insumos!$C:$G,3,FALSE)),"",VLOOKUP($B1379,Insumos!$C:$G,3,FALSE))</f>
        <v/>
      </c>
      <c r="D1379" s="56" t="str">
        <f>+IF(ISERROR(VLOOKUP($B1379,Insumos!$C:$G,2,FALSE)),"",VLOOKUP($B1379,Insumos!$C:$G,2,FALSE))</f>
        <v/>
      </c>
      <c r="E1379" s="57" t="str">
        <f>+IF(ISERROR(VLOOKUP($B1379,Insumos!$C:$G,5,FALSE)),"",VLOOKUP($B1379,Insumos!$C:$G,5,FALSE))</f>
        <v/>
      </c>
      <c r="F1379" s="55" t="str">
        <f>+IF(ISERROR(VLOOKUP($B1379,Insumos!$C:$G,4,FALSE)),"",VLOOKUP($B1379,Insumos!$C:$G,4,FALSE))</f>
        <v/>
      </c>
      <c r="G1379" s="141"/>
      <c r="H1379" s="56">
        <f t="shared" si="44"/>
        <v>0</v>
      </c>
    </row>
    <row r="1380" ht="15.75" customHeight="1">
      <c r="A1380" s="42"/>
      <c r="B1380" s="140"/>
      <c r="C1380" s="41"/>
      <c r="D1380" s="44"/>
      <c r="E1380" s="45"/>
      <c r="F1380" s="41"/>
      <c r="G1380" s="67" t="s">
        <v>566</v>
      </c>
      <c r="H1380" s="68">
        <f>+SUM(H1374:H1379)</f>
        <v>1132.84</v>
      </c>
    </row>
    <row r="1381" ht="15.75" customHeight="1">
      <c r="A1381" s="42"/>
      <c r="B1381" s="140"/>
      <c r="C1381" s="41"/>
      <c r="D1381" s="44"/>
      <c r="E1381" s="45"/>
      <c r="F1381" s="41"/>
      <c r="G1381" s="67" t="s">
        <v>569</v>
      </c>
      <c r="H1381" s="142"/>
    </row>
    <row r="1382" ht="15.75" customHeight="1">
      <c r="A1382" s="42"/>
      <c r="B1382" s="140"/>
      <c r="C1382" s="41"/>
      <c r="D1382" s="44"/>
      <c r="E1382" s="45"/>
      <c r="F1382" s="41"/>
      <c r="G1382" s="67" t="s">
        <v>570</v>
      </c>
      <c r="H1382" s="143">
        <f>(H1380+H1381)*1.37</f>
        <v>1551.9908</v>
      </c>
    </row>
    <row r="1383" ht="15.75" customHeight="1">
      <c r="A1383" s="42"/>
      <c r="B1383" s="140"/>
      <c r="C1383" s="41"/>
      <c r="D1383" s="44"/>
      <c r="E1383" s="45"/>
      <c r="F1383" s="41"/>
      <c r="G1383" s="67" t="s">
        <v>571</v>
      </c>
      <c r="H1383" s="144">
        <f>+H1382/H1384</f>
        <v>0.484997125</v>
      </c>
    </row>
    <row r="1384" ht="15.75" customHeight="1">
      <c r="A1384" s="42"/>
      <c r="B1384" s="140"/>
      <c r="C1384" s="41"/>
      <c r="D1384" s="44"/>
      <c r="E1384" s="45"/>
      <c r="F1384" s="41"/>
      <c r="G1384" s="67" t="s">
        <v>572</v>
      </c>
      <c r="H1384" s="145">
        <v>3200.0</v>
      </c>
    </row>
    <row r="1385" ht="15.75" customHeight="1">
      <c r="A1385" s="42"/>
      <c r="B1385" s="140"/>
      <c r="C1385" s="41"/>
      <c r="D1385" s="44"/>
      <c r="E1385" s="45"/>
      <c r="F1385" s="41"/>
      <c r="G1385" s="67"/>
      <c r="H1385" s="205"/>
    </row>
    <row r="1386" ht="15.75" customHeight="1">
      <c r="A1386" s="42"/>
      <c r="B1386" s="140"/>
      <c r="C1386" s="41"/>
      <c r="D1386" s="44"/>
      <c r="E1386" s="45"/>
      <c r="F1386" s="41"/>
      <c r="G1386" s="67"/>
      <c r="H1386" s="205"/>
    </row>
    <row r="1387" ht="15.75" customHeight="1">
      <c r="A1387" s="138" t="s">
        <v>562</v>
      </c>
      <c r="B1387" s="139" t="s">
        <v>736</v>
      </c>
      <c r="C1387" s="34"/>
      <c r="D1387" s="35"/>
      <c r="E1387" s="36"/>
      <c r="F1387" s="37"/>
      <c r="G1387" s="38"/>
      <c r="H1387" s="35"/>
    </row>
    <row r="1388" ht="15.75" customHeight="1">
      <c r="A1388" s="42"/>
      <c r="B1388" s="140"/>
      <c r="C1388" s="42"/>
      <c r="D1388" s="44"/>
      <c r="E1388" s="45"/>
      <c r="F1388" s="42"/>
      <c r="G1388" s="46"/>
      <c r="H1388" s="44"/>
    </row>
    <row r="1389" ht="15.75" customHeight="1">
      <c r="A1389" s="48" t="s">
        <v>476</v>
      </c>
      <c r="B1389" s="48" t="s">
        <v>477</v>
      </c>
      <c r="C1389" s="48" t="s">
        <v>478</v>
      </c>
      <c r="D1389" s="49" t="s">
        <v>564</v>
      </c>
      <c r="E1389" s="50" t="s">
        <v>10</v>
      </c>
      <c r="F1389" s="48" t="s">
        <v>480</v>
      </c>
      <c r="G1389" s="51" t="s">
        <v>481</v>
      </c>
      <c r="H1389" s="49" t="s">
        <v>565</v>
      </c>
    </row>
    <row r="1390" ht="15.75" customHeight="1">
      <c r="A1390" s="53">
        <v>1.0</v>
      </c>
      <c r="B1390" s="55" t="s">
        <v>340</v>
      </c>
      <c r="C1390" s="55" t="str">
        <f>+IF(ISERROR(VLOOKUP($B1390,Insumos!$C:$G,3,FALSE)),"",VLOOKUP($B1390,Insumos!$C:$G,3,FALSE))</f>
        <v>LATA</v>
      </c>
      <c r="D1390" s="56">
        <f>+IF(ISERROR(VLOOKUP($B1390,Insumos!$C:$G,2,FALSE)),"",VLOOKUP($B1390,Insumos!$C:$G,2,FALSE))</f>
        <v>512.403</v>
      </c>
      <c r="E1390" s="57">
        <f>+IF(ISERROR(VLOOKUP($B1390,Insumos!$C:$G,5,FALSE)),"",VLOOKUP($B1390,Insumos!$C:$G,5,FALSE))</f>
        <v>1</v>
      </c>
      <c r="F1390" s="55" t="str">
        <f>+IF(ISERROR(VLOOKUP($B1390,Insumos!$C:$G,4,FALSE)),"",VLOOKUP($B1390,Insumos!$C:$G,4,FALSE))</f>
        <v>LATA</v>
      </c>
      <c r="G1390" s="141">
        <v>1.0</v>
      </c>
      <c r="H1390" s="56">
        <f t="shared" ref="H1390:H1395" si="45">IF(ISERROR(ROUND(+D1390/E1390*G1390,2)),0,ROUND(+D1390/E1390*G1390,2))</f>
        <v>512.4</v>
      </c>
    </row>
    <row r="1391" ht="15.75" customHeight="1">
      <c r="A1391" s="53">
        <v>2.0</v>
      </c>
      <c r="B1391" s="55" t="s">
        <v>341</v>
      </c>
      <c r="C1391" s="55" t="str">
        <f>+IF(ISERROR(VLOOKUP($B1391,Insumos!$C:$G,3,FALSE)),"",VLOOKUP($B1391,Insumos!$C:$G,3,FALSE))</f>
        <v>LATA</v>
      </c>
      <c r="D1391" s="56">
        <f>+IF(ISERROR(VLOOKUP($B1391,Insumos!$C:$G,2,FALSE)),"",VLOOKUP($B1391,Insumos!$C:$G,2,FALSE))</f>
        <v>512.403</v>
      </c>
      <c r="E1391" s="57">
        <f>+IF(ISERROR(VLOOKUP($B1391,Insumos!$C:$G,5,FALSE)),"",VLOOKUP($B1391,Insumos!$C:$G,5,FALSE))</f>
        <v>1</v>
      </c>
      <c r="F1391" s="55" t="str">
        <f>+IF(ISERROR(VLOOKUP($B1391,Insumos!$C:$G,4,FALSE)),"",VLOOKUP($B1391,Insumos!$C:$G,4,FALSE))</f>
        <v>LATA</v>
      </c>
      <c r="G1391" s="141"/>
      <c r="H1391" s="56">
        <f t="shared" si="45"/>
        <v>0</v>
      </c>
    </row>
    <row r="1392" ht="15.75" customHeight="1">
      <c r="A1392" s="53">
        <v>3.0</v>
      </c>
      <c r="B1392" s="55" t="s">
        <v>344</v>
      </c>
      <c r="C1392" s="55" t="str">
        <f>+IF(ISERROR(VLOOKUP($B1392,Insumos!$C:$G,3,FALSE)),"",VLOOKUP($B1392,Insumos!$C:$G,3,FALSE))</f>
        <v>LATA</v>
      </c>
      <c r="D1392" s="56">
        <f>+IF(ISERROR(VLOOKUP($B1392,Insumos!$C:$G,2,FALSE)),"",VLOOKUP($B1392,Insumos!$C:$G,2,FALSE))</f>
        <v>481.75</v>
      </c>
      <c r="E1392" s="57">
        <f>+IF(ISERROR(VLOOKUP($B1392,Insumos!$C:$G,5,FALSE)),"",VLOOKUP($B1392,Insumos!$C:$G,5,FALSE))</f>
        <v>1</v>
      </c>
      <c r="F1392" s="55" t="str">
        <f>+IF(ISERROR(VLOOKUP($B1392,Insumos!$C:$G,4,FALSE)),"",VLOOKUP($B1392,Insumos!$C:$G,4,FALSE))</f>
        <v>LATA</v>
      </c>
      <c r="G1392" s="141"/>
      <c r="H1392" s="56">
        <f t="shared" si="45"/>
        <v>0</v>
      </c>
    </row>
    <row r="1393" ht="15.75" customHeight="1">
      <c r="A1393" s="53">
        <v>4.0</v>
      </c>
      <c r="B1393" s="153"/>
      <c r="C1393" s="55" t="str">
        <f>+IF(ISERROR(VLOOKUP($B1393,Insumos!$C:$G,3,FALSE)),"",VLOOKUP($B1393,Insumos!$C:$G,3,FALSE))</f>
        <v/>
      </c>
      <c r="D1393" s="56" t="str">
        <f>+IF(ISERROR(VLOOKUP($B1393,Insumos!$C:$G,2,FALSE)),"",VLOOKUP($B1393,Insumos!$C:$G,2,FALSE))</f>
        <v/>
      </c>
      <c r="E1393" s="57" t="str">
        <f>+IF(ISERROR(VLOOKUP($B1393,Insumos!$C:$G,5,FALSE)),"",VLOOKUP($B1393,Insumos!$C:$G,5,FALSE))</f>
        <v/>
      </c>
      <c r="F1393" s="55" t="str">
        <f>+IF(ISERROR(VLOOKUP($B1393,Insumos!$C:$G,4,FALSE)),"",VLOOKUP($B1393,Insumos!$C:$G,4,FALSE))</f>
        <v/>
      </c>
      <c r="G1393" s="141"/>
      <c r="H1393" s="56">
        <f t="shared" si="45"/>
        <v>0</v>
      </c>
    </row>
    <row r="1394" ht="15.75" customHeight="1">
      <c r="A1394" s="53">
        <v>5.0</v>
      </c>
      <c r="B1394" s="153"/>
      <c r="C1394" s="55" t="str">
        <f>+IF(ISERROR(VLOOKUP($B1394,Insumos!$C:$G,3,FALSE)),"",VLOOKUP($B1394,Insumos!$C:$G,3,FALSE))</f>
        <v/>
      </c>
      <c r="D1394" s="56" t="str">
        <f>+IF(ISERROR(VLOOKUP($B1394,Insumos!$C:$G,2,FALSE)),"",VLOOKUP($B1394,Insumos!$C:$G,2,FALSE))</f>
        <v/>
      </c>
      <c r="E1394" s="57" t="str">
        <f>+IF(ISERROR(VLOOKUP($B1394,Insumos!$C:$G,5,FALSE)),"",VLOOKUP($B1394,Insumos!$C:$G,5,FALSE))</f>
        <v/>
      </c>
      <c r="F1394" s="55" t="str">
        <f>+IF(ISERROR(VLOOKUP($B1394,Insumos!$C:$G,4,FALSE)),"",VLOOKUP($B1394,Insumos!$C:$G,4,FALSE))</f>
        <v/>
      </c>
      <c r="G1394" s="141"/>
      <c r="H1394" s="56">
        <f t="shared" si="45"/>
        <v>0</v>
      </c>
    </row>
    <row r="1395" ht="15.75" customHeight="1">
      <c r="A1395" s="53">
        <v>6.0</v>
      </c>
      <c r="B1395" s="153"/>
      <c r="C1395" s="55" t="str">
        <f>+IF(ISERROR(VLOOKUP($B1395,Insumos!$C:$G,3,FALSE)),"",VLOOKUP($B1395,Insumos!$C:$G,3,FALSE))</f>
        <v/>
      </c>
      <c r="D1395" s="56" t="str">
        <f>+IF(ISERROR(VLOOKUP($B1395,Insumos!$C:$G,2,FALSE)),"",VLOOKUP($B1395,Insumos!$C:$G,2,FALSE))</f>
        <v/>
      </c>
      <c r="E1395" s="57" t="str">
        <f>+IF(ISERROR(VLOOKUP($B1395,Insumos!$C:$G,5,FALSE)),"",VLOOKUP($B1395,Insumos!$C:$G,5,FALSE))</f>
        <v/>
      </c>
      <c r="F1395" s="55" t="str">
        <f>+IF(ISERROR(VLOOKUP($B1395,Insumos!$C:$G,4,FALSE)),"",VLOOKUP($B1395,Insumos!$C:$G,4,FALSE))</f>
        <v/>
      </c>
      <c r="G1395" s="141"/>
      <c r="H1395" s="56">
        <f t="shared" si="45"/>
        <v>0</v>
      </c>
    </row>
    <row r="1396" ht="15.75" customHeight="1">
      <c r="A1396" s="42"/>
      <c r="B1396" s="140"/>
      <c r="C1396" s="41"/>
      <c r="D1396" s="44"/>
      <c r="E1396" s="45"/>
      <c r="F1396" s="41"/>
      <c r="G1396" s="67" t="s">
        <v>566</v>
      </c>
      <c r="H1396" s="68">
        <f>+SUM(H1390:H1395)</f>
        <v>512.4</v>
      </c>
    </row>
    <row r="1397" ht="15.75" customHeight="1">
      <c r="A1397" s="42"/>
      <c r="B1397" s="140"/>
      <c r="C1397" s="41"/>
      <c r="D1397" s="44"/>
      <c r="E1397" s="45"/>
      <c r="F1397" s="41"/>
      <c r="G1397" s="67" t="s">
        <v>569</v>
      </c>
      <c r="H1397" s="142"/>
    </row>
    <row r="1398" ht="15.75" customHeight="1">
      <c r="A1398" s="42"/>
      <c r="B1398" s="140"/>
      <c r="C1398" s="41"/>
      <c r="D1398" s="44"/>
      <c r="E1398" s="45"/>
      <c r="F1398" s="41"/>
      <c r="G1398" s="67" t="s">
        <v>570</v>
      </c>
      <c r="H1398" s="143">
        <f>(H1396+H1397)*1.29</f>
        <v>660.996</v>
      </c>
    </row>
    <row r="1399" ht="15.75" customHeight="1">
      <c r="A1399" s="42"/>
      <c r="B1399" s="140"/>
      <c r="C1399" s="41"/>
      <c r="D1399" s="44"/>
      <c r="E1399" s="45"/>
      <c r="F1399" s="41"/>
      <c r="G1399" s="67" t="s">
        <v>571</v>
      </c>
      <c r="H1399" s="144">
        <f>+H1398/H1400</f>
        <v>0.36722</v>
      </c>
    </row>
    <row r="1400" ht="15.75" customHeight="1">
      <c r="A1400" s="42"/>
      <c r="B1400" s="140"/>
      <c r="C1400" s="41"/>
      <c r="D1400" s="44"/>
      <c r="E1400" s="45"/>
      <c r="F1400" s="41"/>
      <c r="G1400" s="67" t="s">
        <v>572</v>
      </c>
      <c r="H1400" s="145">
        <v>1800.0</v>
      </c>
    </row>
    <row r="1401" ht="15.75" customHeight="1">
      <c r="A1401" s="42"/>
      <c r="B1401" s="140"/>
      <c r="C1401" s="41"/>
      <c r="D1401" s="44"/>
      <c r="E1401" s="45"/>
      <c r="F1401" s="41"/>
      <c r="G1401" s="67"/>
      <c r="H1401" s="169"/>
    </row>
    <row r="1402" ht="15.75" customHeight="1">
      <c r="A1402" s="42"/>
      <c r="B1402" s="140"/>
      <c r="C1402" s="41"/>
      <c r="D1402" s="44"/>
      <c r="E1402" s="45"/>
      <c r="F1402" s="41"/>
      <c r="G1402" s="67"/>
      <c r="H1402" s="205"/>
    </row>
    <row r="1403" ht="15.75" customHeight="1">
      <c r="A1403" s="42"/>
      <c r="B1403" s="140"/>
      <c r="C1403" s="41"/>
      <c r="D1403" s="44"/>
      <c r="E1403" s="45"/>
      <c r="F1403" s="41"/>
      <c r="G1403" s="67"/>
      <c r="H1403" s="205"/>
    </row>
    <row r="1404" ht="15.75" customHeight="1">
      <c r="A1404" s="42"/>
      <c r="B1404" s="140"/>
      <c r="C1404" s="41"/>
      <c r="D1404" s="44"/>
      <c r="E1404" s="45"/>
      <c r="F1404" s="41"/>
      <c r="G1404" s="67"/>
      <c r="H1404" s="205"/>
    </row>
    <row r="1405" ht="15.75" customHeight="1">
      <c r="A1405" s="138" t="s">
        <v>562</v>
      </c>
      <c r="B1405" s="139" t="s">
        <v>737</v>
      </c>
      <c r="C1405" s="34"/>
      <c r="D1405" s="35"/>
      <c r="E1405" s="36"/>
      <c r="F1405" s="37"/>
      <c r="G1405" s="38"/>
      <c r="H1405" s="35"/>
    </row>
    <row r="1406" ht="15.75" customHeight="1">
      <c r="A1406" s="42"/>
      <c r="B1406" s="140"/>
      <c r="C1406" s="42"/>
      <c r="D1406" s="44"/>
      <c r="E1406" s="45"/>
      <c r="F1406" s="42"/>
      <c r="G1406" s="46"/>
      <c r="H1406" s="44"/>
    </row>
    <row r="1407" ht="15.75" customHeight="1">
      <c r="A1407" s="48" t="s">
        <v>476</v>
      </c>
      <c r="B1407" s="48" t="s">
        <v>477</v>
      </c>
      <c r="C1407" s="48" t="s">
        <v>478</v>
      </c>
      <c r="D1407" s="49" t="s">
        <v>564</v>
      </c>
      <c r="E1407" s="50" t="s">
        <v>10</v>
      </c>
      <c r="F1407" s="48" t="s">
        <v>480</v>
      </c>
      <c r="G1407" s="51" t="s">
        <v>481</v>
      </c>
      <c r="H1407" s="49" t="s">
        <v>565</v>
      </c>
    </row>
    <row r="1408" ht="15.75" customHeight="1">
      <c r="A1408" s="53">
        <v>1.0</v>
      </c>
      <c r="B1408" s="55" t="s">
        <v>336</v>
      </c>
      <c r="C1408" s="55" t="str">
        <f>+IF(ISERROR(VLOOKUP($B1408,Insumos!$C:$G,3,FALSE)),"",VLOOKUP($B1408,Insumos!$C:$G,3,FALSE))</f>
        <v>LATA</v>
      </c>
      <c r="D1408" s="56">
        <f>+IF(ISERROR(VLOOKUP($B1408,Insumos!$C:$G,2,FALSE)),"",VLOOKUP($B1408,Insumos!$C:$G,2,FALSE))</f>
        <v>481.75</v>
      </c>
      <c r="E1408" s="57">
        <f>+IF(ISERROR(VLOOKUP($B1408,Insumos!$C:$G,5,FALSE)),"",VLOOKUP($B1408,Insumos!$C:$G,5,FALSE))</f>
        <v>1</v>
      </c>
      <c r="F1408" s="55" t="str">
        <f>+IF(ISERROR(VLOOKUP($B1408,Insumos!$C:$G,4,FALSE)),"",VLOOKUP($B1408,Insumos!$C:$G,4,FALSE))</f>
        <v>LATA</v>
      </c>
      <c r="G1408" s="141">
        <v>1.0</v>
      </c>
      <c r="H1408" s="56">
        <f t="shared" ref="H1408:H1413" si="46">IF(ISERROR(ROUND(+D1408/E1408*G1408,2)),0,ROUND(+D1408/E1408*G1408,2))</f>
        <v>481.75</v>
      </c>
    </row>
    <row r="1409" ht="15.75" customHeight="1">
      <c r="A1409" s="53">
        <v>2.0</v>
      </c>
      <c r="B1409" s="55" t="s">
        <v>338</v>
      </c>
      <c r="C1409" s="55" t="str">
        <f>+IF(ISERROR(VLOOKUP($B1409,Insumos!$C:$G,3,FALSE)),"",VLOOKUP($B1409,Insumos!$C:$G,3,FALSE))</f>
        <v>LATA</v>
      </c>
      <c r="D1409" s="56">
        <f>+IF(ISERROR(VLOOKUP($B1409,Insumos!$C:$G,2,FALSE)),"",VLOOKUP($B1409,Insumos!$C:$G,2,FALSE))</f>
        <v>481.75</v>
      </c>
      <c r="E1409" s="57">
        <f>+IF(ISERROR(VLOOKUP($B1409,Insumos!$C:$G,5,FALSE)),"",VLOOKUP($B1409,Insumos!$C:$G,5,FALSE))</f>
        <v>1</v>
      </c>
      <c r="F1409" s="55" t="str">
        <f>+IF(ISERROR(VLOOKUP($B1409,Insumos!$C:$G,4,FALSE)),"",VLOOKUP($B1409,Insumos!$C:$G,4,FALSE))</f>
        <v>LATA</v>
      </c>
      <c r="G1409" s="141"/>
      <c r="H1409" s="56">
        <f t="shared" si="46"/>
        <v>0</v>
      </c>
    </row>
    <row r="1410" ht="15.75" customHeight="1">
      <c r="A1410" s="53">
        <v>3.0</v>
      </c>
      <c r="B1410" s="55" t="s">
        <v>339</v>
      </c>
      <c r="C1410" s="55" t="str">
        <f>+IF(ISERROR(VLOOKUP($B1410,Insumos!$C:$G,3,FALSE)),"",VLOOKUP($B1410,Insumos!$C:$G,3,FALSE))</f>
        <v>LATA</v>
      </c>
      <c r="D1410" s="56">
        <f>+IF(ISERROR(VLOOKUP($B1410,Insumos!$C:$G,2,FALSE)),"",VLOOKUP($B1410,Insumos!$C:$G,2,FALSE))</f>
        <v>481.75</v>
      </c>
      <c r="E1410" s="57">
        <f>+IF(ISERROR(VLOOKUP($B1410,Insumos!$C:$G,5,FALSE)),"",VLOOKUP($B1410,Insumos!$C:$G,5,FALSE))</f>
        <v>1</v>
      </c>
      <c r="F1410" s="55" t="str">
        <f>+IF(ISERROR(VLOOKUP($B1410,Insumos!$C:$G,4,FALSE)),"",VLOOKUP($B1410,Insumos!$C:$G,4,FALSE))</f>
        <v>LATA</v>
      </c>
      <c r="G1410" s="141"/>
      <c r="H1410" s="56">
        <f t="shared" si="46"/>
        <v>0</v>
      </c>
    </row>
    <row r="1411" ht="15.75" customHeight="1">
      <c r="A1411" s="53">
        <v>4.0</v>
      </c>
      <c r="B1411" s="55" t="s">
        <v>345</v>
      </c>
      <c r="C1411" s="55" t="str">
        <f>+IF(ISERROR(VLOOKUP($B1411,Insumos!$C:$G,3,FALSE)),"",VLOOKUP($B1411,Insumos!$C:$G,3,FALSE))</f>
        <v>LATA</v>
      </c>
      <c r="D1411" s="56">
        <f>+IF(ISERROR(VLOOKUP($B1411,Insumos!$C:$G,2,FALSE)),"",VLOOKUP($B1411,Insumos!$C:$G,2,FALSE))</f>
        <v>512.403</v>
      </c>
      <c r="E1411" s="57">
        <f>+IF(ISERROR(VLOOKUP($B1411,Insumos!$C:$G,5,FALSE)),"",VLOOKUP($B1411,Insumos!$C:$G,5,FALSE))</f>
        <v>1</v>
      </c>
      <c r="F1411" s="55" t="str">
        <f>+IF(ISERROR(VLOOKUP($B1411,Insumos!$C:$G,4,FALSE)),"",VLOOKUP($B1411,Insumos!$C:$G,4,FALSE))</f>
        <v>LATA</v>
      </c>
      <c r="G1411" s="141"/>
      <c r="H1411" s="56">
        <f t="shared" si="46"/>
        <v>0</v>
      </c>
    </row>
    <row r="1412" ht="15.75" customHeight="1">
      <c r="A1412" s="53">
        <v>5.0</v>
      </c>
      <c r="B1412" s="55"/>
      <c r="C1412" s="55" t="str">
        <f>+IF(ISERROR(VLOOKUP($B1412,Insumos!$C:$G,3,FALSE)),"",VLOOKUP($B1412,Insumos!$C:$G,3,FALSE))</f>
        <v/>
      </c>
      <c r="D1412" s="56" t="str">
        <f>+IF(ISERROR(VLOOKUP($B1412,Insumos!$C:$G,2,FALSE)),"",VLOOKUP($B1412,Insumos!$C:$G,2,FALSE))</f>
        <v/>
      </c>
      <c r="E1412" s="57" t="str">
        <f>+IF(ISERROR(VLOOKUP($B1412,Insumos!$C:$G,5,FALSE)),"",VLOOKUP($B1412,Insumos!$C:$G,5,FALSE))</f>
        <v/>
      </c>
      <c r="F1412" s="55" t="str">
        <f>+IF(ISERROR(VLOOKUP($B1412,Insumos!$C:$G,4,FALSE)),"",VLOOKUP($B1412,Insumos!$C:$G,4,FALSE))</f>
        <v/>
      </c>
      <c r="G1412" s="141"/>
      <c r="H1412" s="56">
        <f t="shared" si="46"/>
        <v>0</v>
      </c>
    </row>
    <row r="1413" ht="15.75" customHeight="1">
      <c r="A1413" s="53">
        <v>6.0</v>
      </c>
      <c r="B1413" s="153"/>
      <c r="C1413" s="55" t="str">
        <f>+IF(ISERROR(VLOOKUP($B1413,Insumos!$C:$G,3,FALSE)),"",VLOOKUP($B1413,Insumos!$C:$G,3,FALSE))</f>
        <v/>
      </c>
      <c r="D1413" s="56" t="str">
        <f>+IF(ISERROR(VLOOKUP($B1413,Insumos!$C:$G,2,FALSE)),"",VLOOKUP($B1413,Insumos!$C:$G,2,FALSE))</f>
        <v/>
      </c>
      <c r="E1413" s="57" t="str">
        <f>+IF(ISERROR(VLOOKUP($B1413,Insumos!$C:$G,5,FALSE)),"",VLOOKUP($B1413,Insumos!$C:$G,5,FALSE))</f>
        <v/>
      </c>
      <c r="F1413" s="55" t="str">
        <f>+IF(ISERROR(VLOOKUP($B1413,Insumos!$C:$G,4,FALSE)),"",VLOOKUP($B1413,Insumos!$C:$G,4,FALSE))</f>
        <v/>
      </c>
      <c r="G1413" s="141"/>
      <c r="H1413" s="56">
        <f t="shared" si="46"/>
        <v>0</v>
      </c>
    </row>
    <row r="1414" ht="15.75" customHeight="1">
      <c r="A1414" s="42"/>
      <c r="B1414" s="140"/>
      <c r="C1414" s="41"/>
      <c r="D1414" s="44"/>
      <c r="E1414" s="45"/>
      <c r="F1414" s="41"/>
      <c r="G1414" s="67" t="s">
        <v>566</v>
      </c>
      <c r="H1414" s="68">
        <f>+SUM(H1408:H1413)</f>
        <v>481.75</v>
      </c>
    </row>
    <row r="1415" ht="15.75" customHeight="1">
      <c r="A1415" s="42"/>
      <c r="B1415" s="140"/>
      <c r="C1415" s="41"/>
      <c r="D1415" s="44"/>
      <c r="E1415" s="45"/>
      <c r="F1415" s="41"/>
      <c r="G1415" s="67" t="s">
        <v>569</v>
      </c>
      <c r="H1415" s="142"/>
    </row>
    <row r="1416" ht="15.75" customHeight="1">
      <c r="A1416" s="42"/>
      <c r="B1416" s="140"/>
      <c r="C1416" s="41"/>
      <c r="D1416" s="44"/>
      <c r="E1416" s="45"/>
      <c r="F1416" s="41"/>
      <c r="G1416" s="67" t="s">
        <v>570</v>
      </c>
      <c r="H1416" s="143">
        <f>(H1414+H1415)*1.37</f>
        <v>659.9975</v>
      </c>
    </row>
    <row r="1417" ht="15.75" customHeight="1">
      <c r="A1417" s="42"/>
      <c r="B1417" s="140"/>
      <c r="C1417" s="41"/>
      <c r="D1417" s="44"/>
      <c r="E1417" s="45"/>
      <c r="F1417" s="41"/>
      <c r="G1417" s="67" t="s">
        <v>571</v>
      </c>
      <c r="H1417" s="144">
        <f>+H1416/H1418</f>
        <v>0.3666652778</v>
      </c>
    </row>
    <row r="1418" ht="15.75" customHeight="1">
      <c r="A1418" s="42"/>
      <c r="B1418" s="140"/>
      <c r="C1418" s="41"/>
      <c r="D1418" s="44"/>
      <c r="E1418" s="45"/>
      <c r="F1418" s="41"/>
      <c r="G1418" s="67" t="s">
        <v>572</v>
      </c>
      <c r="H1418" s="145">
        <v>1800.0</v>
      </c>
    </row>
    <row r="1419" ht="15.75" customHeight="1"/>
    <row r="1420" ht="15.75" customHeight="1"/>
    <row r="1421" ht="15.75" customHeight="1"/>
    <row r="1422" ht="15.75" customHeight="1">
      <c r="A1422" s="138" t="s">
        <v>562</v>
      </c>
      <c r="B1422" s="139" t="s">
        <v>674</v>
      </c>
    </row>
    <row r="1423" ht="15.75" customHeight="1">
      <c r="A1423" s="48" t="s">
        <v>476</v>
      </c>
      <c r="B1423" s="48" t="s">
        <v>477</v>
      </c>
      <c r="C1423" s="48" t="s">
        <v>478</v>
      </c>
      <c r="D1423" s="49" t="s">
        <v>564</v>
      </c>
      <c r="E1423" s="50" t="s">
        <v>10</v>
      </c>
      <c r="F1423" s="48" t="s">
        <v>480</v>
      </c>
      <c r="G1423" s="401" t="s">
        <v>481</v>
      </c>
      <c r="H1423" s="49" t="s">
        <v>565</v>
      </c>
    </row>
    <row r="1424" ht="15.75" customHeight="1">
      <c r="A1424" s="53">
        <v>1.0</v>
      </c>
      <c r="B1424" s="55" t="s">
        <v>69</v>
      </c>
      <c r="C1424" s="55" t="str">
        <f>+IF(ISERROR(VLOOKUP($B1424,Insumos!$C:$G,3,FALSE)),"",VLOOKUP($B1424,Insumos!$C:$G,3,FALSE))</f>
        <v>GRAMOS</v>
      </c>
      <c r="D1424" s="56">
        <f>+IF(ISERROR(VLOOKUP($B1424,Insumos!$C:$G,2,FALSE)),"",VLOOKUP($B1424,Insumos!$C:$G,2,FALSE))</f>
        <v>2777.79</v>
      </c>
      <c r="E1424" s="57">
        <f>+IF(ISERROR(VLOOKUP($B1424,Insumos!$C:$G,5,FALSE)),"",VLOOKUP($B1424,Insumos!$C:$G,5,FALSE))</f>
        <v>5700</v>
      </c>
      <c r="F1424" s="192" t="str">
        <f>+IF(ISERROR(VLOOKUP($B1424,Insumos!$C:$G,4,FALSE)),"",VLOOKUP($B1424,Insumos!$C:$G,4,FALSE))</f>
        <v>GRAMOS</v>
      </c>
      <c r="G1424" s="141">
        <v>110.0</v>
      </c>
      <c r="H1424" s="193">
        <f t="shared" ref="H1424:H1441" si="47">IF(ISERROR(ROUND(+D1424/E1424*G1424,2)),0,ROUND(+D1424/E1424*G1424,2))</f>
        <v>53.61</v>
      </c>
    </row>
    <row r="1425" ht="15.75" customHeight="1">
      <c r="A1425" s="53">
        <v>2.0</v>
      </c>
      <c r="B1425" s="55" t="s">
        <v>52</v>
      </c>
      <c r="C1425" s="55" t="str">
        <f>+IF(ISERROR(VLOOKUP($B1425,Insumos!$C:$G,3,FALSE)),"",VLOOKUP($B1425,Insumos!$C:$G,3,FALSE))</f>
        <v>UNIDAD</v>
      </c>
      <c r="D1425" s="56">
        <f>+IF(ISERROR(VLOOKUP($B1425,Insumos!$C:$G,2,FALSE)),"",VLOOKUP($B1425,Insumos!$C:$G,2,FALSE))</f>
        <v>5000</v>
      </c>
      <c r="E1425" s="57">
        <f>+IF(ISERROR(VLOOKUP($B1425,Insumos!$C:$G,5,FALSE)),"",VLOOKUP($B1425,Insumos!$C:$G,5,FALSE))</f>
        <v>100</v>
      </c>
      <c r="F1425" s="192" t="str">
        <f>+IF(ISERROR(VLOOKUP($B1425,Insumos!$C:$G,4,FALSE)),"",VLOOKUP($B1425,Insumos!$C:$G,4,FALSE))</f>
        <v>UNIDAD</v>
      </c>
      <c r="G1425" s="141">
        <v>0.5</v>
      </c>
      <c r="H1425" s="193">
        <f t="shared" si="47"/>
        <v>25</v>
      </c>
    </row>
    <row r="1426" ht="15.75" customHeight="1">
      <c r="A1426" s="53">
        <v>3.0</v>
      </c>
      <c r="B1426" s="55" t="s">
        <v>179</v>
      </c>
      <c r="C1426" s="55" t="str">
        <f>+IF(ISERROR(VLOOKUP($B1426,Insumos!$C:$G,3,FALSE)),"",VLOOKUP($B1426,Insumos!$C:$G,3,FALSE))</f>
        <v>GRAMOS</v>
      </c>
      <c r="D1426" s="56">
        <f>+IF(ISERROR(VLOOKUP($B1426,Insumos!$C:$G,2,FALSE)),"",VLOOKUP($B1426,Insumos!$C:$G,2,FALSE))</f>
        <v>840</v>
      </c>
      <c r="E1426" s="57">
        <f>+IF(ISERROR(VLOOKUP($B1426,Insumos!$C:$G,5,FALSE)),"",VLOOKUP($B1426,Insumos!$C:$G,5,FALSE))</f>
        <v>800</v>
      </c>
      <c r="F1426" s="192" t="str">
        <f>+IF(ISERROR(VLOOKUP($B1426,Insumos!$C:$G,4,FALSE)),"",VLOOKUP($B1426,Insumos!$C:$G,4,FALSE))</f>
        <v>GRAMOS</v>
      </c>
      <c r="G1426" s="141">
        <v>10.0</v>
      </c>
      <c r="H1426" s="193">
        <f t="shared" si="47"/>
        <v>10.5</v>
      </c>
    </row>
    <row r="1427" ht="15.75" customHeight="1">
      <c r="A1427" s="53">
        <v>4.0</v>
      </c>
      <c r="B1427" s="55" t="s">
        <v>98</v>
      </c>
      <c r="C1427" s="55" t="str">
        <f>+IF(ISERROR(VLOOKUP($B1427,Insumos!$C:$G,3,FALSE)),"",VLOOKUP($B1427,Insumos!$C:$G,3,FALSE))</f>
        <v>GRAMOS</v>
      </c>
      <c r="D1427" s="56">
        <f>+IF(ISERROR(VLOOKUP($B1427,Insumos!$C:$G,2,FALSE)),"",VLOOKUP($B1427,Insumos!$C:$G,2,FALSE))</f>
        <v>3361</v>
      </c>
      <c r="E1427" s="57">
        <f>+IF(ISERROR(VLOOKUP($B1427,Insumos!$C:$G,5,FALSE)),"",VLOOKUP($B1427,Insumos!$C:$G,5,FALSE))</f>
        <v>1000</v>
      </c>
      <c r="F1427" s="192" t="str">
        <f>+IF(ISERROR(VLOOKUP($B1427,Insumos!$C:$G,4,FALSE)),"",VLOOKUP($B1427,Insumos!$C:$G,4,FALSE))</f>
        <v>GRAMOS</v>
      </c>
      <c r="G1427" s="141">
        <v>40.0</v>
      </c>
      <c r="H1427" s="193">
        <f t="shared" si="47"/>
        <v>134.44</v>
      </c>
    </row>
    <row r="1428" ht="15.75" customHeight="1">
      <c r="A1428" s="53">
        <v>5.0</v>
      </c>
      <c r="B1428" s="55" t="s">
        <v>124</v>
      </c>
      <c r="C1428" s="55" t="str">
        <f>+IF(ISERROR(VLOOKUP($B1428,Insumos!$C:$G,3,FALSE)),"",VLOOKUP($B1428,Insumos!$C:$G,3,FALSE))</f>
        <v>GRAMOS</v>
      </c>
      <c r="D1428" s="56">
        <f>+IF(ISERROR(VLOOKUP($B1428,Insumos!$C:$G,2,FALSE)),"",VLOOKUP($B1428,Insumos!$C:$G,2,FALSE))</f>
        <v>3529.411765</v>
      </c>
      <c r="E1428" s="57">
        <f>+IF(ISERROR(VLOOKUP($B1428,Insumos!$C:$G,5,FALSE)),"",VLOOKUP($B1428,Insumos!$C:$G,5,FALSE))</f>
        <v>1000</v>
      </c>
      <c r="F1428" s="192" t="str">
        <f>+IF(ISERROR(VLOOKUP($B1428,Insumos!$C:$G,4,FALSE)),"",VLOOKUP($B1428,Insumos!$C:$G,4,FALSE))</f>
        <v>GRAMOS</v>
      </c>
      <c r="G1428" s="141">
        <v>45.0</v>
      </c>
      <c r="H1428" s="193">
        <f t="shared" si="47"/>
        <v>158.82</v>
      </c>
    </row>
    <row r="1429" ht="15.75" customHeight="1">
      <c r="A1429" s="53">
        <v>6.0</v>
      </c>
      <c r="B1429" s="55" t="s">
        <v>106</v>
      </c>
      <c r="C1429" s="55" t="str">
        <f>+IF(ISERROR(VLOOKUP($B1429,Insumos!$C:$G,3,FALSE)),"",VLOOKUP($B1429,Insumos!$C:$G,3,FALSE))</f>
        <v>GRAMOS</v>
      </c>
      <c r="D1429" s="56">
        <f>+IF(ISERROR(VLOOKUP($B1429,Insumos!$C:$G,2,FALSE)),"",VLOOKUP($B1429,Insumos!$C:$G,2,FALSE))</f>
        <v>1159.89</v>
      </c>
      <c r="E1429" s="57">
        <f>+IF(ISERROR(VLOOKUP($B1429,Insumos!$C:$G,5,FALSE)),"",VLOOKUP($B1429,Insumos!$C:$G,5,FALSE))</f>
        <v>231</v>
      </c>
      <c r="F1429" s="192" t="str">
        <f>+IF(ISERROR(VLOOKUP($B1429,Insumos!$C:$G,4,FALSE)),"",VLOOKUP($B1429,Insumos!$C:$G,4,FALSE))</f>
        <v>GRAMOS</v>
      </c>
      <c r="G1429" s="141">
        <v>35.0</v>
      </c>
      <c r="H1429" s="193">
        <f t="shared" si="47"/>
        <v>175.74</v>
      </c>
    </row>
    <row r="1430" ht="15.75" customHeight="1">
      <c r="A1430" s="53">
        <v>7.0</v>
      </c>
      <c r="B1430" s="55" t="s">
        <v>297</v>
      </c>
      <c r="C1430" s="55" t="str">
        <f>+IF(ISERROR(VLOOKUP($B1430,Insumos!$C:$G,3,FALSE)),"",VLOOKUP($B1430,Insumos!$C:$G,3,FALSE))</f>
        <v>CAJA</v>
      </c>
      <c r="D1430" s="56">
        <f>+IF(ISERROR(VLOOKUP($B1430,Insumos!$C:$G,2,FALSE)),"",VLOOKUP($B1430,Insumos!$C:$G,2,FALSE))</f>
        <v>110</v>
      </c>
      <c r="E1430" s="57">
        <f>+IF(ISERROR(VLOOKUP($B1430,Insumos!$C:$G,5,FALSE)),"",VLOOKUP($B1430,Insumos!$C:$G,5,FALSE))</f>
        <v>1</v>
      </c>
      <c r="F1430" s="192" t="str">
        <f>+IF(ISERROR(VLOOKUP($B1430,Insumos!$C:$G,4,FALSE)),"",VLOOKUP($B1430,Insumos!$C:$G,4,FALSE))</f>
        <v>CAJA</v>
      </c>
      <c r="G1430" s="141">
        <v>1.0</v>
      </c>
      <c r="H1430" s="193">
        <f t="shared" si="47"/>
        <v>110</v>
      </c>
    </row>
    <row r="1431" ht="15.75" customHeight="1">
      <c r="A1431" s="53">
        <v>8.0</v>
      </c>
      <c r="B1431" s="55" t="s">
        <v>314</v>
      </c>
      <c r="C1431" s="55" t="str">
        <f>+IF(ISERROR(VLOOKUP($B1431,Insumos!$C:$G,3,FALSE)),"",VLOOKUP($B1431,Insumos!$C:$G,3,FALSE))</f>
        <v>UNIDAD</v>
      </c>
      <c r="D1431" s="56">
        <f>+IF(ISERROR(VLOOKUP($B1431,Insumos!$C:$G,2,FALSE)),"",VLOOKUP($B1431,Insumos!$C:$G,2,FALSE))</f>
        <v>10.5</v>
      </c>
      <c r="E1431" s="57">
        <f>+IF(ISERROR(VLOOKUP($B1431,Insumos!$C:$G,5,FALSE)),"",VLOOKUP($B1431,Insumos!$C:$G,5,FALSE))</f>
        <v>1</v>
      </c>
      <c r="F1431" s="192" t="str">
        <f>+IF(ISERROR(VLOOKUP($B1431,Insumos!$C:$G,4,FALSE)),"",VLOOKUP($B1431,Insumos!$C:$G,4,FALSE))</f>
        <v>UNIDAD</v>
      </c>
      <c r="G1431" s="141">
        <v>1.0</v>
      </c>
      <c r="H1431" s="193">
        <f t="shared" si="47"/>
        <v>10.5</v>
      </c>
    </row>
    <row r="1432" ht="15.75" customHeight="1">
      <c r="A1432" s="53">
        <v>9.0</v>
      </c>
      <c r="B1432" s="55" t="s">
        <v>156</v>
      </c>
      <c r="C1432" s="55" t="str">
        <f>+IF(ISERROR(VLOOKUP($B1432,Insumos!$C:$G,3,FALSE)),"",VLOOKUP($B1432,Insumos!$C:$G,3,FALSE))</f>
        <v>GRAMOS</v>
      </c>
      <c r="D1432" s="56">
        <f>+IF(ISERROR(VLOOKUP($B1432,Insumos!$C:$G,2,FALSE)),"",VLOOKUP($B1432,Insumos!$C:$G,2,FALSE))</f>
        <v>909</v>
      </c>
      <c r="E1432" s="57">
        <f>+IF(ISERROR(VLOOKUP($B1432,Insumos!$C:$G,5,FALSE)),"",VLOOKUP($B1432,Insumos!$C:$G,5,FALSE))</f>
        <v>1000</v>
      </c>
      <c r="F1432" s="192" t="str">
        <f>+IF(ISERROR(VLOOKUP($B1432,Insumos!$C:$G,4,FALSE)),"",VLOOKUP($B1432,Insumos!$C:$G,4,FALSE))</f>
        <v>GRAMOS</v>
      </c>
      <c r="G1432" s="141">
        <v>8.0</v>
      </c>
      <c r="H1432" s="193">
        <f t="shared" si="47"/>
        <v>7.27</v>
      </c>
    </row>
    <row r="1433" ht="15.75" customHeight="1">
      <c r="A1433" s="53">
        <v>10.0</v>
      </c>
      <c r="B1433" s="55" t="s">
        <v>313</v>
      </c>
      <c r="C1433" s="55" t="str">
        <f>+IF(ISERROR(VLOOKUP($B1433,Insumos!$C:$G,3,FALSE)),"",VLOOKUP($B1433,Insumos!$C:$G,3,FALSE))</f>
        <v>GRAMOS</v>
      </c>
      <c r="D1433" s="56">
        <f>+IF(ISERROR(VLOOKUP($B1433,Insumos!$C:$G,2,FALSE)),"",VLOOKUP($B1433,Insumos!$C:$G,2,FALSE))</f>
        <v>6750</v>
      </c>
      <c r="E1433" s="57">
        <f>+IF(ISERROR(VLOOKUP($B1433,Insumos!$C:$G,5,FALSE)),"",VLOOKUP($B1433,Insumos!$C:$G,5,FALSE))</f>
        <v>1000</v>
      </c>
      <c r="F1433" s="192" t="str">
        <f>+IF(ISERROR(VLOOKUP($B1433,Insumos!$C:$G,4,FALSE)),"",VLOOKUP($B1433,Insumos!$C:$G,4,FALSE))</f>
        <v>GRAMOS</v>
      </c>
      <c r="G1433" s="141">
        <v>8.0</v>
      </c>
      <c r="H1433" s="193">
        <f t="shared" si="47"/>
        <v>54</v>
      </c>
    </row>
    <row r="1434" ht="15.75" customHeight="1">
      <c r="A1434" s="53">
        <v>11.0</v>
      </c>
      <c r="B1434" s="55" t="s">
        <v>311</v>
      </c>
      <c r="C1434" s="55" t="str">
        <f>+IF(ISERROR(VLOOKUP($B1434,Insumos!$C:$G,3,FALSE)),"",VLOOKUP($B1434,Insumos!$C:$G,3,FALSE))</f>
        <v>UNIDAD</v>
      </c>
      <c r="D1434" s="56">
        <f>+IF(ISERROR(VLOOKUP($B1434,Insumos!$C:$G,2,FALSE)),"",VLOOKUP($B1434,Insumos!$C:$G,2,FALSE))</f>
        <v>75.25</v>
      </c>
      <c r="E1434" s="57">
        <f>+IF(ISERROR(VLOOKUP($B1434,Insumos!$C:$G,5,FALSE)),"",VLOOKUP($B1434,Insumos!$C:$G,5,FALSE))</f>
        <v>1</v>
      </c>
      <c r="F1434" s="192" t="str">
        <f>+IF(ISERROR(VLOOKUP($B1434,Insumos!$C:$G,4,FALSE)),"",VLOOKUP($B1434,Insumos!$C:$G,4,FALSE))</f>
        <v>UNIDAD</v>
      </c>
      <c r="G1434" s="141">
        <v>1.0</v>
      </c>
      <c r="H1434" s="193">
        <f t="shared" si="47"/>
        <v>75.25</v>
      </c>
    </row>
    <row r="1435" ht="15.75" customHeight="1">
      <c r="A1435" s="53">
        <v>12.0</v>
      </c>
      <c r="B1435" s="55" t="s">
        <v>312</v>
      </c>
      <c r="C1435" s="55" t="str">
        <f>+IF(ISERROR(VLOOKUP($B1435,Insumos!$C:$G,3,FALSE)),"",VLOOKUP($B1435,Insumos!$C:$G,3,FALSE))</f>
        <v>UNIDAD</v>
      </c>
      <c r="D1435" s="56">
        <f>+IF(ISERROR(VLOOKUP($B1435,Insumos!$C:$G,2,FALSE)),"",VLOOKUP($B1435,Insumos!$C:$G,2,FALSE))</f>
        <v>90.25</v>
      </c>
      <c r="E1435" s="57">
        <f>+IF(ISERROR(VLOOKUP($B1435,Insumos!$C:$G,5,FALSE)),"",VLOOKUP($B1435,Insumos!$C:$G,5,FALSE))</f>
        <v>1</v>
      </c>
      <c r="F1435" s="192" t="str">
        <f>+IF(ISERROR(VLOOKUP($B1435,Insumos!$C:$G,4,FALSE)),"",VLOOKUP($B1435,Insumos!$C:$G,4,FALSE))</f>
        <v>UNIDAD</v>
      </c>
      <c r="G1435" s="141">
        <v>1.0</v>
      </c>
      <c r="H1435" s="193">
        <f t="shared" si="47"/>
        <v>90.25</v>
      </c>
    </row>
    <row r="1436" ht="15.75" customHeight="1">
      <c r="A1436" s="53">
        <v>13.0</v>
      </c>
      <c r="B1436" s="55" t="s">
        <v>303</v>
      </c>
      <c r="C1436" s="55" t="str">
        <f>+IF(ISERROR(VLOOKUP($B1436,Insumos!$C:$G,3,FALSE)),"",VLOOKUP($B1436,Insumos!$C:$G,3,FALSE))</f>
        <v>UNIDAD</v>
      </c>
      <c r="D1436" s="56">
        <f>+IF(ISERROR(VLOOKUP($B1436,Insumos!$C:$G,2,FALSE)),"",VLOOKUP($B1436,Insumos!$C:$G,2,FALSE))</f>
        <v>10</v>
      </c>
      <c r="E1436" s="57">
        <f>+IF(ISERROR(VLOOKUP($B1436,Insumos!$C:$G,5,FALSE)),"",VLOOKUP($B1436,Insumos!$C:$G,5,FALSE))</f>
        <v>1</v>
      </c>
      <c r="F1436" s="192" t="str">
        <f>+IF(ISERROR(VLOOKUP($B1436,Insumos!$C:$G,4,FALSE)),"",VLOOKUP($B1436,Insumos!$C:$G,4,FALSE))</f>
        <v>UNIDAD</v>
      </c>
      <c r="G1436" s="141">
        <v>1.0</v>
      </c>
      <c r="H1436" s="193">
        <f t="shared" si="47"/>
        <v>10</v>
      </c>
    </row>
    <row r="1437" ht="15.75" customHeight="1">
      <c r="A1437" s="53">
        <v>14.0</v>
      </c>
      <c r="B1437" s="55" t="s">
        <v>304</v>
      </c>
      <c r="C1437" s="55" t="str">
        <f>+IF(ISERROR(VLOOKUP($B1437,Insumos!$C:$G,3,FALSE)),"",VLOOKUP($B1437,Insumos!$C:$G,3,FALSE))</f>
        <v>UNIDAD</v>
      </c>
      <c r="D1437" s="56">
        <f>+IF(ISERROR(VLOOKUP($B1437,Insumos!$C:$G,2,FALSE)),"",VLOOKUP($B1437,Insumos!$C:$G,2,FALSE))</f>
        <v>9</v>
      </c>
      <c r="E1437" s="57">
        <f>+IF(ISERROR(VLOOKUP($B1437,Insumos!$C:$G,5,FALSE)),"",VLOOKUP($B1437,Insumos!$C:$G,5,FALSE))</f>
        <v>1</v>
      </c>
      <c r="F1437" s="192" t="str">
        <f>+IF(ISERROR(VLOOKUP($B1437,Insumos!$C:$G,4,FALSE)),"",VLOOKUP($B1437,Insumos!$C:$G,4,FALSE))</f>
        <v>UNIDAD</v>
      </c>
      <c r="G1437" s="141">
        <v>1.0</v>
      </c>
      <c r="H1437" s="193">
        <f t="shared" si="47"/>
        <v>9</v>
      </c>
    </row>
    <row r="1438" ht="15.75" customHeight="1">
      <c r="A1438" s="53">
        <v>15.0</v>
      </c>
      <c r="B1438" s="55" t="s">
        <v>315</v>
      </c>
      <c r="C1438" s="55" t="str">
        <f>+IF(ISERROR(VLOOKUP($B1438,Insumos!$C:$G,3,FALSE)),"",VLOOKUP($B1438,Insumos!$C:$G,3,FALSE))</f>
        <v>UNIDAD</v>
      </c>
      <c r="D1438" s="56">
        <f>+IF(ISERROR(VLOOKUP($B1438,Insumos!$C:$G,2,FALSE)),"",VLOOKUP($B1438,Insumos!$C:$G,2,FALSE))</f>
        <v>170</v>
      </c>
      <c r="E1438" s="57">
        <f>+IF(ISERROR(VLOOKUP($B1438,Insumos!$C:$G,5,FALSE)),"",VLOOKUP($B1438,Insumos!$C:$G,5,FALSE))</f>
        <v>1</v>
      </c>
      <c r="F1438" s="192" t="str">
        <f>+IF(ISERROR(VLOOKUP($B1438,Insumos!$C:$G,4,FALSE)),"",VLOOKUP($B1438,Insumos!$C:$G,4,FALSE))</f>
        <v>UNIDAD</v>
      </c>
      <c r="G1438" s="141">
        <v>1.0</v>
      </c>
      <c r="H1438" s="193">
        <f t="shared" si="47"/>
        <v>170</v>
      </c>
    </row>
    <row r="1439" ht="15.75" customHeight="1">
      <c r="A1439" s="53">
        <v>16.0</v>
      </c>
      <c r="B1439" s="55"/>
      <c r="C1439" s="55"/>
      <c r="D1439" s="56"/>
      <c r="E1439" s="57"/>
      <c r="F1439" s="192"/>
      <c r="G1439" s="141"/>
      <c r="H1439" s="193">
        <f t="shared" si="47"/>
        <v>0</v>
      </c>
    </row>
    <row r="1440" ht="15.75" customHeight="1">
      <c r="A1440" s="53">
        <v>17.0</v>
      </c>
      <c r="B1440" s="55"/>
      <c r="C1440" s="55" t="str">
        <f>+IF(ISERROR(VLOOKUP($B1440,Insumos!$C:$G,3,FALSE)),"",VLOOKUP($B1440,Insumos!$C:$G,3,FALSE))</f>
        <v/>
      </c>
      <c r="D1440" s="56" t="str">
        <f>+IF(ISERROR(VLOOKUP($B1440,Insumos!$C:$G,2,FALSE)),"",VLOOKUP($B1440,Insumos!$C:$G,2,FALSE))</f>
        <v/>
      </c>
      <c r="E1440" s="57" t="str">
        <f>+IF(ISERROR(VLOOKUP($B1440,Insumos!$C:$G,5,FALSE)),"",VLOOKUP($B1440,Insumos!$C:$G,5,FALSE))</f>
        <v/>
      </c>
      <c r="F1440" s="192" t="str">
        <f>+IF(ISERROR(VLOOKUP($B1440,Insumos!$C:$G,4,FALSE)),"",VLOOKUP($B1440,Insumos!$C:$G,4,FALSE))</f>
        <v/>
      </c>
      <c r="G1440" s="141"/>
      <c r="H1440" s="193">
        <f t="shared" si="47"/>
        <v>0</v>
      </c>
    </row>
    <row r="1441" ht="15.75" customHeight="1">
      <c r="A1441" s="53">
        <v>18.0</v>
      </c>
      <c r="B1441" s="55"/>
      <c r="C1441" s="55" t="str">
        <f>+IF(ISERROR(VLOOKUP($B1441,Insumos!$C:$G,3,FALSE)),"",VLOOKUP($B1441,Insumos!$C:$G,3,FALSE))</f>
        <v/>
      </c>
      <c r="D1441" s="56" t="str">
        <f>+IF(ISERROR(VLOOKUP($B1441,Insumos!$C:$G,2,FALSE)),"",VLOOKUP($B1441,Insumos!$C:$G,2,FALSE))</f>
        <v/>
      </c>
      <c r="E1441" s="57" t="str">
        <f>+IF(ISERROR(VLOOKUP($B1441,Insumos!$C:$G,5,FALSE)),"",VLOOKUP($B1441,Insumos!$C:$G,5,FALSE))</f>
        <v/>
      </c>
      <c r="F1441" s="55" t="str">
        <f>+IF(ISERROR(VLOOKUP($B1441,Insumos!$C:$G,4,FALSE)),"",VLOOKUP($B1441,Insumos!$C:$G,4,FALSE))</f>
        <v/>
      </c>
      <c r="G1441" s="187"/>
      <c r="H1441" s="56">
        <f t="shared" si="47"/>
        <v>0</v>
      </c>
    </row>
    <row r="1442" ht="15.75" customHeight="1">
      <c r="A1442" s="42"/>
      <c r="B1442" s="140"/>
      <c r="C1442" s="41"/>
      <c r="D1442" s="44"/>
      <c r="E1442" s="45"/>
      <c r="F1442" s="41"/>
      <c r="G1442" s="67" t="s">
        <v>566</v>
      </c>
      <c r="H1442" s="68">
        <f>+SUM(H1424:H1441)</f>
        <v>1094.38</v>
      </c>
    </row>
    <row r="1443" ht="15.75" customHeight="1">
      <c r="A1443" s="42"/>
      <c r="B1443" s="140"/>
      <c r="C1443" s="41"/>
      <c r="D1443" s="44"/>
      <c r="E1443" s="45"/>
      <c r="F1443" s="41"/>
      <c r="G1443" s="67" t="s">
        <v>569</v>
      </c>
      <c r="H1443" s="142">
        <f>+H1442/10</f>
        <v>109.438</v>
      </c>
    </row>
    <row r="1444" ht="15.75" customHeight="1">
      <c r="A1444" s="42"/>
      <c r="B1444" s="140"/>
      <c r="C1444" s="41"/>
      <c r="D1444" s="44"/>
      <c r="E1444" s="45"/>
      <c r="F1444" s="41"/>
      <c r="G1444" s="67" t="s">
        <v>570</v>
      </c>
      <c r="H1444" s="143">
        <f>(H1442+H1443)*1.19</f>
        <v>1432.54342</v>
      </c>
    </row>
    <row r="1445" ht="15.75" customHeight="1">
      <c r="A1445" s="42"/>
      <c r="B1445" s="140"/>
      <c r="C1445" s="41"/>
      <c r="D1445" s="44"/>
      <c r="E1445" s="45"/>
      <c r="F1445" s="41"/>
      <c r="G1445" s="67" t="s">
        <v>571</v>
      </c>
      <c r="H1445" s="144">
        <f>+H1444/H1446</f>
        <v>0.2207308814</v>
      </c>
    </row>
    <row r="1446" ht="15.75" customHeight="1">
      <c r="A1446" s="42"/>
      <c r="B1446" s="140"/>
      <c r="C1446" s="41"/>
      <c r="D1446" s="44"/>
      <c r="E1446" s="45"/>
      <c r="F1446" s="41"/>
      <c r="G1446" s="67" t="s">
        <v>572</v>
      </c>
      <c r="H1446" s="154">
        <v>6490.0</v>
      </c>
    </row>
    <row r="1447" ht="15.75" customHeight="1"/>
    <row r="1448" ht="15.75" customHeight="1"/>
    <row r="1449" ht="15.75" customHeight="1">
      <c r="A1449" s="138" t="s">
        <v>562</v>
      </c>
      <c r="B1449" s="139" t="s">
        <v>419</v>
      </c>
    </row>
    <row r="1450" ht="15.75" customHeight="1">
      <c r="A1450" s="48" t="s">
        <v>476</v>
      </c>
      <c r="B1450" s="48" t="s">
        <v>477</v>
      </c>
      <c r="C1450" s="48" t="s">
        <v>478</v>
      </c>
      <c r="D1450" s="49" t="s">
        <v>564</v>
      </c>
      <c r="E1450" s="50" t="s">
        <v>10</v>
      </c>
      <c r="F1450" s="48" t="s">
        <v>480</v>
      </c>
      <c r="G1450" s="401" t="s">
        <v>481</v>
      </c>
      <c r="H1450" s="49" t="s">
        <v>565</v>
      </c>
    </row>
    <row r="1451" ht="15.75" customHeight="1">
      <c r="A1451" s="53">
        <v>1.0</v>
      </c>
      <c r="B1451" s="55" t="s">
        <v>419</v>
      </c>
      <c r="C1451" s="55" t="str">
        <f>+IF(ISERROR(VLOOKUP($B1451,Insumos!$C:$G,3,FALSE)),"",VLOOKUP($B1451,Insumos!$C:$G,3,FALSE))</f>
        <v>GRAMOS</v>
      </c>
      <c r="D1451" s="56">
        <f>+IF(ISERROR(VLOOKUP($B1451,Insumos!$C:$G,2,FALSE)),"",VLOOKUP($B1451,Insumos!$C:$G,2,FALSE))</f>
        <v>1641.9</v>
      </c>
      <c r="E1451" s="57">
        <f>+IF(ISERROR(VLOOKUP($B1451,Insumos!$C:$G,5,FALSE)),"",VLOOKUP($B1451,Insumos!$C:$G,5,FALSE))</f>
        <v>490</v>
      </c>
      <c r="F1451" s="192" t="str">
        <f>+IF(ISERROR(VLOOKUP($B1451,Insumos!$C:$G,4,FALSE)),"",VLOOKUP($B1451,Insumos!$C:$G,4,FALSE))</f>
        <v>GRAMOS</v>
      </c>
      <c r="G1451" s="141">
        <v>100.0</v>
      </c>
      <c r="H1451" s="193">
        <f t="shared" ref="H1451:H1455" si="48">IF(ISERROR(ROUND(+D1451/E1451*G1451,2)),0,ROUND(+D1451/E1451*G1451,2))</f>
        <v>335.08</v>
      </c>
    </row>
    <row r="1452" ht="15.75" customHeight="1">
      <c r="A1452" s="53">
        <v>2.0</v>
      </c>
      <c r="B1452" s="55" t="s">
        <v>309</v>
      </c>
      <c r="C1452" s="55" t="str">
        <f>+IF(ISERROR(VLOOKUP($B1452,Insumos!$C:$G,3,FALSE)),"",VLOOKUP($B1452,Insumos!$C:$G,3,FALSE))</f>
        <v>UNIDAD</v>
      </c>
      <c r="D1452" s="56">
        <f>+IF(ISERROR(VLOOKUP($B1452,Insumos!$C:$G,2,FALSE)),"",VLOOKUP($B1452,Insumos!$C:$G,2,FALSE))</f>
        <v>23.53</v>
      </c>
      <c r="E1452" s="57">
        <f>+IF(ISERROR(VLOOKUP($B1452,Insumos!$C:$G,5,FALSE)),"",VLOOKUP($B1452,Insumos!$C:$G,5,FALSE))</f>
        <v>1</v>
      </c>
      <c r="F1452" s="192" t="str">
        <f>+IF(ISERROR(VLOOKUP($B1452,Insumos!$C:$G,4,FALSE)),"",VLOOKUP($B1452,Insumos!$C:$G,4,FALSE))</f>
        <v>UNIDAD</v>
      </c>
      <c r="G1452" s="141">
        <v>1.0</v>
      </c>
      <c r="H1452" s="193">
        <f t="shared" si="48"/>
        <v>23.53</v>
      </c>
    </row>
    <row r="1453" ht="15.75" customHeight="1">
      <c r="A1453" s="53">
        <v>3.0</v>
      </c>
      <c r="B1453" s="55" t="s">
        <v>310</v>
      </c>
      <c r="C1453" s="55" t="str">
        <f>+IF(ISERROR(VLOOKUP($B1453,Insumos!$C:$G,3,FALSE)),"",VLOOKUP($B1453,Insumos!$C:$G,3,FALSE))</f>
        <v>UNIDAD</v>
      </c>
      <c r="D1453" s="56">
        <f>+IF(ISERROR(VLOOKUP($B1453,Insumos!$C:$G,2,FALSE)),"",VLOOKUP($B1453,Insumos!$C:$G,2,FALSE))</f>
        <v>15.13</v>
      </c>
      <c r="E1453" s="57">
        <f>+IF(ISERROR(VLOOKUP($B1453,Insumos!$C:$G,5,FALSE)),"",VLOOKUP($B1453,Insumos!$C:$G,5,FALSE))</f>
        <v>1</v>
      </c>
      <c r="F1453" s="192" t="str">
        <f>+IF(ISERROR(VLOOKUP($B1453,Insumos!$C:$G,4,FALSE)),"",VLOOKUP($B1453,Insumos!$C:$G,4,FALSE))</f>
        <v>UNIDAD</v>
      </c>
      <c r="G1453" s="141">
        <v>1.0</v>
      </c>
      <c r="H1453" s="193">
        <f t="shared" si="48"/>
        <v>15.13</v>
      </c>
    </row>
    <row r="1454" ht="15.75" customHeight="1">
      <c r="A1454" s="53">
        <v>4.0</v>
      </c>
      <c r="B1454" s="55" t="s">
        <v>305</v>
      </c>
      <c r="C1454" s="55" t="str">
        <f>+IF(ISERROR(VLOOKUP($B1454,Insumos!$C:$G,3,FALSE)),"",VLOOKUP($B1454,Insumos!$C:$G,3,FALSE))</f>
        <v>UNIDAD</v>
      </c>
      <c r="D1454" s="56">
        <f>+IF(ISERROR(VLOOKUP($B1454,Insumos!$C:$G,2,FALSE)),"",VLOOKUP($B1454,Insumos!$C:$G,2,FALSE))</f>
        <v>52</v>
      </c>
      <c r="E1454" s="57">
        <f>+IF(ISERROR(VLOOKUP($B1454,Insumos!$C:$G,5,FALSE)),"",VLOOKUP($B1454,Insumos!$C:$G,5,FALSE))</f>
        <v>1</v>
      </c>
      <c r="F1454" s="192" t="str">
        <f>+IF(ISERROR(VLOOKUP($B1454,Insumos!$C:$G,4,FALSE)),"",VLOOKUP($B1454,Insumos!$C:$G,4,FALSE))</f>
        <v>UNIDAD</v>
      </c>
      <c r="G1454" s="141">
        <v>1.0</v>
      </c>
      <c r="H1454" s="193">
        <f t="shared" si="48"/>
        <v>52</v>
      </c>
    </row>
    <row r="1455" ht="15.75" customHeight="1">
      <c r="A1455" s="53">
        <v>5.0</v>
      </c>
      <c r="B1455" s="55"/>
      <c r="C1455" s="55" t="str">
        <f>+IF(ISERROR(VLOOKUP($B1455,Insumos!$C:$G,3,FALSE)),"",VLOOKUP($B1455,Insumos!$C:$G,3,FALSE))</f>
        <v/>
      </c>
      <c r="D1455" s="56" t="str">
        <f>+IF(ISERROR(VLOOKUP($B1455,Insumos!$C:$G,2,FALSE)),"",VLOOKUP($B1455,Insumos!$C:$G,2,FALSE))</f>
        <v/>
      </c>
      <c r="E1455" s="57" t="str">
        <f>+IF(ISERROR(VLOOKUP($B1455,Insumos!$C:$G,5,FALSE)),"",VLOOKUP($B1455,Insumos!$C:$G,5,FALSE))</f>
        <v/>
      </c>
      <c r="F1455" s="192" t="str">
        <f>+IF(ISERROR(VLOOKUP($B1455,Insumos!$C:$G,4,FALSE)),"",VLOOKUP($B1455,Insumos!$C:$G,4,FALSE))</f>
        <v/>
      </c>
      <c r="G1455" s="141"/>
      <c r="H1455" s="193">
        <f t="shared" si="48"/>
        <v>0</v>
      </c>
    </row>
    <row r="1456" ht="15.75" customHeight="1">
      <c r="A1456" s="42"/>
      <c r="B1456" s="140"/>
      <c r="C1456" s="41"/>
      <c r="D1456" s="44"/>
      <c r="E1456" s="45"/>
      <c r="F1456" s="41"/>
      <c r="G1456" s="67" t="s">
        <v>566</v>
      </c>
      <c r="H1456" s="68">
        <f>+SUM(H1451:H1455)</f>
        <v>425.74</v>
      </c>
    </row>
    <row r="1457" ht="15.75" customHeight="1">
      <c r="A1457" s="42"/>
      <c r="B1457" s="140"/>
      <c r="C1457" s="41"/>
      <c r="D1457" s="44"/>
      <c r="E1457" s="45"/>
      <c r="F1457" s="41"/>
      <c r="G1457" s="67" t="s">
        <v>569</v>
      </c>
      <c r="H1457" s="142">
        <f>+H1456/10</f>
        <v>42.574</v>
      </c>
    </row>
    <row r="1458" ht="15.75" customHeight="1">
      <c r="A1458" s="42"/>
      <c r="B1458" s="140"/>
      <c r="C1458" s="41"/>
      <c r="D1458" s="44"/>
      <c r="E1458" s="45"/>
      <c r="F1458" s="41"/>
      <c r="G1458" s="67" t="s">
        <v>570</v>
      </c>
      <c r="H1458" s="143">
        <f>(H1456+H1457)*1.19</f>
        <v>557.29366</v>
      </c>
    </row>
    <row r="1459" ht="15.75" customHeight="1">
      <c r="A1459" s="42"/>
      <c r="B1459" s="140"/>
      <c r="C1459" s="41"/>
      <c r="D1459" s="44"/>
      <c r="E1459" s="45"/>
      <c r="F1459" s="41"/>
      <c r="G1459" s="67" t="s">
        <v>571</v>
      </c>
      <c r="H1459" s="144">
        <f>+H1458/H1460</f>
        <v>0.1863858395</v>
      </c>
    </row>
    <row r="1460" ht="15.75" customHeight="1">
      <c r="A1460" s="42"/>
      <c r="B1460" s="140"/>
      <c r="C1460" s="41"/>
      <c r="D1460" s="44"/>
      <c r="E1460" s="45"/>
      <c r="F1460" s="41"/>
      <c r="G1460" s="67" t="s">
        <v>572</v>
      </c>
      <c r="H1460" s="154">
        <v>2990.0</v>
      </c>
    </row>
    <row r="1461" ht="15.75" customHeight="1"/>
    <row r="1462" ht="15.75" customHeight="1">
      <c r="A1462" s="138" t="s">
        <v>562</v>
      </c>
      <c r="B1462" s="139" t="s">
        <v>497</v>
      </c>
      <c r="C1462" s="34"/>
      <c r="D1462" s="35"/>
      <c r="E1462" s="36"/>
      <c r="F1462" s="37"/>
      <c r="G1462" s="38"/>
      <c r="H1462" s="35"/>
    </row>
    <row r="1463" ht="15.75" customHeight="1">
      <c r="A1463" s="48" t="s">
        <v>476</v>
      </c>
      <c r="B1463" s="48" t="s">
        <v>477</v>
      </c>
      <c r="C1463" s="48" t="s">
        <v>478</v>
      </c>
      <c r="D1463" s="49" t="s">
        <v>564</v>
      </c>
      <c r="E1463" s="50" t="s">
        <v>10</v>
      </c>
      <c r="F1463" s="48" t="s">
        <v>480</v>
      </c>
      <c r="G1463" s="51" t="s">
        <v>481</v>
      </c>
      <c r="H1463" s="49" t="s">
        <v>565</v>
      </c>
    </row>
    <row r="1464" ht="15.75" customHeight="1">
      <c r="A1464" s="53">
        <v>1.0</v>
      </c>
      <c r="B1464" s="55" t="s">
        <v>122</v>
      </c>
      <c r="C1464" s="55" t="str">
        <f>+IF(ISERROR(VLOOKUP($B1464,Insumos!$C:$G,3,FALSE)),"",VLOOKUP($B1464,Insumos!$C:$G,3,FALSE))</f>
        <v>MILILITROS</v>
      </c>
      <c r="D1464" s="56">
        <f>+IF(ISERROR(VLOOKUP($B1464,Insumos!$C:$G,2,FALSE)),"",VLOOKUP($B1464,Insumos!$C:$G,2,FALSE))</f>
        <v>5974.48</v>
      </c>
      <c r="E1464" s="57">
        <f>+IF(ISERROR(VLOOKUP($B1464,Insumos!$C:$G,5,FALSE)),"",VLOOKUP($B1464,Insumos!$C:$G,5,FALSE))</f>
        <v>880</v>
      </c>
      <c r="F1464" s="55" t="str">
        <f>+IF(ISERROR(VLOOKUP($B1464,Insumos!$C:$G,4,FALSE)),"",VLOOKUP($B1464,Insumos!$C:$G,4,FALSE))</f>
        <v>MILILITROS</v>
      </c>
      <c r="G1464" s="141">
        <v>100.0</v>
      </c>
      <c r="H1464" s="56">
        <f t="shared" ref="H1464:H1468" si="49">IF(ISERROR(ROUND(+D1464/E1464*G1464,2)),0,ROUND(+D1464/E1464*G1464,2))</f>
        <v>678.92</v>
      </c>
    </row>
    <row r="1465" ht="15.75" customHeight="1">
      <c r="A1465" s="53">
        <v>2.0</v>
      </c>
      <c r="B1465" s="55" t="s">
        <v>309</v>
      </c>
      <c r="C1465" s="55" t="str">
        <f>+IF(ISERROR(VLOOKUP($B1465,Insumos!$C:$G,3,FALSE)),"",VLOOKUP($B1465,Insumos!$C:$G,3,FALSE))</f>
        <v>UNIDAD</v>
      </c>
      <c r="D1465" s="56">
        <f>+IF(ISERROR(VLOOKUP($B1465,Insumos!$C:$G,2,FALSE)),"",VLOOKUP($B1465,Insumos!$C:$G,2,FALSE))</f>
        <v>23.53</v>
      </c>
      <c r="E1465" s="57">
        <f>+IF(ISERROR(VLOOKUP($B1465,Insumos!$C:$G,5,FALSE)),"",VLOOKUP($B1465,Insumos!$C:$G,5,FALSE))</f>
        <v>1</v>
      </c>
      <c r="F1465" s="55" t="str">
        <f>+IF(ISERROR(VLOOKUP($B1465,Insumos!$C:$G,4,FALSE)),"",VLOOKUP($B1465,Insumos!$C:$G,4,FALSE))</f>
        <v>UNIDAD</v>
      </c>
      <c r="G1465" s="141">
        <v>1.0</v>
      </c>
      <c r="H1465" s="56">
        <f t="shared" si="49"/>
        <v>23.53</v>
      </c>
    </row>
    <row r="1466" ht="15.75" customHeight="1">
      <c r="A1466" s="53">
        <v>3.0</v>
      </c>
      <c r="B1466" s="55" t="s">
        <v>310</v>
      </c>
      <c r="C1466" s="55" t="str">
        <f>+IF(ISERROR(VLOOKUP($B1466,Insumos!$C:$G,3,FALSE)),"",VLOOKUP($B1466,Insumos!$C:$G,3,FALSE))</f>
        <v>UNIDAD</v>
      </c>
      <c r="D1466" s="56">
        <f>+IF(ISERROR(VLOOKUP($B1466,Insumos!$C:$G,2,FALSE)),"",VLOOKUP($B1466,Insumos!$C:$G,2,FALSE))</f>
        <v>15.13</v>
      </c>
      <c r="E1466" s="57">
        <f>+IF(ISERROR(VLOOKUP($B1466,Insumos!$C:$G,5,FALSE)),"",VLOOKUP($B1466,Insumos!$C:$G,5,FALSE))</f>
        <v>1</v>
      </c>
      <c r="F1466" s="55" t="str">
        <f>+IF(ISERROR(VLOOKUP($B1466,Insumos!$C:$G,4,FALSE)),"",VLOOKUP($B1466,Insumos!$C:$G,4,FALSE))</f>
        <v>UNIDAD</v>
      </c>
      <c r="G1466" s="141">
        <v>1.0</v>
      </c>
      <c r="H1466" s="56">
        <f t="shared" si="49"/>
        <v>15.13</v>
      </c>
    </row>
    <row r="1467" ht="15.75" customHeight="1">
      <c r="A1467" s="53">
        <v>4.0</v>
      </c>
      <c r="B1467" s="55" t="s">
        <v>305</v>
      </c>
      <c r="C1467" s="55" t="str">
        <f>+IF(ISERROR(VLOOKUP($B1467,Insumos!$C:$G,3,FALSE)),"",VLOOKUP($B1467,Insumos!$C:$G,3,FALSE))</f>
        <v>UNIDAD</v>
      </c>
      <c r="D1467" s="56">
        <f>+IF(ISERROR(VLOOKUP($B1467,Insumos!$C:$G,2,FALSE)),"",VLOOKUP($B1467,Insumos!$C:$G,2,FALSE))</f>
        <v>52</v>
      </c>
      <c r="E1467" s="57">
        <f>+IF(ISERROR(VLOOKUP($B1467,Insumos!$C:$G,5,FALSE)),"",VLOOKUP($B1467,Insumos!$C:$G,5,FALSE))</f>
        <v>1</v>
      </c>
      <c r="F1467" s="55" t="str">
        <f>+IF(ISERROR(VLOOKUP($B1467,Insumos!$C:$G,4,FALSE)),"",VLOOKUP($B1467,Insumos!$C:$G,4,FALSE))</f>
        <v>UNIDAD</v>
      </c>
      <c r="G1467" s="141">
        <v>1.0</v>
      </c>
      <c r="H1467" s="56">
        <f t="shared" si="49"/>
        <v>52</v>
      </c>
    </row>
    <row r="1468" ht="15.75" customHeight="1">
      <c r="A1468" s="53">
        <v>5.0</v>
      </c>
      <c r="B1468" s="153"/>
      <c r="C1468" s="55" t="str">
        <f>+IF(ISERROR(VLOOKUP($B1468,Insumos!$C:$G,3,FALSE)),"",VLOOKUP($B1468,Insumos!$C:$G,3,FALSE))</f>
        <v/>
      </c>
      <c r="D1468" s="56" t="str">
        <f>+IF(ISERROR(VLOOKUP($B1468,Insumos!$C:$G,2,FALSE)),"",VLOOKUP($B1468,Insumos!$C:$G,2,FALSE))</f>
        <v/>
      </c>
      <c r="E1468" s="57" t="str">
        <f>+IF(ISERROR(VLOOKUP($B1468,Insumos!$C:$G,5,FALSE)),"",VLOOKUP($B1468,Insumos!$C:$G,5,FALSE))</f>
        <v/>
      </c>
      <c r="F1468" s="55" t="str">
        <f>+IF(ISERROR(VLOOKUP($B1468,Insumos!$C:$G,4,FALSE)),"",VLOOKUP($B1468,Insumos!$C:$G,4,FALSE))</f>
        <v/>
      </c>
      <c r="G1468" s="141"/>
      <c r="H1468" s="56">
        <f t="shared" si="49"/>
        <v>0</v>
      </c>
    </row>
    <row r="1469" ht="15.75" customHeight="1">
      <c r="A1469" s="42"/>
      <c r="B1469" s="140"/>
      <c r="C1469" s="41"/>
      <c r="D1469" s="44"/>
      <c r="E1469" s="45"/>
      <c r="F1469" s="41"/>
      <c r="G1469" s="67" t="s">
        <v>566</v>
      </c>
      <c r="H1469" s="68">
        <f>+SUM(H1464:H1468)</f>
        <v>769.58</v>
      </c>
    </row>
    <row r="1470" ht="15.75" customHeight="1">
      <c r="A1470" s="42"/>
      <c r="B1470" s="140"/>
      <c r="C1470" s="41"/>
      <c r="D1470" s="44"/>
      <c r="E1470" s="45"/>
      <c r="F1470" s="41"/>
      <c r="G1470" s="67" t="s">
        <v>569</v>
      </c>
      <c r="H1470" s="142">
        <f>+H1469/10</f>
        <v>76.958</v>
      </c>
    </row>
    <row r="1471" ht="15.75" customHeight="1">
      <c r="A1471" s="42"/>
      <c r="B1471" s="140"/>
      <c r="C1471" s="41"/>
      <c r="D1471" s="44"/>
      <c r="E1471" s="45"/>
      <c r="F1471" s="41"/>
      <c r="G1471" s="67" t="s">
        <v>570</v>
      </c>
      <c r="H1471" s="143">
        <f>(H1469+H1470)*1.19</f>
        <v>1007.38022</v>
      </c>
    </row>
    <row r="1472" ht="15.75" customHeight="1">
      <c r="A1472" s="42"/>
      <c r="B1472" s="140"/>
      <c r="C1472" s="41"/>
      <c r="D1472" s="44"/>
      <c r="E1472" s="45"/>
      <c r="F1472" s="41"/>
      <c r="G1472" s="67" t="s">
        <v>571</v>
      </c>
      <c r="H1472" s="144">
        <f>+H1471/H1473</f>
        <v>0.3369164615</v>
      </c>
    </row>
    <row r="1473" ht="15.75" customHeight="1">
      <c r="A1473" s="42"/>
      <c r="B1473" s="140"/>
      <c r="C1473" s="41"/>
      <c r="D1473" s="44"/>
      <c r="E1473" s="45"/>
      <c r="F1473" s="41"/>
      <c r="G1473" s="67" t="s">
        <v>572</v>
      </c>
      <c r="H1473" s="145">
        <v>2990.0</v>
      </c>
    </row>
    <row r="1474" ht="15.75" customHeight="1"/>
    <row r="1475" ht="15.75" customHeight="1"/>
    <row r="1476" ht="15.75" customHeight="1"/>
    <row r="1477" ht="15.75" customHeight="1">
      <c r="A1477" s="138" t="s">
        <v>562</v>
      </c>
      <c r="B1477" s="139" t="s">
        <v>1097</v>
      </c>
      <c r="C1477" s="34"/>
      <c r="D1477" s="35"/>
      <c r="E1477" s="36"/>
      <c r="F1477" s="37"/>
      <c r="G1477" s="38"/>
      <c r="H1477" s="35"/>
    </row>
    <row r="1478" ht="15.75" customHeight="1">
      <c r="A1478" s="48" t="s">
        <v>476</v>
      </c>
      <c r="B1478" s="48" t="s">
        <v>477</v>
      </c>
      <c r="C1478" s="48" t="s">
        <v>478</v>
      </c>
      <c r="D1478" s="49" t="s">
        <v>564</v>
      </c>
      <c r="E1478" s="50" t="s">
        <v>10</v>
      </c>
      <c r="F1478" s="48" t="s">
        <v>480</v>
      </c>
      <c r="G1478" s="51" t="s">
        <v>481</v>
      </c>
      <c r="H1478" s="49" t="s">
        <v>565</v>
      </c>
    </row>
    <row r="1479" ht="15.75" customHeight="1">
      <c r="A1479" s="53">
        <v>1.0</v>
      </c>
      <c r="B1479" s="55" t="s">
        <v>413</v>
      </c>
      <c r="C1479" s="55" t="str">
        <f>+IF(ISERROR(VLOOKUP($B1479,Insumos!$C:$G,3,FALSE)),"",VLOOKUP($B1479,Insumos!$C:$G,3,FALSE))</f>
        <v>GRAMOS</v>
      </c>
      <c r="D1479" s="56">
        <f>+IF(ISERROR(VLOOKUP($B1479,Insumos!$C:$G,2,FALSE)),"",VLOOKUP($B1479,Insumos!$C:$G,2,FALSE))</f>
        <v>1640.54</v>
      </c>
      <c r="E1479" s="57">
        <f>+IF(ISERROR(VLOOKUP($B1479,Insumos!$C:$G,5,FALSE)),"",VLOOKUP($B1479,Insumos!$C:$G,5,FALSE))</f>
        <v>700</v>
      </c>
      <c r="F1479" s="55" t="str">
        <f>+IF(ISERROR(VLOOKUP($B1479,Insumos!$C:$G,4,FALSE)),"",VLOOKUP($B1479,Insumos!$C:$G,4,FALSE))</f>
        <v>GRAMOS</v>
      </c>
      <c r="G1479" s="141">
        <v>100.0</v>
      </c>
      <c r="H1479" s="56">
        <f t="shared" ref="H1479:H1483" si="50">IF(ISERROR(ROUND(+D1479/E1479*G1479,2)),0,ROUND(+D1479/E1479*G1479,2))</f>
        <v>234.36</v>
      </c>
    </row>
    <row r="1480" ht="15.75" customHeight="1">
      <c r="A1480" s="53">
        <v>2.0</v>
      </c>
      <c r="B1480" s="55" t="s">
        <v>309</v>
      </c>
      <c r="C1480" s="55" t="str">
        <f>+IF(ISERROR(VLOOKUP($B1480,Insumos!$C:$G,3,FALSE)),"",VLOOKUP($B1480,Insumos!$C:$G,3,FALSE))</f>
        <v>UNIDAD</v>
      </c>
      <c r="D1480" s="56">
        <f>+IF(ISERROR(VLOOKUP($B1480,Insumos!$C:$G,2,FALSE)),"",VLOOKUP($B1480,Insumos!$C:$G,2,FALSE))</f>
        <v>23.53</v>
      </c>
      <c r="E1480" s="57">
        <f>+IF(ISERROR(VLOOKUP($B1480,Insumos!$C:$G,5,FALSE)),"",VLOOKUP($B1480,Insumos!$C:$G,5,FALSE))</f>
        <v>1</v>
      </c>
      <c r="F1480" s="55" t="str">
        <f>+IF(ISERROR(VLOOKUP($B1480,Insumos!$C:$G,4,FALSE)),"",VLOOKUP($B1480,Insumos!$C:$G,4,FALSE))</f>
        <v>UNIDAD</v>
      </c>
      <c r="G1480" s="141">
        <v>1.0</v>
      </c>
      <c r="H1480" s="56">
        <f t="shared" si="50"/>
        <v>23.53</v>
      </c>
    </row>
    <row r="1481" ht="15.75" customHeight="1">
      <c r="A1481" s="53">
        <v>3.0</v>
      </c>
      <c r="B1481" s="55" t="s">
        <v>310</v>
      </c>
      <c r="C1481" s="55" t="str">
        <f>+IF(ISERROR(VLOOKUP($B1481,Insumos!$C:$G,3,FALSE)),"",VLOOKUP($B1481,Insumos!$C:$G,3,FALSE))</f>
        <v>UNIDAD</v>
      </c>
      <c r="D1481" s="56">
        <f>+IF(ISERROR(VLOOKUP($B1481,Insumos!$C:$G,2,FALSE)),"",VLOOKUP($B1481,Insumos!$C:$G,2,FALSE))</f>
        <v>15.13</v>
      </c>
      <c r="E1481" s="57">
        <f>+IF(ISERROR(VLOOKUP($B1481,Insumos!$C:$G,5,FALSE)),"",VLOOKUP($B1481,Insumos!$C:$G,5,FALSE))</f>
        <v>1</v>
      </c>
      <c r="F1481" s="55" t="str">
        <f>+IF(ISERROR(VLOOKUP($B1481,Insumos!$C:$G,4,FALSE)),"",VLOOKUP($B1481,Insumos!$C:$G,4,FALSE))</f>
        <v>UNIDAD</v>
      </c>
      <c r="G1481" s="141">
        <v>1.0</v>
      </c>
      <c r="H1481" s="56">
        <f t="shared" si="50"/>
        <v>15.13</v>
      </c>
    </row>
    <row r="1482" ht="15.75" customHeight="1">
      <c r="A1482" s="53">
        <v>4.0</v>
      </c>
      <c r="B1482" s="55" t="s">
        <v>305</v>
      </c>
      <c r="C1482" s="55" t="str">
        <f>+IF(ISERROR(VLOOKUP($B1482,Insumos!$C:$G,3,FALSE)),"",VLOOKUP($B1482,Insumos!$C:$G,3,FALSE))</f>
        <v>UNIDAD</v>
      </c>
      <c r="D1482" s="56">
        <f>+IF(ISERROR(VLOOKUP($B1482,Insumos!$C:$G,2,FALSE)),"",VLOOKUP($B1482,Insumos!$C:$G,2,FALSE))</f>
        <v>52</v>
      </c>
      <c r="E1482" s="57">
        <f>+IF(ISERROR(VLOOKUP($B1482,Insumos!$C:$G,5,FALSE)),"",VLOOKUP($B1482,Insumos!$C:$G,5,FALSE))</f>
        <v>1</v>
      </c>
      <c r="F1482" s="55" t="str">
        <f>+IF(ISERROR(VLOOKUP($B1482,Insumos!$C:$G,4,FALSE)),"",VLOOKUP($B1482,Insumos!$C:$G,4,FALSE))</f>
        <v>UNIDAD</v>
      </c>
      <c r="G1482" s="141">
        <v>1.0</v>
      </c>
      <c r="H1482" s="56">
        <f t="shared" si="50"/>
        <v>52</v>
      </c>
    </row>
    <row r="1483" ht="15.75" customHeight="1">
      <c r="A1483" s="53">
        <v>5.0</v>
      </c>
      <c r="B1483" s="153"/>
      <c r="C1483" s="55" t="str">
        <f>+IF(ISERROR(VLOOKUP($B1483,Insumos!$C:$G,3,FALSE)),"",VLOOKUP($B1483,Insumos!$C:$G,3,FALSE))</f>
        <v/>
      </c>
      <c r="D1483" s="56" t="str">
        <f>+IF(ISERROR(VLOOKUP($B1483,Insumos!$C:$G,2,FALSE)),"",VLOOKUP($B1483,Insumos!$C:$G,2,FALSE))</f>
        <v/>
      </c>
      <c r="E1483" s="57" t="str">
        <f>+IF(ISERROR(VLOOKUP($B1483,Insumos!$C:$G,5,FALSE)),"",VLOOKUP($B1483,Insumos!$C:$G,5,FALSE))</f>
        <v/>
      </c>
      <c r="F1483" s="55" t="str">
        <f>+IF(ISERROR(VLOOKUP($B1483,Insumos!$C:$G,4,FALSE)),"",VLOOKUP($B1483,Insumos!$C:$G,4,FALSE))</f>
        <v/>
      </c>
      <c r="G1483" s="141"/>
      <c r="H1483" s="56">
        <f t="shared" si="50"/>
        <v>0</v>
      </c>
    </row>
    <row r="1484" ht="15.75" customHeight="1">
      <c r="A1484" s="42"/>
      <c r="B1484" s="140"/>
      <c r="C1484" s="41"/>
      <c r="D1484" s="44"/>
      <c r="E1484" s="45"/>
      <c r="F1484" s="41"/>
      <c r="G1484" s="67" t="s">
        <v>566</v>
      </c>
      <c r="H1484" s="68">
        <f>+SUM(H1479:H1483)</f>
        <v>325.02</v>
      </c>
    </row>
    <row r="1485" ht="15.75" customHeight="1">
      <c r="A1485" s="42"/>
      <c r="B1485" s="140"/>
      <c r="C1485" s="41"/>
      <c r="D1485" s="44"/>
      <c r="E1485" s="45"/>
      <c r="F1485" s="41"/>
      <c r="G1485" s="67" t="s">
        <v>569</v>
      </c>
      <c r="H1485" s="142">
        <f>+H1484/10</f>
        <v>32.502</v>
      </c>
    </row>
    <row r="1486" ht="15.75" customHeight="1">
      <c r="A1486" s="42"/>
      <c r="B1486" s="140"/>
      <c r="C1486" s="41"/>
      <c r="D1486" s="44"/>
      <c r="E1486" s="45"/>
      <c r="F1486" s="41"/>
      <c r="G1486" s="67" t="s">
        <v>570</v>
      </c>
      <c r="H1486" s="143">
        <f>(H1484+H1485)*1.19</f>
        <v>425.45118</v>
      </c>
    </row>
    <row r="1487" ht="15.75" customHeight="1">
      <c r="A1487" s="42"/>
      <c r="B1487" s="140"/>
      <c r="C1487" s="41"/>
      <c r="D1487" s="44"/>
      <c r="E1487" s="45"/>
      <c r="F1487" s="41"/>
      <c r="G1487" s="67" t="s">
        <v>571</v>
      </c>
      <c r="H1487" s="144">
        <f>+H1486/H1488</f>
        <v>0.1422913645</v>
      </c>
    </row>
    <row r="1488" ht="15.75" customHeight="1">
      <c r="A1488" s="42"/>
      <c r="B1488" s="140"/>
      <c r="C1488" s="41"/>
      <c r="D1488" s="44"/>
      <c r="E1488" s="45"/>
      <c r="F1488" s="41"/>
      <c r="G1488" s="67" t="s">
        <v>572</v>
      </c>
      <c r="H1488" s="145">
        <v>2990.0</v>
      </c>
    </row>
    <row r="1489" ht="15.75" customHeight="1"/>
    <row r="1490" ht="15.75" customHeight="1"/>
    <row r="1491" ht="15.75" customHeight="1">
      <c r="A1491" s="138" t="s">
        <v>562</v>
      </c>
      <c r="B1491" s="139" t="s">
        <v>1098</v>
      </c>
      <c r="C1491" s="34"/>
      <c r="D1491" s="35"/>
      <c r="E1491" s="36"/>
      <c r="F1491" s="37"/>
      <c r="G1491" s="38"/>
      <c r="H1491" s="35"/>
    </row>
    <row r="1492" ht="15.75" customHeight="1">
      <c r="A1492" s="42"/>
      <c r="B1492" s="140"/>
      <c r="C1492" s="42"/>
      <c r="D1492" s="44"/>
      <c r="E1492" s="45"/>
      <c r="F1492" s="42"/>
      <c r="G1492" s="46"/>
      <c r="H1492" s="44"/>
    </row>
    <row r="1493" ht="15.75" customHeight="1">
      <c r="A1493" s="48" t="s">
        <v>476</v>
      </c>
      <c r="B1493" s="48" t="s">
        <v>477</v>
      </c>
      <c r="C1493" s="48" t="s">
        <v>478</v>
      </c>
      <c r="D1493" s="49" t="s">
        <v>564</v>
      </c>
      <c r="E1493" s="50" t="s">
        <v>10</v>
      </c>
      <c r="F1493" s="48" t="s">
        <v>480</v>
      </c>
      <c r="G1493" s="51" t="s">
        <v>481</v>
      </c>
      <c r="H1493" s="49" t="s">
        <v>565</v>
      </c>
    </row>
    <row r="1494" ht="15.75" customHeight="1">
      <c r="A1494" s="53">
        <v>1.0</v>
      </c>
      <c r="B1494" s="55" t="s">
        <v>79</v>
      </c>
      <c r="C1494" s="55" t="str">
        <f>+IF(ISERROR(VLOOKUP($B1494,Insumos!$C:$G,3,FALSE)),"",VLOOKUP($B1494,Insumos!$C:$G,3,FALSE))</f>
        <v>GRAMOS</v>
      </c>
      <c r="D1494" s="56">
        <f>+IF(ISERROR(VLOOKUP($B1494,Insumos!$C:$G,2,FALSE)),"",VLOOKUP($B1494,Insumos!$C:$G,2,FALSE))</f>
        <v>1503.45</v>
      </c>
      <c r="E1494" s="57">
        <f>+IF(ISERROR(VLOOKUP($B1494,Insumos!$C:$G,5,FALSE)),"",VLOOKUP($B1494,Insumos!$C:$G,5,FALSE))</f>
        <v>866</v>
      </c>
      <c r="F1494" s="55" t="str">
        <f>+IF(ISERROR(VLOOKUP($B1494,Insumos!$C:$G,4,FALSE)),"",VLOOKUP($B1494,Insumos!$C:$G,4,FALSE))</f>
        <v>GRAMOS</v>
      </c>
      <c r="G1494" s="141">
        <v>100.0</v>
      </c>
      <c r="H1494" s="56">
        <f t="shared" ref="H1494:H1498" si="51">IF(ISERROR(ROUND(+D1494/E1494*G1494,2)),0,ROUND(+D1494/E1494*G1494,2))</f>
        <v>173.61</v>
      </c>
    </row>
    <row r="1495" ht="15.75" customHeight="1">
      <c r="A1495" s="53">
        <v>2.0</v>
      </c>
      <c r="B1495" s="55" t="s">
        <v>309</v>
      </c>
      <c r="C1495" s="55" t="str">
        <f>+IF(ISERROR(VLOOKUP($B1495,Insumos!$C:$G,3,FALSE)),"",VLOOKUP($B1495,Insumos!$C:$G,3,FALSE))</f>
        <v>UNIDAD</v>
      </c>
      <c r="D1495" s="56">
        <f>+IF(ISERROR(VLOOKUP($B1495,Insumos!$C:$G,2,FALSE)),"",VLOOKUP($B1495,Insumos!$C:$G,2,FALSE))</f>
        <v>23.53</v>
      </c>
      <c r="E1495" s="57">
        <f>+IF(ISERROR(VLOOKUP($B1495,Insumos!$C:$G,5,FALSE)),"",VLOOKUP($B1495,Insumos!$C:$G,5,FALSE))</f>
        <v>1</v>
      </c>
      <c r="F1495" s="55" t="str">
        <f>+IF(ISERROR(VLOOKUP($B1495,Insumos!$C:$G,4,FALSE)),"",VLOOKUP($B1495,Insumos!$C:$G,4,FALSE))</f>
        <v>UNIDAD</v>
      </c>
      <c r="G1495" s="141">
        <v>1.0</v>
      </c>
      <c r="H1495" s="56">
        <f t="shared" si="51"/>
        <v>23.53</v>
      </c>
    </row>
    <row r="1496" ht="15.75" customHeight="1">
      <c r="A1496" s="53">
        <v>3.0</v>
      </c>
      <c r="B1496" s="55" t="s">
        <v>310</v>
      </c>
      <c r="C1496" s="55" t="str">
        <f>+IF(ISERROR(VLOOKUP($B1496,Insumos!$C:$G,3,FALSE)),"",VLOOKUP($B1496,Insumos!$C:$G,3,FALSE))</f>
        <v>UNIDAD</v>
      </c>
      <c r="D1496" s="56">
        <f>+IF(ISERROR(VLOOKUP($B1496,Insumos!$C:$G,2,FALSE)),"",VLOOKUP($B1496,Insumos!$C:$G,2,FALSE))</f>
        <v>15.13</v>
      </c>
      <c r="E1496" s="57">
        <f>+IF(ISERROR(VLOOKUP($B1496,Insumos!$C:$G,5,FALSE)),"",VLOOKUP($B1496,Insumos!$C:$G,5,FALSE))</f>
        <v>1</v>
      </c>
      <c r="F1496" s="55" t="str">
        <f>+IF(ISERROR(VLOOKUP($B1496,Insumos!$C:$G,4,FALSE)),"",VLOOKUP($B1496,Insumos!$C:$G,4,FALSE))</f>
        <v>UNIDAD</v>
      </c>
      <c r="G1496" s="141">
        <v>1.0</v>
      </c>
      <c r="H1496" s="56">
        <f t="shared" si="51"/>
        <v>15.13</v>
      </c>
    </row>
    <row r="1497" ht="15.75" customHeight="1">
      <c r="A1497" s="53">
        <v>4.0</v>
      </c>
      <c r="B1497" s="55" t="s">
        <v>305</v>
      </c>
      <c r="C1497" s="55" t="str">
        <f>+IF(ISERROR(VLOOKUP($B1497,Insumos!$C:$G,3,FALSE)),"",VLOOKUP($B1497,Insumos!$C:$G,3,FALSE))</f>
        <v>UNIDAD</v>
      </c>
      <c r="D1497" s="56">
        <f>+IF(ISERROR(VLOOKUP($B1497,Insumos!$C:$G,2,FALSE)),"",VLOOKUP($B1497,Insumos!$C:$G,2,FALSE))</f>
        <v>52</v>
      </c>
      <c r="E1497" s="57">
        <f>+IF(ISERROR(VLOOKUP($B1497,Insumos!$C:$G,5,FALSE)),"",VLOOKUP($B1497,Insumos!$C:$G,5,FALSE))</f>
        <v>1</v>
      </c>
      <c r="F1497" s="55" t="str">
        <f>+IF(ISERROR(VLOOKUP($B1497,Insumos!$C:$G,4,FALSE)),"",VLOOKUP($B1497,Insumos!$C:$G,4,FALSE))</f>
        <v>UNIDAD</v>
      </c>
      <c r="G1497" s="141">
        <v>1.0</v>
      </c>
      <c r="H1497" s="56">
        <f t="shared" si="51"/>
        <v>52</v>
      </c>
    </row>
    <row r="1498" ht="15.75" customHeight="1">
      <c r="A1498" s="53">
        <v>5.0</v>
      </c>
      <c r="B1498" s="153"/>
      <c r="C1498" s="55" t="str">
        <f>+IF(ISERROR(VLOOKUP($B1498,Insumos!$C:$G,3,FALSE)),"",VLOOKUP($B1498,Insumos!$C:$G,3,FALSE))</f>
        <v/>
      </c>
      <c r="D1498" s="56" t="str">
        <f>+IF(ISERROR(VLOOKUP($B1498,Insumos!$C:$G,2,FALSE)),"",VLOOKUP($B1498,Insumos!$C:$G,2,FALSE))</f>
        <v/>
      </c>
      <c r="E1498" s="57" t="str">
        <f>+IF(ISERROR(VLOOKUP($B1498,Insumos!$C:$G,5,FALSE)),"",VLOOKUP($B1498,Insumos!$C:$G,5,FALSE))</f>
        <v/>
      </c>
      <c r="F1498" s="55" t="str">
        <f>+IF(ISERROR(VLOOKUP($B1498,Insumos!$C:$G,4,FALSE)),"",VLOOKUP($B1498,Insumos!$C:$G,4,FALSE))</f>
        <v/>
      </c>
      <c r="G1498" s="141"/>
      <c r="H1498" s="56">
        <f t="shared" si="51"/>
        <v>0</v>
      </c>
    </row>
    <row r="1499" ht="15.75" customHeight="1">
      <c r="A1499" s="42"/>
      <c r="B1499" s="140"/>
      <c r="C1499" s="41"/>
      <c r="D1499" s="44"/>
      <c r="E1499" s="45"/>
      <c r="F1499" s="41"/>
      <c r="G1499" s="67" t="s">
        <v>566</v>
      </c>
      <c r="H1499" s="68">
        <f>+SUM(H1494:H1498)</f>
        <v>264.27</v>
      </c>
    </row>
    <row r="1500" ht="15.75" customHeight="1">
      <c r="A1500" s="42"/>
      <c r="B1500" s="140"/>
      <c r="C1500" s="41"/>
      <c r="D1500" s="44"/>
      <c r="E1500" s="45"/>
      <c r="F1500" s="41"/>
      <c r="G1500" s="67" t="s">
        <v>569</v>
      </c>
      <c r="H1500" s="142">
        <f>+H1499/10</f>
        <v>26.427</v>
      </c>
    </row>
    <row r="1501" ht="15.75" customHeight="1">
      <c r="A1501" s="42"/>
      <c r="B1501" s="140"/>
      <c r="C1501" s="41"/>
      <c r="D1501" s="44"/>
      <c r="E1501" s="45"/>
      <c r="F1501" s="41"/>
      <c r="G1501" s="67" t="s">
        <v>570</v>
      </c>
      <c r="H1501" s="143">
        <f>(H1499+H1500)*1.19</f>
        <v>345.92943</v>
      </c>
    </row>
    <row r="1502" ht="15.75" customHeight="1">
      <c r="A1502" s="42"/>
      <c r="B1502" s="140"/>
      <c r="C1502" s="41"/>
      <c r="D1502" s="44"/>
      <c r="E1502" s="45"/>
      <c r="F1502" s="41"/>
      <c r="G1502" s="67" t="s">
        <v>571</v>
      </c>
      <c r="H1502" s="144">
        <f>+H1501/H1503</f>
        <v>0.23061962</v>
      </c>
    </row>
    <row r="1503" ht="15.75" customHeight="1">
      <c r="A1503" s="42"/>
      <c r="B1503" s="140"/>
      <c r="C1503" s="41"/>
      <c r="D1503" s="44"/>
      <c r="E1503" s="45"/>
      <c r="F1503" s="41"/>
      <c r="G1503" s="67" t="s">
        <v>572</v>
      </c>
      <c r="H1503" s="145">
        <v>1500.0</v>
      </c>
    </row>
    <row r="1504" ht="15.75" customHeight="1"/>
    <row r="1505" ht="15.75" customHeight="1"/>
    <row r="1506" ht="15.75" customHeight="1">
      <c r="A1506" s="138" t="s">
        <v>562</v>
      </c>
      <c r="B1506" s="139" t="s">
        <v>790</v>
      </c>
      <c r="C1506" s="34"/>
      <c r="D1506" s="35"/>
      <c r="E1506" s="36"/>
      <c r="F1506" s="37"/>
      <c r="G1506" s="38"/>
      <c r="H1506" s="35"/>
    </row>
    <row r="1507" ht="15.75" customHeight="1">
      <c r="A1507" s="42"/>
      <c r="B1507" s="140"/>
      <c r="C1507" s="42"/>
      <c r="D1507" s="44"/>
      <c r="E1507" s="45"/>
      <c r="F1507" s="42"/>
      <c r="G1507" s="46"/>
      <c r="H1507" s="44"/>
    </row>
    <row r="1508" ht="15.75" customHeight="1">
      <c r="A1508" s="48" t="s">
        <v>476</v>
      </c>
      <c r="B1508" s="48" t="s">
        <v>477</v>
      </c>
      <c r="C1508" s="48" t="s">
        <v>478</v>
      </c>
      <c r="D1508" s="49" t="s">
        <v>564</v>
      </c>
      <c r="E1508" s="50" t="s">
        <v>10</v>
      </c>
      <c r="F1508" s="48" t="s">
        <v>480</v>
      </c>
      <c r="G1508" s="51" t="s">
        <v>481</v>
      </c>
      <c r="H1508" s="49" t="s">
        <v>565</v>
      </c>
    </row>
    <row r="1509" ht="15.75" customHeight="1">
      <c r="A1509" s="53">
        <v>1.0</v>
      </c>
      <c r="B1509" s="55" t="s">
        <v>311</v>
      </c>
      <c r="C1509" s="55" t="str">
        <f>+IF(ISERROR(VLOOKUP($B1509,Insumos!$C:$G,3,FALSE)),"",VLOOKUP($B1509,Insumos!$C:$G,3,FALSE))</f>
        <v>UNIDAD</v>
      </c>
      <c r="D1509" s="56">
        <f>+IF(ISERROR(VLOOKUP($B1509,Insumos!$C:$G,2,FALSE)),"",VLOOKUP($B1509,Insumos!$C:$G,2,FALSE))</f>
        <v>75.25</v>
      </c>
      <c r="E1509" s="57">
        <f>+IF(ISERROR(VLOOKUP($B1509,Insumos!$C:$G,5,FALSE)),"",VLOOKUP($B1509,Insumos!$C:$G,5,FALSE))</f>
        <v>1</v>
      </c>
      <c r="F1509" s="55" t="str">
        <f>+IF(ISERROR(VLOOKUP($B1509,Insumos!$C:$G,4,FALSE)),"",VLOOKUP($B1509,Insumos!$C:$G,4,FALSE))</f>
        <v>UNIDAD</v>
      </c>
      <c r="G1509" s="141">
        <v>1.0</v>
      </c>
      <c r="H1509" s="56">
        <f t="shared" ref="H1509:H1510" si="52">IF(ISERROR(ROUND(+D1509/E1509*G1509,2)),0,ROUND(+D1509/E1509*G1509,2))</f>
        <v>75.25</v>
      </c>
    </row>
    <row r="1510" ht="15.75" customHeight="1">
      <c r="A1510" s="53">
        <v>2.0</v>
      </c>
      <c r="B1510" s="55"/>
      <c r="C1510" s="55"/>
      <c r="D1510" s="56"/>
      <c r="E1510" s="57"/>
      <c r="F1510" s="55"/>
      <c r="G1510" s="141"/>
      <c r="H1510" s="56">
        <f t="shared" si="52"/>
        <v>0</v>
      </c>
    </row>
    <row r="1511" ht="15.75" customHeight="1">
      <c r="A1511" s="42"/>
      <c r="B1511" s="140"/>
      <c r="C1511" s="41"/>
      <c r="D1511" s="44"/>
      <c r="E1511" s="45"/>
      <c r="F1511" s="41"/>
      <c r="G1511" s="67" t="s">
        <v>566</v>
      </c>
      <c r="H1511" s="68">
        <f>+SUM(H1509:H1510)</f>
        <v>75.25</v>
      </c>
    </row>
    <row r="1512" ht="15.75" customHeight="1">
      <c r="A1512" s="42"/>
      <c r="B1512" s="140"/>
      <c r="C1512" s="41"/>
      <c r="D1512" s="44"/>
      <c r="E1512" s="45"/>
      <c r="F1512" s="41"/>
      <c r="G1512" s="67" t="s">
        <v>569</v>
      </c>
      <c r="H1512" s="142"/>
    </row>
    <row r="1513" ht="15.75" customHeight="1">
      <c r="A1513" s="42"/>
      <c r="B1513" s="140"/>
      <c r="C1513" s="41"/>
      <c r="D1513" s="44"/>
      <c r="E1513" s="45"/>
      <c r="F1513" s="41"/>
      <c r="G1513" s="67" t="s">
        <v>570</v>
      </c>
      <c r="H1513" s="143">
        <f>(H1511+H1512)*1.19</f>
        <v>89.5475</v>
      </c>
    </row>
    <row r="1514" ht="15.75" customHeight="1">
      <c r="A1514" s="42"/>
      <c r="B1514" s="140"/>
      <c r="C1514" s="41"/>
      <c r="D1514" s="44"/>
      <c r="E1514" s="45"/>
      <c r="F1514" s="41"/>
      <c r="G1514" s="67" t="s">
        <v>571</v>
      </c>
      <c r="H1514" s="144">
        <f>+H1513/H1515</f>
        <v>0.0895475</v>
      </c>
    </row>
    <row r="1515" ht="15.75" customHeight="1">
      <c r="A1515" s="42"/>
      <c r="B1515" s="140"/>
      <c r="C1515" s="41"/>
      <c r="D1515" s="44"/>
      <c r="E1515" s="45"/>
      <c r="F1515" s="41"/>
      <c r="G1515" s="67" t="s">
        <v>572</v>
      </c>
      <c r="H1515" s="145">
        <v>1000.0</v>
      </c>
    </row>
    <row r="1516" ht="15.75" customHeight="1"/>
    <row r="1517" ht="15.75" customHeight="1"/>
    <row r="1518" ht="15.75" customHeight="1">
      <c r="A1518" s="138" t="s">
        <v>562</v>
      </c>
      <c r="B1518" s="139" t="s">
        <v>791</v>
      </c>
      <c r="C1518" s="34"/>
      <c r="D1518" s="35"/>
      <c r="E1518" s="36"/>
      <c r="F1518" s="37"/>
      <c r="G1518" s="38"/>
      <c r="H1518" s="35"/>
    </row>
    <row r="1519" ht="15.75" customHeight="1">
      <c r="A1519" s="42"/>
      <c r="B1519" s="140"/>
      <c r="C1519" s="42"/>
      <c r="D1519" s="44"/>
      <c r="E1519" s="45"/>
      <c r="F1519" s="42"/>
      <c r="G1519" s="46"/>
      <c r="H1519" s="44"/>
    </row>
    <row r="1520" ht="15.75" customHeight="1">
      <c r="A1520" s="48" t="s">
        <v>476</v>
      </c>
      <c r="B1520" s="48" t="s">
        <v>477</v>
      </c>
      <c r="C1520" s="48" t="s">
        <v>478</v>
      </c>
      <c r="D1520" s="49" t="s">
        <v>564</v>
      </c>
      <c r="E1520" s="50" t="s">
        <v>10</v>
      </c>
      <c r="F1520" s="48" t="s">
        <v>480</v>
      </c>
      <c r="G1520" s="51" t="s">
        <v>481</v>
      </c>
      <c r="H1520" s="49" t="s">
        <v>565</v>
      </c>
    </row>
    <row r="1521" ht="15.75" customHeight="1">
      <c r="A1521" s="53">
        <v>1.0</v>
      </c>
      <c r="B1521" s="55" t="s">
        <v>312</v>
      </c>
      <c r="C1521" s="55" t="str">
        <f>+IF(ISERROR(VLOOKUP($B1521,Insumos!$C:$G,3,FALSE)),"",VLOOKUP($B1521,Insumos!$C:$G,3,FALSE))</f>
        <v>UNIDAD</v>
      </c>
      <c r="D1521" s="56">
        <f>+IF(ISERROR(VLOOKUP($B1521,Insumos!$C:$G,2,FALSE)),"",VLOOKUP($B1521,Insumos!$C:$G,2,FALSE))</f>
        <v>90.25</v>
      </c>
      <c r="E1521" s="57">
        <f>+IF(ISERROR(VLOOKUP($B1521,Insumos!$C:$G,5,FALSE)),"",VLOOKUP($B1521,Insumos!$C:$G,5,FALSE))</f>
        <v>1</v>
      </c>
      <c r="F1521" s="55" t="str">
        <f>+IF(ISERROR(VLOOKUP($B1521,Insumos!$C:$G,4,FALSE)),"",VLOOKUP($B1521,Insumos!$C:$G,4,FALSE))</f>
        <v>UNIDAD</v>
      </c>
      <c r="G1521" s="141">
        <v>1.0</v>
      </c>
      <c r="H1521" s="56">
        <f t="shared" ref="H1521:H1522" si="53">IF(ISERROR(ROUND(+D1521/E1521*G1521,2)),0,ROUND(+D1521/E1521*G1521,2))</f>
        <v>90.25</v>
      </c>
    </row>
    <row r="1522" ht="15.75" customHeight="1">
      <c r="A1522" s="53">
        <v>2.0</v>
      </c>
      <c r="B1522" s="55"/>
      <c r="C1522" s="55"/>
      <c r="D1522" s="56"/>
      <c r="E1522" s="57"/>
      <c r="F1522" s="55"/>
      <c r="G1522" s="141"/>
      <c r="H1522" s="56">
        <f t="shared" si="53"/>
        <v>0</v>
      </c>
    </row>
    <row r="1523" ht="15.75" customHeight="1">
      <c r="A1523" s="42"/>
      <c r="B1523" s="140"/>
      <c r="C1523" s="41"/>
      <c r="D1523" s="44"/>
      <c r="E1523" s="45"/>
      <c r="F1523" s="41"/>
      <c r="G1523" s="67" t="s">
        <v>566</v>
      </c>
      <c r="H1523" s="68">
        <f>+SUM(H1521:H1522)</f>
        <v>90.25</v>
      </c>
    </row>
    <row r="1524" ht="15.75" customHeight="1">
      <c r="A1524" s="42"/>
      <c r="B1524" s="140"/>
      <c r="C1524" s="41"/>
      <c r="D1524" s="44"/>
      <c r="E1524" s="45"/>
      <c r="F1524" s="41"/>
      <c r="G1524" s="67" t="s">
        <v>569</v>
      </c>
      <c r="H1524" s="142"/>
    </row>
    <row r="1525" ht="15.75" customHeight="1">
      <c r="A1525" s="42"/>
      <c r="B1525" s="140"/>
      <c r="C1525" s="41"/>
      <c r="D1525" s="44"/>
      <c r="E1525" s="45"/>
      <c r="F1525" s="41"/>
      <c r="G1525" s="67" t="s">
        <v>570</v>
      </c>
      <c r="H1525" s="143">
        <f>(H1523+H1524)*1.19</f>
        <v>107.3975</v>
      </c>
    </row>
    <row r="1526" ht="15.75" customHeight="1">
      <c r="A1526" s="42"/>
      <c r="B1526" s="140"/>
      <c r="C1526" s="41"/>
      <c r="D1526" s="44"/>
      <c r="E1526" s="45"/>
      <c r="F1526" s="41"/>
      <c r="G1526" s="67" t="s">
        <v>571</v>
      </c>
      <c r="H1526" s="144">
        <f>+H1525/H1527</f>
        <v>0.1073975</v>
      </c>
    </row>
    <row r="1527" ht="15.75" customHeight="1">
      <c r="A1527" s="42"/>
      <c r="B1527" s="140"/>
      <c r="C1527" s="41"/>
      <c r="D1527" s="44"/>
      <c r="E1527" s="45"/>
      <c r="F1527" s="41"/>
      <c r="G1527" s="67" t="s">
        <v>572</v>
      </c>
      <c r="H1527" s="145">
        <v>1000.0</v>
      </c>
    </row>
    <row r="1528" ht="15.75" customHeight="1"/>
    <row r="1529" ht="15.75" customHeight="1">
      <c r="A1529" s="138" t="s">
        <v>562</v>
      </c>
      <c r="B1529" s="139" t="s">
        <v>792</v>
      </c>
      <c r="C1529" s="34"/>
      <c r="D1529" s="35"/>
      <c r="E1529" s="36"/>
      <c r="F1529" s="37"/>
      <c r="G1529" s="38"/>
      <c r="H1529" s="35"/>
    </row>
    <row r="1530" ht="15.75" customHeight="1">
      <c r="A1530" s="42"/>
      <c r="B1530" s="140"/>
      <c r="C1530" s="42"/>
      <c r="D1530" s="44"/>
      <c r="E1530" s="45"/>
      <c r="F1530" s="42"/>
      <c r="G1530" s="46"/>
      <c r="H1530" s="44"/>
    </row>
    <row r="1531" ht="15.75" customHeight="1">
      <c r="A1531" s="48" t="s">
        <v>476</v>
      </c>
      <c r="B1531" s="48" t="s">
        <v>477</v>
      </c>
      <c r="C1531" s="48" t="s">
        <v>478</v>
      </c>
      <c r="D1531" s="49" t="s">
        <v>564</v>
      </c>
      <c r="E1531" s="50" t="s">
        <v>10</v>
      </c>
      <c r="F1531" s="48" t="s">
        <v>480</v>
      </c>
      <c r="G1531" s="51" t="s">
        <v>481</v>
      </c>
      <c r="H1531" s="49" t="s">
        <v>565</v>
      </c>
    </row>
    <row r="1532" ht="15.75" customHeight="1">
      <c r="A1532" s="53">
        <v>1.0</v>
      </c>
      <c r="B1532" s="55" t="s">
        <v>314</v>
      </c>
      <c r="C1532" s="55" t="str">
        <f>+IF(ISERROR(VLOOKUP($B1532,Insumos!$C:$G,3,FALSE)),"",VLOOKUP($B1532,Insumos!$C:$G,3,FALSE))</f>
        <v>UNIDAD</v>
      </c>
      <c r="D1532" s="56">
        <f>+IF(ISERROR(VLOOKUP($B1532,Insumos!$C:$G,2,FALSE)),"",VLOOKUP($B1532,Insumos!$C:$G,2,FALSE))</f>
        <v>10.5</v>
      </c>
      <c r="E1532" s="57">
        <f>+IF(ISERROR(VLOOKUP($B1532,Insumos!$C:$G,5,FALSE)),"",VLOOKUP($B1532,Insumos!$C:$G,5,FALSE))</f>
        <v>1</v>
      </c>
      <c r="F1532" s="55" t="str">
        <f>+IF(ISERROR(VLOOKUP($B1532,Insumos!$C:$G,4,FALSE)),"",VLOOKUP($B1532,Insumos!$C:$G,4,FALSE))</f>
        <v>UNIDAD</v>
      </c>
      <c r="G1532" s="141">
        <v>1.0</v>
      </c>
      <c r="H1532" s="56">
        <f t="shared" ref="H1532:H1533" si="54">IF(ISERROR(ROUND(+D1532/E1532*G1532,2)),0,ROUND(+D1532/E1532*G1532,2))</f>
        <v>10.5</v>
      </c>
    </row>
    <row r="1533" ht="15.75" customHeight="1">
      <c r="A1533" s="53">
        <v>2.0</v>
      </c>
      <c r="B1533" s="55"/>
      <c r="C1533" s="55"/>
      <c r="D1533" s="56"/>
      <c r="E1533" s="57"/>
      <c r="F1533" s="55"/>
      <c r="G1533" s="141"/>
      <c r="H1533" s="56">
        <f t="shared" si="54"/>
        <v>0</v>
      </c>
    </row>
    <row r="1534" ht="15.75" customHeight="1">
      <c r="A1534" s="42"/>
      <c r="B1534" s="140"/>
      <c r="C1534" s="41"/>
      <c r="D1534" s="44"/>
      <c r="E1534" s="45"/>
      <c r="F1534" s="41"/>
      <c r="G1534" s="67" t="s">
        <v>566</v>
      </c>
      <c r="H1534" s="68">
        <f>+SUM(H1532:H1533)</f>
        <v>10.5</v>
      </c>
    </row>
    <row r="1535" ht="15.75" customHeight="1">
      <c r="A1535" s="42"/>
      <c r="B1535" s="140"/>
      <c r="C1535" s="41"/>
      <c r="D1535" s="44"/>
      <c r="E1535" s="45"/>
      <c r="F1535" s="41"/>
      <c r="G1535" s="67" t="s">
        <v>569</v>
      </c>
      <c r="H1535" s="142"/>
    </row>
    <row r="1536" ht="15.75" customHeight="1">
      <c r="A1536" s="42"/>
      <c r="B1536" s="140"/>
      <c r="C1536" s="41"/>
      <c r="D1536" s="44"/>
      <c r="E1536" s="45"/>
      <c r="F1536" s="41"/>
      <c r="G1536" s="67" t="s">
        <v>570</v>
      </c>
      <c r="H1536" s="143">
        <f>(H1534+H1535)*1.19</f>
        <v>12.495</v>
      </c>
    </row>
    <row r="1537" ht="15.75" customHeight="1">
      <c r="A1537" s="42"/>
      <c r="B1537" s="140"/>
      <c r="C1537" s="41"/>
      <c r="D1537" s="44"/>
      <c r="E1537" s="45"/>
      <c r="F1537" s="41"/>
      <c r="G1537" s="67" t="s">
        <v>571</v>
      </c>
      <c r="H1537" s="144">
        <f>+H1536/H1538</f>
        <v>0.062475</v>
      </c>
    </row>
    <row r="1538" ht="15.75" customHeight="1">
      <c r="A1538" s="42"/>
      <c r="B1538" s="140"/>
      <c r="C1538" s="41"/>
      <c r="D1538" s="44"/>
      <c r="E1538" s="45"/>
      <c r="F1538" s="41"/>
      <c r="G1538" s="67" t="s">
        <v>572</v>
      </c>
      <c r="H1538" s="145">
        <v>200.0</v>
      </c>
    </row>
    <row r="1539" ht="15.75" customHeight="1"/>
    <row r="1540" ht="15.75" customHeight="1">
      <c r="A1540" s="138" t="s">
        <v>562</v>
      </c>
      <c r="B1540" s="139" t="s">
        <v>793</v>
      </c>
      <c r="C1540" s="34"/>
      <c r="D1540" s="35"/>
      <c r="E1540" s="36"/>
      <c r="F1540" s="37"/>
      <c r="G1540" s="38"/>
      <c r="H1540" s="35"/>
    </row>
    <row r="1541" ht="15.75" customHeight="1">
      <c r="A1541" s="42"/>
      <c r="B1541" s="140"/>
      <c r="C1541" s="42"/>
      <c r="D1541" s="44"/>
      <c r="E1541" s="45"/>
      <c r="F1541" s="42"/>
      <c r="G1541" s="46"/>
      <c r="H1541" s="44"/>
    </row>
    <row r="1542" ht="15.75" customHeight="1">
      <c r="A1542" s="48" t="s">
        <v>476</v>
      </c>
      <c r="B1542" s="48" t="s">
        <v>477</v>
      </c>
      <c r="C1542" s="48" t="s">
        <v>478</v>
      </c>
      <c r="D1542" s="49" t="s">
        <v>564</v>
      </c>
      <c r="E1542" s="50" t="s">
        <v>10</v>
      </c>
      <c r="F1542" s="48" t="s">
        <v>480</v>
      </c>
      <c r="G1542" s="51" t="s">
        <v>481</v>
      </c>
      <c r="H1542" s="49" t="s">
        <v>565</v>
      </c>
    </row>
    <row r="1543" ht="15.75" customHeight="1">
      <c r="A1543" s="53">
        <v>1.0</v>
      </c>
      <c r="B1543" s="55" t="s">
        <v>313</v>
      </c>
      <c r="C1543" s="55" t="str">
        <f>+IF(ISERROR(VLOOKUP($B1543,Insumos!$C:$G,3,FALSE)),"",VLOOKUP($B1543,Insumos!$C:$G,3,FALSE))</f>
        <v>GRAMOS</v>
      </c>
      <c r="D1543" s="56">
        <f>+IF(ISERROR(VLOOKUP($B1543,Insumos!$C:$G,2,FALSE)),"",VLOOKUP($B1543,Insumos!$C:$G,2,FALSE))</f>
        <v>6750</v>
      </c>
      <c r="E1543" s="57">
        <f>+IF(ISERROR(VLOOKUP($B1543,Insumos!$C:$G,5,FALSE)),"",VLOOKUP($B1543,Insumos!$C:$G,5,FALSE))</f>
        <v>1000</v>
      </c>
      <c r="F1543" s="55" t="str">
        <f>+IF(ISERROR(VLOOKUP($B1543,Insumos!$C:$G,4,FALSE)),"",VLOOKUP($B1543,Insumos!$C:$G,4,FALSE))</f>
        <v>GRAMOS</v>
      </c>
      <c r="G1543" s="141">
        <v>8.0</v>
      </c>
      <c r="H1543" s="56">
        <f t="shared" ref="H1543:H1546" si="55">IF(ISERROR(ROUND(+D1543/E1543*G1543,2)),0,ROUND(+D1543/E1543*G1543,2))</f>
        <v>54</v>
      </c>
    </row>
    <row r="1544" ht="15.75" customHeight="1">
      <c r="A1544" s="53">
        <v>2.0</v>
      </c>
      <c r="B1544" s="55" t="s">
        <v>303</v>
      </c>
      <c r="C1544" s="55" t="str">
        <f>+IF(ISERROR(VLOOKUP($B1544,Insumos!$C:$G,3,FALSE)),"",VLOOKUP($B1544,Insumos!$C:$G,3,FALSE))</f>
        <v>UNIDAD</v>
      </c>
      <c r="D1544" s="56">
        <f>+IF(ISERROR(VLOOKUP($B1544,Insumos!$C:$G,2,FALSE)),"",VLOOKUP($B1544,Insumos!$C:$G,2,FALSE))</f>
        <v>10</v>
      </c>
      <c r="E1544" s="57">
        <f>+IF(ISERROR(VLOOKUP($B1544,Insumos!$C:$G,5,FALSE)),"",VLOOKUP($B1544,Insumos!$C:$G,5,FALSE))</f>
        <v>1</v>
      </c>
      <c r="F1544" s="55" t="str">
        <f>+IF(ISERROR(VLOOKUP($B1544,Insumos!$C:$G,4,FALSE)),"",VLOOKUP($B1544,Insumos!$C:$G,4,FALSE))</f>
        <v>UNIDAD</v>
      </c>
      <c r="G1544" s="141">
        <v>1.0</v>
      </c>
      <c r="H1544" s="56">
        <f t="shared" si="55"/>
        <v>10</v>
      </c>
    </row>
    <row r="1545" ht="15.75" customHeight="1">
      <c r="A1545" s="53">
        <v>3.0</v>
      </c>
      <c r="B1545" s="55" t="s">
        <v>304</v>
      </c>
      <c r="C1545" s="55" t="str">
        <f>+IF(ISERROR(VLOOKUP($B1545,Insumos!$C:$G,3,FALSE)),"",VLOOKUP($B1545,Insumos!$C:$G,3,FALSE))</f>
        <v>UNIDAD</v>
      </c>
      <c r="D1545" s="56">
        <f>+IF(ISERROR(VLOOKUP($B1545,Insumos!$C:$G,2,FALSE)),"",VLOOKUP($B1545,Insumos!$C:$G,2,FALSE))</f>
        <v>9</v>
      </c>
      <c r="E1545" s="57">
        <f>+IF(ISERROR(VLOOKUP($B1545,Insumos!$C:$G,5,FALSE)),"",VLOOKUP($B1545,Insumos!$C:$G,5,FALSE))</f>
        <v>1</v>
      </c>
      <c r="F1545" s="55" t="str">
        <f>+IF(ISERROR(VLOOKUP($B1545,Insumos!$C:$G,4,FALSE)),"",VLOOKUP($B1545,Insumos!$C:$G,4,FALSE))</f>
        <v>UNIDAD</v>
      </c>
      <c r="G1545" s="141">
        <v>1.0</v>
      </c>
      <c r="H1545" s="56">
        <f t="shared" si="55"/>
        <v>9</v>
      </c>
    </row>
    <row r="1546" ht="15.75" customHeight="1">
      <c r="A1546" s="53">
        <v>4.0</v>
      </c>
      <c r="B1546" s="55"/>
      <c r="C1546" s="55" t="str">
        <f>+IF(ISERROR(VLOOKUP($B1546,Insumos!$C:$G,3,FALSE)),"",VLOOKUP($B1546,Insumos!$C:$G,3,FALSE))</f>
        <v/>
      </c>
      <c r="D1546" s="56" t="str">
        <f>+IF(ISERROR(VLOOKUP($B1546,Insumos!$C:$G,2,FALSE)),"",VLOOKUP($B1546,Insumos!$C:$G,2,FALSE))</f>
        <v/>
      </c>
      <c r="E1546" s="57" t="str">
        <f>+IF(ISERROR(VLOOKUP($B1546,Insumos!$C:$G,5,FALSE)),"",VLOOKUP($B1546,Insumos!$C:$G,5,FALSE))</f>
        <v/>
      </c>
      <c r="F1546" s="55" t="str">
        <f>+IF(ISERROR(VLOOKUP($B1546,Insumos!$C:$G,4,FALSE)),"",VLOOKUP($B1546,Insumos!$C:$G,4,FALSE))</f>
        <v/>
      </c>
      <c r="G1546" s="141"/>
      <c r="H1546" s="56">
        <f t="shared" si="55"/>
        <v>0</v>
      </c>
    </row>
    <row r="1547" ht="15.75" customHeight="1">
      <c r="A1547" s="42"/>
      <c r="B1547" s="140"/>
      <c r="C1547" s="41"/>
      <c r="D1547" s="44"/>
      <c r="E1547" s="45"/>
      <c r="F1547" s="41"/>
      <c r="G1547" s="67" t="s">
        <v>566</v>
      </c>
      <c r="H1547" s="68">
        <f>+SUM(H1543:H1546)</f>
        <v>73</v>
      </c>
    </row>
    <row r="1548" ht="15.75" customHeight="1">
      <c r="A1548" s="42"/>
      <c r="B1548" s="140"/>
      <c r="C1548" s="41"/>
      <c r="D1548" s="44"/>
      <c r="E1548" s="45"/>
      <c r="F1548" s="41"/>
      <c r="G1548" s="67" t="s">
        <v>569</v>
      </c>
      <c r="H1548" s="142"/>
    </row>
    <row r="1549" ht="15.75" customHeight="1">
      <c r="A1549" s="42"/>
      <c r="B1549" s="140"/>
      <c r="C1549" s="41"/>
      <c r="D1549" s="44"/>
      <c r="E1549" s="45"/>
      <c r="F1549" s="41"/>
      <c r="G1549" s="67" t="s">
        <v>570</v>
      </c>
      <c r="H1549" s="143">
        <f>(H1547+H1548)*1.19</f>
        <v>86.87</v>
      </c>
    </row>
    <row r="1550" ht="15.75" customHeight="1">
      <c r="A1550" s="42"/>
      <c r="B1550" s="140"/>
      <c r="C1550" s="41"/>
      <c r="D1550" s="44"/>
      <c r="E1550" s="45"/>
      <c r="F1550" s="41"/>
      <c r="G1550" s="67" t="s">
        <v>571</v>
      </c>
      <c r="H1550" s="144">
        <f>+H1549/H1551</f>
        <v>0.217175</v>
      </c>
    </row>
    <row r="1551" ht="15.75" customHeight="1">
      <c r="A1551" s="42"/>
      <c r="B1551" s="140"/>
      <c r="C1551" s="41"/>
      <c r="D1551" s="44"/>
      <c r="E1551" s="45"/>
      <c r="F1551" s="41"/>
      <c r="G1551" s="67" t="s">
        <v>572</v>
      </c>
      <c r="H1551" s="145">
        <v>400.0</v>
      </c>
    </row>
    <row r="1552" ht="15.75" customHeight="1"/>
    <row r="1553" ht="15.75" customHeight="1"/>
    <row r="1554" ht="15.75" customHeight="1">
      <c r="A1554" s="138" t="s">
        <v>562</v>
      </c>
      <c r="B1554" s="139" t="s">
        <v>794</v>
      </c>
      <c r="C1554" s="34"/>
      <c r="D1554" s="35"/>
      <c r="E1554" s="36"/>
      <c r="F1554" s="37"/>
      <c r="G1554" s="38"/>
      <c r="H1554" s="35"/>
    </row>
    <row r="1555" ht="15.75" customHeight="1">
      <c r="A1555" s="42"/>
      <c r="B1555" s="140"/>
      <c r="C1555" s="42"/>
      <c r="D1555" s="44"/>
      <c r="E1555" s="45"/>
      <c r="F1555" s="42"/>
      <c r="G1555" s="46"/>
      <c r="H1555" s="44"/>
    </row>
    <row r="1556" ht="15.75" customHeight="1">
      <c r="A1556" s="48" t="s">
        <v>476</v>
      </c>
      <c r="B1556" s="48" t="s">
        <v>477</v>
      </c>
      <c r="C1556" s="48" t="s">
        <v>478</v>
      </c>
      <c r="D1556" s="49" t="s">
        <v>564</v>
      </c>
      <c r="E1556" s="50" t="s">
        <v>10</v>
      </c>
      <c r="F1556" s="48" t="s">
        <v>480</v>
      </c>
      <c r="G1556" s="51" t="s">
        <v>481</v>
      </c>
      <c r="H1556" s="49" t="s">
        <v>565</v>
      </c>
    </row>
    <row r="1557" ht="15.75" customHeight="1">
      <c r="A1557" s="53">
        <v>1.0</v>
      </c>
      <c r="B1557" s="55" t="s">
        <v>156</v>
      </c>
      <c r="C1557" s="55" t="str">
        <f>+IF(ISERROR(VLOOKUP($B1557,Insumos!$C:$G,3,FALSE)),"",VLOOKUP($B1557,Insumos!$C:$G,3,FALSE))</f>
        <v>GRAMOS</v>
      </c>
      <c r="D1557" s="56">
        <f>+IF(ISERROR(VLOOKUP($B1557,Insumos!$C:$G,2,FALSE)),"",VLOOKUP($B1557,Insumos!$C:$G,2,FALSE))</f>
        <v>909</v>
      </c>
      <c r="E1557" s="57">
        <f>+IF(ISERROR(VLOOKUP($B1557,Insumos!$C:$G,5,FALSE)),"",VLOOKUP($B1557,Insumos!$C:$G,5,FALSE))</f>
        <v>1000</v>
      </c>
      <c r="F1557" s="55" t="str">
        <f>+IF(ISERROR(VLOOKUP($B1557,Insumos!$C:$G,4,FALSE)),"",VLOOKUP($B1557,Insumos!$C:$G,4,FALSE))</f>
        <v>GRAMOS</v>
      </c>
      <c r="G1557" s="141">
        <v>8.0</v>
      </c>
      <c r="H1557" s="56">
        <f t="shared" ref="H1557:H1560" si="56">IF(ISERROR(ROUND(+D1557/E1557*G1557,2)),0,ROUND(+D1557/E1557*G1557,2))</f>
        <v>7.27</v>
      </c>
    </row>
    <row r="1558" ht="15.75" customHeight="1">
      <c r="A1558" s="53">
        <v>2.0</v>
      </c>
      <c r="B1558" s="55" t="s">
        <v>303</v>
      </c>
      <c r="C1558" s="55" t="str">
        <f>+IF(ISERROR(VLOOKUP($B1558,Insumos!$C:$G,3,FALSE)),"",VLOOKUP($B1558,Insumos!$C:$G,3,FALSE))</f>
        <v>UNIDAD</v>
      </c>
      <c r="D1558" s="56">
        <f>+IF(ISERROR(VLOOKUP($B1558,Insumos!$C:$G,2,FALSE)),"",VLOOKUP($B1558,Insumos!$C:$G,2,FALSE))</f>
        <v>10</v>
      </c>
      <c r="E1558" s="57">
        <f>+IF(ISERROR(VLOOKUP($B1558,Insumos!$C:$G,5,FALSE)),"",VLOOKUP($B1558,Insumos!$C:$G,5,FALSE))</f>
        <v>1</v>
      </c>
      <c r="F1558" s="55" t="str">
        <f>+IF(ISERROR(VLOOKUP($B1558,Insumos!$C:$G,4,FALSE)),"",VLOOKUP($B1558,Insumos!$C:$G,4,FALSE))</f>
        <v>UNIDAD</v>
      </c>
      <c r="G1558" s="141">
        <v>1.0</v>
      </c>
      <c r="H1558" s="56">
        <f t="shared" si="56"/>
        <v>10</v>
      </c>
    </row>
    <row r="1559" ht="15.75" customHeight="1">
      <c r="A1559" s="53">
        <v>3.0</v>
      </c>
      <c r="B1559" s="55" t="s">
        <v>304</v>
      </c>
      <c r="C1559" s="55" t="str">
        <f>+IF(ISERROR(VLOOKUP($B1559,Insumos!$C:$G,3,FALSE)),"",VLOOKUP($B1559,Insumos!$C:$G,3,FALSE))</f>
        <v>UNIDAD</v>
      </c>
      <c r="D1559" s="56">
        <f>+IF(ISERROR(VLOOKUP($B1559,Insumos!$C:$G,2,FALSE)),"",VLOOKUP($B1559,Insumos!$C:$G,2,FALSE))</f>
        <v>9</v>
      </c>
      <c r="E1559" s="57">
        <f>+IF(ISERROR(VLOOKUP($B1559,Insumos!$C:$G,5,FALSE)),"",VLOOKUP($B1559,Insumos!$C:$G,5,FALSE))</f>
        <v>1</v>
      </c>
      <c r="F1559" s="55" t="str">
        <f>+IF(ISERROR(VLOOKUP($B1559,Insumos!$C:$G,4,FALSE)),"",VLOOKUP($B1559,Insumos!$C:$G,4,FALSE))</f>
        <v>UNIDAD</v>
      </c>
      <c r="G1559" s="141">
        <v>1.0</v>
      </c>
      <c r="H1559" s="56">
        <f t="shared" si="56"/>
        <v>9</v>
      </c>
    </row>
    <row r="1560" ht="15.75" customHeight="1">
      <c r="A1560" s="53">
        <v>4.0</v>
      </c>
      <c r="B1560" s="55"/>
      <c r="C1560" s="55" t="str">
        <f>+IF(ISERROR(VLOOKUP($B1560,Insumos!$C:$G,3,FALSE)),"",VLOOKUP($B1560,Insumos!$C:$G,3,FALSE))</f>
        <v/>
      </c>
      <c r="D1560" s="56" t="str">
        <f>+IF(ISERROR(VLOOKUP($B1560,Insumos!$C:$G,2,FALSE)),"",VLOOKUP($B1560,Insumos!$C:$G,2,FALSE))</f>
        <v/>
      </c>
      <c r="E1560" s="57" t="str">
        <f>+IF(ISERROR(VLOOKUP($B1560,Insumos!$C:$G,5,FALSE)),"",VLOOKUP($B1560,Insumos!$C:$G,5,FALSE))</f>
        <v/>
      </c>
      <c r="F1560" s="55" t="str">
        <f>+IF(ISERROR(VLOOKUP($B1560,Insumos!$C:$G,4,FALSE)),"",VLOOKUP($B1560,Insumos!$C:$G,4,FALSE))</f>
        <v/>
      </c>
      <c r="G1560" s="141"/>
      <c r="H1560" s="56">
        <f t="shared" si="56"/>
        <v>0</v>
      </c>
    </row>
    <row r="1561" ht="15.75" customHeight="1">
      <c r="A1561" s="42"/>
      <c r="B1561" s="140"/>
      <c r="C1561" s="41"/>
      <c r="D1561" s="44"/>
      <c r="E1561" s="45"/>
      <c r="F1561" s="41"/>
      <c r="G1561" s="67" t="s">
        <v>566</v>
      </c>
      <c r="H1561" s="68">
        <f>+SUM(H1557:H1560)</f>
        <v>26.27</v>
      </c>
    </row>
    <row r="1562" ht="15.75" customHeight="1">
      <c r="A1562" s="42"/>
      <c r="B1562" s="140"/>
      <c r="C1562" s="41"/>
      <c r="D1562" s="44"/>
      <c r="E1562" s="45"/>
      <c r="F1562" s="41"/>
      <c r="G1562" s="67" t="s">
        <v>569</v>
      </c>
      <c r="H1562" s="142"/>
    </row>
    <row r="1563" ht="15.75" customHeight="1">
      <c r="A1563" s="42"/>
      <c r="B1563" s="140"/>
      <c r="C1563" s="41"/>
      <c r="D1563" s="44"/>
      <c r="E1563" s="45"/>
      <c r="F1563" s="41"/>
      <c r="G1563" s="67" t="s">
        <v>570</v>
      </c>
      <c r="H1563" s="143">
        <f>(H1561+H1562)*1.19</f>
        <v>31.2613</v>
      </c>
    </row>
    <row r="1564" ht="15.75" customHeight="1">
      <c r="A1564" s="42"/>
      <c r="B1564" s="140"/>
      <c r="C1564" s="41"/>
      <c r="D1564" s="44"/>
      <c r="E1564" s="45"/>
      <c r="F1564" s="41"/>
      <c r="G1564" s="67" t="s">
        <v>571</v>
      </c>
      <c r="H1564" s="144">
        <f>+H1563/H1565</f>
        <v>0.07815325</v>
      </c>
    </row>
    <row r="1565" ht="15.75" customHeight="1">
      <c r="A1565" s="42"/>
      <c r="B1565" s="140"/>
      <c r="C1565" s="41"/>
      <c r="D1565" s="44"/>
      <c r="E1565" s="45"/>
      <c r="F1565" s="41"/>
      <c r="G1565" s="67" t="s">
        <v>572</v>
      </c>
      <c r="H1565" s="145">
        <v>400.0</v>
      </c>
    </row>
  </sheetData>
  <printOptions/>
  <pageMargins bottom="0.75" footer="0.0" header="0.0" left="0.7" right="0.7" top="0.75"/>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0"/>
    <col customWidth="1" min="2" max="2" width="21.86"/>
    <col customWidth="1" min="3" max="3" width="2.86"/>
    <col customWidth="1" min="4" max="4" width="11.14"/>
    <col customWidth="1" min="5" max="5" width="8.14"/>
    <col customWidth="1" min="6" max="6" width="8.86"/>
    <col customWidth="1" min="7" max="7" width="8.0"/>
    <col customWidth="1" min="8" max="8" width="8.57"/>
    <col customWidth="1" min="9" max="9" width="6.57"/>
    <col customWidth="1" min="10" max="10" width="9.14"/>
    <col customWidth="1" min="11" max="11" width="7.86"/>
    <col customWidth="1" min="12" max="12" width="8.43"/>
    <col customWidth="1" min="13" max="13" width="6.86"/>
    <col customWidth="1" min="14" max="14" width="10.71"/>
    <col customWidth="1" min="15" max="15" width="6.43"/>
    <col customWidth="1" min="16" max="16" width="10.86"/>
    <col customWidth="1" min="17" max="22" width="10.71"/>
  </cols>
  <sheetData>
    <row r="1" ht="43.5" customHeight="1">
      <c r="A1" s="402" t="s">
        <v>795</v>
      </c>
      <c r="B1" s="403" t="s">
        <v>796</v>
      </c>
      <c r="C1" s="404" t="s">
        <v>797</v>
      </c>
      <c r="D1" s="405" t="s">
        <v>798</v>
      </c>
      <c r="E1" s="405" t="s">
        <v>799</v>
      </c>
      <c r="F1" s="405" t="s">
        <v>800</v>
      </c>
      <c r="G1" s="406" t="s">
        <v>801</v>
      </c>
      <c r="H1" s="405" t="s">
        <v>802</v>
      </c>
      <c r="I1" s="406" t="s">
        <v>803</v>
      </c>
      <c r="J1" s="405" t="s">
        <v>804</v>
      </c>
      <c r="K1" s="406" t="s">
        <v>805</v>
      </c>
      <c r="L1" s="405" t="s">
        <v>806</v>
      </c>
      <c r="M1" s="406" t="s">
        <v>807</v>
      </c>
      <c r="N1" s="405" t="s">
        <v>808</v>
      </c>
      <c r="O1" s="406" t="s">
        <v>809</v>
      </c>
      <c r="P1" s="407" t="s">
        <v>1099</v>
      </c>
    </row>
    <row r="2" ht="9.75" customHeight="1">
      <c r="A2" s="408" t="s">
        <v>1027</v>
      </c>
      <c r="B2" s="409" t="s">
        <v>1094</v>
      </c>
      <c r="C2" s="410" t="s">
        <v>1100</v>
      </c>
      <c r="D2" s="245">
        <v>9990.0</v>
      </c>
      <c r="E2" s="246">
        <f t="shared" ref="E2:E58" si="1">(P2/D2)</f>
        <v>0.3252557077</v>
      </c>
      <c r="F2" s="247">
        <v>9990.0</v>
      </c>
      <c r="G2" s="246">
        <f t="shared" ref="G2:G58" si="2">(P2/F2)</f>
        <v>0.3252557077</v>
      </c>
      <c r="H2" s="247">
        <v>9990.0</v>
      </c>
      <c r="I2" s="246">
        <f t="shared" ref="I2:I58" si="3">(P2/H2)</f>
        <v>0.3252557077</v>
      </c>
      <c r="J2" s="247">
        <v>9990.0</v>
      </c>
      <c r="K2" s="246">
        <f t="shared" ref="K2:K58" si="4">(P2/J2)</f>
        <v>0.3252557077</v>
      </c>
      <c r="L2" s="337">
        <v>8991.0</v>
      </c>
      <c r="M2" s="246">
        <f t="shared" ref="M2:M58" si="5">(P2/L2)</f>
        <v>0.3613952308</v>
      </c>
      <c r="N2" s="247">
        <v>9990.0</v>
      </c>
      <c r="O2" s="411">
        <f t="shared" ref="O2:O58" si="6">(P2/N2)</f>
        <v>0.3252557077</v>
      </c>
      <c r="P2" s="252">
        <f>+SHISO!H1285</f>
        <v>3249.30452</v>
      </c>
    </row>
    <row r="3" ht="9.75" customHeight="1">
      <c r="A3" s="253"/>
      <c r="B3" s="412" t="s">
        <v>1095</v>
      </c>
      <c r="C3" s="413" t="s">
        <v>1101</v>
      </c>
      <c r="D3" s="256">
        <v>14990.0</v>
      </c>
      <c r="E3" s="257">
        <f t="shared" si="1"/>
        <v>0.2267879613</v>
      </c>
      <c r="F3" s="326">
        <v>11990.0</v>
      </c>
      <c r="G3" s="257">
        <f t="shared" si="2"/>
        <v>0.2835322385</v>
      </c>
      <c r="H3" s="258">
        <v>14990.0</v>
      </c>
      <c r="I3" s="257">
        <f t="shared" si="3"/>
        <v>0.2267879613</v>
      </c>
      <c r="J3" s="258">
        <v>14990.0</v>
      </c>
      <c r="K3" s="257">
        <f t="shared" si="4"/>
        <v>0.2267879613</v>
      </c>
      <c r="L3" s="326">
        <v>10493.0</v>
      </c>
      <c r="M3" s="257">
        <f t="shared" si="5"/>
        <v>0.3239828019</v>
      </c>
      <c r="N3" s="258">
        <v>14990.0</v>
      </c>
      <c r="O3" s="414">
        <f t="shared" si="6"/>
        <v>0.2267879613</v>
      </c>
      <c r="P3" s="263">
        <f>+SHISO!H1316</f>
        <v>3399.55154</v>
      </c>
    </row>
    <row r="4" ht="9.75" customHeight="1">
      <c r="A4" s="264"/>
      <c r="B4" s="412" t="s">
        <v>1096</v>
      </c>
      <c r="C4" s="413" t="s">
        <v>1102</v>
      </c>
      <c r="D4" s="266">
        <v>19990.0</v>
      </c>
      <c r="E4" s="267">
        <f t="shared" si="1"/>
        <v>0.2701490495</v>
      </c>
      <c r="F4" s="398">
        <v>15990.0</v>
      </c>
      <c r="G4" s="267">
        <f t="shared" si="2"/>
        <v>0.3377285491</v>
      </c>
      <c r="H4" s="268">
        <v>19990.0</v>
      </c>
      <c r="I4" s="267">
        <f t="shared" si="3"/>
        <v>0.2701490495</v>
      </c>
      <c r="J4" s="268">
        <v>19990.0</v>
      </c>
      <c r="K4" s="267">
        <f t="shared" si="4"/>
        <v>0.2701490495</v>
      </c>
      <c r="L4" s="268">
        <v>19990.0</v>
      </c>
      <c r="M4" s="267">
        <f t="shared" si="5"/>
        <v>0.2701490495</v>
      </c>
      <c r="N4" s="415">
        <v>19990.0</v>
      </c>
      <c r="O4" s="416">
        <f t="shared" si="6"/>
        <v>0.2701490495</v>
      </c>
      <c r="P4" s="288">
        <f>+SHISO!H1347</f>
        <v>5400.2795</v>
      </c>
    </row>
    <row r="5" ht="9.75" customHeight="1">
      <c r="A5" s="408" t="s">
        <v>1103</v>
      </c>
      <c r="B5" s="417" t="s">
        <v>679</v>
      </c>
      <c r="C5" s="418" t="s">
        <v>1104</v>
      </c>
      <c r="D5" s="419">
        <v>5800.0</v>
      </c>
      <c r="E5" s="276">
        <f t="shared" si="1"/>
        <v>0.2982579069</v>
      </c>
      <c r="F5" s="420">
        <v>5800.0</v>
      </c>
      <c r="G5" s="276">
        <f t="shared" si="2"/>
        <v>0.2982579069</v>
      </c>
      <c r="H5" s="421">
        <v>5800.0</v>
      </c>
      <c r="I5" s="276">
        <f t="shared" si="3"/>
        <v>0.2982579069</v>
      </c>
      <c r="J5" s="421">
        <v>5800.0</v>
      </c>
      <c r="K5" s="276">
        <f t="shared" si="4"/>
        <v>0.2982579069</v>
      </c>
      <c r="L5" s="420">
        <v>5800.0</v>
      </c>
      <c r="M5" s="276">
        <f t="shared" si="5"/>
        <v>0.2982579069</v>
      </c>
      <c r="N5" s="421">
        <v>5800.0</v>
      </c>
      <c r="O5" s="422">
        <f t="shared" si="6"/>
        <v>0.2982579069</v>
      </c>
      <c r="P5" s="252">
        <f>+SHISO!H60</f>
        <v>1729.89586</v>
      </c>
    </row>
    <row r="6" ht="9.75" customHeight="1">
      <c r="A6" s="264"/>
      <c r="B6" s="423" t="s">
        <v>1105</v>
      </c>
      <c r="C6" s="424" t="s">
        <v>1106</v>
      </c>
      <c r="D6" s="425">
        <v>5800.0</v>
      </c>
      <c r="E6" s="267">
        <f t="shared" si="1"/>
        <v>0.2914172534</v>
      </c>
      <c r="F6" s="426">
        <v>5800.0</v>
      </c>
      <c r="G6" s="267">
        <f t="shared" si="2"/>
        <v>0.2914172534</v>
      </c>
      <c r="H6" s="427">
        <v>5800.0</v>
      </c>
      <c r="I6" s="267">
        <f t="shared" si="3"/>
        <v>0.2914172534</v>
      </c>
      <c r="J6" s="427">
        <v>5800.0</v>
      </c>
      <c r="K6" s="267">
        <f t="shared" si="4"/>
        <v>0.2914172534</v>
      </c>
      <c r="L6" s="427">
        <v>5800.0</v>
      </c>
      <c r="M6" s="267">
        <f t="shared" si="5"/>
        <v>0.2914172534</v>
      </c>
      <c r="N6" s="427">
        <v>5800.0</v>
      </c>
      <c r="O6" s="416">
        <f t="shared" si="6"/>
        <v>0.2914172534</v>
      </c>
      <c r="P6" s="273">
        <f>+SHISO!H29</f>
        <v>1690.22007</v>
      </c>
    </row>
    <row r="7" ht="9.75" customHeight="1">
      <c r="A7" s="428" t="s">
        <v>1107</v>
      </c>
      <c r="B7" s="429" t="s">
        <v>614</v>
      </c>
      <c r="C7" s="430" t="s">
        <v>1108</v>
      </c>
      <c r="D7" s="431">
        <v>7500.0</v>
      </c>
      <c r="E7" s="432">
        <f t="shared" si="1"/>
        <v>0.2933451547</v>
      </c>
      <c r="F7" s="433">
        <v>6000.0</v>
      </c>
      <c r="G7" s="432">
        <f t="shared" si="2"/>
        <v>0.3666814433</v>
      </c>
      <c r="H7" s="434">
        <v>7500.0</v>
      </c>
      <c r="I7" s="432">
        <f t="shared" si="3"/>
        <v>0.2933451547</v>
      </c>
      <c r="J7" s="434">
        <v>7500.0</v>
      </c>
      <c r="K7" s="432">
        <f t="shared" si="4"/>
        <v>0.2933451547</v>
      </c>
      <c r="L7" s="434">
        <v>7500.0</v>
      </c>
      <c r="M7" s="432">
        <f t="shared" si="5"/>
        <v>0.2933451547</v>
      </c>
      <c r="N7" s="435">
        <v>7500.0</v>
      </c>
      <c r="O7" s="436">
        <f t="shared" si="6"/>
        <v>0.2933451547</v>
      </c>
      <c r="P7" s="395">
        <f>+SHISO!H1254</f>
        <v>2200.08866</v>
      </c>
    </row>
    <row r="8" ht="9.75" customHeight="1">
      <c r="A8" s="293" t="s">
        <v>1109</v>
      </c>
      <c r="B8" s="409" t="s">
        <v>1077</v>
      </c>
      <c r="C8" s="437" t="s">
        <v>1110</v>
      </c>
      <c r="D8" s="245">
        <v>7990.0</v>
      </c>
      <c r="E8" s="246">
        <f t="shared" si="1"/>
        <v>0.2400384894</v>
      </c>
      <c r="F8" s="247">
        <v>7990.0</v>
      </c>
      <c r="G8" s="246">
        <f t="shared" si="2"/>
        <v>0.2400384894</v>
      </c>
      <c r="H8" s="337">
        <v>5593.0</v>
      </c>
      <c r="I8" s="246">
        <f t="shared" si="3"/>
        <v>0.3429121277</v>
      </c>
      <c r="J8" s="247">
        <v>7990.0</v>
      </c>
      <c r="K8" s="246">
        <f t="shared" si="4"/>
        <v>0.2400384894</v>
      </c>
      <c r="L8" s="247">
        <v>7990.0</v>
      </c>
      <c r="M8" s="246">
        <f t="shared" si="5"/>
        <v>0.2400384894</v>
      </c>
      <c r="N8" s="247">
        <v>7990.0</v>
      </c>
      <c r="O8" s="411">
        <f t="shared" si="6"/>
        <v>0.2400384894</v>
      </c>
      <c r="P8" s="252">
        <f>+SHISO!H123</f>
        <v>1917.90753</v>
      </c>
    </row>
    <row r="9" ht="9.75" customHeight="1">
      <c r="A9" s="253"/>
      <c r="B9" s="412" t="s">
        <v>1081</v>
      </c>
      <c r="C9" s="438" t="s">
        <v>1111</v>
      </c>
      <c r="D9" s="256">
        <v>7990.0</v>
      </c>
      <c r="E9" s="257">
        <f t="shared" si="1"/>
        <v>0.2382330851</v>
      </c>
      <c r="F9" s="258">
        <v>7990.0</v>
      </c>
      <c r="G9" s="257">
        <f t="shared" si="2"/>
        <v>0.2382330851</v>
      </c>
      <c r="H9" s="258">
        <v>7990.0</v>
      </c>
      <c r="I9" s="257">
        <f t="shared" si="3"/>
        <v>0.2382330851</v>
      </c>
      <c r="J9" s="258">
        <v>7990.0</v>
      </c>
      <c r="K9" s="257">
        <f t="shared" si="4"/>
        <v>0.2382330851</v>
      </c>
      <c r="L9" s="258">
        <v>7990.0</v>
      </c>
      <c r="M9" s="257">
        <f t="shared" si="5"/>
        <v>0.2382330851</v>
      </c>
      <c r="N9" s="258">
        <v>7990.0</v>
      </c>
      <c r="O9" s="414">
        <f t="shared" si="6"/>
        <v>0.2382330851</v>
      </c>
      <c r="P9" s="263">
        <f>+SHISO!H261</f>
        <v>1903.48235</v>
      </c>
    </row>
    <row r="10" ht="9.75" customHeight="1">
      <c r="A10" s="253"/>
      <c r="B10" s="439" t="s">
        <v>1079</v>
      </c>
      <c r="C10" s="440" t="s">
        <v>1112</v>
      </c>
      <c r="D10" s="256">
        <v>7990.0</v>
      </c>
      <c r="E10" s="257">
        <f t="shared" si="1"/>
        <v>0.2617574043</v>
      </c>
      <c r="F10" s="258">
        <v>7990.0</v>
      </c>
      <c r="G10" s="257">
        <f t="shared" si="2"/>
        <v>0.2617574043</v>
      </c>
      <c r="H10" s="326">
        <v>5593.0</v>
      </c>
      <c r="I10" s="257">
        <f t="shared" si="3"/>
        <v>0.3739391489</v>
      </c>
      <c r="J10" s="258">
        <v>7990.0</v>
      </c>
      <c r="K10" s="257">
        <f t="shared" si="4"/>
        <v>0.2617574043</v>
      </c>
      <c r="L10" s="258">
        <v>7990.0</v>
      </c>
      <c r="M10" s="257">
        <f t="shared" si="5"/>
        <v>0.2617574043</v>
      </c>
      <c r="N10" s="258">
        <v>7990.0</v>
      </c>
      <c r="O10" s="414">
        <f t="shared" si="6"/>
        <v>0.2617574043</v>
      </c>
      <c r="P10" s="263">
        <f>+SHISO!H192</f>
        <v>2091.44166</v>
      </c>
    </row>
    <row r="11" ht="9.75" customHeight="1">
      <c r="A11" s="253"/>
      <c r="B11" s="412" t="s">
        <v>1076</v>
      </c>
      <c r="C11" s="438" t="s">
        <v>1113</v>
      </c>
      <c r="D11" s="256">
        <v>7990.0</v>
      </c>
      <c r="E11" s="257">
        <f t="shared" si="1"/>
        <v>0.2138257234</v>
      </c>
      <c r="F11" s="258">
        <v>7990.0</v>
      </c>
      <c r="G11" s="257">
        <f t="shared" si="2"/>
        <v>0.2138257234</v>
      </c>
      <c r="H11" s="258">
        <v>7990.0</v>
      </c>
      <c r="I11" s="257">
        <f t="shared" si="3"/>
        <v>0.2138257234</v>
      </c>
      <c r="J11" s="258">
        <v>7990.0</v>
      </c>
      <c r="K11" s="257">
        <f t="shared" si="4"/>
        <v>0.2138257234</v>
      </c>
      <c r="L11" s="258">
        <v>7990.0</v>
      </c>
      <c r="M11" s="257">
        <f t="shared" si="5"/>
        <v>0.2138257234</v>
      </c>
      <c r="N11" s="258">
        <v>7990.0</v>
      </c>
      <c r="O11" s="414">
        <f t="shared" si="6"/>
        <v>0.2138257234</v>
      </c>
      <c r="P11" s="263">
        <f>+SHISO!H91</f>
        <v>1708.46753</v>
      </c>
    </row>
    <row r="12" ht="9.75" customHeight="1">
      <c r="A12" s="253"/>
      <c r="B12" s="412" t="s">
        <v>1080</v>
      </c>
      <c r="C12" s="438" t="s">
        <v>1114</v>
      </c>
      <c r="D12" s="256">
        <v>7990.0</v>
      </c>
      <c r="E12" s="257">
        <f t="shared" si="1"/>
        <v>0.3324892766</v>
      </c>
      <c r="F12" s="258">
        <v>7990.0</v>
      </c>
      <c r="G12" s="257">
        <f t="shared" si="2"/>
        <v>0.3324892766</v>
      </c>
      <c r="H12" s="258">
        <v>7990.0</v>
      </c>
      <c r="I12" s="257">
        <f t="shared" si="3"/>
        <v>0.3324892766</v>
      </c>
      <c r="J12" s="258">
        <v>7990.0</v>
      </c>
      <c r="K12" s="257">
        <f t="shared" si="4"/>
        <v>0.3324892766</v>
      </c>
      <c r="L12" s="258">
        <v>7990.0</v>
      </c>
      <c r="M12" s="257">
        <f t="shared" si="5"/>
        <v>0.3324892766</v>
      </c>
      <c r="N12" s="258">
        <v>7990.0</v>
      </c>
      <c r="O12" s="414">
        <f t="shared" si="6"/>
        <v>0.3324892766</v>
      </c>
      <c r="P12" s="263">
        <f>+SHISO!H226</f>
        <v>2656.58932</v>
      </c>
    </row>
    <row r="13" ht="9.75" customHeight="1">
      <c r="A13" s="253"/>
      <c r="B13" s="412" t="s">
        <v>1078</v>
      </c>
      <c r="C13" s="438" t="s">
        <v>1115</v>
      </c>
      <c r="D13" s="315">
        <v>7990.0</v>
      </c>
      <c r="E13" s="316">
        <f t="shared" si="1"/>
        <v>0.2563919787</v>
      </c>
      <c r="F13" s="330">
        <v>7990.0</v>
      </c>
      <c r="G13" s="316">
        <f t="shared" si="2"/>
        <v>0.2563919787</v>
      </c>
      <c r="H13" s="441">
        <v>5593.0</v>
      </c>
      <c r="I13" s="316">
        <f t="shared" si="3"/>
        <v>0.3662742553</v>
      </c>
      <c r="J13" s="330">
        <v>7990.0</v>
      </c>
      <c r="K13" s="316">
        <f t="shared" si="4"/>
        <v>0.2563919787</v>
      </c>
      <c r="L13" s="330">
        <v>7990.0</v>
      </c>
      <c r="M13" s="316">
        <f t="shared" si="5"/>
        <v>0.2563919787</v>
      </c>
      <c r="N13" s="330">
        <v>7990.0</v>
      </c>
      <c r="O13" s="442">
        <f t="shared" si="6"/>
        <v>0.2563919787</v>
      </c>
      <c r="P13" s="288">
        <f>+SHISO!H156</f>
        <v>2048.57191</v>
      </c>
    </row>
    <row r="14" ht="9.75" customHeight="1">
      <c r="A14" s="293" t="s">
        <v>1116</v>
      </c>
      <c r="B14" s="409" t="s">
        <v>427</v>
      </c>
      <c r="C14" s="443" t="s">
        <v>1117</v>
      </c>
      <c r="D14" s="245">
        <v>6490.0</v>
      </c>
      <c r="E14" s="246">
        <f t="shared" si="1"/>
        <v>0.2870703559</v>
      </c>
      <c r="F14" s="338">
        <v>6490.0</v>
      </c>
      <c r="G14" s="246">
        <f t="shared" si="2"/>
        <v>0.2870703559</v>
      </c>
      <c r="H14" s="338">
        <v>6490.0</v>
      </c>
      <c r="I14" s="246">
        <f t="shared" si="3"/>
        <v>0.2870703559</v>
      </c>
      <c r="J14" s="338">
        <v>6490.0</v>
      </c>
      <c r="K14" s="246">
        <f t="shared" si="4"/>
        <v>0.2870703559</v>
      </c>
      <c r="L14" s="247">
        <v>6490.0</v>
      </c>
      <c r="M14" s="246">
        <f t="shared" si="5"/>
        <v>0.2870703559</v>
      </c>
      <c r="N14" s="338">
        <v>6490.0</v>
      </c>
      <c r="O14" s="411">
        <f t="shared" si="6"/>
        <v>0.2870703559</v>
      </c>
      <c r="P14" s="252">
        <f>+SHISO!H380</f>
        <v>1863.08661</v>
      </c>
    </row>
    <row r="15" ht="9.75" customHeight="1">
      <c r="A15" s="253"/>
      <c r="B15" s="412" t="s">
        <v>1082</v>
      </c>
      <c r="C15" s="444" t="s">
        <v>1117</v>
      </c>
      <c r="D15" s="256">
        <v>6490.0</v>
      </c>
      <c r="E15" s="257">
        <f t="shared" si="1"/>
        <v>0.3437284746</v>
      </c>
      <c r="F15" s="325">
        <v>6490.0</v>
      </c>
      <c r="G15" s="257">
        <f t="shared" si="2"/>
        <v>0.3437284746</v>
      </c>
      <c r="H15" s="325">
        <v>6490.0</v>
      </c>
      <c r="I15" s="257">
        <f t="shared" si="3"/>
        <v>0.3437284746</v>
      </c>
      <c r="J15" s="325">
        <v>6490.0</v>
      </c>
      <c r="K15" s="257">
        <f t="shared" si="4"/>
        <v>0.3437284746</v>
      </c>
      <c r="L15" s="326">
        <v>5817.0</v>
      </c>
      <c r="M15" s="257">
        <f t="shared" si="5"/>
        <v>0.3834962696</v>
      </c>
      <c r="N15" s="325">
        <v>6490.0</v>
      </c>
      <c r="O15" s="414">
        <f t="shared" si="6"/>
        <v>0.3437284746</v>
      </c>
      <c r="P15" s="263">
        <f>+SHISO!H302</f>
        <v>2230.7978</v>
      </c>
    </row>
    <row r="16" ht="9.75" customHeight="1">
      <c r="A16" s="253"/>
      <c r="B16" s="412" t="s">
        <v>1083</v>
      </c>
      <c r="C16" s="444" t="s">
        <v>1118</v>
      </c>
      <c r="D16" s="341">
        <v>6490.0</v>
      </c>
      <c r="E16" s="257">
        <f t="shared" si="1"/>
        <v>0.296985678</v>
      </c>
      <c r="F16" s="325">
        <v>6490.0</v>
      </c>
      <c r="G16" s="257">
        <f t="shared" si="2"/>
        <v>0.296985678</v>
      </c>
      <c r="H16" s="325">
        <v>6490.0</v>
      </c>
      <c r="I16" s="257">
        <f t="shared" si="3"/>
        <v>0.296985678</v>
      </c>
      <c r="J16" s="325">
        <v>6490.0</v>
      </c>
      <c r="K16" s="257">
        <f t="shared" si="4"/>
        <v>0.296985678</v>
      </c>
      <c r="L16" s="325">
        <v>6490.0</v>
      </c>
      <c r="M16" s="257">
        <f t="shared" si="5"/>
        <v>0.296985678</v>
      </c>
      <c r="N16" s="325">
        <v>6490.0</v>
      </c>
      <c r="O16" s="414">
        <f t="shared" si="6"/>
        <v>0.296985678</v>
      </c>
      <c r="P16" s="263">
        <f>+SHISO!H342</f>
        <v>1927.43705</v>
      </c>
    </row>
    <row r="17" ht="9.75" customHeight="1">
      <c r="A17" s="253"/>
      <c r="B17" s="412" t="s">
        <v>433</v>
      </c>
      <c r="C17" s="444" t="s">
        <v>1119</v>
      </c>
      <c r="D17" s="341">
        <v>6490.0</v>
      </c>
      <c r="E17" s="257">
        <f t="shared" si="1"/>
        <v>0.321140661</v>
      </c>
      <c r="F17" s="325">
        <v>6490.0</v>
      </c>
      <c r="G17" s="257">
        <f t="shared" si="2"/>
        <v>0.321140661</v>
      </c>
      <c r="H17" s="325">
        <v>6490.0</v>
      </c>
      <c r="I17" s="257">
        <f t="shared" si="3"/>
        <v>0.321140661</v>
      </c>
      <c r="J17" s="325">
        <v>6490.0</v>
      </c>
      <c r="K17" s="257">
        <f t="shared" si="4"/>
        <v>0.321140661</v>
      </c>
      <c r="L17" s="325">
        <v>6490.0</v>
      </c>
      <c r="M17" s="257">
        <f t="shared" si="5"/>
        <v>0.321140661</v>
      </c>
      <c r="N17" s="325">
        <v>6490.0</v>
      </c>
      <c r="O17" s="414">
        <f t="shared" si="6"/>
        <v>0.321140661</v>
      </c>
      <c r="P17" s="263">
        <f>+SHISO!H601</f>
        <v>2084.20289</v>
      </c>
    </row>
    <row r="18" ht="9.75" customHeight="1">
      <c r="A18" s="253"/>
      <c r="B18" s="412" t="s">
        <v>1084</v>
      </c>
      <c r="C18" s="444" t="s">
        <v>1120</v>
      </c>
      <c r="D18" s="341">
        <v>6490.0</v>
      </c>
      <c r="E18" s="257">
        <f t="shared" si="1"/>
        <v>0.2764833898</v>
      </c>
      <c r="F18" s="325">
        <v>6490.0</v>
      </c>
      <c r="G18" s="257">
        <f t="shared" si="2"/>
        <v>0.2764833898</v>
      </c>
      <c r="H18" s="325">
        <v>6490.0</v>
      </c>
      <c r="I18" s="257">
        <f t="shared" si="3"/>
        <v>0.2764833898</v>
      </c>
      <c r="J18" s="325">
        <v>6490.0</v>
      </c>
      <c r="K18" s="257">
        <f t="shared" si="4"/>
        <v>0.2764833898</v>
      </c>
      <c r="L18" s="325">
        <v>6490.0</v>
      </c>
      <c r="M18" s="257">
        <f t="shared" si="5"/>
        <v>0.2764833898</v>
      </c>
      <c r="N18" s="325">
        <v>6490.0</v>
      </c>
      <c r="O18" s="414">
        <f t="shared" si="6"/>
        <v>0.2764833898</v>
      </c>
      <c r="P18" s="263">
        <f>+SHISO!H442</f>
        <v>1794.3772</v>
      </c>
    </row>
    <row r="19" ht="9.75" customHeight="1">
      <c r="A19" s="253"/>
      <c r="B19" s="412" t="s">
        <v>1085</v>
      </c>
      <c r="C19" s="444" t="s">
        <v>1121</v>
      </c>
      <c r="D19" s="341">
        <v>6490.0</v>
      </c>
      <c r="E19" s="257">
        <f t="shared" si="1"/>
        <v>0.3012999322</v>
      </c>
      <c r="F19" s="325">
        <v>6490.0</v>
      </c>
      <c r="G19" s="257">
        <f t="shared" si="2"/>
        <v>0.3012999322</v>
      </c>
      <c r="H19" s="325">
        <v>6490.0</v>
      </c>
      <c r="I19" s="257">
        <f t="shared" si="3"/>
        <v>0.3012999322</v>
      </c>
      <c r="J19" s="325">
        <v>6490.0</v>
      </c>
      <c r="K19" s="257">
        <f t="shared" si="4"/>
        <v>0.3012999322</v>
      </c>
      <c r="L19" s="325">
        <v>6490.0</v>
      </c>
      <c r="M19" s="257">
        <f t="shared" si="5"/>
        <v>0.3012999322</v>
      </c>
      <c r="N19" s="325">
        <v>6490.0</v>
      </c>
      <c r="O19" s="414">
        <f t="shared" si="6"/>
        <v>0.3012999322</v>
      </c>
      <c r="P19" s="263">
        <f>+SHISO!H535</f>
        <v>1955.43656</v>
      </c>
    </row>
    <row r="20" ht="9.75" customHeight="1">
      <c r="A20" s="253"/>
      <c r="B20" s="412" t="s">
        <v>426</v>
      </c>
      <c r="C20" s="444" t="s">
        <v>1122</v>
      </c>
      <c r="D20" s="341">
        <v>6490.0</v>
      </c>
      <c r="E20" s="257">
        <f t="shared" si="1"/>
        <v>0.3011446271</v>
      </c>
      <c r="F20" s="325">
        <v>6490.0</v>
      </c>
      <c r="G20" s="257">
        <f t="shared" si="2"/>
        <v>0.3011446271</v>
      </c>
      <c r="H20" s="325">
        <v>6490.0</v>
      </c>
      <c r="I20" s="257">
        <f t="shared" si="3"/>
        <v>0.3011446271</v>
      </c>
      <c r="J20" s="325">
        <v>6490.0</v>
      </c>
      <c r="K20" s="257">
        <f t="shared" si="4"/>
        <v>0.3011446271</v>
      </c>
      <c r="L20" s="325">
        <v>6490.0</v>
      </c>
      <c r="M20" s="257">
        <f t="shared" si="5"/>
        <v>0.3011446271</v>
      </c>
      <c r="N20" s="325">
        <v>6490.0</v>
      </c>
      <c r="O20" s="414">
        <f t="shared" si="6"/>
        <v>0.3011446271</v>
      </c>
      <c r="P20" s="263">
        <f>+SHISO!H570</f>
        <v>1954.42863</v>
      </c>
    </row>
    <row r="21" ht="9.75" customHeight="1">
      <c r="A21" s="253"/>
      <c r="B21" s="412" t="s">
        <v>430</v>
      </c>
      <c r="C21" s="444" t="s">
        <v>1123</v>
      </c>
      <c r="D21" s="341">
        <v>6490.0</v>
      </c>
      <c r="E21" s="257">
        <f t="shared" si="1"/>
        <v>0.2837605424</v>
      </c>
      <c r="F21" s="325">
        <v>6490.0</v>
      </c>
      <c r="G21" s="257">
        <f t="shared" si="2"/>
        <v>0.2837605424</v>
      </c>
      <c r="H21" s="325">
        <v>6490.0</v>
      </c>
      <c r="I21" s="257">
        <f t="shared" si="3"/>
        <v>0.2837605424</v>
      </c>
      <c r="J21" s="325">
        <v>6490.0</v>
      </c>
      <c r="K21" s="257">
        <f t="shared" si="4"/>
        <v>0.2837605424</v>
      </c>
      <c r="L21" s="325">
        <v>6490.0</v>
      </c>
      <c r="M21" s="257">
        <f t="shared" si="5"/>
        <v>0.2837605424</v>
      </c>
      <c r="N21" s="325">
        <v>6490.0</v>
      </c>
      <c r="O21" s="414">
        <f t="shared" si="6"/>
        <v>0.2837605424</v>
      </c>
      <c r="P21" s="263">
        <f>+SHISO!H411</f>
        <v>1841.60592</v>
      </c>
    </row>
    <row r="22" ht="9.75" customHeight="1">
      <c r="A22" s="253"/>
      <c r="B22" s="412" t="s">
        <v>1086</v>
      </c>
      <c r="C22" s="444" t="s">
        <v>1124</v>
      </c>
      <c r="D22" s="341">
        <v>6490.0</v>
      </c>
      <c r="E22" s="257">
        <f t="shared" si="1"/>
        <v>0.287504</v>
      </c>
      <c r="F22" s="325">
        <v>6490.0</v>
      </c>
      <c r="G22" s="257">
        <f t="shared" si="2"/>
        <v>0.287504</v>
      </c>
      <c r="H22" s="325">
        <v>6490.0</v>
      </c>
      <c r="I22" s="257">
        <f t="shared" si="3"/>
        <v>0.287504</v>
      </c>
      <c r="J22" s="325">
        <v>6490.0</v>
      </c>
      <c r="K22" s="257">
        <f t="shared" si="4"/>
        <v>0.287504</v>
      </c>
      <c r="L22" s="325">
        <v>6490.0</v>
      </c>
      <c r="M22" s="257">
        <f t="shared" si="5"/>
        <v>0.287504</v>
      </c>
      <c r="N22" s="325">
        <v>6490.0</v>
      </c>
      <c r="O22" s="414">
        <f t="shared" si="6"/>
        <v>0.287504</v>
      </c>
      <c r="P22" s="263">
        <f>+SHISO!H632</f>
        <v>1865.90096</v>
      </c>
    </row>
    <row r="23" ht="9.75" customHeight="1">
      <c r="A23" s="253"/>
      <c r="B23" s="412" t="s">
        <v>1125</v>
      </c>
      <c r="C23" s="444" t="s">
        <v>1126</v>
      </c>
      <c r="D23" s="341">
        <v>6490.0</v>
      </c>
      <c r="E23" s="257">
        <f t="shared" si="1"/>
        <v>0.2619452203</v>
      </c>
      <c r="F23" s="325">
        <v>6490.0</v>
      </c>
      <c r="G23" s="257">
        <f t="shared" si="2"/>
        <v>0.2619452203</v>
      </c>
      <c r="H23" s="325">
        <v>6490.0</v>
      </c>
      <c r="I23" s="257">
        <f t="shared" si="3"/>
        <v>0.2619452203</v>
      </c>
      <c r="J23" s="325">
        <v>6490.0</v>
      </c>
      <c r="K23" s="257">
        <f t="shared" si="4"/>
        <v>0.2619452203</v>
      </c>
      <c r="L23" s="325">
        <v>6490.0</v>
      </c>
      <c r="M23" s="257">
        <f t="shared" si="5"/>
        <v>0.2619452203</v>
      </c>
      <c r="N23" s="325">
        <v>6490.0</v>
      </c>
      <c r="O23" s="414">
        <f t="shared" si="6"/>
        <v>0.2619452203</v>
      </c>
      <c r="P23" s="263">
        <f>+SHISO!H664</f>
        <v>1700.02448</v>
      </c>
    </row>
    <row r="24" ht="9.75" customHeight="1">
      <c r="A24" s="253"/>
      <c r="B24" s="412" t="s">
        <v>432</v>
      </c>
      <c r="C24" s="444" t="s">
        <v>1127</v>
      </c>
      <c r="D24" s="341">
        <v>6490.0</v>
      </c>
      <c r="E24" s="257">
        <f t="shared" si="1"/>
        <v>0.2638088814</v>
      </c>
      <c r="F24" s="325">
        <v>6490.0</v>
      </c>
      <c r="G24" s="257">
        <f t="shared" si="2"/>
        <v>0.2638088814</v>
      </c>
      <c r="H24" s="325">
        <v>6490.0</v>
      </c>
      <c r="I24" s="257">
        <f t="shared" si="3"/>
        <v>0.2638088814</v>
      </c>
      <c r="J24" s="325">
        <v>6490.0</v>
      </c>
      <c r="K24" s="257">
        <f t="shared" si="4"/>
        <v>0.2638088814</v>
      </c>
      <c r="L24" s="325">
        <v>6490.0</v>
      </c>
      <c r="M24" s="257">
        <f t="shared" si="5"/>
        <v>0.2638088814</v>
      </c>
      <c r="N24" s="325">
        <v>6490.0</v>
      </c>
      <c r="O24" s="414">
        <f t="shared" si="6"/>
        <v>0.2638088814</v>
      </c>
      <c r="P24" s="263">
        <f>+SHISO!H727</f>
        <v>1712.11964</v>
      </c>
    </row>
    <row r="25" ht="9.75" customHeight="1">
      <c r="A25" s="253"/>
      <c r="B25" s="412" t="s">
        <v>1088</v>
      </c>
      <c r="C25" s="444" t="s">
        <v>1128</v>
      </c>
      <c r="D25" s="341">
        <v>6490.0</v>
      </c>
      <c r="E25" s="257">
        <f t="shared" si="1"/>
        <v>0.243435678</v>
      </c>
      <c r="F25" s="325">
        <v>6490.0</v>
      </c>
      <c r="G25" s="257">
        <f t="shared" si="2"/>
        <v>0.243435678</v>
      </c>
      <c r="H25" s="325">
        <v>6490.0</v>
      </c>
      <c r="I25" s="257">
        <f t="shared" si="3"/>
        <v>0.243435678</v>
      </c>
      <c r="J25" s="325">
        <v>6490.0</v>
      </c>
      <c r="K25" s="257">
        <f t="shared" si="4"/>
        <v>0.243435678</v>
      </c>
      <c r="L25" s="325">
        <v>6490.0</v>
      </c>
      <c r="M25" s="257">
        <f t="shared" si="5"/>
        <v>0.243435678</v>
      </c>
      <c r="N25" s="325">
        <v>6490.0</v>
      </c>
      <c r="O25" s="414">
        <f t="shared" si="6"/>
        <v>0.243435678</v>
      </c>
      <c r="P25" s="263">
        <f>+SHISO!H786</f>
        <v>1579.89755</v>
      </c>
    </row>
    <row r="26" ht="9.75" customHeight="1">
      <c r="A26" s="253"/>
      <c r="B26" s="412" t="s">
        <v>285</v>
      </c>
      <c r="C26" s="444" t="s">
        <v>1129</v>
      </c>
      <c r="D26" s="341">
        <v>6490.0</v>
      </c>
      <c r="E26" s="257">
        <f t="shared" si="1"/>
        <v>0.2314086102</v>
      </c>
      <c r="F26" s="325">
        <v>6490.0</v>
      </c>
      <c r="G26" s="257">
        <f t="shared" si="2"/>
        <v>0.2314086102</v>
      </c>
      <c r="H26" s="325">
        <v>6490.0</v>
      </c>
      <c r="I26" s="257">
        <f t="shared" si="3"/>
        <v>0.2314086102</v>
      </c>
      <c r="J26" s="325">
        <v>6490.0</v>
      </c>
      <c r="K26" s="257">
        <f t="shared" si="4"/>
        <v>0.2314086102</v>
      </c>
      <c r="L26" s="325">
        <v>6490.0</v>
      </c>
      <c r="M26" s="257">
        <f t="shared" si="5"/>
        <v>0.2314086102</v>
      </c>
      <c r="N26" s="325">
        <v>6490.0</v>
      </c>
      <c r="O26" s="414">
        <f t="shared" si="6"/>
        <v>0.2314086102</v>
      </c>
      <c r="P26" s="263">
        <f>+SHISO!H880</f>
        <v>1501.84188</v>
      </c>
    </row>
    <row r="27" ht="9.75" customHeight="1">
      <c r="A27" s="253"/>
      <c r="B27" s="412" t="s">
        <v>680</v>
      </c>
      <c r="C27" s="444" t="s">
        <v>1130</v>
      </c>
      <c r="D27" s="341">
        <v>6490.0</v>
      </c>
      <c r="E27" s="257">
        <f t="shared" si="1"/>
        <v>0.2004181864</v>
      </c>
      <c r="F27" s="325">
        <v>6490.0</v>
      </c>
      <c r="G27" s="257">
        <f t="shared" si="2"/>
        <v>0.2004181864</v>
      </c>
      <c r="H27" s="325">
        <v>6490.0</v>
      </c>
      <c r="I27" s="257">
        <f t="shared" si="3"/>
        <v>0.2004181864</v>
      </c>
      <c r="J27" s="325">
        <v>6490.0</v>
      </c>
      <c r="K27" s="257">
        <f t="shared" si="4"/>
        <v>0.2004181864</v>
      </c>
      <c r="L27" s="325">
        <v>6490.0</v>
      </c>
      <c r="M27" s="257">
        <f t="shared" si="5"/>
        <v>0.2004181864</v>
      </c>
      <c r="N27" s="325">
        <v>6490.0</v>
      </c>
      <c r="O27" s="414">
        <f t="shared" si="6"/>
        <v>0.2004181864</v>
      </c>
      <c r="P27" s="263">
        <f>+SHISO!H1004</f>
        <v>1300.71403</v>
      </c>
    </row>
    <row r="28" ht="9.75" customHeight="1">
      <c r="A28" s="253"/>
      <c r="B28" s="412" t="s">
        <v>674</v>
      </c>
      <c r="C28" s="444" t="s">
        <v>1131</v>
      </c>
      <c r="D28" s="341">
        <v>6490.0</v>
      </c>
      <c r="E28" s="257">
        <f t="shared" si="1"/>
        <v>0.2207308814</v>
      </c>
      <c r="F28" s="325">
        <v>6490.0</v>
      </c>
      <c r="G28" s="257">
        <f t="shared" si="2"/>
        <v>0.2207308814</v>
      </c>
      <c r="H28" s="325">
        <v>6490.0</v>
      </c>
      <c r="I28" s="257">
        <f t="shared" si="3"/>
        <v>0.2207308814</v>
      </c>
      <c r="J28" s="325">
        <v>6490.0</v>
      </c>
      <c r="K28" s="257">
        <f t="shared" si="4"/>
        <v>0.2207308814</v>
      </c>
      <c r="L28" s="325">
        <v>6490.0</v>
      </c>
      <c r="M28" s="257">
        <f t="shared" si="5"/>
        <v>0.2207308814</v>
      </c>
      <c r="N28" s="325">
        <v>6490.0</v>
      </c>
      <c r="O28" s="414">
        <f t="shared" si="6"/>
        <v>0.2207308814</v>
      </c>
      <c r="P28" s="263">
        <f>+SHISO!H1444</f>
        <v>1432.54342</v>
      </c>
    </row>
    <row r="29" ht="9.75" customHeight="1">
      <c r="A29" s="253"/>
      <c r="B29" s="412" t="s">
        <v>280</v>
      </c>
      <c r="C29" s="444" t="s">
        <v>1132</v>
      </c>
      <c r="D29" s="341">
        <v>6490.0</v>
      </c>
      <c r="E29" s="257">
        <f t="shared" si="1"/>
        <v>0.2253214576</v>
      </c>
      <c r="F29" s="325">
        <v>6490.0</v>
      </c>
      <c r="G29" s="257">
        <f t="shared" si="2"/>
        <v>0.2253214576</v>
      </c>
      <c r="H29" s="325">
        <v>6490.0</v>
      </c>
      <c r="I29" s="257">
        <f t="shared" si="3"/>
        <v>0.2253214576</v>
      </c>
      <c r="J29" s="325">
        <v>6490.0</v>
      </c>
      <c r="K29" s="257">
        <f t="shared" si="4"/>
        <v>0.2253214576</v>
      </c>
      <c r="L29" s="325">
        <v>6490.0</v>
      </c>
      <c r="M29" s="257">
        <f t="shared" si="5"/>
        <v>0.2253214576</v>
      </c>
      <c r="N29" s="325">
        <v>6490.0</v>
      </c>
      <c r="O29" s="414">
        <f t="shared" si="6"/>
        <v>0.2253214576</v>
      </c>
      <c r="P29" s="263">
        <f>+SHISO!H911</f>
        <v>1462.33626</v>
      </c>
    </row>
    <row r="30" ht="9.75" customHeight="1">
      <c r="A30" s="253"/>
      <c r="B30" s="412" t="s">
        <v>682</v>
      </c>
      <c r="C30" s="444" t="s">
        <v>1133</v>
      </c>
      <c r="D30" s="341">
        <v>6490.0</v>
      </c>
      <c r="E30" s="257">
        <f t="shared" si="1"/>
        <v>0.2819815932</v>
      </c>
      <c r="F30" s="325">
        <v>6490.0</v>
      </c>
      <c r="G30" s="257">
        <f t="shared" si="2"/>
        <v>0.2819815932</v>
      </c>
      <c r="H30" s="325">
        <v>6490.0</v>
      </c>
      <c r="I30" s="257">
        <f t="shared" si="3"/>
        <v>0.2819815932</v>
      </c>
      <c r="J30" s="325">
        <v>6490.0</v>
      </c>
      <c r="K30" s="257">
        <f t="shared" si="4"/>
        <v>0.2819815932</v>
      </c>
      <c r="L30" s="325">
        <v>6490.0</v>
      </c>
      <c r="M30" s="257">
        <f t="shared" si="5"/>
        <v>0.2819815932</v>
      </c>
      <c r="N30" s="325">
        <v>6490.0</v>
      </c>
      <c r="O30" s="414">
        <f t="shared" si="6"/>
        <v>0.2819815932</v>
      </c>
      <c r="P30" s="263">
        <f>+SHISO!H1098</f>
        <v>1830.06054</v>
      </c>
    </row>
    <row r="31" ht="9.75" customHeight="1">
      <c r="A31" s="253"/>
      <c r="B31" s="412" t="s">
        <v>677</v>
      </c>
      <c r="C31" s="444" t="s">
        <v>1134</v>
      </c>
      <c r="D31" s="341">
        <v>6490.0</v>
      </c>
      <c r="E31" s="257">
        <f t="shared" si="1"/>
        <v>0.2312412034</v>
      </c>
      <c r="F31" s="325">
        <v>6490.0</v>
      </c>
      <c r="G31" s="257">
        <f t="shared" si="2"/>
        <v>0.2312412034</v>
      </c>
      <c r="H31" s="325">
        <v>6490.0</v>
      </c>
      <c r="I31" s="257">
        <f t="shared" si="3"/>
        <v>0.2312412034</v>
      </c>
      <c r="J31" s="325">
        <v>6490.0</v>
      </c>
      <c r="K31" s="257">
        <f t="shared" si="4"/>
        <v>0.2312412034</v>
      </c>
      <c r="L31" s="325">
        <v>6490.0</v>
      </c>
      <c r="M31" s="257">
        <f t="shared" si="5"/>
        <v>0.2312412034</v>
      </c>
      <c r="N31" s="325">
        <v>6490.0</v>
      </c>
      <c r="O31" s="414">
        <f t="shared" si="6"/>
        <v>0.2312412034</v>
      </c>
      <c r="P31" s="263">
        <f>+SHISO!H942</f>
        <v>1500.75541</v>
      </c>
    </row>
    <row r="32" ht="9.75" customHeight="1">
      <c r="A32" s="253"/>
      <c r="B32" s="412" t="s">
        <v>675</v>
      </c>
      <c r="C32" s="444" t="s">
        <v>1135</v>
      </c>
      <c r="D32" s="341">
        <v>6490.0</v>
      </c>
      <c r="E32" s="257">
        <f t="shared" si="1"/>
        <v>0.2709125763</v>
      </c>
      <c r="F32" s="325">
        <v>6490.0</v>
      </c>
      <c r="G32" s="257">
        <f t="shared" si="2"/>
        <v>0.2709125763</v>
      </c>
      <c r="H32" s="325">
        <v>6490.0</v>
      </c>
      <c r="I32" s="257">
        <f t="shared" si="3"/>
        <v>0.2709125763</v>
      </c>
      <c r="J32" s="325">
        <v>6490.0</v>
      </c>
      <c r="K32" s="257">
        <f t="shared" si="4"/>
        <v>0.2709125763</v>
      </c>
      <c r="L32" s="325">
        <v>6490.0</v>
      </c>
      <c r="M32" s="257">
        <f t="shared" si="5"/>
        <v>0.2709125763</v>
      </c>
      <c r="N32" s="325">
        <v>6490.0</v>
      </c>
      <c r="O32" s="414">
        <f t="shared" si="6"/>
        <v>0.2709125763</v>
      </c>
      <c r="P32" s="263">
        <f>+SHISO!H818</f>
        <v>1758.22262</v>
      </c>
    </row>
    <row r="33" ht="9.75" customHeight="1">
      <c r="A33" s="253"/>
      <c r="B33" s="412" t="s">
        <v>681</v>
      </c>
      <c r="C33" s="444" t="s">
        <v>1136</v>
      </c>
      <c r="D33" s="341">
        <v>6490.0</v>
      </c>
      <c r="E33" s="257">
        <f t="shared" si="1"/>
        <v>0.3349829831</v>
      </c>
      <c r="F33" s="325">
        <v>6490.0</v>
      </c>
      <c r="G33" s="257">
        <f t="shared" si="2"/>
        <v>0.3349829831</v>
      </c>
      <c r="H33" s="325">
        <v>6490.0</v>
      </c>
      <c r="I33" s="257">
        <f t="shared" si="3"/>
        <v>0.3349829831</v>
      </c>
      <c r="J33" s="325">
        <v>6490.0</v>
      </c>
      <c r="K33" s="257">
        <f t="shared" si="4"/>
        <v>0.3349829831</v>
      </c>
      <c r="L33" s="325">
        <v>6490.0</v>
      </c>
      <c r="M33" s="257">
        <f t="shared" si="5"/>
        <v>0.3349829831</v>
      </c>
      <c r="N33" s="325">
        <v>6490.0</v>
      </c>
      <c r="O33" s="414">
        <f t="shared" si="6"/>
        <v>0.3349829831</v>
      </c>
      <c r="P33" s="263">
        <f>+SHISO!H1067</f>
        <v>2174.03956</v>
      </c>
    </row>
    <row r="34" ht="9.75" customHeight="1">
      <c r="A34" s="253"/>
      <c r="B34" s="439" t="s">
        <v>1089</v>
      </c>
      <c r="C34" s="445" t="s">
        <v>1137</v>
      </c>
      <c r="D34" s="446">
        <v>6490.0</v>
      </c>
      <c r="E34" s="267">
        <f t="shared" si="1"/>
        <v>0.2025924576</v>
      </c>
      <c r="F34" s="415">
        <v>6490.0</v>
      </c>
      <c r="G34" s="267">
        <f t="shared" si="2"/>
        <v>0.2025924576</v>
      </c>
      <c r="H34" s="415">
        <v>6490.0</v>
      </c>
      <c r="I34" s="267">
        <f t="shared" si="3"/>
        <v>0.2025924576</v>
      </c>
      <c r="J34" s="415">
        <v>6490.0</v>
      </c>
      <c r="K34" s="267">
        <f t="shared" si="4"/>
        <v>0.2025924576</v>
      </c>
      <c r="L34" s="415">
        <v>6490.0</v>
      </c>
      <c r="M34" s="267">
        <f t="shared" si="5"/>
        <v>0.2025924576</v>
      </c>
      <c r="N34" s="415">
        <v>6490.0</v>
      </c>
      <c r="O34" s="416">
        <f t="shared" si="6"/>
        <v>0.2025924576</v>
      </c>
      <c r="P34" s="288">
        <f>+SHISO!H849</f>
        <v>1314.82505</v>
      </c>
    </row>
    <row r="35" ht="9.75" customHeight="1">
      <c r="A35" s="253"/>
      <c r="B35" s="447" t="s">
        <v>425</v>
      </c>
      <c r="C35" s="410" t="s">
        <v>1138</v>
      </c>
      <c r="D35" s="448">
        <v>6490.0</v>
      </c>
      <c r="E35" s="276">
        <f t="shared" si="1"/>
        <v>0.3023184915</v>
      </c>
      <c r="F35" s="449">
        <v>6490.0</v>
      </c>
      <c r="G35" s="276">
        <f t="shared" si="2"/>
        <v>0.3023184915</v>
      </c>
      <c r="H35" s="449">
        <v>6490.0</v>
      </c>
      <c r="I35" s="276">
        <f t="shared" si="3"/>
        <v>0.3023184915</v>
      </c>
      <c r="J35" s="449">
        <v>6490.0</v>
      </c>
      <c r="K35" s="276">
        <f t="shared" si="4"/>
        <v>0.3023184915</v>
      </c>
      <c r="L35" s="449">
        <v>6490.0</v>
      </c>
      <c r="M35" s="276">
        <f t="shared" si="5"/>
        <v>0.3023184915</v>
      </c>
      <c r="N35" s="449">
        <v>6490.0</v>
      </c>
      <c r="O35" s="422">
        <f t="shared" si="6"/>
        <v>0.3023184915</v>
      </c>
      <c r="P35" s="252">
        <f>+SHISO!H473</f>
        <v>1962.04701</v>
      </c>
    </row>
    <row r="36" ht="9.75" customHeight="1">
      <c r="A36" s="253"/>
      <c r="B36" s="450" t="s">
        <v>429</v>
      </c>
      <c r="C36" s="413" t="s">
        <v>1139</v>
      </c>
      <c r="D36" s="341">
        <v>6490.0</v>
      </c>
      <c r="E36" s="257">
        <f t="shared" si="1"/>
        <v>0.2250007627</v>
      </c>
      <c r="F36" s="325">
        <v>6490.0</v>
      </c>
      <c r="G36" s="257">
        <f t="shared" si="2"/>
        <v>0.2250007627</v>
      </c>
      <c r="H36" s="325">
        <v>6490.0</v>
      </c>
      <c r="I36" s="257">
        <f t="shared" si="3"/>
        <v>0.2250007627</v>
      </c>
      <c r="J36" s="325">
        <v>6490.0</v>
      </c>
      <c r="K36" s="257">
        <f t="shared" si="4"/>
        <v>0.2250007627</v>
      </c>
      <c r="L36" s="325">
        <v>6490.0</v>
      </c>
      <c r="M36" s="257">
        <f t="shared" si="5"/>
        <v>0.2250007627</v>
      </c>
      <c r="N36" s="325">
        <v>6490.0</v>
      </c>
      <c r="O36" s="414">
        <f t="shared" si="6"/>
        <v>0.2250007627</v>
      </c>
      <c r="P36" s="263">
        <f>+SHISO!H504</f>
        <v>1460.25495</v>
      </c>
    </row>
    <row r="37" ht="9.75" customHeight="1">
      <c r="A37" s="253"/>
      <c r="B37" s="412" t="s">
        <v>431</v>
      </c>
      <c r="C37" s="424" t="s">
        <v>1140</v>
      </c>
      <c r="D37" s="341">
        <v>6490.0</v>
      </c>
      <c r="E37" s="257">
        <f t="shared" si="1"/>
        <v>0.2254787797</v>
      </c>
      <c r="F37" s="325">
        <v>6490.0</v>
      </c>
      <c r="G37" s="257">
        <f t="shared" si="2"/>
        <v>0.2254787797</v>
      </c>
      <c r="H37" s="325">
        <v>6490.0</v>
      </c>
      <c r="I37" s="257">
        <f t="shared" si="3"/>
        <v>0.2254787797</v>
      </c>
      <c r="J37" s="325">
        <v>6490.0</v>
      </c>
      <c r="K37" s="257">
        <f t="shared" si="4"/>
        <v>0.2254787797</v>
      </c>
      <c r="L37" s="325">
        <v>6490.0</v>
      </c>
      <c r="M37" s="257">
        <f t="shared" si="5"/>
        <v>0.2254787797</v>
      </c>
      <c r="N37" s="325">
        <v>6490.0</v>
      </c>
      <c r="O37" s="414">
        <f t="shared" si="6"/>
        <v>0.2254787797</v>
      </c>
      <c r="P37" s="263">
        <f>+SHISO!H696</f>
        <v>1463.35728</v>
      </c>
    </row>
    <row r="38" ht="9.75" customHeight="1">
      <c r="A38" s="253"/>
      <c r="B38" s="450" t="s">
        <v>428</v>
      </c>
      <c r="C38" s="451" t="s">
        <v>1141</v>
      </c>
      <c r="D38" s="341">
        <v>6490.0</v>
      </c>
      <c r="E38" s="257">
        <f t="shared" si="1"/>
        <v>0.1902325932</v>
      </c>
      <c r="F38" s="325">
        <v>6490.0</v>
      </c>
      <c r="G38" s="257">
        <f t="shared" si="2"/>
        <v>0.1902325932</v>
      </c>
      <c r="H38" s="325">
        <v>6490.0</v>
      </c>
      <c r="I38" s="257">
        <f t="shared" si="3"/>
        <v>0.1902325932</v>
      </c>
      <c r="J38" s="325">
        <v>6490.0</v>
      </c>
      <c r="K38" s="257">
        <f t="shared" si="4"/>
        <v>0.1902325932</v>
      </c>
      <c r="L38" s="325">
        <v>6490.0</v>
      </c>
      <c r="M38" s="257">
        <f t="shared" si="5"/>
        <v>0.1902325932</v>
      </c>
      <c r="N38" s="325">
        <v>6490.0</v>
      </c>
      <c r="O38" s="414">
        <f t="shared" si="6"/>
        <v>0.1902325932</v>
      </c>
      <c r="P38" s="263">
        <f>+SHISO!H755</f>
        <v>1234.60953</v>
      </c>
    </row>
    <row r="39" ht="9.75" customHeight="1">
      <c r="A39" s="253"/>
      <c r="B39" s="450" t="s">
        <v>678</v>
      </c>
      <c r="C39" s="451" t="s">
        <v>1142</v>
      </c>
      <c r="D39" s="341">
        <v>6490.0</v>
      </c>
      <c r="E39" s="257">
        <f t="shared" si="1"/>
        <v>0.1707428136</v>
      </c>
      <c r="F39" s="325">
        <v>6490.0</v>
      </c>
      <c r="G39" s="257">
        <f t="shared" si="2"/>
        <v>0.1707428136</v>
      </c>
      <c r="H39" s="325">
        <v>6490.0</v>
      </c>
      <c r="I39" s="257">
        <f t="shared" si="3"/>
        <v>0.1707428136</v>
      </c>
      <c r="J39" s="325">
        <v>6490.0</v>
      </c>
      <c r="K39" s="257">
        <f t="shared" si="4"/>
        <v>0.1707428136</v>
      </c>
      <c r="L39" s="325">
        <v>6490.0</v>
      </c>
      <c r="M39" s="257">
        <f t="shared" si="5"/>
        <v>0.1707428136</v>
      </c>
      <c r="N39" s="325">
        <v>6490.0</v>
      </c>
      <c r="O39" s="414">
        <f t="shared" si="6"/>
        <v>0.1707428136</v>
      </c>
      <c r="P39" s="263">
        <f>+SHISO!H973</f>
        <v>1108.12086</v>
      </c>
    </row>
    <row r="40" ht="9.75" customHeight="1">
      <c r="A40" s="253"/>
      <c r="B40" s="450" t="s">
        <v>1090</v>
      </c>
      <c r="C40" s="451" t="s">
        <v>1143</v>
      </c>
      <c r="D40" s="446">
        <v>6490.0</v>
      </c>
      <c r="E40" s="267">
        <f t="shared" si="1"/>
        <v>0.3113987966</v>
      </c>
      <c r="F40" s="415">
        <v>6490.0</v>
      </c>
      <c r="G40" s="267">
        <f t="shared" si="2"/>
        <v>0.3113987966</v>
      </c>
      <c r="H40" s="415">
        <v>6490.0</v>
      </c>
      <c r="I40" s="267">
        <f t="shared" si="3"/>
        <v>0.3113987966</v>
      </c>
      <c r="J40" s="415">
        <v>6490.0</v>
      </c>
      <c r="K40" s="267">
        <f t="shared" si="4"/>
        <v>0.3113987966</v>
      </c>
      <c r="L40" s="415">
        <v>6490.0</v>
      </c>
      <c r="M40" s="267">
        <f t="shared" si="5"/>
        <v>0.3113987966</v>
      </c>
      <c r="N40" s="415">
        <v>6490.0</v>
      </c>
      <c r="O40" s="416">
        <f t="shared" si="6"/>
        <v>0.3113987966</v>
      </c>
      <c r="P40" s="288">
        <f>+SHISO!H1035</f>
        <v>2020.97819</v>
      </c>
    </row>
    <row r="41" ht="9.75" customHeight="1">
      <c r="A41" s="293" t="s">
        <v>42</v>
      </c>
      <c r="B41" s="452" t="s">
        <v>1091</v>
      </c>
      <c r="C41" s="453" t="s">
        <v>1144</v>
      </c>
      <c r="D41" s="419">
        <v>5800.0</v>
      </c>
      <c r="E41" s="276">
        <f t="shared" si="1"/>
        <v>0.2053008517</v>
      </c>
      <c r="F41" s="421">
        <v>5800.0</v>
      </c>
      <c r="G41" s="276">
        <f t="shared" si="2"/>
        <v>0.2053008517</v>
      </c>
      <c r="H41" s="421">
        <v>5800.0</v>
      </c>
      <c r="I41" s="276">
        <f t="shared" si="3"/>
        <v>0.2053008517</v>
      </c>
      <c r="J41" s="421">
        <v>5800.0</v>
      </c>
      <c r="K41" s="276">
        <f t="shared" si="4"/>
        <v>0.2053008517</v>
      </c>
      <c r="L41" s="421">
        <v>5800.0</v>
      </c>
      <c r="M41" s="276">
        <f t="shared" si="5"/>
        <v>0.2053008517</v>
      </c>
      <c r="N41" s="421">
        <v>5800.0</v>
      </c>
      <c r="O41" s="422">
        <f t="shared" si="6"/>
        <v>0.2053008517</v>
      </c>
      <c r="P41" s="252">
        <f>+SHISO!H1129</f>
        <v>1190.74494</v>
      </c>
    </row>
    <row r="42" ht="9.75" customHeight="1">
      <c r="A42" s="264"/>
      <c r="B42" s="412" t="s">
        <v>1092</v>
      </c>
      <c r="C42" s="454" t="s">
        <v>1145</v>
      </c>
      <c r="D42" s="446">
        <v>4500.0</v>
      </c>
      <c r="E42" s="267">
        <f t="shared" si="1"/>
        <v>0.2431831111</v>
      </c>
      <c r="F42" s="268">
        <v>4500.0</v>
      </c>
      <c r="G42" s="267">
        <f t="shared" si="2"/>
        <v>0.2431831111</v>
      </c>
      <c r="H42" s="268">
        <v>4500.0</v>
      </c>
      <c r="I42" s="267">
        <f t="shared" si="3"/>
        <v>0.2431831111</v>
      </c>
      <c r="J42" s="268">
        <v>4500.0</v>
      </c>
      <c r="K42" s="267">
        <f t="shared" si="4"/>
        <v>0.2431831111</v>
      </c>
      <c r="L42" s="268">
        <v>4500.0</v>
      </c>
      <c r="M42" s="267">
        <f t="shared" si="5"/>
        <v>0.2431831111</v>
      </c>
      <c r="N42" s="268">
        <v>4500.0</v>
      </c>
      <c r="O42" s="416">
        <f t="shared" si="6"/>
        <v>0.2431831111</v>
      </c>
      <c r="P42" s="288">
        <f>+SHISO!H1160</f>
        <v>1094.324</v>
      </c>
    </row>
    <row r="43" ht="9.75" customHeight="1">
      <c r="A43" s="293" t="s">
        <v>1146</v>
      </c>
      <c r="B43" s="409" t="s">
        <v>676</v>
      </c>
      <c r="C43" s="455" t="s">
        <v>1147</v>
      </c>
      <c r="D43" s="448">
        <v>8290.0</v>
      </c>
      <c r="E43" s="276">
        <f t="shared" si="1"/>
        <v>0.3162853486</v>
      </c>
      <c r="F43" s="277">
        <v>8290.0</v>
      </c>
      <c r="G43" s="276">
        <f t="shared" si="2"/>
        <v>0.3162853486</v>
      </c>
      <c r="H43" s="277">
        <v>8290.0</v>
      </c>
      <c r="I43" s="276">
        <f t="shared" si="3"/>
        <v>0.3162853486</v>
      </c>
      <c r="J43" s="277">
        <v>8290.0</v>
      </c>
      <c r="K43" s="276">
        <f t="shared" si="4"/>
        <v>0.3162853486</v>
      </c>
      <c r="L43" s="449">
        <v>8290.0</v>
      </c>
      <c r="M43" s="276">
        <f t="shared" si="5"/>
        <v>0.3162853486</v>
      </c>
      <c r="N43" s="277">
        <v>8290.0</v>
      </c>
      <c r="O43" s="422">
        <f t="shared" si="6"/>
        <v>0.3162853486</v>
      </c>
      <c r="P43" s="252">
        <f>+SHISO!H1191</f>
        <v>2622.00554</v>
      </c>
    </row>
    <row r="44" ht="9.75" customHeight="1">
      <c r="A44" s="264"/>
      <c r="B44" s="456" t="s">
        <v>1093</v>
      </c>
      <c r="C44" s="457" t="s">
        <v>1148</v>
      </c>
      <c r="D44" s="315">
        <v>5800.0</v>
      </c>
      <c r="E44" s="316">
        <f t="shared" si="1"/>
        <v>0.2756460603</v>
      </c>
      <c r="F44" s="330">
        <v>5800.0</v>
      </c>
      <c r="G44" s="316">
        <f t="shared" si="2"/>
        <v>0.2756460603</v>
      </c>
      <c r="H44" s="330">
        <v>5800.0</v>
      </c>
      <c r="I44" s="316">
        <f t="shared" si="3"/>
        <v>0.2756460603</v>
      </c>
      <c r="J44" s="330">
        <v>5800.0</v>
      </c>
      <c r="K44" s="316">
        <f t="shared" si="4"/>
        <v>0.2756460603</v>
      </c>
      <c r="L44" s="345">
        <v>5800.0</v>
      </c>
      <c r="M44" s="316">
        <f t="shared" si="5"/>
        <v>0.2756460603</v>
      </c>
      <c r="N44" s="330">
        <v>5800.0</v>
      </c>
      <c r="O44" s="442">
        <f t="shared" si="6"/>
        <v>0.2756460603</v>
      </c>
      <c r="P44" s="273">
        <f>+SHISO!H1223</f>
        <v>1598.74715</v>
      </c>
    </row>
    <row r="45" ht="9.75" customHeight="1">
      <c r="A45" s="293" t="s">
        <v>329</v>
      </c>
      <c r="B45" s="409" t="s">
        <v>342</v>
      </c>
      <c r="C45" s="443"/>
      <c r="D45" s="348">
        <v>3200.0</v>
      </c>
      <c r="E45" s="383">
        <f t="shared" si="1"/>
        <v>0.484997125</v>
      </c>
      <c r="F45" s="338">
        <v>3200.0</v>
      </c>
      <c r="G45" s="383">
        <f t="shared" si="2"/>
        <v>0.484997125</v>
      </c>
      <c r="H45" s="338">
        <v>3200.0</v>
      </c>
      <c r="I45" s="383">
        <f t="shared" si="3"/>
        <v>0.484997125</v>
      </c>
      <c r="J45" s="338">
        <v>3200.0</v>
      </c>
      <c r="K45" s="383">
        <f t="shared" si="4"/>
        <v>0.484997125</v>
      </c>
      <c r="L45" s="338">
        <v>3200.0</v>
      </c>
      <c r="M45" s="383">
        <f t="shared" si="5"/>
        <v>0.484997125</v>
      </c>
      <c r="N45" s="338">
        <v>3200.0</v>
      </c>
      <c r="O45" s="458">
        <f t="shared" si="6"/>
        <v>0.484997125</v>
      </c>
      <c r="P45" s="273">
        <f>+SHISO!H1382</f>
        <v>1551.9908</v>
      </c>
    </row>
    <row r="46" ht="9.75" customHeight="1">
      <c r="A46" s="253"/>
      <c r="B46" s="412" t="s">
        <v>343</v>
      </c>
      <c r="C46" s="444"/>
      <c r="D46" s="341">
        <v>3200.0</v>
      </c>
      <c r="E46" s="379">
        <f t="shared" si="1"/>
        <v>0.4849996875</v>
      </c>
      <c r="F46" s="325">
        <v>3200.0</v>
      </c>
      <c r="G46" s="379">
        <f t="shared" si="2"/>
        <v>0.4849996875</v>
      </c>
      <c r="H46" s="325">
        <v>3200.0</v>
      </c>
      <c r="I46" s="379">
        <f t="shared" si="3"/>
        <v>0.4849996875</v>
      </c>
      <c r="J46" s="325">
        <v>3200.0</v>
      </c>
      <c r="K46" s="379">
        <f t="shared" si="4"/>
        <v>0.4849996875</v>
      </c>
      <c r="L46" s="325">
        <v>3200.0</v>
      </c>
      <c r="M46" s="379">
        <f t="shared" si="5"/>
        <v>0.4849996875</v>
      </c>
      <c r="N46" s="325">
        <v>3200.0</v>
      </c>
      <c r="O46" s="459">
        <f t="shared" si="6"/>
        <v>0.4849996875</v>
      </c>
      <c r="P46" s="273">
        <f>+SHISO!H1364</f>
        <v>1551.999</v>
      </c>
    </row>
    <row r="47" ht="9.75" customHeight="1">
      <c r="A47" s="253"/>
      <c r="B47" s="412" t="s">
        <v>330</v>
      </c>
      <c r="C47" s="444"/>
      <c r="D47" s="341">
        <v>3200.0</v>
      </c>
      <c r="E47" s="379">
        <f t="shared" si="1"/>
        <v>0.4849996875</v>
      </c>
      <c r="F47" s="325">
        <v>3200.0</v>
      </c>
      <c r="G47" s="379">
        <f t="shared" si="2"/>
        <v>0.4849996875</v>
      </c>
      <c r="H47" s="325">
        <v>3200.0</v>
      </c>
      <c r="I47" s="379">
        <f t="shared" si="3"/>
        <v>0.4849996875</v>
      </c>
      <c r="J47" s="325">
        <v>3200.0</v>
      </c>
      <c r="K47" s="379">
        <f t="shared" si="4"/>
        <v>0.4849996875</v>
      </c>
      <c r="L47" s="325">
        <v>3200.0</v>
      </c>
      <c r="M47" s="379">
        <f t="shared" si="5"/>
        <v>0.4849996875</v>
      </c>
      <c r="N47" s="325">
        <v>3200.0</v>
      </c>
      <c r="O47" s="459">
        <f t="shared" si="6"/>
        <v>0.4849996875</v>
      </c>
      <c r="P47" s="273">
        <f>+SHISO!H1364</f>
        <v>1551.999</v>
      </c>
    </row>
    <row r="48" ht="9.75" customHeight="1">
      <c r="A48" s="253"/>
      <c r="B48" s="412" t="s">
        <v>332</v>
      </c>
      <c r="C48" s="444"/>
      <c r="D48" s="341">
        <v>3200.0</v>
      </c>
      <c r="E48" s="379">
        <f t="shared" si="1"/>
        <v>0.484997125</v>
      </c>
      <c r="F48" s="325">
        <v>3200.0</v>
      </c>
      <c r="G48" s="379">
        <f t="shared" si="2"/>
        <v>0.484997125</v>
      </c>
      <c r="H48" s="325">
        <v>3200.0</v>
      </c>
      <c r="I48" s="379">
        <f t="shared" si="3"/>
        <v>0.484997125</v>
      </c>
      <c r="J48" s="325">
        <v>3200.0</v>
      </c>
      <c r="K48" s="379">
        <f t="shared" si="4"/>
        <v>0.484997125</v>
      </c>
      <c r="L48" s="325">
        <v>3200.0</v>
      </c>
      <c r="M48" s="379">
        <f t="shared" si="5"/>
        <v>0.484997125</v>
      </c>
      <c r="N48" s="325">
        <v>3200.0</v>
      </c>
      <c r="O48" s="459">
        <f t="shared" si="6"/>
        <v>0.484997125</v>
      </c>
      <c r="P48" s="273">
        <f>+SHISO!H1382</f>
        <v>1551.9908</v>
      </c>
    </row>
    <row r="49" ht="9.75" customHeight="1">
      <c r="A49" s="253"/>
      <c r="B49" s="412" t="s">
        <v>334</v>
      </c>
      <c r="C49" s="444"/>
      <c r="D49" s="341">
        <v>3200.0</v>
      </c>
      <c r="E49" s="379">
        <f t="shared" si="1"/>
        <v>0.4849996875</v>
      </c>
      <c r="F49" s="325">
        <v>3200.0</v>
      </c>
      <c r="G49" s="379">
        <f t="shared" si="2"/>
        <v>0.4849996875</v>
      </c>
      <c r="H49" s="325">
        <v>3200.0</v>
      </c>
      <c r="I49" s="379">
        <f t="shared" si="3"/>
        <v>0.4849996875</v>
      </c>
      <c r="J49" s="325">
        <v>3200.0</v>
      </c>
      <c r="K49" s="379">
        <f t="shared" si="4"/>
        <v>0.4849996875</v>
      </c>
      <c r="L49" s="325">
        <v>3200.0</v>
      </c>
      <c r="M49" s="379">
        <f t="shared" si="5"/>
        <v>0.4849996875</v>
      </c>
      <c r="N49" s="325">
        <v>3200.0</v>
      </c>
      <c r="O49" s="459">
        <f t="shared" si="6"/>
        <v>0.4849996875</v>
      </c>
      <c r="P49" s="273">
        <f>+SHISO!H1364</f>
        <v>1551.999</v>
      </c>
    </row>
    <row r="50" ht="9.75" customHeight="1">
      <c r="A50" s="253"/>
      <c r="B50" s="412" t="s">
        <v>1051</v>
      </c>
      <c r="C50" s="444"/>
      <c r="D50" s="341">
        <v>3200.0</v>
      </c>
      <c r="E50" s="379">
        <f t="shared" si="1"/>
        <v>0.484997125</v>
      </c>
      <c r="F50" s="325">
        <v>3200.0</v>
      </c>
      <c r="G50" s="379">
        <f t="shared" si="2"/>
        <v>0.484997125</v>
      </c>
      <c r="H50" s="325">
        <v>3200.0</v>
      </c>
      <c r="I50" s="379">
        <f t="shared" si="3"/>
        <v>0.484997125</v>
      </c>
      <c r="J50" s="325">
        <v>3200.0</v>
      </c>
      <c r="K50" s="379">
        <f t="shared" si="4"/>
        <v>0.484997125</v>
      </c>
      <c r="L50" s="325">
        <v>3200.0</v>
      </c>
      <c r="M50" s="379">
        <f t="shared" si="5"/>
        <v>0.484997125</v>
      </c>
      <c r="N50" s="325">
        <v>3200.0</v>
      </c>
      <c r="O50" s="459">
        <f t="shared" si="6"/>
        <v>0.484997125</v>
      </c>
      <c r="P50" s="273">
        <f>+SHISO!H1382</f>
        <v>1551.9908</v>
      </c>
    </row>
    <row r="51" ht="9.75" customHeight="1">
      <c r="A51" s="253"/>
      <c r="B51" s="412" t="s">
        <v>335</v>
      </c>
      <c r="C51" s="444"/>
      <c r="D51" s="341">
        <v>3200.0</v>
      </c>
      <c r="E51" s="379">
        <f t="shared" si="1"/>
        <v>0.4849996875</v>
      </c>
      <c r="F51" s="325">
        <v>3200.0</v>
      </c>
      <c r="G51" s="379">
        <f t="shared" si="2"/>
        <v>0.4849996875</v>
      </c>
      <c r="H51" s="325">
        <v>3200.0</v>
      </c>
      <c r="I51" s="379">
        <f t="shared" si="3"/>
        <v>0.4849996875</v>
      </c>
      <c r="J51" s="325">
        <v>3200.0</v>
      </c>
      <c r="K51" s="379">
        <f t="shared" si="4"/>
        <v>0.4849996875</v>
      </c>
      <c r="L51" s="325">
        <v>3200.0</v>
      </c>
      <c r="M51" s="379">
        <f t="shared" si="5"/>
        <v>0.4849996875</v>
      </c>
      <c r="N51" s="325">
        <v>3200.0</v>
      </c>
      <c r="O51" s="459">
        <f t="shared" si="6"/>
        <v>0.4849996875</v>
      </c>
      <c r="P51" s="273">
        <f>+SHISO!H1364</f>
        <v>1551.999</v>
      </c>
    </row>
    <row r="52" ht="9.75" customHeight="1">
      <c r="A52" s="253"/>
      <c r="B52" s="412" t="s">
        <v>336</v>
      </c>
      <c r="C52" s="444"/>
      <c r="D52" s="341">
        <v>1800.0</v>
      </c>
      <c r="E52" s="257">
        <f t="shared" si="1"/>
        <v>0.3666652778</v>
      </c>
      <c r="F52" s="325">
        <v>1800.0</v>
      </c>
      <c r="G52" s="257">
        <f t="shared" si="2"/>
        <v>0.3666652778</v>
      </c>
      <c r="H52" s="325">
        <v>1800.0</v>
      </c>
      <c r="I52" s="257">
        <f t="shared" si="3"/>
        <v>0.3666652778</v>
      </c>
      <c r="J52" s="325">
        <v>1800.0</v>
      </c>
      <c r="K52" s="257">
        <f t="shared" si="4"/>
        <v>0.3666652778</v>
      </c>
      <c r="L52" s="325">
        <v>1800.0</v>
      </c>
      <c r="M52" s="257">
        <f t="shared" si="5"/>
        <v>0.3666652778</v>
      </c>
      <c r="N52" s="325">
        <v>1800.0</v>
      </c>
      <c r="O52" s="460">
        <f t="shared" si="6"/>
        <v>0.3666652778</v>
      </c>
      <c r="P52" s="273">
        <f>+SHISO!H1416</f>
        <v>659.9975</v>
      </c>
    </row>
    <row r="53" ht="9.75" customHeight="1">
      <c r="A53" s="253"/>
      <c r="B53" s="412" t="s">
        <v>340</v>
      </c>
      <c r="C53" s="444"/>
      <c r="D53" s="341">
        <v>1800.0</v>
      </c>
      <c r="E53" s="257">
        <f t="shared" si="1"/>
        <v>0.36722</v>
      </c>
      <c r="F53" s="325">
        <v>1800.0</v>
      </c>
      <c r="G53" s="257">
        <f t="shared" si="2"/>
        <v>0.36722</v>
      </c>
      <c r="H53" s="325">
        <v>1800.0</v>
      </c>
      <c r="I53" s="257">
        <f t="shared" si="3"/>
        <v>0.36722</v>
      </c>
      <c r="J53" s="325">
        <v>1800.0</v>
      </c>
      <c r="K53" s="257">
        <f t="shared" si="4"/>
        <v>0.36722</v>
      </c>
      <c r="L53" s="325">
        <v>1800.0</v>
      </c>
      <c r="M53" s="257">
        <f t="shared" si="5"/>
        <v>0.36722</v>
      </c>
      <c r="N53" s="325">
        <v>1800.0</v>
      </c>
      <c r="O53" s="460">
        <f t="shared" si="6"/>
        <v>0.36722</v>
      </c>
      <c r="P53" s="273">
        <f>+SHISO!H1398</f>
        <v>660.996</v>
      </c>
    </row>
    <row r="54" ht="9.75" customHeight="1">
      <c r="A54" s="253"/>
      <c r="B54" s="412" t="s">
        <v>341</v>
      </c>
      <c r="C54" s="444"/>
      <c r="D54" s="341">
        <v>1800.0</v>
      </c>
      <c r="E54" s="257">
        <f t="shared" si="1"/>
        <v>0.36722</v>
      </c>
      <c r="F54" s="325">
        <v>1800.0</v>
      </c>
      <c r="G54" s="257">
        <f t="shared" si="2"/>
        <v>0.36722</v>
      </c>
      <c r="H54" s="325">
        <v>1800.0</v>
      </c>
      <c r="I54" s="257">
        <f t="shared" si="3"/>
        <v>0.36722</v>
      </c>
      <c r="J54" s="325">
        <v>1800.0</v>
      </c>
      <c r="K54" s="257">
        <f t="shared" si="4"/>
        <v>0.36722</v>
      </c>
      <c r="L54" s="325">
        <v>1800.0</v>
      </c>
      <c r="M54" s="257">
        <f t="shared" si="5"/>
        <v>0.36722</v>
      </c>
      <c r="N54" s="325">
        <v>1800.0</v>
      </c>
      <c r="O54" s="460">
        <f t="shared" si="6"/>
        <v>0.36722</v>
      </c>
      <c r="P54" s="273">
        <f>+SHISO!H1398</f>
        <v>660.996</v>
      </c>
    </row>
    <row r="55" ht="9.75" customHeight="1">
      <c r="A55" s="253"/>
      <c r="B55" s="412" t="s">
        <v>1052</v>
      </c>
      <c r="C55" s="444"/>
      <c r="D55" s="341">
        <v>1800.0</v>
      </c>
      <c r="E55" s="257">
        <f t="shared" si="1"/>
        <v>0.3666652778</v>
      </c>
      <c r="F55" s="325">
        <v>1800.0</v>
      </c>
      <c r="G55" s="257">
        <f t="shared" si="2"/>
        <v>0.3666652778</v>
      </c>
      <c r="H55" s="325">
        <v>1800.0</v>
      </c>
      <c r="I55" s="257">
        <f t="shared" si="3"/>
        <v>0.3666652778</v>
      </c>
      <c r="J55" s="325">
        <v>1800.0</v>
      </c>
      <c r="K55" s="257">
        <f t="shared" si="4"/>
        <v>0.3666652778</v>
      </c>
      <c r="L55" s="325">
        <v>1800.0</v>
      </c>
      <c r="M55" s="257">
        <f t="shared" si="5"/>
        <v>0.3666652778</v>
      </c>
      <c r="N55" s="325">
        <v>1800.0</v>
      </c>
      <c r="O55" s="460">
        <f t="shared" si="6"/>
        <v>0.3666652778</v>
      </c>
      <c r="P55" s="273">
        <f>+SHISO!H1416</f>
        <v>659.9975</v>
      </c>
    </row>
    <row r="56" ht="9.75" customHeight="1">
      <c r="A56" s="253"/>
      <c r="B56" s="412" t="s">
        <v>1053</v>
      </c>
      <c r="C56" s="444"/>
      <c r="D56" s="341">
        <v>1800.0</v>
      </c>
      <c r="E56" s="257">
        <f t="shared" si="1"/>
        <v>0.36722</v>
      </c>
      <c r="F56" s="325">
        <v>1800.0</v>
      </c>
      <c r="G56" s="257">
        <f t="shared" si="2"/>
        <v>0.36722</v>
      </c>
      <c r="H56" s="325">
        <v>1800.0</v>
      </c>
      <c r="I56" s="257">
        <f t="shared" si="3"/>
        <v>0.36722</v>
      </c>
      <c r="J56" s="325">
        <v>1800.0</v>
      </c>
      <c r="K56" s="257">
        <f t="shared" si="4"/>
        <v>0.36722</v>
      </c>
      <c r="L56" s="325">
        <v>1800.0</v>
      </c>
      <c r="M56" s="257">
        <f t="shared" si="5"/>
        <v>0.36722</v>
      </c>
      <c r="N56" s="325">
        <v>1800.0</v>
      </c>
      <c r="O56" s="460">
        <f t="shared" si="6"/>
        <v>0.36722</v>
      </c>
      <c r="P56" s="273">
        <f>+SHISO!H1398</f>
        <v>660.996</v>
      </c>
    </row>
    <row r="57" ht="9.75" customHeight="1">
      <c r="A57" s="253"/>
      <c r="B57" s="412" t="s">
        <v>339</v>
      </c>
      <c r="C57" s="444"/>
      <c r="D57" s="341">
        <v>1800.0</v>
      </c>
      <c r="E57" s="257">
        <f t="shared" si="1"/>
        <v>0.3666652778</v>
      </c>
      <c r="F57" s="325">
        <v>1800.0</v>
      </c>
      <c r="G57" s="257">
        <f t="shared" si="2"/>
        <v>0.3666652778</v>
      </c>
      <c r="H57" s="325">
        <v>1800.0</v>
      </c>
      <c r="I57" s="257">
        <f t="shared" si="3"/>
        <v>0.3666652778</v>
      </c>
      <c r="J57" s="325">
        <v>1800.0</v>
      </c>
      <c r="K57" s="257">
        <f t="shared" si="4"/>
        <v>0.3666652778</v>
      </c>
      <c r="L57" s="325">
        <v>1800.0</v>
      </c>
      <c r="M57" s="257">
        <f t="shared" si="5"/>
        <v>0.3666652778</v>
      </c>
      <c r="N57" s="325">
        <v>1800.0</v>
      </c>
      <c r="O57" s="460">
        <f t="shared" si="6"/>
        <v>0.3666652778</v>
      </c>
      <c r="P57" s="273">
        <f>+SHISO!H1416</f>
        <v>659.9975</v>
      </c>
    </row>
    <row r="58" ht="9.75" customHeight="1">
      <c r="A58" s="264"/>
      <c r="B58" s="461" t="s">
        <v>1054</v>
      </c>
      <c r="C58" s="462"/>
      <c r="D58" s="446">
        <v>1800.0</v>
      </c>
      <c r="E58" s="267">
        <f t="shared" si="1"/>
        <v>0.36722</v>
      </c>
      <c r="F58" s="415">
        <v>1800.0</v>
      </c>
      <c r="G58" s="267">
        <f t="shared" si="2"/>
        <v>0.36722</v>
      </c>
      <c r="H58" s="415">
        <v>1800.0</v>
      </c>
      <c r="I58" s="267">
        <f t="shared" si="3"/>
        <v>0.36722</v>
      </c>
      <c r="J58" s="415">
        <v>1800.0</v>
      </c>
      <c r="K58" s="267">
        <f t="shared" si="4"/>
        <v>0.36722</v>
      </c>
      <c r="L58" s="415">
        <v>1800.0</v>
      </c>
      <c r="M58" s="267">
        <f t="shared" si="5"/>
        <v>0.36722</v>
      </c>
      <c r="N58" s="415">
        <v>1800.0</v>
      </c>
      <c r="O58" s="463">
        <f t="shared" si="6"/>
        <v>0.36722</v>
      </c>
      <c r="P58" s="273">
        <f>+SHISO!H1398</f>
        <v>660.996</v>
      </c>
    </row>
    <row r="59">
      <c r="G59" s="399"/>
      <c r="I59" s="399"/>
      <c r="K59" s="399"/>
      <c r="M59" s="399"/>
      <c r="O59" s="399"/>
      <c r="P59" s="464"/>
    </row>
    <row r="60">
      <c r="G60" s="399"/>
      <c r="I60" s="399"/>
      <c r="K60" s="399"/>
      <c r="M60" s="399"/>
      <c r="O60" s="399"/>
      <c r="P60" s="464"/>
    </row>
    <row r="61">
      <c r="G61" s="399"/>
      <c r="I61" s="399"/>
      <c r="K61" s="399"/>
      <c r="M61" s="399"/>
      <c r="O61" s="399"/>
      <c r="P61" s="464"/>
    </row>
    <row r="62">
      <c r="G62" s="399"/>
      <c r="I62" s="399"/>
      <c r="K62" s="399"/>
      <c r="M62" s="399"/>
      <c r="O62" s="399"/>
      <c r="P62" s="464"/>
    </row>
    <row r="63">
      <c r="G63" s="399"/>
      <c r="I63" s="399"/>
      <c r="K63" s="399"/>
      <c r="M63" s="399"/>
      <c r="O63" s="399"/>
      <c r="P63" s="464"/>
    </row>
    <row r="64">
      <c r="G64" s="399"/>
      <c r="I64" s="399"/>
      <c r="K64" s="399"/>
      <c r="M64" s="399"/>
      <c r="O64" s="399"/>
      <c r="P64" s="464"/>
    </row>
    <row r="65">
      <c r="G65" s="399"/>
      <c r="I65" s="399"/>
      <c r="K65" s="399"/>
      <c r="M65" s="399"/>
      <c r="O65" s="399"/>
      <c r="P65" s="464"/>
    </row>
    <row r="66">
      <c r="G66" s="399"/>
      <c r="I66" s="399"/>
      <c r="K66" s="399"/>
      <c r="M66" s="399"/>
      <c r="O66" s="399"/>
      <c r="P66" s="464"/>
    </row>
    <row r="67">
      <c r="G67" s="399"/>
      <c r="I67" s="399"/>
      <c r="K67" s="399"/>
      <c r="M67" s="399"/>
      <c r="O67" s="399"/>
      <c r="P67" s="464"/>
    </row>
    <row r="68">
      <c r="G68" s="399"/>
      <c r="I68" s="399"/>
      <c r="K68" s="399"/>
      <c r="M68" s="399"/>
      <c r="O68" s="399"/>
      <c r="P68" s="464"/>
    </row>
    <row r="69">
      <c r="G69" s="399"/>
      <c r="I69" s="399"/>
      <c r="K69" s="399"/>
      <c r="M69" s="399"/>
      <c r="O69" s="399"/>
      <c r="P69" s="464"/>
    </row>
    <row r="70">
      <c r="G70" s="399"/>
      <c r="I70" s="399"/>
      <c r="K70" s="399"/>
      <c r="M70" s="399"/>
      <c r="O70" s="399"/>
      <c r="P70" s="464"/>
    </row>
    <row r="71">
      <c r="G71" s="399"/>
      <c r="I71" s="399"/>
      <c r="K71" s="399"/>
      <c r="M71" s="399"/>
      <c r="O71" s="399"/>
      <c r="P71" s="464"/>
    </row>
    <row r="72">
      <c r="G72" s="399"/>
      <c r="I72" s="399"/>
      <c r="K72" s="399"/>
      <c r="M72" s="399"/>
      <c r="O72" s="399"/>
      <c r="P72" s="464"/>
    </row>
    <row r="73">
      <c r="G73" s="399"/>
      <c r="I73" s="399"/>
      <c r="K73" s="399"/>
      <c r="M73" s="399"/>
      <c r="O73" s="399"/>
      <c r="P73" s="464"/>
    </row>
    <row r="74">
      <c r="G74" s="399"/>
      <c r="I74" s="399"/>
      <c r="K74" s="399"/>
      <c r="M74" s="399"/>
      <c r="O74" s="399"/>
      <c r="P74" s="464"/>
    </row>
    <row r="75">
      <c r="G75" s="399"/>
      <c r="I75" s="399"/>
      <c r="K75" s="399"/>
      <c r="M75" s="399"/>
      <c r="O75" s="399"/>
      <c r="P75" s="464"/>
    </row>
    <row r="76">
      <c r="G76" s="399"/>
      <c r="I76" s="399"/>
      <c r="K76" s="399"/>
      <c r="M76" s="399"/>
      <c r="O76" s="399"/>
      <c r="P76" s="464"/>
    </row>
    <row r="77">
      <c r="G77" s="399"/>
      <c r="I77" s="399"/>
      <c r="K77" s="399"/>
      <c r="M77" s="399"/>
      <c r="O77" s="399"/>
      <c r="P77" s="464"/>
    </row>
    <row r="78">
      <c r="G78" s="399"/>
      <c r="I78" s="399"/>
      <c r="K78" s="399"/>
      <c r="M78" s="399"/>
      <c r="O78" s="399"/>
      <c r="P78" s="464"/>
    </row>
    <row r="79">
      <c r="G79" s="399"/>
      <c r="I79" s="399"/>
      <c r="K79" s="399"/>
      <c r="M79" s="399"/>
      <c r="O79" s="399"/>
      <c r="P79" s="464"/>
    </row>
    <row r="80">
      <c r="G80" s="399"/>
      <c r="I80" s="399"/>
      <c r="K80" s="399"/>
      <c r="M80" s="399"/>
      <c r="O80" s="399"/>
      <c r="P80" s="464"/>
    </row>
    <row r="81">
      <c r="G81" s="399"/>
      <c r="I81" s="399"/>
      <c r="K81" s="399"/>
      <c r="M81" s="399"/>
      <c r="O81" s="399"/>
      <c r="P81" s="464"/>
    </row>
    <row r="82">
      <c r="G82" s="399"/>
      <c r="I82" s="399"/>
      <c r="K82" s="399"/>
      <c r="M82" s="399"/>
      <c r="O82" s="399"/>
      <c r="P82" s="464"/>
    </row>
    <row r="83">
      <c r="G83" s="399"/>
      <c r="I83" s="399"/>
      <c r="K83" s="399"/>
      <c r="M83" s="399"/>
      <c r="O83" s="399"/>
      <c r="P83" s="464"/>
    </row>
    <row r="84">
      <c r="G84" s="399"/>
      <c r="I84" s="399"/>
      <c r="K84" s="399"/>
      <c r="M84" s="399"/>
      <c r="O84" s="399"/>
      <c r="P84" s="464"/>
    </row>
    <row r="85">
      <c r="G85" s="399"/>
      <c r="I85" s="399"/>
      <c r="K85" s="399"/>
      <c r="M85" s="399"/>
      <c r="O85" s="399"/>
      <c r="P85" s="464"/>
    </row>
    <row r="86">
      <c r="G86" s="399"/>
      <c r="I86" s="399"/>
      <c r="K86" s="399"/>
      <c r="M86" s="399"/>
      <c r="O86" s="399"/>
      <c r="P86" s="464"/>
    </row>
    <row r="87">
      <c r="G87" s="399"/>
      <c r="I87" s="399"/>
      <c r="K87" s="399"/>
      <c r="M87" s="399"/>
      <c r="O87" s="399"/>
      <c r="P87" s="464"/>
    </row>
    <row r="88">
      <c r="G88" s="399"/>
      <c r="I88" s="399"/>
      <c r="K88" s="399"/>
      <c r="M88" s="399"/>
      <c r="O88" s="399"/>
      <c r="P88" s="464"/>
    </row>
    <row r="89">
      <c r="G89" s="399"/>
      <c r="I89" s="399"/>
      <c r="K89" s="399"/>
      <c r="M89" s="399"/>
      <c r="O89" s="399"/>
      <c r="P89" s="464"/>
    </row>
    <row r="90">
      <c r="G90" s="399"/>
      <c r="I90" s="399"/>
      <c r="K90" s="399"/>
      <c r="M90" s="399"/>
      <c r="O90" s="399"/>
      <c r="P90" s="464"/>
    </row>
    <row r="91">
      <c r="G91" s="399"/>
      <c r="I91" s="399"/>
      <c r="K91" s="399"/>
      <c r="M91" s="399"/>
      <c r="O91" s="399"/>
      <c r="P91" s="464"/>
    </row>
    <row r="92">
      <c r="G92" s="399"/>
      <c r="I92" s="399"/>
      <c r="K92" s="399"/>
      <c r="M92" s="399"/>
      <c r="O92" s="399"/>
      <c r="P92" s="464"/>
    </row>
    <row r="93">
      <c r="G93" s="399"/>
      <c r="I93" s="399"/>
      <c r="K93" s="399"/>
      <c r="M93" s="399"/>
      <c r="O93" s="399"/>
      <c r="P93" s="464"/>
    </row>
    <row r="94">
      <c r="G94" s="399"/>
      <c r="I94" s="399"/>
      <c r="K94" s="399"/>
      <c r="M94" s="399"/>
      <c r="O94" s="399"/>
      <c r="P94" s="464"/>
    </row>
    <row r="95">
      <c r="G95" s="399"/>
      <c r="I95" s="399"/>
      <c r="K95" s="399"/>
      <c r="M95" s="399"/>
      <c r="O95" s="399"/>
      <c r="P95" s="464"/>
    </row>
    <row r="96">
      <c r="G96" s="399"/>
      <c r="I96" s="399"/>
      <c r="K96" s="399"/>
      <c r="M96" s="399"/>
      <c r="O96" s="399"/>
      <c r="P96" s="464"/>
    </row>
    <row r="97">
      <c r="G97" s="399"/>
      <c r="I97" s="399"/>
      <c r="K97" s="399"/>
      <c r="M97" s="399"/>
      <c r="O97" s="399"/>
      <c r="P97" s="464"/>
    </row>
    <row r="98">
      <c r="G98" s="399"/>
      <c r="I98" s="399"/>
      <c r="K98" s="399"/>
      <c r="M98" s="399"/>
      <c r="O98" s="399"/>
      <c r="P98" s="464"/>
    </row>
    <row r="99">
      <c r="G99" s="399"/>
      <c r="I99" s="399"/>
      <c r="K99" s="399"/>
      <c r="M99" s="399"/>
      <c r="O99" s="399"/>
      <c r="P99" s="464"/>
    </row>
    <row r="100">
      <c r="G100" s="399"/>
      <c r="I100" s="399"/>
      <c r="K100" s="399"/>
      <c r="M100" s="399"/>
      <c r="O100" s="399"/>
      <c r="P100" s="464"/>
    </row>
    <row r="101">
      <c r="G101" s="399"/>
      <c r="I101" s="399"/>
      <c r="K101" s="399"/>
      <c r="M101" s="399"/>
      <c r="O101" s="399"/>
      <c r="P101" s="464"/>
    </row>
    <row r="102">
      <c r="G102" s="399"/>
      <c r="I102" s="399"/>
      <c r="K102" s="399"/>
      <c r="M102" s="399"/>
      <c r="O102" s="399"/>
      <c r="P102" s="464"/>
    </row>
    <row r="103">
      <c r="G103" s="399"/>
      <c r="I103" s="399"/>
      <c r="K103" s="399"/>
      <c r="M103" s="399"/>
      <c r="O103" s="399"/>
      <c r="P103" s="464"/>
    </row>
    <row r="104">
      <c r="G104" s="399"/>
      <c r="I104" s="399"/>
      <c r="K104" s="399"/>
      <c r="M104" s="399"/>
      <c r="O104" s="399"/>
      <c r="P104" s="464"/>
    </row>
    <row r="105">
      <c r="G105" s="399"/>
      <c r="I105" s="399"/>
      <c r="K105" s="399"/>
      <c r="M105" s="399"/>
      <c r="O105" s="399"/>
      <c r="P105" s="464"/>
    </row>
    <row r="106">
      <c r="G106" s="399"/>
      <c r="I106" s="399"/>
      <c r="K106" s="399"/>
      <c r="M106" s="399"/>
      <c r="O106" s="399"/>
      <c r="P106" s="464"/>
    </row>
    <row r="107">
      <c r="G107" s="399"/>
      <c r="I107" s="399"/>
      <c r="K107" s="399"/>
      <c r="M107" s="399"/>
      <c r="O107" s="399"/>
      <c r="P107" s="464"/>
    </row>
    <row r="108">
      <c r="G108" s="399"/>
      <c r="I108" s="399"/>
      <c r="K108" s="399"/>
      <c r="M108" s="399"/>
      <c r="O108" s="399"/>
      <c r="P108" s="464"/>
    </row>
    <row r="109">
      <c r="G109" s="399"/>
      <c r="I109" s="399"/>
      <c r="K109" s="399"/>
      <c r="M109" s="399"/>
      <c r="O109" s="399"/>
      <c r="P109" s="464"/>
    </row>
    <row r="110">
      <c r="G110" s="399"/>
      <c r="I110" s="399"/>
      <c r="K110" s="399"/>
      <c r="M110" s="399"/>
      <c r="O110" s="399"/>
      <c r="P110" s="464"/>
    </row>
    <row r="111">
      <c r="G111" s="399"/>
      <c r="I111" s="399"/>
      <c r="K111" s="399"/>
      <c r="M111" s="399"/>
      <c r="O111" s="399"/>
      <c r="P111" s="464"/>
    </row>
    <row r="112">
      <c r="G112" s="399"/>
      <c r="I112" s="399"/>
      <c r="K112" s="399"/>
      <c r="M112" s="399"/>
      <c r="O112" s="399"/>
      <c r="P112" s="464"/>
    </row>
    <row r="113">
      <c r="G113" s="399"/>
      <c r="I113" s="399"/>
      <c r="K113" s="399"/>
      <c r="M113" s="399"/>
      <c r="O113" s="399"/>
      <c r="P113" s="464"/>
    </row>
    <row r="114">
      <c r="G114" s="399"/>
      <c r="I114" s="399"/>
      <c r="K114" s="399"/>
      <c r="M114" s="399"/>
      <c r="O114" s="399"/>
      <c r="P114" s="464"/>
    </row>
    <row r="115">
      <c r="G115" s="399"/>
      <c r="I115" s="399"/>
      <c r="K115" s="399"/>
      <c r="M115" s="399"/>
      <c r="O115" s="399"/>
      <c r="P115" s="464"/>
    </row>
    <row r="116">
      <c r="G116" s="399"/>
      <c r="I116" s="399"/>
      <c r="K116" s="399"/>
      <c r="M116" s="399"/>
      <c r="O116" s="399"/>
      <c r="P116" s="464"/>
    </row>
    <row r="117">
      <c r="G117" s="399"/>
      <c r="I117" s="399"/>
      <c r="K117" s="399"/>
      <c r="M117" s="399"/>
      <c r="O117" s="399"/>
      <c r="P117" s="464"/>
    </row>
    <row r="118">
      <c r="G118" s="399"/>
      <c r="I118" s="399"/>
      <c r="K118" s="399"/>
      <c r="M118" s="399"/>
      <c r="O118" s="399"/>
      <c r="P118" s="464"/>
    </row>
    <row r="119">
      <c r="G119" s="399"/>
      <c r="I119" s="399"/>
      <c r="K119" s="399"/>
      <c r="M119" s="399"/>
      <c r="O119" s="399"/>
      <c r="P119" s="464"/>
    </row>
    <row r="120">
      <c r="G120" s="399"/>
      <c r="I120" s="399"/>
      <c r="K120" s="399"/>
      <c r="M120" s="399"/>
      <c r="O120" s="399"/>
      <c r="P120" s="464"/>
    </row>
    <row r="121">
      <c r="G121" s="399"/>
      <c r="I121" s="399"/>
      <c r="K121" s="399"/>
      <c r="M121" s="399"/>
      <c r="O121" s="399"/>
      <c r="P121" s="464"/>
    </row>
    <row r="122">
      <c r="G122" s="399"/>
      <c r="I122" s="399"/>
      <c r="K122" s="399"/>
      <c r="M122" s="399"/>
      <c r="O122" s="399"/>
      <c r="P122" s="464"/>
    </row>
    <row r="123">
      <c r="G123" s="399"/>
      <c r="I123" s="399"/>
      <c r="K123" s="399"/>
      <c r="M123" s="399"/>
      <c r="O123" s="399"/>
      <c r="P123" s="464"/>
    </row>
    <row r="124">
      <c r="G124" s="399"/>
      <c r="I124" s="399"/>
      <c r="K124" s="399"/>
      <c r="M124" s="399"/>
      <c r="O124" s="399"/>
      <c r="P124" s="464"/>
    </row>
    <row r="125">
      <c r="G125" s="399"/>
      <c r="I125" s="399"/>
      <c r="K125" s="399"/>
      <c r="M125" s="399"/>
      <c r="O125" s="399"/>
      <c r="P125" s="464"/>
    </row>
    <row r="126">
      <c r="G126" s="399"/>
      <c r="I126" s="399"/>
      <c r="K126" s="399"/>
      <c r="M126" s="399"/>
      <c r="O126" s="399"/>
      <c r="P126" s="464"/>
    </row>
    <row r="127">
      <c r="G127" s="399"/>
      <c r="I127" s="399"/>
      <c r="K127" s="399"/>
      <c r="M127" s="399"/>
      <c r="O127" s="399"/>
      <c r="P127" s="464"/>
    </row>
    <row r="128">
      <c r="G128" s="399"/>
      <c r="I128" s="399"/>
      <c r="K128" s="399"/>
      <c r="M128" s="399"/>
      <c r="O128" s="399"/>
      <c r="P128" s="464"/>
    </row>
    <row r="129">
      <c r="G129" s="399"/>
      <c r="I129" s="399"/>
      <c r="K129" s="399"/>
      <c r="M129" s="399"/>
      <c r="O129" s="399"/>
      <c r="P129" s="464"/>
    </row>
    <row r="130">
      <c r="G130" s="399"/>
      <c r="I130" s="399"/>
      <c r="K130" s="399"/>
      <c r="M130" s="399"/>
      <c r="O130" s="399"/>
      <c r="P130" s="464"/>
    </row>
    <row r="131">
      <c r="G131" s="399"/>
      <c r="I131" s="399"/>
      <c r="K131" s="399"/>
      <c r="M131" s="399"/>
      <c r="O131" s="399"/>
      <c r="P131" s="464"/>
    </row>
    <row r="132">
      <c r="G132" s="399"/>
      <c r="I132" s="399"/>
      <c r="K132" s="399"/>
      <c r="M132" s="399"/>
      <c r="O132" s="399"/>
      <c r="P132" s="464"/>
    </row>
    <row r="133">
      <c r="G133" s="399"/>
      <c r="I133" s="399"/>
      <c r="K133" s="399"/>
      <c r="M133" s="399"/>
      <c r="O133" s="399"/>
      <c r="P133" s="464"/>
    </row>
    <row r="134">
      <c r="G134" s="399"/>
      <c r="I134" s="399"/>
      <c r="K134" s="399"/>
      <c r="M134" s="399"/>
      <c r="O134" s="399"/>
      <c r="P134" s="464"/>
    </row>
    <row r="135">
      <c r="G135" s="399"/>
      <c r="I135" s="399"/>
      <c r="K135" s="399"/>
      <c r="M135" s="399"/>
      <c r="O135" s="399"/>
      <c r="P135" s="464"/>
    </row>
    <row r="136">
      <c r="G136" s="399"/>
      <c r="I136" s="399"/>
      <c r="K136" s="399"/>
      <c r="M136" s="399"/>
      <c r="O136" s="399"/>
      <c r="P136" s="464"/>
    </row>
    <row r="137">
      <c r="G137" s="399"/>
      <c r="I137" s="399"/>
      <c r="K137" s="399"/>
      <c r="M137" s="399"/>
      <c r="O137" s="399"/>
      <c r="P137" s="464"/>
    </row>
    <row r="138">
      <c r="G138" s="399"/>
      <c r="I138" s="399"/>
      <c r="K138" s="399"/>
      <c r="M138" s="399"/>
      <c r="O138" s="399"/>
      <c r="P138" s="464"/>
    </row>
    <row r="139">
      <c r="G139" s="399"/>
      <c r="I139" s="399"/>
      <c r="K139" s="399"/>
      <c r="M139" s="399"/>
      <c r="O139" s="399"/>
      <c r="P139" s="464"/>
    </row>
    <row r="140">
      <c r="G140" s="399"/>
      <c r="I140" s="399"/>
      <c r="K140" s="399"/>
      <c r="M140" s="399"/>
      <c r="O140" s="399"/>
      <c r="P140" s="464"/>
    </row>
    <row r="141">
      <c r="G141" s="399"/>
      <c r="I141" s="399"/>
      <c r="K141" s="399"/>
      <c r="M141" s="399"/>
      <c r="O141" s="399"/>
      <c r="P141" s="464"/>
    </row>
    <row r="142">
      <c r="G142" s="399"/>
      <c r="I142" s="399"/>
      <c r="K142" s="399"/>
      <c r="M142" s="399"/>
      <c r="O142" s="399"/>
      <c r="P142" s="464"/>
    </row>
    <row r="143">
      <c r="G143" s="399"/>
      <c r="I143" s="399"/>
      <c r="K143" s="399"/>
      <c r="M143" s="399"/>
      <c r="O143" s="399"/>
      <c r="P143" s="464"/>
    </row>
    <row r="144">
      <c r="G144" s="399"/>
      <c r="I144" s="399"/>
      <c r="K144" s="399"/>
      <c r="M144" s="399"/>
      <c r="O144" s="399"/>
      <c r="P144" s="464"/>
    </row>
    <row r="145">
      <c r="G145" s="399"/>
      <c r="I145" s="399"/>
      <c r="K145" s="399"/>
      <c r="M145" s="399"/>
      <c r="O145" s="399"/>
      <c r="P145" s="464"/>
    </row>
    <row r="146">
      <c r="G146" s="399"/>
      <c r="I146" s="399"/>
      <c r="K146" s="399"/>
      <c r="M146" s="399"/>
      <c r="O146" s="399"/>
      <c r="P146" s="464"/>
    </row>
    <row r="147">
      <c r="G147" s="399"/>
      <c r="I147" s="399"/>
      <c r="K147" s="399"/>
      <c r="M147" s="399"/>
      <c r="O147" s="399"/>
      <c r="P147" s="464"/>
    </row>
    <row r="148">
      <c r="G148" s="399"/>
      <c r="I148" s="399"/>
      <c r="K148" s="399"/>
      <c r="M148" s="399"/>
      <c r="O148" s="399"/>
      <c r="P148" s="464"/>
    </row>
    <row r="149">
      <c r="G149" s="399"/>
      <c r="I149" s="399"/>
      <c r="K149" s="399"/>
      <c r="M149" s="399"/>
      <c r="O149" s="399"/>
      <c r="P149" s="464"/>
    </row>
    <row r="150">
      <c r="G150" s="399"/>
      <c r="I150" s="399"/>
      <c r="K150" s="399"/>
      <c r="M150" s="399"/>
      <c r="O150" s="399"/>
      <c r="P150" s="464"/>
    </row>
    <row r="151">
      <c r="G151" s="399"/>
      <c r="I151" s="399"/>
      <c r="K151" s="399"/>
      <c r="M151" s="399"/>
      <c r="O151" s="399"/>
      <c r="P151" s="464"/>
    </row>
    <row r="152">
      <c r="G152" s="399"/>
      <c r="I152" s="399"/>
      <c r="K152" s="399"/>
      <c r="M152" s="399"/>
      <c r="O152" s="399"/>
      <c r="P152" s="464"/>
    </row>
    <row r="153">
      <c r="G153" s="399"/>
      <c r="I153" s="399"/>
      <c r="K153" s="399"/>
      <c r="M153" s="399"/>
      <c r="O153" s="399"/>
      <c r="P153" s="464"/>
    </row>
    <row r="154">
      <c r="G154" s="399"/>
      <c r="I154" s="399"/>
      <c r="K154" s="399"/>
      <c r="M154" s="399"/>
      <c r="O154" s="399"/>
      <c r="P154" s="464"/>
    </row>
    <row r="155">
      <c r="G155" s="399"/>
      <c r="I155" s="399"/>
      <c r="K155" s="399"/>
      <c r="M155" s="399"/>
      <c r="O155" s="399"/>
      <c r="P155" s="464"/>
    </row>
    <row r="156">
      <c r="G156" s="399"/>
      <c r="I156" s="399"/>
      <c r="K156" s="399"/>
      <c r="M156" s="399"/>
      <c r="O156" s="399"/>
      <c r="P156" s="464"/>
    </row>
    <row r="157">
      <c r="G157" s="399"/>
      <c r="I157" s="399"/>
      <c r="K157" s="399"/>
      <c r="M157" s="399"/>
      <c r="O157" s="399"/>
      <c r="P157" s="464"/>
    </row>
    <row r="158">
      <c r="G158" s="399"/>
      <c r="I158" s="399"/>
      <c r="K158" s="399"/>
      <c r="M158" s="399"/>
      <c r="O158" s="399"/>
      <c r="P158" s="464"/>
    </row>
    <row r="159">
      <c r="G159" s="399"/>
      <c r="I159" s="399"/>
      <c r="K159" s="399"/>
      <c r="M159" s="399"/>
      <c r="O159" s="399"/>
      <c r="P159" s="464"/>
    </row>
    <row r="160">
      <c r="G160" s="399"/>
      <c r="I160" s="399"/>
      <c r="K160" s="399"/>
      <c r="M160" s="399"/>
      <c r="O160" s="399"/>
      <c r="P160" s="464"/>
    </row>
    <row r="161">
      <c r="G161" s="399"/>
      <c r="I161" s="399"/>
      <c r="K161" s="399"/>
      <c r="M161" s="399"/>
      <c r="O161" s="399"/>
      <c r="P161" s="464"/>
    </row>
    <row r="162">
      <c r="G162" s="399"/>
      <c r="I162" s="399"/>
      <c r="K162" s="399"/>
      <c r="M162" s="399"/>
      <c r="O162" s="399"/>
      <c r="P162" s="464"/>
    </row>
    <row r="163">
      <c r="G163" s="399"/>
      <c r="I163" s="399"/>
      <c r="K163" s="399"/>
      <c r="M163" s="399"/>
      <c r="O163" s="399"/>
      <c r="P163" s="464"/>
    </row>
    <row r="164">
      <c r="G164" s="399"/>
      <c r="I164" s="399"/>
      <c r="K164" s="399"/>
      <c r="M164" s="399"/>
      <c r="O164" s="399"/>
      <c r="P164" s="464"/>
    </row>
    <row r="165">
      <c r="G165" s="399"/>
      <c r="I165" s="399"/>
      <c r="K165" s="399"/>
      <c r="M165" s="399"/>
      <c r="O165" s="399"/>
      <c r="P165" s="464"/>
    </row>
    <row r="166">
      <c r="G166" s="399"/>
      <c r="I166" s="399"/>
      <c r="K166" s="399"/>
      <c r="M166" s="399"/>
      <c r="O166" s="399"/>
      <c r="P166" s="464"/>
    </row>
    <row r="167">
      <c r="G167" s="399"/>
      <c r="I167" s="399"/>
      <c r="K167" s="399"/>
      <c r="M167" s="399"/>
      <c r="O167" s="399"/>
      <c r="P167" s="464"/>
    </row>
    <row r="168">
      <c r="G168" s="399"/>
      <c r="I168" s="399"/>
      <c r="K168" s="399"/>
      <c r="M168" s="399"/>
      <c r="O168" s="399"/>
      <c r="P168" s="464"/>
    </row>
    <row r="169">
      <c r="G169" s="399"/>
      <c r="I169" s="399"/>
      <c r="K169" s="399"/>
      <c r="M169" s="399"/>
      <c r="O169" s="399"/>
      <c r="P169" s="464"/>
    </row>
    <row r="170">
      <c r="G170" s="399"/>
      <c r="I170" s="399"/>
      <c r="K170" s="399"/>
      <c r="M170" s="399"/>
      <c r="O170" s="399"/>
      <c r="P170" s="464"/>
    </row>
    <row r="171">
      <c r="G171" s="399"/>
      <c r="I171" s="399"/>
      <c r="K171" s="399"/>
      <c r="M171" s="399"/>
      <c r="O171" s="399"/>
      <c r="P171" s="464"/>
    </row>
    <row r="172">
      <c r="G172" s="399"/>
      <c r="I172" s="399"/>
      <c r="K172" s="399"/>
      <c r="M172" s="399"/>
      <c r="O172" s="399"/>
      <c r="P172" s="464"/>
    </row>
    <row r="173">
      <c r="G173" s="399"/>
      <c r="I173" s="399"/>
      <c r="K173" s="399"/>
      <c r="M173" s="399"/>
      <c r="O173" s="399"/>
      <c r="P173" s="464"/>
    </row>
    <row r="174">
      <c r="G174" s="399"/>
      <c r="I174" s="399"/>
      <c r="K174" s="399"/>
      <c r="M174" s="399"/>
      <c r="O174" s="399"/>
      <c r="P174" s="464"/>
    </row>
    <row r="175">
      <c r="G175" s="399"/>
      <c r="I175" s="399"/>
      <c r="K175" s="399"/>
      <c r="M175" s="399"/>
      <c r="O175" s="399"/>
      <c r="P175" s="464"/>
    </row>
    <row r="176">
      <c r="G176" s="399"/>
      <c r="I176" s="399"/>
      <c r="K176" s="399"/>
      <c r="M176" s="399"/>
      <c r="O176" s="399"/>
      <c r="P176" s="464"/>
    </row>
    <row r="177">
      <c r="G177" s="399"/>
      <c r="I177" s="399"/>
      <c r="K177" s="399"/>
      <c r="M177" s="399"/>
      <c r="O177" s="399"/>
      <c r="P177" s="464"/>
    </row>
    <row r="178">
      <c r="G178" s="399"/>
      <c r="I178" s="399"/>
      <c r="K178" s="399"/>
      <c r="M178" s="399"/>
      <c r="O178" s="399"/>
      <c r="P178" s="464"/>
    </row>
    <row r="179">
      <c r="G179" s="399"/>
      <c r="I179" s="399"/>
      <c r="K179" s="399"/>
      <c r="M179" s="399"/>
      <c r="O179" s="399"/>
      <c r="P179" s="464"/>
    </row>
    <row r="180">
      <c r="G180" s="399"/>
      <c r="I180" s="399"/>
      <c r="K180" s="399"/>
      <c r="M180" s="399"/>
      <c r="O180" s="399"/>
      <c r="P180" s="464"/>
    </row>
    <row r="181">
      <c r="G181" s="399"/>
      <c r="I181" s="399"/>
      <c r="K181" s="399"/>
      <c r="M181" s="399"/>
      <c r="O181" s="399"/>
      <c r="P181" s="464"/>
    </row>
    <row r="182">
      <c r="G182" s="399"/>
      <c r="I182" s="399"/>
      <c r="K182" s="399"/>
      <c r="M182" s="399"/>
      <c r="O182" s="399"/>
      <c r="P182" s="464"/>
    </row>
    <row r="183">
      <c r="G183" s="399"/>
      <c r="I183" s="399"/>
      <c r="K183" s="399"/>
      <c r="M183" s="399"/>
      <c r="O183" s="399"/>
      <c r="P183" s="464"/>
    </row>
    <row r="184">
      <c r="G184" s="399"/>
      <c r="I184" s="399"/>
      <c r="K184" s="399"/>
      <c r="M184" s="399"/>
      <c r="O184" s="399"/>
      <c r="P184" s="464"/>
    </row>
    <row r="185">
      <c r="G185" s="399"/>
      <c r="I185" s="399"/>
      <c r="K185" s="399"/>
      <c r="M185" s="399"/>
      <c r="O185" s="399"/>
      <c r="P185" s="464"/>
    </row>
    <row r="186">
      <c r="G186" s="399"/>
      <c r="I186" s="399"/>
      <c r="K186" s="399"/>
      <c r="M186" s="399"/>
      <c r="O186" s="399"/>
      <c r="P186" s="464"/>
    </row>
    <row r="187">
      <c r="G187" s="399"/>
      <c r="I187" s="399"/>
      <c r="K187" s="399"/>
      <c r="M187" s="399"/>
      <c r="O187" s="399"/>
      <c r="P187" s="464"/>
    </row>
    <row r="188">
      <c r="G188" s="399"/>
      <c r="I188" s="399"/>
      <c r="K188" s="399"/>
      <c r="M188" s="399"/>
      <c r="O188" s="399"/>
      <c r="P188" s="464"/>
    </row>
    <row r="189">
      <c r="G189" s="399"/>
      <c r="I189" s="399"/>
      <c r="K189" s="399"/>
      <c r="M189" s="399"/>
      <c r="O189" s="399"/>
      <c r="P189" s="464"/>
    </row>
    <row r="190">
      <c r="G190" s="399"/>
      <c r="I190" s="399"/>
      <c r="K190" s="399"/>
      <c r="M190" s="399"/>
      <c r="O190" s="399"/>
      <c r="P190" s="464"/>
    </row>
    <row r="191">
      <c r="G191" s="399"/>
      <c r="I191" s="399"/>
      <c r="K191" s="399"/>
      <c r="M191" s="399"/>
      <c r="O191" s="399"/>
      <c r="P191" s="464"/>
    </row>
    <row r="192">
      <c r="G192" s="399"/>
      <c r="I192" s="399"/>
      <c r="K192" s="399"/>
      <c r="M192" s="399"/>
      <c r="O192" s="399"/>
      <c r="P192" s="464"/>
    </row>
    <row r="193">
      <c r="G193" s="399"/>
      <c r="I193" s="399"/>
      <c r="K193" s="399"/>
      <c r="M193" s="399"/>
      <c r="O193" s="399"/>
      <c r="P193" s="464"/>
    </row>
    <row r="194">
      <c r="G194" s="399"/>
      <c r="I194" s="399"/>
      <c r="K194" s="399"/>
      <c r="M194" s="399"/>
      <c r="O194" s="399"/>
      <c r="P194" s="464"/>
    </row>
    <row r="195">
      <c r="G195" s="399"/>
      <c r="I195" s="399"/>
      <c r="K195" s="399"/>
      <c r="M195" s="399"/>
      <c r="O195" s="399"/>
      <c r="P195" s="464"/>
    </row>
    <row r="196">
      <c r="G196" s="399"/>
      <c r="I196" s="399"/>
      <c r="K196" s="399"/>
      <c r="M196" s="399"/>
      <c r="O196" s="399"/>
      <c r="P196" s="464"/>
    </row>
    <row r="197">
      <c r="G197" s="399"/>
      <c r="I197" s="399"/>
      <c r="K197" s="399"/>
      <c r="M197" s="399"/>
      <c r="O197" s="399"/>
      <c r="P197" s="464"/>
    </row>
    <row r="198">
      <c r="G198" s="399"/>
      <c r="I198" s="399"/>
      <c r="K198" s="399"/>
      <c r="M198" s="399"/>
      <c r="O198" s="399"/>
      <c r="P198" s="464"/>
    </row>
    <row r="199">
      <c r="G199" s="399"/>
      <c r="I199" s="399"/>
      <c r="K199" s="399"/>
      <c r="M199" s="399"/>
      <c r="O199" s="399"/>
      <c r="P199" s="464"/>
    </row>
    <row r="200">
      <c r="G200" s="399"/>
      <c r="I200" s="399"/>
      <c r="K200" s="399"/>
      <c r="M200" s="399"/>
      <c r="O200" s="399"/>
      <c r="P200" s="464"/>
    </row>
    <row r="201">
      <c r="G201" s="399"/>
      <c r="I201" s="399"/>
      <c r="K201" s="399"/>
      <c r="M201" s="399"/>
      <c r="O201" s="399"/>
      <c r="P201" s="464"/>
    </row>
    <row r="202">
      <c r="G202" s="399"/>
      <c r="I202" s="399"/>
      <c r="K202" s="399"/>
      <c r="M202" s="399"/>
      <c r="O202" s="399"/>
      <c r="P202" s="464"/>
    </row>
    <row r="203">
      <c r="G203" s="399"/>
      <c r="I203" s="399"/>
      <c r="K203" s="399"/>
      <c r="M203" s="399"/>
      <c r="O203" s="399"/>
      <c r="P203" s="464"/>
    </row>
    <row r="204">
      <c r="G204" s="399"/>
      <c r="I204" s="399"/>
      <c r="K204" s="399"/>
      <c r="M204" s="399"/>
      <c r="O204" s="399"/>
      <c r="P204" s="464"/>
    </row>
    <row r="205">
      <c r="G205" s="399"/>
      <c r="I205" s="399"/>
      <c r="K205" s="399"/>
      <c r="M205" s="399"/>
      <c r="O205" s="399"/>
      <c r="P205" s="464"/>
    </row>
    <row r="206">
      <c r="G206" s="399"/>
      <c r="I206" s="399"/>
      <c r="K206" s="399"/>
      <c r="M206" s="399"/>
      <c r="O206" s="399"/>
      <c r="P206" s="464"/>
    </row>
    <row r="207">
      <c r="G207" s="399"/>
      <c r="I207" s="399"/>
      <c r="K207" s="399"/>
      <c r="M207" s="399"/>
      <c r="O207" s="399"/>
      <c r="P207" s="464"/>
    </row>
    <row r="208">
      <c r="G208" s="399"/>
      <c r="I208" s="399"/>
      <c r="K208" s="399"/>
      <c r="M208" s="399"/>
      <c r="O208" s="399"/>
      <c r="P208" s="464"/>
    </row>
    <row r="209">
      <c r="G209" s="399"/>
      <c r="I209" s="399"/>
      <c r="K209" s="399"/>
      <c r="M209" s="399"/>
      <c r="O209" s="399"/>
      <c r="P209" s="464"/>
    </row>
    <row r="210">
      <c r="G210" s="399"/>
      <c r="I210" s="399"/>
      <c r="K210" s="399"/>
      <c r="M210" s="399"/>
      <c r="O210" s="399"/>
      <c r="P210" s="464"/>
    </row>
    <row r="211">
      <c r="G211" s="399"/>
      <c r="I211" s="399"/>
      <c r="K211" s="399"/>
      <c r="M211" s="399"/>
      <c r="O211" s="399"/>
      <c r="P211" s="464"/>
    </row>
    <row r="212">
      <c r="G212" s="399"/>
      <c r="I212" s="399"/>
      <c r="K212" s="399"/>
      <c r="M212" s="399"/>
      <c r="O212" s="399"/>
      <c r="P212" s="464"/>
    </row>
    <row r="213">
      <c r="G213" s="399"/>
      <c r="I213" s="399"/>
      <c r="K213" s="399"/>
      <c r="M213" s="399"/>
      <c r="O213" s="399"/>
      <c r="P213" s="464"/>
    </row>
    <row r="214">
      <c r="G214" s="399"/>
      <c r="I214" s="399"/>
      <c r="K214" s="399"/>
      <c r="M214" s="399"/>
      <c r="O214" s="399"/>
      <c r="P214" s="464"/>
    </row>
    <row r="215">
      <c r="G215" s="399"/>
      <c r="I215" s="399"/>
      <c r="K215" s="399"/>
      <c r="M215" s="399"/>
      <c r="O215" s="399"/>
      <c r="P215" s="464"/>
    </row>
    <row r="216">
      <c r="G216" s="399"/>
      <c r="I216" s="399"/>
      <c r="K216" s="399"/>
      <c r="M216" s="399"/>
      <c r="O216" s="399"/>
      <c r="P216" s="464"/>
    </row>
    <row r="217">
      <c r="G217" s="399"/>
      <c r="I217" s="399"/>
      <c r="K217" s="399"/>
      <c r="M217" s="399"/>
      <c r="O217" s="399"/>
      <c r="P217" s="464"/>
    </row>
    <row r="218">
      <c r="G218" s="399"/>
      <c r="I218" s="399"/>
      <c r="K218" s="399"/>
      <c r="M218" s="399"/>
      <c r="O218" s="399"/>
      <c r="P218" s="464"/>
    </row>
    <row r="219">
      <c r="G219" s="399"/>
      <c r="I219" s="399"/>
      <c r="K219" s="399"/>
      <c r="M219" s="399"/>
      <c r="O219" s="399"/>
      <c r="P219" s="464"/>
    </row>
    <row r="220">
      <c r="G220" s="399"/>
      <c r="I220" s="399"/>
      <c r="K220" s="399"/>
      <c r="M220" s="399"/>
      <c r="O220" s="399"/>
      <c r="P220" s="464"/>
    </row>
    <row r="221">
      <c r="G221" s="399"/>
      <c r="I221" s="399"/>
      <c r="K221" s="399"/>
      <c r="M221" s="399"/>
      <c r="O221" s="399"/>
      <c r="P221" s="464"/>
    </row>
    <row r="222">
      <c r="G222" s="399"/>
      <c r="I222" s="399"/>
      <c r="K222" s="399"/>
      <c r="M222" s="399"/>
      <c r="O222" s="399"/>
      <c r="P222" s="464"/>
    </row>
    <row r="223">
      <c r="G223" s="399"/>
      <c r="I223" s="399"/>
      <c r="K223" s="399"/>
      <c r="M223" s="399"/>
      <c r="O223" s="399"/>
      <c r="P223" s="464"/>
    </row>
    <row r="224">
      <c r="G224" s="399"/>
      <c r="I224" s="399"/>
      <c r="K224" s="399"/>
      <c r="M224" s="399"/>
      <c r="O224" s="399"/>
      <c r="P224" s="464"/>
    </row>
    <row r="225">
      <c r="G225" s="399"/>
      <c r="I225" s="399"/>
      <c r="K225" s="399"/>
      <c r="M225" s="399"/>
      <c r="O225" s="399"/>
      <c r="P225" s="464"/>
    </row>
    <row r="226">
      <c r="G226" s="399"/>
      <c r="I226" s="399"/>
      <c r="K226" s="399"/>
      <c r="M226" s="399"/>
      <c r="O226" s="399"/>
      <c r="P226" s="464"/>
    </row>
    <row r="227">
      <c r="G227" s="399"/>
      <c r="I227" s="399"/>
      <c r="K227" s="399"/>
      <c r="M227" s="399"/>
      <c r="O227" s="399"/>
      <c r="P227" s="464"/>
    </row>
    <row r="228">
      <c r="G228" s="399"/>
      <c r="I228" s="399"/>
      <c r="K228" s="399"/>
      <c r="M228" s="399"/>
      <c r="O228" s="399"/>
      <c r="P228" s="464"/>
    </row>
    <row r="229">
      <c r="G229" s="399"/>
      <c r="I229" s="399"/>
      <c r="K229" s="399"/>
      <c r="M229" s="399"/>
      <c r="O229" s="399"/>
      <c r="P229" s="464"/>
    </row>
    <row r="230">
      <c r="G230" s="399"/>
      <c r="I230" s="399"/>
      <c r="K230" s="399"/>
      <c r="M230" s="399"/>
      <c r="O230" s="399"/>
      <c r="P230" s="464"/>
    </row>
    <row r="231">
      <c r="G231" s="399"/>
      <c r="I231" s="399"/>
      <c r="K231" s="399"/>
      <c r="M231" s="399"/>
      <c r="O231" s="399"/>
      <c r="P231" s="464"/>
    </row>
    <row r="232">
      <c r="G232" s="399"/>
      <c r="I232" s="399"/>
      <c r="K232" s="399"/>
      <c r="M232" s="399"/>
      <c r="O232" s="399"/>
      <c r="P232" s="464"/>
    </row>
    <row r="233">
      <c r="G233" s="399"/>
      <c r="I233" s="399"/>
      <c r="K233" s="399"/>
      <c r="M233" s="399"/>
      <c r="O233" s="399"/>
      <c r="P233" s="464"/>
    </row>
    <row r="234">
      <c r="G234" s="399"/>
      <c r="I234" s="399"/>
      <c r="K234" s="399"/>
      <c r="M234" s="399"/>
      <c r="O234" s="399"/>
      <c r="P234" s="464"/>
    </row>
    <row r="235">
      <c r="G235" s="399"/>
      <c r="I235" s="399"/>
      <c r="K235" s="399"/>
      <c r="M235" s="399"/>
      <c r="O235" s="399"/>
      <c r="P235" s="464"/>
    </row>
    <row r="236">
      <c r="G236" s="399"/>
      <c r="I236" s="399"/>
      <c r="K236" s="399"/>
      <c r="M236" s="399"/>
      <c r="O236" s="399"/>
      <c r="P236" s="464"/>
    </row>
    <row r="237">
      <c r="G237" s="399"/>
      <c r="I237" s="399"/>
      <c r="K237" s="399"/>
      <c r="M237" s="399"/>
      <c r="O237" s="399"/>
      <c r="P237" s="464"/>
    </row>
    <row r="238">
      <c r="G238" s="399"/>
      <c r="I238" s="399"/>
      <c r="K238" s="399"/>
      <c r="M238" s="399"/>
      <c r="O238" s="399"/>
      <c r="P238" s="464"/>
    </row>
    <row r="239">
      <c r="G239" s="399"/>
      <c r="I239" s="399"/>
      <c r="K239" s="399"/>
      <c r="M239" s="399"/>
      <c r="O239" s="399"/>
      <c r="P239" s="464"/>
    </row>
    <row r="240">
      <c r="G240" s="399"/>
      <c r="I240" s="399"/>
      <c r="K240" s="399"/>
      <c r="M240" s="399"/>
      <c r="O240" s="399"/>
      <c r="P240" s="464"/>
    </row>
    <row r="241">
      <c r="G241" s="399"/>
      <c r="I241" s="399"/>
      <c r="K241" s="399"/>
      <c r="M241" s="399"/>
      <c r="O241" s="399"/>
      <c r="P241" s="464"/>
    </row>
    <row r="242">
      <c r="G242" s="399"/>
      <c r="I242" s="399"/>
      <c r="K242" s="399"/>
      <c r="M242" s="399"/>
      <c r="O242" s="399"/>
      <c r="P242" s="464"/>
    </row>
    <row r="243">
      <c r="G243" s="399"/>
      <c r="I243" s="399"/>
      <c r="K243" s="399"/>
      <c r="M243" s="399"/>
      <c r="O243" s="399"/>
      <c r="P243" s="464"/>
    </row>
    <row r="244">
      <c r="G244" s="399"/>
      <c r="I244" s="399"/>
      <c r="K244" s="399"/>
      <c r="M244" s="399"/>
      <c r="O244" s="399"/>
      <c r="P244" s="464"/>
    </row>
    <row r="245">
      <c r="G245" s="399"/>
      <c r="I245" s="399"/>
      <c r="K245" s="399"/>
      <c r="M245" s="399"/>
      <c r="O245" s="399"/>
      <c r="P245" s="464"/>
    </row>
    <row r="246">
      <c r="G246" s="399"/>
      <c r="I246" s="399"/>
      <c r="K246" s="399"/>
      <c r="M246" s="399"/>
      <c r="O246" s="399"/>
      <c r="P246" s="464"/>
    </row>
    <row r="247">
      <c r="G247" s="399"/>
      <c r="I247" s="399"/>
      <c r="K247" s="399"/>
      <c r="M247" s="399"/>
      <c r="O247" s="399"/>
      <c r="P247" s="464"/>
    </row>
    <row r="248">
      <c r="G248" s="399"/>
      <c r="I248" s="399"/>
      <c r="K248" s="399"/>
      <c r="M248" s="399"/>
      <c r="O248" s="399"/>
      <c r="P248" s="464"/>
    </row>
    <row r="249">
      <c r="G249" s="399"/>
      <c r="I249" s="399"/>
      <c r="K249" s="399"/>
      <c r="M249" s="399"/>
      <c r="O249" s="399"/>
      <c r="P249" s="464"/>
    </row>
    <row r="250">
      <c r="G250" s="399"/>
      <c r="I250" s="399"/>
      <c r="K250" s="399"/>
      <c r="M250" s="399"/>
      <c r="O250" s="399"/>
      <c r="P250" s="464"/>
    </row>
    <row r="251">
      <c r="G251" s="399"/>
      <c r="I251" s="399"/>
      <c r="K251" s="399"/>
      <c r="M251" s="399"/>
      <c r="O251" s="399"/>
      <c r="P251" s="464"/>
    </row>
    <row r="252">
      <c r="G252" s="399"/>
      <c r="I252" s="399"/>
      <c r="K252" s="399"/>
      <c r="M252" s="399"/>
      <c r="O252" s="399"/>
      <c r="P252" s="464"/>
    </row>
    <row r="253">
      <c r="G253" s="399"/>
      <c r="I253" s="399"/>
      <c r="K253" s="399"/>
      <c r="M253" s="399"/>
      <c r="O253" s="399"/>
      <c r="P253" s="464"/>
    </row>
    <row r="254">
      <c r="G254" s="399"/>
      <c r="I254" s="399"/>
      <c r="K254" s="399"/>
      <c r="M254" s="399"/>
      <c r="O254" s="399"/>
      <c r="P254" s="464"/>
    </row>
    <row r="255">
      <c r="G255" s="399"/>
      <c r="I255" s="399"/>
      <c r="K255" s="399"/>
      <c r="M255" s="399"/>
      <c r="O255" s="399"/>
      <c r="P255" s="464"/>
    </row>
    <row r="256">
      <c r="G256" s="399"/>
      <c r="I256" s="399"/>
      <c r="K256" s="399"/>
      <c r="M256" s="399"/>
      <c r="O256" s="399"/>
      <c r="P256" s="464"/>
    </row>
    <row r="257">
      <c r="G257" s="399"/>
      <c r="I257" s="399"/>
      <c r="K257" s="399"/>
      <c r="M257" s="399"/>
      <c r="O257" s="399"/>
      <c r="P257" s="464"/>
    </row>
    <row r="258">
      <c r="G258" s="399"/>
      <c r="I258" s="399"/>
      <c r="K258" s="399"/>
      <c r="M258" s="399"/>
      <c r="O258" s="399"/>
      <c r="P258" s="464"/>
    </row>
    <row r="259">
      <c r="G259" s="399"/>
      <c r="I259" s="399"/>
      <c r="K259" s="399"/>
      <c r="M259" s="399"/>
      <c r="O259" s="399"/>
      <c r="P259" s="464"/>
    </row>
    <row r="260">
      <c r="G260" s="399"/>
      <c r="I260" s="399"/>
      <c r="K260" s="399"/>
      <c r="M260" s="399"/>
      <c r="O260" s="399"/>
      <c r="P260" s="464"/>
    </row>
    <row r="261">
      <c r="G261" s="399"/>
      <c r="I261" s="399"/>
      <c r="K261" s="399"/>
      <c r="M261" s="399"/>
      <c r="O261" s="399"/>
      <c r="P261" s="464"/>
    </row>
    <row r="262">
      <c r="G262" s="399"/>
      <c r="I262" s="399"/>
      <c r="K262" s="399"/>
      <c r="M262" s="399"/>
      <c r="O262" s="399"/>
      <c r="P262" s="464"/>
    </row>
    <row r="263">
      <c r="G263" s="399"/>
      <c r="I263" s="399"/>
      <c r="K263" s="399"/>
      <c r="M263" s="399"/>
      <c r="O263" s="399"/>
      <c r="P263" s="464"/>
    </row>
    <row r="264">
      <c r="G264" s="399"/>
      <c r="I264" s="399"/>
      <c r="K264" s="399"/>
      <c r="M264" s="399"/>
      <c r="O264" s="399"/>
      <c r="P264" s="464"/>
    </row>
    <row r="265">
      <c r="G265" s="399"/>
      <c r="I265" s="399"/>
      <c r="K265" s="399"/>
      <c r="M265" s="399"/>
      <c r="O265" s="399"/>
      <c r="P265" s="464"/>
    </row>
    <row r="266">
      <c r="G266" s="399"/>
      <c r="I266" s="399"/>
      <c r="K266" s="399"/>
      <c r="M266" s="399"/>
      <c r="O266" s="399"/>
      <c r="P266" s="464"/>
    </row>
    <row r="267">
      <c r="G267" s="399"/>
      <c r="I267" s="399"/>
      <c r="K267" s="399"/>
      <c r="M267" s="399"/>
      <c r="O267" s="399"/>
      <c r="P267" s="464"/>
    </row>
    <row r="268">
      <c r="G268" s="399"/>
      <c r="I268" s="399"/>
      <c r="K268" s="399"/>
      <c r="M268" s="399"/>
      <c r="O268" s="399"/>
      <c r="P268" s="464"/>
    </row>
    <row r="269">
      <c r="G269" s="399"/>
      <c r="I269" s="399"/>
      <c r="K269" s="399"/>
      <c r="M269" s="399"/>
      <c r="O269" s="399"/>
      <c r="P269" s="464"/>
    </row>
    <row r="270">
      <c r="G270" s="399"/>
      <c r="I270" s="399"/>
      <c r="K270" s="399"/>
      <c r="M270" s="399"/>
      <c r="O270" s="399"/>
      <c r="P270" s="464"/>
    </row>
    <row r="271">
      <c r="G271" s="399"/>
      <c r="I271" s="399"/>
      <c r="K271" s="399"/>
      <c r="M271" s="399"/>
      <c r="O271" s="399"/>
      <c r="P271" s="464"/>
    </row>
    <row r="272">
      <c r="G272" s="399"/>
      <c r="I272" s="399"/>
      <c r="K272" s="399"/>
      <c r="M272" s="399"/>
      <c r="O272" s="399"/>
      <c r="P272" s="464"/>
    </row>
    <row r="273">
      <c r="G273" s="399"/>
      <c r="I273" s="399"/>
      <c r="K273" s="399"/>
      <c r="M273" s="399"/>
      <c r="O273" s="399"/>
      <c r="P273" s="464"/>
    </row>
    <row r="274">
      <c r="G274" s="399"/>
      <c r="I274" s="399"/>
      <c r="K274" s="399"/>
      <c r="M274" s="399"/>
      <c r="O274" s="399"/>
      <c r="P274" s="464"/>
    </row>
    <row r="275">
      <c r="G275" s="399"/>
      <c r="I275" s="399"/>
      <c r="K275" s="399"/>
      <c r="M275" s="399"/>
      <c r="O275" s="399"/>
      <c r="P275" s="464"/>
    </row>
    <row r="276">
      <c r="G276" s="399"/>
      <c r="I276" s="399"/>
      <c r="K276" s="399"/>
      <c r="M276" s="399"/>
      <c r="O276" s="399"/>
      <c r="P276" s="464"/>
    </row>
    <row r="277">
      <c r="G277" s="399"/>
      <c r="I277" s="399"/>
      <c r="K277" s="399"/>
      <c r="M277" s="399"/>
      <c r="O277" s="399"/>
      <c r="P277" s="464"/>
    </row>
    <row r="278">
      <c r="G278" s="399"/>
      <c r="I278" s="399"/>
      <c r="K278" s="399"/>
      <c r="M278" s="399"/>
      <c r="O278" s="399"/>
      <c r="P278" s="464"/>
    </row>
    <row r="279">
      <c r="G279" s="399"/>
      <c r="I279" s="399"/>
      <c r="K279" s="399"/>
      <c r="M279" s="399"/>
      <c r="O279" s="399"/>
      <c r="P279" s="464"/>
    </row>
    <row r="280">
      <c r="G280" s="399"/>
      <c r="I280" s="399"/>
      <c r="K280" s="399"/>
      <c r="M280" s="399"/>
      <c r="O280" s="399"/>
      <c r="P280" s="464"/>
    </row>
    <row r="281">
      <c r="G281" s="399"/>
      <c r="I281" s="399"/>
      <c r="K281" s="399"/>
      <c r="M281" s="399"/>
      <c r="O281" s="399"/>
      <c r="P281" s="464"/>
    </row>
    <row r="282">
      <c r="G282" s="399"/>
      <c r="I282" s="399"/>
      <c r="K282" s="399"/>
      <c r="M282" s="399"/>
      <c r="O282" s="399"/>
      <c r="P282" s="464"/>
    </row>
    <row r="283">
      <c r="G283" s="399"/>
      <c r="I283" s="399"/>
      <c r="K283" s="399"/>
      <c r="M283" s="399"/>
      <c r="O283" s="399"/>
      <c r="P283" s="464"/>
    </row>
    <row r="284">
      <c r="G284" s="399"/>
      <c r="I284" s="399"/>
      <c r="K284" s="399"/>
      <c r="M284" s="399"/>
      <c r="O284" s="399"/>
      <c r="P284" s="464"/>
    </row>
    <row r="285">
      <c r="G285" s="399"/>
      <c r="I285" s="399"/>
      <c r="K285" s="399"/>
      <c r="M285" s="399"/>
      <c r="O285" s="399"/>
      <c r="P285" s="464"/>
    </row>
    <row r="286">
      <c r="G286" s="399"/>
      <c r="I286" s="399"/>
      <c r="K286" s="399"/>
      <c r="M286" s="399"/>
      <c r="O286" s="399"/>
      <c r="P286" s="464"/>
    </row>
    <row r="287">
      <c r="G287" s="399"/>
      <c r="I287" s="399"/>
      <c r="K287" s="399"/>
      <c r="M287" s="399"/>
      <c r="O287" s="399"/>
      <c r="P287" s="464"/>
    </row>
    <row r="288">
      <c r="G288" s="399"/>
      <c r="I288" s="399"/>
      <c r="K288" s="399"/>
      <c r="M288" s="399"/>
      <c r="O288" s="399"/>
      <c r="P288" s="464"/>
    </row>
    <row r="289">
      <c r="G289" s="399"/>
      <c r="I289" s="399"/>
      <c r="K289" s="399"/>
      <c r="M289" s="399"/>
      <c r="O289" s="399"/>
      <c r="P289" s="464"/>
    </row>
    <row r="290">
      <c r="G290" s="399"/>
      <c r="I290" s="399"/>
      <c r="K290" s="399"/>
      <c r="M290" s="399"/>
      <c r="O290" s="399"/>
      <c r="P290" s="464"/>
    </row>
    <row r="291">
      <c r="G291" s="399"/>
      <c r="I291" s="399"/>
      <c r="K291" s="399"/>
      <c r="M291" s="399"/>
      <c r="O291" s="399"/>
      <c r="P291" s="464"/>
    </row>
    <row r="292">
      <c r="G292" s="399"/>
      <c r="I292" s="399"/>
      <c r="K292" s="399"/>
      <c r="M292" s="399"/>
      <c r="O292" s="399"/>
      <c r="P292" s="464"/>
    </row>
    <row r="293">
      <c r="G293" s="399"/>
      <c r="I293" s="399"/>
      <c r="K293" s="399"/>
      <c r="M293" s="399"/>
      <c r="O293" s="399"/>
      <c r="P293" s="464"/>
    </row>
    <row r="294">
      <c r="G294" s="399"/>
      <c r="I294" s="399"/>
      <c r="K294" s="399"/>
      <c r="M294" s="399"/>
      <c r="O294" s="399"/>
      <c r="P294" s="464"/>
    </row>
    <row r="295">
      <c r="G295" s="399"/>
      <c r="I295" s="399"/>
      <c r="K295" s="399"/>
      <c r="M295" s="399"/>
      <c r="O295" s="399"/>
      <c r="P295" s="464"/>
    </row>
    <row r="296">
      <c r="G296" s="399"/>
      <c r="I296" s="399"/>
      <c r="K296" s="399"/>
      <c r="M296" s="399"/>
      <c r="O296" s="399"/>
      <c r="P296" s="464"/>
    </row>
    <row r="297">
      <c r="G297" s="399"/>
      <c r="I297" s="399"/>
      <c r="K297" s="399"/>
      <c r="M297" s="399"/>
      <c r="O297" s="399"/>
      <c r="P297" s="464"/>
    </row>
    <row r="298">
      <c r="G298" s="399"/>
      <c r="I298" s="399"/>
      <c r="K298" s="399"/>
      <c r="M298" s="399"/>
      <c r="O298" s="399"/>
      <c r="P298" s="464"/>
    </row>
    <row r="299">
      <c r="G299" s="399"/>
      <c r="I299" s="399"/>
      <c r="K299" s="399"/>
      <c r="M299" s="399"/>
      <c r="O299" s="399"/>
      <c r="P299" s="464"/>
    </row>
    <row r="300">
      <c r="G300" s="399"/>
      <c r="I300" s="399"/>
      <c r="K300" s="399"/>
      <c r="M300" s="399"/>
      <c r="O300" s="399"/>
      <c r="P300" s="464"/>
    </row>
    <row r="301">
      <c r="G301" s="399"/>
      <c r="I301" s="399"/>
      <c r="K301" s="399"/>
      <c r="M301" s="399"/>
      <c r="O301" s="399"/>
      <c r="P301" s="464"/>
    </row>
    <row r="302">
      <c r="G302" s="399"/>
      <c r="I302" s="399"/>
      <c r="K302" s="399"/>
      <c r="M302" s="399"/>
      <c r="O302" s="399"/>
      <c r="P302" s="464"/>
    </row>
    <row r="303">
      <c r="G303" s="399"/>
      <c r="I303" s="399"/>
      <c r="K303" s="399"/>
      <c r="M303" s="399"/>
      <c r="O303" s="399"/>
      <c r="P303" s="464"/>
    </row>
    <row r="304">
      <c r="G304" s="399"/>
      <c r="I304" s="399"/>
      <c r="K304" s="399"/>
      <c r="M304" s="399"/>
      <c r="O304" s="399"/>
      <c r="P304" s="464"/>
    </row>
    <row r="305">
      <c r="G305" s="399"/>
      <c r="I305" s="399"/>
      <c r="K305" s="399"/>
      <c r="M305" s="399"/>
      <c r="O305" s="399"/>
      <c r="P305" s="464"/>
    </row>
    <row r="306">
      <c r="G306" s="399"/>
      <c r="I306" s="399"/>
      <c r="K306" s="399"/>
      <c r="M306" s="399"/>
      <c r="O306" s="399"/>
      <c r="P306" s="464"/>
    </row>
    <row r="307">
      <c r="G307" s="399"/>
      <c r="I307" s="399"/>
      <c r="K307" s="399"/>
      <c r="M307" s="399"/>
      <c r="O307" s="399"/>
      <c r="P307" s="464"/>
    </row>
    <row r="308">
      <c r="G308" s="399"/>
      <c r="I308" s="399"/>
      <c r="K308" s="399"/>
      <c r="M308" s="399"/>
      <c r="O308" s="399"/>
      <c r="P308" s="464"/>
    </row>
    <row r="309">
      <c r="G309" s="399"/>
      <c r="I309" s="399"/>
      <c r="K309" s="399"/>
      <c r="M309" s="399"/>
      <c r="O309" s="399"/>
      <c r="P309" s="464"/>
    </row>
    <row r="310">
      <c r="G310" s="399"/>
      <c r="I310" s="399"/>
      <c r="K310" s="399"/>
      <c r="M310" s="399"/>
      <c r="O310" s="399"/>
      <c r="P310" s="464"/>
    </row>
    <row r="311">
      <c r="G311" s="399"/>
      <c r="I311" s="399"/>
      <c r="K311" s="399"/>
      <c r="M311" s="399"/>
      <c r="O311" s="399"/>
      <c r="P311" s="464"/>
    </row>
    <row r="312">
      <c r="G312" s="399"/>
      <c r="I312" s="399"/>
      <c r="K312" s="399"/>
      <c r="M312" s="399"/>
      <c r="O312" s="399"/>
      <c r="P312" s="464"/>
    </row>
    <row r="313">
      <c r="G313" s="399"/>
      <c r="I313" s="399"/>
      <c r="K313" s="399"/>
      <c r="M313" s="399"/>
      <c r="O313" s="399"/>
      <c r="P313" s="464"/>
    </row>
    <row r="314">
      <c r="G314" s="399"/>
      <c r="I314" s="399"/>
      <c r="K314" s="399"/>
      <c r="M314" s="399"/>
      <c r="O314" s="399"/>
      <c r="P314" s="464"/>
    </row>
    <row r="315">
      <c r="G315" s="399"/>
      <c r="I315" s="399"/>
      <c r="K315" s="399"/>
      <c r="M315" s="399"/>
      <c r="O315" s="399"/>
      <c r="P315" s="464"/>
    </row>
    <row r="316">
      <c r="G316" s="399"/>
      <c r="I316" s="399"/>
      <c r="K316" s="399"/>
      <c r="M316" s="399"/>
      <c r="O316" s="399"/>
      <c r="P316" s="464"/>
    </row>
    <row r="317">
      <c r="G317" s="399"/>
      <c r="I317" s="399"/>
      <c r="K317" s="399"/>
      <c r="M317" s="399"/>
      <c r="O317" s="399"/>
      <c r="P317" s="464"/>
    </row>
    <row r="318">
      <c r="G318" s="399"/>
      <c r="I318" s="399"/>
      <c r="K318" s="399"/>
      <c r="M318" s="399"/>
      <c r="O318" s="399"/>
      <c r="P318" s="464"/>
    </row>
    <row r="319">
      <c r="G319" s="399"/>
      <c r="I319" s="399"/>
      <c r="K319" s="399"/>
      <c r="M319" s="399"/>
      <c r="O319" s="399"/>
      <c r="P319" s="464"/>
    </row>
    <row r="320">
      <c r="G320" s="399"/>
      <c r="I320" s="399"/>
      <c r="K320" s="399"/>
      <c r="M320" s="399"/>
      <c r="O320" s="399"/>
      <c r="P320" s="464"/>
    </row>
    <row r="321">
      <c r="G321" s="399"/>
      <c r="I321" s="399"/>
      <c r="K321" s="399"/>
      <c r="M321" s="399"/>
      <c r="O321" s="399"/>
      <c r="P321" s="464"/>
    </row>
    <row r="322">
      <c r="G322" s="399"/>
      <c r="I322" s="399"/>
      <c r="K322" s="399"/>
      <c r="M322" s="399"/>
      <c r="O322" s="399"/>
      <c r="P322" s="464"/>
    </row>
    <row r="323">
      <c r="G323" s="399"/>
      <c r="I323" s="399"/>
      <c r="K323" s="399"/>
      <c r="M323" s="399"/>
      <c r="O323" s="399"/>
      <c r="P323" s="464"/>
    </row>
    <row r="324">
      <c r="G324" s="399"/>
      <c r="I324" s="399"/>
      <c r="K324" s="399"/>
      <c r="M324" s="399"/>
      <c r="O324" s="399"/>
      <c r="P324" s="464"/>
    </row>
    <row r="325">
      <c r="G325" s="399"/>
      <c r="I325" s="399"/>
      <c r="K325" s="399"/>
      <c r="M325" s="399"/>
      <c r="O325" s="399"/>
      <c r="P325" s="464"/>
    </row>
    <row r="326">
      <c r="G326" s="399"/>
      <c r="I326" s="399"/>
      <c r="K326" s="399"/>
      <c r="M326" s="399"/>
      <c r="O326" s="399"/>
      <c r="P326" s="464"/>
    </row>
    <row r="327">
      <c r="G327" s="399"/>
      <c r="I327" s="399"/>
      <c r="K327" s="399"/>
      <c r="M327" s="399"/>
      <c r="O327" s="399"/>
      <c r="P327" s="464"/>
    </row>
    <row r="328">
      <c r="G328" s="399"/>
      <c r="I328" s="399"/>
      <c r="K328" s="399"/>
      <c r="M328" s="399"/>
      <c r="O328" s="399"/>
      <c r="P328" s="464"/>
    </row>
    <row r="329">
      <c r="G329" s="399"/>
      <c r="I329" s="399"/>
      <c r="K329" s="399"/>
      <c r="M329" s="399"/>
      <c r="O329" s="399"/>
      <c r="P329" s="464"/>
    </row>
    <row r="330">
      <c r="G330" s="399"/>
      <c r="I330" s="399"/>
      <c r="K330" s="399"/>
      <c r="M330" s="399"/>
      <c r="O330" s="399"/>
      <c r="P330" s="464"/>
    </row>
    <row r="331">
      <c r="G331" s="399"/>
      <c r="I331" s="399"/>
      <c r="K331" s="399"/>
      <c r="M331" s="399"/>
      <c r="O331" s="399"/>
      <c r="P331" s="464"/>
    </row>
    <row r="332">
      <c r="G332" s="399"/>
      <c r="I332" s="399"/>
      <c r="K332" s="399"/>
      <c r="M332" s="399"/>
      <c r="O332" s="399"/>
      <c r="P332" s="464"/>
    </row>
    <row r="333">
      <c r="G333" s="399"/>
      <c r="I333" s="399"/>
      <c r="K333" s="399"/>
      <c r="M333" s="399"/>
      <c r="O333" s="399"/>
      <c r="P333" s="464"/>
    </row>
    <row r="334">
      <c r="G334" s="399"/>
      <c r="I334" s="399"/>
      <c r="K334" s="399"/>
      <c r="M334" s="399"/>
      <c r="O334" s="399"/>
      <c r="P334" s="464"/>
    </row>
    <row r="335">
      <c r="G335" s="399"/>
      <c r="I335" s="399"/>
      <c r="K335" s="399"/>
      <c r="M335" s="399"/>
      <c r="O335" s="399"/>
      <c r="P335" s="464"/>
    </row>
    <row r="336">
      <c r="G336" s="399"/>
      <c r="I336" s="399"/>
      <c r="K336" s="399"/>
      <c r="M336" s="399"/>
      <c r="O336" s="399"/>
      <c r="P336" s="464"/>
    </row>
    <row r="337">
      <c r="G337" s="399"/>
      <c r="I337" s="399"/>
      <c r="K337" s="399"/>
      <c r="M337" s="399"/>
      <c r="O337" s="399"/>
      <c r="P337" s="464"/>
    </row>
    <row r="338">
      <c r="G338" s="399"/>
      <c r="I338" s="399"/>
      <c r="K338" s="399"/>
      <c r="M338" s="399"/>
      <c r="O338" s="399"/>
      <c r="P338" s="464"/>
    </row>
    <row r="339">
      <c r="G339" s="399"/>
      <c r="I339" s="399"/>
      <c r="K339" s="399"/>
      <c r="M339" s="399"/>
      <c r="O339" s="399"/>
      <c r="P339" s="464"/>
    </row>
    <row r="340">
      <c r="G340" s="399"/>
      <c r="I340" s="399"/>
      <c r="K340" s="399"/>
      <c r="M340" s="399"/>
      <c r="O340" s="399"/>
      <c r="P340" s="464"/>
    </row>
    <row r="341">
      <c r="G341" s="399"/>
      <c r="I341" s="399"/>
      <c r="K341" s="399"/>
      <c r="M341" s="399"/>
      <c r="O341" s="399"/>
      <c r="P341" s="464"/>
    </row>
    <row r="342">
      <c r="G342" s="399"/>
      <c r="I342" s="399"/>
      <c r="K342" s="399"/>
      <c r="M342" s="399"/>
      <c r="O342" s="399"/>
      <c r="P342" s="464"/>
    </row>
    <row r="343">
      <c r="G343" s="399"/>
      <c r="I343" s="399"/>
      <c r="K343" s="399"/>
      <c r="M343" s="399"/>
      <c r="O343" s="399"/>
      <c r="P343" s="464"/>
    </row>
    <row r="344">
      <c r="G344" s="399"/>
      <c r="I344" s="399"/>
      <c r="K344" s="399"/>
      <c r="M344" s="399"/>
      <c r="O344" s="399"/>
      <c r="P344" s="464"/>
    </row>
    <row r="345">
      <c r="G345" s="399"/>
      <c r="I345" s="399"/>
      <c r="K345" s="399"/>
      <c r="M345" s="399"/>
      <c r="O345" s="399"/>
      <c r="P345" s="464"/>
    </row>
    <row r="346">
      <c r="G346" s="399"/>
      <c r="I346" s="399"/>
      <c r="K346" s="399"/>
      <c r="M346" s="399"/>
      <c r="O346" s="399"/>
      <c r="P346" s="464"/>
    </row>
    <row r="347">
      <c r="G347" s="399"/>
      <c r="I347" s="399"/>
      <c r="K347" s="399"/>
      <c r="M347" s="399"/>
      <c r="O347" s="399"/>
      <c r="P347" s="464"/>
    </row>
    <row r="348">
      <c r="G348" s="399"/>
      <c r="I348" s="399"/>
      <c r="K348" s="399"/>
      <c r="M348" s="399"/>
      <c r="O348" s="399"/>
      <c r="P348" s="464"/>
    </row>
    <row r="349">
      <c r="G349" s="399"/>
      <c r="I349" s="399"/>
      <c r="K349" s="399"/>
      <c r="M349" s="399"/>
      <c r="O349" s="399"/>
      <c r="P349" s="464"/>
    </row>
    <row r="350">
      <c r="G350" s="399"/>
      <c r="I350" s="399"/>
      <c r="K350" s="399"/>
      <c r="M350" s="399"/>
      <c r="O350" s="399"/>
      <c r="P350" s="464"/>
    </row>
    <row r="351">
      <c r="G351" s="399"/>
      <c r="I351" s="399"/>
      <c r="K351" s="399"/>
      <c r="M351" s="399"/>
      <c r="O351" s="399"/>
      <c r="P351" s="464"/>
    </row>
    <row r="352">
      <c r="G352" s="399"/>
      <c r="I352" s="399"/>
      <c r="K352" s="399"/>
      <c r="M352" s="399"/>
      <c r="O352" s="399"/>
      <c r="P352" s="464"/>
    </row>
    <row r="353">
      <c r="G353" s="399"/>
      <c r="I353" s="399"/>
      <c r="K353" s="399"/>
      <c r="M353" s="399"/>
      <c r="O353" s="399"/>
      <c r="P353" s="464"/>
    </row>
    <row r="354">
      <c r="G354" s="399"/>
      <c r="I354" s="399"/>
      <c r="K354" s="399"/>
      <c r="M354" s="399"/>
      <c r="O354" s="399"/>
      <c r="P354" s="464"/>
    </row>
    <row r="355">
      <c r="G355" s="399"/>
      <c r="I355" s="399"/>
      <c r="K355" s="399"/>
      <c r="M355" s="399"/>
      <c r="O355" s="399"/>
      <c r="P355" s="464"/>
    </row>
    <row r="356">
      <c r="G356" s="399"/>
      <c r="I356" s="399"/>
      <c r="K356" s="399"/>
      <c r="M356" s="399"/>
      <c r="O356" s="399"/>
      <c r="P356" s="464"/>
    </row>
    <row r="357">
      <c r="G357" s="399"/>
      <c r="I357" s="399"/>
      <c r="K357" s="399"/>
      <c r="M357" s="399"/>
      <c r="O357" s="399"/>
      <c r="P357" s="464"/>
    </row>
    <row r="358">
      <c r="G358" s="399"/>
      <c r="I358" s="399"/>
      <c r="K358" s="399"/>
      <c r="M358" s="399"/>
      <c r="O358" s="399"/>
      <c r="P358" s="464"/>
    </row>
    <row r="359">
      <c r="G359" s="399"/>
      <c r="I359" s="399"/>
      <c r="K359" s="399"/>
      <c r="M359" s="399"/>
      <c r="O359" s="399"/>
      <c r="P359" s="464"/>
    </row>
    <row r="360">
      <c r="G360" s="399"/>
      <c r="I360" s="399"/>
      <c r="K360" s="399"/>
      <c r="M360" s="399"/>
      <c r="O360" s="399"/>
      <c r="P360" s="464"/>
    </row>
    <row r="361">
      <c r="G361" s="399"/>
      <c r="I361" s="399"/>
      <c r="K361" s="399"/>
      <c r="M361" s="399"/>
      <c r="O361" s="399"/>
      <c r="P361" s="464"/>
    </row>
    <row r="362">
      <c r="G362" s="399"/>
      <c r="I362" s="399"/>
      <c r="K362" s="399"/>
      <c r="M362" s="399"/>
      <c r="O362" s="399"/>
      <c r="P362" s="464"/>
    </row>
    <row r="363">
      <c r="G363" s="399"/>
      <c r="I363" s="399"/>
      <c r="K363" s="399"/>
      <c r="M363" s="399"/>
      <c r="O363" s="399"/>
      <c r="P363" s="464"/>
    </row>
    <row r="364">
      <c r="G364" s="399"/>
      <c r="I364" s="399"/>
      <c r="K364" s="399"/>
      <c r="M364" s="399"/>
      <c r="O364" s="399"/>
      <c r="P364" s="464"/>
    </row>
    <row r="365">
      <c r="G365" s="399"/>
      <c r="I365" s="399"/>
      <c r="K365" s="399"/>
      <c r="M365" s="399"/>
      <c r="O365" s="399"/>
      <c r="P365" s="464"/>
    </row>
    <row r="366">
      <c r="G366" s="399"/>
      <c r="I366" s="399"/>
      <c r="K366" s="399"/>
      <c r="M366" s="399"/>
      <c r="O366" s="399"/>
      <c r="P366" s="464"/>
    </row>
    <row r="367">
      <c r="G367" s="399"/>
      <c r="I367" s="399"/>
      <c r="K367" s="399"/>
      <c r="M367" s="399"/>
      <c r="O367" s="399"/>
      <c r="P367" s="464"/>
    </row>
    <row r="368">
      <c r="G368" s="399"/>
      <c r="I368" s="399"/>
      <c r="K368" s="399"/>
      <c r="M368" s="399"/>
      <c r="O368" s="399"/>
      <c r="P368" s="464"/>
    </row>
    <row r="369">
      <c r="G369" s="399"/>
      <c r="I369" s="399"/>
      <c r="K369" s="399"/>
      <c r="M369" s="399"/>
      <c r="O369" s="399"/>
      <c r="P369" s="464"/>
    </row>
    <row r="370">
      <c r="G370" s="399"/>
      <c r="I370" s="399"/>
      <c r="K370" s="399"/>
      <c r="M370" s="399"/>
      <c r="O370" s="399"/>
      <c r="P370" s="464"/>
    </row>
    <row r="371">
      <c r="G371" s="399"/>
      <c r="I371" s="399"/>
      <c r="K371" s="399"/>
      <c r="M371" s="399"/>
      <c r="O371" s="399"/>
      <c r="P371" s="464"/>
    </row>
    <row r="372">
      <c r="G372" s="399"/>
      <c r="I372" s="399"/>
      <c r="K372" s="399"/>
      <c r="M372" s="399"/>
      <c r="O372" s="399"/>
      <c r="P372" s="464"/>
    </row>
    <row r="373">
      <c r="G373" s="399"/>
      <c r="I373" s="399"/>
      <c r="K373" s="399"/>
      <c r="M373" s="399"/>
      <c r="O373" s="399"/>
      <c r="P373" s="464"/>
    </row>
    <row r="374">
      <c r="G374" s="399"/>
      <c r="I374" s="399"/>
      <c r="K374" s="399"/>
      <c r="M374" s="399"/>
      <c r="O374" s="399"/>
      <c r="P374" s="464"/>
    </row>
    <row r="375">
      <c r="G375" s="399"/>
      <c r="I375" s="399"/>
      <c r="K375" s="399"/>
      <c r="M375" s="399"/>
      <c r="O375" s="399"/>
      <c r="P375" s="464"/>
    </row>
    <row r="376">
      <c r="G376" s="399"/>
      <c r="I376" s="399"/>
      <c r="K376" s="399"/>
      <c r="M376" s="399"/>
      <c r="O376" s="399"/>
      <c r="P376" s="464"/>
    </row>
    <row r="377">
      <c r="G377" s="399"/>
      <c r="I377" s="399"/>
      <c r="K377" s="399"/>
      <c r="M377" s="399"/>
      <c r="O377" s="399"/>
      <c r="P377" s="464"/>
    </row>
    <row r="378">
      <c r="G378" s="399"/>
      <c r="I378" s="399"/>
      <c r="K378" s="399"/>
      <c r="M378" s="399"/>
      <c r="O378" s="399"/>
      <c r="P378" s="464"/>
    </row>
    <row r="379">
      <c r="G379" s="399"/>
      <c r="I379" s="399"/>
      <c r="K379" s="399"/>
      <c r="M379" s="399"/>
      <c r="O379" s="399"/>
      <c r="P379" s="464"/>
    </row>
    <row r="380">
      <c r="G380" s="399"/>
      <c r="I380" s="399"/>
      <c r="K380" s="399"/>
      <c r="M380" s="399"/>
      <c r="O380" s="399"/>
      <c r="P380" s="464"/>
    </row>
    <row r="381">
      <c r="G381" s="399"/>
      <c r="I381" s="399"/>
      <c r="K381" s="399"/>
      <c r="M381" s="399"/>
      <c r="O381" s="399"/>
      <c r="P381" s="464"/>
    </row>
    <row r="382">
      <c r="G382" s="399"/>
      <c r="I382" s="399"/>
      <c r="K382" s="399"/>
      <c r="M382" s="399"/>
      <c r="O382" s="399"/>
      <c r="P382" s="464"/>
    </row>
    <row r="383">
      <c r="G383" s="399"/>
      <c r="I383" s="399"/>
      <c r="K383" s="399"/>
      <c r="M383" s="399"/>
      <c r="O383" s="399"/>
      <c r="P383" s="464"/>
    </row>
    <row r="384">
      <c r="G384" s="399"/>
      <c r="I384" s="399"/>
      <c r="K384" s="399"/>
      <c r="M384" s="399"/>
      <c r="O384" s="399"/>
      <c r="P384" s="464"/>
    </row>
    <row r="385">
      <c r="G385" s="399"/>
      <c r="I385" s="399"/>
      <c r="K385" s="399"/>
      <c r="M385" s="399"/>
      <c r="O385" s="399"/>
      <c r="P385" s="464"/>
    </row>
    <row r="386">
      <c r="G386" s="399"/>
      <c r="I386" s="399"/>
      <c r="K386" s="399"/>
      <c r="M386" s="399"/>
      <c r="O386" s="399"/>
      <c r="P386" s="464"/>
    </row>
    <row r="387">
      <c r="G387" s="399"/>
      <c r="I387" s="399"/>
      <c r="K387" s="399"/>
      <c r="M387" s="399"/>
      <c r="O387" s="399"/>
      <c r="P387" s="464"/>
    </row>
    <row r="388">
      <c r="G388" s="399"/>
      <c r="I388" s="399"/>
      <c r="K388" s="399"/>
      <c r="M388" s="399"/>
      <c r="O388" s="399"/>
      <c r="P388" s="464"/>
    </row>
    <row r="389">
      <c r="G389" s="399"/>
      <c r="I389" s="399"/>
      <c r="K389" s="399"/>
      <c r="M389" s="399"/>
      <c r="O389" s="399"/>
      <c r="P389" s="464"/>
    </row>
    <row r="390">
      <c r="G390" s="399"/>
      <c r="I390" s="399"/>
      <c r="K390" s="399"/>
      <c r="M390" s="399"/>
      <c r="O390" s="399"/>
      <c r="P390" s="464"/>
    </row>
    <row r="391">
      <c r="G391" s="399"/>
      <c r="I391" s="399"/>
      <c r="K391" s="399"/>
      <c r="M391" s="399"/>
      <c r="O391" s="399"/>
      <c r="P391" s="464"/>
    </row>
    <row r="392">
      <c r="G392" s="399"/>
      <c r="I392" s="399"/>
      <c r="K392" s="399"/>
      <c r="M392" s="399"/>
      <c r="O392" s="399"/>
      <c r="P392" s="464"/>
    </row>
    <row r="393">
      <c r="G393" s="399"/>
      <c r="I393" s="399"/>
      <c r="K393" s="399"/>
      <c r="M393" s="399"/>
      <c r="O393" s="399"/>
      <c r="P393" s="464"/>
    </row>
    <row r="394">
      <c r="G394" s="399"/>
      <c r="I394" s="399"/>
      <c r="K394" s="399"/>
      <c r="M394" s="399"/>
      <c r="O394" s="399"/>
      <c r="P394" s="464"/>
    </row>
    <row r="395">
      <c r="G395" s="399"/>
      <c r="I395" s="399"/>
      <c r="K395" s="399"/>
      <c r="M395" s="399"/>
      <c r="O395" s="399"/>
      <c r="P395" s="464"/>
    </row>
    <row r="396">
      <c r="G396" s="399"/>
      <c r="I396" s="399"/>
      <c r="K396" s="399"/>
      <c r="M396" s="399"/>
      <c r="O396" s="399"/>
      <c r="P396" s="464"/>
    </row>
    <row r="397">
      <c r="G397" s="399"/>
      <c r="I397" s="399"/>
      <c r="K397" s="399"/>
      <c r="M397" s="399"/>
      <c r="O397" s="399"/>
      <c r="P397" s="464"/>
    </row>
    <row r="398">
      <c r="G398" s="399"/>
      <c r="I398" s="399"/>
      <c r="K398" s="399"/>
      <c r="M398" s="399"/>
      <c r="O398" s="399"/>
      <c r="P398" s="464"/>
    </row>
    <row r="399">
      <c r="G399" s="399"/>
      <c r="I399" s="399"/>
      <c r="K399" s="399"/>
      <c r="M399" s="399"/>
      <c r="O399" s="399"/>
      <c r="P399" s="464"/>
    </row>
    <row r="400">
      <c r="G400" s="399"/>
      <c r="I400" s="399"/>
      <c r="K400" s="399"/>
      <c r="M400" s="399"/>
      <c r="O400" s="399"/>
      <c r="P400" s="464"/>
    </row>
    <row r="401">
      <c r="G401" s="399"/>
      <c r="I401" s="399"/>
      <c r="K401" s="399"/>
      <c r="M401" s="399"/>
      <c r="O401" s="399"/>
      <c r="P401" s="464"/>
    </row>
    <row r="402">
      <c r="G402" s="399"/>
      <c r="I402" s="399"/>
      <c r="K402" s="399"/>
      <c r="M402" s="399"/>
      <c r="O402" s="399"/>
      <c r="P402" s="464"/>
    </row>
    <row r="403">
      <c r="G403" s="399"/>
      <c r="I403" s="399"/>
      <c r="K403" s="399"/>
      <c r="M403" s="399"/>
      <c r="O403" s="399"/>
      <c r="P403" s="464"/>
    </row>
    <row r="404">
      <c r="G404" s="399"/>
      <c r="I404" s="399"/>
      <c r="K404" s="399"/>
      <c r="M404" s="399"/>
      <c r="O404" s="399"/>
      <c r="P404" s="464"/>
    </row>
    <row r="405">
      <c r="G405" s="399"/>
      <c r="I405" s="399"/>
      <c r="K405" s="399"/>
      <c r="M405" s="399"/>
      <c r="O405" s="399"/>
      <c r="P405" s="464"/>
    </row>
    <row r="406">
      <c r="G406" s="399"/>
      <c r="I406" s="399"/>
      <c r="K406" s="399"/>
      <c r="M406" s="399"/>
      <c r="O406" s="399"/>
      <c r="P406" s="464"/>
    </row>
    <row r="407">
      <c r="G407" s="399"/>
      <c r="I407" s="399"/>
      <c r="K407" s="399"/>
      <c r="M407" s="399"/>
      <c r="O407" s="399"/>
      <c r="P407" s="464"/>
    </row>
    <row r="408">
      <c r="G408" s="399"/>
      <c r="I408" s="399"/>
      <c r="K408" s="399"/>
      <c r="M408" s="399"/>
      <c r="O408" s="399"/>
      <c r="P408" s="464"/>
    </row>
    <row r="409">
      <c r="G409" s="399"/>
      <c r="I409" s="399"/>
      <c r="K409" s="399"/>
      <c r="M409" s="399"/>
      <c r="O409" s="399"/>
      <c r="P409" s="464"/>
    </row>
    <row r="410">
      <c r="G410" s="399"/>
      <c r="I410" s="399"/>
      <c r="K410" s="399"/>
      <c r="M410" s="399"/>
      <c r="O410" s="399"/>
      <c r="P410" s="464"/>
    </row>
    <row r="411">
      <c r="G411" s="399"/>
      <c r="I411" s="399"/>
      <c r="K411" s="399"/>
      <c r="M411" s="399"/>
      <c r="O411" s="399"/>
      <c r="P411" s="464"/>
    </row>
    <row r="412">
      <c r="G412" s="399"/>
      <c r="I412" s="399"/>
      <c r="K412" s="399"/>
      <c r="M412" s="399"/>
      <c r="O412" s="399"/>
      <c r="P412" s="464"/>
    </row>
    <row r="413">
      <c r="G413" s="399"/>
      <c r="I413" s="399"/>
      <c r="K413" s="399"/>
      <c r="M413" s="399"/>
      <c r="O413" s="399"/>
      <c r="P413" s="464"/>
    </row>
    <row r="414">
      <c r="G414" s="399"/>
      <c r="I414" s="399"/>
      <c r="K414" s="399"/>
      <c r="M414" s="399"/>
      <c r="O414" s="399"/>
      <c r="P414" s="464"/>
    </row>
    <row r="415">
      <c r="G415" s="399"/>
      <c r="I415" s="399"/>
      <c r="K415" s="399"/>
      <c r="M415" s="399"/>
      <c r="O415" s="399"/>
      <c r="P415" s="464"/>
    </row>
    <row r="416">
      <c r="G416" s="399"/>
      <c r="I416" s="399"/>
      <c r="K416" s="399"/>
      <c r="M416" s="399"/>
      <c r="O416" s="399"/>
      <c r="P416" s="464"/>
    </row>
    <row r="417">
      <c r="G417" s="399"/>
      <c r="I417" s="399"/>
      <c r="K417" s="399"/>
      <c r="M417" s="399"/>
      <c r="O417" s="399"/>
      <c r="P417" s="464"/>
    </row>
    <row r="418">
      <c r="G418" s="399"/>
      <c r="I418" s="399"/>
      <c r="K418" s="399"/>
      <c r="M418" s="399"/>
      <c r="O418" s="399"/>
      <c r="P418" s="464"/>
    </row>
    <row r="419">
      <c r="G419" s="399"/>
      <c r="I419" s="399"/>
      <c r="K419" s="399"/>
      <c r="M419" s="399"/>
      <c r="O419" s="399"/>
      <c r="P419" s="464"/>
    </row>
    <row r="420">
      <c r="G420" s="399"/>
      <c r="I420" s="399"/>
      <c r="K420" s="399"/>
      <c r="M420" s="399"/>
      <c r="O420" s="399"/>
      <c r="P420" s="464"/>
    </row>
    <row r="421">
      <c r="G421" s="399"/>
      <c r="I421" s="399"/>
      <c r="K421" s="399"/>
      <c r="M421" s="399"/>
      <c r="O421" s="399"/>
      <c r="P421" s="464"/>
    </row>
    <row r="422">
      <c r="G422" s="399"/>
      <c r="I422" s="399"/>
      <c r="K422" s="399"/>
      <c r="M422" s="399"/>
      <c r="O422" s="399"/>
      <c r="P422" s="464"/>
    </row>
    <row r="423">
      <c r="G423" s="399"/>
      <c r="I423" s="399"/>
      <c r="K423" s="399"/>
      <c r="M423" s="399"/>
      <c r="O423" s="399"/>
      <c r="P423" s="464"/>
    </row>
    <row r="424">
      <c r="G424" s="399"/>
      <c r="I424" s="399"/>
      <c r="K424" s="399"/>
      <c r="M424" s="399"/>
      <c r="O424" s="399"/>
      <c r="P424" s="464"/>
    </row>
    <row r="425">
      <c r="G425" s="399"/>
      <c r="I425" s="399"/>
      <c r="K425" s="399"/>
      <c r="M425" s="399"/>
      <c r="O425" s="399"/>
      <c r="P425" s="464"/>
    </row>
    <row r="426">
      <c r="G426" s="399"/>
      <c r="I426" s="399"/>
      <c r="K426" s="399"/>
      <c r="M426" s="399"/>
      <c r="O426" s="399"/>
      <c r="P426" s="464"/>
    </row>
    <row r="427">
      <c r="G427" s="399"/>
      <c r="I427" s="399"/>
      <c r="K427" s="399"/>
      <c r="M427" s="399"/>
      <c r="O427" s="399"/>
      <c r="P427" s="464"/>
    </row>
    <row r="428">
      <c r="G428" s="399"/>
      <c r="I428" s="399"/>
      <c r="K428" s="399"/>
      <c r="M428" s="399"/>
      <c r="O428" s="399"/>
      <c r="P428" s="464"/>
    </row>
    <row r="429">
      <c r="G429" s="399"/>
      <c r="I429" s="399"/>
      <c r="K429" s="399"/>
      <c r="M429" s="399"/>
      <c r="O429" s="399"/>
      <c r="P429" s="464"/>
    </row>
    <row r="430">
      <c r="G430" s="399"/>
      <c r="I430" s="399"/>
      <c r="K430" s="399"/>
      <c r="M430" s="399"/>
      <c r="O430" s="399"/>
      <c r="P430" s="464"/>
    </row>
    <row r="431">
      <c r="G431" s="399"/>
      <c r="I431" s="399"/>
      <c r="K431" s="399"/>
      <c r="M431" s="399"/>
      <c r="O431" s="399"/>
      <c r="P431" s="464"/>
    </row>
    <row r="432">
      <c r="G432" s="399"/>
      <c r="I432" s="399"/>
      <c r="K432" s="399"/>
      <c r="M432" s="399"/>
      <c r="O432" s="399"/>
      <c r="P432" s="464"/>
    </row>
    <row r="433">
      <c r="G433" s="399"/>
      <c r="I433" s="399"/>
      <c r="K433" s="399"/>
      <c r="M433" s="399"/>
      <c r="O433" s="399"/>
      <c r="P433" s="464"/>
    </row>
    <row r="434">
      <c r="G434" s="399"/>
      <c r="I434" s="399"/>
      <c r="K434" s="399"/>
      <c r="M434" s="399"/>
      <c r="O434" s="399"/>
      <c r="P434" s="464"/>
    </row>
    <row r="435">
      <c r="G435" s="399"/>
      <c r="I435" s="399"/>
      <c r="K435" s="399"/>
      <c r="M435" s="399"/>
      <c r="O435" s="399"/>
      <c r="P435" s="464"/>
    </row>
    <row r="436">
      <c r="G436" s="399"/>
      <c r="I436" s="399"/>
      <c r="K436" s="399"/>
      <c r="M436" s="399"/>
      <c r="O436" s="399"/>
      <c r="P436" s="464"/>
    </row>
    <row r="437">
      <c r="G437" s="399"/>
      <c r="I437" s="399"/>
      <c r="K437" s="399"/>
      <c r="M437" s="399"/>
      <c r="O437" s="399"/>
      <c r="P437" s="464"/>
    </row>
    <row r="438">
      <c r="G438" s="399"/>
      <c r="I438" s="399"/>
      <c r="K438" s="399"/>
      <c r="M438" s="399"/>
      <c r="O438" s="399"/>
      <c r="P438" s="464"/>
    </row>
    <row r="439">
      <c r="G439" s="399"/>
      <c r="I439" s="399"/>
      <c r="K439" s="399"/>
      <c r="M439" s="399"/>
      <c r="O439" s="399"/>
      <c r="P439" s="464"/>
    </row>
    <row r="440">
      <c r="G440" s="399"/>
      <c r="I440" s="399"/>
      <c r="K440" s="399"/>
      <c r="M440" s="399"/>
      <c r="O440" s="399"/>
      <c r="P440" s="464"/>
    </row>
    <row r="441">
      <c r="G441" s="399"/>
      <c r="I441" s="399"/>
      <c r="K441" s="399"/>
      <c r="M441" s="399"/>
      <c r="O441" s="399"/>
      <c r="P441" s="464"/>
    </row>
    <row r="442">
      <c r="G442" s="399"/>
      <c r="I442" s="399"/>
      <c r="K442" s="399"/>
      <c r="M442" s="399"/>
      <c r="O442" s="399"/>
      <c r="P442" s="464"/>
    </row>
    <row r="443">
      <c r="G443" s="399"/>
      <c r="I443" s="399"/>
      <c r="K443" s="399"/>
      <c r="M443" s="399"/>
      <c r="O443" s="399"/>
      <c r="P443" s="464"/>
    </row>
    <row r="444">
      <c r="G444" s="399"/>
      <c r="I444" s="399"/>
      <c r="K444" s="399"/>
      <c r="M444" s="399"/>
      <c r="O444" s="399"/>
      <c r="P444" s="464"/>
    </row>
    <row r="445">
      <c r="G445" s="399"/>
      <c r="I445" s="399"/>
      <c r="K445" s="399"/>
      <c r="M445" s="399"/>
      <c r="O445" s="399"/>
      <c r="P445" s="464"/>
    </row>
    <row r="446">
      <c r="G446" s="399"/>
      <c r="I446" s="399"/>
      <c r="K446" s="399"/>
      <c r="M446" s="399"/>
      <c r="O446" s="399"/>
      <c r="P446" s="464"/>
    </row>
    <row r="447">
      <c r="G447" s="399"/>
      <c r="I447" s="399"/>
      <c r="K447" s="399"/>
      <c r="M447" s="399"/>
      <c r="O447" s="399"/>
      <c r="P447" s="464"/>
    </row>
    <row r="448">
      <c r="G448" s="399"/>
      <c r="I448" s="399"/>
      <c r="K448" s="399"/>
      <c r="M448" s="399"/>
      <c r="O448" s="399"/>
      <c r="P448" s="464"/>
    </row>
    <row r="449">
      <c r="G449" s="399"/>
      <c r="I449" s="399"/>
      <c r="K449" s="399"/>
      <c r="M449" s="399"/>
      <c r="O449" s="399"/>
      <c r="P449" s="464"/>
    </row>
    <row r="450">
      <c r="G450" s="399"/>
      <c r="I450" s="399"/>
      <c r="K450" s="399"/>
      <c r="M450" s="399"/>
      <c r="O450" s="399"/>
      <c r="P450" s="464"/>
    </row>
    <row r="451">
      <c r="G451" s="399"/>
      <c r="I451" s="399"/>
      <c r="K451" s="399"/>
      <c r="M451" s="399"/>
      <c r="O451" s="399"/>
      <c r="P451" s="464"/>
    </row>
    <row r="452">
      <c r="G452" s="399"/>
      <c r="I452" s="399"/>
      <c r="K452" s="399"/>
      <c r="M452" s="399"/>
      <c r="O452" s="399"/>
      <c r="P452" s="464"/>
    </row>
    <row r="453">
      <c r="G453" s="399"/>
      <c r="I453" s="399"/>
      <c r="K453" s="399"/>
      <c r="M453" s="399"/>
      <c r="O453" s="399"/>
      <c r="P453" s="464"/>
    </row>
    <row r="454">
      <c r="G454" s="399"/>
      <c r="I454" s="399"/>
      <c r="K454" s="399"/>
      <c r="M454" s="399"/>
      <c r="O454" s="399"/>
      <c r="P454" s="464"/>
    </row>
    <row r="455">
      <c r="G455" s="399"/>
      <c r="I455" s="399"/>
      <c r="K455" s="399"/>
      <c r="M455" s="399"/>
      <c r="O455" s="399"/>
      <c r="P455" s="464"/>
    </row>
    <row r="456">
      <c r="G456" s="399"/>
      <c r="I456" s="399"/>
      <c r="K456" s="399"/>
      <c r="M456" s="399"/>
      <c r="O456" s="399"/>
      <c r="P456" s="464"/>
    </row>
    <row r="457">
      <c r="G457" s="399"/>
      <c r="I457" s="399"/>
      <c r="K457" s="399"/>
      <c r="M457" s="399"/>
      <c r="O457" s="399"/>
      <c r="P457" s="464"/>
    </row>
    <row r="458">
      <c r="G458" s="399"/>
      <c r="I458" s="399"/>
      <c r="K458" s="399"/>
      <c r="M458" s="399"/>
      <c r="O458" s="399"/>
      <c r="P458" s="464"/>
    </row>
    <row r="459">
      <c r="G459" s="399"/>
      <c r="I459" s="399"/>
      <c r="K459" s="399"/>
      <c r="M459" s="399"/>
      <c r="O459" s="399"/>
      <c r="P459" s="464"/>
    </row>
    <row r="460">
      <c r="G460" s="399"/>
      <c r="I460" s="399"/>
      <c r="K460" s="399"/>
      <c r="M460" s="399"/>
      <c r="O460" s="399"/>
      <c r="P460" s="464"/>
    </row>
    <row r="461">
      <c r="G461" s="399"/>
      <c r="I461" s="399"/>
      <c r="K461" s="399"/>
      <c r="M461" s="399"/>
      <c r="O461" s="399"/>
      <c r="P461" s="464"/>
    </row>
    <row r="462">
      <c r="G462" s="399"/>
      <c r="I462" s="399"/>
      <c r="K462" s="399"/>
      <c r="M462" s="399"/>
      <c r="O462" s="399"/>
      <c r="P462" s="464"/>
    </row>
    <row r="463">
      <c r="G463" s="399"/>
      <c r="I463" s="399"/>
      <c r="K463" s="399"/>
      <c r="M463" s="399"/>
      <c r="O463" s="399"/>
      <c r="P463" s="464"/>
    </row>
    <row r="464">
      <c r="G464" s="399"/>
      <c r="I464" s="399"/>
      <c r="K464" s="399"/>
      <c r="M464" s="399"/>
      <c r="O464" s="399"/>
      <c r="P464" s="464"/>
    </row>
    <row r="465">
      <c r="G465" s="399"/>
      <c r="I465" s="399"/>
      <c r="K465" s="399"/>
      <c r="M465" s="399"/>
      <c r="O465" s="399"/>
      <c r="P465" s="464"/>
    </row>
    <row r="466">
      <c r="G466" s="399"/>
      <c r="I466" s="399"/>
      <c r="K466" s="399"/>
      <c r="M466" s="399"/>
      <c r="O466" s="399"/>
      <c r="P466" s="464"/>
    </row>
    <row r="467">
      <c r="G467" s="399"/>
      <c r="I467" s="399"/>
      <c r="K467" s="399"/>
      <c r="M467" s="399"/>
      <c r="O467" s="399"/>
      <c r="P467" s="464"/>
    </row>
    <row r="468">
      <c r="G468" s="399"/>
      <c r="I468" s="399"/>
      <c r="K468" s="399"/>
      <c r="M468" s="399"/>
      <c r="O468" s="399"/>
      <c r="P468" s="464"/>
    </row>
    <row r="469">
      <c r="G469" s="399"/>
      <c r="I469" s="399"/>
      <c r="K469" s="399"/>
      <c r="M469" s="399"/>
      <c r="O469" s="399"/>
      <c r="P469" s="464"/>
    </row>
    <row r="470">
      <c r="G470" s="399"/>
      <c r="I470" s="399"/>
      <c r="K470" s="399"/>
      <c r="M470" s="399"/>
      <c r="O470" s="399"/>
      <c r="P470" s="464"/>
    </row>
    <row r="471">
      <c r="G471" s="399"/>
      <c r="I471" s="399"/>
      <c r="K471" s="399"/>
      <c r="M471" s="399"/>
      <c r="O471" s="399"/>
      <c r="P471" s="464"/>
    </row>
    <row r="472">
      <c r="G472" s="399"/>
      <c r="I472" s="399"/>
      <c r="K472" s="399"/>
      <c r="M472" s="399"/>
      <c r="O472" s="399"/>
      <c r="P472" s="464"/>
    </row>
    <row r="473">
      <c r="G473" s="399"/>
      <c r="I473" s="399"/>
      <c r="K473" s="399"/>
      <c r="M473" s="399"/>
      <c r="O473" s="399"/>
      <c r="P473" s="464"/>
    </row>
    <row r="474">
      <c r="G474" s="399"/>
      <c r="I474" s="399"/>
      <c r="K474" s="399"/>
      <c r="M474" s="399"/>
      <c r="O474" s="399"/>
      <c r="P474" s="464"/>
    </row>
    <row r="475">
      <c r="G475" s="399"/>
      <c r="I475" s="399"/>
      <c r="K475" s="399"/>
      <c r="M475" s="399"/>
      <c r="O475" s="399"/>
      <c r="P475" s="464"/>
    </row>
    <row r="476">
      <c r="G476" s="399"/>
      <c r="I476" s="399"/>
      <c r="K476" s="399"/>
      <c r="M476" s="399"/>
      <c r="O476" s="399"/>
      <c r="P476" s="464"/>
    </row>
    <row r="477">
      <c r="G477" s="399"/>
      <c r="I477" s="399"/>
      <c r="K477" s="399"/>
      <c r="M477" s="399"/>
      <c r="O477" s="399"/>
      <c r="P477" s="464"/>
    </row>
    <row r="478">
      <c r="G478" s="399"/>
      <c r="I478" s="399"/>
      <c r="K478" s="399"/>
      <c r="M478" s="399"/>
      <c r="O478" s="399"/>
      <c r="P478" s="464"/>
    </row>
    <row r="479">
      <c r="G479" s="399"/>
      <c r="I479" s="399"/>
      <c r="K479" s="399"/>
      <c r="M479" s="399"/>
      <c r="O479" s="399"/>
      <c r="P479" s="464"/>
    </row>
    <row r="480">
      <c r="G480" s="399"/>
      <c r="I480" s="399"/>
      <c r="K480" s="399"/>
      <c r="M480" s="399"/>
      <c r="O480" s="399"/>
      <c r="P480" s="464"/>
    </row>
    <row r="481">
      <c r="G481" s="399"/>
      <c r="I481" s="399"/>
      <c r="K481" s="399"/>
      <c r="M481" s="399"/>
      <c r="O481" s="399"/>
      <c r="P481" s="464"/>
    </row>
    <row r="482">
      <c r="G482" s="399"/>
      <c r="I482" s="399"/>
      <c r="K482" s="399"/>
      <c r="M482" s="399"/>
      <c r="O482" s="399"/>
      <c r="P482" s="464"/>
    </row>
    <row r="483">
      <c r="G483" s="399"/>
      <c r="I483" s="399"/>
      <c r="K483" s="399"/>
      <c r="M483" s="399"/>
      <c r="O483" s="399"/>
      <c r="P483" s="464"/>
    </row>
    <row r="484">
      <c r="G484" s="399"/>
      <c r="I484" s="399"/>
      <c r="K484" s="399"/>
      <c r="M484" s="399"/>
      <c r="O484" s="399"/>
      <c r="P484" s="464"/>
    </row>
    <row r="485">
      <c r="G485" s="399"/>
      <c r="I485" s="399"/>
      <c r="K485" s="399"/>
      <c r="M485" s="399"/>
      <c r="O485" s="399"/>
      <c r="P485" s="464"/>
    </row>
    <row r="486">
      <c r="G486" s="399"/>
      <c r="I486" s="399"/>
      <c r="K486" s="399"/>
      <c r="M486" s="399"/>
      <c r="O486" s="399"/>
      <c r="P486" s="464"/>
    </row>
    <row r="487">
      <c r="G487" s="399"/>
      <c r="I487" s="399"/>
      <c r="K487" s="399"/>
      <c r="M487" s="399"/>
      <c r="O487" s="399"/>
      <c r="P487" s="464"/>
    </row>
    <row r="488">
      <c r="G488" s="399"/>
      <c r="I488" s="399"/>
      <c r="K488" s="399"/>
      <c r="M488" s="399"/>
      <c r="O488" s="399"/>
      <c r="P488" s="464"/>
    </row>
    <row r="489">
      <c r="G489" s="399"/>
      <c r="I489" s="399"/>
      <c r="K489" s="399"/>
      <c r="M489" s="399"/>
      <c r="O489" s="399"/>
      <c r="P489" s="464"/>
    </row>
    <row r="490">
      <c r="G490" s="399"/>
      <c r="I490" s="399"/>
      <c r="K490" s="399"/>
      <c r="M490" s="399"/>
      <c r="O490" s="399"/>
      <c r="P490" s="464"/>
    </row>
    <row r="491">
      <c r="G491" s="399"/>
      <c r="I491" s="399"/>
      <c r="K491" s="399"/>
      <c r="M491" s="399"/>
      <c r="O491" s="399"/>
      <c r="P491" s="464"/>
    </row>
    <row r="492">
      <c r="G492" s="399"/>
      <c r="I492" s="399"/>
      <c r="K492" s="399"/>
      <c r="M492" s="399"/>
      <c r="O492" s="399"/>
      <c r="P492" s="464"/>
    </row>
    <row r="493">
      <c r="G493" s="399"/>
      <c r="I493" s="399"/>
      <c r="K493" s="399"/>
      <c r="M493" s="399"/>
      <c r="O493" s="399"/>
      <c r="P493" s="464"/>
    </row>
    <row r="494">
      <c r="G494" s="399"/>
      <c r="I494" s="399"/>
      <c r="K494" s="399"/>
      <c r="M494" s="399"/>
      <c r="O494" s="399"/>
      <c r="P494" s="464"/>
    </row>
    <row r="495">
      <c r="G495" s="399"/>
      <c r="I495" s="399"/>
      <c r="K495" s="399"/>
      <c r="M495" s="399"/>
      <c r="O495" s="399"/>
      <c r="P495" s="464"/>
    </row>
    <row r="496">
      <c r="G496" s="399"/>
      <c r="I496" s="399"/>
      <c r="K496" s="399"/>
      <c r="M496" s="399"/>
      <c r="O496" s="399"/>
      <c r="P496" s="464"/>
    </row>
    <row r="497">
      <c r="G497" s="399"/>
      <c r="I497" s="399"/>
      <c r="K497" s="399"/>
      <c r="M497" s="399"/>
      <c r="O497" s="399"/>
      <c r="P497" s="464"/>
    </row>
    <row r="498">
      <c r="G498" s="399"/>
      <c r="I498" s="399"/>
      <c r="K498" s="399"/>
      <c r="M498" s="399"/>
      <c r="O498" s="399"/>
      <c r="P498" s="464"/>
    </row>
    <row r="499">
      <c r="G499" s="399"/>
      <c r="I499" s="399"/>
      <c r="K499" s="399"/>
      <c r="M499" s="399"/>
      <c r="O499" s="399"/>
      <c r="P499" s="464"/>
    </row>
    <row r="500">
      <c r="G500" s="399"/>
      <c r="I500" s="399"/>
      <c r="K500" s="399"/>
      <c r="M500" s="399"/>
      <c r="O500" s="399"/>
      <c r="P500" s="464"/>
    </row>
    <row r="501">
      <c r="G501" s="399"/>
      <c r="I501" s="399"/>
      <c r="K501" s="399"/>
      <c r="M501" s="399"/>
      <c r="O501" s="399"/>
      <c r="P501" s="464"/>
    </row>
    <row r="502">
      <c r="G502" s="399"/>
      <c r="I502" s="399"/>
      <c r="K502" s="399"/>
      <c r="M502" s="399"/>
      <c r="O502" s="399"/>
      <c r="P502" s="464"/>
    </row>
    <row r="503">
      <c r="G503" s="399"/>
      <c r="I503" s="399"/>
      <c r="K503" s="399"/>
      <c r="M503" s="399"/>
      <c r="O503" s="399"/>
      <c r="P503" s="464"/>
    </row>
    <row r="504">
      <c r="G504" s="399"/>
      <c r="I504" s="399"/>
      <c r="K504" s="399"/>
      <c r="M504" s="399"/>
      <c r="O504" s="399"/>
      <c r="P504" s="464"/>
    </row>
    <row r="505">
      <c r="G505" s="399"/>
      <c r="I505" s="399"/>
      <c r="K505" s="399"/>
      <c r="M505" s="399"/>
      <c r="O505" s="399"/>
      <c r="P505" s="464"/>
    </row>
    <row r="506">
      <c r="G506" s="399"/>
      <c r="I506" s="399"/>
      <c r="K506" s="399"/>
      <c r="M506" s="399"/>
      <c r="O506" s="399"/>
      <c r="P506" s="464"/>
    </row>
    <row r="507">
      <c r="G507" s="399"/>
      <c r="I507" s="399"/>
      <c r="K507" s="399"/>
      <c r="M507" s="399"/>
      <c r="O507" s="399"/>
      <c r="P507" s="464"/>
    </row>
    <row r="508">
      <c r="G508" s="399"/>
      <c r="I508" s="399"/>
      <c r="K508" s="399"/>
      <c r="M508" s="399"/>
      <c r="O508" s="399"/>
      <c r="P508" s="464"/>
    </row>
    <row r="509">
      <c r="G509" s="399"/>
      <c r="I509" s="399"/>
      <c r="K509" s="399"/>
      <c r="M509" s="399"/>
      <c r="O509" s="399"/>
      <c r="P509" s="464"/>
    </row>
    <row r="510">
      <c r="G510" s="399"/>
      <c r="I510" s="399"/>
      <c r="K510" s="399"/>
      <c r="M510" s="399"/>
      <c r="O510" s="399"/>
      <c r="P510" s="464"/>
    </row>
    <row r="511">
      <c r="G511" s="399"/>
      <c r="I511" s="399"/>
      <c r="K511" s="399"/>
      <c r="M511" s="399"/>
      <c r="O511" s="399"/>
      <c r="P511" s="464"/>
    </row>
    <row r="512">
      <c r="G512" s="399"/>
      <c r="I512" s="399"/>
      <c r="K512" s="399"/>
      <c r="M512" s="399"/>
      <c r="O512" s="399"/>
      <c r="P512" s="464"/>
    </row>
    <row r="513">
      <c r="G513" s="399"/>
      <c r="I513" s="399"/>
      <c r="K513" s="399"/>
      <c r="M513" s="399"/>
      <c r="O513" s="399"/>
      <c r="P513" s="464"/>
    </row>
    <row r="514">
      <c r="G514" s="399"/>
      <c r="I514" s="399"/>
      <c r="K514" s="399"/>
      <c r="M514" s="399"/>
      <c r="O514" s="399"/>
      <c r="P514" s="464"/>
    </row>
    <row r="515">
      <c r="G515" s="399"/>
      <c r="I515" s="399"/>
      <c r="K515" s="399"/>
      <c r="M515" s="399"/>
      <c r="O515" s="399"/>
      <c r="P515" s="464"/>
    </row>
    <row r="516">
      <c r="G516" s="399"/>
      <c r="I516" s="399"/>
      <c r="K516" s="399"/>
      <c r="M516" s="399"/>
      <c r="O516" s="399"/>
      <c r="P516" s="464"/>
    </row>
    <row r="517">
      <c r="G517" s="399"/>
      <c r="I517" s="399"/>
      <c r="K517" s="399"/>
      <c r="M517" s="399"/>
      <c r="O517" s="399"/>
      <c r="P517" s="464"/>
    </row>
    <row r="518">
      <c r="G518" s="399"/>
      <c r="I518" s="399"/>
      <c r="K518" s="399"/>
      <c r="M518" s="399"/>
      <c r="O518" s="399"/>
      <c r="P518" s="464"/>
    </row>
    <row r="519">
      <c r="G519" s="399"/>
      <c r="I519" s="399"/>
      <c r="K519" s="399"/>
      <c r="M519" s="399"/>
      <c r="O519" s="399"/>
      <c r="P519" s="464"/>
    </row>
    <row r="520">
      <c r="G520" s="399"/>
      <c r="I520" s="399"/>
      <c r="K520" s="399"/>
      <c r="M520" s="399"/>
      <c r="O520" s="399"/>
      <c r="P520" s="464"/>
    </row>
    <row r="521">
      <c r="G521" s="399"/>
      <c r="I521" s="399"/>
      <c r="K521" s="399"/>
      <c r="M521" s="399"/>
      <c r="O521" s="399"/>
      <c r="P521" s="464"/>
    </row>
    <row r="522">
      <c r="G522" s="399"/>
      <c r="I522" s="399"/>
      <c r="K522" s="399"/>
      <c r="M522" s="399"/>
      <c r="O522" s="399"/>
      <c r="P522" s="464"/>
    </row>
    <row r="523">
      <c r="G523" s="399"/>
      <c r="I523" s="399"/>
      <c r="K523" s="399"/>
      <c r="M523" s="399"/>
      <c r="O523" s="399"/>
      <c r="P523" s="464"/>
    </row>
    <row r="524">
      <c r="G524" s="399"/>
      <c r="I524" s="399"/>
      <c r="K524" s="399"/>
      <c r="M524" s="399"/>
      <c r="O524" s="399"/>
      <c r="P524" s="464"/>
    </row>
    <row r="525">
      <c r="G525" s="399"/>
      <c r="I525" s="399"/>
      <c r="K525" s="399"/>
      <c r="M525" s="399"/>
      <c r="O525" s="399"/>
      <c r="P525" s="464"/>
    </row>
    <row r="526">
      <c r="G526" s="399"/>
      <c r="I526" s="399"/>
      <c r="K526" s="399"/>
      <c r="M526" s="399"/>
      <c r="O526" s="399"/>
      <c r="P526" s="464"/>
    </row>
    <row r="527">
      <c r="G527" s="399"/>
      <c r="I527" s="399"/>
      <c r="K527" s="399"/>
      <c r="M527" s="399"/>
      <c r="O527" s="399"/>
      <c r="P527" s="464"/>
    </row>
    <row r="528">
      <c r="G528" s="399"/>
      <c r="I528" s="399"/>
      <c r="K528" s="399"/>
      <c r="M528" s="399"/>
      <c r="O528" s="399"/>
      <c r="P528" s="464"/>
    </row>
    <row r="529">
      <c r="G529" s="399"/>
      <c r="I529" s="399"/>
      <c r="K529" s="399"/>
      <c r="M529" s="399"/>
      <c r="O529" s="399"/>
      <c r="P529" s="464"/>
    </row>
    <row r="530">
      <c r="G530" s="399"/>
      <c r="I530" s="399"/>
      <c r="K530" s="399"/>
      <c r="M530" s="399"/>
      <c r="O530" s="399"/>
      <c r="P530" s="464"/>
    </row>
    <row r="531">
      <c r="G531" s="399"/>
      <c r="I531" s="399"/>
      <c r="K531" s="399"/>
      <c r="M531" s="399"/>
      <c r="O531" s="399"/>
      <c r="P531" s="464"/>
    </row>
    <row r="532">
      <c r="G532" s="399"/>
      <c r="I532" s="399"/>
      <c r="K532" s="399"/>
      <c r="M532" s="399"/>
      <c r="O532" s="399"/>
      <c r="P532" s="464"/>
    </row>
    <row r="533">
      <c r="G533" s="399"/>
      <c r="I533" s="399"/>
      <c r="K533" s="399"/>
      <c r="M533" s="399"/>
      <c r="O533" s="399"/>
      <c r="P533" s="464"/>
    </row>
    <row r="534">
      <c r="G534" s="399"/>
      <c r="I534" s="399"/>
      <c r="K534" s="399"/>
      <c r="M534" s="399"/>
      <c r="O534" s="399"/>
      <c r="P534" s="464"/>
    </row>
    <row r="535">
      <c r="G535" s="399"/>
      <c r="I535" s="399"/>
      <c r="K535" s="399"/>
      <c r="M535" s="399"/>
      <c r="O535" s="399"/>
      <c r="P535" s="464"/>
    </row>
    <row r="536">
      <c r="G536" s="399"/>
      <c r="I536" s="399"/>
      <c r="K536" s="399"/>
      <c r="M536" s="399"/>
      <c r="O536" s="399"/>
      <c r="P536" s="464"/>
    </row>
    <row r="537">
      <c r="G537" s="399"/>
      <c r="I537" s="399"/>
      <c r="K537" s="399"/>
      <c r="M537" s="399"/>
      <c r="O537" s="399"/>
      <c r="P537" s="464"/>
    </row>
    <row r="538">
      <c r="G538" s="399"/>
      <c r="I538" s="399"/>
      <c r="K538" s="399"/>
      <c r="M538" s="399"/>
      <c r="O538" s="399"/>
      <c r="P538" s="464"/>
    </row>
    <row r="539">
      <c r="G539" s="399"/>
      <c r="I539" s="399"/>
      <c r="K539" s="399"/>
      <c r="M539" s="399"/>
      <c r="O539" s="399"/>
      <c r="P539" s="464"/>
    </row>
    <row r="540">
      <c r="G540" s="399"/>
      <c r="I540" s="399"/>
      <c r="K540" s="399"/>
      <c r="M540" s="399"/>
      <c r="O540" s="399"/>
      <c r="P540" s="464"/>
    </row>
    <row r="541">
      <c r="G541" s="399"/>
      <c r="I541" s="399"/>
      <c r="K541" s="399"/>
      <c r="M541" s="399"/>
      <c r="O541" s="399"/>
      <c r="P541" s="464"/>
    </row>
    <row r="542">
      <c r="G542" s="399"/>
      <c r="I542" s="399"/>
      <c r="K542" s="399"/>
      <c r="M542" s="399"/>
      <c r="O542" s="399"/>
      <c r="P542" s="464"/>
    </row>
    <row r="543">
      <c r="G543" s="399"/>
      <c r="I543" s="399"/>
      <c r="K543" s="399"/>
      <c r="M543" s="399"/>
      <c r="O543" s="399"/>
      <c r="P543" s="464"/>
    </row>
    <row r="544">
      <c r="G544" s="399"/>
      <c r="I544" s="399"/>
      <c r="K544" s="399"/>
      <c r="M544" s="399"/>
      <c r="O544" s="399"/>
      <c r="P544" s="464"/>
    </row>
    <row r="545">
      <c r="G545" s="399"/>
      <c r="I545" s="399"/>
      <c r="K545" s="399"/>
      <c r="M545" s="399"/>
      <c r="O545" s="399"/>
      <c r="P545" s="464"/>
    </row>
    <row r="546">
      <c r="G546" s="399"/>
      <c r="I546" s="399"/>
      <c r="K546" s="399"/>
      <c r="M546" s="399"/>
      <c r="O546" s="399"/>
      <c r="P546" s="464"/>
    </row>
    <row r="547">
      <c r="G547" s="399"/>
      <c r="I547" s="399"/>
      <c r="K547" s="399"/>
      <c r="M547" s="399"/>
      <c r="O547" s="399"/>
      <c r="P547" s="464"/>
    </row>
    <row r="548">
      <c r="G548" s="399"/>
      <c r="I548" s="399"/>
      <c r="K548" s="399"/>
      <c r="M548" s="399"/>
      <c r="O548" s="399"/>
      <c r="P548" s="464"/>
    </row>
    <row r="549">
      <c r="G549" s="399"/>
      <c r="I549" s="399"/>
      <c r="K549" s="399"/>
      <c r="M549" s="399"/>
      <c r="O549" s="399"/>
      <c r="P549" s="464"/>
    </row>
    <row r="550">
      <c r="G550" s="399"/>
      <c r="I550" s="399"/>
      <c r="K550" s="399"/>
      <c r="M550" s="399"/>
      <c r="O550" s="399"/>
      <c r="P550" s="464"/>
    </row>
    <row r="551">
      <c r="G551" s="399"/>
      <c r="I551" s="399"/>
      <c r="K551" s="399"/>
      <c r="M551" s="399"/>
      <c r="O551" s="399"/>
      <c r="P551" s="464"/>
    </row>
    <row r="552">
      <c r="G552" s="399"/>
      <c r="I552" s="399"/>
      <c r="K552" s="399"/>
      <c r="M552" s="399"/>
      <c r="O552" s="399"/>
      <c r="P552" s="464"/>
    </row>
    <row r="553">
      <c r="G553" s="399"/>
      <c r="I553" s="399"/>
      <c r="K553" s="399"/>
      <c r="M553" s="399"/>
      <c r="O553" s="399"/>
      <c r="P553" s="464"/>
    </row>
    <row r="554">
      <c r="G554" s="399"/>
      <c r="I554" s="399"/>
      <c r="K554" s="399"/>
      <c r="M554" s="399"/>
      <c r="O554" s="399"/>
      <c r="P554" s="464"/>
    </row>
    <row r="555">
      <c r="G555" s="399"/>
      <c r="I555" s="399"/>
      <c r="K555" s="399"/>
      <c r="M555" s="399"/>
      <c r="O555" s="399"/>
      <c r="P555" s="464"/>
    </row>
    <row r="556">
      <c r="G556" s="399"/>
      <c r="I556" s="399"/>
      <c r="K556" s="399"/>
      <c r="M556" s="399"/>
      <c r="O556" s="399"/>
      <c r="P556" s="464"/>
    </row>
    <row r="557">
      <c r="G557" s="399"/>
      <c r="I557" s="399"/>
      <c r="K557" s="399"/>
      <c r="M557" s="399"/>
      <c r="O557" s="399"/>
      <c r="P557" s="464"/>
    </row>
    <row r="558">
      <c r="G558" s="399"/>
      <c r="I558" s="399"/>
      <c r="K558" s="399"/>
      <c r="M558" s="399"/>
      <c r="O558" s="399"/>
      <c r="P558" s="464"/>
    </row>
    <row r="559">
      <c r="G559" s="399"/>
      <c r="I559" s="399"/>
      <c r="K559" s="399"/>
      <c r="M559" s="399"/>
      <c r="O559" s="399"/>
      <c r="P559" s="464"/>
    </row>
    <row r="560">
      <c r="G560" s="399"/>
      <c r="I560" s="399"/>
      <c r="K560" s="399"/>
      <c r="M560" s="399"/>
      <c r="O560" s="399"/>
      <c r="P560" s="464"/>
    </row>
    <row r="561">
      <c r="G561" s="399"/>
      <c r="I561" s="399"/>
      <c r="K561" s="399"/>
      <c r="M561" s="399"/>
      <c r="O561" s="399"/>
      <c r="P561" s="464"/>
    </row>
    <row r="562">
      <c r="G562" s="399"/>
      <c r="I562" s="399"/>
      <c r="K562" s="399"/>
      <c r="M562" s="399"/>
      <c r="O562" s="399"/>
      <c r="P562" s="464"/>
    </row>
    <row r="563">
      <c r="G563" s="399"/>
      <c r="I563" s="399"/>
      <c r="K563" s="399"/>
      <c r="M563" s="399"/>
      <c r="O563" s="399"/>
      <c r="P563" s="464"/>
    </row>
    <row r="564">
      <c r="G564" s="399"/>
      <c r="I564" s="399"/>
      <c r="K564" s="399"/>
      <c r="M564" s="399"/>
      <c r="O564" s="399"/>
      <c r="P564" s="464"/>
    </row>
    <row r="565">
      <c r="G565" s="399"/>
      <c r="I565" s="399"/>
      <c r="K565" s="399"/>
      <c r="M565" s="399"/>
      <c r="O565" s="399"/>
      <c r="P565" s="464"/>
    </row>
    <row r="566">
      <c r="G566" s="399"/>
      <c r="I566" s="399"/>
      <c r="K566" s="399"/>
      <c r="M566" s="399"/>
      <c r="O566" s="399"/>
      <c r="P566" s="464"/>
    </row>
    <row r="567">
      <c r="G567" s="399"/>
      <c r="I567" s="399"/>
      <c r="K567" s="399"/>
      <c r="M567" s="399"/>
      <c r="O567" s="399"/>
      <c r="P567" s="464"/>
    </row>
    <row r="568">
      <c r="G568" s="399"/>
      <c r="I568" s="399"/>
      <c r="K568" s="399"/>
      <c r="M568" s="399"/>
      <c r="O568" s="399"/>
      <c r="P568" s="464"/>
    </row>
    <row r="569">
      <c r="G569" s="399"/>
      <c r="I569" s="399"/>
      <c r="K569" s="399"/>
      <c r="M569" s="399"/>
      <c r="O569" s="399"/>
      <c r="P569" s="464"/>
    </row>
    <row r="570">
      <c r="G570" s="399"/>
      <c r="I570" s="399"/>
      <c r="K570" s="399"/>
      <c r="M570" s="399"/>
      <c r="O570" s="399"/>
      <c r="P570" s="464"/>
    </row>
    <row r="571">
      <c r="G571" s="399"/>
      <c r="I571" s="399"/>
      <c r="K571" s="399"/>
      <c r="M571" s="399"/>
      <c r="O571" s="399"/>
      <c r="P571" s="464"/>
    </row>
    <row r="572">
      <c r="G572" s="399"/>
      <c r="I572" s="399"/>
      <c r="K572" s="399"/>
      <c r="M572" s="399"/>
      <c r="O572" s="399"/>
      <c r="P572" s="464"/>
    </row>
    <row r="573">
      <c r="G573" s="399"/>
      <c r="I573" s="399"/>
      <c r="K573" s="399"/>
      <c r="M573" s="399"/>
      <c r="O573" s="399"/>
      <c r="P573" s="464"/>
    </row>
    <row r="574">
      <c r="G574" s="399"/>
      <c r="I574" s="399"/>
      <c r="K574" s="399"/>
      <c r="M574" s="399"/>
      <c r="O574" s="399"/>
      <c r="P574" s="464"/>
    </row>
    <row r="575">
      <c r="G575" s="399"/>
      <c r="I575" s="399"/>
      <c r="K575" s="399"/>
      <c r="M575" s="399"/>
      <c r="O575" s="399"/>
      <c r="P575" s="464"/>
    </row>
    <row r="576">
      <c r="G576" s="399"/>
      <c r="I576" s="399"/>
      <c r="K576" s="399"/>
      <c r="M576" s="399"/>
      <c r="O576" s="399"/>
      <c r="P576" s="464"/>
    </row>
    <row r="577">
      <c r="G577" s="399"/>
      <c r="I577" s="399"/>
      <c r="K577" s="399"/>
      <c r="M577" s="399"/>
      <c r="O577" s="399"/>
      <c r="P577" s="464"/>
    </row>
    <row r="578">
      <c r="G578" s="399"/>
      <c r="I578" s="399"/>
      <c r="K578" s="399"/>
      <c r="M578" s="399"/>
      <c r="O578" s="399"/>
      <c r="P578" s="464"/>
    </row>
    <row r="579">
      <c r="G579" s="399"/>
      <c r="I579" s="399"/>
      <c r="K579" s="399"/>
      <c r="M579" s="399"/>
      <c r="O579" s="399"/>
      <c r="P579" s="464"/>
    </row>
    <row r="580">
      <c r="G580" s="399"/>
      <c r="I580" s="399"/>
      <c r="K580" s="399"/>
      <c r="M580" s="399"/>
      <c r="O580" s="399"/>
      <c r="P580" s="464"/>
    </row>
    <row r="581">
      <c r="G581" s="399"/>
      <c r="I581" s="399"/>
      <c r="K581" s="399"/>
      <c r="M581" s="399"/>
      <c r="O581" s="399"/>
      <c r="P581" s="464"/>
    </row>
    <row r="582">
      <c r="G582" s="399"/>
      <c r="I582" s="399"/>
      <c r="K582" s="399"/>
      <c r="M582" s="399"/>
      <c r="O582" s="399"/>
      <c r="P582" s="464"/>
    </row>
    <row r="583">
      <c r="G583" s="399"/>
      <c r="I583" s="399"/>
      <c r="K583" s="399"/>
      <c r="M583" s="399"/>
      <c r="O583" s="399"/>
      <c r="P583" s="464"/>
    </row>
    <row r="584">
      <c r="G584" s="399"/>
      <c r="I584" s="399"/>
      <c r="K584" s="399"/>
      <c r="M584" s="399"/>
      <c r="O584" s="399"/>
      <c r="P584" s="464"/>
    </row>
    <row r="585">
      <c r="G585" s="399"/>
      <c r="I585" s="399"/>
      <c r="K585" s="399"/>
      <c r="M585" s="399"/>
      <c r="O585" s="399"/>
      <c r="P585" s="464"/>
    </row>
    <row r="586">
      <c r="G586" s="399"/>
      <c r="I586" s="399"/>
      <c r="K586" s="399"/>
      <c r="M586" s="399"/>
      <c r="O586" s="399"/>
      <c r="P586" s="464"/>
    </row>
    <row r="587">
      <c r="G587" s="399"/>
      <c r="I587" s="399"/>
      <c r="K587" s="399"/>
      <c r="M587" s="399"/>
      <c r="O587" s="399"/>
      <c r="P587" s="464"/>
    </row>
    <row r="588">
      <c r="G588" s="399"/>
      <c r="I588" s="399"/>
      <c r="K588" s="399"/>
      <c r="M588" s="399"/>
      <c r="O588" s="399"/>
      <c r="P588" s="464"/>
    </row>
    <row r="589">
      <c r="G589" s="399"/>
      <c r="I589" s="399"/>
      <c r="K589" s="399"/>
      <c r="M589" s="399"/>
      <c r="O589" s="399"/>
      <c r="P589" s="464"/>
    </row>
    <row r="590">
      <c r="G590" s="399"/>
      <c r="I590" s="399"/>
      <c r="K590" s="399"/>
      <c r="M590" s="399"/>
      <c r="O590" s="399"/>
      <c r="P590" s="464"/>
    </row>
    <row r="591">
      <c r="G591" s="399"/>
      <c r="I591" s="399"/>
      <c r="K591" s="399"/>
      <c r="M591" s="399"/>
      <c r="O591" s="399"/>
      <c r="P591" s="464"/>
    </row>
    <row r="592">
      <c r="G592" s="399"/>
      <c r="I592" s="399"/>
      <c r="K592" s="399"/>
      <c r="M592" s="399"/>
      <c r="O592" s="399"/>
      <c r="P592" s="464"/>
    </row>
    <row r="593">
      <c r="G593" s="399"/>
      <c r="I593" s="399"/>
      <c r="K593" s="399"/>
      <c r="M593" s="399"/>
      <c r="O593" s="399"/>
      <c r="P593" s="464"/>
    </row>
    <row r="594">
      <c r="G594" s="399"/>
      <c r="I594" s="399"/>
      <c r="K594" s="399"/>
      <c r="M594" s="399"/>
      <c r="O594" s="399"/>
      <c r="P594" s="464"/>
    </row>
    <row r="595">
      <c r="G595" s="399"/>
      <c r="I595" s="399"/>
      <c r="K595" s="399"/>
      <c r="M595" s="399"/>
      <c r="O595" s="399"/>
      <c r="P595" s="464"/>
    </row>
    <row r="596">
      <c r="G596" s="399"/>
      <c r="I596" s="399"/>
      <c r="K596" s="399"/>
      <c r="M596" s="399"/>
      <c r="O596" s="399"/>
      <c r="P596" s="464"/>
    </row>
    <row r="597">
      <c r="G597" s="399"/>
      <c r="I597" s="399"/>
      <c r="K597" s="399"/>
      <c r="M597" s="399"/>
      <c r="O597" s="399"/>
      <c r="P597" s="464"/>
    </row>
    <row r="598">
      <c r="G598" s="399"/>
      <c r="I598" s="399"/>
      <c r="K598" s="399"/>
      <c r="M598" s="399"/>
      <c r="O598" s="399"/>
      <c r="P598" s="464"/>
    </row>
    <row r="599">
      <c r="G599" s="399"/>
      <c r="I599" s="399"/>
      <c r="K599" s="399"/>
      <c r="M599" s="399"/>
      <c r="O599" s="399"/>
      <c r="P599" s="464"/>
    </row>
    <row r="600">
      <c r="G600" s="399"/>
      <c r="I600" s="399"/>
      <c r="K600" s="399"/>
      <c r="M600" s="399"/>
      <c r="O600" s="399"/>
      <c r="P600" s="464"/>
    </row>
    <row r="601">
      <c r="G601" s="399"/>
      <c r="I601" s="399"/>
      <c r="K601" s="399"/>
      <c r="M601" s="399"/>
      <c r="O601" s="399"/>
      <c r="P601" s="464"/>
    </row>
    <row r="602">
      <c r="G602" s="399"/>
      <c r="I602" s="399"/>
      <c r="K602" s="399"/>
      <c r="M602" s="399"/>
      <c r="O602" s="399"/>
      <c r="P602" s="464"/>
    </row>
    <row r="603">
      <c r="G603" s="399"/>
      <c r="I603" s="399"/>
      <c r="K603" s="399"/>
      <c r="M603" s="399"/>
      <c r="O603" s="399"/>
      <c r="P603" s="464"/>
    </row>
    <row r="604">
      <c r="G604" s="399"/>
      <c r="I604" s="399"/>
      <c r="K604" s="399"/>
      <c r="M604" s="399"/>
      <c r="O604" s="399"/>
      <c r="P604" s="464"/>
    </row>
    <row r="605">
      <c r="G605" s="399"/>
      <c r="I605" s="399"/>
      <c r="K605" s="399"/>
      <c r="M605" s="399"/>
      <c r="O605" s="399"/>
      <c r="P605" s="464"/>
    </row>
    <row r="606">
      <c r="G606" s="399"/>
      <c r="I606" s="399"/>
      <c r="K606" s="399"/>
      <c r="M606" s="399"/>
      <c r="O606" s="399"/>
      <c r="P606" s="464"/>
    </row>
    <row r="607">
      <c r="G607" s="399"/>
      <c r="I607" s="399"/>
      <c r="K607" s="399"/>
      <c r="M607" s="399"/>
      <c r="O607" s="399"/>
      <c r="P607" s="464"/>
    </row>
    <row r="608">
      <c r="G608" s="399"/>
      <c r="I608" s="399"/>
      <c r="K608" s="399"/>
      <c r="M608" s="399"/>
      <c r="O608" s="399"/>
      <c r="P608" s="464"/>
    </row>
    <row r="609">
      <c r="G609" s="399"/>
      <c r="I609" s="399"/>
      <c r="K609" s="399"/>
      <c r="M609" s="399"/>
      <c r="O609" s="399"/>
      <c r="P609" s="464"/>
    </row>
    <row r="610">
      <c r="G610" s="399"/>
      <c r="I610" s="399"/>
      <c r="K610" s="399"/>
      <c r="M610" s="399"/>
      <c r="O610" s="399"/>
      <c r="P610" s="464"/>
    </row>
    <row r="611">
      <c r="G611" s="399"/>
      <c r="I611" s="399"/>
      <c r="K611" s="399"/>
      <c r="M611" s="399"/>
      <c r="O611" s="399"/>
      <c r="P611" s="464"/>
    </row>
    <row r="612">
      <c r="G612" s="399"/>
      <c r="I612" s="399"/>
      <c r="K612" s="399"/>
      <c r="M612" s="399"/>
      <c r="O612" s="399"/>
      <c r="P612" s="464"/>
    </row>
    <row r="613">
      <c r="G613" s="399"/>
      <c r="I613" s="399"/>
      <c r="K613" s="399"/>
      <c r="M613" s="399"/>
      <c r="O613" s="399"/>
      <c r="P613" s="464"/>
    </row>
    <row r="614">
      <c r="G614" s="399"/>
      <c r="I614" s="399"/>
      <c r="K614" s="399"/>
      <c r="M614" s="399"/>
      <c r="O614" s="399"/>
      <c r="P614" s="464"/>
    </row>
    <row r="615">
      <c r="G615" s="399"/>
      <c r="I615" s="399"/>
      <c r="K615" s="399"/>
      <c r="M615" s="399"/>
      <c r="O615" s="399"/>
      <c r="P615" s="464"/>
    </row>
    <row r="616">
      <c r="G616" s="399"/>
      <c r="I616" s="399"/>
      <c r="K616" s="399"/>
      <c r="M616" s="399"/>
      <c r="O616" s="399"/>
      <c r="P616" s="464"/>
    </row>
    <row r="617">
      <c r="G617" s="399"/>
      <c r="I617" s="399"/>
      <c r="K617" s="399"/>
      <c r="M617" s="399"/>
      <c r="O617" s="399"/>
      <c r="P617" s="464"/>
    </row>
    <row r="618">
      <c r="G618" s="399"/>
      <c r="I618" s="399"/>
      <c r="K618" s="399"/>
      <c r="M618" s="399"/>
      <c r="O618" s="399"/>
      <c r="P618" s="464"/>
    </row>
    <row r="619">
      <c r="G619" s="399"/>
      <c r="I619" s="399"/>
      <c r="K619" s="399"/>
      <c r="M619" s="399"/>
      <c r="O619" s="399"/>
      <c r="P619" s="464"/>
    </row>
    <row r="620">
      <c r="G620" s="399"/>
      <c r="I620" s="399"/>
      <c r="K620" s="399"/>
      <c r="M620" s="399"/>
      <c r="O620" s="399"/>
      <c r="P620" s="464"/>
    </row>
    <row r="621">
      <c r="G621" s="399"/>
      <c r="I621" s="399"/>
      <c r="K621" s="399"/>
      <c r="M621" s="399"/>
      <c r="O621" s="399"/>
      <c r="P621" s="464"/>
    </row>
    <row r="622">
      <c r="G622" s="399"/>
      <c r="I622" s="399"/>
      <c r="K622" s="399"/>
      <c r="M622" s="399"/>
      <c r="O622" s="399"/>
      <c r="P622" s="464"/>
    </row>
    <row r="623">
      <c r="G623" s="399"/>
      <c r="I623" s="399"/>
      <c r="K623" s="399"/>
      <c r="M623" s="399"/>
      <c r="O623" s="399"/>
      <c r="P623" s="464"/>
    </row>
    <row r="624">
      <c r="G624" s="399"/>
      <c r="I624" s="399"/>
      <c r="K624" s="399"/>
      <c r="M624" s="399"/>
      <c r="O624" s="399"/>
      <c r="P624" s="464"/>
    </row>
    <row r="625">
      <c r="G625" s="399"/>
      <c r="I625" s="399"/>
      <c r="K625" s="399"/>
      <c r="M625" s="399"/>
      <c r="O625" s="399"/>
      <c r="P625" s="464"/>
    </row>
    <row r="626">
      <c r="G626" s="399"/>
      <c r="I626" s="399"/>
      <c r="K626" s="399"/>
      <c r="M626" s="399"/>
      <c r="O626" s="399"/>
      <c r="P626" s="464"/>
    </row>
    <row r="627">
      <c r="G627" s="399"/>
      <c r="I627" s="399"/>
      <c r="K627" s="399"/>
      <c r="M627" s="399"/>
      <c r="O627" s="399"/>
      <c r="P627" s="464"/>
    </row>
    <row r="628">
      <c r="G628" s="399"/>
      <c r="I628" s="399"/>
      <c r="K628" s="399"/>
      <c r="M628" s="399"/>
      <c r="O628" s="399"/>
      <c r="P628" s="464"/>
    </row>
    <row r="629">
      <c r="G629" s="399"/>
      <c r="I629" s="399"/>
      <c r="K629" s="399"/>
      <c r="M629" s="399"/>
      <c r="O629" s="399"/>
      <c r="P629" s="464"/>
    </row>
    <row r="630">
      <c r="G630" s="399"/>
      <c r="I630" s="399"/>
      <c r="K630" s="399"/>
      <c r="M630" s="399"/>
      <c r="O630" s="399"/>
      <c r="P630" s="464"/>
    </row>
    <row r="631">
      <c r="G631" s="399"/>
      <c r="I631" s="399"/>
      <c r="K631" s="399"/>
      <c r="M631" s="399"/>
      <c r="O631" s="399"/>
      <c r="P631" s="464"/>
    </row>
    <row r="632">
      <c r="G632" s="399"/>
      <c r="I632" s="399"/>
      <c r="K632" s="399"/>
      <c r="M632" s="399"/>
      <c r="O632" s="399"/>
      <c r="P632" s="464"/>
    </row>
    <row r="633">
      <c r="G633" s="399"/>
      <c r="I633" s="399"/>
      <c r="K633" s="399"/>
      <c r="M633" s="399"/>
      <c r="O633" s="399"/>
      <c r="P633" s="464"/>
    </row>
    <row r="634">
      <c r="G634" s="399"/>
      <c r="I634" s="399"/>
      <c r="K634" s="399"/>
      <c r="M634" s="399"/>
      <c r="O634" s="399"/>
      <c r="P634" s="464"/>
    </row>
    <row r="635">
      <c r="G635" s="399"/>
      <c r="I635" s="399"/>
      <c r="K635" s="399"/>
      <c r="M635" s="399"/>
      <c r="O635" s="399"/>
      <c r="P635" s="464"/>
    </row>
    <row r="636">
      <c r="G636" s="399"/>
      <c r="I636" s="399"/>
      <c r="K636" s="399"/>
      <c r="M636" s="399"/>
      <c r="O636" s="399"/>
      <c r="P636" s="464"/>
    </row>
    <row r="637">
      <c r="G637" s="399"/>
      <c r="I637" s="399"/>
      <c r="K637" s="399"/>
      <c r="M637" s="399"/>
      <c r="O637" s="399"/>
      <c r="P637" s="464"/>
    </row>
    <row r="638">
      <c r="G638" s="399"/>
      <c r="I638" s="399"/>
      <c r="K638" s="399"/>
      <c r="M638" s="399"/>
      <c r="O638" s="399"/>
      <c r="P638" s="464"/>
    </row>
    <row r="639">
      <c r="G639" s="399"/>
      <c r="I639" s="399"/>
      <c r="K639" s="399"/>
      <c r="M639" s="399"/>
      <c r="O639" s="399"/>
      <c r="P639" s="464"/>
    </row>
    <row r="640">
      <c r="G640" s="399"/>
      <c r="I640" s="399"/>
      <c r="K640" s="399"/>
      <c r="M640" s="399"/>
      <c r="O640" s="399"/>
      <c r="P640" s="464"/>
    </row>
    <row r="641">
      <c r="G641" s="399"/>
      <c r="I641" s="399"/>
      <c r="K641" s="399"/>
      <c r="M641" s="399"/>
      <c r="O641" s="399"/>
      <c r="P641" s="464"/>
    </row>
    <row r="642">
      <c r="G642" s="399"/>
      <c r="I642" s="399"/>
      <c r="K642" s="399"/>
      <c r="M642" s="399"/>
      <c r="O642" s="399"/>
      <c r="P642" s="464"/>
    </row>
    <row r="643">
      <c r="G643" s="399"/>
      <c r="I643" s="399"/>
      <c r="K643" s="399"/>
      <c r="M643" s="399"/>
      <c r="O643" s="399"/>
      <c r="P643" s="464"/>
    </row>
    <row r="644">
      <c r="G644" s="399"/>
      <c r="I644" s="399"/>
      <c r="K644" s="399"/>
      <c r="M644" s="399"/>
      <c r="O644" s="399"/>
      <c r="P644" s="464"/>
    </row>
    <row r="645">
      <c r="G645" s="399"/>
      <c r="I645" s="399"/>
      <c r="K645" s="399"/>
      <c r="M645" s="399"/>
      <c r="O645" s="399"/>
      <c r="P645" s="464"/>
    </row>
    <row r="646">
      <c r="G646" s="399"/>
      <c r="I646" s="399"/>
      <c r="K646" s="399"/>
      <c r="M646" s="399"/>
      <c r="O646" s="399"/>
      <c r="P646" s="464"/>
    </row>
    <row r="647">
      <c r="G647" s="399"/>
      <c r="I647" s="399"/>
      <c r="K647" s="399"/>
      <c r="M647" s="399"/>
      <c r="O647" s="399"/>
      <c r="P647" s="464"/>
    </row>
    <row r="648">
      <c r="G648" s="399"/>
      <c r="I648" s="399"/>
      <c r="K648" s="399"/>
      <c r="M648" s="399"/>
      <c r="O648" s="399"/>
      <c r="P648" s="464"/>
    </row>
    <row r="649">
      <c r="G649" s="399"/>
      <c r="I649" s="399"/>
      <c r="K649" s="399"/>
      <c r="M649" s="399"/>
      <c r="O649" s="399"/>
      <c r="P649" s="464"/>
    </row>
    <row r="650">
      <c r="G650" s="399"/>
      <c r="I650" s="399"/>
      <c r="K650" s="399"/>
      <c r="M650" s="399"/>
      <c r="O650" s="399"/>
      <c r="P650" s="464"/>
    </row>
    <row r="651">
      <c r="G651" s="399"/>
      <c r="I651" s="399"/>
      <c r="K651" s="399"/>
      <c r="M651" s="399"/>
      <c r="O651" s="399"/>
      <c r="P651" s="464"/>
    </row>
    <row r="652">
      <c r="G652" s="399"/>
      <c r="I652" s="399"/>
      <c r="K652" s="399"/>
      <c r="M652" s="399"/>
      <c r="O652" s="399"/>
      <c r="P652" s="464"/>
    </row>
    <row r="653">
      <c r="G653" s="399"/>
      <c r="I653" s="399"/>
      <c r="K653" s="399"/>
      <c r="M653" s="399"/>
      <c r="O653" s="399"/>
      <c r="P653" s="464"/>
    </row>
    <row r="654">
      <c r="G654" s="399"/>
      <c r="I654" s="399"/>
      <c r="K654" s="399"/>
      <c r="M654" s="399"/>
      <c r="O654" s="399"/>
      <c r="P654" s="464"/>
    </row>
    <row r="655">
      <c r="G655" s="399"/>
      <c r="I655" s="399"/>
      <c r="K655" s="399"/>
      <c r="M655" s="399"/>
      <c r="O655" s="399"/>
      <c r="P655" s="464"/>
    </row>
    <row r="656">
      <c r="G656" s="399"/>
      <c r="I656" s="399"/>
      <c r="K656" s="399"/>
      <c r="M656" s="399"/>
      <c r="O656" s="399"/>
      <c r="P656" s="464"/>
    </row>
    <row r="657">
      <c r="G657" s="399"/>
      <c r="I657" s="399"/>
      <c r="K657" s="399"/>
      <c r="M657" s="399"/>
      <c r="O657" s="399"/>
      <c r="P657" s="464"/>
    </row>
    <row r="658">
      <c r="G658" s="399"/>
      <c r="I658" s="399"/>
      <c r="K658" s="399"/>
      <c r="M658" s="399"/>
      <c r="O658" s="399"/>
      <c r="P658" s="464"/>
    </row>
    <row r="659">
      <c r="G659" s="399"/>
      <c r="I659" s="399"/>
      <c r="K659" s="399"/>
      <c r="M659" s="399"/>
      <c r="O659" s="399"/>
      <c r="P659" s="464"/>
    </row>
    <row r="660">
      <c r="G660" s="399"/>
      <c r="I660" s="399"/>
      <c r="K660" s="399"/>
      <c r="M660" s="399"/>
      <c r="O660" s="399"/>
      <c r="P660" s="464"/>
    </row>
    <row r="661">
      <c r="G661" s="399"/>
      <c r="I661" s="399"/>
      <c r="K661" s="399"/>
      <c r="M661" s="399"/>
      <c r="O661" s="399"/>
      <c r="P661" s="464"/>
    </row>
    <row r="662">
      <c r="G662" s="399"/>
      <c r="I662" s="399"/>
      <c r="K662" s="399"/>
      <c r="M662" s="399"/>
      <c r="O662" s="399"/>
      <c r="P662" s="464"/>
    </row>
    <row r="663">
      <c r="G663" s="399"/>
      <c r="I663" s="399"/>
      <c r="K663" s="399"/>
      <c r="M663" s="399"/>
      <c r="O663" s="399"/>
      <c r="P663" s="464"/>
    </row>
    <row r="664">
      <c r="G664" s="399"/>
      <c r="I664" s="399"/>
      <c r="K664" s="399"/>
      <c r="M664" s="399"/>
      <c r="O664" s="399"/>
      <c r="P664" s="464"/>
    </row>
    <row r="665">
      <c r="G665" s="399"/>
      <c r="I665" s="399"/>
      <c r="K665" s="399"/>
      <c r="M665" s="399"/>
      <c r="O665" s="399"/>
      <c r="P665" s="464"/>
    </row>
    <row r="666">
      <c r="G666" s="399"/>
      <c r="I666" s="399"/>
      <c r="K666" s="399"/>
      <c r="M666" s="399"/>
      <c r="O666" s="399"/>
      <c r="P666" s="464"/>
    </row>
    <row r="667">
      <c r="G667" s="399"/>
      <c r="I667" s="399"/>
      <c r="K667" s="399"/>
      <c r="M667" s="399"/>
      <c r="O667" s="399"/>
      <c r="P667" s="464"/>
    </row>
    <row r="668">
      <c r="G668" s="399"/>
      <c r="I668" s="399"/>
      <c r="K668" s="399"/>
      <c r="M668" s="399"/>
      <c r="O668" s="399"/>
      <c r="P668" s="464"/>
    </row>
    <row r="669">
      <c r="G669" s="399"/>
      <c r="I669" s="399"/>
      <c r="K669" s="399"/>
      <c r="M669" s="399"/>
      <c r="O669" s="399"/>
      <c r="P669" s="464"/>
    </row>
    <row r="670">
      <c r="G670" s="399"/>
      <c r="I670" s="399"/>
      <c r="K670" s="399"/>
      <c r="M670" s="399"/>
      <c r="O670" s="399"/>
      <c r="P670" s="464"/>
    </row>
    <row r="671">
      <c r="G671" s="399"/>
      <c r="I671" s="399"/>
      <c r="K671" s="399"/>
      <c r="M671" s="399"/>
      <c r="O671" s="399"/>
      <c r="P671" s="464"/>
    </row>
    <row r="672">
      <c r="G672" s="399"/>
      <c r="I672" s="399"/>
      <c r="K672" s="399"/>
      <c r="M672" s="399"/>
      <c r="O672" s="399"/>
      <c r="P672" s="464"/>
    </row>
    <row r="673">
      <c r="G673" s="399"/>
      <c r="I673" s="399"/>
      <c r="K673" s="399"/>
      <c r="M673" s="399"/>
      <c r="O673" s="399"/>
      <c r="P673" s="464"/>
    </row>
    <row r="674">
      <c r="G674" s="399"/>
      <c r="I674" s="399"/>
      <c r="K674" s="399"/>
      <c r="M674" s="399"/>
      <c r="O674" s="399"/>
      <c r="P674" s="464"/>
    </row>
    <row r="675">
      <c r="G675" s="399"/>
      <c r="I675" s="399"/>
      <c r="K675" s="399"/>
      <c r="M675" s="399"/>
      <c r="O675" s="399"/>
      <c r="P675" s="464"/>
    </row>
    <row r="676">
      <c r="G676" s="399"/>
      <c r="I676" s="399"/>
      <c r="K676" s="399"/>
      <c r="M676" s="399"/>
      <c r="O676" s="399"/>
      <c r="P676" s="464"/>
    </row>
    <row r="677">
      <c r="G677" s="399"/>
      <c r="I677" s="399"/>
      <c r="K677" s="399"/>
      <c r="M677" s="399"/>
      <c r="O677" s="399"/>
      <c r="P677" s="464"/>
    </row>
    <row r="678">
      <c r="G678" s="399"/>
      <c r="I678" s="399"/>
      <c r="K678" s="399"/>
      <c r="M678" s="399"/>
      <c r="O678" s="399"/>
      <c r="P678" s="464"/>
    </row>
    <row r="679">
      <c r="G679" s="399"/>
      <c r="I679" s="399"/>
      <c r="K679" s="399"/>
      <c r="M679" s="399"/>
      <c r="O679" s="399"/>
      <c r="P679" s="464"/>
    </row>
    <row r="680">
      <c r="G680" s="399"/>
      <c r="I680" s="399"/>
      <c r="K680" s="399"/>
      <c r="M680" s="399"/>
      <c r="O680" s="399"/>
      <c r="P680" s="464"/>
    </row>
    <row r="681">
      <c r="G681" s="399"/>
      <c r="I681" s="399"/>
      <c r="K681" s="399"/>
      <c r="M681" s="399"/>
      <c r="O681" s="399"/>
      <c r="P681" s="464"/>
    </row>
    <row r="682">
      <c r="G682" s="399"/>
      <c r="I682" s="399"/>
      <c r="K682" s="399"/>
      <c r="M682" s="399"/>
      <c r="O682" s="399"/>
      <c r="P682" s="464"/>
    </row>
    <row r="683">
      <c r="G683" s="399"/>
      <c r="I683" s="399"/>
      <c r="K683" s="399"/>
      <c r="M683" s="399"/>
      <c r="O683" s="399"/>
      <c r="P683" s="464"/>
    </row>
    <row r="684">
      <c r="G684" s="399"/>
      <c r="I684" s="399"/>
      <c r="K684" s="399"/>
      <c r="M684" s="399"/>
      <c r="O684" s="399"/>
      <c r="P684" s="464"/>
    </row>
    <row r="685">
      <c r="G685" s="399"/>
      <c r="I685" s="399"/>
      <c r="K685" s="399"/>
      <c r="M685" s="399"/>
      <c r="O685" s="399"/>
      <c r="P685" s="464"/>
    </row>
    <row r="686">
      <c r="G686" s="399"/>
      <c r="I686" s="399"/>
      <c r="K686" s="399"/>
      <c r="M686" s="399"/>
      <c r="O686" s="399"/>
      <c r="P686" s="464"/>
    </row>
    <row r="687">
      <c r="G687" s="399"/>
      <c r="I687" s="399"/>
      <c r="K687" s="399"/>
      <c r="M687" s="399"/>
      <c r="O687" s="399"/>
      <c r="P687" s="464"/>
    </row>
    <row r="688">
      <c r="G688" s="399"/>
      <c r="I688" s="399"/>
      <c r="K688" s="399"/>
      <c r="M688" s="399"/>
      <c r="O688" s="399"/>
      <c r="P688" s="464"/>
    </row>
    <row r="689">
      <c r="G689" s="399"/>
      <c r="I689" s="399"/>
      <c r="K689" s="399"/>
      <c r="M689" s="399"/>
      <c r="O689" s="399"/>
      <c r="P689" s="464"/>
    </row>
    <row r="690">
      <c r="G690" s="399"/>
      <c r="I690" s="399"/>
      <c r="K690" s="399"/>
      <c r="M690" s="399"/>
      <c r="O690" s="399"/>
      <c r="P690" s="464"/>
    </row>
    <row r="691">
      <c r="G691" s="399"/>
      <c r="I691" s="399"/>
      <c r="K691" s="399"/>
      <c r="M691" s="399"/>
      <c r="O691" s="399"/>
      <c r="P691" s="464"/>
    </row>
    <row r="692">
      <c r="G692" s="399"/>
      <c r="I692" s="399"/>
      <c r="K692" s="399"/>
      <c r="M692" s="399"/>
      <c r="O692" s="399"/>
      <c r="P692" s="464"/>
    </row>
    <row r="693">
      <c r="G693" s="399"/>
      <c r="I693" s="399"/>
      <c r="K693" s="399"/>
      <c r="M693" s="399"/>
      <c r="O693" s="399"/>
      <c r="P693" s="464"/>
    </row>
    <row r="694">
      <c r="G694" s="399"/>
      <c r="I694" s="399"/>
      <c r="K694" s="399"/>
      <c r="M694" s="399"/>
      <c r="O694" s="399"/>
      <c r="P694" s="464"/>
    </row>
    <row r="695">
      <c r="G695" s="399"/>
      <c r="I695" s="399"/>
      <c r="K695" s="399"/>
      <c r="M695" s="399"/>
      <c r="O695" s="399"/>
      <c r="P695" s="464"/>
    </row>
    <row r="696">
      <c r="G696" s="399"/>
      <c r="I696" s="399"/>
      <c r="K696" s="399"/>
      <c r="M696" s="399"/>
      <c r="O696" s="399"/>
      <c r="P696" s="464"/>
    </row>
    <row r="697">
      <c r="G697" s="399"/>
      <c r="I697" s="399"/>
      <c r="K697" s="399"/>
      <c r="M697" s="399"/>
      <c r="O697" s="399"/>
      <c r="P697" s="464"/>
    </row>
    <row r="698">
      <c r="G698" s="399"/>
      <c r="I698" s="399"/>
      <c r="K698" s="399"/>
      <c r="M698" s="399"/>
      <c r="O698" s="399"/>
      <c r="P698" s="464"/>
    </row>
    <row r="699">
      <c r="G699" s="399"/>
      <c r="I699" s="399"/>
      <c r="K699" s="399"/>
      <c r="M699" s="399"/>
      <c r="O699" s="399"/>
      <c r="P699" s="464"/>
    </row>
    <row r="700">
      <c r="G700" s="399"/>
      <c r="I700" s="399"/>
      <c r="K700" s="399"/>
      <c r="M700" s="399"/>
      <c r="O700" s="399"/>
      <c r="P700" s="464"/>
    </row>
    <row r="701">
      <c r="G701" s="399"/>
      <c r="I701" s="399"/>
      <c r="K701" s="399"/>
      <c r="M701" s="399"/>
      <c r="O701" s="399"/>
      <c r="P701" s="464"/>
    </row>
    <row r="702">
      <c r="G702" s="399"/>
      <c r="I702" s="399"/>
      <c r="K702" s="399"/>
      <c r="M702" s="399"/>
      <c r="O702" s="399"/>
      <c r="P702" s="464"/>
    </row>
    <row r="703">
      <c r="G703" s="399"/>
      <c r="I703" s="399"/>
      <c r="K703" s="399"/>
      <c r="M703" s="399"/>
      <c r="O703" s="399"/>
      <c r="P703" s="464"/>
    </row>
    <row r="704">
      <c r="G704" s="399"/>
      <c r="I704" s="399"/>
      <c r="K704" s="399"/>
      <c r="M704" s="399"/>
      <c r="O704" s="399"/>
      <c r="P704" s="464"/>
    </row>
    <row r="705">
      <c r="G705" s="399"/>
      <c r="I705" s="399"/>
      <c r="K705" s="399"/>
      <c r="M705" s="399"/>
      <c r="O705" s="399"/>
      <c r="P705" s="464"/>
    </row>
    <row r="706">
      <c r="G706" s="399"/>
      <c r="I706" s="399"/>
      <c r="K706" s="399"/>
      <c r="M706" s="399"/>
      <c r="O706" s="399"/>
      <c r="P706" s="464"/>
    </row>
    <row r="707">
      <c r="G707" s="399"/>
      <c r="I707" s="399"/>
      <c r="K707" s="399"/>
      <c r="M707" s="399"/>
      <c r="O707" s="399"/>
      <c r="P707" s="464"/>
    </row>
    <row r="708">
      <c r="G708" s="399"/>
      <c r="I708" s="399"/>
      <c r="K708" s="399"/>
      <c r="M708" s="399"/>
      <c r="O708" s="399"/>
      <c r="P708" s="464"/>
    </row>
    <row r="709">
      <c r="G709" s="399"/>
      <c r="I709" s="399"/>
      <c r="K709" s="399"/>
      <c r="M709" s="399"/>
      <c r="O709" s="399"/>
      <c r="P709" s="464"/>
    </row>
    <row r="710">
      <c r="G710" s="399"/>
      <c r="I710" s="399"/>
      <c r="K710" s="399"/>
      <c r="M710" s="399"/>
      <c r="O710" s="399"/>
      <c r="P710" s="464"/>
    </row>
    <row r="711">
      <c r="G711" s="399"/>
      <c r="I711" s="399"/>
      <c r="K711" s="399"/>
      <c r="M711" s="399"/>
      <c r="O711" s="399"/>
      <c r="P711" s="464"/>
    </row>
    <row r="712">
      <c r="G712" s="399"/>
      <c r="I712" s="399"/>
      <c r="K712" s="399"/>
      <c r="M712" s="399"/>
      <c r="O712" s="399"/>
      <c r="P712" s="464"/>
    </row>
    <row r="713">
      <c r="G713" s="399"/>
      <c r="I713" s="399"/>
      <c r="K713" s="399"/>
      <c r="M713" s="399"/>
      <c r="O713" s="399"/>
      <c r="P713" s="464"/>
    </row>
    <row r="714">
      <c r="G714" s="399"/>
      <c r="I714" s="399"/>
      <c r="K714" s="399"/>
      <c r="M714" s="399"/>
      <c r="O714" s="399"/>
      <c r="P714" s="464"/>
    </row>
    <row r="715">
      <c r="G715" s="399"/>
      <c r="I715" s="399"/>
      <c r="K715" s="399"/>
      <c r="M715" s="399"/>
      <c r="O715" s="399"/>
      <c r="P715" s="464"/>
    </row>
    <row r="716">
      <c r="G716" s="399"/>
      <c r="I716" s="399"/>
      <c r="K716" s="399"/>
      <c r="M716" s="399"/>
      <c r="O716" s="399"/>
      <c r="P716" s="464"/>
    </row>
    <row r="717">
      <c r="G717" s="399"/>
      <c r="I717" s="399"/>
      <c r="K717" s="399"/>
      <c r="M717" s="399"/>
      <c r="O717" s="399"/>
      <c r="P717" s="464"/>
    </row>
    <row r="718">
      <c r="G718" s="399"/>
      <c r="I718" s="399"/>
      <c r="K718" s="399"/>
      <c r="M718" s="399"/>
      <c r="O718" s="399"/>
      <c r="P718" s="464"/>
    </row>
    <row r="719">
      <c r="G719" s="399"/>
      <c r="I719" s="399"/>
      <c r="K719" s="399"/>
      <c r="M719" s="399"/>
      <c r="O719" s="399"/>
      <c r="P719" s="464"/>
    </row>
    <row r="720">
      <c r="G720" s="399"/>
      <c r="I720" s="399"/>
      <c r="K720" s="399"/>
      <c r="M720" s="399"/>
      <c r="O720" s="399"/>
      <c r="P720" s="464"/>
    </row>
    <row r="721">
      <c r="G721" s="399"/>
      <c r="I721" s="399"/>
      <c r="K721" s="399"/>
      <c r="M721" s="399"/>
      <c r="O721" s="399"/>
      <c r="P721" s="464"/>
    </row>
    <row r="722">
      <c r="G722" s="399"/>
      <c r="I722" s="399"/>
      <c r="K722" s="399"/>
      <c r="M722" s="399"/>
      <c r="O722" s="399"/>
      <c r="P722" s="464"/>
    </row>
    <row r="723">
      <c r="G723" s="399"/>
      <c r="I723" s="399"/>
      <c r="K723" s="399"/>
      <c r="M723" s="399"/>
      <c r="O723" s="399"/>
      <c r="P723" s="464"/>
    </row>
    <row r="724">
      <c r="G724" s="399"/>
      <c r="I724" s="399"/>
      <c r="K724" s="399"/>
      <c r="M724" s="399"/>
      <c r="O724" s="399"/>
      <c r="P724" s="464"/>
    </row>
    <row r="725">
      <c r="G725" s="399"/>
      <c r="I725" s="399"/>
      <c r="K725" s="399"/>
      <c r="M725" s="399"/>
      <c r="O725" s="399"/>
      <c r="P725" s="464"/>
    </row>
    <row r="726">
      <c r="G726" s="399"/>
      <c r="I726" s="399"/>
      <c r="K726" s="399"/>
      <c r="M726" s="399"/>
      <c r="O726" s="399"/>
      <c r="P726" s="464"/>
    </row>
    <row r="727">
      <c r="G727" s="399"/>
      <c r="I727" s="399"/>
      <c r="K727" s="399"/>
      <c r="M727" s="399"/>
      <c r="O727" s="399"/>
      <c r="P727" s="464"/>
    </row>
    <row r="728">
      <c r="G728" s="399"/>
      <c r="I728" s="399"/>
      <c r="K728" s="399"/>
      <c r="M728" s="399"/>
      <c r="O728" s="399"/>
      <c r="P728" s="464"/>
    </row>
    <row r="729">
      <c r="G729" s="399"/>
      <c r="I729" s="399"/>
      <c r="K729" s="399"/>
      <c r="M729" s="399"/>
      <c r="O729" s="399"/>
      <c r="P729" s="464"/>
    </row>
    <row r="730">
      <c r="G730" s="399"/>
      <c r="I730" s="399"/>
      <c r="K730" s="399"/>
      <c r="M730" s="399"/>
      <c r="O730" s="399"/>
      <c r="P730" s="464"/>
    </row>
    <row r="731">
      <c r="G731" s="399"/>
      <c r="I731" s="399"/>
      <c r="K731" s="399"/>
      <c r="M731" s="399"/>
      <c r="O731" s="399"/>
      <c r="P731" s="464"/>
    </row>
    <row r="732">
      <c r="G732" s="399"/>
      <c r="I732" s="399"/>
      <c r="K732" s="399"/>
      <c r="M732" s="399"/>
      <c r="O732" s="399"/>
      <c r="P732" s="464"/>
    </row>
    <row r="733">
      <c r="G733" s="399"/>
      <c r="I733" s="399"/>
      <c r="K733" s="399"/>
      <c r="M733" s="399"/>
      <c r="O733" s="399"/>
      <c r="P733" s="464"/>
    </row>
    <row r="734">
      <c r="G734" s="399"/>
      <c r="I734" s="399"/>
      <c r="K734" s="399"/>
      <c r="M734" s="399"/>
      <c r="O734" s="399"/>
      <c r="P734" s="464"/>
    </row>
    <row r="735">
      <c r="G735" s="399"/>
      <c r="I735" s="399"/>
      <c r="K735" s="399"/>
      <c r="M735" s="399"/>
      <c r="O735" s="399"/>
      <c r="P735" s="464"/>
    </row>
    <row r="736">
      <c r="G736" s="399"/>
      <c r="I736" s="399"/>
      <c r="K736" s="399"/>
      <c r="M736" s="399"/>
      <c r="O736" s="399"/>
      <c r="P736" s="464"/>
    </row>
    <row r="737">
      <c r="G737" s="399"/>
      <c r="I737" s="399"/>
      <c r="K737" s="399"/>
      <c r="M737" s="399"/>
      <c r="O737" s="399"/>
      <c r="P737" s="464"/>
    </row>
    <row r="738">
      <c r="G738" s="399"/>
      <c r="I738" s="399"/>
      <c r="K738" s="399"/>
      <c r="M738" s="399"/>
      <c r="O738" s="399"/>
      <c r="P738" s="464"/>
    </row>
    <row r="739">
      <c r="G739" s="399"/>
      <c r="I739" s="399"/>
      <c r="K739" s="399"/>
      <c r="M739" s="399"/>
      <c r="O739" s="399"/>
      <c r="P739" s="464"/>
    </row>
    <row r="740">
      <c r="G740" s="399"/>
      <c r="I740" s="399"/>
      <c r="K740" s="399"/>
      <c r="M740" s="399"/>
      <c r="O740" s="399"/>
      <c r="P740" s="464"/>
    </row>
    <row r="741">
      <c r="G741" s="399"/>
      <c r="I741" s="399"/>
      <c r="K741" s="399"/>
      <c r="M741" s="399"/>
      <c r="O741" s="399"/>
      <c r="P741" s="464"/>
    </row>
    <row r="742">
      <c r="G742" s="399"/>
      <c r="I742" s="399"/>
      <c r="K742" s="399"/>
      <c r="M742" s="399"/>
      <c r="O742" s="399"/>
      <c r="P742" s="464"/>
    </row>
    <row r="743">
      <c r="G743" s="399"/>
      <c r="I743" s="399"/>
      <c r="K743" s="399"/>
      <c r="M743" s="399"/>
      <c r="O743" s="399"/>
      <c r="P743" s="464"/>
    </row>
    <row r="744">
      <c r="G744" s="399"/>
      <c r="I744" s="399"/>
      <c r="K744" s="399"/>
      <c r="M744" s="399"/>
      <c r="O744" s="399"/>
      <c r="P744" s="464"/>
    </row>
    <row r="745">
      <c r="G745" s="399"/>
      <c r="I745" s="399"/>
      <c r="K745" s="399"/>
      <c r="M745" s="399"/>
      <c r="O745" s="399"/>
      <c r="P745" s="464"/>
    </row>
    <row r="746">
      <c r="G746" s="399"/>
      <c r="I746" s="399"/>
      <c r="K746" s="399"/>
      <c r="M746" s="399"/>
      <c r="O746" s="399"/>
      <c r="P746" s="464"/>
    </row>
    <row r="747">
      <c r="G747" s="399"/>
      <c r="I747" s="399"/>
      <c r="K747" s="399"/>
      <c r="M747" s="399"/>
      <c r="O747" s="399"/>
      <c r="P747" s="464"/>
    </row>
    <row r="748">
      <c r="G748" s="399"/>
      <c r="I748" s="399"/>
      <c r="K748" s="399"/>
      <c r="M748" s="399"/>
      <c r="O748" s="399"/>
      <c r="P748" s="464"/>
    </row>
    <row r="749">
      <c r="G749" s="399"/>
      <c r="I749" s="399"/>
      <c r="K749" s="399"/>
      <c r="M749" s="399"/>
      <c r="O749" s="399"/>
      <c r="P749" s="464"/>
    </row>
    <row r="750">
      <c r="G750" s="399"/>
      <c r="I750" s="399"/>
      <c r="K750" s="399"/>
      <c r="M750" s="399"/>
      <c r="O750" s="399"/>
      <c r="P750" s="464"/>
    </row>
    <row r="751">
      <c r="G751" s="399"/>
      <c r="I751" s="399"/>
      <c r="K751" s="399"/>
      <c r="M751" s="399"/>
      <c r="O751" s="399"/>
      <c r="P751" s="464"/>
    </row>
    <row r="752">
      <c r="G752" s="399"/>
      <c r="I752" s="399"/>
      <c r="K752" s="399"/>
      <c r="M752" s="399"/>
      <c r="O752" s="399"/>
      <c r="P752" s="464"/>
    </row>
    <row r="753">
      <c r="G753" s="399"/>
      <c r="I753" s="399"/>
      <c r="K753" s="399"/>
      <c r="M753" s="399"/>
      <c r="O753" s="399"/>
      <c r="P753" s="464"/>
    </row>
    <row r="754">
      <c r="G754" s="399"/>
      <c r="I754" s="399"/>
      <c r="K754" s="399"/>
      <c r="M754" s="399"/>
      <c r="O754" s="399"/>
      <c r="P754" s="464"/>
    </row>
    <row r="755">
      <c r="G755" s="399"/>
      <c r="I755" s="399"/>
      <c r="K755" s="399"/>
      <c r="M755" s="399"/>
      <c r="O755" s="399"/>
      <c r="P755" s="464"/>
    </row>
    <row r="756">
      <c r="G756" s="399"/>
      <c r="I756" s="399"/>
      <c r="K756" s="399"/>
      <c r="M756" s="399"/>
      <c r="O756" s="399"/>
      <c r="P756" s="464"/>
    </row>
    <row r="757">
      <c r="G757" s="399"/>
      <c r="I757" s="399"/>
      <c r="K757" s="399"/>
      <c r="M757" s="399"/>
      <c r="O757" s="399"/>
      <c r="P757" s="464"/>
    </row>
    <row r="758">
      <c r="G758" s="399"/>
      <c r="I758" s="399"/>
      <c r="K758" s="399"/>
      <c r="M758" s="399"/>
      <c r="O758" s="399"/>
      <c r="P758" s="464"/>
    </row>
    <row r="759">
      <c r="G759" s="399"/>
      <c r="I759" s="399"/>
      <c r="K759" s="399"/>
      <c r="M759" s="399"/>
      <c r="O759" s="399"/>
      <c r="P759" s="464"/>
    </row>
    <row r="760">
      <c r="G760" s="399"/>
      <c r="I760" s="399"/>
      <c r="K760" s="399"/>
      <c r="M760" s="399"/>
      <c r="O760" s="399"/>
      <c r="P760" s="464"/>
    </row>
    <row r="761">
      <c r="G761" s="399"/>
      <c r="I761" s="399"/>
      <c r="K761" s="399"/>
      <c r="M761" s="399"/>
      <c r="O761" s="399"/>
      <c r="P761" s="464"/>
    </row>
    <row r="762">
      <c r="G762" s="399"/>
      <c r="I762" s="399"/>
      <c r="K762" s="399"/>
      <c r="M762" s="399"/>
      <c r="O762" s="399"/>
      <c r="P762" s="464"/>
    </row>
    <row r="763">
      <c r="G763" s="399"/>
      <c r="I763" s="399"/>
      <c r="K763" s="399"/>
      <c r="M763" s="399"/>
      <c r="O763" s="399"/>
      <c r="P763" s="464"/>
    </row>
    <row r="764">
      <c r="G764" s="399"/>
      <c r="I764" s="399"/>
      <c r="K764" s="399"/>
      <c r="M764" s="399"/>
      <c r="O764" s="399"/>
      <c r="P764" s="464"/>
    </row>
    <row r="765">
      <c r="G765" s="399"/>
      <c r="I765" s="399"/>
      <c r="K765" s="399"/>
      <c r="M765" s="399"/>
      <c r="O765" s="399"/>
      <c r="P765" s="464"/>
    </row>
    <row r="766">
      <c r="G766" s="399"/>
      <c r="I766" s="399"/>
      <c r="K766" s="399"/>
      <c r="M766" s="399"/>
      <c r="O766" s="399"/>
      <c r="P766" s="464"/>
    </row>
    <row r="767">
      <c r="G767" s="399"/>
      <c r="I767" s="399"/>
      <c r="K767" s="399"/>
      <c r="M767" s="399"/>
      <c r="O767" s="399"/>
      <c r="P767" s="464"/>
    </row>
    <row r="768">
      <c r="G768" s="399"/>
      <c r="I768" s="399"/>
      <c r="K768" s="399"/>
      <c r="M768" s="399"/>
      <c r="O768" s="399"/>
      <c r="P768" s="464"/>
    </row>
    <row r="769">
      <c r="G769" s="399"/>
      <c r="I769" s="399"/>
      <c r="K769" s="399"/>
      <c r="M769" s="399"/>
      <c r="O769" s="399"/>
      <c r="P769" s="464"/>
    </row>
    <row r="770">
      <c r="G770" s="399"/>
      <c r="I770" s="399"/>
      <c r="K770" s="399"/>
      <c r="M770" s="399"/>
      <c r="O770" s="399"/>
      <c r="P770" s="464"/>
    </row>
    <row r="771">
      <c r="G771" s="399"/>
      <c r="I771" s="399"/>
      <c r="K771" s="399"/>
      <c r="M771" s="399"/>
      <c r="O771" s="399"/>
      <c r="P771" s="464"/>
    </row>
    <row r="772">
      <c r="G772" s="399"/>
      <c r="I772" s="399"/>
      <c r="K772" s="399"/>
      <c r="M772" s="399"/>
      <c r="O772" s="399"/>
      <c r="P772" s="464"/>
    </row>
    <row r="773">
      <c r="G773" s="399"/>
      <c r="I773" s="399"/>
      <c r="K773" s="399"/>
      <c r="M773" s="399"/>
      <c r="O773" s="399"/>
      <c r="P773" s="464"/>
    </row>
    <row r="774">
      <c r="G774" s="399"/>
      <c r="I774" s="399"/>
      <c r="K774" s="399"/>
      <c r="M774" s="399"/>
      <c r="O774" s="399"/>
      <c r="P774" s="464"/>
    </row>
    <row r="775">
      <c r="G775" s="399"/>
      <c r="I775" s="399"/>
      <c r="K775" s="399"/>
      <c r="M775" s="399"/>
      <c r="O775" s="399"/>
      <c r="P775" s="464"/>
    </row>
    <row r="776">
      <c r="G776" s="399"/>
      <c r="I776" s="399"/>
      <c r="K776" s="399"/>
      <c r="M776" s="399"/>
      <c r="O776" s="399"/>
      <c r="P776" s="464"/>
    </row>
    <row r="777">
      <c r="G777" s="399"/>
      <c r="I777" s="399"/>
      <c r="K777" s="399"/>
      <c r="M777" s="399"/>
      <c r="O777" s="399"/>
      <c r="P777" s="464"/>
    </row>
    <row r="778">
      <c r="G778" s="399"/>
      <c r="I778" s="399"/>
      <c r="K778" s="399"/>
      <c r="M778" s="399"/>
      <c r="O778" s="399"/>
      <c r="P778" s="464"/>
    </row>
    <row r="779">
      <c r="G779" s="399"/>
      <c r="I779" s="399"/>
      <c r="K779" s="399"/>
      <c r="M779" s="399"/>
      <c r="O779" s="399"/>
      <c r="P779" s="464"/>
    </row>
    <row r="780">
      <c r="G780" s="399"/>
      <c r="I780" s="399"/>
      <c r="K780" s="399"/>
      <c r="M780" s="399"/>
      <c r="O780" s="399"/>
      <c r="P780" s="464"/>
    </row>
    <row r="781">
      <c r="G781" s="399"/>
      <c r="I781" s="399"/>
      <c r="K781" s="399"/>
      <c r="M781" s="399"/>
      <c r="O781" s="399"/>
      <c r="P781" s="464"/>
    </row>
    <row r="782">
      <c r="G782" s="399"/>
      <c r="I782" s="399"/>
      <c r="K782" s="399"/>
      <c r="M782" s="399"/>
      <c r="O782" s="399"/>
      <c r="P782" s="464"/>
    </row>
    <row r="783">
      <c r="G783" s="399"/>
      <c r="I783" s="399"/>
      <c r="K783" s="399"/>
      <c r="M783" s="399"/>
      <c r="O783" s="399"/>
      <c r="P783" s="464"/>
    </row>
    <row r="784">
      <c r="G784" s="399"/>
      <c r="I784" s="399"/>
      <c r="K784" s="399"/>
      <c r="M784" s="399"/>
      <c r="O784" s="399"/>
      <c r="P784" s="464"/>
    </row>
    <row r="785">
      <c r="G785" s="399"/>
      <c r="I785" s="399"/>
      <c r="K785" s="399"/>
      <c r="M785" s="399"/>
      <c r="O785" s="399"/>
      <c r="P785" s="464"/>
    </row>
    <row r="786">
      <c r="G786" s="399"/>
      <c r="I786" s="399"/>
      <c r="K786" s="399"/>
      <c r="M786" s="399"/>
      <c r="O786" s="399"/>
      <c r="P786" s="464"/>
    </row>
    <row r="787">
      <c r="G787" s="399"/>
      <c r="I787" s="399"/>
      <c r="K787" s="399"/>
      <c r="M787" s="399"/>
      <c r="O787" s="399"/>
      <c r="P787" s="464"/>
    </row>
    <row r="788">
      <c r="G788" s="399"/>
      <c r="I788" s="399"/>
      <c r="K788" s="399"/>
      <c r="M788" s="399"/>
      <c r="O788" s="399"/>
      <c r="P788" s="464"/>
    </row>
    <row r="789">
      <c r="G789" s="399"/>
      <c r="I789" s="399"/>
      <c r="K789" s="399"/>
      <c r="M789" s="399"/>
      <c r="O789" s="399"/>
      <c r="P789" s="464"/>
    </row>
    <row r="790">
      <c r="G790" s="399"/>
      <c r="I790" s="399"/>
      <c r="K790" s="399"/>
      <c r="M790" s="399"/>
      <c r="O790" s="399"/>
      <c r="P790" s="464"/>
    </row>
    <row r="791">
      <c r="G791" s="399"/>
      <c r="I791" s="399"/>
      <c r="K791" s="399"/>
      <c r="M791" s="399"/>
      <c r="O791" s="399"/>
      <c r="P791" s="464"/>
    </row>
    <row r="792">
      <c r="G792" s="399"/>
      <c r="I792" s="399"/>
      <c r="K792" s="399"/>
      <c r="M792" s="399"/>
      <c r="O792" s="399"/>
      <c r="P792" s="464"/>
    </row>
    <row r="793">
      <c r="G793" s="399"/>
      <c r="I793" s="399"/>
      <c r="K793" s="399"/>
      <c r="M793" s="399"/>
      <c r="O793" s="399"/>
      <c r="P793" s="464"/>
    </row>
    <row r="794">
      <c r="G794" s="399"/>
      <c r="I794" s="399"/>
      <c r="K794" s="399"/>
      <c r="M794" s="399"/>
      <c r="O794" s="399"/>
      <c r="P794" s="464"/>
    </row>
    <row r="795">
      <c r="G795" s="399"/>
      <c r="I795" s="399"/>
      <c r="K795" s="399"/>
      <c r="M795" s="399"/>
      <c r="O795" s="399"/>
      <c r="P795" s="464"/>
    </row>
    <row r="796">
      <c r="G796" s="399"/>
      <c r="I796" s="399"/>
      <c r="K796" s="399"/>
      <c r="M796" s="399"/>
      <c r="O796" s="399"/>
      <c r="P796" s="464"/>
    </row>
    <row r="797">
      <c r="G797" s="399"/>
      <c r="I797" s="399"/>
      <c r="K797" s="399"/>
      <c r="M797" s="399"/>
      <c r="O797" s="399"/>
      <c r="P797" s="464"/>
    </row>
    <row r="798">
      <c r="G798" s="399"/>
      <c r="I798" s="399"/>
      <c r="K798" s="399"/>
      <c r="M798" s="399"/>
      <c r="O798" s="399"/>
      <c r="P798" s="464"/>
    </row>
    <row r="799">
      <c r="G799" s="399"/>
      <c r="I799" s="399"/>
      <c r="K799" s="399"/>
      <c r="M799" s="399"/>
      <c r="O799" s="399"/>
      <c r="P799" s="464"/>
    </row>
    <row r="800">
      <c r="G800" s="399"/>
      <c r="I800" s="399"/>
      <c r="K800" s="399"/>
      <c r="M800" s="399"/>
      <c r="O800" s="399"/>
      <c r="P800" s="464"/>
    </row>
    <row r="801">
      <c r="G801" s="399"/>
      <c r="I801" s="399"/>
      <c r="K801" s="399"/>
      <c r="M801" s="399"/>
      <c r="O801" s="399"/>
      <c r="P801" s="464"/>
    </row>
    <row r="802">
      <c r="G802" s="399"/>
      <c r="I802" s="399"/>
      <c r="K802" s="399"/>
      <c r="M802" s="399"/>
      <c r="O802" s="399"/>
      <c r="P802" s="464"/>
    </row>
    <row r="803">
      <c r="G803" s="399"/>
      <c r="I803" s="399"/>
      <c r="K803" s="399"/>
      <c r="M803" s="399"/>
      <c r="O803" s="399"/>
      <c r="P803" s="464"/>
    </row>
    <row r="804">
      <c r="G804" s="399"/>
      <c r="I804" s="399"/>
      <c r="K804" s="399"/>
      <c r="M804" s="399"/>
      <c r="O804" s="399"/>
      <c r="P804" s="464"/>
    </row>
    <row r="805">
      <c r="G805" s="399"/>
      <c r="I805" s="399"/>
      <c r="K805" s="399"/>
      <c r="M805" s="399"/>
      <c r="O805" s="399"/>
      <c r="P805" s="464"/>
    </row>
    <row r="806">
      <c r="G806" s="399"/>
      <c r="I806" s="399"/>
      <c r="K806" s="399"/>
      <c r="M806" s="399"/>
      <c r="O806" s="399"/>
      <c r="P806" s="464"/>
    </row>
    <row r="807">
      <c r="G807" s="399"/>
      <c r="I807" s="399"/>
      <c r="K807" s="399"/>
      <c r="M807" s="399"/>
      <c r="O807" s="399"/>
      <c r="P807" s="464"/>
    </row>
    <row r="808">
      <c r="G808" s="399"/>
      <c r="I808" s="399"/>
      <c r="K808" s="399"/>
      <c r="M808" s="399"/>
      <c r="O808" s="399"/>
      <c r="P808" s="464"/>
    </row>
    <row r="809">
      <c r="G809" s="399"/>
      <c r="I809" s="399"/>
      <c r="K809" s="399"/>
      <c r="M809" s="399"/>
      <c r="O809" s="399"/>
      <c r="P809" s="464"/>
    </row>
    <row r="810">
      <c r="G810" s="399"/>
      <c r="I810" s="399"/>
      <c r="K810" s="399"/>
      <c r="M810" s="399"/>
      <c r="O810" s="399"/>
      <c r="P810" s="464"/>
    </row>
    <row r="811">
      <c r="G811" s="399"/>
      <c r="I811" s="399"/>
      <c r="K811" s="399"/>
      <c r="M811" s="399"/>
      <c r="O811" s="399"/>
      <c r="P811" s="464"/>
    </row>
    <row r="812">
      <c r="G812" s="399"/>
      <c r="I812" s="399"/>
      <c r="K812" s="399"/>
      <c r="M812" s="399"/>
      <c r="O812" s="399"/>
      <c r="P812" s="464"/>
    </row>
    <row r="813">
      <c r="G813" s="399"/>
      <c r="I813" s="399"/>
      <c r="K813" s="399"/>
      <c r="M813" s="399"/>
      <c r="O813" s="399"/>
      <c r="P813" s="464"/>
    </row>
    <row r="814">
      <c r="G814" s="399"/>
      <c r="I814" s="399"/>
      <c r="K814" s="399"/>
      <c r="M814" s="399"/>
      <c r="O814" s="399"/>
      <c r="P814" s="464"/>
    </row>
    <row r="815">
      <c r="G815" s="399"/>
      <c r="I815" s="399"/>
      <c r="K815" s="399"/>
      <c r="M815" s="399"/>
      <c r="O815" s="399"/>
      <c r="P815" s="464"/>
    </row>
    <row r="816">
      <c r="G816" s="399"/>
      <c r="I816" s="399"/>
      <c r="K816" s="399"/>
      <c r="M816" s="399"/>
      <c r="O816" s="399"/>
      <c r="P816" s="464"/>
    </row>
    <row r="817">
      <c r="G817" s="399"/>
      <c r="I817" s="399"/>
      <c r="K817" s="399"/>
      <c r="M817" s="399"/>
      <c r="O817" s="399"/>
      <c r="P817" s="464"/>
    </row>
    <row r="818">
      <c r="G818" s="399"/>
      <c r="I818" s="399"/>
      <c r="K818" s="399"/>
      <c r="M818" s="399"/>
      <c r="O818" s="399"/>
      <c r="P818" s="464"/>
    </row>
    <row r="819">
      <c r="G819" s="399"/>
      <c r="I819" s="399"/>
      <c r="K819" s="399"/>
      <c r="M819" s="399"/>
      <c r="O819" s="399"/>
      <c r="P819" s="464"/>
    </row>
    <row r="820">
      <c r="G820" s="399"/>
      <c r="I820" s="399"/>
      <c r="K820" s="399"/>
      <c r="M820" s="399"/>
      <c r="O820" s="399"/>
      <c r="P820" s="464"/>
    </row>
    <row r="821">
      <c r="G821" s="399"/>
      <c r="I821" s="399"/>
      <c r="K821" s="399"/>
      <c r="M821" s="399"/>
      <c r="O821" s="399"/>
      <c r="P821" s="464"/>
    </row>
    <row r="822">
      <c r="G822" s="399"/>
      <c r="I822" s="399"/>
      <c r="K822" s="399"/>
      <c r="M822" s="399"/>
      <c r="O822" s="399"/>
      <c r="P822" s="464"/>
    </row>
    <row r="823">
      <c r="G823" s="399"/>
      <c r="I823" s="399"/>
      <c r="K823" s="399"/>
      <c r="M823" s="399"/>
      <c r="O823" s="399"/>
      <c r="P823" s="464"/>
    </row>
    <row r="824">
      <c r="G824" s="399"/>
      <c r="I824" s="399"/>
      <c r="K824" s="399"/>
      <c r="M824" s="399"/>
      <c r="O824" s="399"/>
      <c r="P824" s="464"/>
    </row>
    <row r="825">
      <c r="G825" s="399"/>
      <c r="I825" s="399"/>
      <c r="K825" s="399"/>
      <c r="M825" s="399"/>
      <c r="O825" s="399"/>
      <c r="P825" s="464"/>
    </row>
    <row r="826">
      <c r="G826" s="399"/>
      <c r="I826" s="399"/>
      <c r="K826" s="399"/>
      <c r="M826" s="399"/>
      <c r="O826" s="399"/>
      <c r="P826" s="464"/>
    </row>
    <row r="827">
      <c r="G827" s="399"/>
      <c r="I827" s="399"/>
      <c r="K827" s="399"/>
      <c r="M827" s="399"/>
      <c r="O827" s="399"/>
      <c r="P827" s="464"/>
    </row>
    <row r="828">
      <c r="G828" s="399"/>
      <c r="I828" s="399"/>
      <c r="K828" s="399"/>
      <c r="M828" s="399"/>
      <c r="O828" s="399"/>
      <c r="P828" s="464"/>
    </row>
    <row r="829">
      <c r="G829" s="399"/>
      <c r="I829" s="399"/>
      <c r="K829" s="399"/>
      <c r="M829" s="399"/>
      <c r="O829" s="399"/>
      <c r="P829" s="464"/>
    </row>
    <row r="830">
      <c r="G830" s="399"/>
      <c r="I830" s="399"/>
      <c r="K830" s="399"/>
      <c r="M830" s="399"/>
      <c r="O830" s="399"/>
      <c r="P830" s="464"/>
    </row>
    <row r="831">
      <c r="G831" s="399"/>
      <c r="I831" s="399"/>
      <c r="K831" s="399"/>
      <c r="M831" s="399"/>
      <c r="O831" s="399"/>
      <c r="P831" s="464"/>
    </row>
    <row r="832">
      <c r="G832" s="399"/>
      <c r="I832" s="399"/>
      <c r="K832" s="399"/>
      <c r="M832" s="399"/>
      <c r="O832" s="399"/>
      <c r="P832" s="464"/>
    </row>
    <row r="833">
      <c r="G833" s="399"/>
      <c r="I833" s="399"/>
      <c r="K833" s="399"/>
      <c r="M833" s="399"/>
      <c r="O833" s="399"/>
      <c r="P833" s="464"/>
    </row>
    <row r="834">
      <c r="G834" s="399"/>
      <c r="I834" s="399"/>
      <c r="K834" s="399"/>
      <c r="M834" s="399"/>
      <c r="O834" s="399"/>
      <c r="P834" s="464"/>
    </row>
    <row r="835">
      <c r="G835" s="399"/>
      <c r="I835" s="399"/>
      <c r="K835" s="399"/>
      <c r="M835" s="399"/>
      <c r="O835" s="399"/>
      <c r="P835" s="464"/>
    </row>
    <row r="836">
      <c r="G836" s="399"/>
      <c r="I836" s="399"/>
      <c r="K836" s="399"/>
      <c r="M836" s="399"/>
      <c r="O836" s="399"/>
      <c r="P836" s="464"/>
    </row>
    <row r="837">
      <c r="G837" s="399"/>
      <c r="I837" s="399"/>
      <c r="K837" s="399"/>
      <c r="M837" s="399"/>
      <c r="O837" s="399"/>
      <c r="P837" s="464"/>
    </row>
    <row r="838">
      <c r="G838" s="399"/>
      <c r="I838" s="399"/>
      <c r="K838" s="399"/>
      <c r="M838" s="399"/>
      <c r="O838" s="399"/>
      <c r="P838" s="464"/>
    </row>
    <row r="839">
      <c r="G839" s="399"/>
      <c r="I839" s="399"/>
      <c r="K839" s="399"/>
      <c r="M839" s="399"/>
      <c r="O839" s="399"/>
      <c r="P839" s="464"/>
    </row>
    <row r="840">
      <c r="G840" s="399"/>
      <c r="I840" s="399"/>
      <c r="K840" s="399"/>
      <c r="M840" s="399"/>
      <c r="O840" s="399"/>
      <c r="P840" s="464"/>
    </row>
    <row r="841">
      <c r="G841" s="399"/>
      <c r="I841" s="399"/>
      <c r="K841" s="399"/>
      <c r="M841" s="399"/>
      <c r="O841" s="399"/>
      <c r="P841" s="464"/>
    </row>
    <row r="842">
      <c r="G842" s="399"/>
      <c r="I842" s="399"/>
      <c r="K842" s="399"/>
      <c r="M842" s="399"/>
      <c r="O842" s="399"/>
      <c r="P842" s="464"/>
    </row>
    <row r="843">
      <c r="G843" s="399"/>
      <c r="I843" s="399"/>
      <c r="K843" s="399"/>
      <c r="M843" s="399"/>
      <c r="O843" s="399"/>
      <c r="P843" s="464"/>
    </row>
    <row r="844">
      <c r="G844" s="399"/>
      <c r="I844" s="399"/>
      <c r="K844" s="399"/>
      <c r="M844" s="399"/>
      <c r="O844" s="399"/>
      <c r="P844" s="464"/>
    </row>
    <row r="845">
      <c r="G845" s="399"/>
      <c r="I845" s="399"/>
      <c r="K845" s="399"/>
      <c r="M845" s="399"/>
      <c r="O845" s="399"/>
      <c r="P845" s="464"/>
    </row>
    <row r="846">
      <c r="G846" s="399"/>
      <c r="I846" s="399"/>
      <c r="K846" s="399"/>
      <c r="M846" s="399"/>
      <c r="O846" s="399"/>
      <c r="P846" s="464"/>
    </row>
    <row r="847">
      <c r="G847" s="399"/>
      <c r="I847" s="399"/>
      <c r="K847" s="399"/>
      <c r="M847" s="399"/>
      <c r="O847" s="399"/>
      <c r="P847" s="464"/>
    </row>
    <row r="848">
      <c r="G848" s="399"/>
      <c r="I848" s="399"/>
      <c r="K848" s="399"/>
      <c r="M848" s="399"/>
      <c r="O848" s="399"/>
      <c r="P848" s="464"/>
    </row>
    <row r="849">
      <c r="G849" s="399"/>
      <c r="I849" s="399"/>
      <c r="K849" s="399"/>
      <c r="M849" s="399"/>
      <c r="O849" s="399"/>
      <c r="P849" s="464"/>
    </row>
    <row r="850">
      <c r="G850" s="399"/>
      <c r="I850" s="399"/>
      <c r="K850" s="399"/>
      <c r="M850" s="399"/>
      <c r="O850" s="399"/>
      <c r="P850" s="464"/>
    </row>
    <row r="851">
      <c r="G851" s="399"/>
      <c r="I851" s="399"/>
      <c r="K851" s="399"/>
      <c r="M851" s="399"/>
      <c r="O851" s="399"/>
      <c r="P851" s="464"/>
    </row>
    <row r="852">
      <c r="G852" s="399"/>
      <c r="I852" s="399"/>
      <c r="K852" s="399"/>
      <c r="M852" s="399"/>
      <c r="O852" s="399"/>
      <c r="P852" s="464"/>
    </row>
    <row r="853">
      <c r="G853" s="399"/>
      <c r="I853" s="399"/>
      <c r="K853" s="399"/>
      <c r="M853" s="399"/>
      <c r="O853" s="399"/>
      <c r="P853" s="464"/>
    </row>
    <row r="854">
      <c r="G854" s="399"/>
      <c r="I854" s="399"/>
      <c r="K854" s="399"/>
      <c r="M854" s="399"/>
      <c r="O854" s="399"/>
      <c r="P854" s="464"/>
    </row>
    <row r="855">
      <c r="G855" s="399"/>
      <c r="I855" s="399"/>
      <c r="K855" s="399"/>
      <c r="M855" s="399"/>
      <c r="O855" s="399"/>
      <c r="P855" s="464"/>
    </row>
    <row r="856">
      <c r="G856" s="399"/>
      <c r="I856" s="399"/>
      <c r="K856" s="399"/>
      <c r="M856" s="399"/>
      <c r="O856" s="399"/>
      <c r="P856" s="464"/>
    </row>
    <row r="857">
      <c r="G857" s="399"/>
      <c r="I857" s="399"/>
      <c r="K857" s="399"/>
      <c r="M857" s="399"/>
      <c r="O857" s="399"/>
      <c r="P857" s="464"/>
    </row>
    <row r="858">
      <c r="G858" s="399"/>
      <c r="I858" s="399"/>
      <c r="K858" s="399"/>
      <c r="M858" s="399"/>
      <c r="O858" s="399"/>
      <c r="P858" s="464"/>
    </row>
    <row r="859">
      <c r="G859" s="399"/>
      <c r="I859" s="399"/>
      <c r="K859" s="399"/>
      <c r="M859" s="399"/>
      <c r="O859" s="399"/>
      <c r="P859" s="464"/>
    </row>
    <row r="860">
      <c r="G860" s="399"/>
      <c r="I860" s="399"/>
      <c r="K860" s="399"/>
      <c r="M860" s="399"/>
      <c r="O860" s="399"/>
      <c r="P860" s="464"/>
    </row>
    <row r="861">
      <c r="G861" s="399"/>
      <c r="I861" s="399"/>
      <c r="K861" s="399"/>
      <c r="M861" s="399"/>
      <c r="O861" s="399"/>
      <c r="P861" s="464"/>
    </row>
    <row r="862">
      <c r="G862" s="399"/>
      <c r="I862" s="399"/>
      <c r="K862" s="399"/>
      <c r="M862" s="399"/>
      <c r="O862" s="399"/>
      <c r="P862" s="464"/>
    </row>
    <row r="863">
      <c r="G863" s="399"/>
      <c r="I863" s="399"/>
      <c r="K863" s="399"/>
      <c r="M863" s="399"/>
      <c r="O863" s="399"/>
      <c r="P863" s="464"/>
    </row>
    <row r="864">
      <c r="G864" s="399"/>
      <c r="I864" s="399"/>
      <c r="K864" s="399"/>
      <c r="M864" s="399"/>
      <c r="O864" s="399"/>
      <c r="P864" s="464"/>
    </row>
    <row r="865">
      <c r="G865" s="399"/>
      <c r="I865" s="399"/>
      <c r="K865" s="399"/>
      <c r="M865" s="399"/>
      <c r="O865" s="399"/>
      <c r="P865" s="464"/>
    </row>
    <row r="866">
      <c r="G866" s="399"/>
      <c r="I866" s="399"/>
      <c r="K866" s="399"/>
      <c r="M866" s="399"/>
      <c r="O866" s="399"/>
      <c r="P866" s="464"/>
    </row>
    <row r="867">
      <c r="G867" s="399"/>
      <c r="I867" s="399"/>
      <c r="K867" s="399"/>
      <c r="M867" s="399"/>
      <c r="O867" s="399"/>
      <c r="P867" s="464"/>
    </row>
    <row r="868">
      <c r="G868" s="399"/>
      <c r="I868" s="399"/>
      <c r="K868" s="399"/>
      <c r="M868" s="399"/>
      <c r="O868" s="399"/>
      <c r="P868" s="464"/>
    </row>
    <row r="869">
      <c r="G869" s="399"/>
      <c r="I869" s="399"/>
      <c r="K869" s="399"/>
      <c r="M869" s="399"/>
      <c r="O869" s="399"/>
      <c r="P869" s="464"/>
    </row>
    <row r="870">
      <c r="G870" s="399"/>
      <c r="I870" s="399"/>
      <c r="K870" s="399"/>
      <c r="M870" s="399"/>
      <c r="O870" s="399"/>
      <c r="P870" s="464"/>
    </row>
    <row r="871">
      <c r="G871" s="399"/>
      <c r="I871" s="399"/>
      <c r="K871" s="399"/>
      <c r="M871" s="399"/>
      <c r="O871" s="399"/>
      <c r="P871" s="464"/>
    </row>
    <row r="872">
      <c r="G872" s="399"/>
      <c r="I872" s="399"/>
      <c r="K872" s="399"/>
      <c r="M872" s="399"/>
      <c r="O872" s="399"/>
      <c r="P872" s="464"/>
    </row>
    <row r="873">
      <c r="G873" s="399"/>
      <c r="I873" s="399"/>
      <c r="K873" s="399"/>
      <c r="M873" s="399"/>
      <c r="O873" s="399"/>
      <c r="P873" s="464"/>
    </row>
    <row r="874">
      <c r="G874" s="399"/>
      <c r="I874" s="399"/>
      <c r="K874" s="399"/>
      <c r="M874" s="399"/>
      <c r="O874" s="399"/>
      <c r="P874" s="464"/>
    </row>
    <row r="875">
      <c r="G875" s="399"/>
      <c r="I875" s="399"/>
      <c r="K875" s="399"/>
      <c r="M875" s="399"/>
      <c r="O875" s="399"/>
      <c r="P875" s="464"/>
    </row>
    <row r="876">
      <c r="G876" s="399"/>
      <c r="I876" s="399"/>
      <c r="K876" s="399"/>
      <c r="M876" s="399"/>
      <c r="O876" s="399"/>
      <c r="P876" s="464"/>
    </row>
    <row r="877">
      <c r="G877" s="399"/>
      <c r="I877" s="399"/>
      <c r="K877" s="399"/>
      <c r="M877" s="399"/>
      <c r="O877" s="399"/>
      <c r="P877" s="464"/>
    </row>
    <row r="878">
      <c r="G878" s="399"/>
      <c r="I878" s="399"/>
      <c r="K878" s="399"/>
      <c r="M878" s="399"/>
      <c r="O878" s="399"/>
      <c r="P878" s="464"/>
    </row>
    <row r="879">
      <c r="G879" s="399"/>
      <c r="I879" s="399"/>
      <c r="K879" s="399"/>
      <c r="M879" s="399"/>
      <c r="O879" s="399"/>
      <c r="P879" s="464"/>
    </row>
    <row r="880">
      <c r="G880" s="399"/>
      <c r="I880" s="399"/>
      <c r="K880" s="399"/>
      <c r="M880" s="399"/>
      <c r="O880" s="399"/>
      <c r="P880" s="464"/>
    </row>
    <row r="881">
      <c r="G881" s="399"/>
      <c r="I881" s="399"/>
      <c r="K881" s="399"/>
      <c r="M881" s="399"/>
      <c r="O881" s="399"/>
      <c r="P881" s="464"/>
    </row>
    <row r="882">
      <c r="G882" s="399"/>
      <c r="I882" s="399"/>
      <c r="K882" s="399"/>
      <c r="M882" s="399"/>
      <c r="O882" s="399"/>
      <c r="P882" s="464"/>
    </row>
    <row r="883">
      <c r="G883" s="399"/>
      <c r="I883" s="399"/>
      <c r="K883" s="399"/>
      <c r="M883" s="399"/>
      <c r="O883" s="399"/>
      <c r="P883" s="464"/>
    </row>
    <row r="884">
      <c r="G884" s="399"/>
      <c r="I884" s="399"/>
      <c r="K884" s="399"/>
      <c r="M884" s="399"/>
      <c r="O884" s="399"/>
      <c r="P884" s="464"/>
    </row>
    <row r="885">
      <c r="G885" s="399"/>
      <c r="I885" s="399"/>
      <c r="K885" s="399"/>
      <c r="M885" s="399"/>
      <c r="O885" s="399"/>
      <c r="P885" s="464"/>
    </row>
    <row r="886">
      <c r="G886" s="399"/>
      <c r="I886" s="399"/>
      <c r="K886" s="399"/>
      <c r="M886" s="399"/>
      <c r="O886" s="399"/>
      <c r="P886" s="464"/>
    </row>
    <row r="887">
      <c r="G887" s="399"/>
      <c r="I887" s="399"/>
      <c r="K887" s="399"/>
      <c r="M887" s="399"/>
      <c r="O887" s="399"/>
      <c r="P887" s="464"/>
    </row>
    <row r="888">
      <c r="G888" s="399"/>
      <c r="I888" s="399"/>
      <c r="K888" s="399"/>
      <c r="M888" s="399"/>
      <c r="O888" s="399"/>
      <c r="P888" s="464"/>
    </row>
    <row r="889">
      <c r="G889" s="399"/>
      <c r="I889" s="399"/>
      <c r="K889" s="399"/>
      <c r="M889" s="399"/>
      <c r="O889" s="399"/>
      <c r="P889" s="464"/>
    </row>
    <row r="890">
      <c r="G890" s="399"/>
      <c r="I890" s="399"/>
      <c r="K890" s="399"/>
      <c r="M890" s="399"/>
      <c r="O890" s="399"/>
      <c r="P890" s="464"/>
    </row>
    <row r="891">
      <c r="G891" s="399"/>
      <c r="I891" s="399"/>
      <c r="K891" s="399"/>
      <c r="M891" s="399"/>
      <c r="O891" s="399"/>
      <c r="P891" s="464"/>
    </row>
    <row r="892">
      <c r="G892" s="399"/>
      <c r="I892" s="399"/>
      <c r="K892" s="399"/>
      <c r="M892" s="399"/>
      <c r="O892" s="399"/>
      <c r="P892" s="464"/>
    </row>
    <row r="893">
      <c r="G893" s="399"/>
      <c r="I893" s="399"/>
      <c r="K893" s="399"/>
      <c r="M893" s="399"/>
      <c r="O893" s="399"/>
      <c r="P893" s="464"/>
    </row>
    <row r="894">
      <c r="G894" s="399"/>
      <c r="I894" s="399"/>
      <c r="K894" s="399"/>
      <c r="M894" s="399"/>
      <c r="O894" s="399"/>
      <c r="P894" s="464"/>
    </row>
    <row r="895">
      <c r="G895" s="399"/>
      <c r="I895" s="399"/>
      <c r="K895" s="399"/>
      <c r="M895" s="399"/>
      <c r="O895" s="399"/>
      <c r="P895" s="464"/>
    </row>
    <row r="896">
      <c r="G896" s="399"/>
      <c r="I896" s="399"/>
      <c r="K896" s="399"/>
      <c r="M896" s="399"/>
      <c r="O896" s="399"/>
      <c r="P896" s="464"/>
    </row>
    <row r="897">
      <c r="G897" s="399"/>
      <c r="I897" s="399"/>
      <c r="K897" s="399"/>
      <c r="M897" s="399"/>
      <c r="O897" s="399"/>
      <c r="P897" s="464"/>
    </row>
    <row r="898">
      <c r="G898" s="399"/>
      <c r="I898" s="399"/>
      <c r="K898" s="399"/>
      <c r="M898" s="399"/>
      <c r="O898" s="399"/>
      <c r="P898" s="464"/>
    </row>
    <row r="899">
      <c r="G899" s="399"/>
      <c r="I899" s="399"/>
      <c r="K899" s="399"/>
      <c r="M899" s="399"/>
      <c r="O899" s="399"/>
      <c r="P899" s="464"/>
    </row>
    <row r="900">
      <c r="G900" s="399"/>
      <c r="I900" s="399"/>
      <c r="K900" s="399"/>
      <c r="M900" s="399"/>
      <c r="O900" s="399"/>
      <c r="P900" s="464"/>
    </row>
    <row r="901">
      <c r="G901" s="399"/>
      <c r="I901" s="399"/>
      <c r="K901" s="399"/>
      <c r="M901" s="399"/>
      <c r="O901" s="399"/>
      <c r="P901" s="464"/>
    </row>
    <row r="902">
      <c r="G902" s="399"/>
      <c r="I902" s="399"/>
      <c r="K902" s="399"/>
      <c r="M902" s="399"/>
      <c r="O902" s="399"/>
      <c r="P902" s="464"/>
    </row>
    <row r="903">
      <c r="G903" s="399"/>
      <c r="I903" s="399"/>
      <c r="K903" s="399"/>
      <c r="M903" s="399"/>
      <c r="O903" s="399"/>
      <c r="P903" s="464"/>
    </row>
    <row r="904">
      <c r="G904" s="399"/>
      <c r="I904" s="399"/>
      <c r="K904" s="399"/>
      <c r="M904" s="399"/>
      <c r="O904" s="399"/>
      <c r="P904" s="464"/>
    </row>
    <row r="905">
      <c r="G905" s="399"/>
      <c r="I905" s="399"/>
      <c r="K905" s="399"/>
      <c r="M905" s="399"/>
      <c r="O905" s="399"/>
      <c r="P905" s="464"/>
    </row>
    <row r="906">
      <c r="G906" s="399"/>
      <c r="I906" s="399"/>
      <c r="K906" s="399"/>
      <c r="M906" s="399"/>
      <c r="O906" s="399"/>
      <c r="P906" s="464"/>
    </row>
    <row r="907">
      <c r="G907" s="399"/>
      <c r="I907" s="399"/>
      <c r="K907" s="399"/>
      <c r="M907" s="399"/>
      <c r="O907" s="399"/>
      <c r="P907" s="464"/>
    </row>
    <row r="908">
      <c r="G908" s="399"/>
      <c r="I908" s="399"/>
      <c r="K908" s="399"/>
      <c r="M908" s="399"/>
      <c r="O908" s="399"/>
      <c r="P908" s="464"/>
    </row>
    <row r="909">
      <c r="G909" s="399"/>
      <c r="I909" s="399"/>
      <c r="K909" s="399"/>
      <c r="M909" s="399"/>
      <c r="O909" s="399"/>
      <c r="P909" s="464"/>
    </row>
    <row r="910">
      <c r="G910" s="399"/>
      <c r="I910" s="399"/>
      <c r="K910" s="399"/>
      <c r="M910" s="399"/>
      <c r="O910" s="399"/>
      <c r="P910" s="464"/>
    </row>
    <row r="911">
      <c r="G911" s="399"/>
      <c r="I911" s="399"/>
      <c r="K911" s="399"/>
      <c r="M911" s="399"/>
      <c r="O911" s="399"/>
      <c r="P911" s="464"/>
    </row>
    <row r="912">
      <c r="G912" s="399"/>
      <c r="I912" s="399"/>
      <c r="K912" s="399"/>
      <c r="M912" s="399"/>
      <c r="O912" s="399"/>
      <c r="P912" s="464"/>
    </row>
    <row r="913">
      <c r="G913" s="399"/>
      <c r="I913" s="399"/>
      <c r="K913" s="399"/>
      <c r="M913" s="399"/>
      <c r="O913" s="399"/>
      <c r="P913" s="464"/>
    </row>
    <row r="914">
      <c r="G914" s="399"/>
      <c r="I914" s="399"/>
      <c r="K914" s="399"/>
      <c r="M914" s="399"/>
      <c r="O914" s="399"/>
      <c r="P914" s="464"/>
    </row>
    <row r="915">
      <c r="G915" s="399"/>
      <c r="I915" s="399"/>
      <c r="K915" s="399"/>
      <c r="M915" s="399"/>
      <c r="O915" s="399"/>
      <c r="P915" s="464"/>
    </row>
    <row r="916">
      <c r="G916" s="399"/>
      <c r="I916" s="399"/>
      <c r="K916" s="399"/>
      <c r="M916" s="399"/>
      <c r="O916" s="399"/>
      <c r="P916" s="464"/>
    </row>
    <row r="917">
      <c r="G917" s="399"/>
      <c r="I917" s="399"/>
      <c r="K917" s="399"/>
      <c r="M917" s="399"/>
      <c r="O917" s="399"/>
      <c r="P917" s="464"/>
    </row>
    <row r="918">
      <c r="G918" s="399"/>
      <c r="I918" s="399"/>
      <c r="K918" s="399"/>
      <c r="M918" s="399"/>
      <c r="O918" s="399"/>
      <c r="P918" s="464"/>
    </row>
    <row r="919">
      <c r="G919" s="399"/>
      <c r="I919" s="399"/>
      <c r="K919" s="399"/>
      <c r="M919" s="399"/>
      <c r="O919" s="399"/>
      <c r="P919" s="464"/>
    </row>
    <row r="920">
      <c r="G920" s="399"/>
      <c r="I920" s="399"/>
      <c r="K920" s="399"/>
      <c r="M920" s="399"/>
      <c r="O920" s="399"/>
      <c r="P920" s="464"/>
    </row>
    <row r="921">
      <c r="G921" s="399"/>
      <c r="I921" s="399"/>
      <c r="K921" s="399"/>
      <c r="M921" s="399"/>
      <c r="O921" s="399"/>
      <c r="P921" s="464"/>
    </row>
    <row r="922">
      <c r="G922" s="399"/>
      <c r="I922" s="399"/>
      <c r="K922" s="399"/>
      <c r="M922" s="399"/>
      <c r="O922" s="399"/>
      <c r="P922" s="464"/>
    </row>
    <row r="923">
      <c r="G923" s="399"/>
      <c r="I923" s="399"/>
      <c r="K923" s="399"/>
      <c r="M923" s="399"/>
      <c r="O923" s="399"/>
      <c r="P923" s="464"/>
    </row>
    <row r="924">
      <c r="G924" s="399"/>
      <c r="I924" s="399"/>
      <c r="K924" s="399"/>
      <c r="M924" s="399"/>
      <c r="O924" s="399"/>
      <c r="P924" s="464"/>
    </row>
    <row r="925">
      <c r="G925" s="399"/>
      <c r="I925" s="399"/>
      <c r="K925" s="399"/>
      <c r="M925" s="399"/>
      <c r="O925" s="399"/>
      <c r="P925" s="464"/>
    </row>
    <row r="926">
      <c r="G926" s="399"/>
      <c r="I926" s="399"/>
      <c r="K926" s="399"/>
      <c r="M926" s="399"/>
      <c r="O926" s="399"/>
      <c r="P926" s="464"/>
    </row>
    <row r="927">
      <c r="G927" s="399"/>
      <c r="I927" s="399"/>
      <c r="K927" s="399"/>
      <c r="M927" s="399"/>
      <c r="O927" s="399"/>
      <c r="P927" s="464"/>
    </row>
    <row r="928">
      <c r="G928" s="399"/>
      <c r="I928" s="399"/>
      <c r="K928" s="399"/>
      <c r="M928" s="399"/>
      <c r="O928" s="399"/>
      <c r="P928" s="464"/>
    </row>
    <row r="929">
      <c r="G929" s="399"/>
      <c r="I929" s="399"/>
      <c r="K929" s="399"/>
      <c r="M929" s="399"/>
      <c r="O929" s="399"/>
      <c r="P929" s="464"/>
    </row>
    <row r="930">
      <c r="G930" s="399"/>
      <c r="I930" s="399"/>
      <c r="K930" s="399"/>
      <c r="M930" s="399"/>
      <c r="O930" s="399"/>
      <c r="P930" s="464"/>
    </row>
    <row r="931">
      <c r="G931" s="399"/>
      <c r="I931" s="399"/>
      <c r="K931" s="399"/>
      <c r="M931" s="399"/>
      <c r="O931" s="399"/>
      <c r="P931" s="464"/>
    </row>
    <row r="932">
      <c r="G932" s="399"/>
      <c r="I932" s="399"/>
      <c r="K932" s="399"/>
      <c r="M932" s="399"/>
      <c r="O932" s="399"/>
      <c r="P932" s="464"/>
    </row>
    <row r="933">
      <c r="G933" s="399"/>
      <c r="I933" s="399"/>
      <c r="K933" s="399"/>
      <c r="M933" s="399"/>
      <c r="O933" s="399"/>
      <c r="P933" s="464"/>
    </row>
    <row r="934">
      <c r="G934" s="399"/>
      <c r="I934" s="399"/>
      <c r="K934" s="399"/>
      <c r="M934" s="399"/>
      <c r="O934" s="399"/>
      <c r="P934" s="464"/>
    </row>
    <row r="935">
      <c r="G935" s="399"/>
      <c r="I935" s="399"/>
      <c r="K935" s="399"/>
      <c r="M935" s="399"/>
      <c r="O935" s="399"/>
      <c r="P935" s="464"/>
    </row>
    <row r="936">
      <c r="G936" s="399"/>
      <c r="I936" s="399"/>
      <c r="K936" s="399"/>
      <c r="M936" s="399"/>
      <c r="O936" s="399"/>
      <c r="P936" s="464"/>
    </row>
    <row r="937">
      <c r="G937" s="399"/>
      <c r="I937" s="399"/>
      <c r="K937" s="399"/>
      <c r="M937" s="399"/>
      <c r="O937" s="399"/>
      <c r="P937" s="464"/>
    </row>
    <row r="938">
      <c r="G938" s="399"/>
      <c r="I938" s="399"/>
      <c r="K938" s="399"/>
      <c r="M938" s="399"/>
      <c r="O938" s="399"/>
      <c r="P938" s="464"/>
    </row>
    <row r="939">
      <c r="G939" s="399"/>
      <c r="I939" s="399"/>
      <c r="K939" s="399"/>
      <c r="M939" s="399"/>
      <c r="O939" s="399"/>
      <c r="P939" s="464"/>
    </row>
    <row r="940">
      <c r="G940" s="399"/>
      <c r="I940" s="399"/>
      <c r="K940" s="399"/>
      <c r="M940" s="399"/>
      <c r="O940" s="399"/>
      <c r="P940" s="464"/>
    </row>
    <row r="941">
      <c r="G941" s="399"/>
      <c r="I941" s="399"/>
      <c r="K941" s="399"/>
      <c r="M941" s="399"/>
      <c r="O941" s="399"/>
      <c r="P941" s="464"/>
    </row>
    <row r="942">
      <c r="G942" s="399"/>
      <c r="I942" s="399"/>
      <c r="K942" s="399"/>
      <c r="M942" s="399"/>
      <c r="O942" s="399"/>
      <c r="P942" s="464"/>
    </row>
    <row r="943">
      <c r="G943" s="399"/>
      <c r="I943" s="399"/>
      <c r="K943" s="399"/>
      <c r="M943" s="399"/>
      <c r="O943" s="399"/>
      <c r="P943" s="464"/>
    </row>
    <row r="944">
      <c r="G944" s="399"/>
      <c r="I944" s="399"/>
      <c r="K944" s="399"/>
      <c r="M944" s="399"/>
      <c r="O944" s="399"/>
      <c r="P944" s="464"/>
    </row>
    <row r="945">
      <c r="G945" s="399"/>
      <c r="I945" s="399"/>
      <c r="K945" s="399"/>
      <c r="M945" s="399"/>
      <c r="O945" s="399"/>
      <c r="P945" s="464"/>
    </row>
    <row r="946">
      <c r="G946" s="399"/>
      <c r="I946" s="399"/>
      <c r="K946" s="399"/>
      <c r="M946" s="399"/>
      <c r="O946" s="399"/>
      <c r="P946" s="464"/>
    </row>
    <row r="947">
      <c r="G947" s="399"/>
      <c r="I947" s="399"/>
      <c r="K947" s="399"/>
      <c r="M947" s="399"/>
      <c r="O947" s="399"/>
      <c r="P947" s="464"/>
    </row>
    <row r="948">
      <c r="G948" s="399"/>
      <c r="I948" s="399"/>
      <c r="K948" s="399"/>
      <c r="M948" s="399"/>
      <c r="O948" s="399"/>
      <c r="P948" s="464"/>
    </row>
    <row r="949">
      <c r="G949" s="399"/>
      <c r="I949" s="399"/>
      <c r="K949" s="399"/>
      <c r="M949" s="399"/>
      <c r="O949" s="399"/>
      <c r="P949" s="464"/>
    </row>
    <row r="950">
      <c r="G950" s="399"/>
      <c r="I950" s="399"/>
      <c r="K950" s="399"/>
      <c r="M950" s="399"/>
      <c r="O950" s="399"/>
      <c r="P950" s="464"/>
    </row>
    <row r="951">
      <c r="G951" s="399"/>
      <c r="I951" s="399"/>
      <c r="K951" s="399"/>
      <c r="M951" s="399"/>
      <c r="O951" s="399"/>
      <c r="P951" s="464"/>
    </row>
    <row r="952">
      <c r="G952" s="399"/>
      <c r="I952" s="399"/>
      <c r="K952" s="399"/>
      <c r="M952" s="399"/>
      <c r="O952" s="399"/>
      <c r="P952" s="464"/>
    </row>
    <row r="953">
      <c r="G953" s="399"/>
      <c r="I953" s="399"/>
      <c r="K953" s="399"/>
      <c r="M953" s="399"/>
      <c r="O953" s="399"/>
      <c r="P953" s="464"/>
    </row>
    <row r="954">
      <c r="G954" s="399"/>
      <c r="I954" s="399"/>
      <c r="K954" s="399"/>
      <c r="M954" s="399"/>
      <c r="O954" s="399"/>
      <c r="P954" s="464"/>
    </row>
    <row r="955">
      <c r="G955" s="399"/>
      <c r="I955" s="399"/>
      <c r="K955" s="399"/>
      <c r="M955" s="399"/>
      <c r="O955" s="399"/>
      <c r="P955" s="464"/>
    </row>
    <row r="956">
      <c r="G956" s="399"/>
      <c r="I956" s="399"/>
      <c r="K956" s="399"/>
      <c r="M956" s="399"/>
      <c r="O956" s="399"/>
      <c r="P956" s="464"/>
    </row>
    <row r="957">
      <c r="G957" s="399"/>
      <c r="I957" s="399"/>
      <c r="K957" s="399"/>
      <c r="M957" s="399"/>
      <c r="O957" s="399"/>
      <c r="P957" s="464"/>
    </row>
    <row r="958">
      <c r="G958" s="399"/>
      <c r="I958" s="399"/>
      <c r="K958" s="399"/>
      <c r="M958" s="399"/>
      <c r="O958" s="399"/>
      <c r="P958" s="464"/>
    </row>
    <row r="959">
      <c r="G959" s="399"/>
      <c r="I959" s="399"/>
      <c r="K959" s="399"/>
      <c r="M959" s="399"/>
      <c r="O959" s="399"/>
      <c r="P959" s="464"/>
    </row>
    <row r="960">
      <c r="G960" s="399"/>
      <c r="I960" s="399"/>
      <c r="K960" s="399"/>
      <c r="M960" s="399"/>
      <c r="O960" s="399"/>
      <c r="P960" s="464"/>
    </row>
    <row r="961">
      <c r="G961" s="399"/>
      <c r="I961" s="399"/>
      <c r="K961" s="399"/>
      <c r="M961" s="399"/>
      <c r="O961" s="399"/>
      <c r="P961" s="464"/>
    </row>
    <row r="962">
      <c r="G962" s="399"/>
      <c r="I962" s="399"/>
      <c r="K962" s="399"/>
      <c r="M962" s="399"/>
      <c r="O962" s="399"/>
      <c r="P962" s="464"/>
    </row>
    <row r="963">
      <c r="G963" s="399"/>
      <c r="I963" s="399"/>
      <c r="K963" s="399"/>
      <c r="M963" s="399"/>
      <c r="O963" s="399"/>
      <c r="P963" s="464"/>
    </row>
    <row r="964">
      <c r="G964" s="399"/>
      <c r="I964" s="399"/>
      <c r="K964" s="399"/>
      <c r="M964" s="399"/>
      <c r="O964" s="399"/>
      <c r="P964" s="464"/>
    </row>
    <row r="965">
      <c r="G965" s="399"/>
      <c r="I965" s="399"/>
      <c r="K965" s="399"/>
      <c r="M965" s="399"/>
      <c r="O965" s="399"/>
      <c r="P965" s="464"/>
    </row>
    <row r="966">
      <c r="G966" s="399"/>
      <c r="I966" s="399"/>
      <c r="K966" s="399"/>
      <c r="M966" s="399"/>
      <c r="O966" s="399"/>
      <c r="P966" s="464"/>
    </row>
    <row r="967">
      <c r="G967" s="399"/>
      <c r="I967" s="399"/>
      <c r="K967" s="399"/>
      <c r="M967" s="399"/>
      <c r="O967" s="399"/>
      <c r="P967" s="464"/>
    </row>
    <row r="968">
      <c r="G968" s="399"/>
      <c r="I968" s="399"/>
      <c r="K968" s="399"/>
      <c r="M968" s="399"/>
      <c r="O968" s="399"/>
      <c r="P968" s="464"/>
    </row>
    <row r="969">
      <c r="G969" s="399"/>
      <c r="I969" s="399"/>
      <c r="K969" s="399"/>
      <c r="M969" s="399"/>
      <c r="O969" s="399"/>
      <c r="P969" s="464"/>
    </row>
    <row r="970">
      <c r="G970" s="399"/>
      <c r="I970" s="399"/>
      <c r="K970" s="399"/>
      <c r="M970" s="399"/>
      <c r="O970" s="399"/>
      <c r="P970" s="464"/>
    </row>
    <row r="971">
      <c r="G971" s="399"/>
      <c r="I971" s="399"/>
      <c r="K971" s="399"/>
      <c r="M971" s="399"/>
      <c r="O971" s="399"/>
      <c r="P971" s="464"/>
    </row>
    <row r="972">
      <c r="G972" s="399"/>
      <c r="I972" s="399"/>
      <c r="K972" s="399"/>
      <c r="M972" s="399"/>
      <c r="O972" s="399"/>
      <c r="P972" s="464"/>
    </row>
    <row r="973">
      <c r="G973" s="399"/>
      <c r="I973" s="399"/>
      <c r="K973" s="399"/>
      <c r="M973" s="399"/>
      <c r="O973" s="399"/>
      <c r="P973" s="464"/>
    </row>
    <row r="974">
      <c r="G974" s="399"/>
      <c r="I974" s="399"/>
      <c r="K974" s="399"/>
      <c r="M974" s="399"/>
      <c r="O974" s="399"/>
      <c r="P974" s="464"/>
    </row>
    <row r="975">
      <c r="G975" s="399"/>
      <c r="I975" s="399"/>
      <c r="K975" s="399"/>
      <c r="M975" s="399"/>
      <c r="O975" s="399"/>
      <c r="P975" s="464"/>
    </row>
    <row r="976">
      <c r="G976" s="399"/>
      <c r="I976" s="399"/>
      <c r="K976" s="399"/>
      <c r="M976" s="399"/>
      <c r="O976" s="399"/>
      <c r="P976" s="464"/>
    </row>
    <row r="977">
      <c r="G977" s="399"/>
      <c r="I977" s="399"/>
      <c r="K977" s="399"/>
      <c r="M977" s="399"/>
      <c r="O977" s="399"/>
      <c r="P977" s="464"/>
    </row>
    <row r="978">
      <c r="G978" s="399"/>
      <c r="I978" s="399"/>
      <c r="K978" s="399"/>
      <c r="M978" s="399"/>
      <c r="O978" s="399"/>
      <c r="P978" s="464"/>
    </row>
    <row r="979">
      <c r="G979" s="399"/>
      <c r="I979" s="399"/>
      <c r="K979" s="399"/>
      <c r="M979" s="399"/>
      <c r="O979" s="399"/>
      <c r="P979" s="464"/>
    </row>
    <row r="980">
      <c r="G980" s="399"/>
      <c r="I980" s="399"/>
      <c r="K980" s="399"/>
      <c r="M980" s="399"/>
      <c r="O980" s="399"/>
      <c r="P980" s="464"/>
    </row>
    <row r="981">
      <c r="G981" s="399"/>
      <c r="I981" s="399"/>
      <c r="K981" s="399"/>
      <c r="M981" s="399"/>
      <c r="O981" s="399"/>
      <c r="P981" s="464"/>
    </row>
    <row r="982">
      <c r="G982" s="399"/>
      <c r="I982" s="399"/>
      <c r="K982" s="399"/>
      <c r="M982" s="399"/>
      <c r="O982" s="399"/>
      <c r="P982" s="464"/>
    </row>
    <row r="983">
      <c r="G983" s="399"/>
      <c r="I983" s="399"/>
      <c r="K983" s="399"/>
      <c r="M983" s="399"/>
      <c r="O983" s="399"/>
      <c r="P983" s="464"/>
    </row>
    <row r="984">
      <c r="G984" s="399"/>
      <c r="I984" s="399"/>
      <c r="K984" s="399"/>
      <c r="M984" s="399"/>
      <c r="O984" s="399"/>
      <c r="P984" s="464"/>
    </row>
    <row r="985">
      <c r="G985" s="399"/>
      <c r="I985" s="399"/>
      <c r="K985" s="399"/>
      <c r="M985" s="399"/>
      <c r="O985" s="399"/>
      <c r="P985" s="464"/>
    </row>
    <row r="986">
      <c r="G986" s="399"/>
      <c r="I986" s="399"/>
      <c r="K986" s="399"/>
      <c r="M986" s="399"/>
      <c r="O986" s="399"/>
      <c r="P986" s="464"/>
    </row>
    <row r="987">
      <c r="G987" s="399"/>
      <c r="I987" s="399"/>
      <c r="K987" s="399"/>
      <c r="M987" s="399"/>
      <c r="O987" s="399"/>
      <c r="P987" s="464"/>
    </row>
    <row r="988">
      <c r="G988" s="399"/>
      <c r="I988" s="399"/>
      <c r="K988" s="399"/>
      <c r="M988" s="399"/>
      <c r="O988" s="399"/>
      <c r="P988" s="464"/>
    </row>
    <row r="989">
      <c r="G989" s="399"/>
      <c r="I989" s="399"/>
      <c r="K989" s="399"/>
      <c r="M989" s="399"/>
      <c r="O989" s="399"/>
      <c r="P989" s="464"/>
    </row>
    <row r="990">
      <c r="G990" s="399"/>
      <c r="I990" s="399"/>
      <c r="K990" s="399"/>
      <c r="M990" s="399"/>
      <c r="O990" s="399"/>
      <c r="P990" s="464"/>
    </row>
    <row r="991">
      <c r="G991" s="399"/>
      <c r="I991" s="399"/>
      <c r="K991" s="399"/>
      <c r="M991" s="399"/>
      <c r="O991" s="399"/>
      <c r="P991" s="464"/>
    </row>
    <row r="992">
      <c r="G992" s="399"/>
      <c r="I992" s="399"/>
      <c r="K992" s="399"/>
      <c r="M992" s="399"/>
      <c r="O992" s="399"/>
      <c r="P992" s="464"/>
    </row>
    <row r="993">
      <c r="G993" s="399"/>
      <c r="I993" s="399"/>
      <c r="K993" s="399"/>
      <c r="M993" s="399"/>
      <c r="O993" s="399"/>
      <c r="P993" s="464"/>
    </row>
    <row r="994">
      <c r="G994" s="399"/>
      <c r="I994" s="399"/>
      <c r="K994" s="399"/>
      <c r="M994" s="399"/>
      <c r="O994" s="399"/>
      <c r="P994" s="464"/>
    </row>
    <row r="995">
      <c r="G995" s="399"/>
      <c r="I995" s="399"/>
      <c r="K995" s="399"/>
      <c r="M995" s="399"/>
      <c r="O995" s="399"/>
      <c r="P995" s="464"/>
    </row>
    <row r="996">
      <c r="G996" s="399"/>
      <c r="I996" s="399"/>
      <c r="K996" s="399"/>
      <c r="M996" s="399"/>
      <c r="O996" s="399"/>
      <c r="P996" s="464"/>
    </row>
    <row r="997">
      <c r="G997" s="399"/>
      <c r="I997" s="399"/>
      <c r="K997" s="399"/>
      <c r="M997" s="399"/>
      <c r="O997" s="399"/>
      <c r="P997" s="464"/>
    </row>
    <row r="998">
      <c r="G998" s="399"/>
      <c r="I998" s="399"/>
      <c r="K998" s="399"/>
      <c r="M998" s="399"/>
      <c r="O998" s="399"/>
      <c r="P998" s="464"/>
    </row>
    <row r="999">
      <c r="G999" s="399"/>
      <c r="I999" s="399"/>
      <c r="K999" s="399"/>
      <c r="M999" s="399"/>
      <c r="O999" s="399"/>
      <c r="P999" s="464"/>
    </row>
    <row r="1000">
      <c r="G1000" s="399"/>
      <c r="I1000" s="399"/>
      <c r="K1000" s="399"/>
      <c r="M1000" s="399"/>
      <c r="O1000" s="399"/>
      <c r="P1000" s="464"/>
    </row>
    <row r="1001">
      <c r="G1001" s="399"/>
      <c r="I1001" s="399"/>
      <c r="K1001" s="399"/>
      <c r="M1001" s="399"/>
      <c r="O1001" s="399"/>
      <c r="P1001" s="464"/>
    </row>
    <row r="1002">
      <c r="G1002" s="399"/>
      <c r="I1002" s="399"/>
      <c r="K1002" s="399"/>
      <c r="M1002" s="399"/>
      <c r="O1002" s="399"/>
      <c r="P1002" s="464"/>
    </row>
    <row r="1003">
      <c r="G1003" s="399"/>
      <c r="I1003" s="399"/>
      <c r="K1003" s="399"/>
      <c r="M1003" s="399"/>
      <c r="O1003" s="399"/>
      <c r="P1003" s="464"/>
    </row>
    <row r="1004">
      <c r="G1004" s="399"/>
      <c r="I1004" s="399"/>
      <c r="K1004" s="399"/>
      <c r="M1004" s="399"/>
      <c r="O1004" s="399"/>
      <c r="P1004" s="464"/>
    </row>
    <row r="1005">
      <c r="G1005" s="399"/>
      <c r="I1005" s="399"/>
      <c r="K1005" s="399"/>
      <c r="M1005" s="399"/>
      <c r="O1005" s="399"/>
      <c r="P1005" s="464"/>
    </row>
    <row r="1006">
      <c r="G1006" s="399"/>
      <c r="I1006" s="399"/>
      <c r="K1006" s="399"/>
      <c r="M1006" s="399"/>
      <c r="O1006" s="399"/>
      <c r="P1006" s="464"/>
    </row>
    <row r="1007">
      <c r="G1007" s="399"/>
      <c r="I1007" s="399"/>
      <c r="K1007" s="399"/>
      <c r="M1007" s="399"/>
      <c r="O1007" s="399"/>
      <c r="P1007" s="464"/>
    </row>
    <row r="1008">
      <c r="G1008" s="399"/>
      <c r="I1008" s="399"/>
      <c r="K1008" s="399"/>
      <c r="M1008" s="399"/>
      <c r="O1008" s="399"/>
      <c r="P1008" s="464"/>
    </row>
    <row r="1009">
      <c r="G1009" s="399"/>
      <c r="I1009" s="399"/>
      <c r="K1009" s="399"/>
      <c r="M1009" s="399"/>
      <c r="O1009" s="399"/>
      <c r="P1009" s="464"/>
    </row>
    <row r="1010">
      <c r="G1010" s="399"/>
      <c r="I1010" s="399"/>
      <c r="K1010" s="399"/>
      <c r="M1010" s="399"/>
      <c r="O1010" s="399"/>
      <c r="P1010" s="464"/>
    </row>
    <row r="1011">
      <c r="G1011" s="399"/>
      <c r="I1011" s="399"/>
      <c r="K1011" s="399"/>
      <c r="M1011" s="399"/>
      <c r="O1011" s="399"/>
      <c r="P1011" s="464"/>
    </row>
  </sheetData>
  <mergeCells count="7">
    <mergeCell ref="A2:A4"/>
    <mergeCell ref="A5:A6"/>
    <mergeCell ref="A8:A13"/>
    <mergeCell ref="A14:A40"/>
    <mergeCell ref="A41:A42"/>
    <mergeCell ref="A43:A44"/>
    <mergeCell ref="A45:A58"/>
  </mergeCells>
  <printOptions/>
  <pageMargins bottom="0.75" footer="0.0" header="0.0" left="0.7" right="0.7" top="0.75"/>
  <pageSetup orientation="landscape"/>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71"/>
    <col customWidth="1" min="2" max="2" width="45.43"/>
    <col customWidth="1" min="3" max="3" width="41.86"/>
    <col customWidth="1" min="4" max="4" width="18.14"/>
    <col customWidth="1" min="5" max="6" width="11.43"/>
    <col customWidth="1" min="7" max="7" width="15.14"/>
    <col customWidth="1" min="8" max="8" width="10.71"/>
    <col customWidth="1" min="9" max="9" width="10.86"/>
    <col customWidth="1" min="10" max="10" width="16.14"/>
    <col customWidth="1" min="11" max="26" width="10.71"/>
  </cols>
  <sheetData>
    <row r="1">
      <c r="A1" s="4"/>
      <c r="B1" s="465"/>
      <c r="G1" s="31"/>
    </row>
    <row r="2">
      <c r="A2" s="4"/>
      <c r="B2" s="466" t="s">
        <v>1149</v>
      </c>
      <c r="G2" s="31"/>
    </row>
    <row r="3">
      <c r="B3" s="465"/>
      <c r="G3" s="31"/>
    </row>
    <row r="4">
      <c r="A4" s="138" t="s">
        <v>562</v>
      </c>
      <c r="B4" s="139" t="s">
        <v>1150</v>
      </c>
      <c r="C4" s="34"/>
      <c r="D4" s="35"/>
      <c r="E4" s="36"/>
      <c r="F4" s="37"/>
      <c r="G4" s="38"/>
      <c r="H4" s="35"/>
    </row>
    <row r="5">
      <c r="A5" s="42"/>
      <c r="B5" s="140"/>
      <c r="C5" s="42"/>
      <c r="D5" s="44"/>
      <c r="E5" s="45"/>
      <c r="F5" s="42"/>
      <c r="G5" s="46"/>
      <c r="H5" s="44"/>
    </row>
    <row r="6">
      <c r="A6" s="48" t="s">
        <v>476</v>
      </c>
      <c r="B6" s="48" t="s">
        <v>477</v>
      </c>
      <c r="C6" s="48" t="s">
        <v>478</v>
      </c>
      <c r="D6" s="49" t="s">
        <v>564</v>
      </c>
      <c r="E6" s="50" t="s">
        <v>10</v>
      </c>
      <c r="F6" s="48" t="s">
        <v>480</v>
      </c>
      <c r="G6" s="51" t="s">
        <v>481</v>
      </c>
      <c r="H6" s="49" t="s">
        <v>565</v>
      </c>
    </row>
    <row r="7">
      <c r="A7" s="53">
        <v>1.0</v>
      </c>
      <c r="B7" s="55" t="s">
        <v>168</v>
      </c>
      <c r="C7" s="55" t="str">
        <f>+IF(ISERROR(VLOOKUP($B7,Insumos!$C:$G,3,FALSE)),"",VLOOKUP($B7,Insumos!$C:$G,3,FALSE))</f>
        <v>GRAMOS</v>
      </c>
      <c r="D7" s="56">
        <f>+IF(ISERROR(VLOOKUP($B7,Insumos!$C:$G,2,FALSE)),"",VLOOKUP($B7,Insumos!$C:$G,2,FALSE))</f>
        <v>1681</v>
      </c>
      <c r="E7" s="57">
        <f>+IF(ISERROR(VLOOKUP($B7,Insumos!$C:$G,5,FALSE)),"",VLOOKUP($B7,Insumos!$C:$G,5,FALSE))</f>
        <v>800</v>
      </c>
      <c r="F7" s="55" t="str">
        <f>+IF(ISERROR(VLOOKUP($B7,Insumos!$C:$G,4,FALSE)),"",VLOOKUP($B7,Insumos!$C:$G,4,FALSE))</f>
        <v>GRAMOS</v>
      </c>
      <c r="G7" s="141">
        <v>60.0</v>
      </c>
      <c r="H7" s="56">
        <f t="shared" ref="H7:H17" si="1">IF(ISERROR(ROUND(+D7/E7*G7,2)),0,ROUND(+D7/E7*G7,2))</f>
        <v>126.08</v>
      </c>
    </row>
    <row r="8">
      <c r="A8" s="53">
        <v>2.0</v>
      </c>
      <c r="B8" s="55" t="s">
        <v>265</v>
      </c>
      <c r="C8" s="55" t="str">
        <f>+IF(ISERROR(VLOOKUP($B8,Insumos!$C:$G,3,FALSE)),"",VLOOKUP($B8,Insumos!$C:$G,3,FALSE))</f>
        <v>GRAMOS</v>
      </c>
      <c r="D8" s="56">
        <f>+IF(ISERROR(VLOOKUP($B8,Insumos!$C:$G,2,FALSE)),"",VLOOKUP($B8,Insumos!$C:$G,2,FALSE))</f>
        <v>5866</v>
      </c>
      <c r="E8" s="57">
        <f>+IF(ISERROR(VLOOKUP($B8,Insumos!$C:$G,5,FALSE)),"",VLOOKUP($B8,Insumos!$C:$G,5,FALSE))</f>
        <v>1000</v>
      </c>
      <c r="F8" s="55" t="str">
        <f>+IF(ISERROR(VLOOKUP($B8,Insumos!$C:$G,4,FALSE)),"",VLOOKUP($B8,Insumos!$C:$G,4,FALSE))</f>
        <v>GRAMOS</v>
      </c>
      <c r="G8" s="141">
        <v>50.0</v>
      </c>
      <c r="H8" s="56">
        <f t="shared" si="1"/>
        <v>293.3</v>
      </c>
    </row>
    <row r="9">
      <c r="A9" s="53">
        <v>3.0</v>
      </c>
      <c r="B9" s="55" t="s">
        <v>98</v>
      </c>
      <c r="C9" s="55" t="str">
        <f>+IF(ISERROR(VLOOKUP($B9,Insumos!$C:$G,3,FALSE)),"",VLOOKUP($B9,Insumos!$C:$G,3,FALSE))</f>
        <v>GRAMOS</v>
      </c>
      <c r="D9" s="56">
        <f>+IF(ISERROR(VLOOKUP($B9,Insumos!$C:$G,2,FALSE)),"",VLOOKUP($B9,Insumos!$C:$G,2,FALSE))</f>
        <v>3361</v>
      </c>
      <c r="E9" s="57">
        <f>+IF(ISERROR(VLOOKUP($B9,Insumos!$C:$G,5,FALSE)),"",VLOOKUP($B9,Insumos!$C:$G,5,FALSE))</f>
        <v>1000</v>
      </c>
      <c r="F9" s="55" t="str">
        <f>+IF(ISERROR(VLOOKUP($B9,Insumos!$C:$G,4,FALSE)),"",VLOOKUP($B9,Insumos!$C:$G,4,FALSE))</f>
        <v>GRAMOS</v>
      </c>
      <c r="G9" s="141">
        <v>50.0</v>
      </c>
      <c r="H9" s="56">
        <f t="shared" si="1"/>
        <v>168.05</v>
      </c>
    </row>
    <row r="10">
      <c r="A10" s="53">
        <v>4.0</v>
      </c>
      <c r="B10" s="467" t="s">
        <v>375</v>
      </c>
      <c r="C10" s="55" t="str">
        <f>+IF(ISERROR(VLOOKUP($B10,Insumos!$C:$G,3,FALSE)),"",VLOOKUP($B10,Insumos!$C:$G,3,FALSE))</f>
        <v>PORCION</v>
      </c>
      <c r="D10" s="56">
        <f>+IF(ISERROR(VLOOKUP($B10,Insumos!$C:$G,2,FALSE)),"",VLOOKUP($B10,Insumos!$C:$G,2,FALSE))</f>
        <v>17849.12</v>
      </c>
      <c r="E10" s="57">
        <f>+IF(ISERROR(VLOOKUP($B10,Insumos!$C:$G,5,FALSE)),"",VLOOKUP($B10,Insumos!$C:$G,5,FALSE))</f>
        <v>45</v>
      </c>
      <c r="F10" s="55" t="str">
        <f>+IF(ISERROR(VLOOKUP($B10,Insumos!$C:$G,4,FALSE)),"",VLOOKUP($B10,Insumos!$C:$G,4,FALSE))</f>
        <v>PORCION</v>
      </c>
      <c r="G10" s="141">
        <v>0.0</v>
      </c>
      <c r="H10" s="56">
        <f t="shared" si="1"/>
        <v>0</v>
      </c>
    </row>
    <row r="11">
      <c r="A11" s="53">
        <v>5.0</v>
      </c>
      <c r="B11" s="195" t="s">
        <v>363</v>
      </c>
      <c r="C11" s="195" t="str">
        <f>+IF(ISERROR(VLOOKUP($B11,Insumos!$C:$G,3,FALSE)),"",VLOOKUP($B11,Insumos!$C:$G,3,FALSE))</f>
        <v>PORCION</v>
      </c>
      <c r="D11" s="196">
        <f>+IF(ISERROR(VLOOKUP($B11,Insumos!$C:$G,2,FALSE)),"",VLOOKUP($B11,Insumos!$C:$G,2,FALSE))</f>
        <v>93080.62</v>
      </c>
      <c r="E11" s="197">
        <f>+IF(ISERROR(VLOOKUP($B11,Insumos!$C:$G,5,FALSE)),"",VLOOKUP($B11,Insumos!$C:$G,5,FALSE))</f>
        <v>50</v>
      </c>
      <c r="F11" s="195" t="str">
        <f>+IF(ISERROR(VLOOKUP($B11,Insumos!$C:$G,4,FALSE)),"",VLOOKUP($B11,Insumos!$C:$G,4,FALSE))</f>
        <v>PORCION</v>
      </c>
      <c r="G11" s="225">
        <v>1.0</v>
      </c>
      <c r="H11" s="196">
        <f t="shared" si="1"/>
        <v>1861.61</v>
      </c>
    </row>
    <row r="12">
      <c r="A12" s="53">
        <v>6.0</v>
      </c>
      <c r="B12" s="195" t="s">
        <v>361</v>
      </c>
      <c r="C12" s="195" t="str">
        <f>+IF(ISERROR(VLOOKUP($B12,Insumos!$C:$G,3,FALSE)),"",VLOOKUP($B12,Insumos!$C:$G,3,FALSE))</f>
        <v>PORCION</v>
      </c>
      <c r="D12" s="196">
        <f>+IF(ISERROR(VLOOKUP($B12,Insumos!$C:$G,2,FALSE)),"",VLOOKUP($B12,Insumos!$C:$G,2,FALSE))</f>
        <v>45140.62</v>
      </c>
      <c r="E12" s="197">
        <f>+IF(ISERROR(VLOOKUP($B12,Insumos!$C:$G,5,FALSE)),"",VLOOKUP($B12,Insumos!$C:$G,5,FALSE))</f>
        <v>55</v>
      </c>
      <c r="F12" s="195" t="str">
        <f>+IF(ISERROR(VLOOKUP($B12,Insumos!$C:$G,4,FALSE)),"",VLOOKUP($B12,Insumos!$C:$G,4,FALSE))</f>
        <v>PORCION</v>
      </c>
      <c r="G12" s="225"/>
      <c r="H12" s="196">
        <f t="shared" si="1"/>
        <v>0</v>
      </c>
    </row>
    <row r="13">
      <c r="A13" s="53">
        <v>7.0</v>
      </c>
      <c r="B13" s="55" t="s">
        <v>401</v>
      </c>
      <c r="C13" s="55" t="str">
        <f>+IF(ISERROR(VLOOKUP($B13,Insumos!$C:$G,3,FALSE)),"",VLOOKUP($B13,Insumos!$C:$G,3,FALSE))</f>
        <v>UNIDAD</v>
      </c>
      <c r="D13" s="56">
        <f>+IF(ISERROR(VLOOKUP($B13,Insumos!$C:$G,2,FALSE)),"",VLOOKUP($B13,Insumos!$C:$G,2,FALSE))</f>
        <v>30</v>
      </c>
      <c r="E13" s="57">
        <f>+IF(ISERROR(VLOOKUP($B13,Insumos!$C:$G,5,FALSE)),"",VLOOKUP($B13,Insumos!$C:$G,5,FALSE))</f>
        <v>1</v>
      </c>
      <c r="F13" s="55" t="str">
        <f>+IF(ISERROR(VLOOKUP($B13,Insumos!$C:$G,4,FALSE)),"",VLOOKUP($B13,Insumos!$C:$G,4,FALSE))</f>
        <v>UNIDAD</v>
      </c>
      <c r="G13" s="141">
        <v>1.0</v>
      </c>
      <c r="H13" s="56">
        <f t="shared" si="1"/>
        <v>30</v>
      </c>
    </row>
    <row r="14">
      <c r="A14" s="53">
        <v>8.0</v>
      </c>
      <c r="B14" s="55" t="s">
        <v>400</v>
      </c>
      <c r="C14" s="55" t="str">
        <f>+IF(ISERROR(VLOOKUP($B14,Insumos!$C:$G,3,FALSE)),"",VLOOKUP($B14,Insumos!$C:$G,3,FALSE))</f>
        <v>UNIDAD</v>
      </c>
      <c r="D14" s="56">
        <f>+IF(ISERROR(VLOOKUP($B14,Insumos!$C:$G,2,FALSE)),"",VLOOKUP($B14,Insumos!$C:$G,2,FALSE))</f>
        <v>330</v>
      </c>
      <c r="E14" s="57">
        <f>+IF(ISERROR(VLOOKUP($B14,Insumos!$C:$G,5,FALSE)),"",VLOOKUP($B14,Insumos!$C:$G,5,FALSE))</f>
        <v>1</v>
      </c>
      <c r="F14" s="55" t="str">
        <f>+IF(ISERROR(VLOOKUP($B14,Insumos!$C:$G,4,FALSE)),"",VLOOKUP($B14,Insumos!$C:$G,4,FALSE))</f>
        <v>UNIDAD</v>
      </c>
      <c r="G14" s="141">
        <v>1.0</v>
      </c>
      <c r="H14" s="56">
        <f t="shared" si="1"/>
        <v>330</v>
      </c>
    </row>
    <row r="15">
      <c r="A15" s="53">
        <v>9.0</v>
      </c>
      <c r="B15" s="55" t="s">
        <v>410</v>
      </c>
      <c r="C15" s="55" t="str">
        <f>+IF(ISERROR(VLOOKUP($B15,Insumos!$C:$G,3,FALSE)),"",VLOOKUP($B15,Insumos!$C:$G,3,FALSE))</f>
        <v>UNIDAD</v>
      </c>
      <c r="D15" s="56">
        <f>+IF(ISERROR(VLOOKUP($B15,Insumos!$C:$G,2,FALSE)),"",VLOOKUP($B15,Insumos!$C:$G,2,FALSE))</f>
        <v>25</v>
      </c>
      <c r="E15" s="57">
        <f>+IF(ISERROR(VLOOKUP($B15,Insumos!$C:$G,5,FALSE)),"",VLOOKUP($B15,Insumos!$C:$G,5,FALSE))</f>
        <v>1</v>
      </c>
      <c r="F15" s="55" t="str">
        <f>+IF(ISERROR(VLOOKUP($B15,Insumos!$C:$G,4,FALSE)),"",VLOOKUP($B15,Insumos!$C:$G,4,FALSE))</f>
        <v>UNIDAD</v>
      </c>
      <c r="G15" s="141">
        <v>2.0</v>
      </c>
      <c r="H15" s="56">
        <f t="shared" si="1"/>
        <v>50</v>
      </c>
    </row>
    <row r="16">
      <c r="A16" s="53">
        <v>10.0</v>
      </c>
      <c r="B16" s="55"/>
      <c r="C16" s="55" t="str">
        <f>+IF(ISERROR(VLOOKUP($B16,Insumos!$C:$G,3,FALSE)),"",VLOOKUP($B16,Insumos!$C:$G,3,FALSE))</f>
        <v/>
      </c>
      <c r="D16" s="56" t="str">
        <f>+IF(ISERROR(VLOOKUP($B16,Insumos!$C:$G,2,FALSE)),"",VLOOKUP($B16,Insumos!$C:$G,2,FALSE))</f>
        <v/>
      </c>
      <c r="E16" s="57" t="str">
        <f>+IF(ISERROR(VLOOKUP($B16,Insumos!$C:$G,5,FALSE)),"",VLOOKUP($B16,Insumos!$C:$G,5,FALSE))</f>
        <v/>
      </c>
      <c r="F16" s="55" t="str">
        <f>+IF(ISERROR(VLOOKUP($B16,Insumos!$C:$G,4,FALSE)),"",VLOOKUP($B16,Insumos!$C:$G,4,FALSE))</f>
        <v/>
      </c>
      <c r="G16" s="141"/>
      <c r="H16" s="56">
        <f t="shared" si="1"/>
        <v>0</v>
      </c>
    </row>
    <row r="17">
      <c r="A17" s="53">
        <v>11.0</v>
      </c>
      <c r="B17" s="55"/>
      <c r="C17" s="55" t="str">
        <f>+IF(ISERROR(VLOOKUP($B17,Insumos!$C:$G,3,FALSE)),"",VLOOKUP($B17,Insumos!$C:$G,3,FALSE))</f>
        <v/>
      </c>
      <c r="D17" s="56" t="str">
        <f>+IF(ISERROR(VLOOKUP($B17,Insumos!$C:$G,2,FALSE)),"",VLOOKUP($B17,Insumos!$C:$G,2,FALSE))</f>
        <v/>
      </c>
      <c r="E17" s="57" t="str">
        <f>+IF(ISERROR(VLOOKUP($B17,Insumos!$C:$G,5,FALSE)),"",VLOOKUP($B17,Insumos!$C:$G,5,FALSE))</f>
        <v/>
      </c>
      <c r="F17" s="55" t="str">
        <f>+IF(ISERROR(VLOOKUP($B17,Insumos!$C:$G,4,FALSE)),"",VLOOKUP($B17,Insumos!$C:$G,4,FALSE))</f>
        <v/>
      </c>
      <c r="G17" s="141"/>
      <c r="H17" s="56">
        <f t="shared" si="1"/>
        <v>0</v>
      </c>
    </row>
    <row r="18">
      <c r="A18" s="42"/>
      <c r="B18" s="140"/>
      <c r="C18" s="41"/>
      <c r="D18" s="44"/>
      <c r="E18" s="45"/>
      <c r="F18" s="41"/>
      <c r="G18" s="67" t="s">
        <v>566</v>
      </c>
      <c r="H18" s="68">
        <f>+SUM(H7:H17)</f>
        <v>2859.04</v>
      </c>
    </row>
    <row r="19">
      <c r="A19" s="42"/>
      <c r="B19" s="140"/>
      <c r="C19" s="41"/>
      <c r="D19" s="44"/>
      <c r="E19" s="45"/>
      <c r="F19" s="41"/>
      <c r="G19" s="67" t="s">
        <v>569</v>
      </c>
      <c r="H19" s="142">
        <f>+H18/10</f>
        <v>285.904</v>
      </c>
    </row>
    <row r="20">
      <c r="A20" s="42"/>
      <c r="B20" s="140"/>
      <c r="C20" s="41"/>
      <c r="D20" s="44"/>
      <c r="E20" s="45"/>
      <c r="F20" s="41"/>
      <c r="G20" s="67" t="s">
        <v>570</v>
      </c>
      <c r="H20" s="143">
        <f>(H18+H19)*1.19</f>
        <v>3742.48336</v>
      </c>
    </row>
    <row r="21">
      <c r="A21" s="42"/>
      <c r="B21" s="140"/>
      <c r="C21" s="41"/>
      <c r="D21" s="44"/>
      <c r="E21" s="45"/>
      <c r="F21" s="41"/>
      <c r="G21" s="67" t="s">
        <v>571</v>
      </c>
      <c r="H21" s="144">
        <f>+H20/H22</f>
        <v>0.2582804251</v>
      </c>
    </row>
    <row r="22">
      <c r="A22" s="42"/>
      <c r="B22" s="140"/>
      <c r="C22" s="41"/>
      <c r="D22" s="44"/>
      <c r="E22" s="45"/>
      <c r="F22" s="41"/>
      <c r="G22" s="67" t="s">
        <v>572</v>
      </c>
      <c r="H22" s="145">
        <f>SUM(13990+500)</f>
        <v>14490</v>
      </c>
    </row>
    <row r="23">
      <c r="B23" s="465"/>
      <c r="G23" s="31"/>
    </row>
    <row r="24">
      <c r="B24" s="465"/>
      <c r="G24" s="31"/>
    </row>
    <row r="25">
      <c r="A25" s="138" t="s">
        <v>562</v>
      </c>
      <c r="B25" s="139" t="s">
        <v>1151</v>
      </c>
      <c r="C25" s="34"/>
      <c r="D25" s="35"/>
      <c r="E25" s="36"/>
      <c r="F25" s="37"/>
      <c r="G25" s="38"/>
      <c r="H25" s="35"/>
    </row>
    <row r="26">
      <c r="A26" s="42"/>
      <c r="B26" s="140"/>
      <c r="C26" s="42"/>
      <c r="D26" s="44"/>
      <c r="E26" s="45"/>
      <c r="F26" s="42"/>
      <c r="G26" s="46"/>
      <c r="H26" s="44"/>
    </row>
    <row r="27">
      <c r="A27" s="48" t="s">
        <v>476</v>
      </c>
      <c r="B27" s="48" t="s">
        <v>477</v>
      </c>
      <c r="C27" s="48" t="s">
        <v>478</v>
      </c>
      <c r="D27" s="49" t="s">
        <v>564</v>
      </c>
      <c r="E27" s="50" t="s">
        <v>10</v>
      </c>
      <c r="F27" s="48" t="s">
        <v>480</v>
      </c>
      <c r="G27" s="51" t="s">
        <v>481</v>
      </c>
      <c r="H27" s="49" t="s">
        <v>565</v>
      </c>
    </row>
    <row r="28">
      <c r="A28" s="53">
        <v>1.0</v>
      </c>
      <c r="B28" s="55" t="s">
        <v>168</v>
      </c>
      <c r="C28" s="55" t="str">
        <f>+IF(ISERROR(VLOOKUP($B28,Insumos!$C:$G,3,FALSE)),"",VLOOKUP($B28,Insumos!$C:$G,3,FALSE))</f>
        <v>GRAMOS</v>
      </c>
      <c r="D28" s="56">
        <f>+IF(ISERROR(VLOOKUP($B28,Insumos!$C:$G,2,FALSE)),"",VLOOKUP($B28,Insumos!$C:$G,2,FALSE))</f>
        <v>1681</v>
      </c>
      <c r="E28" s="57">
        <f>+IF(ISERROR(VLOOKUP($B28,Insumos!$C:$G,5,FALSE)),"",VLOOKUP($B28,Insumos!$C:$G,5,FALSE))</f>
        <v>800</v>
      </c>
      <c r="F28" s="55" t="str">
        <f>+IF(ISERROR(VLOOKUP($B28,Insumos!$C:$G,4,FALSE)),"",VLOOKUP($B28,Insumos!$C:$G,4,FALSE))</f>
        <v>GRAMOS</v>
      </c>
      <c r="G28" s="141">
        <v>60.0</v>
      </c>
      <c r="H28" s="56">
        <f t="shared" ref="H28:H42" si="2">IF(ISERROR(ROUND(+D28/E28*G28,2)),0,ROUND(+D28/E28*G28,2))</f>
        <v>126.08</v>
      </c>
    </row>
    <row r="29">
      <c r="A29" s="53">
        <v>2.0</v>
      </c>
      <c r="B29" s="55" t="s">
        <v>265</v>
      </c>
      <c r="C29" s="55" t="str">
        <f>+IF(ISERROR(VLOOKUP($B29,Insumos!$C:$G,3,FALSE)),"",VLOOKUP($B29,Insumos!$C:$G,3,FALSE))</f>
        <v>GRAMOS</v>
      </c>
      <c r="D29" s="56">
        <f>+IF(ISERROR(VLOOKUP($B29,Insumos!$C:$G,2,FALSE)),"",VLOOKUP($B29,Insumos!$C:$G,2,FALSE))</f>
        <v>5866</v>
      </c>
      <c r="E29" s="57">
        <f>+IF(ISERROR(VLOOKUP($B29,Insumos!$C:$G,5,FALSE)),"",VLOOKUP($B29,Insumos!$C:$G,5,FALSE))</f>
        <v>1000</v>
      </c>
      <c r="F29" s="55" t="str">
        <f>+IF(ISERROR(VLOOKUP($B29,Insumos!$C:$G,4,FALSE)),"",VLOOKUP($B29,Insumos!$C:$G,4,FALSE))</f>
        <v>GRAMOS</v>
      </c>
      <c r="G29" s="141">
        <v>50.0</v>
      </c>
      <c r="H29" s="56">
        <f t="shared" si="2"/>
        <v>293.3</v>
      </c>
    </row>
    <row r="30">
      <c r="A30" s="53">
        <v>3.0</v>
      </c>
      <c r="B30" s="55" t="s">
        <v>98</v>
      </c>
      <c r="C30" s="55" t="str">
        <f>+IF(ISERROR(VLOOKUP($B30,Insumos!$C:$G,3,FALSE)),"",VLOOKUP($B30,Insumos!$C:$G,3,FALSE))</f>
        <v>GRAMOS</v>
      </c>
      <c r="D30" s="56">
        <f>+IF(ISERROR(VLOOKUP($B30,Insumos!$C:$G,2,FALSE)),"",VLOOKUP($B30,Insumos!$C:$G,2,FALSE))</f>
        <v>3361</v>
      </c>
      <c r="E30" s="57">
        <f>+IF(ISERROR(VLOOKUP($B30,Insumos!$C:$G,5,FALSE)),"",VLOOKUP($B30,Insumos!$C:$G,5,FALSE))</f>
        <v>1000</v>
      </c>
      <c r="F30" s="55" t="str">
        <f>+IF(ISERROR(VLOOKUP($B30,Insumos!$C:$G,4,FALSE)),"",VLOOKUP($B30,Insumos!$C:$G,4,FALSE))</f>
        <v>GRAMOS</v>
      </c>
      <c r="G30" s="141">
        <v>50.0</v>
      </c>
      <c r="H30" s="56">
        <f t="shared" si="2"/>
        <v>168.05</v>
      </c>
    </row>
    <row r="31">
      <c r="A31" s="53">
        <v>4.0</v>
      </c>
      <c r="B31" s="467" t="s">
        <v>370</v>
      </c>
      <c r="C31" s="55" t="str">
        <f>+IF(ISERROR(VLOOKUP($B31,Insumos!$C:$G,3,FALSE)),"",VLOOKUP($B31,Insumos!$C:$G,3,FALSE))</f>
        <v>PORCION</v>
      </c>
      <c r="D31" s="56">
        <f>+IF(ISERROR(VLOOKUP($B31,Insumos!$C:$G,2,FALSE)),"",VLOOKUP($B31,Insumos!$C:$G,2,FALSE))</f>
        <v>1793.34</v>
      </c>
      <c r="E31" s="57">
        <f>+IF(ISERROR(VLOOKUP($B31,Insumos!$C:$G,5,FALSE)),"",VLOOKUP($B31,Insumos!$C:$G,5,FALSE))</f>
        <v>4</v>
      </c>
      <c r="F31" s="55" t="str">
        <f>+IF(ISERROR(VLOOKUP($B31,Insumos!$C:$G,4,FALSE)),"",VLOOKUP($B31,Insumos!$C:$G,4,FALSE))</f>
        <v>PORCION</v>
      </c>
      <c r="G31" s="141">
        <v>1.0</v>
      </c>
      <c r="H31" s="56">
        <f t="shared" si="2"/>
        <v>448.34</v>
      </c>
    </row>
    <row r="32">
      <c r="A32" s="53">
        <v>5.0</v>
      </c>
      <c r="B32" s="195" t="s">
        <v>363</v>
      </c>
      <c r="C32" s="195" t="str">
        <f>+IF(ISERROR(VLOOKUP($B32,Insumos!$C:$G,3,FALSE)),"",VLOOKUP($B32,Insumos!$C:$G,3,FALSE))</f>
        <v>PORCION</v>
      </c>
      <c r="D32" s="196">
        <f>+IF(ISERROR(VLOOKUP($B32,Insumos!$C:$G,2,FALSE)),"",VLOOKUP($B32,Insumos!$C:$G,2,FALSE))</f>
        <v>93080.62</v>
      </c>
      <c r="E32" s="197">
        <f>+IF(ISERROR(VLOOKUP($B32,Insumos!$C:$G,5,FALSE)),"",VLOOKUP($B32,Insumos!$C:$G,5,FALSE))</f>
        <v>50</v>
      </c>
      <c r="F32" s="195" t="str">
        <f>+IF(ISERROR(VLOOKUP($B32,Insumos!$C:$G,4,FALSE)),"",VLOOKUP($B32,Insumos!$C:$G,4,FALSE))</f>
        <v>PORCION</v>
      </c>
      <c r="G32" s="225">
        <v>1.0</v>
      </c>
      <c r="H32" s="196">
        <f t="shared" si="2"/>
        <v>1861.61</v>
      </c>
    </row>
    <row r="33">
      <c r="A33" s="53">
        <v>6.0</v>
      </c>
      <c r="B33" s="195" t="s">
        <v>361</v>
      </c>
      <c r="C33" s="195" t="str">
        <f>+IF(ISERROR(VLOOKUP($B33,Insumos!$C:$G,3,FALSE)),"",VLOOKUP($B33,Insumos!$C:$G,3,FALSE))</f>
        <v>PORCION</v>
      </c>
      <c r="D33" s="196">
        <f>+IF(ISERROR(VLOOKUP($B33,Insumos!$C:$G,2,FALSE)),"",VLOOKUP($B33,Insumos!$C:$G,2,FALSE))</f>
        <v>45140.62</v>
      </c>
      <c r="E33" s="197">
        <f>+IF(ISERROR(VLOOKUP($B33,Insumos!$C:$G,5,FALSE)),"",VLOOKUP($B33,Insumos!$C:$G,5,FALSE))</f>
        <v>55</v>
      </c>
      <c r="F33" s="195" t="str">
        <f>+IF(ISERROR(VLOOKUP($B33,Insumos!$C:$G,4,FALSE)),"",VLOOKUP($B33,Insumos!$C:$G,4,FALSE))</f>
        <v>PORCION</v>
      </c>
      <c r="G33" s="225"/>
      <c r="H33" s="196">
        <f t="shared" si="2"/>
        <v>0</v>
      </c>
    </row>
    <row r="34">
      <c r="A34" s="53">
        <v>7.0</v>
      </c>
      <c r="B34" s="55" t="s">
        <v>401</v>
      </c>
      <c r="C34" s="55" t="str">
        <f>+IF(ISERROR(VLOOKUP($B34,Insumos!$C:$G,3,FALSE)),"",VLOOKUP($B34,Insumos!$C:$G,3,FALSE))</f>
        <v>UNIDAD</v>
      </c>
      <c r="D34" s="56">
        <f>+IF(ISERROR(VLOOKUP($B34,Insumos!$C:$G,2,FALSE)),"",VLOOKUP($B34,Insumos!$C:$G,2,FALSE))</f>
        <v>30</v>
      </c>
      <c r="E34" s="57">
        <f>+IF(ISERROR(VLOOKUP($B34,Insumos!$C:$G,5,FALSE)),"",VLOOKUP($B34,Insumos!$C:$G,5,FALSE))</f>
        <v>1</v>
      </c>
      <c r="F34" s="55" t="str">
        <f>+IF(ISERROR(VLOOKUP($B34,Insumos!$C:$G,4,FALSE)),"",VLOOKUP($B34,Insumos!$C:$G,4,FALSE))</f>
        <v>UNIDAD</v>
      </c>
      <c r="G34" s="141">
        <v>1.0</v>
      </c>
      <c r="H34" s="56">
        <f t="shared" si="2"/>
        <v>30</v>
      </c>
    </row>
    <row r="35">
      <c r="A35" s="53">
        <v>8.0</v>
      </c>
      <c r="B35" s="55" t="s">
        <v>400</v>
      </c>
      <c r="C35" s="55" t="str">
        <f>+IF(ISERROR(VLOOKUP($B35,Insumos!$C:$G,3,FALSE)),"",VLOOKUP($B35,Insumos!$C:$G,3,FALSE))</f>
        <v>UNIDAD</v>
      </c>
      <c r="D35" s="56">
        <f>+IF(ISERROR(VLOOKUP($B35,Insumos!$C:$G,2,FALSE)),"",VLOOKUP($B35,Insumos!$C:$G,2,FALSE))</f>
        <v>330</v>
      </c>
      <c r="E35" s="57">
        <f>+IF(ISERROR(VLOOKUP($B35,Insumos!$C:$G,5,FALSE)),"",VLOOKUP($B35,Insumos!$C:$G,5,FALSE))</f>
        <v>1</v>
      </c>
      <c r="F35" s="55" t="str">
        <f>+IF(ISERROR(VLOOKUP($B35,Insumos!$C:$G,4,FALSE)),"",VLOOKUP($B35,Insumos!$C:$G,4,FALSE))</f>
        <v>UNIDAD</v>
      </c>
      <c r="G35" s="141">
        <v>1.0</v>
      </c>
      <c r="H35" s="56">
        <f t="shared" si="2"/>
        <v>330</v>
      </c>
    </row>
    <row r="36">
      <c r="A36" s="53">
        <v>9.0</v>
      </c>
      <c r="B36" s="55" t="s">
        <v>435</v>
      </c>
      <c r="C36" s="55" t="str">
        <f>+IF(ISERROR(VLOOKUP($B36,Insumos!$C:$G,3,FALSE)),"",VLOOKUP($B36,Insumos!$C:$G,3,FALSE))</f>
        <v>UNIDAD</v>
      </c>
      <c r="D36" s="56">
        <f>+IF(ISERROR(VLOOKUP($B36,Insumos!$C:$G,2,FALSE)),"",VLOOKUP($B36,Insumos!$C:$G,2,FALSE))</f>
        <v>93</v>
      </c>
      <c r="E36" s="57">
        <f>+IF(ISERROR(VLOOKUP($B36,Insumos!$C:$G,5,FALSE)),"",VLOOKUP($B36,Insumos!$C:$G,5,FALSE))</f>
        <v>1</v>
      </c>
      <c r="F36" s="55" t="str">
        <f>+IF(ISERROR(VLOOKUP($B36,Insumos!$C:$G,4,FALSE)),"",VLOOKUP($B36,Insumos!$C:$G,4,FALSE))</f>
        <v>UNIDAD</v>
      </c>
      <c r="G36" s="141">
        <v>1.0</v>
      </c>
      <c r="H36" s="56">
        <f t="shared" si="2"/>
        <v>93</v>
      </c>
    </row>
    <row r="37">
      <c r="A37" s="53">
        <v>10.0</v>
      </c>
      <c r="B37" s="55" t="s">
        <v>436</v>
      </c>
      <c r="C37" s="55" t="str">
        <f>+IF(ISERROR(VLOOKUP($B37,Insumos!$C:$G,3,FALSE)),"",VLOOKUP($B37,Insumos!$C:$G,3,FALSE))</f>
        <v>UNIDAD</v>
      </c>
      <c r="D37" s="56">
        <f>+IF(ISERROR(VLOOKUP($B37,Insumos!$C:$G,2,FALSE)),"",VLOOKUP($B37,Insumos!$C:$G,2,FALSE))</f>
        <v>44</v>
      </c>
      <c r="E37" s="57">
        <f>+IF(ISERROR(VLOOKUP($B37,Insumos!$C:$G,5,FALSE)),"",VLOOKUP($B37,Insumos!$C:$G,5,FALSE))</f>
        <v>1</v>
      </c>
      <c r="F37" s="55" t="str">
        <f>+IF(ISERROR(VLOOKUP($B37,Insumos!$C:$G,4,FALSE)),"",VLOOKUP($B37,Insumos!$C:$G,4,FALSE))</f>
        <v>UNIDAD</v>
      </c>
      <c r="G37" s="141">
        <v>1.0</v>
      </c>
      <c r="H37" s="56">
        <f t="shared" si="2"/>
        <v>44</v>
      </c>
    </row>
    <row r="38">
      <c r="A38" s="53">
        <v>11.0</v>
      </c>
      <c r="B38" s="55" t="s">
        <v>315</v>
      </c>
      <c r="C38" s="55" t="str">
        <f>+IF(ISERROR(VLOOKUP($B38,Insumos!$C:$G,3,FALSE)),"",VLOOKUP($B38,Insumos!$C:$G,3,FALSE))</f>
        <v>UNIDAD</v>
      </c>
      <c r="D38" s="56">
        <f>+IF(ISERROR(VLOOKUP($B38,Insumos!$C:$G,2,FALSE)),"",VLOOKUP($B38,Insumos!$C:$G,2,FALSE))</f>
        <v>170</v>
      </c>
      <c r="E38" s="57">
        <f>+IF(ISERROR(VLOOKUP($B38,Insumos!$C:$G,5,FALSE)),"",VLOOKUP($B38,Insumos!$C:$G,5,FALSE))</f>
        <v>1</v>
      </c>
      <c r="F38" s="55" t="str">
        <f>+IF(ISERROR(VLOOKUP($B38,Insumos!$C:$G,4,FALSE)),"",VLOOKUP($B38,Insumos!$C:$G,4,FALSE))</f>
        <v>UNIDAD</v>
      </c>
      <c r="G38" s="141">
        <v>1.0</v>
      </c>
      <c r="H38" s="56">
        <f t="shared" si="2"/>
        <v>170</v>
      </c>
    </row>
    <row r="39">
      <c r="A39" s="53">
        <v>12.0</v>
      </c>
      <c r="B39" s="55" t="s">
        <v>410</v>
      </c>
      <c r="C39" s="55" t="str">
        <f>+IF(ISERROR(VLOOKUP($B39,Insumos!$C:$G,3,FALSE)),"",VLOOKUP($B39,Insumos!$C:$G,3,FALSE))</f>
        <v>UNIDAD</v>
      </c>
      <c r="D39" s="56">
        <f>+IF(ISERROR(VLOOKUP($B39,Insumos!$C:$G,2,FALSE)),"",VLOOKUP($B39,Insumos!$C:$G,2,FALSE))</f>
        <v>25</v>
      </c>
      <c r="E39" s="57">
        <f>+IF(ISERROR(VLOOKUP($B39,Insumos!$C:$G,5,FALSE)),"",VLOOKUP($B39,Insumos!$C:$G,5,FALSE))</f>
        <v>1</v>
      </c>
      <c r="F39" s="55" t="str">
        <f>+IF(ISERROR(VLOOKUP($B39,Insumos!$C:$G,4,FALSE)),"",VLOOKUP($B39,Insumos!$C:$G,4,FALSE))</f>
        <v>UNIDAD</v>
      </c>
      <c r="G39" s="141">
        <v>2.0</v>
      </c>
      <c r="H39" s="56">
        <f t="shared" si="2"/>
        <v>50</v>
      </c>
    </row>
    <row r="40">
      <c r="A40" s="53">
        <v>13.0</v>
      </c>
      <c r="B40" s="55"/>
      <c r="C40" s="55" t="str">
        <f>+IF(ISERROR(VLOOKUP($B40,Insumos!$C:$G,3,FALSE)),"",VLOOKUP($B40,Insumos!$C:$G,3,FALSE))</f>
        <v/>
      </c>
      <c r="D40" s="56" t="str">
        <f>+IF(ISERROR(VLOOKUP($B40,Insumos!$C:$G,2,FALSE)),"",VLOOKUP($B40,Insumos!$C:$G,2,FALSE))</f>
        <v/>
      </c>
      <c r="E40" s="57" t="str">
        <f>+IF(ISERROR(VLOOKUP($B40,Insumos!$C:$G,5,FALSE)),"",VLOOKUP($B40,Insumos!$C:$G,5,FALSE))</f>
        <v/>
      </c>
      <c r="F40" s="55" t="str">
        <f>+IF(ISERROR(VLOOKUP($B40,Insumos!$C:$G,4,FALSE)),"",VLOOKUP($B40,Insumos!$C:$G,4,FALSE))</f>
        <v/>
      </c>
      <c r="G40" s="141"/>
      <c r="H40" s="56">
        <f t="shared" si="2"/>
        <v>0</v>
      </c>
    </row>
    <row r="41">
      <c r="A41" s="53">
        <v>14.0</v>
      </c>
      <c r="B41" s="55"/>
      <c r="C41" s="55" t="str">
        <f>+IF(ISERROR(VLOOKUP($B41,Insumos!$C:$G,3,FALSE)),"",VLOOKUP($B41,Insumos!$C:$G,3,FALSE))</f>
        <v/>
      </c>
      <c r="D41" s="56" t="str">
        <f>+IF(ISERROR(VLOOKUP($B41,Insumos!$C:$G,2,FALSE)),"",VLOOKUP($B41,Insumos!$C:$G,2,FALSE))</f>
        <v/>
      </c>
      <c r="E41" s="57" t="str">
        <f>+IF(ISERROR(VLOOKUP($B41,Insumos!$C:$G,5,FALSE)),"",VLOOKUP($B41,Insumos!$C:$G,5,FALSE))</f>
        <v/>
      </c>
      <c r="F41" s="55" t="str">
        <f>+IF(ISERROR(VLOOKUP($B41,Insumos!$C:$G,4,FALSE)),"",VLOOKUP($B41,Insumos!$C:$G,4,FALSE))</f>
        <v/>
      </c>
      <c r="G41" s="141"/>
      <c r="H41" s="56">
        <f t="shared" si="2"/>
        <v>0</v>
      </c>
    </row>
    <row r="42">
      <c r="A42" s="53">
        <v>15.0</v>
      </c>
      <c r="B42" s="55"/>
      <c r="C42" s="55" t="str">
        <f>+IF(ISERROR(VLOOKUP($B42,Insumos!$C:$G,3,FALSE)),"",VLOOKUP($B42,Insumos!$C:$G,3,FALSE))</f>
        <v/>
      </c>
      <c r="D42" s="56" t="str">
        <f>+IF(ISERROR(VLOOKUP($B42,Insumos!$C:$G,2,FALSE)),"",VLOOKUP($B42,Insumos!$C:$G,2,FALSE))</f>
        <v/>
      </c>
      <c r="E42" s="57" t="str">
        <f>+IF(ISERROR(VLOOKUP($B42,Insumos!$C:$G,5,FALSE)),"",VLOOKUP($B42,Insumos!$C:$G,5,FALSE))</f>
        <v/>
      </c>
      <c r="F42" s="55" t="str">
        <f>+IF(ISERROR(VLOOKUP($B42,Insumos!$C:$G,4,FALSE)),"",VLOOKUP($B42,Insumos!$C:$G,4,FALSE))</f>
        <v/>
      </c>
      <c r="G42" s="141"/>
      <c r="H42" s="56">
        <f t="shared" si="2"/>
        <v>0</v>
      </c>
    </row>
    <row r="43">
      <c r="A43" s="42"/>
      <c r="B43" s="140"/>
      <c r="C43" s="41"/>
      <c r="D43" s="44"/>
      <c r="E43" s="45"/>
      <c r="F43" s="41"/>
      <c r="G43" s="67" t="s">
        <v>566</v>
      </c>
      <c r="H43" s="68">
        <f>+SUM(H28:H42)</f>
        <v>3614.38</v>
      </c>
    </row>
    <row r="44">
      <c r="A44" s="42"/>
      <c r="B44" s="140"/>
      <c r="C44" s="41"/>
      <c r="D44" s="44"/>
      <c r="E44" s="45"/>
      <c r="F44" s="41"/>
      <c r="G44" s="67" t="s">
        <v>569</v>
      </c>
      <c r="H44" s="142">
        <f>+H43/10</f>
        <v>361.438</v>
      </c>
    </row>
    <row r="45">
      <c r="A45" s="42"/>
      <c r="B45" s="140"/>
      <c r="C45" s="41"/>
      <c r="D45" s="44"/>
      <c r="E45" s="45"/>
      <c r="F45" s="41"/>
      <c r="G45" s="67" t="s">
        <v>570</v>
      </c>
      <c r="H45" s="143">
        <f>(H43+H44)*1.19</f>
        <v>4731.22342</v>
      </c>
    </row>
    <row r="46">
      <c r="A46" s="42"/>
      <c r="B46" s="140"/>
      <c r="C46" s="41"/>
      <c r="D46" s="44"/>
      <c r="E46" s="45"/>
      <c r="F46" s="41"/>
      <c r="G46" s="67" t="s">
        <v>571</v>
      </c>
      <c r="H46" s="144">
        <f>+H45/H47</f>
        <v>0.3017361875</v>
      </c>
    </row>
    <row r="47">
      <c r="A47" s="42"/>
      <c r="B47" s="140"/>
      <c r="C47" s="41"/>
      <c r="D47" s="44"/>
      <c r="E47" s="45"/>
      <c r="F47" s="41"/>
      <c r="G47" s="67" t="s">
        <v>572</v>
      </c>
      <c r="H47" s="145">
        <f>SUM(13990+1690)</f>
        <v>15680</v>
      </c>
    </row>
    <row r="48">
      <c r="B48" s="465"/>
      <c r="G48" s="31"/>
    </row>
    <row r="49">
      <c r="B49" s="465"/>
      <c r="G49" s="31"/>
    </row>
    <row r="50">
      <c r="B50" s="465"/>
      <c r="G50" s="31"/>
    </row>
    <row r="51">
      <c r="A51" s="138" t="s">
        <v>562</v>
      </c>
      <c r="B51" s="139" t="s">
        <v>1152</v>
      </c>
      <c r="C51" s="34"/>
      <c r="D51" s="35"/>
      <c r="E51" s="36"/>
      <c r="F51" s="37"/>
      <c r="G51" s="38"/>
      <c r="H51" s="35"/>
    </row>
    <row r="52">
      <c r="A52" s="42"/>
      <c r="B52" s="140"/>
      <c r="C52" s="42"/>
      <c r="D52" s="44"/>
      <c r="E52" s="45"/>
      <c r="F52" s="42"/>
      <c r="G52" s="46"/>
      <c r="H52" s="44"/>
    </row>
    <row r="53">
      <c r="A53" s="48" t="s">
        <v>476</v>
      </c>
      <c r="B53" s="48" t="s">
        <v>477</v>
      </c>
      <c r="C53" s="48" t="s">
        <v>478</v>
      </c>
      <c r="D53" s="49" t="s">
        <v>564</v>
      </c>
      <c r="E53" s="50" t="s">
        <v>10</v>
      </c>
      <c r="F53" s="48" t="s">
        <v>480</v>
      </c>
      <c r="G53" s="51" t="s">
        <v>481</v>
      </c>
      <c r="H53" s="49" t="s">
        <v>565</v>
      </c>
    </row>
    <row r="54">
      <c r="A54" s="53">
        <v>1.0</v>
      </c>
      <c r="B54" s="55" t="s">
        <v>168</v>
      </c>
      <c r="C54" s="55" t="str">
        <f>+IF(ISERROR(VLOOKUP($B54,Insumos!$C:$G,3,FALSE)),"",VLOOKUP($B54,Insumos!$C:$G,3,FALSE))</f>
        <v>GRAMOS</v>
      </c>
      <c r="D54" s="56">
        <f>+IF(ISERROR(VLOOKUP($B54,Insumos!$C:$G,2,FALSE)),"",VLOOKUP($B54,Insumos!$C:$G,2,FALSE))</f>
        <v>1681</v>
      </c>
      <c r="E54" s="57">
        <f>+IF(ISERROR(VLOOKUP($B54,Insumos!$C:$G,5,FALSE)),"",VLOOKUP($B54,Insumos!$C:$G,5,FALSE))</f>
        <v>800</v>
      </c>
      <c r="F54" s="55" t="str">
        <f>+IF(ISERROR(VLOOKUP($B54,Insumos!$C:$G,4,FALSE)),"",VLOOKUP($B54,Insumos!$C:$G,4,FALSE))</f>
        <v>GRAMOS</v>
      </c>
      <c r="G54" s="141">
        <v>60.0</v>
      </c>
      <c r="H54" s="56">
        <f t="shared" ref="H54:H70" si="3">IF(ISERROR(ROUND(+D54/E54*G54,2)),0,ROUND(+D54/E54*G54,2))</f>
        <v>126.08</v>
      </c>
    </row>
    <row r="55">
      <c r="A55" s="53">
        <v>2.0</v>
      </c>
      <c r="B55" s="55" t="s">
        <v>265</v>
      </c>
      <c r="C55" s="55" t="str">
        <f>+IF(ISERROR(VLOOKUP($B55,Insumos!$C:$G,3,FALSE)),"",VLOOKUP($B55,Insumos!$C:$G,3,FALSE))</f>
        <v>GRAMOS</v>
      </c>
      <c r="D55" s="56">
        <f>+IF(ISERROR(VLOOKUP($B55,Insumos!$C:$G,2,FALSE)),"",VLOOKUP($B55,Insumos!$C:$G,2,FALSE))</f>
        <v>5866</v>
      </c>
      <c r="E55" s="57">
        <f>+IF(ISERROR(VLOOKUP($B55,Insumos!$C:$G,5,FALSE)),"",VLOOKUP($B55,Insumos!$C:$G,5,FALSE))</f>
        <v>1000</v>
      </c>
      <c r="F55" s="55" t="str">
        <f>+IF(ISERROR(VLOOKUP($B55,Insumos!$C:$G,4,FALSE)),"",VLOOKUP($B55,Insumos!$C:$G,4,FALSE))</f>
        <v>GRAMOS</v>
      </c>
      <c r="G55" s="141">
        <v>50.0</v>
      </c>
      <c r="H55" s="56">
        <f t="shared" si="3"/>
        <v>293.3</v>
      </c>
    </row>
    <row r="56">
      <c r="A56" s="53">
        <v>3.0</v>
      </c>
      <c r="B56" s="55" t="s">
        <v>98</v>
      </c>
      <c r="C56" s="55" t="str">
        <f>+IF(ISERROR(VLOOKUP($B56,Insumos!$C:$G,3,FALSE)),"",VLOOKUP($B56,Insumos!$C:$G,3,FALSE))</f>
        <v>GRAMOS</v>
      </c>
      <c r="D56" s="56">
        <f>+IF(ISERROR(VLOOKUP($B56,Insumos!$C:$G,2,FALSE)),"",VLOOKUP($B56,Insumos!$C:$G,2,FALSE))</f>
        <v>3361</v>
      </c>
      <c r="E56" s="57">
        <f>+IF(ISERROR(VLOOKUP($B56,Insumos!$C:$G,5,FALSE)),"",VLOOKUP($B56,Insumos!$C:$G,5,FALSE))</f>
        <v>1000</v>
      </c>
      <c r="F56" s="55" t="str">
        <f>+IF(ISERROR(VLOOKUP($B56,Insumos!$C:$G,4,FALSE)),"",VLOOKUP($B56,Insumos!$C:$G,4,FALSE))</f>
        <v>GRAMOS</v>
      </c>
      <c r="G56" s="141">
        <v>50.0</v>
      </c>
      <c r="H56" s="56">
        <f t="shared" si="3"/>
        <v>168.05</v>
      </c>
    </row>
    <row r="57">
      <c r="A57" s="53">
        <v>4.0</v>
      </c>
      <c r="B57" s="467" t="s">
        <v>372</v>
      </c>
      <c r="C57" s="55" t="str">
        <f>+IF(ISERROR(VLOOKUP($B57,Insumos!$C:$G,3,FALSE)),"",VLOOKUP($B57,Insumos!$C:$G,3,FALSE))</f>
        <v>PORCION</v>
      </c>
      <c r="D57" s="56">
        <f>+IF(ISERROR(VLOOKUP($B57,Insumos!$C:$G,2,FALSE)),"",VLOOKUP($B57,Insumos!$C:$G,2,FALSE))</f>
        <v>376.57</v>
      </c>
      <c r="E57" s="57">
        <f>+IF(ISERROR(VLOOKUP($B57,Insumos!$C:$G,5,FALSE)),"",VLOOKUP($B57,Insumos!$C:$G,5,FALSE))</f>
        <v>1</v>
      </c>
      <c r="F57" s="55" t="str">
        <f>+IF(ISERROR(VLOOKUP($B57,Insumos!$C:$G,4,FALSE)),"",VLOOKUP($B57,Insumos!$C:$G,4,FALSE))</f>
        <v>PORCION</v>
      </c>
      <c r="G57" s="141">
        <v>1.0</v>
      </c>
      <c r="H57" s="56">
        <f t="shared" si="3"/>
        <v>376.57</v>
      </c>
    </row>
    <row r="58">
      <c r="A58" s="53">
        <v>5.0</v>
      </c>
      <c r="B58" s="195" t="s">
        <v>363</v>
      </c>
      <c r="C58" s="195" t="str">
        <f>+IF(ISERROR(VLOOKUP($B58,Insumos!$C:$G,3,FALSE)),"",VLOOKUP($B58,Insumos!$C:$G,3,FALSE))</f>
        <v>PORCION</v>
      </c>
      <c r="D58" s="196">
        <f>+IF(ISERROR(VLOOKUP($B58,Insumos!$C:$G,2,FALSE)),"",VLOOKUP($B58,Insumos!$C:$G,2,FALSE))</f>
        <v>93080.62</v>
      </c>
      <c r="E58" s="197">
        <f>+IF(ISERROR(VLOOKUP($B58,Insumos!$C:$G,5,FALSE)),"",VLOOKUP($B58,Insumos!$C:$G,5,FALSE))</f>
        <v>50</v>
      </c>
      <c r="F58" s="195" t="str">
        <f>+IF(ISERROR(VLOOKUP($B58,Insumos!$C:$G,4,FALSE)),"",VLOOKUP($B58,Insumos!$C:$G,4,FALSE))</f>
        <v>PORCION</v>
      </c>
      <c r="G58" s="225">
        <v>1.0</v>
      </c>
      <c r="H58" s="196">
        <f t="shared" si="3"/>
        <v>1861.61</v>
      </c>
    </row>
    <row r="59">
      <c r="A59" s="53">
        <v>6.0</v>
      </c>
      <c r="B59" s="195" t="s">
        <v>361</v>
      </c>
      <c r="C59" s="195" t="str">
        <f>+IF(ISERROR(VLOOKUP($B59,Insumos!$C:$G,3,FALSE)),"",VLOOKUP($B59,Insumos!$C:$G,3,FALSE))</f>
        <v>PORCION</v>
      </c>
      <c r="D59" s="196">
        <f>+IF(ISERROR(VLOOKUP($B59,Insumos!$C:$G,2,FALSE)),"",VLOOKUP($B59,Insumos!$C:$G,2,FALSE))</f>
        <v>45140.62</v>
      </c>
      <c r="E59" s="197">
        <f>+IF(ISERROR(VLOOKUP($B59,Insumos!$C:$G,5,FALSE)),"",VLOOKUP($B59,Insumos!$C:$G,5,FALSE))</f>
        <v>55</v>
      </c>
      <c r="F59" s="195" t="str">
        <f>+IF(ISERROR(VLOOKUP($B59,Insumos!$C:$G,4,FALSE)),"",VLOOKUP($B59,Insumos!$C:$G,4,FALSE))</f>
        <v>PORCION</v>
      </c>
      <c r="G59" s="225"/>
      <c r="H59" s="196">
        <f t="shared" si="3"/>
        <v>0</v>
      </c>
    </row>
    <row r="60">
      <c r="A60" s="53">
        <v>7.0</v>
      </c>
      <c r="B60" s="55" t="s">
        <v>399</v>
      </c>
      <c r="C60" s="55" t="str">
        <f>+IF(ISERROR(VLOOKUP($B60,Insumos!$C:$G,3,FALSE)),"",VLOOKUP($B60,Insumos!$C:$G,3,FALSE))</f>
        <v>PORCION</v>
      </c>
      <c r="D60" s="56">
        <f>+IF(ISERROR(VLOOKUP($B60,Insumos!$C:$G,2,FALSE)),"",VLOOKUP($B60,Insumos!$C:$G,2,FALSE))</f>
        <v>55.81</v>
      </c>
      <c r="E60" s="57">
        <f>+IF(ISERROR(VLOOKUP($B60,Insumos!$C:$G,5,FALSE)),"",VLOOKUP($B60,Insumos!$C:$G,5,FALSE))</f>
        <v>1</v>
      </c>
      <c r="F60" s="55" t="str">
        <f>+IF(ISERROR(VLOOKUP($B60,Insumos!$C:$G,4,FALSE)),"",VLOOKUP($B60,Insumos!$C:$G,4,FALSE))</f>
        <v>PORCION</v>
      </c>
      <c r="G60" s="147">
        <v>1.0</v>
      </c>
      <c r="H60" s="56">
        <f t="shared" si="3"/>
        <v>55.81</v>
      </c>
    </row>
    <row r="61">
      <c r="A61" s="53">
        <v>8.0</v>
      </c>
      <c r="B61" s="55" t="s">
        <v>401</v>
      </c>
      <c r="C61" s="55" t="str">
        <f>+IF(ISERROR(VLOOKUP($B61,Insumos!$C:$G,3,FALSE)),"",VLOOKUP($B61,Insumos!$C:$G,3,FALSE))</f>
        <v>UNIDAD</v>
      </c>
      <c r="D61" s="56">
        <f>+IF(ISERROR(VLOOKUP($B61,Insumos!$C:$G,2,FALSE)),"",VLOOKUP($B61,Insumos!$C:$G,2,FALSE))</f>
        <v>30</v>
      </c>
      <c r="E61" s="57">
        <f>+IF(ISERROR(VLOOKUP($B61,Insumos!$C:$G,5,FALSE)),"",VLOOKUP($B61,Insumos!$C:$G,5,FALSE))</f>
        <v>1</v>
      </c>
      <c r="F61" s="55" t="str">
        <f>+IF(ISERROR(VLOOKUP($B61,Insumos!$C:$G,4,FALSE)),"",VLOOKUP($B61,Insumos!$C:$G,4,FALSE))</f>
        <v>UNIDAD</v>
      </c>
      <c r="G61" s="141">
        <v>1.0</v>
      </c>
      <c r="H61" s="56">
        <f t="shared" si="3"/>
        <v>30</v>
      </c>
    </row>
    <row r="62">
      <c r="A62" s="53">
        <v>9.0</v>
      </c>
      <c r="B62" s="55" t="s">
        <v>400</v>
      </c>
      <c r="C62" s="55" t="str">
        <f>+IF(ISERROR(VLOOKUP($B62,Insumos!$C:$G,3,FALSE)),"",VLOOKUP($B62,Insumos!$C:$G,3,FALSE))</f>
        <v>UNIDAD</v>
      </c>
      <c r="D62" s="56">
        <f>+IF(ISERROR(VLOOKUP($B62,Insumos!$C:$G,2,FALSE)),"",VLOOKUP($B62,Insumos!$C:$G,2,FALSE))</f>
        <v>330</v>
      </c>
      <c r="E62" s="57">
        <f>+IF(ISERROR(VLOOKUP($B62,Insumos!$C:$G,5,FALSE)),"",VLOOKUP($B62,Insumos!$C:$G,5,FALSE))</f>
        <v>1</v>
      </c>
      <c r="F62" s="55" t="str">
        <f>+IF(ISERROR(VLOOKUP($B62,Insumos!$C:$G,4,FALSE)),"",VLOOKUP($B62,Insumos!$C:$G,4,FALSE))</f>
        <v>UNIDAD</v>
      </c>
      <c r="G62" s="141">
        <v>1.0</v>
      </c>
      <c r="H62" s="56">
        <f t="shared" si="3"/>
        <v>330</v>
      </c>
    </row>
    <row r="63">
      <c r="A63" s="53">
        <v>10.0</v>
      </c>
      <c r="B63" s="55" t="s">
        <v>435</v>
      </c>
      <c r="C63" s="55" t="str">
        <f>+IF(ISERROR(VLOOKUP($B63,Insumos!$C:$G,3,FALSE)),"",VLOOKUP($B63,Insumos!$C:$G,3,FALSE))</f>
        <v>UNIDAD</v>
      </c>
      <c r="D63" s="56">
        <f>+IF(ISERROR(VLOOKUP($B63,Insumos!$C:$G,2,FALSE)),"",VLOOKUP($B63,Insumos!$C:$G,2,FALSE))</f>
        <v>93</v>
      </c>
      <c r="E63" s="57">
        <f>+IF(ISERROR(VLOOKUP($B63,Insumos!$C:$G,5,FALSE)),"",VLOOKUP($B63,Insumos!$C:$G,5,FALSE))</f>
        <v>1</v>
      </c>
      <c r="F63" s="55" t="str">
        <f>+IF(ISERROR(VLOOKUP($B63,Insumos!$C:$G,4,FALSE)),"",VLOOKUP($B63,Insumos!$C:$G,4,FALSE))</f>
        <v>UNIDAD</v>
      </c>
      <c r="G63" s="141">
        <v>1.0</v>
      </c>
      <c r="H63" s="56">
        <f t="shared" si="3"/>
        <v>93</v>
      </c>
    </row>
    <row r="64">
      <c r="A64" s="53">
        <v>11.0</v>
      </c>
      <c r="B64" s="55" t="s">
        <v>436</v>
      </c>
      <c r="C64" s="55" t="str">
        <f>+IF(ISERROR(VLOOKUP($B64,Insumos!$C:$G,3,FALSE)),"",VLOOKUP($B64,Insumos!$C:$G,3,FALSE))</f>
        <v>UNIDAD</v>
      </c>
      <c r="D64" s="56">
        <f>+IF(ISERROR(VLOOKUP($B64,Insumos!$C:$G,2,FALSE)),"",VLOOKUP($B64,Insumos!$C:$G,2,FALSE))</f>
        <v>44</v>
      </c>
      <c r="E64" s="57">
        <f>+IF(ISERROR(VLOOKUP($B64,Insumos!$C:$G,5,FALSE)),"",VLOOKUP($B64,Insumos!$C:$G,5,FALSE))</f>
        <v>1</v>
      </c>
      <c r="F64" s="55" t="str">
        <f>+IF(ISERROR(VLOOKUP($B64,Insumos!$C:$G,4,FALSE)),"",VLOOKUP($B64,Insumos!$C:$G,4,FALSE))</f>
        <v>UNIDAD</v>
      </c>
      <c r="G64" s="141">
        <v>1.0</v>
      </c>
      <c r="H64" s="56">
        <f t="shared" si="3"/>
        <v>44</v>
      </c>
    </row>
    <row r="65">
      <c r="A65" s="53">
        <v>12.0</v>
      </c>
      <c r="B65" s="55" t="s">
        <v>315</v>
      </c>
      <c r="C65" s="55" t="str">
        <f>+IF(ISERROR(VLOOKUP($B65,Insumos!$C:$G,3,FALSE)),"",VLOOKUP($B65,Insumos!$C:$G,3,FALSE))</f>
        <v>UNIDAD</v>
      </c>
      <c r="D65" s="56">
        <f>+IF(ISERROR(VLOOKUP($B65,Insumos!$C:$G,2,FALSE)),"",VLOOKUP($B65,Insumos!$C:$G,2,FALSE))</f>
        <v>170</v>
      </c>
      <c r="E65" s="57">
        <f>+IF(ISERROR(VLOOKUP($B65,Insumos!$C:$G,5,FALSE)),"",VLOOKUP($B65,Insumos!$C:$G,5,FALSE))</f>
        <v>1</v>
      </c>
      <c r="F65" s="55" t="str">
        <f>+IF(ISERROR(VLOOKUP($B65,Insumos!$C:$G,4,FALSE)),"",VLOOKUP($B65,Insumos!$C:$G,4,FALSE))</f>
        <v>UNIDAD</v>
      </c>
      <c r="G65" s="141">
        <v>1.0</v>
      </c>
      <c r="H65" s="56">
        <f t="shared" si="3"/>
        <v>170</v>
      </c>
    </row>
    <row r="66">
      <c r="A66" s="53">
        <v>13.0</v>
      </c>
      <c r="B66" s="55" t="s">
        <v>410</v>
      </c>
      <c r="C66" s="55" t="str">
        <f>+IF(ISERROR(VLOOKUP($B66,Insumos!$C:$G,3,FALSE)),"",VLOOKUP($B66,Insumos!$C:$G,3,FALSE))</f>
        <v>UNIDAD</v>
      </c>
      <c r="D66" s="56">
        <f>+IF(ISERROR(VLOOKUP($B66,Insumos!$C:$G,2,FALSE)),"",VLOOKUP($B66,Insumos!$C:$G,2,FALSE))</f>
        <v>25</v>
      </c>
      <c r="E66" s="57">
        <f>+IF(ISERROR(VLOOKUP($B66,Insumos!$C:$G,5,FALSE)),"",VLOOKUP($B66,Insumos!$C:$G,5,FALSE))</f>
        <v>1</v>
      </c>
      <c r="F66" s="55" t="str">
        <f>+IF(ISERROR(VLOOKUP($B66,Insumos!$C:$G,4,FALSE)),"",VLOOKUP($B66,Insumos!$C:$G,4,FALSE))</f>
        <v>UNIDAD</v>
      </c>
      <c r="G66" s="141">
        <v>2.0</v>
      </c>
      <c r="H66" s="56">
        <f t="shared" si="3"/>
        <v>50</v>
      </c>
    </row>
    <row r="67">
      <c r="A67" s="53">
        <v>14.0</v>
      </c>
      <c r="B67" s="55"/>
      <c r="C67" s="55" t="str">
        <f>+IF(ISERROR(VLOOKUP($B67,Insumos!$C:$G,3,FALSE)),"",VLOOKUP($B67,Insumos!$C:$G,3,FALSE))</f>
        <v/>
      </c>
      <c r="D67" s="56" t="str">
        <f>+IF(ISERROR(VLOOKUP($B67,Insumos!$C:$G,2,FALSE)),"",VLOOKUP($B67,Insumos!$C:$G,2,FALSE))</f>
        <v/>
      </c>
      <c r="E67" s="57" t="str">
        <f>+IF(ISERROR(VLOOKUP($B67,Insumos!$C:$G,5,FALSE)),"",VLOOKUP($B67,Insumos!$C:$G,5,FALSE))</f>
        <v/>
      </c>
      <c r="F67" s="55" t="str">
        <f>+IF(ISERROR(VLOOKUP($B67,Insumos!$C:$G,4,FALSE)),"",VLOOKUP($B67,Insumos!$C:$G,4,FALSE))</f>
        <v/>
      </c>
      <c r="G67" s="141"/>
      <c r="H67" s="56">
        <f t="shared" si="3"/>
        <v>0</v>
      </c>
    </row>
    <row r="68">
      <c r="A68" s="53">
        <v>15.0</v>
      </c>
      <c r="B68" s="55"/>
      <c r="C68" s="55" t="str">
        <f>+IF(ISERROR(VLOOKUP($B68,Insumos!$C:$G,3,FALSE)),"",VLOOKUP($B68,Insumos!$C:$G,3,FALSE))</f>
        <v/>
      </c>
      <c r="D68" s="56" t="str">
        <f>+IF(ISERROR(VLOOKUP($B68,Insumos!$C:$G,2,FALSE)),"",VLOOKUP($B68,Insumos!$C:$G,2,FALSE))</f>
        <v/>
      </c>
      <c r="E68" s="57" t="str">
        <f>+IF(ISERROR(VLOOKUP($B68,Insumos!$C:$G,5,FALSE)),"",VLOOKUP($B68,Insumos!$C:$G,5,FALSE))</f>
        <v/>
      </c>
      <c r="F68" s="55" t="str">
        <f>+IF(ISERROR(VLOOKUP($B68,Insumos!$C:$G,4,FALSE)),"",VLOOKUP($B68,Insumos!$C:$G,4,FALSE))</f>
        <v/>
      </c>
      <c r="G68" s="141"/>
      <c r="H68" s="56">
        <f t="shared" si="3"/>
        <v>0</v>
      </c>
    </row>
    <row r="69">
      <c r="A69" s="53">
        <v>16.0</v>
      </c>
      <c r="B69" s="55"/>
      <c r="C69" s="55" t="str">
        <f>+IF(ISERROR(VLOOKUP($B69,Insumos!$C:$G,3,FALSE)),"",VLOOKUP($B69,Insumos!$C:$G,3,FALSE))</f>
        <v/>
      </c>
      <c r="D69" s="56" t="str">
        <f>+IF(ISERROR(VLOOKUP($B69,Insumos!$C:$G,2,FALSE)),"",VLOOKUP($B69,Insumos!$C:$G,2,FALSE))</f>
        <v/>
      </c>
      <c r="E69" s="57" t="str">
        <f>+IF(ISERROR(VLOOKUP($B69,Insumos!$C:$G,5,FALSE)),"",VLOOKUP($B69,Insumos!$C:$G,5,FALSE))</f>
        <v/>
      </c>
      <c r="F69" s="55" t="str">
        <f>+IF(ISERROR(VLOOKUP($B69,Insumos!$C:$G,4,FALSE)),"",VLOOKUP($B69,Insumos!$C:$G,4,FALSE))</f>
        <v/>
      </c>
      <c r="G69" s="141"/>
      <c r="H69" s="56">
        <f t="shared" si="3"/>
        <v>0</v>
      </c>
    </row>
    <row r="70">
      <c r="A70" s="53">
        <v>17.0</v>
      </c>
      <c r="B70" s="55"/>
      <c r="C70" s="55" t="str">
        <f>+IF(ISERROR(VLOOKUP($B70,Insumos!$C:$G,3,FALSE)),"",VLOOKUP($B70,Insumos!$C:$G,3,FALSE))</f>
        <v/>
      </c>
      <c r="D70" s="56" t="str">
        <f>+IF(ISERROR(VLOOKUP($B70,Insumos!$C:$G,2,FALSE)),"",VLOOKUP($B70,Insumos!$C:$G,2,FALSE))</f>
        <v/>
      </c>
      <c r="E70" s="57" t="str">
        <f>+IF(ISERROR(VLOOKUP($B70,Insumos!$C:$G,5,FALSE)),"",VLOOKUP($B70,Insumos!$C:$G,5,FALSE))</f>
        <v/>
      </c>
      <c r="F70" s="55" t="str">
        <f>+IF(ISERROR(VLOOKUP($B70,Insumos!$C:$G,4,FALSE)),"",VLOOKUP($B70,Insumos!$C:$G,4,FALSE))</f>
        <v/>
      </c>
      <c r="G70" s="141"/>
      <c r="H70" s="56">
        <f t="shared" si="3"/>
        <v>0</v>
      </c>
    </row>
    <row r="71">
      <c r="A71" s="42"/>
      <c r="B71" s="140"/>
      <c r="C71" s="41"/>
      <c r="D71" s="44"/>
      <c r="E71" s="45"/>
      <c r="F71" s="41"/>
      <c r="G71" s="67" t="s">
        <v>566</v>
      </c>
      <c r="H71" s="68">
        <f>+SUM(H54:H70)</f>
        <v>3598.42</v>
      </c>
    </row>
    <row r="72">
      <c r="A72" s="42"/>
      <c r="B72" s="140"/>
      <c r="C72" s="41"/>
      <c r="D72" s="44"/>
      <c r="E72" s="45"/>
      <c r="F72" s="41"/>
      <c r="G72" s="67" t="s">
        <v>569</v>
      </c>
      <c r="H72" s="142">
        <f>+H71/10</f>
        <v>359.842</v>
      </c>
    </row>
    <row r="73">
      <c r="A73" s="42"/>
      <c r="B73" s="140"/>
      <c r="C73" s="41"/>
      <c r="D73" s="44"/>
      <c r="E73" s="45"/>
      <c r="F73" s="41"/>
      <c r="G73" s="67" t="s">
        <v>570</v>
      </c>
      <c r="H73" s="143">
        <f>(H71+H72)*1.19</f>
        <v>4710.33178</v>
      </c>
    </row>
    <row r="74">
      <c r="A74" s="42"/>
      <c r="B74" s="140"/>
      <c r="C74" s="41"/>
      <c r="D74" s="44"/>
      <c r="E74" s="45"/>
      <c r="F74" s="41"/>
      <c r="G74" s="67" t="s">
        <v>571</v>
      </c>
      <c r="H74" s="144">
        <f>+H73/H75</f>
        <v>0.2947641915</v>
      </c>
    </row>
    <row r="75">
      <c r="A75" s="42"/>
      <c r="B75" s="140"/>
      <c r="C75" s="41"/>
      <c r="D75" s="44"/>
      <c r="E75" s="45"/>
      <c r="F75" s="41"/>
      <c r="G75" s="67" t="s">
        <v>572</v>
      </c>
      <c r="H75" s="145">
        <f>SUM(13990+1990)</f>
        <v>15980</v>
      </c>
    </row>
    <row r="76">
      <c r="B76" s="465"/>
      <c r="G76" s="31"/>
    </row>
    <row r="77">
      <c r="B77" s="465"/>
      <c r="G77" s="31"/>
    </row>
    <row r="78">
      <c r="B78" s="465"/>
      <c r="G78" s="31"/>
    </row>
    <row r="79">
      <c r="A79" s="138" t="s">
        <v>562</v>
      </c>
      <c r="B79" s="139" t="s">
        <v>1153</v>
      </c>
      <c r="C79" s="34"/>
      <c r="D79" s="35"/>
      <c r="E79" s="36"/>
      <c r="F79" s="37"/>
      <c r="G79" s="38"/>
      <c r="H79" s="35"/>
    </row>
    <row r="80">
      <c r="A80" s="42"/>
      <c r="B80" s="140"/>
      <c r="C80" s="42"/>
      <c r="D80" s="44"/>
      <c r="E80" s="45"/>
      <c r="F80" s="42"/>
      <c r="G80" s="46"/>
      <c r="H80" s="44"/>
    </row>
    <row r="81">
      <c r="A81" s="48" t="s">
        <v>476</v>
      </c>
      <c r="B81" s="48" t="s">
        <v>477</v>
      </c>
      <c r="C81" s="48" t="s">
        <v>478</v>
      </c>
      <c r="D81" s="49" t="s">
        <v>564</v>
      </c>
      <c r="E81" s="50" t="s">
        <v>10</v>
      </c>
      <c r="F81" s="48" t="s">
        <v>480</v>
      </c>
      <c r="G81" s="51" t="s">
        <v>481</v>
      </c>
      <c r="H81" s="49" t="s">
        <v>565</v>
      </c>
    </row>
    <row r="82">
      <c r="A82" s="53">
        <v>1.0</v>
      </c>
      <c r="B82" s="55" t="s">
        <v>168</v>
      </c>
      <c r="C82" s="55" t="str">
        <f>+IF(ISERROR(VLOOKUP($B82,Insumos!$C:$G,3,FALSE)),"",VLOOKUP($B82,Insumos!$C:$G,3,FALSE))</f>
        <v>GRAMOS</v>
      </c>
      <c r="D82" s="56">
        <f>+IF(ISERROR(VLOOKUP($B82,Insumos!$C:$G,2,FALSE)),"",VLOOKUP($B82,Insumos!$C:$G,2,FALSE))</f>
        <v>1681</v>
      </c>
      <c r="E82" s="57">
        <f>+IF(ISERROR(VLOOKUP($B82,Insumos!$C:$G,5,FALSE)),"",VLOOKUP($B82,Insumos!$C:$G,5,FALSE))</f>
        <v>800</v>
      </c>
      <c r="F82" s="55" t="str">
        <f>+IF(ISERROR(VLOOKUP($B82,Insumos!$C:$G,4,FALSE)),"",VLOOKUP($B82,Insumos!$C:$G,4,FALSE))</f>
        <v>GRAMOS</v>
      </c>
      <c r="G82" s="141">
        <v>60.0</v>
      </c>
      <c r="H82" s="56">
        <f t="shared" ref="H82:H94" si="4">IF(ISERROR(ROUND(+D82/E82*G82,2)),0,ROUND(+D82/E82*G82,2))</f>
        <v>126.08</v>
      </c>
    </row>
    <row r="83">
      <c r="A83" s="53">
        <v>2.0</v>
      </c>
      <c r="B83" s="55" t="s">
        <v>265</v>
      </c>
      <c r="C83" s="55" t="str">
        <f>+IF(ISERROR(VLOOKUP($B83,Insumos!$C:$G,3,FALSE)),"",VLOOKUP($B83,Insumos!$C:$G,3,FALSE))</f>
        <v>GRAMOS</v>
      </c>
      <c r="D83" s="56">
        <f>+IF(ISERROR(VLOOKUP($B83,Insumos!$C:$G,2,FALSE)),"",VLOOKUP($B83,Insumos!$C:$G,2,FALSE))</f>
        <v>5866</v>
      </c>
      <c r="E83" s="57">
        <f>+IF(ISERROR(VLOOKUP($B83,Insumos!$C:$G,5,FALSE)),"",VLOOKUP($B83,Insumos!$C:$G,5,FALSE))</f>
        <v>1000</v>
      </c>
      <c r="F83" s="55" t="str">
        <f>+IF(ISERROR(VLOOKUP($B83,Insumos!$C:$G,4,FALSE)),"",VLOOKUP($B83,Insumos!$C:$G,4,FALSE))</f>
        <v>GRAMOS</v>
      </c>
      <c r="G83" s="141">
        <v>50.0</v>
      </c>
      <c r="H83" s="56">
        <f t="shared" si="4"/>
        <v>293.3</v>
      </c>
    </row>
    <row r="84">
      <c r="A84" s="53">
        <v>3.0</v>
      </c>
      <c r="B84" s="55" t="s">
        <v>98</v>
      </c>
      <c r="C84" s="55" t="str">
        <f>+IF(ISERROR(VLOOKUP($B84,Insumos!$C:$G,3,FALSE)),"",VLOOKUP($B84,Insumos!$C:$G,3,FALSE))</f>
        <v>GRAMOS</v>
      </c>
      <c r="D84" s="56">
        <f>+IF(ISERROR(VLOOKUP($B84,Insumos!$C:$G,2,FALSE)),"",VLOOKUP($B84,Insumos!$C:$G,2,FALSE))</f>
        <v>3361</v>
      </c>
      <c r="E84" s="57">
        <f>+IF(ISERROR(VLOOKUP($B84,Insumos!$C:$G,5,FALSE)),"",VLOOKUP($B84,Insumos!$C:$G,5,FALSE))</f>
        <v>1000</v>
      </c>
      <c r="F84" s="55" t="str">
        <f>+IF(ISERROR(VLOOKUP($B84,Insumos!$C:$G,4,FALSE)),"",VLOOKUP($B84,Insumos!$C:$G,4,FALSE))</f>
        <v>GRAMOS</v>
      </c>
      <c r="G84" s="141">
        <v>50.0</v>
      </c>
      <c r="H84" s="56">
        <f t="shared" si="4"/>
        <v>168.05</v>
      </c>
    </row>
    <row r="85">
      <c r="A85" s="53">
        <v>4.0</v>
      </c>
      <c r="B85" s="467" t="s">
        <v>373</v>
      </c>
      <c r="C85" s="55" t="str">
        <f>+IF(ISERROR(VLOOKUP($B85,Insumos!$C:$G,3,FALSE)),"",VLOOKUP($B85,Insumos!$C:$G,3,FALSE))</f>
        <v>PORCION</v>
      </c>
      <c r="D85" s="56">
        <f>+IF(ISERROR(VLOOKUP($B85,Insumos!$C:$G,2,FALSE)),"",VLOOKUP($B85,Insumos!$C:$G,2,FALSE))</f>
        <v>909.14</v>
      </c>
      <c r="E85" s="57">
        <f>+IF(ISERROR(VLOOKUP($B85,Insumos!$C:$G,5,FALSE)),"",VLOOKUP($B85,Insumos!$C:$G,5,FALSE))</f>
        <v>1</v>
      </c>
      <c r="F85" s="55" t="str">
        <f>+IF(ISERROR(VLOOKUP($B85,Insumos!$C:$G,4,FALSE)),"",VLOOKUP($B85,Insumos!$C:$G,4,FALSE))</f>
        <v>PORCION</v>
      </c>
      <c r="G85" s="141">
        <v>1.0</v>
      </c>
      <c r="H85" s="56">
        <f t="shared" si="4"/>
        <v>909.14</v>
      </c>
    </row>
    <row r="86">
      <c r="A86" s="53">
        <v>5.0</v>
      </c>
      <c r="B86" s="195" t="s">
        <v>363</v>
      </c>
      <c r="C86" s="195" t="str">
        <f>+IF(ISERROR(VLOOKUP($B86,Insumos!$C:$G,3,FALSE)),"",VLOOKUP($B86,Insumos!$C:$G,3,FALSE))</f>
        <v>PORCION</v>
      </c>
      <c r="D86" s="196">
        <f>+IF(ISERROR(VLOOKUP($B86,Insumos!$C:$G,2,FALSE)),"",VLOOKUP($B86,Insumos!$C:$G,2,FALSE))</f>
        <v>93080.62</v>
      </c>
      <c r="E86" s="197">
        <f>+IF(ISERROR(VLOOKUP($B86,Insumos!$C:$G,5,FALSE)),"",VLOOKUP($B86,Insumos!$C:$G,5,FALSE))</f>
        <v>50</v>
      </c>
      <c r="F86" s="195" t="str">
        <f>+IF(ISERROR(VLOOKUP($B86,Insumos!$C:$G,4,FALSE)),"",VLOOKUP($B86,Insumos!$C:$G,4,FALSE))</f>
        <v>PORCION</v>
      </c>
      <c r="G86" s="225">
        <v>1.0</v>
      </c>
      <c r="H86" s="196">
        <f t="shared" si="4"/>
        <v>1861.61</v>
      </c>
    </row>
    <row r="87">
      <c r="A87" s="53">
        <v>6.0</v>
      </c>
      <c r="B87" s="195" t="s">
        <v>361</v>
      </c>
      <c r="C87" s="195" t="str">
        <f>+IF(ISERROR(VLOOKUP($B87,Insumos!$C:$G,3,FALSE)),"",VLOOKUP($B87,Insumos!$C:$G,3,FALSE))</f>
        <v>PORCION</v>
      </c>
      <c r="D87" s="196">
        <f>+IF(ISERROR(VLOOKUP($B87,Insumos!$C:$G,2,FALSE)),"",VLOOKUP($B87,Insumos!$C:$G,2,FALSE))</f>
        <v>45140.62</v>
      </c>
      <c r="E87" s="197">
        <f>+IF(ISERROR(VLOOKUP($B87,Insumos!$C:$G,5,FALSE)),"",VLOOKUP($B87,Insumos!$C:$G,5,FALSE))</f>
        <v>55</v>
      </c>
      <c r="F87" s="195" t="str">
        <f>+IF(ISERROR(VLOOKUP($B87,Insumos!$C:$G,4,FALSE)),"",VLOOKUP($B87,Insumos!$C:$G,4,FALSE))</f>
        <v>PORCION</v>
      </c>
      <c r="G87" s="225"/>
      <c r="H87" s="196">
        <f t="shared" si="4"/>
        <v>0</v>
      </c>
    </row>
    <row r="88">
      <c r="A88" s="53">
        <v>7.0</v>
      </c>
      <c r="B88" s="55" t="s">
        <v>399</v>
      </c>
      <c r="C88" s="55" t="str">
        <f>+IF(ISERROR(VLOOKUP($B88,Insumos!$C:$G,3,FALSE)),"",VLOOKUP($B88,Insumos!$C:$G,3,FALSE))</f>
        <v>PORCION</v>
      </c>
      <c r="D88" s="56">
        <f>+IF(ISERROR(VLOOKUP($B88,Insumos!$C:$G,2,FALSE)),"",VLOOKUP($B88,Insumos!$C:$G,2,FALSE))</f>
        <v>55.81</v>
      </c>
      <c r="E88" s="57">
        <f>+IF(ISERROR(VLOOKUP($B88,Insumos!$C:$G,5,FALSE)),"",VLOOKUP($B88,Insumos!$C:$G,5,FALSE))</f>
        <v>1</v>
      </c>
      <c r="F88" s="55" t="str">
        <f>+IF(ISERROR(VLOOKUP($B88,Insumos!$C:$G,4,FALSE)),"",VLOOKUP($B88,Insumos!$C:$G,4,FALSE))</f>
        <v>PORCION</v>
      </c>
      <c r="G88" s="147">
        <v>1.0</v>
      </c>
      <c r="H88" s="56">
        <f t="shared" si="4"/>
        <v>55.81</v>
      </c>
    </row>
    <row r="89">
      <c r="A89" s="53">
        <v>8.0</v>
      </c>
      <c r="B89" s="55" t="s">
        <v>401</v>
      </c>
      <c r="C89" s="55" t="str">
        <f>+IF(ISERROR(VLOOKUP($B89,Insumos!$C:$G,3,FALSE)),"",VLOOKUP($B89,Insumos!$C:$G,3,FALSE))</f>
        <v>UNIDAD</v>
      </c>
      <c r="D89" s="56">
        <f>+IF(ISERROR(VLOOKUP($B89,Insumos!$C:$G,2,FALSE)),"",VLOOKUP($B89,Insumos!$C:$G,2,FALSE))</f>
        <v>30</v>
      </c>
      <c r="E89" s="57">
        <f>+IF(ISERROR(VLOOKUP($B89,Insumos!$C:$G,5,FALSE)),"",VLOOKUP($B89,Insumos!$C:$G,5,FALSE))</f>
        <v>1</v>
      </c>
      <c r="F89" s="55" t="str">
        <f>+IF(ISERROR(VLOOKUP($B89,Insumos!$C:$G,4,FALSE)),"",VLOOKUP($B89,Insumos!$C:$G,4,FALSE))</f>
        <v>UNIDAD</v>
      </c>
      <c r="G89" s="141">
        <v>1.0</v>
      </c>
      <c r="H89" s="56">
        <f t="shared" si="4"/>
        <v>30</v>
      </c>
    </row>
    <row r="90">
      <c r="A90" s="53">
        <v>9.0</v>
      </c>
      <c r="B90" s="55" t="s">
        <v>400</v>
      </c>
      <c r="C90" s="55" t="str">
        <f>+IF(ISERROR(VLOOKUP($B90,Insumos!$C:$G,3,FALSE)),"",VLOOKUP($B90,Insumos!$C:$G,3,FALSE))</f>
        <v>UNIDAD</v>
      </c>
      <c r="D90" s="56">
        <f>+IF(ISERROR(VLOOKUP($B90,Insumos!$C:$G,2,FALSE)),"",VLOOKUP($B90,Insumos!$C:$G,2,FALSE))</f>
        <v>330</v>
      </c>
      <c r="E90" s="57">
        <f>+IF(ISERROR(VLOOKUP($B90,Insumos!$C:$G,5,FALSE)),"",VLOOKUP($B90,Insumos!$C:$G,5,FALSE))</f>
        <v>1</v>
      </c>
      <c r="F90" s="55" t="str">
        <f>+IF(ISERROR(VLOOKUP($B90,Insumos!$C:$G,4,FALSE)),"",VLOOKUP($B90,Insumos!$C:$G,4,FALSE))</f>
        <v>UNIDAD</v>
      </c>
      <c r="G90" s="141">
        <v>1.0</v>
      </c>
      <c r="H90" s="56">
        <f t="shared" si="4"/>
        <v>330</v>
      </c>
    </row>
    <row r="91">
      <c r="A91" s="53">
        <v>10.0</v>
      </c>
      <c r="B91" s="55" t="s">
        <v>435</v>
      </c>
      <c r="C91" s="55" t="str">
        <f>+IF(ISERROR(VLOOKUP($B91,Insumos!$C:$G,3,FALSE)),"",VLOOKUP($B91,Insumos!$C:$G,3,FALSE))</f>
        <v>UNIDAD</v>
      </c>
      <c r="D91" s="56">
        <f>+IF(ISERROR(VLOOKUP($B91,Insumos!$C:$G,2,FALSE)),"",VLOOKUP($B91,Insumos!$C:$G,2,FALSE))</f>
        <v>93</v>
      </c>
      <c r="E91" s="57">
        <f>+IF(ISERROR(VLOOKUP($B91,Insumos!$C:$G,5,FALSE)),"",VLOOKUP($B91,Insumos!$C:$G,5,FALSE))</f>
        <v>1</v>
      </c>
      <c r="F91" s="55" t="str">
        <f>+IF(ISERROR(VLOOKUP($B91,Insumos!$C:$G,4,FALSE)),"",VLOOKUP($B91,Insumos!$C:$G,4,FALSE))</f>
        <v>UNIDAD</v>
      </c>
      <c r="G91" s="141">
        <v>1.0</v>
      </c>
      <c r="H91" s="56">
        <f t="shared" si="4"/>
        <v>93</v>
      </c>
    </row>
    <row r="92">
      <c r="A92" s="53">
        <v>11.0</v>
      </c>
      <c r="B92" s="55" t="s">
        <v>436</v>
      </c>
      <c r="C92" s="55" t="str">
        <f>+IF(ISERROR(VLOOKUP($B92,Insumos!$C:$G,3,FALSE)),"",VLOOKUP($B92,Insumos!$C:$G,3,FALSE))</f>
        <v>UNIDAD</v>
      </c>
      <c r="D92" s="56">
        <f>+IF(ISERROR(VLOOKUP($B92,Insumos!$C:$G,2,FALSE)),"",VLOOKUP($B92,Insumos!$C:$G,2,FALSE))</f>
        <v>44</v>
      </c>
      <c r="E92" s="57">
        <f>+IF(ISERROR(VLOOKUP($B92,Insumos!$C:$G,5,FALSE)),"",VLOOKUP($B92,Insumos!$C:$G,5,FALSE))</f>
        <v>1</v>
      </c>
      <c r="F92" s="55" t="str">
        <f>+IF(ISERROR(VLOOKUP($B92,Insumos!$C:$G,4,FALSE)),"",VLOOKUP($B92,Insumos!$C:$G,4,FALSE))</f>
        <v>UNIDAD</v>
      </c>
      <c r="G92" s="141">
        <v>1.0</v>
      </c>
      <c r="H92" s="56">
        <f t="shared" si="4"/>
        <v>44</v>
      </c>
    </row>
    <row r="93">
      <c r="A93" s="53">
        <v>12.0</v>
      </c>
      <c r="B93" s="55" t="s">
        <v>315</v>
      </c>
      <c r="C93" s="55" t="str">
        <f>+IF(ISERROR(VLOOKUP($B93,Insumos!$C:$G,3,FALSE)),"",VLOOKUP($B93,Insumos!$C:$G,3,FALSE))</f>
        <v>UNIDAD</v>
      </c>
      <c r="D93" s="56">
        <f>+IF(ISERROR(VLOOKUP($B93,Insumos!$C:$G,2,FALSE)),"",VLOOKUP($B93,Insumos!$C:$G,2,FALSE))</f>
        <v>170</v>
      </c>
      <c r="E93" s="57">
        <f>+IF(ISERROR(VLOOKUP($B93,Insumos!$C:$G,5,FALSE)),"",VLOOKUP($B93,Insumos!$C:$G,5,FALSE))</f>
        <v>1</v>
      </c>
      <c r="F93" s="55" t="str">
        <f>+IF(ISERROR(VLOOKUP($B93,Insumos!$C:$G,4,FALSE)),"",VLOOKUP($B93,Insumos!$C:$G,4,FALSE))</f>
        <v>UNIDAD</v>
      </c>
      <c r="G93" s="141">
        <v>1.0</v>
      </c>
      <c r="H93" s="56">
        <f t="shared" si="4"/>
        <v>170</v>
      </c>
    </row>
    <row r="94">
      <c r="A94" s="53">
        <v>13.0</v>
      </c>
      <c r="B94" s="55" t="s">
        <v>410</v>
      </c>
      <c r="C94" s="55" t="str">
        <f>+IF(ISERROR(VLOOKUP($B94,Insumos!$C:$G,3,FALSE)),"",VLOOKUP($B94,Insumos!$C:$G,3,FALSE))</f>
        <v>UNIDAD</v>
      </c>
      <c r="D94" s="56">
        <f>+IF(ISERROR(VLOOKUP($B94,Insumos!$C:$G,2,FALSE)),"",VLOOKUP($B94,Insumos!$C:$G,2,FALSE))</f>
        <v>25</v>
      </c>
      <c r="E94" s="57">
        <f>+IF(ISERROR(VLOOKUP($B94,Insumos!$C:$G,5,FALSE)),"",VLOOKUP($B94,Insumos!$C:$G,5,FALSE))</f>
        <v>1</v>
      </c>
      <c r="F94" s="55" t="str">
        <f>+IF(ISERROR(VLOOKUP($B94,Insumos!$C:$G,4,FALSE)),"",VLOOKUP($B94,Insumos!$C:$G,4,FALSE))</f>
        <v>UNIDAD</v>
      </c>
      <c r="G94" s="141">
        <v>2.0</v>
      </c>
      <c r="H94" s="56">
        <f t="shared" si="4"/>
        <v>50</v>
      </c>
    </row>
    <row r="95">
      <c r="A95" s="42"/>
      <c r="B95" s="140"/>
      <c r="C95" s="41"/>
      <c r="D95" s="44"/>
      <c r="E95" s="45"/>
      <c r="F95" s="41"/>
      <c r="G95" s="67" t="s">
        <v>566</v>
      </c>
      <c r="H95" s="68">
        <f>+SUM(H82:H94)</f>
        <v>4130.99</v>
      </c>
    </row>
    <row r="96">
      <c r="A96" s="42"/>
      <c r="B96" s="140"/>
      <c r="C96" s="41"/>
      <c r="D96" s="44"/>
      <c r="E96" s="45"/>
      <c r="F96" s="41"/>
      <c r="G96" s="67" t="s">
        <v>569</v>
      </c>
      <c r="H96" s="142">
        <f>+H95/10</f>
        <v>413.099</v>
      </c>
    </row>
    <row r="97">
      <c r="A97" s="42"/>
      <c r="B97" s="140"/>
      <c r="C97" s="41"/>
      <c r="D97" s="44"/>
      <c r="E97" s="45"/>
      <c r="F97" s="41"/>
      <c r="G97" s="67" t="s">
        <v>570</v>
      </c>
      <c r="H97" s="143">
        <f>(H95+H96)*1.19</f>
        <v>5407.46591</v>
      </c>
    </row>
    <row r="98">
      <c r="A98" s="42"/>
      <c r="B98" s="140"/>
      <c r="C98" s="41"/>
      <c r="D98" s="44"/>
      <c r="E98" s="45"/>
      <c r="F98" s="41"/>
      <c r="G98" s="67" t="s">
        <v>571</v>
      </c>
      <c r="H98" s="144">
        <f>+H97/H99</f>
        <v>0.3184608899</v>
      </c>
    </row>
    <row r="99">
      <c r="A99" s="42"/>
      <c r="B99" s="140"/>
      <c r="C99" s="41"/>
      <c r="D99" s="44"/>
      <c r="E99" s="45"/>
      <c r="F99" s="41"/>
      <c r="G99" s="67" t="s">
        <v>572</v>
      </c>
      <c r="H99" s="145">
        <f>SUM(13990+2990)</f>
        <v>16980</v>
      </c>
    </row>
    <row r="100">
      <c r="B100" s="465"/>
      <c r="G100" s="31"/>
    </row>
    <row r="101">
      <c r="B101" s="465"/>
      <c r="G101" s="31"/>
    </row>
    <row r="102">
      <c r="A102" s="138" t="s">
        <v>562</v>
      </c>
      <c r="B102" s="139" t="s">
        <v>1154</v>
      </c>
      <c r="C102" s="34"/>
      <c r="D102" s="35"/>
      <c r="E102" s="36"/>
      <c r="F102" s="37"/>
      <c r="G102" s="38"/>
      <c r="H102" s="35"/>
    </row>
    <row r="103">
      <c r="A103" s="42"/>
      <c r="B103" s="140"/>
      <c r="C103" s="42"/>
      <c r="D103" s="44"/>
      <c r="E103" s="45"/>
      <c r="F103" s="42"/>
      <c r="G103" s="46"/>
      <c r="H103" s="44"/>
    </row>
    <row r="104">
      <c r="A104" s="48" t="s">
        <v>476</v>
      </c>
      <c r="B104" s="48" t="s">
        <v>477</v>
      </c>
      <c r="C104" s="48" t="s">
        <v>478</v>
      </c>
      <c r="D104" s="49" t="s">
        <v>564</v>
      </c>
      <c r="E104" s="50" t="s">
        <v>10</v>
      </c>
      <c r="F104" s="48" t="s">
        <v>480</v>
      </c>
      <c r="G104" s="51" t="s">
        <v>481</v>
      </c>
      <c r="H104" s="49" t="s">
        <v>565</v>
      </c>
    </row>
    <row r="105">
      <c r="A105" s="53">
        <v>1.0</v>
      </c>
      <c r="B105" s="55" t="s">
        <v>168</v>
      </c>
      <c r="C105" s="55" t="str">
        <f>+IF(ISERROR(VLOOKUP($B105,Insumos!$C:$G,3,FALSE)),"",VLOOKUP($B105,Insumos!$C:$G,3,FALSE))</f>
        <v>GRAMOS</v>
      </c>
      <c r="D105" s="56">
        <f>+IF(ISERROR(VLOOKUP($B105,Insumos!$C:$G,2,FALSE)),"",VLOOKUP($B105,Insumos!$C:$G,2,FALSE))</f>
        <v>1681</v>
      </c>
      <c r="E105" s="57">
        <f>+IF(ISERROR(VLOOKUP($B105,Insumos!$C:$G,5,FALSE)),"",VLOOKUP($B105,Insumos!$C:$G,5,FALSE))</f>
        <v>800</v>
      </c>
      <c r="F105" s="55" t="str">
        <f>+IF(ISERROR(VLOOKUP($B105,Insumos!$C:$G,4,FALSE)),"",VLOOKUP($B105,Insumos!$C:$G,4,FALSE))</f>
        <v>GRAMOS</v>
      </c>
      <c r="G105" s="146">
        <v>60.0</v>
      </c>
      <c r="H105" s="56">
        <f t="shared" ref="H105:H116" si="5">IF(ISERROR(ROUND(+D105/E105*G105,2)),0,ROUND(+D105/E105*G105,2))</f>
        <v>126.08</v>
      </c>
    </row>
    <row r="106">
      <c r="A106" s="53">
        <v>2.0</v>
      </c>
      <c r="B106" s="55" t="s">
        <v>265</v>
      </c>
      <c r="C106" s="55" t="str">
        <f>+IF(ISERROR(VLOOKUP($B106,Insumos!$C:$G,3,FALSE)),"",VLOOKUP($B106,Insumos!$C:$G,3,FALSE))</f>
        <v>GRAMOS</v>
      </c>
      <c r="D106" s="56">
        <f>+IF(ISERROR(VLOOKUP($B106,Insumos!$C:$G,2,FALSE)),"",VLOOKUP($B106,Insumos!$C:$G,2,FALSE))</f>
        <v>5866</v>
      </c>
      <c r="E106" s="57">
        <f>+IF(ISERROR(VLOOKUP($B106,Insumos!$C:$G,5,FALSE)),"",VLOOKUP($B106,Insumos!$C:$G,5,FALSE))</f>
        <v>1000</v>
      </c>
      <c r="F106" s="55" t="str">
        <f>+IF(ISERROR(VLOOKUP($B106,Insumos!$C:$G,4,FALSE)),"",VLOOKUP($B106,Insumos!$C:$G,4,FALSE))</f>
        <v>GRAMOS</v>
      </c>
      <c r="G106" s="146">
        <v>50.0</v>
      </c>
      <c r="H106" s="56">
        <f t="shared" si="5"/>
        <v>293.3</v>
      </c>
    </row>
    <row r="107">
      <c r="A107" s="53">
        <v>3.0</v>
      </c>
      <c r="B107" s="55" t="s">
        <v>377</v>
      </c>
      <c r="C107" s="55" t="str">
        <f>+IF(ISERROR(VLOOKUP($B107,Insumos!$C:$G,3,FALSE)),"",VLOOKUP($B107,Insumos!$C:$G,3,FALSE))</f>
        <v>GRAMOS</v>
      </c>
      <c r="D107" s="56">
        <f>+IF(ISERROR(VLOOKUP($B107,Insumos!$C:$G,2,FALSE)),"",VLOOKUP($B107,Insumos!$C:$G,2,FALSE))</f>
        <v>5333.333333</v>
      </c>
      <c r="E107" s="57">
        <f>+IF(ISERROR(VLOOKUP($B107,Insumos!$C:$G,5,FALSE)),"",VLOOKUP($B107,Insumos!$C:$G,5,FALSE))</f>
        <v>1000</v>
      </c>
      <c r="F107" s="55" t="str">
        <f>+IF(ISERROR(VLOOKUP($B107,Insumos!$C:$G,4,FALSE)),"",VLOOKUP($B107,Insumos!$C:$G,4,FALSE))</f>
        <v>GRAMOS</v>
      </c>
      <c r="G107" s="147">
        <v>5.0</v>
      </c>
      <c r="H107" s="56">
        <f t="shared" si="5"/>
        <v>26.67</v>
      </c>
    </row>
    <row r="108">
      <c r="A108" s="53">
        <v>4.0</v>
      </c>
      <c r="B108" s="55" t="s">
        <v>378</v>
      </c>
      <c r="C108" s="55" t="str">
        <f>+IF(ISERROR(VLOOKUP($B108,Insumos!$C:$G,3,FALSE)),"",VLOOKUP($B108,Insumos!$C:$G,3,FALSE))</f>
        <v>GRAMOS</v>
      </c>
      <c r="D108" s="56">
        <f>+IF(ISERROR(VLOOKUP($B108,Insumos!$C:$G,2,FALSE)),"",VLOOKUP($B108,Insumos!$C:$G,2,FALSE))</f>
        <v>8143</v>
      </c>
      <c r="E108" s="57">
        <f>+IF(ISERROR(VLOOKUP($B108,Insumos!$C:$G,5,FALSE)),"",VLOOKUP($B108,Insumos!$C:$G,5,FALSE))</f>
        <v>500</v>
      </c>
      <c r="F108" s="55" t="str">
        <f>+IF(ISERROR(VLOOKUP($B108,Insumos!$C:$G,4,FALSE)),"",VLOOKUP($B108,Insumos!$C:$G,4,FALSE))</f>
        <v>GRAMOS</v>
      </c>
      <c r="G108" s="147">
        <v>16.0</v>
      </c>
      <c r="H108" s="56">
        <f t="shared" si="5"/>
        <v>260.58</v>
      </c>
    </row>
    <row r="109">
      <c r="A109" s="53">
        <v>5.0</v>
      </c>
      <c r="B109" s="55" t="s">
        <v>115</v>
      </c>
      <c r="C109" s="55" t="str">
        <f>+IF(ISERROR(VLOOKUP($B109,Insumos!$C:$G,3,FALSE)),"",VLOOKUP($B109,Insumos!$C:$G,3,FALSE))</f>
        <v>GRAMOS</v>
      </c>
      <c r="D109" s="56">
        <f>+IF(ISERROR(VLOOKUP($B109,Insumos!$C:$G,2,FALSE)),"",VLOOKUP($B109,Insumos!$C:$G,2,FALSE))</f>
        <v>2941.176471</v>
      </c>
      <c r="E109" s="57">
        <f>+IF(ISERROR(VLOOKUP($B109,Insumos!$C:$G,5,FALSE)),"",VLOOKUP($B109,Insumos!$C:$G,5,FALSE))</f>
        <v>500</v>
      </c>
      <c r="F109" s="55" t="str">
        <f>+IF(ISERROR(VLOOKUP($B109,Insumos!$C:$G,4,FALSE)),"",VLOOKUP($B109,Insumos!$C:$G,4,FALSE))</f>
        <v>GRAMOS</v>
      </c>
      <c r="G109" s="147">
        <v>1.0</v>
      </c>
      <c r="H109" s="56">
        <f t="shared" si="5"/>
        <v>5.88</v>
      </c>
    </row>
    <row r="110">
      <c r="A110" s="53">
        <v>6.0</v>
      </c>
      <c r="B110" s="55" t="s">
        <v>81</v>
      </c>
      <c r="C110" s="55" t="str">
        <f>+IF(ISERROR(VLOOKUP($B110,Insumos!$C:$G,3,FALSE)),"",VLOOKUP($B110,Insumos!$C:$G,3,FALSE))</f>
        <v>MILILITROS</v>
      </c>
      <c r="D110" s="56">
        <f>+IF(ISERROR(VLOOKUP($B110,Insumos!$C:$G,2,FALSE)),"",VLOOKUP($B110,Insumos!$C:$G,2,FALSE))</f>
        <v>3866</v>
      </c>
      <c r="E110" s="57">
        <f>+IF(ISERROR(VLOOKUP($B110,Insumos!$C:$G,5,FALSE)),"",VLOOKUP($B110,Insumos!$C:$G,5,FALSE))</f>
        <v>1000</v>
      </c>
      <c r="F110" s="55" t="str">
        <f>+IF(ISERROR(VLOOKUP($B110,Insumos!$C:$G,4,FALSE)),"",VLOOKUP($B110,Insumos!$C:$G,4,FALSE))</f>
        <v>MILILITROS</v>
      </c>
      <c r="G110" s="147">
        <v>10.0</v>
      </c>
      <c r="H110" s="56">
        <f t="shared" si="5"/>
        <v>38.66</v>
      </c>
    </row>
    <row r="111">
      <c r="A111" s="53">
        <v>7.0</v>
      </c>
      <c r="B111" s="467" t="s">
        <v>375</v>
      </c>
      <c r="C111" s="55" t="str">
        <f>+IF(ISERROR(VLOOKUP($B111,Insumos!$C:$G,3,FALSE)),"",VLOOKUP($B111,Insumos!$C:$G,3,FALSE))</f>
        <v>PORCION</v>
      </c>
      <c r="D111" s="56">
        <f>+IF(ISERROR(VLOOKUP($B111,Insumos!$C:$G,2,FALSE)),"",VLOOKUP($B111,Insumos!$C:$G,2,FALSE))</f>
        <v>17849.12</v>
      </c>
      <c r="E111" s="57">
        <f>+IF(ISERROR(VLOOKUP($B111,Insumos!$C:$G,5,FALSE)),"",VLOOKUP($B111,Insumos!$C:$G,5,FALSE))</f>
        <v>45</v>
      </c>
      <c r="F111" s="55" t="str">
        <f>+IF(ISERROR(VLOOKUP($B111,Insumos!$C:$G,4,FALSE)),"",VLOOKUP($B111,Insumos!$C:$G,4,FALSE))</f>
        <v>PORCION</v>
      </c>
      <c r="G111" s="147">
        <v>0.0</v>
      </c>
      <c r="H111" s="56">
        <f t="shared" si="5"/>
        <v>0</v>
      </c>
    </row>
    <row r="112">
      <c r="A112" s="53">
        <v>8.0</v>
      </c>
      <c r="B112" s="195" t="s">
        <v>363</v>
      </c>
      <c r="C112" s="195" t="str">
        <f>+IF(ISERROR(VLOOKUP($B112,Insumos!$C:$G,3,FALSE)),"",VLOOKUP($B112,Insumos!$C:$G,3,FALSE))</f>
        <v>PORCION</v>
      </c>
      <c r="D112" s="196">
        <f>+IF(ISERROR(VLOOKUP($B112,Insumos!$C:$G,2,FALSE)),"",VLOOKUP($B112,Insumos!$C:$G,2,FALSE))</f>
        <v>93080.62</v>
      </c>
      <c r="E112" s="197">
        <f>+IF(ISERROR(VLOOKUP($B112,Insumos!$C:$G,5,FALSE)),"",VLOOKUP($B112,Insumos!$C:$G,5,FALSE))</f>
        <v>50</v>
      </c>
      <c r="F112" s="195" t="str">
        <f>+IF(ISERROR(VLOOKUP($B112,Insumos!$C:$G,4,FALSE)),"",VLOOKUP($B112,Insumos!$C:$G,4,FALSE))</f>
        <v>PORCION</v>
      </c>
      <c r="G112" s="225">
        <v>1.0</v>
      </c>
      <c r="H112" s="196">
        <f t="shared" si="5"/>
        <v>1861.61</v>
      </c>
    </row>
    <row r="113">
      <c r="A113" s="53">
        <v>9.0</v>
      </c>
      <c r="B113" s="195" t="s">
        <v>361</v>
      </c>
      <c r="C113" s="195" t="str">
        <f>+IF(ISERROR(VLOOKUP($B113,Insumos!$C:$G,3,FALSE)),"",VLOOKUP($B113,Insumos!$C:$G,3,FALSE))</f>
        <v>PORCION</v>
      </c>
      <c r="D113" s="196">
        <f>+IF(ISERROR(VLOOKUP($B113,Insumos!$C:$G,2,FALSE)),"",VLOOKUP($B113,Insumos!$C:$G,2,FALSE))</f>
        <v>45140.62</v>
      </c>
      <c r="E113" s="197">
        <f>+IF(ISERROR(VLOOKUP($B113,Insumos!$C:$G,5,FALSE)),"",VLOOKUP($B113,Insumos!$C:$G,5,FALSE))</f>
        <v>55</v>
      </c>
      <c r="F113" s="195" t="str">
        <f>+IF(ISERROR(VLOOKUP($B113,Insumos!$C:$G,4,FALSE)),"",VLOOKUP($B113,Insumos!$C:$G,4,FALSE))</f>
        <v>PORCION</v>
      </c>
      <c r="G113" s="225"/>
      <c r="H113" s="196">
        <f t="shared" si="5"/>
        <v>0</v>
      </c>
    </row>
    <row r="114">
      <c r="A114" s="53">
        <v>10.0</v>
      </c>
      <c r="B114" s="55" t="s">
        <v>401</v>
      </c>
      <c r="C114" s="55" t="str">
        <f>+IF(ISERROR(VLOOKUP($B114,Insumos!$C:$G,3,FALSE)),"",VLOOKUP($B114,Insumos!$C:$G,3,FALSE))</f>
        <v>UNIDAD</v>
      </c>
      <c r="D114" s="56">
        <f>+IF(ISERROR(VLOOKUP($B114,Insumos!$C:$G,2,FALSE)),"",VLOOKUP($B114,Insumos!$C:$G,2,FALSE))</f>
        <v>30</v>
      </c>
      <c r="E114" s="57">
        <f>+IF(ISERROR(VLOOKUP($B114,Insumos!$C:$G,5,FALSE)),"",VLOOKUP($B114,Insumos!$C:$G,5,FALSE))</f>
        <v>1</v>
      </c>
      <c r="F114" s="55" t="str">
        <f>+IF(ISERROR(VLOOKUP($B114,Insumos!$C:$G,4,FALSE)),"",VLOOKUP($B114,Insumos!$C:$G,4,FALSE))</f>
        <v>UNIDAD</v>
      </c>
      <c r="G114" s="141">
        <v>1.0</v>
      </c>
      <c r="H114" s="56">
        <f t="shared" si="5"/>
        <v>30</v>
      </c>
    </row>
    <row r="115">
      <c r="A115" s="53">
        <v>11.0</v>
      </c>
      <c r="B115" s="55" t="s">
        <v>400</v>
      </c>
      <c r="C115" s="55" t="str">
        <f>+IF(ISERROR(VLOOKUP($B115,Insumos!$C:$G,3,FALSE)),"",VLOOKUP($B115,Insumos!$C:$G,3,FALSE))</f>
        <v>UNIDAD</v>
      </c>
      <c r="D115" s="56">
        <f>+IF(ISERROR(VLOOKUP($B115,Insumos!$C:$G,2,FALSE)),"",VLOOKUP($B115,Insumos!$C:$G,2,FALSE))</f>
        <v>330</v>
      </c>
      <c r="E115" s="57">
        <f>+IF(ISERROR(VLOOKUP($B115,Insumos!$C:$G,5,FALSE)),"",VLOOKUP($B115,Insumos!$C:$G,5,FALSE))</f>
        <v>1</v>
      </c>
      <c r="F115" s="55" t="str">
        <f>+IF(ISERROR(VLOOKUP($B115,Insumos!$C:$G,4,FALSE)),"",VLOOKUP($B115,Insumos!$C:$G,4,FALSE))</f>
        <v>UNIDAD</v>
      </c>
      <c r="G115" s="141">
        <v>1.0</v>
      </c>
      <c r="H115" s="56">
        <f t="shared" si="5"/>
        <v>330</v>
      </c>
    </row>
    <row r="116">
      <c r="A116" s="53">
        <v>12.0</v>
      </c>
      <c r="B116" s="55" t="s">
        <v>410</v>
      </c>
      <c r="C116" s="55" t="str">
        <f>+IF(ISERROR(VLOOKUP($B116,Insumos!$C:$G,3,FALSE)),"",VLOOKUP($B116,Insumos!$C:$G,3,FALSE))</f>
        <v>UNIDAD</v>
      </c>
      <c r="D116" s="56">
        <f>+IF(ISERROR(VLOOKUP($B116,Insumos!$C:$G,2,FALSE)),"",VLOOKUP($B116,Insumos!$C:$G,2,FALSE))</f>
        <v>25</v>
      </c>
      <c r="E116" s="57">
        <f>+IF(ISERROR(VLOOKUP($B116,Insumos!$C:$G,5,FALSE)),"",VLOOKUP($B116,Insumos!$C:$G,5,FALSE))</f>
        <v>1</v>
      </c>
      <c r="F116" s="55" t="str">
        <f>+IF(ISERROR(VLOOKUP($B116,Insumos!$C:$G,4,FALSE)),"",VLOOKUP($B116,Insumos!$C:$G,4,FALSE))</f>
        <v>UNIDAD</v>
      </c>
      <c r="G116" s="141">
        <v>2.0</v>
      </c>
      <c r="H116" s="56">
        <f t="shared" si="5"/>
        <v>50</v>
      </c>
    </row>
    <row r="117">
      <c r="A117" s="42"/>
      <c r="B117" s="140"/>
      <c r="C117" s="41"/>
      <c r="D117" s="44"/>
      <c r="E117" s="45"/>
      <c r="F117" s="41"/>
      <c r="G117" s="67" t="s">
        <v>566</v>
      </c>
      <c r="H117" s="68">
        <f>+SUM(H105:H116)</f>
        <v>3022.78</v>
      </c>
    </row>
    <row r="118">
      <c r="A118" s="42"/>
      <c r="B118" s="140"/>
      <c r="C118" s="41"/>
      <c r="D118" s="44"/>
      <c r="E118" s="45"/>
      <c r="F118" s="41"/>
      <c r="G118" s="67" t="s">
        <v>569</v>
      </c>
      <c r="H118" s="142">
        <f>+H117/10</f>
        <v>302.278</v>
      </c>
    </row>
    <row r="119">
      <c r="A119" s="42"/>
      <c r="B119" s="140"/>
      <c r="C119" s="41"/>
      <c r="D119" s="44"/>
      <c r="E119" s="45"/>
      <c r="F119" s="41"/>
      <c r="G119" s="67" t="s">
        <v>570</v>
      </c>
      <c r="H119" s="143">
        <f>(H117+H118)*1.19</f>
        <v>3956.81902</v>
      </c>
    </row>
    <row r="120">
      <c r="A120" s="42"/>
      <c r="B120" s="140"/>
      <c r="C120" s="41"/>
      <c r="D120" s="44"/>
      <c r="E120" s="45"/>
      <c r="F120" s="41"/>
      <c r="G120" s="67" t="s">
        <v>571</v>
      </c>
      <c r="H120" s="144">
        <f>+H119/H121</f>
        <v>0.2730723961</v>
      </c>
    </row>
    <row r="121">
      <c r="A121" s="42"/>
      <c r="B121" s="140"/>
      <c r="C121" s="41"/>
      <c r="D121" s="44"/>
      <c r="E121" s="45"/>
      <c r="F121" s="41"/>
      <c r="G121" s="67" t="s">
        <v>572</v>
      </c>
      <c r="H121" s="145">
        <f>SUM(13990+500)</f>
        <v>14490</v>
      </c>
    </row>
    <row r="122">
      <c r="B122" s="465"/>
      <c r="G122" s="31"/>
    </row>
    <row r="123">
      <c r="B123" s="465"/>
      <c r="G123" s="31"/>
    </row>
    <row r="124">
      <c r="B124" s="465"/>
      <c r="G124" s="31"/>
    </row>
    <row r="125">
      <c r="B125" s="465"/>
      <c r="G125" s="31"/>
    </row>
    <row r="126">
      <c r="B126" s="465"/>
      <c r="G126" s="31"/>
    </row>
    <row r="127">
      <c r="A127" s="138" t="s">
        <v>562</v>
      </c>
      <c r="B127" s="468" t="s">
        <v>1155</v>
      </c>
      <c r="C127" s="34"/>
      <c r="D127" s="35"/>
      <c r="E127" s="36"/>
      <c r="F127" s="37"/>
      <c r="G127" s="38"/>
      <c r="H127" s="35"/>
    </row>
    <row r="128">
      <c r="A128" s="42"/>
      <c r="B128" s="140"/>
      <c r="C128" s="42"/>
      <c r="D128" s="44"/>
      <c r="E128" s="45"/>
      <c r="F128" s="42"/>
      <c r="G128" s="46"/>
      <c r="H128" s="44"/>
    </row>
    <row r="129">
      <c r="A129" s="48" t="s">
        <v>476</v>
      </c>
      <c r="B129" s="48" t="s">
        <v>477</v>
      </c>
      <c r="C129" s="48" t="s">
        <v>478</v>
      </c>
      <c r="D129" s="49" t="s">
        <v>564</v>
      </c>
      <c r="E129" s="50" t="s">
        <v>10</v>
      </c>
      <c r="F129" s="48" t="s">
        <v>480</v>
      </c>
      <c r="G129" s="51" t="s">
        <v>481</v>
      </c>
      <c r="H129" s="49" t="s">
        <v>565</v>
      </c>
    </row>
    <row r="130">
      <c r="A130" s="53">
        <v>1.0</v>
      </c>
      <c r="B130" s="55" t="s">
        <v>168</v>
      </c>
      <c r="C130" s="55" t="str">
        <f>+IF(ISERROR(VLOOKUP($B130,Insumos!$C:$G,3,FALSE)),"",VLOOKUP($B130,Insumos!$C:$G,3,FALSE))</f>
        <v>GRAMOS</v>
      </c>
      <c r="D130" s="56">
        <f>+IF(ISERROR(VLOOKUP($B130,Insumos!$C:$G,2,FALSE)),"",VLOOKUP($B130,Insumos!$C:$G,2,FALSE))</f>
        <v>1681</v>
      </c>
      <c r="E130" s="57">
        <f>+IF(ISERROR(VLOOKUP($B130,Insumos!$C:$G,5,FALSE)),"",VLOOKUP($B130,Insumos!$C:$G,5,FALSE))</f>
        <v>800</v>
      </c>
      <c r="F130" s="55" t="str">
        <f>+IF(ISERROR(VLOOKUP($B130,Insumos!$C:$G,4,FALSE)),"",VLOOKUP($B130,Insumos!$C:$G,4,FALSE))</f>
        <v>GRAMOS</v>
      </c>
      <c r="G130" s="146">
        <v>60.0</v>
      </c>
      <c r="H130" s="56">
        <f t="shared" ref="H130:H144" si="6">IF(ISERROR(ROUND(+D130/E130*G130,2)),0,ROUND(+D130/E130*G130,2))</f>
        <v>126.08</v>
      </c>
    </row>
    <row r="131">
      <c r="A131" s="53">
        <v>2.0</v>
      </c>
      <c r="B131" s="55" t="s">
        <v>265</v>
      </c>
      <c r="C131" s="55" t="str">
        <f>+IF(ISERROR(VLOOKUP($B131,Insumos!$C:$G,3,FALSE)),"",VLOOKUP($B131,Insumos!$C:$G,3,FALSE))</f>
        <v>GRAMOS</v>
      </c>
      <c r="D131" s="56">
        <f>+IF(ISERROR(VLOOKUP($B131,Insumos!$C:$G,2,FALSE)),"",VLOOKUP($B131,Insumos!$C:$G,2,FALSE))</f>
        <v>5866</v>
      </c>
      <c r="E131" s="57">
        <f>+IF(ISERROR(VLOOKUP($B131,Insumos!$C:$G,5,FALSE)),"",VLOOKUP($B131,Insumos!$C:$G,5,FALSE))</f>
        <v>1000</v>
      </c>
      <c r="F131" s="55" t="str">
        <f>+IF(ISERROR(VLOOKUP($B131,Insumos!$C:$G,4,FALSE)),"",VLOOKUP($B131,Insumos!$C:$G,4,FALSE))</f>
        <v>GRAMOS</v>
      </c>
      <c r="G131" s="146">
        <v>50.0</v>
      </c>
      <c r="H131" s="56">
        <f t="shared" si="6"/>
        <v>293.3</v>
      </c>
    </row>
    <row r="132">
      <c r="A132" s="53">
        <v>3.0</v>
      </c>
      <c r="B132" s="55" t="s">
        <v>377</v>
      </c>
      <c r="C132" s="55" t="str">
        <f>+IF(ISERROR(VLOOKUP($B132,Insumos!$C:$G,3,FALSE)),"",VLOOKUP($B132,Insumos!$C:$G,3,FALSE))</f>
        <v>GRAMOS</v>
      </c>
      <c r="D132" s="56">
        <f>+IF(ISERROR(VLOOKUP($B132,Insumos!$C:$G,2,FALSE)),"",VLOOKUP($B132,Insumos!$C:$G,2,FALSE))</f>
        <v>5333.333333</v>
      </c>
      <c r="E132" s="57">
        <f>+IF(ISERROR(VLOOKUP($B132,Insumos!$C:$G,5,FALSE)),"",VLOOKUP($B132,Insumos!$C:$G,5,FALSE))</f>
        <v>1000</v>
      </c>
      <c r="F132" s="55" t="str">
        <f>+IF(ISERROR(VLOOKUP($B132,Insumos!$C:$G,4,FALSE)),"",VLOOKUP($B132,Insumos!$C:$G,4,FALSE))</f>
        <v>GRAMOS</v>
      </c>
      <c r="G132" s="147">
        <v>5.0</v>
      </c>
      <c r="H132" s="56">
        <f t="shared" si="6"/>
        <v>26.67</v>
      </c>
    </row>
    <row r="133">
      <c r="A133" s="53">
        <v>4.0</v>
      </c>
      <c r="B133" s="55" t="s">
        <v>378</v>
      </c>
      <c r="C133" s="55" t="str">
        <f>+IF(ISERROR(VLOOKUP($B133,Insumos!$C:$G,3,FALSE)),"",VLOOKUP($B133,Insumos!$C:$G,3,FALSE))</f>
        <v>GRAMOS</v>
      </c>
      <c r="D133" s="56">
        <f>+IF(ISERROR(VLOOKUP($B133,Insumos!$C:$G,2,FALSE)),"",VLOOKUP($B133,Insumos!$C:$G,2,FALSE))</f>
        <v>8143</v>
      </c>
      <c r="E133" s="57">
        <f>+IF(ISERROR(VLOOKUP($B133,Insumos!$C:$G,5,FALSE)),"",VLOOKUP($B133,Insumos!$C:$G,5,FALSE))</f>
        <v>500</v>
      </c>
      <c r="F133" s="55" t="str">
        <f>+IF(ISERROR(VLOOKUP($B133,Insumos!$C:$G,4,FALSE)),"",VLOOKUP($B133,Insumos!$C:$G,4,FALSE))</f>
        <v>GRAMOS</v>
      </c>
      <c r="G133" s="147">
        <v>16.0</v>
      </c>
      <c r="H133" s="56">
        <f t="shared" si="6"/>
        <v>260.58</v>
      </c>
    </row>
    <row r="134">
      <c r="A134" s="53">
        <v>5.0</v>
      </c>
      <c r="B134" s="55" t="s">
        <v>115</v>
      </c>
      <c r="C134" s="55" t="str">
        <f>+IF(ISERROR(VLOOKUP($B134,Insumos!$C:$G,3,FALSE)),"",VLOOKUP($B134,Insumos!$C:$G,3,FALSE))</f>
        <v>GRAMOS</v>
      </c>
      <c r="D134" s="56">
        <f>+IF(ISERROR(VLOOKUP($B134,Insumos!$C:$G,2,FALSE)),"",VLOOKUP($B134,Insumos!$C:$G,2,FALSE))</f>
        <v>2941.176471</v>
      </c>
      <c r="E134" s="57">
        <f>+IF(ISERROR(VLOOKUP($B134,Insumos!$C:$G,5,FALSE)),"",VLOOKUP($B134,Insumos!$C:$G,5,FALSE))</f>
        <v>500</v>
      </c>
      <c r="F134" s="55" t="str">
        <f>+IF(ISERROR(VLOOKUP($B134,Insumos!$C:$G,4,FALSE)),"",VLOOKUP($B134,Insumos!$C:$G,4,FALSE))</f>
        <v>GRAMOS</v>
      </c>
      <c r="G134" s="147">
        <v>1.0</v>
      </c>
      <c r="H134" s="56">
        <f t="shared" si="6"/>
        <v>5.88</v>
      </c>
    </row>
    <row r="135">
      <c r="A135" s="53">
        <v>6.0</v>
      </c>
      <c r="B135" s="55" t="s">
        <v>81</v>
      </c>
      <c r="C135" s="55" t="str">
        <f>+IF(ISERROR(VLOOKUP($B135,Insumos!$C:$G,3,FALSE)),"",VLOOKUP($B135,Insumos!$C:$G,3,FALSE))</f>
        <v>MILILITROS</v>
      </c>
      <c r="D135" s="56">
        <f>+IF(ISERROR(VLOOKUP($B135,Insumos!$C:$G,2,FALSE)),"",VLOOKUP($B135,Insumos!$C:$G,2,FALSE))</f>
        <v>3866</v>
      </c>
      <c r="E135" s="57">
        <f>+IF(ISERROR(VLOOKUP($B135,Insumos!$C:$G,5,FALSE)),"",VLOOKUP($B135,Insumos!$C:$G,5,FALSE))</f>
        <v>1000</v>
      </c>
      <c r="F135" s="55" t="str">
        <f>+IF(ISERROR(VLOOKUP($B135,Insumos!$C:$G,4,FALSE)),"",VLOOKUP($B135,Insumos!$C:$G,4,FALSE))</f>
        <v>MILILITROS</v>
      </c>
      <c r="G135" s="147">
        <v>10.0</v>
      </c>
      <c r="H135" s="56">
        <f t="shared" si="6"/>
        <v>38.66</v>
      </c>
    </row>
    <row r="136">
      <c r="A136" s="53">
        <v>7.0</v>
      </c>
      <c r="B136" s="467" t="s">
        <v>370</v>
      </c>
      <c r="C136" s="55" t="str">
        <f>+IF(ISERROR(VLOOKUP($B136,Insumos!$C:$G,3,FALSE)),"",VLOOKUP($B136,Insumos!$C:$G,3,FALSE))</f>
        <v>PORCION</v>
      </c>
      <c r="D136" s="56">
        <f>+IF(ISERROR(VLOOKUP($B136,Insumos!$C:$G,2,FALSE)),"",VLOOKUP($B136,Insumos!$C:$G,2,FALSE))</f>
        <v>1793.34</v>
      </c>
      <c r="E136" s="57">
        <f>+IF(ISERROR(VLOOKUP($B136,Insumos!$C:$G,5,FALSE)),"",VLOOKUP($B136,Insumos!$C:$G,5,FALSE))</f>
        <v>4</v>
      </c>
      <c r="F136" s="55" t="str">
        <f>+IF(ISERROR(VLOOKUP($B136,Insumos!$C:$G,4,FALSE)),"",VLOOKUP($B136,Insumos!$C:$G,4,FALSE))</f>
        <v>PORCION</v>
      </c>
      <c r="G136" s="147">
        <v>1.0</v>
      </c>
      <c r="H136" s="56">
        <f t="shared" si="6"/>
        <v>448.34</v>
      </c>
    </row>
    <row r="137">
      <c r="A137" s="53">
        <v>8.0</v>
      </c>
      <c r="B137" s="195" t="s">
        <v>363</v>
      </c>
      <c r="C137" s="195" t="str">
        <f>+IF(ISERROR(VLOOKUP($B137,Insumos!$C:$G,3,FALSE)),"",VLOOKUP($B137,Insumos!$C:$G,3,FALSE))</f>
        <v>PORCION</v>
      </c>
      <c r="D137" s="196">
        <f>+IF(ISERROR(VLOOKUP($B137,Insumos!$C:$G,2,FALSE)),"",VLOOKUP($B137,Insumos!$C:$G,2,FALSE))</f>
        <v>93080.62</v>
      </c>
      <c r="E137" s="197">
        <f>+IF(ISERROR(VLOOKUP($B137,Insumos!$C:$G,5,FALSE)),"",VLOOKUP($B137,Insumos!$C:$G,5,FALSE))</f>
        <v>50</v>
      </c>
      <c r="F137" s="195" t="str">
        <f>+IF(ISERROR(VLOOKUP($B137,Insumos!$C:$G,4,FALSE)),"",VLOOKUP($B137,Insumos!$C:$G,4,FALSE))</f>
        <v>PORCION</v>
      </c>
      <c r="G137" s="225">
        <v>1.0</v>
      </c>
      <c r="H137" s="196">
        <f t="shared" si="6"/>
        <v>1861.61</v>
      </c>
    </row>
    <row r="138">
      <c r="A138" s="53">
        <v>9.0</v>
      </c>
      <c r="B138" s="195" t="s">
        <v>361</v>
      </c>
      <c r="C138" s="195" t="str">
        <f>+IF(ISERROR(VLOOKUP($B138,Insumos!$C:$G,3,FALSE)),"",VLOOKUP($B138,Insumos!$C:$G,3,FALSE))</f>
        <v>PORCION</v>
      </c>
      <c r="D138" s="196">
        <f>+IF(ISERROR(VLOOKUP($B138,Insumos!$C:$G,2,FALSE)),"",VLOOKUP($B138,Insumos!$C:$G,2,FALSE))</f>
        <v>45140.62</v>
      </c>
      <c r="E138" s="197">
        <f>+IF(ISERROR(VLOOKUP($B138,Insumos!$C:$G,5,FALSE)),"",VLOOKUP($B138,Insumos!$C:$G,5,FALSE))</f>
        <v>55</v>
      </c>
      <c r="F138" s="195" t="str">
        <f>+IF(ISERROR(VLOOKUP($B138,Insumos!$C:$G,4,FALSE)),"",VLOOKUP($B138,Insumos!$C:$G,4,FALSE))</f>
        <v>PORCION</v>
      </c>
      <c r="G138" s="225"/>
      <c r="H138" s="196">
        <f t="shared" si="6"/>
        <v>0</v>
      </c>
    </row>
    <row r="139">
      <c r="A139" s="53">
        <v>10.0</v>
      </c>
      <c r="B139" s="55" t="s">
        <v>401</v>
      </c>
      <c r="C139" s="55" t="str">
        <f>+IF(ISERROR(VLOOKUP($B139,Insumos!$C:$G,3,FALSE)),"",VLOOKUP($B139,Insumos!$C:$G,3,FALSE))</f>
        <v>UNIDAD</v>
      </c>
      <c r="D139" s="56">
        <f>+IF(ISERROR(VLOOKUP($B139,Insumos!$C:$G,2,FALSE)),"",VLOOKUP($B139,Insumos!$C:$G,2,FALSE))</f>
        <v>30</v>
      </c>
      <c r="E139" s="57">
        <f>+IF(ISERROR(VLOOKUP($B139,Insumos!$C:$G,5,FALSE)),"",VLOOKUP($B139,Insumos!$C:$G,5,FALSE))</f>
        <v>1</v>
      </c>
      <c r="F139" s="55" t="str">
        <f>+IF(ISERROR(VLOOKUP($B139,Insumos!$C:$G,4,FALSE)),"",VLOOKUP($B139,Insumos!$C:$G,4,FALSE))</f>
        <v>UNIDAD</v>
      </c>
      <c r="G139" s="141">
        <v>1.0</v>
      </c>
      <c r="H139" s="56">
        <f t="shared" si="6"/>
        <v>30</v>
      </c>
    </row>
    <row r="140">
      <c r="A140" s="53">
        <v>11.0</v>
      </c>
      <c r="B140" s="55" t="s">
        <v>400</v>
      </c>
      <c r="C140" s="55" t="str">
        <f>+IF(ISERROR(VLOOKUP($B140,Insumos!$C:$G,3,FALSE)),"",VLOOKUP($B140,Insumos!$C:$G,3,FALSE))</f>
        <v>UNIDAD</v>
      </c>
      <c r="D140" s="56">
        <f>+IF(ISERROR(VLOOKUP($B140,Insumos!$C:$G,2,FALSE)),"",VLOOKUP($B140,Insumos!$C:$G,2,FALSE))</f>
        <v>330</v>
      </c>
      <c r="E140" s="57">
        <f>+IF(ISERROR(VLOOKUP($B140,Insumos!$C:$G,5,FALSE)),"",VLOOKUP($B140,Insumos!$C:$G,5,FALSE))</f>
        <v>1</v>
      </c>
      <c r="F140" s="55" t="str">
        <f>+IF(ISERROR(VLOOKUP($B140,Insumos!$C:$G,4,FALSE)),"",VLOOKUP($B140,Insumos!$C:$G,4,FALSE))</f>
        <v>UNIDAD</v>
      </c>
      <c r="G140" s="141">
        <v>1.0</v>
      </c>
      <c r="H140" s="56">
        <f t="shared" si="6"/>
        <v>330</v>
      </c>
    </row>
    <row r="141">
      <c r="A141" s="53">
        <v>12.0</v>
      </c>
      <c r="B141" s="55" t="s">
        <v>435</v>
      </c>
      <c r="C141" s="55" t="str">
        <f>+IF(ISERROR(VLOOKUP($B141,Insumos!$C:$G,3,FALSE)),"",VLOOKUP($B141,Insumos!$C:$G,3,FALSE))</f>
        <v>UNIDAD</v>
      </c>
      <c r="D141" s="56">
        <f>+IF(ISERROR(VLOOKUP($B141,Insumos!$C:$G,2,FALSE)),"",VLOOKUP($B141,Insumos!$C:$G,2,FALSE))</f>
        <v>93</v>
      </c>
      <c r="E141" s="57">
        <f>+IF(ISERROR(VLOOKUP($B141,Insumos!$C:$G,5,FALSE)),"",VLOOKUP($B141,Insumos!$C:$G,5,FALSE))</f>
        <v>1</v>
      </c>
      <c r="F141" s="55" t="str">
        <f>+IF(ISERROR(VLOOKUP($B141,Insumos!$C:$G,4,FALSE)),"",VLOOKUP($B141,Insumos!$C:$G,4,FALSE))</f>
        <v>UNIDAD</v>
      </c>
      <c r="G141" s="141">
        <v>1.0</v>
      </c>
      <c r="H141" s="56">
        <f t="shared" si="6"/>
        <v>93</v>
      </c>
    </row>
    <row r="142">
      <c r="A142" s="53">
        <v>13.0</v>
      </c>
      <c r="B142" s="55" t="s">
        <v>436</v>
      </c>
      <c r="C142" s="55" t="str">
        <f>+IF(ISERROR(VLOOKUP($B142,Insumos!$C:$G,3,FALSE)),"",VLOOKUP($B142,Insumos!$C:$G,3,FALSE))</f>
        <v>UNIDAD</v>
      </c>
      <c r="D142" s="56">
        <f>+IF(ISERROR(VLOOKUP($B142,Insumos!$C:$G,2,FALSE)),"",VLOOKUP($B142,Insumos!$C:$G,2,FALSE))</f>
        <v>44</v>
      </c>
      <c r="E142" s="57">
        <f>+IF(ISERROR(VLOOKUP($B142,Insumos!$C:$G,5,FALSE)),"",VLOOKUP($B142,Insumos!$C:$G,5,FALSE))</f>
        <v>1</v>
      </c>
      <c r="F142" s="55" t="str">
        <f>+IF(ISERROR(VLOOKUP($B142,Insumos!$C:$G,4,FALSE)),"",VLOOKUP($B142,Insumos!$C:$G,4,FALSE))</f>
        <v>UNIDAD</v>
      </c>
      <c r="G142" s="141">
        <v>1.0</v>
      </c>
      <c r="H142" s="56">
        <f t="shared" si="6"/>
        <v>44</v>
      </c>
    </row>
    <row r="143">
      <c r="A143" s="53">
        <v>14.0</v>
      </c>
      <c r="B143" s="55" t="s">
        <v>315</v>
      </c>
      <c r="C143" s="55" t="str">
        <f>+IF(ISERROR(VLOOKUP($B143,Insumos!$C:$G,3,FALSE)),"",VLOOKUP($B143,Insumos!$C:$G,3,FALSE))</f>
        <v>UNIDAD</v>
      </c>
      <c r="D143" s="56">
        <f>+IF(ISERROR(VLOOKUP($B143,Insumos!$C:$G,2,FALSE)),"",VLOOKUP($B143,Insumos!$C:$G,2,FALSE))</f>
        <v>170</v>
      </c>
      <c r="E143" s="57">
        <f>+IF(ISERROR(VLOOKUP($B143,Insumos!$C:$G,5,FALSE)),"",VLOOKUP($B143,Insumos!$C:$G,5,FALSE))</f>
        <v>1</v>
      </c>
      <c r="F143" s="55" t="str">
        <f>+IF(ISERROR(VLOOKUP($B143,Insumos!$C:$G,4,FALSE)),"",VLOOKUP($B143,Insumos!$C:$G,4,FALSE))</f>
        <v>UNIDAD</v>
      </c>
      <c r="G143" s="141">
        <v>1.0</v>
      </c>
      <c r="H143" s="56">
        <f t="shared" si="6"/>
        <v>170</v>
      </c>
    </row>
    <row r="144">
      <c r="A144" s="53">
        <v>15.0</v>
      </c>
      <c r="B144" s="55" t="s">
        <v>410</v>
      </c>
      <c r="C144" s="55" t="str">
        <f>+IF(ISERROR(VLOOKUP($B144,Insumos!$C:$G,3,FALSE)),"",VLOOKUP($B144,Insumos!$C:$G,3,FALSE))</f>
        <v>UNIDAD</v>
      </c>
      <c r="D144" s="56">
        <f>+IF(ISERROR(VLOOKUP($B144,Insumos!$C:$G,2,FALSE)),"",VLOOKUP($B144,Insumos!$C:$G,2,FALSE))</f>
        <v>25</v>
      </c>
      <c r="E144" s="57">
        <f>+IF(ISERROR(VLOOKUP($B144,Insumos!$C:$G,5,FALSE)),"",VLOOKUP($B144,Insumos!$C:$G,5,FALSE))</f>
        <v>1</v>
      </c>
      <c r="F144" s="55" t="str">
        <f>+IF(ISERROR(VLOOKUP($B144,Insumos!$C:$G,4,FALSE)),"",VLOOKUP($B144,Insumos!$C:$G,4,FALSE))</f>
        <v>UNIDAD</v>
      </c>
      <c r="G144" s="141">
        <v>2.0</v>
      </c>
      <c r="H144" s="56">
        <f t="shared" si="6"/>
        <v>50</v>
      </c>
    </row>
    <row r="145">
      <c r="A145" s="42"/>
      <c r="B145" s="140"/>
      <c r="C145" s="41"/>
      <c r="D145" s="44"/>
      <c r="E145" s="45"/>
      <c r="F145" s="41"/>
      <c r="G145" s="67" t="s">
        <v>566</v>
      </c>
      <c r="H145" s="68">
        <f>+SUM(H130:H144)</f>
        <v>3778.12</v>
      </c>
    </row>
    <row r="146">
      <c r="A146" s="42"/>
      <c r="B146" s="140"/>
      <c r="C146" s="41"/>
      <c r="D146" s="44"/>
      <c r="E146" s="45"/>
      <c r="F146" s="41"/>
      <c r="G146" s="67" t="s">
        <v>569</v>
      </c>
      <c r="H146" s="142">
        <f>+H145/10</f>
        <v>377.812</v>
      </c>
    </row>
    <row r="147">
      <c r="A147" s="42"/>
      <c r="B147" s="140"/>
      <c r="C147" s="41"/>
      <c r="D147" s="44"/>
      <c r="E147" s="45"/>
      <c r="F147" s="41"/>
      <c r="G147" s="67" t="s">
        <v>570</v>
      </c>
      <c r="H147" s="143">
        <f>(H145+H146)*1.19</f>
        <v>4945.55908</v>
      </c>
    </row>
    <row r="148">
      <c r="A148" s="42"/>
      <c r="B148" s="140"/>
      <c r="C148" s="41"/>
      <c r="D148" s="44"/>
      <c r="E148" s="45"/>
      <c r="F148" s="41"/>
      <c r="G148" s="67" t="s">
        <v>571</v>
      </c>
      <c r="H148" s="144">
        <f>+H147/H149</f>
        <v>0.3154055536</v>
      </c>
    </row>
    <row r="149">
      <c r="A149" s="42"/>
      <c r="B149" s="140"/>
      <c r="C149" s="41"/>
      <c r="D149" s="44"/>
      <c r="E149" s="45"/>
      <c r="F149" s="41"/>
      <c r="G149" s="67" t="s">
        <v>572</v>
      </c>
      <c r="H149" s="145">
        <f>SUM(13990+1690)</f>
        <v>15680</v>
      </c>
    </row>
    <row r="150">
      <c r="B150" s="465"/>
      <c r="G150" s="31"/>
    </row>
    <row r="151">
      <c r="B151" s="465"/>
      <c r="G151" s="31"/>
    </row>
    <row r="152">
      <c r="B152" s="465"/>
      <c r="G152" s="31"/>
    </row>
    <row r="153">
      <c r="B153" s="465"/>
      <c r="G153" s="31"/>
    </row>
    <row r="154">
      <c r="A154" s="138" t="s">
        <v>562</v>
      </c>
      <c r="B154" s="468" t="s">
        <v>1156</v>
      </c>
      <c r="C154" s="34"/>
      <c r="D154" s="35" t="s">
        <v>484</v>
      </c>
      <c r="E154" s="36"/>
      <c r="F154" s="37"/>
      <c r="G154" s="38"/>
      <c r="H154" s="35"/>
    </row>
    <row r="155">
      <c r="A155" s="42"/>
      <c r="B155" s="140"/>
      <c r="C155" s="42"/>
      <c r="D155" s="44"/>
      <c r="E155" s="45"/>
      <c r="F155" s="42"/>
      <c r="G155" s="46"/>
      <c r="H155" s="44"/>
    </row>
    <row r="156">
      <c r="A156" s="48" t="s">
        <v>476</v>
      </c>
      <c r="B156" s="48" t="s">
        <v>477</v>
      </c>
      <c r="C156" s="48" t="s">
        <v>478</v>
      </c>
      <c r="D156" s="49" t="s">
        <v>564</v>
      </c>
      <c r="E156" s="50" t="s">
        <v>10</v>
      </c>
      <c r="F156" s="48" t="s">
        <v>480</v>
      </c>
      <c r="G156" s="51" t="s">
        <v>481</v>
      </c>
      <c r="H156" s="49" t="s">
        <v>565</v>
      </c>
    </row>
    <row r="157">
      <c r="A157" s="53">
        <v>1.0</v>
      </c>
      <c r="B157" s="55" t="s">
        <v>168</v>
      </c>
      <c r="C157" s="55" t="str">
        <f>+IF(ISERROR(VLOOKUP($B157,Insumos!$C:$G,3,FALSE)),"",VLOOKUP($B157,Insumos!$C:$G,3,FALSE))</f>
        <v>GRAMOS</v>
      </c>
      <c r="D157" s="56">
        <f>+IF(ISERROR(VLOOKUP($B157,Insumos!$C:$G,2,FALSE)),"",VLOOKUP($B157,Insumos!$C:$G,2,FALSE))</f>
        <v>1681</v>
      </c>
      <c r="E157" s="57">
        <f>+IF(ISERROR(VLOOKUP($B157,Insumos!$C:$G,5,FALSE)),"",VLOOKUP($B157,Insumos!$C:$G,5,FALSE))</f>
        <v>800</v>
      </c>
      <c r="F157" s="55" t="str">
        <f>+IF(ISERROR(VLOOKUP($B157,Insumos!$C:$G,4,FALSE)),"",VLOOKUP($B157,Insumos!$C:$G,4,FALSE))</f>
        <v>GRAMOS</v>
      </c>
      <c r="G157" s="146">
        <v>60.0</v>
      </c>
      <c r="H157" s="56">
        <f t="shared" ref="H157:H173" si="7">IF(ISERROR(ROUND(+D157/E157*G157,2)),0,ROUND(+D157/E157*G157,2))</f>
        <v>126.08</v>
      </c>
    </row>
    <row r="158">
      <c r="A158" s="53">
        <v>2.0</v>
      </c>
      <c r="B158" s="55" t="s">
        <v>265</v>
      </c>
      <c r="C158" s="55" t="str">
        <f>+IF(ISERROR(VLOOKUP($B158,Insumos!$C:$G,3,FALSE)),"",VLOOKUP($B158,Insumos!$C:$G,3,FALSE))</f>
        <v>GRAMOS</v>
      </c>
      <c r="D158" s="56">
        <f>+IF(ISERROR(VLOOKUP($B158,Insumos!$C:$G,2,FALSE)),"",VLOOKUP($B158,Insumos!$C:$G,2,FALSE))</f>
        <v>5866</v>
      </c>
      <c r="E158" s="57">
        <f>+IF(ISERROR(VLOOKUP($B158,Insumos!$C:$G,5,FALSE)),"",VLOOKUP($B158,Insumos!$C:$G,5,FALSE))</f>
        <v>1000</v>
      </c>
      <c r="F158" s="55" t="str">
        <f>+IF(ISERROR(VLOOKUP($B158,Insumos!$C:$G,4,FALSE)),"",VLOOKUP($B158,Insumos!$C:$G,4,FALSE))</f>
        <v>GRAMOS</v>
      </c>
      <c r="G158" s="146">
        <v>50.0</v>
      </c>
      <c r="H158" s="56">
        <f t="shared" si="7"/>
        <v>293.3</v>
      </c>
    </row>
    <row r="159">
      <c r="A159" s="53">
        <v>3.0</v>
      </c>
      <c r="B159" s="55" t="s">
        <v>377</v>
      </c>
      <c r="C159" s="55" t="str">
        <f>+IF(ISERROR(VLOOKUP($B159,Insumos!$C:$G,3,FALSE)),"",VLOOKUP($B159,Insumos!$C:$G,3,FALSE))</f>
        <v>GRAMOS</v>
      </c>
      <c r="D159" s="56">
        <f>+IF(ISERROR(VLOOKUP($B159,Insumos!$C:$G,2,FALSE)),"",VLOOKUP($B159,Insumos!$C:$G,2,FALSE))</f>
        <v>5333.333333</v>
      </c>
      <c r="E159" s="57">
        <f>+IF(ISERROR(VLOOKUP($B159,Insumos!$C:$G,5,FALSE)),"",VLOOKUP($B159,Insumos!$C:$G,5,FALSE))</f>
        <v>1000</v>
      </c>
      <c r="F159" s="55" t="str">
        <f>+IF(ISERROR(VLOOKUP($B159,Insumos!$C:$G,4,FALSE)),"",VLOOKUP($B159,Insumos!$C:$G,4,FALSE))</f>
        <v>GRAMOS</v>
      </c>
      <c r="G159" s="147">
        <v>5.0</v>
      </c>
      <c r="H159" s="56">
        <f t="shared" si="7"/>
        <v>26.67</v>
      </c>
    </row>
    <row r="160">
      <c r="A160" s="53">
        <v>4.0</v>
      </c>
      <c r="B160" s="55" t="s">
        <v>378</v>
      </c>
      <c r="C160" s="55" t="str">
        <f>+IF(ISERROR(VLOOKUP($B160,Insumos!$C:$G,3,FALSE)),"",VLOOKUP($B160,Insumos!$C:$G,3,FALSE))</f>
        <v>GRAMOS</v>
      </c>
      <c r="D160" s="56">
        <f>+IF(ISERROR(VLOOKUP($B160,Insumos!$C:$G,2,FALSE)),"",VLOOKUP($B160,Insumos!$C:$G,2,FALSE))</f>
        <v>8143</v>
      </c>
      <c r="E160" s="57">
        <f>+IF(ISERROR(VLOOKUP($B160,Insumos!$C:$G,5,FALSE)),"",VLOOKUP($B160,Insumos!$C:$G,5,FALSE))</f>
        <v>500</v>
      </c>
      <c r="F160" s="55" t="str">
        <f>+IF(ISERROR(VLOOKUP($B160,Insumos!$C:$G,4,FALSE)),"",VLOOKUP($B160,Insumos!$C:$G,4,FALSE))</f>
        <v>GRAMOS</v>
      </c>
      <c r="G160" s="147">
        <v>16.0</v>
      </c>
      <c r="H160" s="56">
        <f t="shared" si="7"/>
        <v>260.58</v>
      </c>
    </row>
    <row r="161">
      <c r="A161" s="53">
        <v>5.0</v>
      </c>
      <c r="B161" s="55" t="s">
        <v>115</v>
      </c>
      <c r="C161" s="55" t="str">
        <f>+IF(ISERROR(VLOOKUP($B161,Insumos!$C:$G,3,FALSE)),"",VLOOKUP($B161,Insumos!$C:$G,3,FALSE))</f>
        <v>GRAMOS</v>
      </c>
      <c r="D161" s="56">
        <f>+IF(ISERROR(VLOOKUP($B161,Insumos!$C:$G,2,FALSE)),"",VLOOKUP($B161,Insumos!$C:$G,2,FALSE))</f>
        <v>2941.176471</v>
      </c>
      <c r="E161" s="57">
        <f>+IF(ISERROR(VLOOKUP($B161,Insumos!$C:$G,5,FALSE)),"",VLOOKUP($B161,Insumos!$C:$G,5,FALSE))</f>
        <v>500</v>
      </c>
      <c r="F161" s="55" t="str">
        <f>+IF(ISERROR(VLOOKUP($B161,Insumos!$C:$G,4,FALSE)),"",VLOOKUP($B161,Insumos!$C:$G,4,FALSE))</f>
        <v>GRAMOS</v>
      </c>
      <c r="G161" s="147">
        <v>1.0</v>
      </c>
      <c r="H161" s="56">
        <f t="shared" si="7"/>
        <v>5.88</v>
      </c>
    </row>
    <row r="162">
      <c r="A162" s="53">
        <v>6.0</v>
      </c>
      <c r="B162" s="55" t="s">
        <v>81</v>
      </c>
      <c r="C162" s="55" t="str">
        <f>+IF(ISERROR(VLOOKUP($B162,Insumos!$C:$G,3,FALSE)),"",VLOOKUP($B162,Insumos!$C:$G,3,FALSE))</f>
        <v>MILILITROS</v>
      </c>
      <c r="D162" s="56">
        <f>+IF(ISERROR(VLOOKUP($B162,Insumos!$C:$G,2,FALSE)),"",VLOOKUP($B162,Insumos!$C:$G,2,FALSE))</f>
        <v>3866</v>
      </c>
      <c r="E162" s="57">
        <f>+IF(ISERROR(VLOOKUP($B162,Insumos!$C:$G,5,FALSE)),"",VLOOKUP($B162,Insumos!$C:$G,5,FALSE))</f>
        <v>1000</v>
      </c>
      <c r="F162" s="55" t="str">
        <f>+IF(ISERROR(VLOOKUP($B162,Insumos!$C:$G,4,FALSE)),"",VLOOKUP($B162,Insumos!$C:$G,4,FALSE))</f>
        <v>MILILITROS</v>
      </c>
      <c r="G162" s="147">
        <v>10.0</v>
      </c>
      <c r="H162" s="56">
        <f t="shared" si="7"/>
        <v>38.66</v>
      </c>
    </row>
    <row r="163">
      <c r="A163" s="53">
        <v>7.0</v>
      </c>
      <c r="B163" s="467" t="s">
        <v>372</v>
      </c>
      <c r="C163" s="55" t="str">
        <f>+IF(ISERROR(VLOOKUP($B163,Insumos!$C:$G,3,FALSE)),"",VLOOKUP($B163,Insumos!$C:$G,3,FALSE))</f>
        <v>PORCION</v>
      </c>
      <c r="D163" s="56">
        <f>+IF(ISERROR(VLOOKUP($B163,Insumos!$C:$G,2,FALSE)),"",VLOOKUP($B163,Insumos!$C:$G,2,FALSE))</f>
        <v>376.57</v>
      </c>
      <c r="E163" s="57">
        <f>+IF(ISERROR(VLOOKUP($B163,Insumos!$C:$G,5,FALSE)),"",VLOOKUP($B163,Insumos!$C:$G,5,FALSE))</f>
        <v>1</v>
      </c>
      <c r="F163" s="55" t="str">
        <f>+IF(ISERROR(VLOOKUP($B163,Insumos!$C:$G,4,FALSE)),"",VLOOKUP($B163,Insumos!$C:$G,4,FALSE))</f>
        <v>PORCION</v>
      </c>
      <c r="G163" s="147">
        <v>1.0</v>
      </c>
      <c r="H163" s="56">
        <f t="shared" si="7"/>
        <v>376.57</v>
      </c>
    </row>
    <row r="164">
      <c r="A164" s="53">
        <v>8.0</v>
      </c>
      <c r="B164" s="195" t="s">
        <v>363</v>
      </c>
      <c r="C164" s="195" t="str">
        <f>+IF(ISERROR(VLOOKUP($B164,Insumos!$C:$G,3,FALSE)),"",VLOOKUP($B164,Insumos!$C:$G,3,FALSE))</f>
        <v>PORCION</v>
      </c>
      <c r="D164" s="196">
        <f>+IF(ISERROR(VLOOKUP($B164,Insumos!$C:$G,2,FALSE)),"",VLOOKUP($B164,Insumos!$C:$G,2,FALSE))</f>
        <v>93080.62</v>
      </c>
      <c r="E164" s="197">
        <f>+IF(ISERROR(VLOOKUP($B164,Insumos!$C:$G,5,FALSE)),"",VLOOKUP($B164,Insumos!$C:$G,5,FALSE))</f>
        <v>50</v>
      </c>
      <c r="F164" s="195" t="str">
        <f>+IF(ISERROR(VLOOKUP($B164,Insumos!$C:$G,4,FALSE)),"",VLOOKUP($B164,Insumos!$C:$G,4,FALSE))</f>
        <v>PORCION</v>
      </c>
      <c r="G164" s="225">
        <v>1.0</v>
      </c>
      <c r="H164" s="196">
        <f t="shared" si="7"/>
        <v>1861.61</v>
      </c>
    </row>
    <row r="165">
      <c r="A165" s="53">
        <v>9.0</v>
      </c>
      <c r="B165" s="195" t="s">
        <v>361</v>
      </c>
      <c r="C165" s="195" t="str">
        <f>+IF(ISERROR(VLOOKUP($B165,Insumos!$C:$G,3,FALSE)),"",VLOOKUP($B165,Insumos!$C:$G,3,FALSE))</f>
        <v>PORCION</v>
      </c>
      <c r="D165" s="196">
        <f>+IF(ISERROR(VLOOKUP($B165,Insumos!$C:$G,2,FALSE)),"",VLOOKUP($B165,Insumos!$C:$G,2,FALSE))</f>
        <v>45140.62</v>
      </c>
      <c r="E165" s="197">
        <f>+IF(ISERROR(VLOOKUP($B165,Insumos!$C:$G,5,FALSE)),"",VLOOKUP($B165,Insumos!$C:$G,5,FALSE))</f>
        <v>55</v>
      </c>
      <c r="F165" s="195" t="str">
        <f>+IF(ISERROR(VLOOKUP($B165,Insumos!$C:$G,4,FALSE)),"",VLOOKUP($B165,Insumos!$C:$G,4,FALSE))</f>
        <v>PORCION</v>
      </c>
      <c r="G165" s="225"/>
      <c r="H165" s="196">
        <f t="shared" si="7"/>
        <v>0</v>
      </c>
    </row>
    <row r="166">
      <c r="A166" s="53">
        <v>10.0</v>
      </c>
      <c r="B166" s="55" t="s">
        <v>399</v>
      </c>
      <c r="C166" s="55" t="str">
        <f>+IF(ISERROR(VLOOKUP($B166,Insumos!$C:$G,3,FALSE)),"",VLOOKUP($B166,Insumos!$C:$G,3,FALSE))</f>
        <v>PORCION</v>
      </c>
      <c r="D166" s="56">
        <f>+IF(ISERROR(VLOOKUP($B166,Insumos!$C:$G,2,FALSE)),"",VLOOKUP($B166,Insumos!$C:$G,2,FALSE))</f>
        <v>55.81</v>
      </c>
      <c r="E166" s="57">
        <f>+IF(ISERROR(VLOOKUP($B166,Insumos!$C:$G,5,FALSE)),"",VLOOKUP($B166,Insumos!$C:$G,5,FALSE))</f>
        <v>1</v>
      </c>
      <c r="F166" s="55" t="str">
        <f>+IF(ISERROR(VLOOKUP($B166,Insumos!$C:$G,4,FALSE)),"",VLOOKUP($B166,Insumos!$C:$G,4,FALSE))</f>
        <v>PORCION</v>
      </c>
      <c r="G166" s="147">
        <v>1.0</v>
      </c>
      <c r="H166" s="56">
        <f t="shared" si="7"/>
        <v>55.81</v>
      </c>
    </row>
    <row r="167">
      <c r="A167" s="53">
        <v>11.0</v>
      </c>
      <c r="B167" s="55" t="s">
        <v>401</v>
      </c>
      <c r="C167" s="55" t="str">
        <f>+IF(ISERROR(VLOOKUP($B167,Insumos!$C:$G,3,FALSE)),"",VLOOKUP($B167,Insumos!$C:$G,3,FALSE))</f>
        <v>UNIDAD</v>
      </c>
      <c r="D167" s="56">
        <f>+IF(ISERROR(VLOOKUP($B167,Insumos!$C:$G,2,FALSE)),"",VLOOKUP($B167,Insumos!$C:$G,2,FALSE))</f>
        <v>30</v>
      </c>
      <c r="E167" s="57">
        <f>+IF(ISERROR(VLOOKUP($B167,Insumos!$C:$G,5,FALSE)),"",VLOOKUP($B167,Insumos!$C:$G,5,FALSE))</f>
        <v>1</v>
      </c>
      <c r="F167" s="55" t="str">
        <f>+IF(ISERROR(VLOOKUP($B167,Insumos!$C:$G,4,FALSE)),"",VLOOKUP($B167,Insumos!$C:$G,4,FALSE))</f>
        <v>UNIDAD</v>
      </c>
      <c r="G167" s="141">
        <v>1.0</v>
      </c>
      <c r="H167" s="56">
        <f t="shared" si="7"/>
        <v>30</v>
      </c>
    </row>
    <row r="168">
      <c r="A168" s="53">
        <v>12.0</v>
      </c>
      <c r="B168" s="55" t="s">
        <v>400</v>
      </c>
      <c r="C168" s="55" t="str">
        <f>+IF(ISERROR(VLOOKUP($B168,Insumos!$C:$G,3,FALSE)),"",VLOOKUP($B168,Insumos!$C:$G,3,FALSE))</f>
        <v>UNIDAD</v>
      </c>
      <c r="D168" s="56">
        <f>+IF(ISERROR(VLOOKUP($B168,Insumos!$C:$G,2,FALSE)),"",VLOOKUP($B168,Insumos!$C:$G,2,FALSE))</f>
        <v>330</v>
      </c>
      <c r="E168" s="57">
        <f>+IF(ISERROR(VLOOKUP($B168,Insumos!$C:$G,5,FALSE)),"",VLOOKUP($B168,Insumos!$C:$G,5,FALSE))</f>
        <v>1</v>
      </c>
      <c r="F168" s="55" t="str">
        <f>+IF(ISERROR(VLOOKUP($B168,Insumos!$C:$G,4,FALSE)),"",VLOOKUP($B168,Insumos!$C:$G,4,FALSE))</f>
        <v>UNIDAD</v>
      </c>
      <c r="G168" s="141">
        <v>1.0</v>
      </c>
      <c r="H168" s="56">
        <f t="shared" si="7"/>
        <v>330</v>
      </c>
    </row>
    <row r="169">
      <c r="A169" s="53">
        <v>13.0</v>
      </c>
      <c r="B169" s="55" t="s">
        <v>435</v>
      </c>
      <c r="C169" s="55" t="str">
        <f>+IF(ISERROR(VLOOKUP($B169,Insumos!$C:$G,3,FALSE)),"",VLOOKUP($B169,Insumos!$C:$G,3,FALSE))</f>
        <v>UNIDAD</v>
      </c>
      <c r="D169" s="56">
        <f>+IF(ISERROR(VLOOKUP($B169,Insumos!$C:$G,2,FALSE)),"",VLOOKUP($B169,Insumos!$C:$G,2,FALSE))</f>
        <v>93</v>
      </c>
      <c r="E169" s="57">
        <f>+IF(ISERROR(VLOOKUP($B169,Insumos!$C:$G,5,FALSE)),"",VLOOKUP($B169,Insumos!$C:$G,5,FALSE))</f>
        <v>1</v>
      </c>
      <c r="F169" s="55" t="str">
        <f>+IF(ISERROR(VLOOKUP($B169,Insumos!$C:$G,4,FALSE)),"",VLOOKUP($B169,Insumos!$C:$G,4,FALSE))</f>
        <v>UNIDAD</v>
      </c>
      <c r="G169" s="141">
        <v>1.0</v>
      </c>
      <c r="H169" s="56">
        <f t="shared" si="7"/>
        <v>93</v>
      </c>
    </row>
    <row r="170">
      <c r="A170" s="53">
        <v>14.0</v>
      </c>
      <c r="B170" s="55" t="s">
        <v>436</v>
      </c>
      <c r="C170" s="55" t="str">
        <f>+IF(ISERROR(VLOOKUP($B170,Insumos!$C:$G,3,FALSE)),"",VLOOKUP($B170,Insumos!$C:$G,3,FALSE))</f>
        <v>UNIDAD</v>
      </c>
      <c r="D170" s="56">
        <f>+IF(ISERROR(VLOOKUP($B170,Insumos!$C:$G,2,FALSE)),"",VLOOKUP($B170,Insumos!$C:$G,2,FALSE))</f>
        <v>44</v>
      </c>
      <c r="E170" s="57">
        <f>+IF(ISERROR(VLOOKUP($B170,Insumos!$C:$G,5,FALSE)),"",VLOOKUP($B170,Insumos!$C:$G,5,FALSE))</f>
        <v>1</v>
      </c>
      <c r="F170" s="55" t="str">
        <f>+IF(ISERROR(VLOOKUP($B170,Insumos!$C:$G,4,FALSE)),"",VLOOKUP($B170,Insumos!$C:$G,4,FALSE))</f>
        <v>UNIDAD</v>
      </c>
      <c r="G170" s="141">
        <v>1.0</v>
      </c>
      <c r="H170" s="56">
        <f t="shared" si="7"/>
        <v>44</v>
      </c>
    </row>
    <row r="171">
      <c r="A171" s="53">
        <v>15.0</v>
      </c>
      <c r="B171" s="55" t="s">
        <v>315</v>
      </c>
      <c r="C171" s="55" t="str">
        <f>+IF(ISERROR(VLOOKUP($B171,Insumos!$C:$G,3,FALSE)),"",VLOOKUP($B171,Insumos!$C:$G,3,FALSE))</f>
        <v>UNIDAD</v>
      </c>
      <c r="D171" s="56">
        <f>+IF(ISERROR(VLOOKUP($B171,Insumos!$C:$G,2,FALSE)),"",VLOOKUP($B171,Insumos!$C:$G,2,FALSE))</f>
        <v>170</v>
      </c>
      <c r="E171" s="57">
        <f>+IF(ISERROR(VLOOKUP($B171,Insumos!$C:$G,5,FALSE)),"",VLOOKUP($B171,Insumos!$C:$G,5,FALSE))</f>
        <v>1</v>
      </c>
      <c r="F171" s="55" t="str">
        <f>+IF(ISERROR(VLOOKUP($B171,Insumos!$C:$G,4,FALSE)),"",VLOOKUP($B171,Insumos!$C:$G,4,FALSE))</f>
        <v>UNIDAD</v>
      </c>
      <c r="G171" s="141">
        <v>1.0</v>
      </c>
      <c r="H171" s="56">
        <f t="shared" si="7"/>
        <v>170</v>
      </c>
    </row>
    <row r="172">
      <c r="A172" s="53">
        <v>16.0</v>
      </c>
      <c r="B172" s="55" t="s">
        <v>410</v>
      </c>
      <c r="C172" s="55" t="str">
        <f>+IF(ISERROR(VLOOKUP($B172,Insumos!$C:$G,3,FALSE)),"",VLOOKUP($B172,Insumos!$C:$G,3,FALSE))</f>
        <v>UNIDAD</v>
      </c>
      <c r="D172" s="56">
        <f>+IF(ISERROR(VLOOKUP($B172,Insumos!$C:$G,2,FALSE)),"",VLOOKUP($B172,Insumos!$C:$G,2,FALSE))</f>
        <v>25</v>
      </c>
      <c r="E172" s="57">
        <f>+IF(ISERROR(VLOOKUP($B172,Insumos!$C:$G,5,FALSE)),"",VLOOKUP($B172,Insumos!$C:$G,5,FALSE))</f>
        <v>1</v>
      </c>
      <c r="F172" s="55" t="str">
        <f>+IF(ISERROR(VLOOKUP($B172,Insumos!$C:$G,4,FALSE)),"",VLOOKUP($B172,Insumos!$C:$G,4,FALSE))</f>
        <v>UNIDAD</v>
      </c>
      <c r="G172" s="141">
        <v>2.0</v>
      </c>
      <c r="H172" s="56">
        <f t="shared" si="7"/>
        <v>50</v>
      </c>
    </row>
    <row r="173">
      <c r="A173" s="53">
        <v>17.0</v>
      </c>
      <c r="B173" s="55"/>
      <c r="C173" s="55" t="str">
        <f>+IF(ISERROR(VLOOKUP($B173,Insumos!$C:$G,3,FALSE)),"",VLOOKUP($B173,Insumos!$C:$G,3,FALSE))</f>
        <v/>
      </c>
      <c r="D173" s="56" t="str">
        <f>+IF(ISERROR(VLOOKUP($B173,Insumos!$C:$G,2,FALSE)),"",VLOOKUP($B173,Insumos!$C:$G,2,FALSE))</f>
        <v/>
      </c>
      <c r="E173" s="57" t="str">
        <f>+IF(ISERROR(VLOOKUP($B173,Insumos!$C:$G,5,FALSE)),"",VLOOKUP($B173,Insumos!$C:$G,5,FALSE))</f>
        <v/>
      </c>
      <c r="F173" s="55" t="str">
        <f>+IF(ISERROR(VLOOKUP($B173,Insumos!$C:$G,4,FALSE)),"",VLOOKUP($B173,Insumos!$C:$G,4,FALSE))</f>
        <v/>
      </c>
      <c r="G173" s="146"/>
      <c r="H173" s="56">
        <f t="shared" si="7"/>
        <v>0</v>
      </c>
    </row>
    <row r="174">
      <c r="A174" s="42"/>
      <c r="B174" s="140"/>
      <c r="C174" s="41"/>
      <c r="D174" s="44"/>
      <c r="E174" s="45"/>
      <c r="F174" s="41"/>
      <c r="G174" s="67" t="s">
        <v>566</v>
      </c>
      <c r="H174" s="68">
        <f>+SUM(H157:H172)</f>
        <v>3762.16</v>
      </c>
    </row>
    <row r="175">
      <c r="A175" s="42"/>
      <c r="B175" s="140"/>
      <c r="C175" s="41"/>
      <c r="D175" s="44"/>
      <c r="E175" s="45"/>
      <c r="F175" s="41"/>
      <c r="G175" s="67" t="s">
        <v>569</v>
      </c>
      <c r="H175" s="142">
        <f>+H174/10</f>
        <v>376.216</v>
      </c>
    </row>
    <row r="176">
      <c r="A176" s="42"/>
      <c r="B176" s="140"/>
      <c r="C176" s="41"/>
      <c r="D176" s="44"/>
      <c r="E176" s="45"/>
      <c r="F176" s="41"/>
      <c r="G176" s="67" t="s">
        <v>570</v>
      </c>
      <c r="H176" s="143">
        <f>(H174+H175)*1.19</f>
        <v>4924.66744</v>
      </c>
    </row>
    <row r="177">
      <c r="B177" s="465"/>
      <c r="G177" s="67" t="s">
        <v>571</v>
      </c>
      <c r="H177" s="144">
        <f>+H176/H178</f>
        <v>0.3081769362</v>
      </c>
    </row>
    <row r="178">
      <c r="B178" s="465"/>
      <c r="G178" s="67" t="s">
        <v>572</v>
      </c>
      <c r="H178" s="145">
        <f>SUM(13990+1990)</f>
        <v>15980</v>
      </c>
    </row>
    <row r="179">
      <c r="B179" s="465"/>
      <c r="G179" s="31"/>
    </row>
    <row r="180">
      <c r="A180" s="138" t="s">
        <v>562</v>
      </c>
      <c r="B180" s="139" t="s">
        <v>1157</v>
      </c>
      <c r="C180" s="34"/>
      <c r="D180" s="35"/>
      <c r="E180" s="36"/>
      <c r="F180" s="37"/>
      <c r="G180" s="38"/>
      <c r="H180" s="35"/>
    </row>
    <row r="181">
      <c r="A181" s="42"/>
      <c r="B181" s="140"/>
      <c r="C181" s="42"/>
      <c r="D181" s="44"/>
      <c r="E181" s="45"/>
      <c r="F181" s="42"/>
      <c r="G181" s="46"/>
      <c r="H181" s="44"/>
    </row>
    <row r="182">
      <c r="A182" s="48" t="s">
        <v>476</v>
      </c>
      <c r="B182" s="48" t="s">
        <v>477</v>
      </c>
      <c r="C182" s="48" t="s">
        <v>478</v>
      </c>
      <c r="D182" s="49" t="s">
        <v>564</v>
      </c>
      <c r="E182" s="50" t="s">
        <v>10</v>
      </c>
      <c r="F182" s="48" t="s">
        <v>480</v>
      </c>
      <c r="G182" s="51" t="s">
        <v>481</v>
      </c>
      <c r="H182" s="49" t="s">
        <v>565</v>
      </c>
    </row>
    <row r="183">
      <c r="A183" s="53">
        <v>1.0</v>
      </c>
      <c r="B183" s="55" t="s">
        <v>168</v>
      </c>
      <c r="C183" s="55" t="str">
        <f>+IF(ISERROR(VLOOKUP($B183,Insumos!$C:$G,3,FALSE)),"",VLOOKUP($B183,Insumos!$C:$G,3,FALSE))</f>
        <v>GRAMOS</v>
      </c>
      <c r="D183" s="56">
        <f>+IF(ISERROR(VLOOKUP($B183,Insumos!$C:$G,2,FALSE)),"",VLOOKUP($B183,Insumos!$C:$G,2,FALSE))</f>
        <v>1681</v>
      </c>
      <c r="E183" s="57">
        <f>+IF(ISERROR(VLOOKUP($B183,Insumos!$C:$G,5,FALSE)),"",VLOOKUP($B183,Insumos!$C:$G,5,FALSE))</f>
        <v>800</v>
      </c>
      <c r="F183" s="55" t="str">
        <f>+IF(ISERROR(VLOOKUP($B183,Insumos!$C:$G,4,FALSE)),"",VLOOKUP($B183,Insumos!$C:$G,4,FALSE))</f>
        <v>GRAMOS</v>
      </c>
      <c r="G183" s="146">
        <v>60.0</v>
      </c>
      <c r="H183" s="56">
        <f t="shared" ref="H183:H199" si="8">IF(ISERROR(ROUND(+D183/E183*G183,2)),0,ROUND(+D183/E183*G183,2))</f>
        <v>126.08</v>
      </c>
    </row>
    <row r="184">
      <c r="A184" s="53">
        <v>2.0</v>
      </c>
      <c r="B184" s="55" t="s">
        <v>265</v>
      </c>
      <c r="C184" s="55" t="str">
        <f>+IF(ISERROR(VLOOKUP($B184,Insumos!$C:$G,3,FALSE)),"",VLOOKUP($B184,Insumos!$C:$G,3,FALSE))</f>
        <v>GRAMOS</v>
      </c>
      <c r="D184" s="56">
        <f>+IF(ISERROR(VLOOKUP($B184,Insumos!$C:$G,2,FALSE)),"",VLOOKUP($B184,Insumos!$C:$G,2,FALSE))</f>
        <v>5866</v>
      </c>
      <c r="E184" s="57">
        <f>+IF(ISERROR(VLOOKUP($B184,Insumos!$C:$G,5,FALSE)),"",VLOOKUP($B184,Insumos!$C:$G,5,FALSE))</f>
        <v>1000</v>
      </c>
      <c r="F184" s="55" t="str">
        <f>+IF(ISERROR(VLOOKUP($B184,Insumos!$C:$G,4,FALSE)),"",VLOOKUP($B184,Insumos!$C:$G,4,FALSE))</f>
        <v>GRAMOS</v>
      </c>
      <c r="G184" s="146">
        <v>50.0</v>
      </c>
      <c r="H184" s="56">
        <f t="shared" si="8"/>
        <v>293.3</v>
      </c>
    </row>
    <row r="185">
      <c r="A185" s="53">
        <v>3.0</v>
      </c>
      <c r="B185" s="55" t="s">
        <v>377</v>
      </c>
      <c r="C185" s="55" t="str">
        <f>+IF(ISERROR(VLOOKUP($B185,Insumos!$C:$G,3,FALSE)),"",VLOOKUP($B185,Insumos!$C:$G,3,FALSE))</f>
        <v>GRAMOS</v>
      </c>
      <c r="D185" s="56">
        <f>+IF(ISERROR(VLOOKUP($B185,Insumos!$C:$G,2,FALSE)),"",VLOOKUP($B185,Insumos!$C:$G,2,FALSE))</f>
        <v>5333.333333</v>
      </c>
      <c r="E185" s="57">
        <f>+IF(ISERROR(VLOOKUP($B185,Insumos!$C:$G,5,FALSE)),"",VLOOKUP($B185,Insumos!$C:$G,5,FALSE))</f>
        <v>1000</v>
      </c>
      <c r="F185" s="55" t="str">
        <f>+IF(ISERROR(VLOOKUP($B185,Insumos!$C:$G,4,FALSE)),"",VLOOKUP($B185,Insumos!$C:$G,4,FALSE))</f>
        <v>GRAMOS</v>
      </c>
      <c r="G185" s="147">
        <v>5.0</v>
      </c>
      <c r="H185" s="56">
        <f t="shared" si="8"/>
        <v>26.67</v>
      </c>
    </row>
    <row r="186">
      <c r="A186" s="53">
        <v>4.0</v>
      </c>
      <c r="B186" s="55" t="s">
        <v>378</v>
      </c>
      <c r="C186" s="55" t="str">
        <f>+IF(ISERROR(VLOOKUP($B186,Insumos!$C:$G,3,FALSE)),"",VLOOKUP($B186,Insumos!$C:$G,3,FALSE))</f>
        <v>GRAMOS</v>
      </c>
      <c r="D186" s="56">
        <f>+IF(ISERROR(VLOOKUP($B186,Insumos!$C:$G,2,FALSE)),"",VLOOKUP($B186,Insumos!$C:$G,2,FALSE))</f>
        <v>8143</v>
      </c>
      <c r="E186" s="57">
        <f>+IF(ISERROR(VLOOKUP($B186,Insumos!$C:$G,5,FALSE)),"",VLOOKUP($B186,Insumos!$C:$G,5,FALSE))</f>
        <v>500</v>
      </c>
      <c r="F186" s="55" t="str">
        <f>+IF(ISERROR(VLOOKUP($B186,Insumos!$C:$G,4,FALSE)),"",VLOOKUP($B186,Insumos!$C:$G,4,FALSE))</f>
        <v>GRAMOS</v>
      </c>
      <c r="G186" s="147">
        <v>16.0</v>
      </c>
      <c r="H186" s="56">
        <f t="shared" si="8"/>
        <v>260.58</v>
      </c>
    </row>
    <row r="187">
      <c r="A187" s="53">
        <v>5.0</v>
      </c>
      <c r="B187" s="55" t="s">
        <v>115</v>
      </c>
      <c r="C187" s="55" t="str">
        <f>+IF(ISERROR(VLOOKUP($B187,Insumos!$C:$G,3,FALSE)),"",VLOOKUP($B187,Insumos!$C:$G,3,FALSE))</f>
        <v>GRAMOS</v>
      </c>
      <c r="D187" s="56">
        <f>+IF(ISERROR(VLOOKUP($B187,Insumos!$C:$G,2,FALSE)),"",VLOOKUP($B187,Insumos!$C:$G,2,FALSE))</f>
        <v>2941.176471</v>
      </c>
      <c r="E187" s="57">
        <f>+IF(ISERROR(VLOOKUP($B187,Insumos!$C:$G,5,FALSE)),"",VLOOKUP($B187,Insumos!$C:$G,5,FALSE))</f>
        <v>500</v>
      </c>
      <c r="F187" s="55" t="str">
        <f>+IF(ISERROR(VLOOKUP($B187,Insumos!$C:$G,4,FALSE)),"",VLOOKUP($B187,Insumos!$C:$G,4,FALSE))</f>
        <v>GRAMOS</v>
      </c>
      <c r="G187" s="147">
        <v>1.0</v>
      </c>
      <c r="H187" s="56">
        <f t="shared" si="8"/>
        <v>5.88</v>
      </c>
    </row>
    <row r="188">
      <c r="A188" s="53">
        <v>6.0</v>
      </c>
      <c r="B188" s="55" t="s">
        <v>81</v>
      </c>
      <c r="C188" s="55" t="str">
        <f>+IF(ISERROR(VLOOKUP($B188,Insumos!$C:$G,3,FALSE)),"",VLOOKUP($B188,Insumos!$C:$G,3,FALSE))</f>
        <v>MILILITROS</v>
      </c>
      <c r="D188" s="56">
        <f>+IF(ISERROR(VLOOKUP($B188,Insumos!$C:$G,2,FALSE)),"",VLOOKUP($B188,Insumos!$C:$G,2,FALSE))</f>
        <v>3866</v>
      </c>
      <c r="E188" s="57">
        <f>+IF(ISERROR(VLOOKUP($B188,Insumos!$C:$G,5,FALSE)),"",VLOOKUP($B188,Insumos!$C:$G,5,FALSE))</f>
        <v>1000</v>
      </c>
      <c r="F188" s="55" t="str">
        <f>+IF(ISERROR(VLOOKUP($B188,Insumos!$C:$G,4,FALSE)),"",VLOOKUP($B188,Insumos!$C:$G,4,FALSE))</f>
        <v>MILILITROS</v>
      </c>
      <c r="G188" s="147">
        <v>10.0</v>
      </c>
      <c r="H188" s="56">
        <f t="shared" si="8"/>
        <v>38.66</v>
      </c>
    </row>
    <row r="189">
      <c r="A189" s="53">
        <v>7.0</v>
      </c>
      <c r="B189" s="467" t="s">
        <v>373</v>
      </c>
      <c r="C189" s="55" t="str">
        <f>+IF(ISERROR(VLOOKUP($B189,Insumos!$C:$G,3,FALSE)),"",VLOOKUP($B189,Insumos!$C:$G,3,FALSE))</f>
        <v>PORCION</v>
      </c>
      <c r="D189" s="56">
        <f>+IF(ISERROR(VLOOKUP($B189,Insumos!$C:$G,2,FALSE)),"",VLOOKUP($B189,Insumos!$C:$G,2,FALSE))</f>
        <v>909.14</v>
      </c>
      <c r="E189" s="57">
        <f>+IF(ISERROR(VLOOKUP($B189,Insumos!$C:$G,5,FALSE)),"",VLOOKUP($B189,Insumos!$C:$G,5,FALSE))</f>
        <v>1</v>
      </c>
      <c r="F189" s="55" t="str">
        <f>+IF(ISERROR(VLOOKUP($B189,Insumos!$C:$G,4,FALSE)),"",VLOOKUP($B189,Insumos!$C:$G,4,FALSE))</f>
        <v>PORCION</v>
      </c>
      <c r="G189" s="147">
        <v>1.0</v>
      </c>
      <c r="H189" s="56">
        <f t="shared" si="8"/>
        <v>909.14</v>
      </c>
    </row>
    <row r="190">
      <c r="A190" s="53">
        <v>8.0</v>
      </c>
      <c r="B190" s="195" t="s">
        <v>363</v>
      </c>
      <c r="C190" s="195" t="str">
        <f>+IF(ISERROR(VLOOKUP($B190,Insumos!$C:$G,3,FALSE)),"",VLOOKUP($B190,Insumos!$C:$G,3,FALSE))</f>
        <v>PORCION</v>
      </c>
      <c r="D190" s="196">
        <f>+IF(ISERROR(VLOOKUP($B190,Insumos!$C:$G,2,FALSE)),"",VLOOKUP($B190,Insumos!$C:$G,2,FALSE))</f>
        <v>93080.62</v>
      </c>
      <c r="E190" s="197">
        <f>+IF(ISERROR(VLOOKUP($B190,Insumos!$C:$G,5,FALSE)),"",VLOOKUP($B190,Insumos!$C:$G,5,FALSE))</f>
        <v>50</v>
      </c>
      <c r="F190" s="195" t="str">
        <f>+IF(ISERROR(VLOOKUP($B190,Insumos!$C:$G,4,FALSE)),"",VLOOKUP($B190,Insumos!$C:$G,4,FALSE))</f>
        <v>PORCION</v>
      </c>
      <c r="G190" s="225">
        <v>1.0</v>
      </c>
      <c r="H190" s="196">
        <f t="shared" si="8"/>
        <v>1861.61</v>
      </c>
    </row>
    <row r="191">
      <c r="A191" s="53">
        <v>9.0</v>
      </c>
      <c r="B191" s="195" t="s">
        <v>361</v>
      </c>
      <c r="C191" s="195" t="str">
        <f>+IF(ISERROR(VLOOKUP($B191,Insumos!$C:$G,3,FALSE)),"",VLOOKUP($B191,Insumos!$C:$G,3,FALSE))</f>
        <v>PORCION</v>
      </c>
      <c r="D191" s="196">
        <f>+IF(ISERROR(VLOOKUP($B191,Insumos!$C:$G,2,FALSE)),"",VLOOKUP($B191,Insumos!$C:$G,2,FALSE))</f>
        <v>45140.62</v>
      </c>
      <c r="E191" s="197">
        <f>+IF(ISERROR(VLOOKUP($B191,Insumos!$C:$G,5,FALSE)),"",VLOOKUP($B191,Insumos!$C:$G,5,FALSE))</f>
        <v>55</v>
      </c>
      <c r="F191" s="195" t="str">
        <f>+IF(ISERROR(VLOOKUP($B191,Insumos!$C:$G,4,FALSE)),"",VLOOKUP($B191,Insumos!$C:$G,4,FALSE))</f>
        <v>PORCION</v>
      </c>
      <c r="G191" s="225"/>
      <c r="H191" s="196">
        <f t="shared" si="8"/>
        <v>0</v>
      </c>
    </row>
    <row r="192">
      <c r="A192" s="53">
        <v>10.0</v>
      </c>
      <c r="B192" s="55" t="s">
        <v>399</v>
      </c>
      <c r="C192" s="55" t="str">
        <f>+IF(ISERROR(VLOOKUP($B192,Insumos!$C:$G,3,FALSE)),"",VLOOKUP($B192,Insumos!$C:$G,3,FALSE))</f>
        <v>PORCION</v>
      </c>
      <c r="D192" s="56">
        <f>+IF(ISERROR(VLOOKUP($B192,Insumos!$C:$G,2,FALSE)),"",VLOOKUP($B192,Insumos!$C:$G,2,FALSE))</f>
        <v>55.81</v>
      </c>
      <c r="E192" s="57">
        <f>+IF(ISERROR(VLOOKUP($B192,Insumos!$C:$G,5,FALSE)),"",VLOOKUP($B192,Insumos!$C:$G,5,FALSE))</f>
        <v>1</v>
      </c>
      <c r="F192" s="55" t="str">
        <f>+IF(ISERROR(VLOOKUP($B192,Insumos!$C:$G,4,FALSE)),"",VLOOKUP($B192,Insumos!$C:$G,4,FALSE))</f>
        <v>PORCION</v>
      </c>
      <c r="G192" s="147">
        <v>1.0</v>
      </c>
      <c r="H192" s="56">
        <f t="shared" si="8"/>
        <v>55.81</v>
      </c>
    </row>
    <row r="193">
      <c r="A193" s="53">
        <v>11.0</v>
      </c>
      <c r="B193" s="55" t="s">
        <v>401</v>
      </c>
      <c r="C193" s="55" t="str">
        <f>+IF(ISERROR(VLOOKUP($B193,Insumos!$C:$G,3,FALSE)),"",VLOOKUP($B193,Insumos!$C:$G,3,FALSE))</f>
        <v>UNIDAD</v>
      </c>
      <c r="D193" s="56">
        <f>+IF(ISERROR(VLOOKUP($B193,Insumos!$C:$G,2,FALSE)),"",VLOOKUP($B193,Insumos!$C:$G,2,FALSE))</f>
        <v>30</v>
      </c>
      <c r="E193" s="57">
        <f>+IF(ISERROR(VLOOKUP($B193,Insumos!$C:$G,5,FALSE)),"",VLOOKUP($B193,Insumos!$C:$G,5,FALSE))</f>
        <v>1</v>
      </c>
      <c r="F193" s="55" t="str">
        <f>+IF(ISERROR(VLOOKUP($B193,Insumos!$C:$G,4,FALSE)),"",VLOOKUP($B193,Insumos!$C:$G,4,FALSE))</f>
        <v>UNIDAD</v>
      </c>
      <c r="G193" s="141">
        <v>1.0</v>
      </c>
      <c r="H193" s="56">
        <f t="shared" si="8"/>
        <v>30</v>
      </c>
    </row>
    <row r="194">
      <c r="A194" s="53">
        <v>12.0</v>
      </c>
      <c r="B194" s="55" t="s">
        <v>400</v>
      </c>
      <c r="C194" s="55" t="str">
        <f>+IF(ISERROR(VLOOKUP($B194,Insumos!$C:$G,3,FALSE)),"",VLOOKUP($B194,Insumos!$C:$G,3,FALSE))</f>
        <v>UNIDAD</v>
      </c>
      <c r="D194" s="56">
        <f>+IF(ISERROR(VLOOKUP($B194,Insumos!$C:$G,2,FALSE)),"",VLOOKUP($B194,Insumos!$C:$G,2,FALSE))</f>
        <v>330</v>
      </c>
      <c r="E194" s="57">
        <f>+IF(ISERROR(VLOOKUP($B194,Insumos!$C:$G,5,FALSE)),"",VLOOKUP($B194,Insumos!$C:$G,5,FALSE))</f>
        <v>1</v>
      </c>
      <c r="F194" s="55" t="str">
        <f>+IF(ISERROR(VLOOKUP($B194,Insumos!$C:$G,4,FALSE)),"",VLOOKUP($B194,Insumos!$C:$G,4,FALSE))</f>
        <v>UNIDAD</v>
      </c>
      <c r="G194" s="141">
        <v>1.0</v>
      </c>
      <c r="H194" s="56">
        <f t="shared" si="8"/>
        <v>330</v>
      </c>
    </row>
    <row r="195">
      <c r="A195" s="53">
        <v>13.0</v>
      </c>
      <c r="B195" s="55" t="s">
        <v>435</v>
      </c>
      <c r="C195" s="55" t="str">
        <f>+IF(ISERROR(VLOOKUP($B195,Insumos!$C:$G,3,FALSE)),"",VLOOKUP($B195,Insumos!$C:$G,3,FALSE))</f>
        <v>UNIDAD</v>
      </c>
      <c r="D195" s="56">
        <f>+IF(ISERROR(VLOOKUP($B195,Insumos!$C:$G,2,FALSE)),"",VLOOKUP($B195,Insumos!$C:$G,2,FALSE))</f>
        <v>93</v>
      </c>
      <c r="E195" s="57">
        <f>+IF(ISERROR(VLOOKUP($B195,Insumos!$C:$G,5,FALSE)),"",VLOOKUP($B195,Insumos!$C:$G,5,FALSE))</f>
        <v>1</v>
      </c>
      <c r="F195" s="55" t="str">
        <f>+IF(ISERROR(VLOOKUP($B195,Insumos!$C:$G,4,FALSE)),"",VLOOKUP($B195,Insumos!$C:$G,4,FALSE))</f>
        <v>UNIDAD</v>
      </c>
      <c r="G195" s="141">
        <v>1.0</v>
      </c>
      <c r="H195" s="56">
        <f t="shared" si="8"/>
        <v>93</v>
      </c>
    </row>
    <row r="196">
      <c r="A196" s="53">
        <v>14.0</v>
      </c>
      <c r="B196" s="55" t="s">
        <v>436</v>
      </c>
      <c r="C196" s="55" t="str">
        <f>+IF(ISERROR(VLOOKUP($B196,Insumos!$C:$G,3,FALSE)),"",VLOOKUP($B196,Insumos!$C:$G,3,FALSE))</f>
        <v>UNIDAD</v>
      </c>
      <c r="D196" s="56">
        <f>+IF(ISERROR(VLOOKUP($B196,Insumos!$C:$G,2,FALSE)),"",VLOOKUP($B196,Insumos!$C:$G,2,FALSE))</f>
        <v>44</v>
      </c>
      <c r="E196" s="57">
        <f>+IF(ISERROR(VLOOKUP($B196,Insumos!$C:$G,5,FALSE)),"",VLOOKUP($B196,Insumos!$C:$G,5,FALSE))</f>
        <v>1</v>
      </c>
      <c r="F196" s="55" t="str">
        <f>+IF(ISERROR(VLOOKUP($B196,Insumos!$C:$G,4,FALSE)),"",VLOOKUP($B196,Insumos!$C:$G,4,FALSE))</f>
        <v>UNIDAD</v>
      </c>
      <c r="G196" s="141">
        <v>1.0</v>
      </c>
      <c r="H196" s="56">
        <f t="shared" si="8"/>
        <v>44</v>
      </c>
    </row>
    <row r="197">
      <c r="A197" s="53">
        <v>15.0</v>
      </c>
      <c r="B197" s="55" t="s">
        <v>315</v>
      </c>
      <c r="C197" s="55" t="str">
        <f>+IF(ISERROR(VLOOKUP($B197,Insumos!$C:$G,3,FALSE)),"",VLOOKUP($B197,Insumos!$C:$G,3,FALSE))</f>
        <v>UNIDAD</v>
      </c>
      <c r="D197" s="56">
        <f>+IF(ISERROR(VLOOKUP($B197,Insumos!$C:$G,2,FALSE)),"",VLOOKUP($B197,Insumos!$C:$G,2,FALSE))</f>
        <v>170</v>
      </c>
      <c r="E197" s="57">
        <f>+IF(ISERROR(VLOOKUP($B197,Insumos!$C:$G,5,FALSE)),"",VLOOKUP($B197,Insumos!$C:$G,5,FALSE))</f>
        <v>1</v>
      </c>
      <c r="F197" s="55" t="str">
        <f>+IF(ISERROR(VLOOKUP($B197,Insumos!$C:$G,4,FALSE)),"",VLOOKUP($B197,Insumos!$C:$G,4,FALSE))</f>
        <v>UNIDAD</v>
      </c>
      <c r="G197" s="141">
        <v>1.0</v>
      </c>
      <c r="H197" s="56">
        <f t="shared" si="8"/>
        <v>170</v>
      </c>
    </row>
    <row r="198">
      <c r="A198" s="53">
        <v>16.0</v>
      </c>
      <c r="B198" s="55" t="s">
        <v>399</v>
      </c>
      <c r="C198" s="55" t="str">
        <f>+IF(ISERROR(VLOOKUP($B198,Insumos!$C:$G,3,FALSE)),"",VLOOKUP($B198,Insumos!$C:$G,3,FALSE))</f>
        <v>PORCION</v>
      </c>
      <c r="D198" s="56">
        <f>+IF(ISERROR(VLOOKUP($B198,Insumos!$C:$G,2,FALSE)),"",VLOOKUP($B198,Insumos!$C:$G,2,FALSE))</f>
        <v>55.81</v>
      </c>
      <c r="E198" s="57">
        <f>+IF(ISERROR(VLOOKUP($B198,Insumos!$C:$G,5,FALSE)),"",VLOOKUP($B198,Insumos!$C:$G,5,FALSE))</f>
        <v>1</v>
      </c>
      <c r="F198" s="55" t="str">
        <f>+IF(ISERROR(VLOOKUP($B198,Insumos!$C:$G,4,FALSE)),"",VLOOKUP($B198,Insumos!$C:$G,4,FALSE))</f>
        <v>PORCION</v>
      </c>
      <c r="G198" s="146">
        <v>1.0</v>
      </c>
      <c r="H198" s="56">
        <f t="shared" si="8"/>
        <v>55.81</v>
      </c>
    </row>
    <row r="199">
      <c r="A199" s="53">
        <v>17.0</v>
      </c>
      <c r="B199" s="55" t="s">
        <v>410</v>
      </c>
      <c r="C199" s="55" t="str">
        <f>+IF(ISERROR(VLOOKUP($B199,Insumos!$C:$G,3,FALSE)),"",VLOOKUP($B199,Insumos!$C:$G,3,FALSE))</f>
        <v>UNIDAD</v>
      </c>
      <c r="D199" s="56">
        <f>+IF(ISERROR(VLOOKUP($B199,Insumos!$C:$G,2,FALSE)),"",VLOOKUP($B199,Insumos!$C:$G,2,FALSE))</f>
        <v>25</v>
      </c>
      <c r="E199" s="57">
        <f>+IF(ISERROR(VLOOKUP($B199,Insumos!$C:$G,5,FALSE)),"",VLOOKUP($B199,Insumos!$C:$G,5,FALSE))</f>
        <v>1</v>
      </c>
      <c r="F199" s="55" t="str">
        <f>+IF(ISERROR(VLOOKUP($B199,Insumos!$C:$G,4,FALSE)),"",VLOOKUP($B199,Insumos!$C:$G,4,FALSE))</f>
        <v>UNIDAD</v>
      </c>
      <c r="G199" s="141">
        <v>2.0</v>
      </c>
      <c r="H199" s="56">
        <f t="shared" si="8"/>
        <v>50</v>
      </c>
    </row>
    <row r="200">
      <c r="A200" s="42"/>
      <c r="B200" s="140"/>
      <c r="C200" s="41"/>
      <c r="D200" s="44"/>
      <c r="E200" s="45"/>
      <c r="F200" s="41"/>
      <c r="G200" s="67" t="s">
        <v>566</v>
      </c>
      <c r="H200" s="68">
        <f>+SUM(H183:H199)</f>
        <v>4350.54</v>
      </c>
    </row>
    <row r="201">
      <c r="A201" s="42"/>
      <c r="B201" s="140"/>
      <c r="C201" s="41"/>
      <c r="D201" s="44"/>
      <c r="E201" s="45"/>
      <c r="F201" s="41"/>
      <c r="G201" s="67" t="s">
        <v>569</v>
      </c>
      <c r="H201" s="142">
        <f>+H200/10</f>
        <v>435.054</v>
      </c>
    </row>
    <row r="202">
      <c r="A202" s="42"/>
      <c r="B202" s="140"/>
      <c r="C202" s="41"/>
      <c r="D202" s="44"/>
      <c r="E202" s="45"/>
      <c r="F202" s="41"/>
      <c r="G202" s="67" t="s">
        <v>570</v>
      </c>
      <c r="H202" s="143">
        <f>(H200+H201)*1.19</f>
        <v>5694.85686</v>
      </c>
    </row>
    <row r="203">
      <c r="A203" s="42"/>
      <c r="B203" s="140"/>
      <c r="C203" s="41"/>
      <c r="D203" s="44"/>
      <c r="E203" s="45"/>
      <c r="F203" s="41"/>
      <c r="G203" s="67" t="s">
        <v>571</v>
      </c>
      <c r="H203" s="144">
        <f>+H202/H204</f>
        <v>0.3353861519</v>
      </c>
    </row>
    <row r="204">
      <c r="B204" s="465"/>
      <c r="G204" s="67" t="s">
        <v>572</v>
      </c>
      <c r="H204" s="145">
        <f>SUM(13990+2990)</f>
        <v>16980</v>
      </c>
    </row>
    <row r="205">
      <c r="B205" s="465"/>
      <c r="G205" s="31"/>
    </row>
    <row r="206">
      <c r="B206" s="465"/>
      <c r="G206" s="31"/>
    </row>
    <row r="207">
      <c r="A207" s="138" t="s">
        <v>562</v>
      </c>
      <c r="B207" s="139" t="s">
        <v>1158</v>
      </c>
      <c r="C207" s="34" t="s">
        <v>484</v>
      </c>
      <c r="D207" s="35"/>
      <c r="E207" s="36"/>
      <c r="F207" s="37"/>
      <c r="G207" s="38"/>
      <c r="H207" s="35"/>
    </row>
    <row r="208">
      <c r="A208" s="42"/>
      <c r="B208" s="140"/>
      <c r="C208" s="42"/>
      <c r="D208" s="44"/>
      <c r="E208" s="45"/>
      <c r="F208" s="42"/>
      <c r="G208" s="46"/>
      <c r="H208" s="44"/>
    </row>
    <row r="209">
      <c r="A209" s="48" t="s">
        <v>476</v>
      </c>
      <c r="B209" s="48" t="s">
        <v>477</v>
      </c>
      <c r="C209" s="48" t="s">
        <v>478</v>
      </c>
      <c r="D209" s="49" t="s">
        <v>564</v>
      </c>
      <c r="E209" s="50" t="s">
        <v>10</v>
      </c>
      <c r="F209" s="48" t="s">
        <v>480</v>
      </c>
      <c r="G209" s="51" t="s">
        <v>481</v>
      </c>
      <c r="H209" s="49" t="s">
        <v>565</v>
      </c>
    </row>
    <row r="210">
      <c r="A210" s="53">
        <v>1.0</v>
      </c>
      <c r="B210" s="55" t="s">
        <v>168</v>
      </c>
      <c r="C210" s="55" t="str">
        <f>+IF(ISERROR(VLOOKUP($B210,Insumos!$C:$G,3,FALSE)),"",VLOOKUP($B210,Insumos!$C:$G,3,FALSE))</f>
        <v>GRAMOS</v>
      </c>
      <c r="D210" s="56">
        <f>+IF(ISERROR(VLOOKUP($B210,Insumos!$C:$G,2,FALSE)),"",VLOOKUP($B210,Insumos!$C:$G,2,FALSE))</f>
        <v>1681</v>
      </c>
      <c r="E210" s="57">
        <f>+IF(ISERROR(VLOOKUP($B210,Insumos!$C:$G,5,FALSE)),"",VLOOKUP($B210,Insumos!$C:$G,5,FALSE))</f>
        <v>800</v>
      </c>
      <c r="F210" s="55" t="str">
        <f>+IF(ISERROR(VLOOKUP($B210,Insumos!$C:$G,4,FALSE)),"",VLOOKUP($B210,Insumos!$C:$G,4,FALSE))</f>
        <v>GRAMOS</v>
      </c>
      <c r="G210" s="146">
        <v>60.0</v>
      </c>
      <c r="H210" s="56">
        <f t="shared" ref="H210:H225" si="9">IF(ISERROR(ROUND(+D210/E210*G210,2)),0,ROUND(+D210/E210*G210,2))</f>
        <v>126.08</v>
      </c>
    </row>
    <row r="211">
      <c r="A211" s="53">
        <v>2.0</v>
      </c>
      <c r="B211" s="55" t="s">
        <v>265</v>
      </c>
      <c r="C211" s="55" t="str">
        <f>+IF(ISERROR(VLOOKUP($B211,Insumos!$C:$G,3,FALSE)),"",VLOOKUP($B211,Insumos!$C:$G,3,FALSE))</f>
        <v>GRAMOS</v>
      </c>
      <c r="D211" s="56">
        <f>+IF(ISERROR(VLOOKUP($B211,Insumos!$C:$G,2,FALSE)),"",VLOOKUP($B211,Insumos!$C:$G,2,FALSE))</f>
        <v>5866</v>
      </c>
      <c r="E211" s="57">
        <f>+IF(ISERROR(VLOOKUP($B211,Insumos!$C:$G,5,FALSE)),"",VLOOKUP($B211,Insumos!$C:$G,5,FALSE))</f>
        <v>1000</v>
      </c>
      <c r="F211" s="55" t="str">
        <f>+IF(ISERROR(VLOOKUP($B211,Insumos!$C:$G,4,FALSE)),"",VLOOKUP($B211,Insumos!$C:$G,4,FALSE))</f>
        <v>GRAMOS</v>
      </c>
      <c r="G211" s="150">
        <v>50.0</v>
      </c>
      <c r="H211" s="56">
        <f t="shared" si="9"/>
        <v>293.3</v>
      </c>
    </row>
    <row r="212">
      <c r="A212" s="53">
        <v>3.0</v>
      </c>
      <c r="B212" s="55" t="s">
        <v>318</v>
      </c>
      <c r="C212" s="55" t="str">
        <f>+IF(ISERROR(VLOOKUP($B212,Insumos!$C:$G,3,FALSE)),"",VLOOKUP($B212,Insumos!$C:$G,3,FALSE))</f>
        <v>GRAMOS</v>
      </c>
      <c r="D212" s="56">
        <f>+IF(ISERROR(VLOOKUP($B212,Insumos!$C:$G,2,FALSE)),"",VLOOKUP($B212,Insumos!$C:$G,2,FALSE))</f>
        <v>10731</v>
      </c>
      <c r="E212" s="57">
        <f>+IF(ISERROR(VLOOKUP($B212,Insumos!$C:$G,5,FALSE)),"",VLOOKUP($B212,Insumos!$C:$G,5,FALSE))</f>
        <v>1000</v>
      </c>
      <c r="F212" s="55" t="str">
        <f>+IF(ISERROR(VLOOKUP($B212,Insumos!$C:$G,4,FALSE)),"",VLOOKUP($B212,Insumos!$C:$G,4,FALSE))</f>
        <v>GRAMOS</v>
      </c>
      <c r="G212" s="150">
        <v>10.0</v>
      </c>
      <c r="H212" s="56">
        <f t="shared" si="9"/>
        <v>107.31</v>
      </c>
    </row>
    <row r="213">
      <c r="A213" s="53">
        <v>4.0</v>
      </c>
      <c r="B213" s="55" t="s">
        <v>380</v>
      </c>
      <c r="C213" s="55" t="str">
        <f>+IF(ISERROR(VLOOKUP($B213,Insumos!$C:$G,3,FALSE)),"",VLOOKUP($B213,Insumos!$C:$G,3,FALSE))</f>
        <v>GRAMOS</v>
      </c>
      <c r="D213" s="56">
        <f>+IF(ISERROR(VLOOKUP($B213,Insumos!$C:$G,2,FALSE)),"",VLOOKUP($B213,Insumos!$C:$G,2,FALSE))</f>
        <v>14790</v>
      </c>
      <c r="E213" s="57">
        <f>+IF(ISERROR(VLOOKUP($B213,Insumos!$C:$G,5,FALSE)),"",VLOOKUP($B213,Insumos!$C:$G,5,FALSE))</f>
        <v>1000</v>
      </c>
      <c r="F213" s="55" t="str">
        <f>+IF(ISERROR(VLOOKUP($B213,Insumos!$C:$G,4,FALSE)),"",VLOOKUP($B213,Insumos!$C:$G,4,FALSE))</f>
        <v>GRAMOS</v>
      </c>
      <c r="G213" s="150">
        <v>10.0</v>
      </c>
      <c r="H213" s="56">
        <f t="shared" si="9"/>
        <v>147.9</v>
      </c>
    </row>
    <row r="214">
      <c r="A214" s="53">
        <v>5.0</v>
      </c>
      <c r="B214" s="55" t="s">
        <v>381</v>
      </c>
      <c r="C214" s="55" t="str">
        <f>+IF(ISERROR(VLOOKUP($B214,Insumos!$C:$G,3,FALSE)),"",VLOOKUP($B214,Insumos!$C:$G,3,FALSE))</f>
        <v>GRAMOS</v>
      </c>
      <c r="D214" s="56">
        <f>+IF(ISERROR(VLOOKUP($B214,Insumos!$C:$G,2,FALSE)),"",VLOOKUP($B214,Insumos!$C:$G,2,FALSE))</f>
        <v>4437</v>
      </c>
      <c r="E214" s="57">
        <f>+IF(ISERROR(VLOOKUP($B214,Insumos!$C:$G,5,FALSE)),"",VLOOKUP($B214,Insumos!$C:$G,5,FALSE))</f>
        <v>260</v>
      </c>
      <c r="F214" s="55" t="str">
        <f>+IF(ISERROR(VLOOKUP($B214,Insumos!$C:$G,4,FALSE)),"",VLOOKUP($B214,Insumos!$C:$G,4,FALSE))</f>
        <v>GRAMOS</v>
      </c>
      <c r="G214" s="150">
        <v>10.0</v>
      </c>
      <c r="H214" s="56">
        <f t="shared" si="9"/>
        <v>170.65</v>
      </c>
    </row>
    <row r="215">
      <c r="A215" s="53">
        <v>6.0</v>
      </c>
      <c r="B215" s="467" t="s">
        <v>370</v>
      </c>
      <c r="C215" s="55" t="str">
        <f>+IF(ISERROR(VLOOKUP($B215,Insumos!$C:$G,3,FALSE)),"",VLOOKUP($B215,Insumos!$C:$G,3,FALSE))</f>
        <v>PORCION</v>
      </c>
      <c r="D215" s="56">
        <f>+IF(ISERROR(VLOOKUP($B215,Insumos!$C:$G,2,FALSE)),"",VLOOKUP($B215,Insumos!$C:$G,2,FALSE))</f>
        <v>1793.34</v>
      </c>
      <c r="E215" s="57">
        <f>+IF(ISERROR(VLOOKUP($B215,Insumos!$C:$G,5,FALSE)),"",VLOOKUP($B215,Insumos!$C:$G,5,FALSE))</f>
        <v>4</v>
      </c>
      <c r="F215" s="55" t="str">
        <f>+IF(ISERROR(VLOOKUP($B215,Insumos!$C:$G,4,FALSE)),"",VLOOKUP($B215,Insumos!$C:$G,4,FALSE))</f>
        <v>PORCION</v>
      </c>
      <c r="G215" s="150">
        <v>0.0</v>
      </c>
      <c r="H215" s="56">
        <f t="shared" si="9"/>
        <v>0</v>
      </c>
    </row>
    <row r="216">
      <c r="A216" s="53">
        <v>7.0</v>
      </c>
      <c r="B216" s="195" t="s">
        <v>363</v>
      </c>
      <c r="C216" s="195" t="str">
        <f>+IF(ISERROR(VLOOKUP($B216,Insumos!$C:$G,3,FALSE)),"",VLOOKUP($B216,Insumos!$C:$G,3,FALSE))</f>
        <v>PORCION</v>
      </c>
      <c r="D216" s="196">
        <f>+IF(ISERROR(VLOOKUP($B216,Insumos!$C:$G,2,FALSE)),"",VLOOKUP($B216,Insumos!$C:$G,2,FALSE))</f>
        <v>93080.62</v>
      </c>
      <c r="E216" s="197">
        <f>+IF(ISERROR(VLOOKUP($B216,Insumos!$C:$G,5,FALSE)),"",VLOOKUP($B216,Insumos!$C:$G,5,FALSE))</f>
        <v>50</v>
      </c>
      <c r="F216" s="195" t="str">
        <f>+IF(ISERROR(VLOOKUP($B216,Insumos!$C:$G,4,FALSE)),"",VLOOKUP($B216,Insumos!$C:$G,4,FALSE))</f>
        <v>PORCION</v>
      </c>
      <c r="G216" s="469">
        <v>1.0</v>
      </c>
      <c r="H216" s="196">
        <f t="shared" si="9"/>
        <v>1861.61</v>
      </c>
    </row>
    <row r="217">
      <c r="A217" s="53">
        <v>8.0</v>
      </c>
      <c r="B217" s="195" t="s">
        <v>361</v>
      </c>
      <c r="C217" s="195" t="str">
        <f>+IF(ISERROR(VLOOKUP($B217,Insumos!$C:$G,3,FALSE)),"",VLOOKUP($B217,Insumos!$C:$G,3,FALSE))</f>
        <v>PORCION</v>
      </c>
      <c r="D217" s="196">
        <f>+IF(ISERROR(VLOOKUP($B217,Insumos!$C:$G,2,FALSE)),"",VLOOKUP($B217,Insumos!$C:$G,2,FALSE))</f>
        <v>45140.62</v>
      </c>
      <c r="E217" s="197">
        <f>+IF(ISERROR(VLOOKUP($B217,Insumos!$C:$G,5,FALSE)),"",VLOOKUP($B217,Insumos!$C:$G,5,FALSE))</f>
        <v>55</v>
      </c>
      <c r="F217" s="195" t="str">
        <f>+IF(ISERROR(VLOOKUP($B217,Insumos!$C:$G,4,FALSE)),"",VLOOKUP($B217,Insumos!$C:$G,4,FALSE))</f>
        <v>PORCION</v>
      </c>
      <c r="G217" s="469"/>
      <c r="H217" s="196">
        <f t="shared" si="9"/>
        <v>0</v>
      </c>
    </row>
    <row r="218">
      <c r="A218" s="53">
        <v>9.0</v>
      </c>
      <c r="B218" s="55" t="s">
        <v>401</v>
      </c>
      <c r="C218" s="55" t="str">
        <f>+IF(ISERROR(VLOOKUP($B218,Insumos!$C:$G,3,FALSE)),"",VLOOKUP($B218,Insumos!$C:$G,3,FALSE))</f>
        <v>UNIDAD</v>
      </c>
      <c r="D218" s="56">
        <f>+IF(ISERROR(VLOOKUP($B218,Insumos!$C:$G,2,FALSE)),"",VLOOKUP($B218,Insumos!$C:$G,2,FALSE))</f>
        <v>30</v>
      </c>
      <c r="E218" s="57">
        <f>+IF(ISERROR(VLOOKUP($B218,Insumos!$C:$G,5,FALSE)),"",VLOOKUP($B218,Insumos!$C:$G,5,FALSE))</f>
        <v>1</v>
      </c>
      <c r="F218" s="55" t="str">
        <f>+IF(ISERROR(VLOOKUP($B218,Insumos!$C:$G,4,FALSE)),"",VLOOKUP($B218,Insumos!$C:$G,4,FALSE))</f>
        <v>UNIDAD</v>
      </c>
      <c r="G218" s="141">
        <v>1.0</v>
      </c>
      <c r="H218" s="56">
        <f t="shared" si="9"/>
        <v>30</v>
      </c>
    </row>
    <row r="219">
      <c r="A219" s="53">
        <v>10.0</v>
      </c>
      <c r="B219" s="55" t="s">
        <v>400</v>
      </c>
      <c r="C219" s="55" t="str">
        <f>+IF(ISERROR(VLOOKUP($B219,Insumos!$C:$G,3,FALSE)),"",VLOOKUP($B219,Insumos!$C:$G,3,FALSE))</f>
        <v>UNIDAD</v>
      </c>
      <c r="D219" s="56">
        <f>+IF(ISERROR(VLOOKUP($B219,Insumos!$C:$G,2,FALSE)),"",VLOOKUP($B219,Insumos!$C:$G,2,FALSE))</f>
        <v>330</v>
      </c>
      <c r="E219" s="57">
        <f>+IF(ISERROR(VLOOKUP($B219,Insumos!$C:$G,5,FALSE)),"",VLOOKUP($B219,Insumos!$C:$G,5,FALSE))</f>
        <v>1</v>
      </c>
      <c r="F219" s="55" t="str">
        <f>+IF(ISERROR(VLOOKUP($B219,Insumos!$C:$G,4,FALSE)),"",VLOOKUP($B219,Insumos!$C:$G,4,FALSE))</f>
        <v>UNIDAD</v>
      </c>
      <c r="G219" s="141">
        <v>1.0</v>
      </c>
      <c r="H219" s="56">
        <f t="shared" si="9"/>
        <v>330</v>
      </c>
    </row>
    <row r="220">
      <c r="A220" s="53">
        <v>11.0</v>
      </c>
      <c r="B220" s="55" t="s">
        <v>435</v>
      </c>
      <c r="C220" s="55" t="str">
        <f>+IF(ISERROR(VLOOKUP($B220,Insumos!$C:$G,3,FALSE)),"",VLOOKUP($B220,Insumos!$C:$G,3,FALSE))</f>
        <v>UNIDAD</v>
      </c>
      <c r="D220" s="56">
        <f>+IF(ISERROR(VLOOKUP($B220,Insumos!$C:$G,2,FALSE)),"",VLOOKUP($B220,Insumos!$C:$G,2,FALSE))</f>
        <v>93</v>
      </c>
      <c r="E220" s="57">
        <f>+IF(ISERROR(VLOOKUP($B220,Insumos!$C:$G,5,FALSE)),"",VLOOKUP($B220,Insumos!$C:$G,5,FALSE))</f>
        <v>1</v>
      </c>
      <c r="F220" s="55" t="str">
        <f>+IF(ISERROR(VLOOKUP($B220,Insumos!$C:$G,4,FALSE)),"",VLOOKUP($B220,Insumos!$C:$G,4,FALSE))</f>
        <v>UNIDAD</v>
      </c>
      <c r="G220" s="141">
        <v>1.0</v>
      </c>
      <c r="H220" s="56">
        <f t="shared" si="9"/>
        <v>93</v>
      </c>
    </row>
    <row r="221">
      <c r="A221" s="53">
        <v>12.0</v>
      </c>
      <c r="B221" s="55" t="s">
        <v>436</v>
      </c>
      <c r="C221" s="55" t="str">
        <f>+IF(ISERROR(VLOOKUP($B221,Insumos!$C:$G,3,FALSE)),"",VLOOKUP($B221,Insumos!$C:$G,3,FALSE))</f>
        <v>UNIDAD</v>
      </c>
      <c r="D221" s="56">
        <f>+IF(ISERROR(VLOOKUP($B221,Insumos!$C:$G,2,FALSE)),"",VLOOKUP($B221,Insumos!$C:$G,2,FALSE))</f>
        <v>44</v>
      </c>
      <c r="E221" s="57">
        <f>+IF(ISERROR(VLOOKUP($B221,Insumos!$C:$G,5,FALSE)),"",VLOOKUP($B221,Insumos!$C:$G,5,FALSE))</f>
        <v>1</v>
      </c>
      <c r="F221" s="55" t="str">
        <f>+IF(ISERROR(VLOOKUP($B221,Insumos!$C:$G,4,FALSE)),"",VLOOKUP($B221,Insumos!$C:$G,4,FALSE))</f>
        <v>UNIDAD</v>
      </c>
      <c r="G221" s="141">
        <v>1.0</v>
      </c>
      <c r="H221" s="56">
        <f t="shared" si="9"/>
        <v>44</v>
      </c>
    </row>
    <row r="222">
      <c r="A222" s="53">
        <v>13.0</v>
      </c>
      <c r="B222" s="55" t="s">
        <v>315</v>
      </c>
      <c r="C222" s="55" t="str">
        <f>+IF(ISERROR(VLOOKUP($B222,Insumos!$C:$G,3,FALSE)),"",VLOOKUP($B222,Insumos!$C:$G,3,FALSE))</f>
        <v>UNIDAD</v>
      </c>
      <c r="D222" s="56">
        <f>+IF(ISERROR(VLOOKUP($B222,Insumos!$C:$G,2,FALSE)),"",VLOOKUP($B222,Insumos!$C:$G,2,FALSE))</f>
        <v>170</v>
      </c>
      <c r="E222" s="57">
        <f>+IF(ISERROR(VLOOKUP($B222,Insumos!$C:$G,5,FALSE)),"",VLOOKUP($B222,Insumos!$C:$G,5,FALSE))</f>
        <v>1</v>
      </c>
      <c r="F222" s="55" t="str">
        <f>+IF(ISERROR(VLOOKUP($B222,Insumos!$C:$G,4,FALSE)),"",VLOOKUP($B222,Insumos!$C:$G,4,FALSE))</f>
        <v>UNIDAD</v>
      </c>
      <c r="G222" s="141">
        <v>1.0</v>
      </c>
      <c r="H222" s="56">
        <f t="shared" si="9"/>
        <v>170</v>
      </c>
    </row>
    <row r="223">
      <c r="A223" s="53">
        <v>14.0</v>
      </c>
      <c r="B223" s="55" t="s">
        <v>410</v>
      </c>
      <c r="C223" s="55" t="str">
        <f>+IF(ISERROR(VLOOKUP($B223,Insumos!$C:$G,3,FALSE)),"",VLOOKUP($B223,Insumos!$C:$G,3,FALSE))</f>
        <v>UNIDAD</v>
      </c>
      <c r="D223" s="56">
        <f>+IF(ISERROR(VLOOKUP($B223,Insumos!$C:$G,2,FALSE)),"",VLOOKUP($B223,Insumos!$C:$G,2,FALSE))</f>
        <v>25</v>
      </c>
      <c r="E223" s="57">
        <f>+IF(ISERROR(VLOOKUP($B223,Insumos!$C:$G,5,FALSE)),"",VLOOKUP($B223,Insumos!$C:$G,5,FALSE))</f>
        <v>1</v>
      </c>
      <c r="F223" s="55" t="str">
        <f>+IF(ISERROR(VLOOKUP($B223,Insumos!$C:$G,4,FALSE)),"",VLOOKUP($B223,Insumos!$C:$G,4,FALSE))</f>
        <v>UNIDAD</v>
      </c>
      <c r="G223" s="141">
        <v>2.0</v>
      </c>
      <c r="H223" s="56">
        <f t="shared" si="9"/>
        <v>50</v>
      </c>
    </row>
    <row r="224">
      <c r="A224" s="53">
        <v>15.0</v>
      </c>
      <c r="B224" s="55"/>
      <c r="C224" s="55" t="str">
        <f>+IF(ISERROR(VLOOKUP($B224,Insumos!$C:$G,3,FALSE)),"",VLOOKUP($B224,Insumos!$C:$G,3,FALSE))</f>
        <v/>
      </c>
      <c r="D224" s="56" t="str">
        <f>+IF(ISERROR(VLOOKUP($B224,Insumos!$C:$G,2,FALSE)),"",VLOOKUP($B224,Insumos!$C:$G,2,FALSE))</f>
        <v/>
      </c>
      <c r="E224" s="57" t="str">
        <f>+IF(ISERROR(VLOOKUP($B224,Insumos!$C:$G,5,FALSE)),"",VLOOKUP($B224,Insumos!$C:$G,5,FALSE))</f>
        <v/>
      </c>
      <c r="F224" s="55" t="str">
        <f>+IF(ISERROR(VLOOKUP($B224,Insumos!$C:$G,4,FALSE)),"",VLOOKUP($B224,Insumos!$C:$G,4,FALSE))</f>
        <v/>
      </c>
      <c r="G224" s="147"/>
      <c r="H224" s="56">
        <f t="shared" si="9"/>
        <v>0</v>
      </c>
    </row>
    <row r="225">
      <c r="A225" s="53">
        <v>16.0</v>
      </c>
      <c r="B225" s="55"/>
      <c r="C225" s="55" t="str">
        <f>+IF(ISERROR(VLOOKUP($B225,Insumos!$C:$G,3,FALSE)),"",VLOOKUP($B225,Insumos!$C:$G,3,FALSE))</f>
        <v/>
      </c>
      <c r="D225" s="56" t="str">
        <f>+IF(ISERROR(VLOOKUP($B225,Insumos!$C:$G,2,FALSE)),"",VLOOKUP($B225,Insumos!$C:$G,2,FALSE))</f>
        <v/>
      </c>
      <c r="E225" s="57" t="str">
        <f>+IF(ISERROR(VLOOKUP($B225,Insumos!$C:$G,5,FALSE)),"",VLOOKUP($B225,Insumos!$C:$G,5,FALSE))</f>
        <v/>
      </c>
      <c r="F225" s="55" t="str">
        <f>+IF(ISERROR(VLOOKUP($B225,Insumos!$C:$G,4,FALSE)),"",VLOOKUP($B225,Insumos!$C:$G,4,FALSE))</f>
        <v/>
      </c>
      <c r="G225" s="147"/>
      <c r="H225" s="56">
        <f t="shared" si="9"/>
        <v>0</v>
      </c>
    </row>
    <row r="226">
      <c r="A226" s="42"/>
      <c r="B226" s="140"/>
      <c r="C226" s="41"/>
      <c r="D226" s="44"/>
      <c r="E226" s="45"/>
      <c r="F226" s="41"/>
      <c r="G226" s="67" t="s">
        <v>566</v>
      </c>
      <c r="H226" s="68">
        <f>+SUM(H210:H225)</f>
        <v>3423.85</v>
      </c>
    </row>
    <row r="227">
      <c r="A227" s="42"/>
      <c r="B227" s="140"/>
      <c r="C227" s="41"/>
      <c r="D227" s="44"/>
      <c r="E227" s="45"/>
      <c r="F227" s="41"/>
      <c r="G227" s="67" t="s">
        <v>569</v>
      </c>
      <c r="H227" s="142">
        <f>+H226/10</f>
        <v>342.385</v>
      </c>
    </row>
    <row r="228">
      <c r="A228" s="42"/>
      <c r="B228" s="140"/>
      <c r="C228" s="41"/>
      <c r="D228" s="44"/>
      <c r="E228" s="45"/>
      <c r="F228" s="41"/>
      <c r="G228" s="67" t="s">
        <v>570</v>
      </c>
      <c r="H228" s="143">
        <f>(H226+H227)*1.19</f>
        <v>4481.81965</v>
      </c>
    </row>
    <row r="229">
      <c r="A229" s="42"/>
      <c r="B229" s="140"/>
      <c r="C229" s="41"/>
      <c r="D229" s="44"/>
      <c r="E229" s="45"/>
      <c r="F229" s="41"/>
      <c r="G229" s="67" t="s">
        <v>571</v>
      </c>
      <c r="H229" s="144">
        <f>+H228/H230</f>
        <v>0.2686942236</v>
      </c>
    </row>
    <row r="230">
      <c r="A230" s="42"/>
      <c r="B230" s="140"/>
      <c r="C230" s="41"/>
      <c r="D230" s="44"/>
      <c r="E230" s="45"/>
      <c r="F230" s="41"/>
      <c r="G230" s="67" t="s">
        <v>572</v>
      </c>
      <c r="H230" s="145">
        <f>SUM(14990+1690)</f>
        <v>16680</v>
      </c>
    </row>
    <row r="231">
      <c r="B231" s="465"/>
      <c r="G231" s="31"/>
    </row>
    <row r="232">
      <c r="B232" s="465"/>
      <c r="G232" s="31"/>
    </row>
    <row r="233">
      <c r="B233" s="465"/>
      <c r="G233" s="31"/>
    </row>
    <row r="234">
      <c r="A234" s="138" t="s">
        <v>562</v>
      </c>
      <c r="B234" s="139" t="s">
        <v>1159</v>
      </c>
      <c r="C234" s="34" t="s">
        <v>484</v>
      </c>
      <c r="D234" s="35"/>
      <c r="E234" s="36"/>
      <c r="F234" s="37"/>
      <c r="G234" s="38"/>
      <c r="H234" s="35"/>
    </row>
    <row r="235">
      <c r="A235" s="42"/>
      <c r="B235" s="140"/>
      <c r="C235" s="42"/>
      <c r="D235" s="44"/>
      <c r="E235" s="45"/>
      <c r="F235" s="42"/>
      <c r="G235" s="46"/>
      <c r="H235" s="44"/>
    </row>
    <row r="236">
      <c r="A236" s="48" t="s">
        <v>476</v>
      </c>
      <c r="B236" s="48" t="s">
        <v>477</v>
      </c>
      <c r="C236" s="48" t="s">
        <v>478</v>
      </c>
      <c r="D236" s="49" t="s">
        <v>564</v>
      </c>
      <c r="E236" s="50" t="s">
        <v>10</v>
      </c>
      <c r="F236" s="48" t="s">
        <v>480</v>
      </c>
      <c r="G236" s="51" t="s">
        <v>481</v>
      </c>
      <c r="H236" s="49" t="s">
        <v>565</v>
      </c>
    </row>
    <row r="237">
      <c r="A237" s="53">
        <v>1.0</v>
      </c>
      <c r="B237" s="55" t="s">
        <v>168</v>
      </c>
      <c r="C237" s="55" t="str">
        <f>+IF(ISERROR(VLOOKUP($B237,Insumos!$C:$G,3,FALSE)),"",VLOOKUP($B237,Insumos!$C:$G,3,FALSE))</f>
        <v>GRAMOS</v>
      </c>
      <c r="D237" s="56">
        <f>+IF(ISERROR(VLOOKUP($B237,Insumos!$C:$G,2,FALSE)),"",VLOOKUP($B237,Insumos!$C:$G,2,FALSE))</f>
        <v>1681</v>
      </c>
      <c r="E237" s="57">
        <f>+IF(ISERROR(VLOOKUP($B237,Insumos!$C:$G,5,FALSE)),"",VLOOKUP($B237,Insumos!$C:$G,5,FALSE))</f>
        <v>800</v>
      </c>
      <c r="F237" s="55" t="str">
        <f>+IF(ISERROR(VLOOKUP($B237,Insumos!$C:$G,4,FALSE)),"",VLOOKUP($B237,Insumos!$C:$G,4,FALSE))</f>
        <v>GRAMOS</v>
      </c>
      <c r="G237" s="146">
        <v>60.0</v>
      </c>
      <c r="H237" s="56">
        <f t="shared" ref="H237:H251" si="10">IF(ISERROR(ROUND(+D237/E237*G237,2)),0,ROUND(+D237/E237*G237,2))</f>
        <v>126.08</v>
      </c>
    </row>
    <row r="238">
      <c r="A238" s="53">
        <v>2.0</v>
      </c>
      <c r="B238" s="55" t="s">
        <v>265</v>
      </c>
      <c r="C238" s="55" t="str">
        <f>+IF(ISERROR(VLOOKUP($B238,Insumos!$C:$G,3,FALSE)),"",VLOOKUP($B238,Insumos!$C:$G,3,FALSE))</f>
        <v>GRAMOS</v>
      </c>
      <c r="D238" s="56">
        <f>+IF(ISERROR(VLOOKUP($B238,Insumos!$C:$G,2,FALSE)),"",VLOOKUP($B238,Insumos!$C:$G,2,FALSE))</f>
        <v>5866</v>
      </c>
      <c r="E238" s="57">
        <f>+IF(ISERROR(VLOOKUP($B238,Insumos!$C:$G,5,FALSE)),"",VLOOKUP($B238,Insumos!$C:$G,5,FALSE))</f>
        <v>1000</v>
      </c>
      <c r="F238" s="55" t="str">
        <f>+IF(ISERROR(VLOOKUP($B238,Insumos!$C:$G,4,FALSE)),"",VLOOKUP($B238,Insumos!$C:$G,4,FALSE))</f>
        <v>GRAMOS</v>
      </c>
      <c r="G238" s="150">
        <v>50.0</v>
      </c>
      <c r="H238" s="56">
        <f t="shared" si="10"/>
        <v>293.3</v>
      </c>
    </row>
    <row r="239">
      <c r="A239" s="53">
        <v>3.0</v>
      </c>
      <c r="B239" s="55" t="s">
        <v>318</v>
      </c>
      <c r="C239" s="55" t="str">
        <f>+IF(ISERROR(VLOOKUP($B239,Insumos!$C:$G,3,FALSE)),"",VLOOKUP($B239,Insumos!$C:$G,3,FALSE))</f>
        <v>GRAMOS</v>
      </c>
      <c r="D239" s="56">
        <f>+IF(ISERROR(VLOOKUP($B239,Insumos!$C:$G,2,FALSE)),"",VLOOKUP($B239,Insumos!$C:$G,2,FALSE))</f>
        <v>10731</v>
      </c>
      <c r="E239" s="57">
        <f>+IF(ISERROR(VLOOKUP($B239,Insumos!$C:$G,5,FALSE)),"",VLOOKUP($B239,Insumos!$C:$G,5,FALSE))</f>
        <v>1000</v>
      </c>
      <c r="F239" s="55" t="str">
        <f>+IF(ISERROR(VLOOKUP($B239,Insumos!$C:$G,4,FALSE)),"",VLOOKUP($B239,Insumos!$C:$G,4,FALSE))</f>
        <v>GRAMOS</v>
      </c>
      <c r="G239" s="150">
        <v>10.0</v>
      </c>
      <c r="H239" s="56">
        <f t="shared" si="10"/>
        <v>107.31</v>
      </c>
    </row>
    <row r="240">
      <c r="A240" s="53">
        <v>4.0</v>
      </c>
      <c r="B240" s="55" t="s">
        <v>380</v>
      </c>
      <c r="C240" s="55" t="str">
        <f>+IF(ISERROR(VLOOKUP($B240,Insumos!$C:$G,3,FALSE)),"",VLOOKUP($B240,Insumos!$C:$G,3,FALSE))</f>
        <v>GRAMOS</v>
      </c>
      <c r="D240" s="56">
        <f>+IF(ISERROR(VLOOKUP($B240,Insumos!$C:$G,2,FALSE)),"",VLOOKUP($B240,Insumos!$C:$G,2,FALSE))</f>
        <v>14790</v>
      </c>
      <c r="E240" s="57">
        <f>+IF(ISERROR(VLOOKUP($B240,Insumos!$C:$G,5,FALSE)),"",VLOOKUP($B240,Insumos!$C:$G,5,FALSE))</f>
        <v>1000</v>
      </c>
      <c r="F240" s="55" t="str">
        <f>+IF(ISERROR(VLOOKUP($B240,Insumos!$C:$G,4,FALSE)),"",VLOOKUP($B240,Insumos!$C:$G,4,FALSE))</f>
        <v>GRAMOS</v>
      </c>
      <c r="G240" s="150">
        <v>10.0</v>
      </c>
      <c r="H240" s="56">
        <f t="shared" si="10"/>
        <v>147.9</v>
      </c>
    </row>
    <row r="241">
      <c r="A241" s="53">
        <v>5.0</v>
      </c>
      <c r="B241" s="55" t="s">
        <v>381</v>
      </c>
      <c r="C241" s="55" t="str">
        <f>+IF(ISERROR(VLOOKUP($B241,Insumos!$C:$G,3,FALSE)),"",VLOOKUP($B241,Insumos!$C:$G,3,FALSE))</f>
        <v>GRAMOS</v>
      </c>
      <c r="D241" s="56">
        <f>+IF(ISERROR(VLOOKUP($B241,Insumos!$C:$G,2,FALSE)),"",VLOOKUP($B241,Insumos!$C:$G,2,FALSE))</f>
        <v>4437</v>
      </c>
      <c r="E241" s="57">
        <f>+IF(ISERROR(VLOOKUP($B241,Insumos!$C:$G,5,FALSE)),"",VLOOKUP($B241,Insumos!$C:$G,5,FALSE))</f>
        <v>260</v>
      </c>
      <c r="F241" s="55" t="str">
        <f>+IF(ISERROR(VLOOKUP($B241,Insumos!$C:$G,4,FALSE)),"",VLOOKUP($B241,Insumos!$C:$G,4,FALSE))</f>
        <v>GRAMOS</v>
      </c>
      <c r="G241" s="150">
        <v>10.0</v>
      </c>
      <c r="H241" s="56">
        <f t="shared" si="10"/>
        <v>170.65</v>
      </c>
    </row>
    <row r="242">
      <c r="A242" s="53">
        <v>6.0</v>
      </c>
      <c r="B242" s="467" t="s">
        <v>375</v>
      </c>
      <c r="C242" s="55" t="str">
        <f>+IF(ISERROR(VLOOKUP($B242,Insumos!$C:$G,3,FALSE)),"",VLOOKUP($B242,Insumos!$C:$G,3,FALSE))</f>
        <v>PORCION</v>
      </c>
      <c r="D242" s="56">
        <f>+IF(ISERROR(VLOOKUP($B242,Insumos!$C:$G,2,FALSE)),"",VLOOKUP($B242,Insumos!$C:$G,2,FALSE))</f>
        <v>17849.12</v>
      </c>
      <c r="E242" s="57">
        <f>+IF(ISERROR(VLOOKUP($B242,Insumos!$C:$G,5,FALSE)),"",VLOOKUP($B242,Insumos!$C:$G,5,FALSE))</f>
        <v>45</v>
      </c>
      <c r="F242" s="55" t="str">
        <f>+IF(ISERROR(VLOOKUP($B242,Insumos!$C:$G,4,FALSE)),"",VLOOKUP($B242,Insumos!$C:$G,4,FALSE))</f>
        <v>PORCION</v>
      </c>
      <c r="G242" s="150">
        <v>1.0</v>
      </c>
      <c r="H242" s="56">
        <f t="shared" si="10"/>
        <v>396.65</v>
      </c>
    </row>
    <row r="243">
      <c r="A243" s="53">
        <v>7.0</v>
      </c>
      <c r="B243" s="195" t="s">
        <v>363</v>
      </c>
      <c r="C243" s="195" t="str">
        <f>+IF(ISERROR(VLOOKUP($B243,Insumos!$C:$G,3,FALSE)),"",VLOOKUP($B243,Insumos!$C:$G,3,FALSE))</f>
        <v>PORCION</v>
      </c>
      <c r="D243" s="196">
        <f>+IF(ISERROR(VLOOKUP($B243,Insumos!$C:$G,2,FALSE)),"",VLOOKUP($B243,Insumos!$C:$G,2,FALSE))</f>
        <v>93080.62</v>
      </c>
      <c r="E243" s="197">
        <f>+IF(ISERROR(VLOOKUP($B243,Insumos!$C:$G,5,FALSE)),"",VLOOKUP($B243,Insumos!$C:$G,5,FALSE))</f>
        <v>50</v>
      </c>
      <c r="F243" s="195" t="str">
        <f>+IF(ISERROR(VLOOKUP($B243,Insumos!$C:$G,4,FALSE)),"",VLOOKUP($B243,Insumos!$C:$G,4,FALSE))</f>
        <v>PORCION</v>
      </c>
      <c r="G243" s="469">
        <v>1.0</v>
      </c>
      <c r="H243" s="196">
        <f t="shared" si="10"/>
        <v>1861.61</v>
      </c>
    </row>
    <row r="244">
      <c r="A244" s="53">
        <v>8.0</v>
      </c>
      <c r="B244" s="195" t="s">
        <v>361</v>
      </c>
      <c r="C244" s="195" t="str">
        <f>+IF(ISERROR(VLOOKUP($B244,Insumos!$C:$G,3,FALSE)),"",VLOOKUP($B244,Insumos!$C:$G,3,FALSE))</f>
        <v>PORCION</v>
      </c>
      <c r="D244" s="196">
        <f>+IF(ISERROR(VLOOKUP($B244,Insumos!$C:$G,2,FALSE)),"",VLOOKUP($B244,Insumos!$C:$G,2,FALSE))</f>
        <v>45140.62</v>
      </c>
      <c r="E244" s="197">
        <f>+IF(ISERROR(VLOOKUP($B244,Insumos!$C:$G,5,FALSE)),"",VLOOKUP($B244,Insumos!$C:$G,5,FALSE))</f>
        <v>55</v>
      </c>
      <c r="F244" s="195" t="str">
        <f>+IF(ISERROR(VLOOKUP($B244,Insumos!$C:$G,4,FALSE)),"",VLOOKUP($B244,Insumos!$C:$G,4,FALSE))</f>
        <v>PORCION</v>
      </c>
      <c r="G244" s="469"/>
      <c r="H244" s="196">
        <f t="shared" si="10"/>
        <v>0</v>
      </c>
    </row>
    <row r="245">
      <c r="A245" s="53">
        <v>9.0</v>
      </c>
      <c r="B245" s="55" t="s">
        <v>401</v>
      </c>
      <c r="C245" s="55" t="str">
        <f>+IF(ISERROR(VLOOKUP($B245,Insumos!$C:$G,3,FALSE)),"",VLOOKUP($B245,Insumos!$C:$G,3,FALSE))</f>
        <v>UNIDAD</v>
      </c>
      <c r="D245" s="56">
        <f>+IF(ISERROR(VLOOKUP($B245,Insumos!$C:$G,2,FALSE)),"",VLOOKUP($B245,Insumos!$C:$G,2,FALSE))</f>
        <v>30</v>
      </c>
      <c r="E245" s="57">
        <f>+IF(ISERROR(VLOOKUP($B245,Insumos!$C:$G,5,FALSE)),"",VLOOKUP($B245,Insumos!$C:$G,5,FALSE))</f>
        <v>1</v>
      </c>
      <c r="F245" s="55" t="str">
        <f>+IF(ISERROR(VLOOKUP($B245,Insumos!$C:$G,4,FALSE)),"",VLOOKUP($B245,Insumos!$C:$G,4,FALSE))</f>
        <v>UNIDAD</v>
      </c>
      <c r="G245" s="150">
        <v>1.0</v>
      </c>
      <c r="H245" s="56">
        <f t="shared" si="10"/>
        <v>30</v>
      </c>
    </row>
    <row r="246">
      <c r="A246" s="53">
        <v>10.0</v>
      </c>
      <c r="B246" s="55" t="s">
        <v>400</v>
      </c>
      <c r="C246" s="55" t="str">
        <f>+IF(ISERROR(VLOOKUP($B246,Insumos!$C:$G,3,FALSE)),"",VLOOKUP($B246,Insumos!$C:$G,3,FALSE))</f>
        <v>UNIDAD</v>
      </c>
      <c r="D246" s="56">
        <f>+IF(ISERROR(VLOOKUP($B246,Insumos!$C:$G,2,FALSE)),"",VLOOKUP($B246,Insumos!$C:$G,2,FALSE))</f>
        <v>330</v>
      </c>
      <c r="E246" s="57">
        <f>+IF(ISERROR(VLOOKUP($B246,Insumos!$C:$G,5,FALSE)),"",VLOOKUP($B246,Insumos!$C:$G,5,FALSE))</f>
        <v>1</v>
      </c>
      <c r="F246" s="55" t="str">
        <f>+IF(ISERROR(VLOOKUP($B246,Insumos!$C:$G,4,FALSE)),"",VLOOKUP($B246,Insumos!$C:$G,4,FALSE))</f>
        <v>UNIDAD</v>
      </c>
      <c r="G246" s="150">
        <v>1.0</v>
      </c>
      <c r="H246" s="56">
        <f t="shared" si="10"/>
        <v>330</v>
      </c>
    </row>
    <row r="247">
      <c r="A247" s="53">
        <v>11.0</v>
      </c>
      <c r="B247" s="55" t="s">
        <v>410</v>
      </c>
      <c r="C247" s="55" t="str">
        <f>+IF(ISERROR(VLOOKUP($B247,Insumos!$C:$G,3,FALSE)),"",VLOOKUP($B247,Insumos!$C:$G,3,FALSE))</f>
        <v>UNIDAD</v>
      </c>
      <c r="D247" s="56">
        <f>+IF(ISERROR(VLOOKUP($B247,Insumos!$C:$G,2,FALSE)),"",VLOOKUP($B247,Insumos!$C:$G,2,FALSE))</f>
        <v>25</v>
      </c>
      <c r="E247" s="57">
        <f>+IF(ISERROR(VLOOKUP($B247,Insumos!$C:$G,5,FALSE)),"",VLOOKUP($B247,Insumos!$C:$G,5,FALSE))</f>
        <v>1</v>
      </c>
      <c r="F247" s="55" t="str">
        <f>+IF(ISERROR(VLOOKUP($B247,Insumos!$C:$G,4,FALSE)),"",VLOOKUP($B247,Insumos!$C:$G,4,FALSE))</f>
        <v>UNIDAD</v>
      </c>
      <c r="G247" s="141">
        <v>2.0</v>
      </c>
      <c r="H247" s="56">
        <f t="shared" si="10"/>
        <v>50</v>
      </c>
    </row>
    <row r="248">
      <c r="A248" s="53">
        <v>12.0</v>
      </c>
      <c r="B248" s="55"/>
      <c r="C248" s="55" t="str">
        <f>+IF(ISERROR(VLOOKUP($B248,Insumos!$C:$G,3,FALSE)),"",VLOOKUP($B248,Insumos!$C:$G,3,FALSE))</f>
        <v/>
      </c>
      <c r="D248" s="56" t="str">
        <f>+IF(ISERROR(VLOOKUP($B248,Insumos!$C:$G,2,FALSE)),"",VLOOKUP($B248,Insumos!$C:$G,2,FALSE))</f>
        <v/>
      </c>
      <c r="E248" s="57" t="str">
        <f>+IF(ISERROR(VLOOKUP($B248,Insumos!$C:$G,5,FALSE)),"",VLOOKUP($B248,Insumos!$C:$G,5,FALSE))</f>
        <v/>
      </c>
      <c r="F248" s="55" t="str">
        <f>+IF(ISERROR(VLOOKUP($B248,Insumos!$C:$G,4,FALSE)),"",VLOOKUP($B248,Insumos!$C:$G,4,FALSE))</f>
        <v/>
      </c>
      <c r="G248" s="150"/>
      <c r="H248" s="56">
        <f t="shared" si="10"/>
        <v>0</v>
      </c>
    </row>
    <row r="249">
      <c r="A249" s="53">
        <v>13.0</v>
      </c>
      <c r="B249" s="55"/>
      <c r="C249" s="55" t="str">
        <f>+IF(ISERROR(VLOOKUP($B249,Insumos!$C:$G,3,FALSE)),"",VLOOKUP($B249,Insumos!$C:$G,3,FALSE))</f>
        <v/>
      </c>
      <c r="D249" s="56" t="str">
        <f>+IF(ISERROR(VLOOKUP($B249,Insumos!$C:$G,2,FALSE)),"",VLOOKUP($B249,Insumos!$C:$G,2,FALSE))</f>
        <v/>
      </c>
      <c r="E249" s="57" t="str">
        <f>+IF(ISERROR(VLOOKUP($B249,Insumos!$C:$G,5,FALSE)),"",VLOOKUP($B249,Insumos!$C:$G,5,FALSE))</f>
        <v/>
      </c>
      <c r="F249" s="55" t="str">
        <f>+IF(ISERROR(VLOOKUP($B249,Insumos!$C:$G,4,FALSE)),"",VLOOKUP($B249,Insumos!$C:$G,4,FALSE))</f>
        <v/>
      </c>
      <c r="G249" s="150"/>
      <c r="H249" s="56">
        <f t="shared" si="10"/>
        <v>0</v>
      </c>
    </row>
    <row r="250">
      <c r="A250" s="53">
        <v>14.0</v>
      </c>
      <c r="B250" s="55"/>
      <c r="C250" s="55" t="str">
        <f>+IF(ISERROR(VLOOKUP($B250,Insumos!$C:$G,3,FALSE)),"",VLOOKUP($B250,Insumos!$C:$G,3,FALSE))</f>
        <v/>
      </c>
      <c r="D250" s="56" t="str">
        <f>+IF(ISERROR(VLOOKUP($B250,Insumos!$C:$G,2,FALSE)),"",VLOOKUP($B250,Insumos!$C:$G,2,FALSE))</f>
        <v/>
      </c>
      <c r="E250" s="57" t="str">
        <f>+IF(ISERROR(VLOOKUP($B250,Insumos!$C:$G,5,FALSE)),"",VLOOKUP($B250,Insumos!$C:$G,5,FALSE))</f>
        <v/>
      </c>
      <c r="F250" s="55" t="str">
        <f>+IF(ISERROR(VLOOKUP($B250,Insumos!$C:$G,4,FALSE)),"",VLOOKUP($B250,Insumos!$C:$G,4,FALSE))</f>
        <v/>
      </c>
      <c r="G250" s="150"/>
      <c r="H250" s="56">
        <f t="shared" si="10"/>
        <v>0</v>
      </c>
    </row>
    <row r="251">
      <c r="A251" s="53">
        <v>15.0</v>
      </c>
      <c r="B251" s="55"/>
      <c r="C251" s="55" t="str">
        <f>+IF(ISERROR(VLOOKUP($B251,Insumos!$C:$G,3,FALSE)),"",VLOOKUP($B251,Insumos!$C:$G,3,FALSE))</f>
        <v/>
      </c>
      <c r="D251" s="56" t="str">
        <f>+IF(ISERROR(VLOOKUP($B251,Insumos!$C:$G,2,FALSE)),"",VLOOKUP($B251,Insumos!$C:$G,2,FALSE))</f>
        <v/>
      </c>
      <c r="E251" s="57" t="str">
        <f>+IF(ISERROR(VLOOKUP($B251,Insumos!$C:$G,5,FALSE)),"",VLOOKUP($B251,Insumos!$C:$G,5,FALSE))</f>
        <v/>
      </c>
      <c r="F251" s="55" t="str">
        <f>+IF(ISERROR(VLOOKUP($B251,Insumos!$C:$G,4,FALSE)),"",VLOOKUP($B251,Insumos!$C:$G,4,FALSE))</f>
        <v/>
      </c>
      <c r="G251" s="147"/>
      <c r="H251" s="56">
        <f t="shared" si="10"/>
        <v>0</v>
      </c>
    </row>
    <row r="252">
      <c r="A252" s="42"/>
      <c r="B252" s="140"/>
      <c r="C252" s="41"/>
      <c r="D252" s="44"/>
      <c r="E252" s="45"/>
      <c r="F252" s="41"/>
      <c r="G252" s="67" t="s">
        <v>566</v>
      </c>
      <c r="H252" s="68">
        <f>+SUM(H237:H251)</f>
        <v>3513.5</v>
      </c>
    </row>
    <row r="253">
      <c r="A253" s="42"/>
      <c r="B253" s="140"/>
      <c r="C253" s="41"/>
      <c r="D253" s="44"/>
      <c r="E253" s="45"/>
      <c r="F253" s="41"/>
      <c r="G253" s="67" t="s">
        <v>569</v>
      </c>
      <c r="H253" s="142">
        <f>+H252/10</f>
        <v>351.35</v>
      </c>
    </row>
    <row r="254">
      <c r="A254" s="42"/>
      <c r="B254" s="140"/>
      <c r="C254" s="41"/>
      <c r="D254" s="44"/>
      <c r="E254" s="45"/>
      <c r="F254" s="41"/>
      <c r="G254" s="67" t="s">
        <v>570</v>
      </c>
      <c r="H254" s="143">
        <f>(H252+H253)*1.19</f>
        <v>4599.1715</v>
      </c>
    </row>
    <row r="255">
      <c r="A255" s="42"/>
      <c r="B255" s="140"/>
      <c r="C255" s="41"/>
      <c r="D255" s="44"/>
      <c r="E255" s="45"/>
      <c r="F255" s="41"/>
      <c r="G255" s="67" t="s">
        <v>571</v>
      </c>
      <c r="H255" s="144">
        <f>+H254/H256</f>
        <v>0.2969122983</v>
      </c>
    </row>
    <row r="256">
      <c r="A256" s="42"/>
      <c r="B256" s="140"/>
      <c r="C256" s="41"/>
      <c r="D256" s="44"/>
      <c r="E256" s="45"/>
      <c r="F256" s="41"/>
      <c r="G256" s="67" t="s">
        <v>572</v>
      </c>
      <c r="H256" s="145">
        <f>SUM(14990+500)</f>
        <v>15490</v>
      </c>
    </row>
    <row r="257">
      <c r="B257" s="465"/>
      <c r="G257" s="31"/>
    </row>
    <row r="258">
      <c r="B258" s="465"/>
      <c r="G258" s="31"/>
    </row>
    <row r="259">
      <c r="B259" s="465"/>
      <c r="G259" s="31"/>
    </row>
    <row r="260">
      <c r="B260" s="465"/>
      <c r="G260" s="31"/>
    </row>
    <row r="261">
      <c r="A261" s="138" t="s">
        <v>562</v>
      </c>
      <c r="B261" s="139" t="s">
        <v>1160</v>
      </c>
      <c r="C261" s="34" t="s">
        <v>484</v>
      </c>
      <c r="D261" s="35"/>
      <c r="E261" s="36"/>
      <c r="F261" s="37"/>
      <c r="G261" s="38"/>
      <c r="H261" s="35"/>
    </row>
    <row r="262">
      <c r="A262" s="42"/>
      <c r="B262" s="140"/>
      <c r="C262" s="42"/>
      <c r="D262" s="44"/>
      <c r="E262" s="45"/>
      <c r="F262" s="42"/>
      <c r="G262" s="46"/>
      <c r="H262" s="44"/>
    </row>
    <row r="263">
      <c r="A263" s="48" t="s">
        <v>476</v>
      </c>
      <c r="B263" s="48" t="s">
        <v>477</v>
      </c>
      <c r="C263" s="48" t="s">
        <v>478</v>
      </c>
      <c r="D263" s="49" t="s">
        <v>564</v>
      </c>
      <c r="E263" s="50" t="s">
        <v>10</v>
      </c>
      <c r="F263" s="48" t="s">
        <v>480</v>
      </c>
      <c r="G263" s="51" t="s">
        <v>481</v>
      </c>
      <c r="H263" s="49" t="s">
        <v>565</v>
      </c>
    </row>
    <row r="264">
      <c r="A264" s="53">
        <v>1.0</v>
      </c>
      <c r="B264" s="55" t="s">
        <v>168</v>
      </c>
      <c r="C264" s="55" t="str">
        <f>+IF(ISERROR(VLOOKUP($B264,Insumos!$C:$G,3,FALSE)),"",VLOOKUP($B264,Insumos!$C:$G,3,FALSE))</f>
        <v>GRAMOS</v>
      </c>
      <c r="D264" s="56">
        <f>+IF(ISERROR(VLOOKUP($B264,Insumos!$C:$G,2,FALSE)),"",VLOOKUP($B264,Insumos!$C:$G,2,FALSE))</f>
        <v>1681</v>
      </c>
      <c r="E264" s="57">
        <f>+IF(ISERROR(VLOOKUP($B264,Insumos!$C:$G,5,FALSE)),"",VLOOKUP($B264,Insumos!$C:$G,5,FALSE))</f>
        <v>800</v>
      </c>
      <c r="F264" s="55" t="str">
        <f>+IF(ISERROR(VLOOKUP($B264,Insumos!$C:$G,4,FALSE)),"",VLOOKUP($B264,Insumos!$C:$G,4,FALSE))</f>
        <v>GRAMOS</v>
      </c>
      <c r="G264" s="146">
        <v>60.0</v>
      </c>
      <c r="H264" s="56">
        <f t="shared" ref="H264:H279" si="11">IF(ISERROR(ROUND(+D264/E264*G264,2)),0,ROUND(+D264/E264*G264,2))</f>
        <v>126.08</v>
      </c>
    </row>
    <row r="265">
      <c r="A265" s="53">
        <v>2.0</v>
      </c>
      <c r="B265" s="55" t="s">
        <v>265</v>
      </c>
      <c r="C265" s="55" t="str">
        <f>+IF(ISERROR(VLOOKUP($B265,Insumos!$C:$G,3,FALSE)),"",VLOOKUP($B265,Insumos!$C:$G,3,FALSE))</f>
        <v>GRAMOS</v>
      </c>
      <c r="D265" s="56">
        <f>+IF(ISERROR(VLOOKUP($B265,Insumos!$C:$G,2,FALSE)),"",VLOOKUP($B265,Insumos!$C:$G,2,FALSE))</f>
        <v>5866</v>
      </c>
      <c r="E265" s="57">
        <f>+IF(ISERROR(VLOOKUP($B265,Insumos!$C:$G,5,FALSE)),"",VLOOKUP($B265,Insumos!$C:$G,5,FALSE))</f>
        <v>1000</v>
      </c>
      <c r="F265" s="55" t="str">
        <f>+IF(ISERROR(VLOOKUP($B265,Insumos!$C:$G,4,FALSE)),"",VLOOKUP($B265,Insumos!$C:$G,4,FALSE))</f>
        <v>GRAMOS</v>
      </c>
      <c r="G265" s="150">
        <v>50.0</v>
      </c>
      <c r="H265" s="56">
        <f t="shared" si="11"/>
        <v>293.3</v>
      </c>
    </row>
    <row r="266">
      <c r="A266" s="53">
        <v>3.0</v>
      </c>
      <c r="B266" s="55" t="s">
        <v>318</v>
      </c>
      <c r="C266" s="55" t="str">
        <f>+IF(ISERROR(VLOOKUP($B266,Insumos!$C:$G,3,FALSE)),"",VLOOKUP($B266,Insumos!$C:$G,3,FALSE))</f>
        <v>GRAMOS</v>
      </c>
      <c r="D266" s="56">
        <f>+IF(ISERROR(VLOOKUP($B266,Insumos!$C:$G,2,FALSE)),"",VLOOKUP($B266,Insumos!$C:$G,2,FALSE))</f>
        <v>10731</v>
      </c>
      <c r="E266" s="57">
        <f>+IF(ISERROR(VLOOKUP($B266,Insumos!$C:$G,5,FALSE)),"",VLOOKUP($B266,Insumos!$C:$G,5,FALSE))</f>
        <v>1000</v>
      </c>
      <c r="F266" s="55" t="str">
        <f>+IF(ISERROR(VLOOKUP($B266,Insumos!$C:$G,4,FALSE)),"",VLOOKUP($B266,Insumos!$C:$G,4,FALSE))</f>
        <v>GRAMOS</v>
      </c>
      <c r="G266" s="150">
        <v>10.0</v>
      </c>
      <c r="H266" s="56">
        <f t="shared" si="11"/>
        <v>107.31</v>
      </c>
    </row>
    <row r="267">
      <c r="A267" s="53">
        <v>4.0</v>
      </c>
      <c r="B267" s="55" t="s">
        <v>380</v>
      </c>
      <c r="C267" s="55" t="str">
        <f>+IF(ISERROR(VLOOKUP($B267,Insumos!$C:$G,3,FALSE)),"",VLOOKUP($B267,Insumos!$C:$G,3,FALSE))</f>
        <v>GRAMOS</v>
      </c>
      <c r="D267" s="56">
        <f>+IF(ISERROR(VLOOKUP($B267,Insumos!$C:$G,2,FALSE)),"",VLOOKUP($B267,Insumos!$C:$G,2,FALSE))</f>
        <v>14790</v>
      </c>
      <c r="E267" s="57">
        <f>+IF(ISERROR(VLOOKUP($B267,Insumos!$C:$G,5,FALSE)),"",VLOOKUP($B267,Insumos!$C:$G,5,FALSE))</f>
        <v>1000</v>
      </c>
      <c r="F267" s="55" t="str">
        <f>+IF(ISERROR(VLOOKUP($B267,Insumos!$C:$G,4,FALSE)),"",VLOOKUP($B267,Insumos!$C:$G,4,FALSE))</f>
        <v>GRAMOS</v>
      </c>
      <c r="G267" s="150">
        <v>10.0</v>
      </c>
      <c r="H267" s="56">
        <f t="shared" si="11"/>
        <v>147.9</v>
      </c>
    </row>
    <row r="268">
      <c r="A268" s="53">
        <v>5.0</v>
      </c>
      <c r="B268" s="55" t="s">
        <v>381</v>
      </c>
      <c r="C268" s="55" t="str">
        <f>+IF(ISERROR(VLOOKUP($B268,Insumos!$C:$G,3,FALSE)),"",VLOOKUP($B268,Insumos!$C:$G,3,FALSE))</f>
        <v>GRAMOS</v>
      </c>
      <c r="D268" s="56">
        <f>+IF(ISERROR(VLOOKUP($B268,Insumos!$C:$G,2,FALSE)),"",VLOOKUP($B268,Insumos!$C:$G,2,FALSE))</f>
        <v>4437</v>
      </c>
      <c r="E268" s="57">
        <f>+IF(ISERROR(VLOOKUP($B268,Insumos!$C:$G,5,FALSE)),"",VLOOKUP($B268,Insumos!$C:$G,5,FALSE))</f>
        <v>260</v>
      </c>
      <c r="F268" s="55" t="str">
        <f>+IF(ISERROR(VLOOKUP($B268,Insumos!$C:$G,4,FALSE)),"",VLOOKUP($B268,Insumos!$C:$G,4,FALSE))</f>
        <v>GRAMOS</v>
      </c>
      <c r="G268" s="150">
        <v>10.0</v>
      </c>
      <c r="H268" s="56">
        <f t="shared" si="11"/>
        <v>170.65</v>
      </c>
    </row>
    <row r="269">
      <c r="A269" s="53">
        <v>6.0</v>
      </c>
      <c r="B269" s="467" t="s">
        <v>372</v>
      </c>
      <c r="C269" s="55" t="str">
        <f>+IF(ISERROR(VLOOKUP($B269,Insumos!$C:$G,3,FALSE)),"",VLOOKUP($B269,Insumos!$C:$G,3,FALSE))</f>
        <v>PORCION</v>
      </c>
      <c r="D269" s="56">
        <f>+IF(ISERROR(VLOOKUP($B269,Insumos!$C:$G,2,FALSE)),"",VLOOKUP($B269,Insumos!$C:$G,2,FALSE))</f>
        <v>376.57</v>
      </c>
      <c r="E269" s="57">
        <f>+IF(ISERROR(VLOOKUP($B269,Insumos!$C:$G,5,FALSE)),"",VLOOKUP($B269,Insumos!$C:$G,5,FALSE))</f>
        <v>1</v>
      </c>
      <c r="F269" s="55" t="str">
        <f>+IF(ISERROR(VLOOKUP($B269,Insumos!$C:$G,4,FALSE)),"",VLOOKUP($B269,Insumos!$C:$G,4,FALSE))</f>
        <v>PORCION</v>
      </c>
      <c r="G269" s="150">
        <v>1.0</v>
      </c>
      <c r="H269" s="56">
        <f t="shared" si="11"/>
        <v>376.57</v>
      </c>
    </row>
    <row r="270">
      <c r="A270" s="53">
        <v>7.0</v>
      </c>
      <c r="B270" s="195" t="s">
        <v>363</v>
      </c>
      <c r="C270" s="195" t="str">
        <f>+IF(ISERROR(VLOOKUP($B270,Insumos!$C:$G,3,FALSE)),"",VLOOKUP($B270,Insumos!$C:$G,3,FALSE))</f>
        <v>PORCION</v>
      </c>
      <c r="D270" s="196">
        <f>+IF(ISERROR(VLOOKUP($B270,Insumos!$C:$G,2,FALSE)),"",VLOOKUP($B270,Insumos!$C:$G,2,FALSE))</f>
        <v>93080.62</v>
      </c>
      <c r="E270" s="197">
        <f>+IF(ISERROR(VLOOKUP($B270,Insumos!$C:$G,5,FALSE)),"",VLOOKUP($B270,Insumos!$C:$G,5,FALSE))</f>
        <v>50</v>
      </c>
      <c r="F270" s="195" t="str">
        <f>+IF(ISERROR(VLOOKUP($B270,Insumos!$C:$G,4,FALSE)),"",VLOOKUP($B270,Insumos!$C:$G,4,FALSE))</f>
        <v>PORCION</v>
      </c>
      <c r="G270" s="469">
        <v>1.0</v>
      </c>
      <c r="H270" s="196">
        <f t="shared" si="11"/>
        <v>1861.61</v>
      </c>
    </row>
    <row r="271">
      <c r="A271" s="53">
        <v>8.0</v>
      </c>
      <c r="B271" s="195" t="s">
        <v>361</v>
      </c>
      <c r="C271" s="195" t="str">
        <f>+IF(ISERROR(VLOOKUP($B271,Insumos!$C:$G,3,FALSE)),"",VLOOKUP($B271,Insumos!$C:$G,3,FALSE))</f>
        <v>PORCION</v>
      </c>
      <c r="D271" s="196">
        <f>+IF(ISERROR(VLOOKUP($B271,Insumos!$C:$G,2,FALSE)),"",VLOOKUP($B271,Insumos!$C:$G,2,FALSE))</f>
        <v>45140.62</v>
      </c>
      <c r="E271" s="197">
        <f>+IF(ISERROR(VLOOKUP($B271,Insumos!$C:$G,5,FALSE)),"",VLOOKUP($B271,Insumos!$C:$G,5,FALSE))</f>
        <v>55</v>
      </c>
      <c r="F271" s="195" t="str">
        <f>+IF(ISERROR(VLOOKUP($B271,Insumos!$C:$G,4,FALSE)),"",VLOOKUP($B271,Insumos!$C:$G,4,FALSE))</f>
        <v>PORCION</v>
      </c>
      <c r="G271" s="469"/>
      <c r="H271" s="196">
        <f t="shared" si="11"/>
        <v>0</v>
      </c>
    </row>
    <row r="272">
      <c r="A272" s="53">
        <v>9.0</v>
      </c>
      <c r="B272" s="55" t="s">
        <v>399</v>
      </c>
      <c r="C272" s="55" t="str">
        <f>+IF(ISERROR(VLOOKUP($B272,Insumos!$C:$G,3,FALSE)),"",VLOOKUP($B272,Insumos!$C:$G,3,FALSE))</f>
        <v>PORCION</v>
      </c>
      <c r="D272" s="56">
        <f>+IF(ISERROR(VLOOKUP($B272,Insumos!$C:$G,2,FALSE)),"",VLOOKUP($B272,Insumos!$C:$G,2,FALSE))</f>
        <v>55.81</v>
      </c>
      <c r="E272" s="57">
        <f>+IF(ISERROR(VLOOKUP($B272,Insumos!$C:$G,5,FALSE)),"",VLOOKUP($B272,Insumos!$C:$G,5,FALSE))</f>
        <v>1</v>
      </c>
      <c r="F272" s="55" t="str">
        <f>+IF(ISERROR(VLOOKUP($B272,Insumos!$C:$G,4,FALSE)),"",VLOOKUP($B272,Insumos!$C:$G,4,FALSE))</f>
        <v>PORCION</v>
      </c>
      <c r="G272" s="147">
        <v>1.0</v>
      </c>
      <c r="H272" s="56">
        <f t="shared" si="11"/>
        <v>55.81</v>
      </c>
    </row>
    <row r="273">
      <c r="A273" s="53">
        <v>10.0</v>
      </c>
      <c r="B273" s="55" t="s">
        <v>401</v>
      </c>
      <c r="C273" s="55" t="str">
        <f>+IF(ISERROR(VLOOKUP($B273,Insumos!$C:$G,3,FALSE)),"",VLOOKUP($B273,Insumos!$C:$G,3,FALSE))</f>
        <v>UNIDAD</v>
      </c>
      <c r="D273" s="56">
        <f>+IF(ISERROR(VLOOKUP($B273,Insumos!$C:$G,2,FALSE)),"",VLOOKUP($B273,Insumos!$C:$G,2,FALSE))</f>
        <v>30</v>
      </c>
      <c r="E273" s="57">
        <f>+IF(ISERROR(VLOOKUP($B273,Insumos!$C:$G,5,FALSE)),"",VLOOKUP($B273,Insumos!$C:$G,5,FALSE))</f>
        <v>1</v>
      </c>
      <c r="F273" s="55" t="str">
        <f>+IF(ISERROR(VLOOKUP($B273,Insumos!$C:$G,4,FALSE)),"",VLOOKUP($B273,Insumos!$C:$G,4,FALSE))</f>
        <v>UNIDAD</v>
      </c>
      <c r="G273" s="141">
        <v>1.0</v>
      </c>
      <c r="H273" s="56">
        <f t="shared" si="11"/>
        <v>30</v>
      </c>
    </row>
    <row r="274">
      <c r="A274" s="53">
        <v>11.0</v>
      </c>
      <c r="B274" s="55" t="s">
        <v>400</v>
      </c>
      <c r="C274" s="55" t="str">
        <f>+IF(ISERROR(VLOOKUP($B274,Insumos!$C:$G,3,FALSE)),"",VLOOKUP($B274,Insumos!$C:$G,3,FALSE))</f>
        <v>UNIDAD</v>
      </c>
      <c r="D274" s="56">
        <f>+IF(ISERROR(VLOOKUP($B274,Insumos!$C:$G,2,FALSE)),"",VLOOKUP($B274,Insumos!$C:$G,2,FALSE))</f>
        <v>330</v>
      </c>
      <c r="E274" s="57">
        <f>+IF(ISERROR(VLOOKUP($B274,Insumos!$C:$G,5,FALSE)),"",VLOOKUP($B274,Insumos!$C:$G,5,FALSE))</f>
        <v>1</v>
      </c>
      <c r="F274" s="55" t="str">
        <f>+IF(ISERROR(VLOOKUP($B274,Insumos!$C:$G,4,FALSE)),"",VLOOKUP($B274,Insumos!$C:$G,4,FALSE))</f>
        <v>UNIDAD</v>
      </c>
      <c r="G274" s="141">
        <v>1.0</v>
      </c>
      <c r="H274" s="56">
        <f t="shared" si="11"/>
        <v>330</v>
      </c>
    </row>
    <row r="275">
      <c r="A275" s="53">
        <v>12.0</v>
      </c>
      <c r="B275" s="55" t="s">
        <v>435</v>
      </c>
      <c r="C275" s="55" t="str">
        <f>+IF(ISERROR(VLOOKUP($B275,Insumos!$C:$G,3,FALSE)),"",VLOOKUP($B275,Insumos!$C:$G,3,FALSE))</f>
        <v>UNIDAD</v>
      </c>
      <c r="D275" s="56">
        <f>+IF(ISERROR(VLOOKUP($B275,Insumos!$C:$G,2,FALSE)),"",VLOOKUP($B275,Insumos!$C:$G,2,FALSE))</f>
        <v>93</v>
      </c>
      <c r="E275" s="57">
        <f>+IF(ISERROR(VLOOKUP($B275,Insumos!$C:$G,5,FALSE)),"",VLOOKUP($B275,Insumos!$C:$G,5,FALSE))</f>
        <v>1</v>
      </c>
      <c r="F275" s="55" t="str">
        <f>+IF(ISERROR(VLOOKUP($B275,Insumos!$C:$G,4,FALSE)),"",VLOOKUP($B275,Insumos!$C:$G,4,FALSE))</f>
        <v>UNIDAD</v>
      </c>
      <c r="G275" s="141">
        <v>1.0</v>
      </c>
      <c r="H275" s="56">
        <f t="shared" si="11"/>
        <v>93</v>
      </c>
    </row>
    <row r="276">
      <c r="A276" s="53">
        <v>13.0</v>
      </c>
      <c r="B276" s="55" t="s">
        <v>436</v>
      </c>
      <c r="C276" s="55" t="str">
        <f>+IF(ISERROR(VLOOKUP($B276,Insumos!$C:$G,3,FALSE)),"",VLOOKUP($B276,Insumos!$C:$G,3,FALSE))</f>
        <v>UNIDAD</v>
      </c>
      <c r="D276" s="56">
        <f>+IF(ISERROR(VLOOKUP($B276,Insumos!$C:$G,2,FALSE)),"",VLOOKUP($B276,Insumos!$C:$G,2,FALSE))</f>
        <v>44</v>
      </c>
      <c r="E276" s="57">
        <f>+IF(ISERROR(VLOOKUP($B276,Insumos!$C:$G,5,FALSE)),"",VLOOKUP($B276,Insumos!$C:$G,5,FALSE))</f>
        <v>1</v>
      </c>
      <c r="F276" s="55" t="str">
        <f>+IF(ISERROR(VLOOKUP($B276,Insumos!$C:$G,4,FALSE)),"",VLOOKUP($B276,Insumos!$C:$G,4,FALSE))</f>
        <v>UNIDAD</v>
      </c>
      <c r="G276" s="141">
        <v>1.0</v>
      </c>
      <c r="H276" s="56">
        <f t="shared" si="11"/>
        <v>44</v>
      </c>
    </row>
    <row r="277">
      <c r="A277" s="53">
        <v>14.0</v>
      </c>
      <c r="B277" s="55" t="s">
        <v>315</v>
      </c>
      <c r="C277" s="55" t="str">
        <f>+IF(ISERROR(VLOOKUP($B277,Insumos!$C:$G,3,FALSE)),"",VLOOKUP($B277,Insumos!$C:$G,3,FALSE))</f>
        <v>UNIDAD</v>
      </c>
      <c r="D277" s="56">
        <f>+IF(ISERROR(VLOOKUP($B277,Insumos!$C:$G,2,FALSE)),"",VLOOKUP($B277,Insumos!$C:$G,2,FALSE))</f>
        <v>170</v>
      </c>
      <c r="E277" s="57">
        <f>+IF(ISERROR(VLOOKUP($B277,Insumos!$C:$G,5,FALSE)),"",VLOOKUP($B277,Insumos!$C:$G,5,FALSE))</f>
        <v>1</v>
      </c>
      <c r="F277" s="55" t="str">
        <f>+IF(ISERROR(VLOOKUP($B277,Insumos!$C:$G,4,FALSE)),"",VLOOKUP($B277,Insumos!$C:$G,4,FALSE))</f>
        <v>UNIDAD</v>
      </c>
      <c r="G277" s="141">
        <v>1.0</v>
      </c>
      <c r="H277" s="56">
        <f t="shared" si="11"/>
        <v>170</v>
      </c>
    </row>
    <row r="278">
      <c r="A278" s="53">
        <v>15.0</v>
      </c>
      <c r="B278" s="55" t="s">
        <v>410</v>
      </c>
      <c r="C278" s="55" t="str">
        <f>+IF(ISERROR(VLOOKUP($B278,Insumos!$C:$G,3,FALSE)),"",VLOOKUP($B278,Insumos!$C:$G,3,FALSE))</f>
        <v>UNIDAD</v>
      </c>
      <c r="D278" s="56">
        <f>+IF(ISERROR(VLOOKUP($B278,Insumos!$C:$G,2,FALSE)),"",VLOOKUP($B278,Insumos!$C:$G,2,FALSE))</f>
        <v>25</v>
      </c>
      <c r="E278" s="57">
        <f>+IF(ISERROR(VLOOKUP($B278,Insumos!$C:$G,5,FALSE)),"",VLOOKUP($B278,Insumos!$C:$G,5,FALSE))</f>
        <v>1</v>
      </c>
      <c r="F278" s="55" t="str">
        <f>+IF(ISERROR(VLOOKUP($B278,Insumos!$C:$G,4,FALSE)),"",VLOOKUP($B278,Insumos!$C:$G,4,FALSE))</f>
        <v>UNIDAD</v>
      </c>
      <c r="G278" s="141">
        <v>2.0</v>
      </c>
      <c r="H278" s="56">
        <f t="shared" si="11"/>
        <v>50</v>
      </c>
    </row>
    <row r="279">
      <c r="A279" s="53">
        <v>16.0</v>
      </c>
      <c r="B279" s="55"/>
      <c r="C279" s="55" t="str">
        <f>+IF(ISERROR(VLOOKUP($B279,Insumos!$C:$G,3,FALSE)),"",VLOOKUP($B279,Insumos!$C:$G,3,FALSE))</f>
        <v/>
      </c>
      <c r="D279" s="56" t="str">
        <f>+IF(ISERROR(VLOOKUP($B279,Insumos!$C:$G,2,FALSE)),"",VLOOKUP($B279,Insumos!$C:$G,2,FALSE))</f>
        <v/>
      </c>
      <c r="E279" s="57" t="str">
        <f>+IF(ISERROR(VLOOKUP($B279,Insumos!$C:$G,5,FALSE)),"",VLOOKUP($B279,Insumos!$C:$G,5,FALSE))</f>
        <v/>
      </c>
      <c r="F279" s="55" t="str">
        <f>+IF(ISERROR(VLOOKUP($B279,Insumos!$C:$G,4,FALSE)),"",VLOOKUP($B279,Insumos!$C:$G,4,FALSE))</f>
        <v/>
      </c>
      <c r="G279" s="141"/>
      <c r="H279" s="56">
        <f t="shared" si="11"/>
        <v>0</v>
      </c>
    </row>
    <row r="280">
      <c r="A280" s="42"/>
      <c r="B280" s="140"/>
      <c r="C280" s="41"/>
      <c r="D280" s="44"/>
      <c r="E280" s="45"/>
      <c r="F280" s="41"/>
      <c r="G280" s="67" t="s">
        <v>566</v>
      </c>
      <c r="H280" s="68">
        <f>+SUM(H264:H279)</f>
        <v>3856.23</v>
      </c>
    </row>
    <row r="281">
      <c r="A281" s="42"/>
      <c r="B281" s="140"/>
      <c r="C281" s="41"/>
      <c r="D281" s="44"/>
      <c r="E281" s="45"/>
      <c r="F281" s="41"/>
      <c r="G281" s="67" t="s">
        <v>569</v>
      </c>
      <c r="H281" s="142">
        <f>+H280/10</f>
        <v>385.623</v>
      </c>
    </row>
    <row r="282">
      <c r="A282" s="42"/>
      <c r="B282" s="140"/>
      <c r="C282" s="41"/>
      <c r="D282" s="44"/>
      <c r="E282" s="45"/>
      <c r="F282" s="41"/>
      <c r="G282" s="67" t="s">
        <v>570</v>
      </c>
      <c r="H282" s="143">
        <f>(H280+H281)*1.19</f>
        <v>5047.80507</v>
      </c>
    </row>
    <row r="283">
      <c r="A283" s="42"/>
      <c r="B283" s="140"/>
      <c r="C283" s="41"/>
      <c r="D283" s="44"/>
      <c r="E283" s="45"/>
      <c r="F283" s="41"/>
      <c r="G283" s="67" t="s">
        <v>571</v>
      </c>
      <c r="H283" s="144">
        <f>+H282/H284</f>
        <v>0.2972794505</v>
      </c>
    </row>
    <row r="284">
      <c r="A284" s="42"/>
      <c r="B284" s="140"/>
      <c r="C284" s="41"/>
      <c r="D284" s="44"/>
      <c r="E284" s="45"/>
      <c r="F284" s="41"/>
      <c r="G284" s="67" t="s">
        <v>572</v>
      </c>
      <c r="H284" s="145">
        <f>SUM(14990+1990)</f>
        <v>16980</v>
      </c>
    </row>
    <row r="285">
      <c r="B285" s="465"/>
      <c r="G285" s="31"/>
    </row>
    <row r="286">
      <c r="B286" s="465"/>
      <c r="G286" s="31"/>
    </row>
    <row r="287">
      <c r="A287" s="138" t="s">
        <v>562</v>
      </c>
      <c r="B287" s="139" t="s">
        <v>1161</v>
      </c>
      <c r="C287" s="34"/>
      <c r="D287" s="35"/>
      <c r="E287" s="36"/>
      <c r="F287" s="37"/>
      <c r="G287" s="38"/>
      <c r="H287" s="35"/>
    </row>
    <row r="288">
      <c r="A288" s="42"/>
      <c r="B288" s="140"/>
      <c r="C288" s="42"/>
      <c r="D288" s="44"/>
      <c r="E288" s="45"/>
      <c r="F288" s="42"/>
      <c r="G288" s="46"/>
      <c r="H288" s="44"/>
    </row>
    <row r="289">
      <c r="A289" s="48" t="s">
        <v>476</v>
      </c>
      <c r="B289" s="48" t="s">
        <v>477</v>
      </c>
      <c r="C289" s="48" t="s">
        <v>478</v>
      </c>
      <c r="D289" s="49" t="s">
        <v>564</v>
      </c>
      <c r="E289" s="50" t="s">
        <v>10</v>
      </c>
      <c r="F289" s="48" t="s">
        <v>480</v>
      </c>
      <c r="G289" s="51" t="s">
        <v>481</v>
      </c>
      <c r="H289" s="49" t="s">
        <v>565</v>
      </c>
    </row>
    <row r="290">
      <c r="A290" s="53">
        <v>1.0</v>
      </c>
      <c r="B290" s="55" t="s">
        <v>168</v>
      </c>
      <c r="C290" s="55" t="str">
        <f>+IF(ISERROR(VLOOKUP($B290,Insumos!$C:$G,3,FALSE)),"",VLOOKUP($B290,Insumos!$C:$G,3,FALSE))</f>
        <v>GRAMOS</v>
      </c>
      <c r="D290" s="56">
        <f>+IF(ISERROR(VLOOKUP($B290,Insumos!$C:$G,2,FALSE)),"",VLOOKUP($B290,Insumos!$C:$G,2,FALSE))</f>
        <v>1681</v>
      </c>
      <c r="E290" s="57">
        <f>+IF(ISERROR(VLOOKUP($B290,Insumos!$C:$G,5,FALSE)),"",VLOOKUP($B290,Insumos!$C:$G,5,FALSE))</f>
        <v>800</v>
      </c>
      <c r="F290" s="55" t="str">
        <f>+IF(ISERROR(VLOOKUP($B290,Insumos!$C:$G,4,FALSE)),"",VLOOKUP($B290,Insumos!$C:$G,4,FALSE))</f>
        <v>GRAMOS</v>
      </c>
      <c r="G290" s="146">
        <v>60.0</v>
      </c>
      <c r="H290" s="56">
        <f t="shared" ref="H290:H306" si="12">IF(ISERROR(ROUND(+D290/E290*G290,2)),0,ROUND(+D290/E290*G290,2))</f>
        <v>126.08</v>
      </c>
    </row>
    <row r="291">
      <c r="A291" s="53">
        <v>2.0</v>
      </c>
      <c r="B291" s="55" t="s">
        <v>265</v>
      </c>
      <c r="C291" s="55" t="str">
        <f>+IF(ISERROR(VLOOKUP($B291,Insumos!$C:$G,3,FALSE)),"",VLOOKUP($B291,Insumos!$C:$G,3,FALSE))</f>
        <v>GRAMOS</v>
      </c>
      <c r="D291" s="56">
        <f>+IF(ISERROR(VLOOKUP($B291,Insumos!$C:$G,2,FALSE)),"",VLOOKUP($B291,Insumos!$C:$G,2,FALSE))</f>
        <v>5866</v>
      </c>
      <c r="E291" s="57">
        <f>+IF(ISERROR(VLOOKUP($B291,Insumos!$C:$G,5,FALSE)),"",VLOOKUP($B291,Insumos!$C:$G,5,FALSE))</f>
        <v>1000</v>
      </c>
      <c r="F291" s="55" t="str">
        <f>+IF(ISERROR(VLOOKUP($B291,Insumos!$C:$G,4,FALSE)),"",VLOOKUP($B291,Insumos!$C:$G,4,FALSE))</f>
        <v>GRAMOS</v>
      </c>
      <c r="G291" s="150">
        <v>50.0</v>
      </c>
      <c r="H291" s="56">
        <f t="shared" si="12"/>
        <v>293.3</v>
      </c>
    </row>
    <row r="292">
      <c r="A292" s="53">
        <v>3.0</v>
      </c>
      <c r="B292" s="55" t="s">
        <v>318</v>
      </c>
      <c r="C292" s="55" t="str">
        <f>+IF(ISERROR(VLOOKUP($B292,Insumos!$C:$G,3,FALSE)),"",VLOOKUP($B292,Insumos!$C:$G,3,FALSE))</f>
        <v>GRAMOS</v>
      </c>
      <c r="D292" s="56">
        <f>+IF(ISERROR(VLOOKUP($B292,Insumos!$C:$G,2,FALSE)),"",VLOOKUP($B292,Insumos!$C:$G,2,FALSE))</f>
        <v>10731</v>
      </c>
      <c r="E292" s="57">
        <f>+IF(ISERROR(VLOOKUP($B292,Insumos!$C:$G,5,FALSE)),"",VLOOKUP($B292,Insumos!$C:$G,5,FALSE))</f>
        <v>1000</v>
      </c>
      <c r="F292" s="55" t="str">
        <f>+IF(ISERROR(VLOOKUP($B292,Insumos!$C:$G,4,FALSE)),"",VLOOKUP($B292,Insumos!$C:$G,4,FALSE))</f>
        <v>GRAMOS</v>
      </c>
      <c r="G292" s="150">
        <v>10.0</v>
      </c>
      <c r="H292" s="56">
        <f t="shared" si="12"/>
        <v>107.31</v>
      </c>
    </row>
    <row r="293">
      <c r="A293" s="53">
        <v>4.0</v>
      </c>
      <c r="B293" s="55" t="s">
        <v>380</v>
      </c>
      <c r="C293" s="55" t="str">
        <f>+IF(ISERROR(VLOOKUP($B293,Insumos!$C:$G,3,FALSE)),"",VLOOKUP($B293,Insumos!$C:$G,3,FALSE))</f>
        <v>GRAMOS</v>
      </c>
      <c r="D293" s="56">
        <f>+IF(ISERROR(VLOOKUP($B293,Insumos!$C:$G,2,FALSE)),"",VLOOKUP($B293,Insumos!$C:$G,2,FALSE))</f>
        <v>14790</v>
      </c>
      <c r="E293" s="57">
        <f>+IF(ISERROR(VLOOKUP($B293,Insumos!$C:$G,5,FALSE)),"",VLOOKUP($B293,Insumos!$C:$G,5,FALSE))</f>
        <v>1000</v>
      </c>
      <c r="F293" s="55" t="str">
        <f>+IF(ISERROR(VLOOKUP($B293,Insumos!$C:$G,4,FALSE)),"",VLOOKUP($B293,Insumos!$C:$G,4,FALSE))</f>
        <v>GRAMOS</v>
      </c>
      <c r="G293" s="150">
        <v>10.0</v>
      </c>
      <c r="H293" s="56">
        <f t="shared" si="12"/>
        <v>147.9</v>
      </c>
    </row>
    <row r="294">
      <c r="A294" s="53">
        <v>5.0</v>
      </c>
      <c r="B294" s="55" t="s">
        <v>381</v>
      </c>
      <c r="C294" s="55" t="str">
        <f>+IF(ISERROR(VLOOKUP($B294,Insumos!$C:$G,3,FALSE)),"",VLOOKUP($B294,Insumos!$C:$G,3,FALSE))</f>
        <v>GRAMOS</v>
      </c>
      <c r="D294" s="56">
        <f>+IF(ISERROR(VLOOKUP($B294,Insumos!$C:$G,2,FALSE)),"",VLOOKUP($B294,Insumos!$C:$G,2,FALSE))</f>
        <v>4437</v>
      </c>
      <c r="E294" s="57">
        <f>+IF(ISERROR(VLOOKUP($B294,Insumos!$C:$G,5,FALSE)),"",VLOOKUP($B294,Insumos!$C:$G,5,FALSE))</f>
        <v>260</v>
      </c>
      <c r="F294" s="55" t="str">
        <f>+IF(ISERROR(VLOOKUP($B294,Insumos!$C:$G,4,FALSE)),"",VLOOKUP($B294,Insumos!$C:$G,4,FALSE))</f>
        <v>GRAMOS</v>
      </c>
      <c r="G294" s="150">
        <v>10.0</v>
      </c>
      <c r="H294" s="56">
        <f t="shared" si="12"/>
        <v>170.65</v>
      </c>
    </row>
    <row r="295">
      <c r="A295" s="53">
        <v>6.0</v>
      </c>
      <c r="B295" s="467" t="s">
        <v>373</v>
      </c>
      <c r="C295" s="55" t="str">
        <f>+IF(ISERROR(VLOOKUP($B295,Insumos!$C:$G,3,FALSE)),"",VLOOKUP($B295,Insumos!$C:$G,3,FALSE))</f>
        <v>PORCION</v>
      </c>
      <c r="D295" s="56">
        <f>+IF(ISERROR(VLOOKUP($B295,Insumos!$C:$G,2,FALSE)),"",VLOOKUP($B295,Insumos!$C:$G,2,FALSE))</f>
        <v>909.14</v>
      </c>
      <c r="E295" s="57">
        <f>+IF(ISERROR(VLOOKUP($B295,Insumos!$C:$G,5,FALSE)),"",VLOOKUP($B295,Insumos!$C:$G,5,FALSE))</f>
        <v>1</v>
      </c>
      <c r="F295" s="55" t="str">
        <f>+IF(ISERROR(VLOOKUP($B295,Insumos!$C:$G,4,FALSE)),"",VLOOKUP($B295,Insumos!$C:$G,4,FALSE))</f>
        <v>PORCION</v>
      </c>
      <c r="G295" s="150">
        <v>1.0</v>
      </c>
      <c r="H295" s="56">
        <f t="shared" si="12"/>
        <v>909.14</v>
      </c>
    </row>
    <row r="296">
      <c r="A296" s="53">
        <v>7.0</v>
      </c>
      <c r="B296" s="195" t="s">
        <v>363</v>
      </c>
      <c r="C296" s="195" t="str">
        <f>+IF(ISERROR(VLOOKUP($B296,Insumos!$C:$G,3,FALSE)),"",VLOOKUP($B296,Insumos!$C:$G,3,FALSE))</f>
        <v>PORCION</v>
      </c>
      <c r="D296" s="196">
        <f>+IF(ISERROR(VLOOKUP($B296,Insumos!$C:$G,2,FALSE)),"",VLOOKUP($B296,Insumos!$C:$G,2,FALSE))</f>
        <v>93080.62</v>
      </c>
      <c r="E296" s="197">
        <f>+IF(ISERROR(VLOOKUP($B296,Insumos!$C:$G,5,FALSE)),"",VLOOKUP($B296,Insumos!$C:$G,5,FALSE))</f>
        <v>50</v>
      </c>
      <c r="F296" s="195" t="str">
        <f>+IF(ISERROR(VLOOKUP($B296,Insumos!$C:$G,4,FALSE)),"",VLOOKUP($B296,Insumos!$C:$G,4,FALSE))</f>
        <v>PORCION</v>
      </c>
      <c r="G296" s="469">
        <v>1.0</v>
      </c>
      <c r="H296" s="196">
        <f t="shared" si="12"/>
        <v>1861.61</v>
      </c>
    </row>
    <row r="297">
      <c r="A297" s="53">
        <v>8.0</v>
      </c>
      <c r="B297" s="195" t="s">
        <v>361</v>
      </c>
      <c r="C297" s="195" t="str">
        <f>+IF(ISERROR(VLOOKUP($B297,Insumos!$C:$G,3,FALSE)),"",VLOOKUP($B297,Insumos!$C:$G,3,FALSE))</f>
        <v>PORCION</v>
      </c>
      <c r="D297" s="196">
        <f>+IF(ISERROR(VLOOKUP($B297,Insumos!$C:$G,2,FALSE)),"",VLOOKUP($B297,Insumos!$C:$G,2,FALSE))</f>
        <v>45140.62</v>
      </c>
      <c r="E297" s="197">
        <f>+IF(ISERROR(VLOOKUP($B297,Insumos!$C:$G,5,FALSE)),"",VLOOKUP($B297,Insumos!$C:$G,5,FALSE))</f>
        <v>55</v>
      </c>
      <c r="F297" s="195" t="str">
        <f>+IF(ISERROR(VLOOKUP($B297,Insumos!$C:$G,4,FALSE)),"",VLOOKUP($B297,Insumos!$C:$G,4,FALSE))</f>
        <v>PORCION</v>
      </c>
      <c r="G297" s="469"/>
      <c r="H297" s="196">
        <f t="shared" si="12"/>
        <v>0</v>
      </c>
    </row>
    <row r="298">
      <c r="A298" s="53">
        <v>9.0</v>
      </c>
      <c r="B298" s="55" t="s">
        <v>399</v>
      </c>
      <c r="C298" s="55" t="str">
        <f>+IF(ISERROR(VLOOKUP($B298,Insumos!$C:$G,3,FALSE)),"",VLOOKUP($B298,Insumos!$C:$G,3,FALSE))</f>
        <v>PORCION</v>
      </c>
      <c r="D298" s="56">
        <f>+IF(ISERROR(VLOOKUP($B298,Insumos!$C:$G,2,FALSE)),"",VLOOKUP($B298,Insumos!$C:$G,2,FALSE))</f>
        <v>55.81</v>
      </c>
      <c r="E298" s="57">
        <f>+IF(ISERROR(VLOOKUP($B298,Insumos!$C:$G,5,FALSE)),"",VLOOKUP($B298,Insumos!$C:$G,5,FALSE))</f>
        <v>1</v>
      </c>
      <c r="F298" s="55" t="str">
        <f>+IF(ISERROR(VLOOKUP($B298,Insumos!$C:$G,4,FALSE)),"",VLOOKUP($B298,Insumos!$C:$G,4,FALSE))</f>
        <v>PORCION</v>
      </c>
      <c r="G298" s="147">
        <v>1.0</v>
      </c>
      <c r="H298" s="56">
        <f t="shared" si="12"/>
        <v>55.81</v>
      </c>
    </row>
    <row r="299">
      <c r="A299" s="53">
        <v>10.0</v>
      </c>
      <c r="B299" s="55" t="s">
        <v>401</v>
      </c>
      <c r="C299" s="55" t="str">
        <f>+IF(ISERROR(VLOOKUP($B299,Insumos!$C:$G,3,FALSE)),"",VLOOKUP($B299,Insumos!$C:$G,3,FALSE))</f>
        <v>UNIDAD</v>
      </c>
      <c r="D299" s="56">
        <f>+IF(ISERROR(VLOOKUP($B299,Insumos!$C:$G,2,FALSE)),"",VLOOKUP($B299,Insumos!$C:$G,2,FALSE))</f>
        <v>30</v>
      </c>
      <c r="E299" s="57">
        <f>+IF(ISERROR(VLOOKUP($B299,Insumos!$C:$G,5,FALSE)),"",VLOOKUP($B299,Insumos!$C:$G,5,FALSE))</f>
        <v>1</v>
      </c>
      <c r="F299" s="55" t="str">
        <f>+IF(ISERROR(VLOOKUP($B299,Insumos!$C:$G,4,FALSE)),"",VLOOKUP($B299,Insumos!$C:$G,4,FALSE))</f>
        <v>UNIDAD</v>
      </c>
      <c r="G299" s="141">
        <v>1.0</v>
      </c>
      <c r="H299" s="56">
        <f t="shared" si="12"/>
        <v>30</v>
      </c>
    </row>
    <row r="300">
      <c r="A300" s="53">
        <v>11.0</v>
      </c>
      <c r="B300" s="55" t="s">
        <v>400</v>
      </c>
      <c r="C300" s="55" t="str">
        <f>+IF(ISERROR(VLOOKUP($B300,Insumos!$C:$G,3,FALSE)),"",VLOOKUP($B300,Insumos!$C:$G,3,FALSE))</f>
        <v>UNIDAD</v>
      </c>
      <c r="D300" s="56">
        <f>+IF(ISERROR(VLOOKUP($B300,Insumos!$C:$G,2,FALSE)),"",VLOOKUP($B300,Insumos!$C:$G,2,FALSE))</f>
        <v>330</v>
      </c>
      <c r="E300" s="57">
        <f>+IF(ISERROR(VLOOKUP($B300,Insumos!$C:$G,5,FALSE)),"",VLOOKUP($B300,Insumos!$C:$G,5,FALSE))</f>
        <v>1</v>
      </c>
      <c r="F300" s="55" t="str">
        <f>+IF(ISERROR(VLOOKUP($B300,Insumos!$C:$G,4,FALSE)),"",VLOOKUP($B300,Insumos!$C:$G,4,FALSE))</f>
        <v>UNIDAD</v>
      </c>
      <c r="G300" s="141">
        <v>1.0</v>
      </c>
      <c r="H300" s="56">
        <f t="shared" si="12"/>
        <v>330</v>
      </c>
    </row>
    <row r="301">
      <c r="A301" s="53">
        <v>12.0</v>
      </c>
      <c r="B301" s="55" t="s">
        <v>435</v>
      </c>
      <c r="C301" s="55" t="str">
        <f>+IF(ISERROR(VLOOKUP($B301,Insumos!$C:$G,3,FALSE)),"",VLOOKUP($B301,Insumos!$C:$G,3,FALSE))</f>
        <v>UNIDAD</v>
      </c>
      <c r="D301" s="56">
        <f>+IF(ISERROR(VLOOKUP($B301,Insumos!$C:$G,2,FALSE)),"",VLOOKUP($B301,Insumos!$C:$G,2,FALSE))</f>
        <v>93</v>
      </c>
      <c r="E301" s="57">
        <f>+IF(ISERROR(VLOOKUP($B301,Insumos!$C:$G,5,FALSE)),"",VLOOKUP($B301,Insumos!$C:$G,5,FALSE))</f>
        <v>1</v>
      </c>
      <c r="F301" s="55" t="str">
        <f>+IF(ISERROR(VLOOKUP($B301,Insumos!$C:$G,4,FALSE)),"",VLOOKUP($B301,Insumos!$C:$G,4,FALSE))</f>
        <v>UNIDAD</v>
      </c>
      <c r="G301" s="141">
        <v>1.0</v>
      </c>
      <c r="H301" s="56">
        <f t="shared" si="12"/>
        <v>93</v>
      </c>
    </row>
    <row r="302">
      <c r="A302" s="53">
        <v>13.0</v>
      </c>
      <c r="B302" s="55" t="s">
        <v>436</v>
      </c>
      <c r="C302" s="55" t="str">
        <f>+IF(ISERROR(VLOOKUP($B302,Insumos!$C:$G,3,FALSE)),"",VLOOKUP($B302,Insumos!$C:$G,3,FALSE))</f>
        <v>UNIDAD</v>
      </c>
      <c r="D302" s="56">
        <f>+IF(ISERROR(VLOOKUP($B302,Insumos!$C:$G,2,FALSE)),"",VLOOKUP($B302,Insumos!$C:$G,2,FALSE))</f>
        <v>44</v>
      </c>
      <c r="E302" s="57">
        <f>+IF(ISERROR(VLOOKUP($B302,Insumos!$C:$G,5,FALSE)),"",VLOOKUP($B302,Insumos!$C:$G,5,FALSE))</f>
        <v>1</v>
      </c>
      <c r="F302" s="55" t="str">
        <f>+IF(ISERROR(VLOOKUP($B302,Insumos!$C:$G,4,FALSE)),"",VLOOKUP($B302,Insumos!$C:$G,4,FALSE))</f>
        <v>UNIDAD</v>
      </c>
      <c r="G302" s="141">
        <v>1.0</v>
      </c>
      <c r="H302" s="56">
        <f t="shared" si="12"/>
        <v>44</v>
      </c>
    </row>
    <row r="303">
      <c r="A303" s="53">
        <v>14.0</v>
      </c>
      <c r="B303" s="55" t="s">
        <v>315</v>
      </c>
      <c r="C303" s="55" t="str">
        <f>+IF(ISERROR(VLOOKUP($B303,Insumos!$C:$G,3,FALSE)),"",VLOOKUP($B303,Insumos!$C:$G,3,FALSE))</f>
        <v>UNIDAD</v>
      </c>
      <c r="D303" s="56">
        <f>+IF(ISERROR(VLOOKUP($B303,Insumos!$C:$G,2,FALSE)),"",VLOOKUP($B303,Insumos!$C:$G,2,FALSE))</f>
        <v>170</v>
      </c>
      <c r="E303" s="57">
        <f>+IF(ISERROR(VLOOKUP($B303,Insumos!$C:$G,5,FALSE)),"",VLOOKUP($B303,Insumos!$C:$G,5,FALSE))</f>
        <v>1</v>
      </c>
      <c r="F303" s="55" t="str">
        <f>+IF(ISERROR(VLOOKUP($B303,Insumos!$C:$G,4,FALSE)),"",VLOOKUP($B303,Insumos!$C:$G,4,FALSE))</f>
        <v>UNIDAD</v>
      </c>
      <c r="G303" s="141">
        <v>1.0</v>
      </c>
      <c r="H303" s="56">
        <f t="shared" si="12"/>
        <v>170</v>
      </c>
    </row>
    <row r="304">
      <c r="A304" s="53">
        <v>15.0</v>
      </c>
      <c r="B304" s="55" t="s">
        <v>410</v>
      </c>
      <c r="C304" s="55" t="str">
        <f>+IF(ISERROR(VLOOKUP($B304,Insumos!$C:$G,3,FALSE)),"",VLOOKUP($B304,Insumos!$C:$G,3,FALSE))</f>
        <v>UNIDAD</v>
      </c>
      <c r="D304" s="56">
        <f>+IF(ISERROR(VLOOKUP($B304,Insumos!$C:$G,2,FALSE)),"",VLOOKUP($B304,Insumos!$C:$G,2,FALSE))</f>
        <v>25</v>
      </c>
      <c r="E304" s="57">
        <f>+IF(ISERROR(VLOOKUP($B304,Insumos!$C:$G,5,FALSE)),"",VLOOKUP($B304,Insumos!$C:$G,5,FALSE))</f>
        <v>1</v>
      </c>
      <c r="F304" s="55" t="str">
        <f>+IF(ISERROR(VLOOKUP($B304,Insumos!$C:$G,4,FALSE)),"",VLOOKUP($B304,Insumos!$C:$G,4,FALSE))</f>
        <v>UNIDAD</v>
      </c>
      <c r="G304" s="141">
        <v>2.0</v>
      </c>
      <c r="H304" s="56">
        <f t="shared" si="12"/>
        <v>50</v>
      </c>
    </row>
    <row r="305">
      <c r="A305" s="53">
        <v>16.0</v>
      </c>
      <c r="B305" s="55"/>
      <c r="C305" s="55" t="str">
        <f>+IF(ISERROR(VLOOKUP($B305,Insumos!$C:$G,3,FALSE)),"",VLOOKUP($B305,Insumos!$C:$G,3,FALSE))</f>
        <v/>
      </c>
      <c r="D305" s="56" t="str">
        <f>+IF(ISERROR(VLOOKUP($B305,Insumos!$C:$G,2,FALSE)),"",VLOOKUP($B305,Insumos!$C:$G,2,FALSE))</f>
        <v/>
      </c>
      <c r="E305" s="57" t="str">
        <f>+IF(ISERROR(VLOOKUP($B305,Insumos!$C:$G,5,FALSE)),"",VLOOKUP($B305,Insumos!$C:$G,5,FALSE))</f>
        <v/>
      </c>
      <c r="F305" s="55" t="str">
        <f>+IF(ISERROR(VLOOKUP($B305,Insumos!$C:$G,4,FALSE)),"",VLOOKUP($B305,Insumos!$C:$G,4,FALSE))</f>
        <v/>
      </c>
      <c r="G305" s="141"/>
      <c r="H305" s="56">
        <f t="shared" si="12"/>
        <v>0</v>
      </c>
    </row>
    <row r="306">
      <c r="A306" s="53">
        <v>17.0</v>
      </c>
      <c r="B306" s="55"/>
      <c r="C306" s="55" t="str">
        <f>+IF(ISERROR(VLOOKUP($B306,Insumos!$C:$G,3,FALSE)),"",VLOOKUP($B306,Insumos!$C:$G,3,FALSE))</f>
        <v/>
      </c>
      <c r="D306" s="56" t="str">
        <f>+IF(ISERROR(VLOOKUP($B306,Insumos!$C:$G,2,FALSE)),"",VLOOKUP($B306,Insumos!$C:$G,2,FALSE))</f>
        <v/>
      </c>
      <c r="E306" s="57" t="str">
        <f>+IF(ISERROR(VLOOKUP($B306,Insumos!$C:$G,5,FALSE)),"",VLOOKUP($B306,Insumos!$C:$G,5,FALSE))</f>
        <v/>
      </c>
      <c r="F306" s="55" t="str">
        <f>+IF(ISERROR(VLOOKUP($B306,Insumos!$C:$G,4,FALSE)),"",VLOOKUP($B306,Insumos!$C:$G,4,FALSE))</f>
        <v/>
      </c>
      <c r="G306" s="141"/>
      <c r="H306" s="56">
        <f t="shared" si="12"/>
        <v>0</v>
      </c>
    </row>
    <row r="307">
      <c r="A307" s="42"/>
      <c r="B307" s="140"/>
      <c r="C307" s="41"/>
      <c r="D307" s="44"/>
      <c r="E307" s="45"/>
      <c r="F307" s="41"/>
      <c r="G307" s="67" t="s">
        <v>566</v>
      </c>
      <c r="H307" s="68">
        <f>+SUM(H290:H306)</f>
        <v>4388.8</v>
      </c>
    </row>
    <row r="308">
      <c r="A308" s="42"/>
      <c r="B308" s="140"/>
      <c r="C308" s="41"/>
      <c r="D308" s="44"/>
      <c r="E308" s="45"/>
      <c r="F308" s="41"/>
      <c r="G308" s="67" t="s">
        <v>569</v>
      </c>
      <c r="H308" s="142">
        <f>+H307/10</f>
        <v>438.88</v>
      </c>
    </row>
    <row r="309">
      <c r="A309" s="42"/>
      <c r="B309" s="140"/>
      <c r="C309" s="41"/>
      <c r="D309" s="44"/>
      <c r="E309" s="45"/>
      <c r="F309" s="41"/>
      <c r="G309" s="67" t="s">
        <v>570</v>
      </c>
      <c r="H309" s="143">
        <f>(H307+H308)*1.19</f>
        <v>5744.9392</v>
      </c>
    </row>
    <row r="310">
      <c r="A310" s="42"/>
      <c r="B310" s="140"/>
      <c r="C310" s="41"/>
      <c r="D310" s="44"/>
      <c r="E310" s="45"/>
      <c r="F310" s="41"/>
      <c r="G310" s="67" t="s">
        <v>571</v>
      </c>
      <c r="H310" s="144">
        <f>+H309/H311</f>
        <v>0.3195183092</v>
      </c>
    </row>
    <row r="311">
      <c r="A311" s="42"/>
      <c r="B311" s="140"/>
      <c r="C311" s="41"/>
      <c r="D311" s="44"/>
      <c r="E311" s="45"/>
      <c r="F311" s="41"/>
      <c r="G311" s="67" t="s">
        <v>572</v>
      </c>
      <c r="H311" s="145">
        <f>SUM(14990+2990)</f>
        <v>17980</v>
      </c>
    </row>
    <row r="312">
      <c r="B312" s="465"/>
      <c r="G312" s="31"/>
    </row>
    <row r="313">
      <c r="B313" s="465"/>
      <c r="G313" s="31"/>
    </row>
    <row r="314">
      <c r="B314" s="465"/>
      <c r="G314" s="31"/>
    </row>
    <row r="315">
      <c r="A315" s="138" t="s">
        <v>562</v>
      </c>
      <c r="B315" s="139" t="s">
        <v>1162</v>
      </c>
      <c r="C315" s="34"/>
      <c r="D315" s="35"/>
      <c r="E315" s="36"/>
      <c r="F315" s="37"/>
      <c r="G315" s="38"/>
      <c r="H315" s="35"/>
    </row>
    <row r="316">
      <c r="A316" s="42"/>
      <c r="B316" s="140"/>
      <c r="C316" s="42"/>
      <c r="D316" s="44"/>
      <c r="E316" s="45"/>
      <c r="F316" s="42"/>
      <c r="G316" s="46"/>
      <c r="H316" s="44"/>
    </row>
    <row r="317">
      <c r="A317" s="48" t="s">
        <v>476</v>
      </c>
      <c r="B317" s="48" t="s">
        <v>477</v>
      </c>
      <c r="C317" s="48" t="s">
        <v>478</v>
      </c>
      <c r="D317" s="49" t="s">
        <v>564</v>
      </c>
      <c r="E317" s="50" t="s">
        <v>10</v>
      </c>
      <c r="F317" s="48" t="s">
        <v>480</v>
      </c>
      <c r="G317" s="51" t="s">
        <v>481</v>
      </c>
      <c r="H317" s="49" t="s">
        <v>565</v>
      </c>
    </row>
    <row r="318">
      <c r="A318" s="53">
        <v>1.0</v>
      </c>
      <c r="B318" s="55" t="s">
        <v>168</v>
      </c>
      <c r="C318" s="55" t="str">
        <f>+IF(ISERROR(VLOOKUP($B318,Insumos!$C:$G,3,FALSE)),"",VLOOKUP($B318,Insumos!$C:$G,3,FALSE))</f>
        <v>GRAMOS</v>
      </c>
      <c r="D318" s="56">
        <f>+IF(ISERROR(VLOOKUP($B318,Insumos!$C:$G,2,FALSE)),"",VLOOKUP($B318,Insumos!$C:$G,2,FALSE))</f>
        <v>1681</v>
      </c>
      <c r="E318" s="57">
        <f>+IF(ISERROR(VLOOKUP($B318,Insumos!$C:$G,5,FALSE)),"",VLOOKUP($B318,Insumos!$C:$G,5,FALSE))</f>
        <v>800</v>
      </c>
      <c r="F318" s="55" t="str">
        <f>+IF(ISERROR(VLOOKUP($B318,Insumos!$C:$G,4,FALSE)),"",VLOOKUP($B318,Insumos!$C:$G,4,FALSE))</f>
        <v>GRAMOS</v>
      </c>
      <c r="G318" s="147">
        <v>60.0</v>
      </c>
      <c r="H318" s="56">
        <f t="shared" ref="H318:H332" si="13">IF(ISERROR(ROUND(+D318/E318*G318,2)),0,ROUND(+D318/E318*G318,2))</f>
        <v>126.08</v>
      </c>
    </row>
    <row r="319">
      <c r="A319" s="53">
        <v>2.0</v>
      </c>
      <c r="B319" s="55" t="s">
        <v>382</v>
      </c>
      <c r="C319" s="55" t="str">
        <f>+IF(ISERROR(VLOOKUP($B319,Insumos!$C:$G,3,FALSE)),"",VLOOKUP($B319,Insumos!$C:$G,3,FALSE))</f>
        <v>GRAMOS</v>
      </c>
      <c r="D319" s="56">
        <f>+IF(ISERROR(VLOOKUP($B319,Insumos!$C:$G,2,FALSE)),"",VLOOKUP($B319,Insumos!$C:$G,2,FALSE))</f>
        <v>4857</v>
      </c>
      <c r="E319" s="57">
        <f>+IF(ISERROR(VLOOKUP($B319,Insumos!$C:$G,5,FALSE)),"",VLOOKUP($B319,Insumos!$C:$G,5,FALSE))</f>
        <v>1000</v>
      </c>
      <c r="F319" s="55" t="str">
        <f>+IF(ISERROR(VLOOKUP($B319,Insumos!$C:$G,4,FALSE)),"",VLOOKUP($B319,Insumos!$C:$G,4,FALSE))</f>
        <v>GRAMOS</v>
      </c>
      <c r="G319" s="151">
        <v>20.0</v>
      </c>
      <c r="H319" s="56">
        <f t="shared" si="13"/>
        <v>97.14</v>
      </c>
    </row>
    <row r="320">
      <c r="A320" s="53">
        <v>3.0</v>
      </c>
      <c r="B320" s="55" t="s">
        <v>265</v>
      </c>
      <c r="C320" s="55" t="str">
        <f>+IF(ISERROR(VLOOKUP($B320,Insumos!$C:$G,3,FALSE)),"",VLOOKUP($B320,Insumos!$C:$G,3,FALSE))</f>
        <v>GRAMOS</v>
      </c>
      <c r="D320" s="56">
        <f>+IF(ISERROR(VLOOKUP($B320,Insumos!$C:$G,2,FALSE)),"",VLOOKUP($B320,Insumos!$C:$G,2,FALSE))</f>
        <v>5866</v>
      </c>
      <c r="E320" s="57">
        <f>+IF(ISERROR(VLOOKUP($B320,Insumos!$C:$G,5,FALSE)),"",VLOOKUP($B320,Insumos!$C:$G,5,FALSE))</f>
        <v>1000</v>
      </c>
      <c r="F320" s="55" t="str">
        <f>+IF(ISERROR(VLOOKUP($B320,Insumos!$C:$G,4,FALSE)),"",VLOOKUP($B320,Insumos!$C:$G,4,FALSE))</f>
        <v>GRAMOS</v>
      </c>
      <c r="G320" s="147">
        <v>50.0</v>
      </c>
      <c r="H320" s="56">
        <f t="shared" si="13"/>
        <v>293.3</v>
      </c>
    </row>
    <row r="321">
      <c r="A321" s="53">
        <v>4.0</v>
      </c>
      <c r="B321" s="55" t="s">
        <v>100</v>
      </c>
      <c r="C321" s="55" t="str">
        <f>+IF(ISERROR(VLOOKUP($B321,Insumos!$C:$G,3,FALSE)),"",VLOOKUP($B321,Insumos!$C:$G,3,FALSE))</f>
        <v>GRAMOS</v>
      </c>
      <c r="D321" s="56">
        <f>+IF(ISERROR(VLOOKUP($B321,Insumos!$C:$G,2,FALSE)),"",VLOOKUP($B321,Insumos!$C:$G,2,FALSE))</f>
        <v>2900</v>
      </c>
      <c r="E321" s="57">
        <f>+IF(ISERROR(VLOOKUP($B321,Insumos!$C:$G,5,FALSE)),"",VLOOKUP($B321,Insumos!$C:$G,5,FALSE))</f>
        <v>1000</v>
      </c>
      <c r="F321" s="55" t="str">
        <f>+IF(ISERROR(VLOOKUP($B321,Insumos!$C:$G,4,FALSE)),"",VLOOKUP($B321,Insumos!$C:$G,4,FALSE))</f>
        <v>GRAMOS</v>
      </c>
      <c r="G321" s="147">
        <v>15.0</v>
      </c>
      <c r="H321" s="56">
        <f t="shared" si="13"/>
        <v>43.5</v>
      </c>
    </row>
    <row r="322">
      <c r="A322" s="53">
        <v>5.0</v>
      </c>
      <c r="B322" s="55" t="s">
        <v>383</v>
      </c>
      <c r="C322" s="55" t="str">
        <f>+IF(ISERROR(VLOOKUP($B322,Insumos!$C:$G,3,FALSE)),"",VLOOKUP($B322,Insumos!$C:$G,3,FALSE))</f>
        <v>GRAMOS</v>
      </c>
      <c r="D322" s="56">
        <f>+IF(ISERROR(VLOOKUP($B322,Insumos!$C:$G,2,FALSE)),"",VLOOKUP($B322,Insumos!$C:$G,2,FALSE))</f>
        <v>5790</v>
      </c>
      <c r="E322" s="57">
        <f>+IF(ISERROR(VLOOKUP($B322,Insumos!$C:$G,5,FALSE)),"",VLOOKUP($B322,Insumos!$C:$G,5,FALSE))</f>
        <v>3000</v>
      </c>
      <c r="F322" s="55" t="str">
        <f>+IF(ISERROR(VLOOKUP($B322,Insumos!$C:$G,4,FALSE)),"",VLOOKUP($B322,Insumos!$C:$G,4,FALSE))</f>
        <v>GRAMOS</v>
      </c>
      <c r="G322" s="147">
        <v>15.0</v>
      </c>
      <c r="H322" s="56">
        <f t="shared" si="13"/>
        <v>28.95</v>
      </c>
    </row>
    <row r="323">
      <c r="A323" s="53">
        <v>6.0</v>
      </c>
      <c r="B323" s="55" t="s">
        <v>115</v>
      </c>
      <c r="C323" s="55" t="str">
        <f>+IF(ISERROR(VLOOKUP($B323,Insumos!$C:$G,3,FALSE)),"",VLOOKUP($B323,Insumos!$C:$G,3,FALSE))</f>
        <v>GRAMOS</v>
      </c>
      <c r="D323" s="56">
        <f>+IF(ISERROR(VLOOKUP($B323,Insumos!$C:$G,2,FALSE)),"",VLOOKUP($B323,Insumos!$C:$G,2,FALSE))</f>
        <v>2941.176471</v>
      </c>
      <c r="E323" s="57">
        <f>+IF(ISERROR(VLOOKUP($B323,Insumos!$C:$G,5,FALSE)),"",VLOOKUP($B323,Insumos!$C:$G,5,FALSE))</f>
        <v>500</v>
      </c>
      <c r="F323" s="55" t="str">
        <f>+IF(ISERROR(VLOOKUP($B323,Insumos!$C:$G,4,FALSE)),"",VLOOKUP($B323,Insumos!$C:$G,4,FALSE))</f>
        <v>GRAMOS</v>
      </c>
      <c r="G323" s="147">
        <v>0.5</v>
      </c>
      <c r="H323" s="56">
        <f t="shared" si="13"/>
        <v>2.94</v>
      </c>
    </row>
    <row r="324">
      <c r="A324" s="53">
        <v>7.0</v>
      </c>
      <c r="B324" s="467" t="s">
        <v>370</v>
      </c>
      <c r="C324" s="55" t="str">
        <f>+IF(ISERROR(VLOOKUP($B324,Insumos!$C:$G,3,FALSE)),"",VLOOKUP($B324,Insumos!$C:$G,3,FALSE))</f>
        <v>PORCION</v>
      </c>
      <c r="D324" s="56">
        <f>+IF(ISERROR(VLOOKUP($B324,Insumos!$C:$G,2,FALSE)),"",VLOOKUP($B324,Insumos!$C:$G,2,FALSE))</f>
        <v>1793.34</v>
      </c>
      <c r="E324" s="57">
        <f>+IF(ISERROR(VLOOKUP($B324,Insumos!$C:$G,5,FALSE)),"",VLOOKUP($B324,Insumos!$C:$G,5,FALSE))</f>
        <v>4</v>
      </c>
      <c r="F324" s="55" t="str">
        <f>+IF(ISERROR(VLOOKUP($B324,Insumos!$C:$G,4,FALSE)),"",VLOOKUP($B324,Insumos!$C:$G,4,FALSE))</f>
        <v>PORCION</v>
      </c>
      <c r="G324" s="147">
        <v>0.0</v>
      </c>
      <c r="H324" s="56">
        <f t="shared" si="13"/>
        <v>0</v>
      </c>
    </row>
    <row r="325">
      <c r="A325" s="53">
        <v>8.0</v>
      </c>
      <c r="B325" s="195" t="s">
        <v>363</v>
      </c>
      <c r="C325" s="195" t="str">
        <f>+IF(ISERROR(VLOOKUP($B325,Insumos!$C:$G,3,FALSE)),"",VLOOKUP($B325,Insumos!$C:$G,3,FALSE))</f>
        <v>PORCION</v>
      </c>
      <c r="D325" s="196">
        <f>+IF(ISERROR(VLOOKUP($B325,Insumos!$C:$G,2,FALSE)),"",VLOOKUP($B325,Insumos!$C:$G,2,FALSE))</f>
        <v>93080.62</v>
      </c>
      <c r="E325" s="197">
        <f>+IF(ISERROR(VLOOKUP($B325,Insumos!$C:$G,5,FALSE)),"",VLOOKUP($B325,Insumos!$C:$G,5,FALSE))</f>
        <v>50</v>
      </c>
      <c r="F325" s="195" t="str">
        <f>+IF(ISERROR(VLOOKUP($B325,Insumos!$C:$G,4,FALSE)),"",VLOOKUP($B325,Insumos!$C:$G,4,FALSE))</f>
        <v>PORCION</v>
      </c>
      <c r="G325" s="470">
        <v>1.0</v>
      </c>
      <c r="H325" s="196">
        <f t="shared" si="13"/>
        <v>1861.61</v>
      </c>
    </row>
    <row r="326">
      <c r="A326" s="53">
        <v>9.0</v>
      </c>
      <c r="B326" s="195" t="s">
        <v>361</v>
      </c>
      <c r="C326" s="195" t="str">
        <f>+IF(ISERROR(VLOOKUP($B326,Insumos!$C:$G,3,FALSE)),"",VLOOKUP($B326,Insumos!$C:$G,3,FALSE))</f>
        <v>PORCION</v>
      </c>
      <c r="D326" s="196">
        <f>+IF(ISERROR(VLOOKUP($B326,Insumos!$C:$G,2,FALSE)),"",VLOOKUP($B326,Insumos!$C:$G,2,FALSE))</f>
        <v>45140.62</v>
      </c>
      <c r="E326" s="197">
        <f>+IF(ISERROR(VLOOKUP($B326,Insumos!$C:$G,5,FALSE)),"",VLOOKUP($B326,Insumos!$C:$G,5,FALSE))</f>
        <v>55</v>
      </c>
      <c r="F326" s="195" t="str">
        <f>+IF(ISERROR(VLOOKUP($B326,Insumos!$C:$G,4,FALSE)),"",VLOOKUP($B326,Insumos!$C:$G,4,FALSE))</f>
        <v>PORCION</v>
      </c>
      <c r="G326" s="470"/>
      <c r="H326" s="196">
        <f t="shared" si="13"/>
        <v>0</v>
      </c>
    </row>
    <row r="327">
      <c r="A327" s="53">
        <v>10.0</v>
      </c>
      <c r="B327" s="55" t="s">
        <v>401</v>
      </c>
      <c r="C327" s="55" t="str">
        <f>+IF(ISERROR(VLOOKUP($B327,Insumos!$C:$G,3,FALSE)),"",VLOOKUP($B327,Insumos!$C:$G,3,FALSE))</f>
        <v>UNIDAD</v>
      </c>
      <c r="D327" s="56">
        <f>+IF(ISERROR(VLOOKUP($B327,Insumos!$C:$G,2,FALSE)),"",VLOOKUP($B327,Insumos!$C:$G,2,FALSE))</f>
        <v>30</v>
      </c>
      <c r="E327" s="57">
        <f>+IF(ISERROR(VLOOKUP($B327,Insumos!$C:$G,5,FALSE)),"",VLOOKUP($B327,Insumos!$C:$G,5,FALSE))</f>
        <v>1</v>
      </c>
      <c r="F327" s="55" t="str">
        <f>+IF(ISERROR(VLOOKUP($B327,Insumos!$C:$G,4,FALSE)),"",VLOOKUP($B327,Insumos!$C:$G,4,FALSE))</f>
        <v>UNIDAD</v>
      </c>
      <c r="G327" s="141">
        <v>1.0</v>
      </c>
      <c r="H327" s="56">
        <f t="shared" si="13"/>
        <v>30</v>
      </c>
    </row>
    <row r="328">
      <c r="A328" s="53">
        <v>11.0</v>
      </c>
      <c r="B328" s="55" t="s">
        <v>400</v>
      </c>
      <c r="C328" s="55" t="str">
        <f>+IF(ISERROR(VLOOKUP($B328,Insumos!$C:$G,3,FALSE)),"",VLOOKUP($B328,Insumos!$C:$G,3,FALSE))</f>
        <v>UNIDAD</v>
      </c>
      <c r="D328" s="56">
        <f>+IF(ISERROR(VLOOKUP($B328,Insumos!$C:$G,2,FALSE)),"",VLOOKUP($B328,Insumos!$C:$G,2,FALSE))</f>
        <v>330</v>
      </c>
      <c r="E328" s="57">
        <f>+IF(ISERROR(VLOOKUP($B328,Insumos!$C:$G,5,FALSE)),"",VLOOKUP($B328,Insumos!$C:$G,5,FALSE))</f>
        <v>1</v>
      </c>
      <c r="F328" s="55" t="str">
        <f>+IF(ISERROR(VLOOKUP($B328,Insumos!$C:$G,4,FALSE)),"",VLOOKUP($B328,Insumos!$C:$G,4,FALSE))</f>
        <v>UNIDAD</v>
      </c>
      <c r="G328" s="141">
        <v>1.0</v>
      </c>
      <c r="H328" s="56">
        <f t="shared" si="13"/>
        <v>330</v>
      </c>
    </row>
    <row r="329">
      <c r="A329" s="53">
        <v>12.0</v>
      </c>
      <c r="B329" s="55" t="s">
        <v>435</v>
      </c>
      <c r="C329" s="55" t="str">
        <f>+IF(ISERROR(VLOOKUP($B329,Insumos!$C:$G,3,FALSE)),"",VLOOKUP($B329,Insumos!$C:$G,3,FALSE))</f>
        <v>UNIDAD</v>
      </c>
      <c r="D329" s="56">
        <f>+IF(ISERROR(VLOOKUP($B329,Insumos!$C:$G,2,FALSE)),"",VLOOKUP($B329,Insumos!$C:$G,2,FALSE))</f>
        <v>93</v>
      </c>
      <c r="E329" s="57">
        <f>+IF(ISERROR(VLOOKUP($B329,Insumos!$C:$G,5,FALSE)),"",VLOOKUP($B329,Insumos!$C:$G,5,FALSE))</f>
        <v>1</v>
      </c>
      <c r="F329" s="55" t="str">
        <f>+IF(ISERROR(VLOOKUP($B329,Insumos!$C:$G,4,FALSE)),"",VLOOKUP($B329,Insumos!$C:$G,4,FALSE))</f>
        <v>UNIDAD</v>
      </c>
      <c r="G329" s="141">
        <v>1.0</v>
      </c>
      <c r="H329" s="56">
        <f t="shared" si="13"/>
        <v>93</v>
      </c>
    </row>
    <row r="330">
      <c r="A330" s="53">
        <v>13.0</v>
      </c>
      <c r="B330" s="55" t="s">
        <v>436</v>
      </c>
      <c r="C330" s="55" t="str">
        <f>+IF(ISERROR(VLOOKUP($B330,Insumos!$C:$G,3,FALSE)),"",VLOOKUP($B330,Insumos!$C:$G,3,FALSE))</f>
        <v>UNIDAD</v>
      </c>
      <c r="D330" s="56">
        <f>+IF(ISERROR(VLOOKUP($B330,Insumos!$C:$G,2,FALSE)),"",VLOOKUP($B330,Insumos!$C:$G,2,FALSE))</f>
        <v>44</v>
      </c>
      <c r="E330" s="57">
        <f>+IF(ISERROR(VLOOKUP($B330,Insumos!$C:$G,5,FALSE)),"",VLOOKUP($B330,Insumos!$C:$G,5,FALSE))</f>
        <v>1</v>
      </c>
      <c r="F330" s="55" t="str">
        <f>+IF(ISERROR(VLOOKUP($B330,Insumos!$C:$G,4,FALSE)),"",VLOOKUP($B330,Insumos!$C:$G,4,FALSE))</f>
        <v>UNIDAD</v>
      </c>
      <c r="G330" s="141">
        <v>1.0</v>
      </c>
      <c r="H330" s="56">
        <f t="shared" si="13"/>
        <v>44</v>
      </c>
    </row>
    <row r="331">
      <c r="A331" s="53">
        <v>14.0</v>
      </c>
      <c r="B331" s="55" t="s">
        <v>315</v>
      </c>
      <c r="C331" s="55" t="str">
        <f>+IF(ISERROR(VLOOKUP($B331,Insumos!$C:$G,3,FALSE)),"",VLOOKUP($B331,Insumos!$C:$G,3,FALSE))</f>
        <v>UNIDAD</v>
      </c>
      <c r="D331" s="56">
        <f>+IF(ISERROR(VLOOKUP($B331,Insumos!$C:$G,2,FALSE)),"",VLOOKUP($B331,Insumos!$C:$G,2,FALSE))</f>
        <v>170</v>
      </c>
      <c r="E331" s="57">
        <f>+IF(ISERROR(VLOOKUP($B331,Insumos!$C:$G,5,FALSE)),"",VLOOKUP($B331,Insumos!$C:$G,5,FALSE))</f>
        <v>1</v>
      </c>
      <c r="F331" s="55" t="str">
        <f>+IF(ISERROR(VLOOKUP($B331,Insumos!$C:$G,4,FALSE)),"",VLOOKUP($B331,Insumos!$C:$G,4,FALSE))</f>
        <v>UNIDAD</v>
      </c>
      <c r="G331" s="141">
        <v>1.0</v>
      </c>
      <c r="H331" s="56">
        <f t="shared" si="13"/>
        <v>170</v>
      </c>
    </row>
    <row r="332">
      <c r="A332" s="53">
        <v>15.0</v>
      </c>
      <c r="B332" s="55" t="s">
        <v>410</v>
      </c>
      <c r="C332" s="55" t="str">
        <f>+IF(ISERROR(VLOOKUP($B332,Insumos!$C:$G,3,FALSE)),"",VLOOKUP($B332,Insumos!$C:$G,3,FALSE))</f>
        <v>UNIDAD</v>
      </c>
      <c r="D332" s="56">
        <f>+IF(ISERROR(VLOOKUP($B332,Insumos!$C:$G,2,FALSE)),"",VLOOKUP($B332,Insumos!$C:$G,2,FALSE))</f>
        <v>25</v>
      </c>
      <c r="E332" s="57">
        <f>+IF(ISERROR(VLOOKUP($B332,Insumos!$C:$G,5,FALSE)),"",VLOOKUP($B332,Insumos!$C:$G,5,FALSE))</f>
        <v>1</v>
      </c>
      <c r="F332" s="55" t="str">
        <f>+IF(ISERROR(VLOOKUP($B332,Insumos!$C:$G,4,FALSE)),"",VLOOKUP($B332,Insumos!$C:$G,4,FALSE))</f>
        <v>UNIDAD</v>
      </c>
      <c r="G332" s="141">
        <v>2.0</v>
      </c>
      <c r="H332" s="56">
        <f t="shared" si="13"/>
        <v>50</v>
      </c>
    </row>
    <row r="333">
      <c r="A333" s="42"/>
      <c r="B333" s="140"/>
      <c r="C333" s="41"/>
      <c r="D333" s="44"/>
      <c r="E333" s="45"/>
      <c r="F333" s="41"/>
      <c r="G333" s="67" t="s">
        <v>566</v>
      </c>
      <c r="H333" s="68">
        <f>+SUM(H318:H332)</f>
        <v>3170.52</v>
      </c>
    </row>
    <row r="334">
      <c r="A334" s="42"/>
      <c r="B334" s="140"/>
      <c r="C334" s="41"/>
      <c r="D334" s="44"/>
      <c r="E334" s="45"/>
      <c r="F334" s="41"/>
      <c r="G334" s="67" t="s">
        <v>569</v>
      </c>
      <c r="H334" s="142">
        <f>+H333/10</f>
        <v>317.052</v>
      </c>
    </row>
    <row r="335">
      <c r="A335" s="42"/>
      <c r="B335" s="140"/>
      <c r="C335" s="41"/>
      <c r="D335" s="44"/>
      <c r="E335" s="45"/>
      <c r="F335" s="41"/>
      <c r="G335" s="67" t="s">
        <v>570</v>
      </c>
      <c r="H335" s="143">
        <f>(H333+H334)*1.19</f>
        <v>4150.21068</v>
      </c>
    </row>
    <row r="336">
      <c r="A336" s="42"/>
      <c r="B336" s="140"/>
      <c r="C336" s="41"/>
      <c r="D336" s="44"/>
      <c r="E336" s="45"/>
      <c r="F336" s="41"/>
      <c r="G336" s="67" t="s">
        <v>571</v>
      </c>
      <c r="H336" s="144">
        <f>+H335/H337</f>
        <v>0.2646818036</v>
      </c>
    </row>
    <row r="337">
      <c r="A337" s="42"/>
      <c r="B337" s="140"/>
      <c r="C337" s="41"/>
      <c r="D337" s="44"/>
      <c r="E337" s="45"/>
      <c r="F337" s="41"/>
      <c r="G337" s="67" t="s">
        <v>572</v>
      </c>
      <c r="H337" s="145">
        <f>SUM(13990+1690)</f>
        <v>15680</v>
      </c>
    </row>
    <row r="338">
      <c r="B338" s="465"/>
      <c r="G338" s="31"/>
    </row>
    <row r="339">
      <c r="B339" s="465"/>
      <c r="G339" s="31"/>
    </row>
    <row r="340">
      <c r="B340" s="465"/>
      <c r="G340" s="31"/>
    </row>
    <row r="341">
      <c r="A341" s="138" t="s">
        <v>562</v>
      </c>
      <c r="B341" s="139" t="s">
        <v>1163</v>
      </c>
      <c r="C341" s="34"/>
      <c r="D341" s="35"/>
      <c r="E341" s="36"/>
      <c r="F341" s="37"/>
      <c r="G341" s="38"/>
      <c r="H341" s="35"/>
    </row>
    <row r="342">
      <c r="A342" s="42"/>
      <c r="B342" s="140"/>
      <c r="C342" s="42"/>
      <c r="D342" s="44"/>
      <c r="E342" s="45"/>
      <c r="F342" s="42"/>
      <c r="G342" s="46"/>
      <c r="H342" s="44"/>
    </row>
    <row r="343">
      <c r="A343" s="48" t="s">
        <v>476</v>
      </c>
      <c r="B343" s="48" t="s">
        <v>477</v>
      </c>
      <c r="C343" s="48" t="s">
        <v>478</v>
      </c>
      <c r="D343" s="49" t="s">
        <v>564</v>
      </c>
      <c r="E343" s="50" t="s">
        <v>10</v>
      </c>
      <c r="F343" s="48" t="s">
        <v>480</v>
      </c>
      <c r="G343" s="51" t="s">
        <v>481</v>
      </c>
      <c r="H343" s="49" t="s">
        <v>565</v>
      </c>
    </row>
    <row r="344">
      <c r="A344" s="53">
        <v>1.0</v>
      </c>
      <c r="B344" s="55" t="s">
        <v>168</v>
      </c>
      <c r="C344" s="55" t="str">
        <f>+IF(ISERROR(VLOOKUP($B344,Insumos!$C:$G,3,FALSE)),"",VLOOKUP($B344,Insumos!$C:$G,3,FALSE))</f>
        <v>GRAMOS</v>
      </c>
      <c r="D344" s="56">
        <f>+IF(ISERROR(VLOOKUP($B344,Insumos!$C:$G,2,FALSE)),"",VLOOKUP($B344,Insumos!$C:$G,2,FALSE))</f>
        <v>1681</v>
      </c>
      <c r="E344" s="57">
        <f>+IF(ISERROR(VLOOKUP($B344,Insumos!$C:$G,5,FALSE)),"",VLOOKUP($B344,Insumos!$C:$G,5,FALSE))</f>
        <v>800</v>
      </c>
      <c r="F344" s="55" t="str">
        <f>+IF(ISERROR(VLOOKUP($B344,Insumos!$C:$G,4,FALSE)),"",VLOOKUP($B344,Insumos!$C:$G,4,FALSE))</f>
        <v>GRAMOS</v>
      </c>
      <c r="G344" s="147">
        <v>60.0</v>
      </c>
      <c r="H344" s="56">
        <f t="shared" ref="H344:H358" si="14">IF(ISERROR(ROUND(+D344/E344*G344,2)),0,ROUND(+D344/E344*G344,2))</f>
        <v>126.08</v>
      </c>
    </row>
    <row r="345">
      <c r="A345" s="53">
        <v>2.0</v>
      </c>
      <c r="B345" s="55" t="s">
        <v>382</v>
      </c>
      <c r="C345" s="55" t="str">
        <f>+IF(ISERROR(VLOOKUP($B345,Insumos!$C:$G,3,FALSE)),"",VLOOKUP($B345,Insumos!$C:$G,3,FALSE))</f>
        <v>GRAMOS</v>
      </c>
      <c r="D345" s="56">
        <f>+IF(ISERROR(VLOOKUP($B345,Insumos!$C:$G,2,FALSE)),"",VLOOKUP($B345,Insumos!$C:$G,2,FALSE))</f>
        <v>4857</v>
      </c>
      <c r="E345" s="57">
        <f>+IF(ISERROR(VLOOKUP($B345,Insumos!$C:$G,5,FALSE)),"",VLOOKUP($B345,Insumos!$C:$G,5,FALSE))</f>
        <v>1000</v>
      </c>
      <c r="F345" s="55" t="str">
        <f>+IF(ISERROR(VLOOKUP($B345,Insumos!$C:$G,4,FALSE)),"",VLOOKUP($B345,Insumos!$C:$G,4,FALSE))</f>
        <v>GRAMOS</v>
      </c>
      <c r="G345" s="151">
        <v>20.0</v>
      </c>
      <c r="H345" s="56">
        <f t="shared" si="14"/>
        <v>97.14</v>
      </c>
    </row>
    <row r="346">
      <c r="A346" s="53">
        <v>3.0</v>
      </c>
      <c r="B346" s="55" t="s">
        <v>265</v>
      </c>
      <c r="C346" s="55" t="str">
        <f>+IF(ISERROR(VLOOKUP($B346,Insumos!$C:$G,3,FALSE)),"",VLOOKUP($B346,Insumos!$C:$G,3,FALSE))</f>
        <v>GRAMOS</v>
      </c>
      <c r="D346" s="56">
        <f>+IF(ISERROR(VLOOKUP($B346,Insumos!$C:$G,2,FALSE)),"",VLOOKUP($B346,Insumos!$C:$G,2,FALSE))</f>
        <v>5866</v>
      </c>
      <c r="E346" s="57">
        <f>+IF(ISERROR(VLOOKUP($B346,Insumos!$C:$G,5,FALSE)),"",VLOOKUP($B346,Insumos!$C:$G,5,FALSE))</f>
        <v>1000</v>
      </c>
      <c r="F346" s="55" t="str">
        <f>+IF(ISERROR(VLOOKUP($B346,Insumos!$C:$G,4,FALSE)),"",VLOOKUP($B346,Insumos!$C:$G,4,FALSE))</f>
        <v>GRAMOS</v>
      </c>
      <c r="G346" s="147">
        <v>50.0</v>
      </c>
      <c r="H346" s="56">
        <f t="shared" si="14"/>
        <v>293.3</v>
      </c>
    </row>
    <row r="347">
      <c r="A347" s="53">
        <v>4.0</v>
      </c>
      <c r="B347" s="55" t="s">
        <v>100</v>
      </c>
      <c r="C347" s="55" t="str">
        <f>+IF(ISERROR(VLOOKUP($B347,Insumos!$C:$G,3,FALSE)),"",VLOOKUP($B347,Insumos!$C:$G,3,FALSE))</f>
        <v>GRAMOS</v>
      </c>
      <c r="D347" s="56">
        <f>+IF(ISERROR(VLOOKUP($B347,Insumos!$C:$G,2,FALSE)),"",VLOOKUP($B347,Insumos!$C:$G,2,FALSE))</f>
        <v>2900</v>
      </c>
      <c r="E347" s="57">
        <f>+IF(ISERROR(VLOOKUP($B347,Insumos!$C:$G,5,FALSE)),"",VLOOKUP($B347,Insumos!$C:$G,5,FALSE))</f>
        <v>1000</v>
      </c>
      <c r="F347" s="55" t="str">
        <f>+IF(ISERROR(VLOOKUP($B347,Insumos!$C:$G,4,FALSE)),"",VLOOKUP($B347,Insumos!$C:$G,4,FALSE))</f>
        <v>GRAMOS</v>
      </c>
      <c r="G347" s="147">
        <v>15.0</v>
      </c>
      <c r="H347" s="56">
        <f t="shared" si="14"/>
        <v>43.5</v>
      </c>
    </row>
    <row r="348">
      <c r="A348" s="53">
        <v>5.0</v>
      </c>
      <c r="B348" s="55" t="s">
        <v>383</v>
      </c>
      <c r="C348" s="55" t="str">
        <f>+IF(ISERROR(VLOOKUP($B348,Insumos!$C:$G,3,FALSE)),"",VLOOKUP($B348,Insumos!$C:$G,3,FALSE))</f>
        <v>GRAMOS</v>
      </c>
      <c r="D348" s="56">
        <f>+IF(ISERROR(VLOOKUP($B348,Insumos!$C:$G,2,FALSE)),"",VLOOKUP($B348,Insumos!$C:$G,2,FALSE))</f>
        <v>5790</v>
      </c>
      <c r="E348" s="57">
        <f>+IF(ISERROR(VLOOKUP($B348,Insumos!$C:$G,5,FALSE)),"",VLOOKUP($B348,Insumos!$C:$G,5,FALSE))</f>
        <v>3000</v>
      </c>
      <c r="F348" s="55" t="str">
        <f>+IF(ISERROR(VLOOKUP($B348,Insumos!$C:$G,4,FALSE)),"",VLOOKUP($B348,Insumos!$C:$G,4,FALSE))</f>
        <v>GRAMOS</v>
      </c>
      <c r="G348" s="147">
        <v>15.0</v>
      </c>
      <c r="H348" s="56">
        <f t="shared" si="14"/>
        <v>28.95</v>
      </c>
    </row>
    <row r="349">
      <c r="A349" s="53">
        <v>6.0</v>
      </c>
      <c r="B349" s="55" t="s">
        <v>115</v>
      </c>
      <c r="C349" s="55" t="str">
        <f>+IF(ISERROR(VLOOKUP($B349,Insumos!$C:$G,3,FALSE)),"",VLOOKUP($B349,Insumos!$C:$G,3,FALSE))</f>
        <v>GRAMOS</v>
      </c>
      <c r="D349" s="56">
        <f>+IF(ISERROR(VLOOKUP($B349,Insumos!$C:$G,2,FALSE)),"",VLOOKUP($B349,Insumos!$C:$G,2,FALSE))</f>
        <v>2941.176471</v>
      </c>
      <c r="E349" s="57">
        <f>+IF(ISERROR(VLOOKUP($B349,Insumos!$C:$G,5,FALSE)),"",VLOOKUP($B349,Insumos!$C:$G,5,FALSE))</f>
        <v>500</v>
      </c>
      <c r="F349" s="55" t="str">
        <f>+IF(ISERROR(VLOOKUP($B349,Insumos!$C:$G,4,FALSE)),"",VLOOKUP($B349,Insumos!$C:$G,4,FALSE))</f>
        <v>GRAMOS</v>
      </c>
      <c r="G349" s="147">
        <v>0.5</v>
      </c>
      <c r="H349" s="56">
        <f t="shared" si="14"/>
        <v>2.94</v>
      </c>
    </row>
    <row r="350">
      <c r="A350" s="53">
        <v>7.0</v>
      </c>
      <c r="B350" s="467" t="s">
        <v>375</v>
      </c>
      <c r="C350" s="55" t="str">
        <f>+IF(ISERROR(VLOOKUP($B350,Insumos!$C:$G,3,FALSE)),"",VLOOKUP($B350,Insumos!$C:$G,3,FALSE))</f>
        <v>PORCION</v>
      </c>
      <c r="D350" s="56">
        <f>+IF(ISERROR(VLOOKUP($B350,Insumos!$C:$G,2,FALSE)),"",VLOOKUP($B350,Insumos!$C:$G,2,FALSE))</f>
        <v>17849.12</v>
      </c>
      <c r="E350" s="57">
        <f>+IF(ISERROR(VLOOKUP($B350,Insumos!$C:$G,5,FALSE)),"",VLOOKUP($B350,Insumos!$C:$G,5,FALSE))</f>
        <v>45</v>
      </c>
      <c r="F350" s="55" t="str">
        <f>+IF(ISERROR(VLOOKUP($B350,Insumos!$C:$G,4,FALSE)),"",VLOOKUP($B350,Insumos!$C:$G,4,FALSE))</f>
        <v>PORCION</v>
      </c>
      <c r="G350" s="147">
        <v>1.0</v>
      </c>
      <c r="H350" s="56">
        <f t="shared" si="14"/>
        <v>396.65</v>
      </c>
    </row>
    <row r="351">
      <c r="A351" s="53">
        <v>8.0</v>
      </c>
      <c r="B351" s="195" t="s">
        <v>363</v>
      </c>
      <c r="C351" s="195" t="str">
        <f>+IF(ISERROR(VLOOKUP($B351,Insumos!$C:$G,3,FALSE)),"",VLOOKUP($B351,Insumos!$C:$G,3,FALSE))</f>
        <v>PORCION</v>
      </c>
      <c r="D351" s="196">
        <f>+IF(ISERROR(VLOOKUP($B351,Insumos!$C:$G,2,FALSE)),"",VLOOKUP($B351,Insumos!$C:$G,2,FALSE))</f>
        <v>93080.62</v>
      </c>
      <c r="E351" s="197">
        <f>+IF(ISERROR(VLOOKUP($B351,Insumos!$C:$G,5,FALSE)),"",VLOOKUP($B351,Insumos!$C:$G,5,FALSE))</f>
        <v>50</v>
      </c>
      <c r="F351" s="195" t="str">
        <f>+IF(ISERROR(VLOOKUP($B351,Insumos!$C:$G,4,FALSE)),"",VLOOKUP($B351,Insumos!$C:$G,4,FALSE))</f>
        <v>PORCION</v>
      </c>
      <c r="G351" s="470">
        <v>1.0</v>
      </c>
      <c r="H351" s="196">
        <f t="shared" si="14"/>
        <v>1861.61</v>
      </c>
    </row>
    <row r="352">
      <c r="A352" s="53">
        <v>9.0</v>
      </c>
      <c r="B352" s="195" t="s">
        <v>361</v>
      </c>
      <c r="C352" s="195" t="str">
        <f>+IF(ISERROR(VLOOKUP($B352,Insumos!$C:$G,3,FALSE)),"",VLOOKUP($B352,Insumos!$C:$G,3,FALSE))</f>
        <v>PORCION</v>
      </c>
      <c r="D352" s="196">
        <f>+IF(ISERROR(VLOOKUP($B352,Insumos!$C:$G,2,FALSE)),"",VLOOKUP($B352,Insumos!$C:$G,2,FALSE))</f>
        <v>45140.62</v>
      </c>
      <c r="E352" s="197">
        <f>+IF(ISERROR(VLOOKUP($B352,Insumos!$C:$G,5,FALSE)),"",VLOOKUP($B352,Insumos!$C:$G,5,FALSE))</f>
        <v>55</v>
      </c>
      <c r="F352" s="195" t="str">
        <f>+IF(ISERROR(VLOOKUP($B352,Insumos!$C:$G,4,FALSE)),"",VLOOKUP($B352,Insumos!$C:$G,4,FALSE))</f>
        <v>PORCION</v>
      </c>
      <c r="G352" s="470"/>
      <c r="H352" s="196">
        <f t="shared" si="14"/>
        <v>0</v>
      </c>
    </row>
    <row r="353">
      <c r="A353" s="172">
        <v>10.0</v>
      </c>
      <c r="B353" s="55" t="s">
        <v>401</v>
      </c>
      <c r="C353" s="55" t="str">
        <f>+IF(ISERROR(VLOOKUP($B353,Insumos!$C:$G,3,FALSE)),"",VLOOKUP($B353,Insumos!$C:$G,3,FALSE))</f>
        <v>UNIDAD</v>
      </c>
      <c r="D353" s="56">
        <f>+IF(ISERROR(VLOOKUP($B353,Insumos!$C:$G,2,FALSE)),"",VLOOKUP($B353,Insumos!$C:$G,2,FALSE))</f>
        <v>30</v>
      </c>
      <c r="E353" s="57">
        <f>+IF(ISERROR(VLOOKUP($B353,Insumos!$C:$G,5,FALSE)),"",VLOOKUP($B353,Insumos!$C:$G,5,FALSE))</f>
        <v>1</v>
      </c>
      <c r="F353" s="55" t="str">
        <f>+IF(ISERROR(VLOOKUP($B353,Insumos!$C:$G,4,FALSE)),"",VLOOKUP($B353,Insumos!$C:$G,4,FALSE))</f>
        <v>UNIDAD</v>
      </c>
      <c r="G353" s="146">
        <v>1.0</v>
      </c>
      <c r="H353" s="56">
        <f t="shared" si="14"/>
        <v>30</v>
      </c>
    </row>
    <row r="354">
      <c r="A354" s="172">
        <v>11.0</v>
      </c>
      <c r="B354" s="55" t="s">
        <v>400</v>
      </c>
      <c r="C354" s="55" t="str">
        <f>+IF(ISERROR(VLOOKUP($B354,Insumos!$C:$G,3,FALSE)),"",VLOOKUP($B354,Insumos!$C:$G,3,FALSE))</f>
        <v>UNIDAD</v>
      </c>
      <c r="D354" s="56">
        <f>+IF(ISERROR(VLOOKUP($B354,Insumos!$C:$G,2,FALSE)),"",VLOOKUP($B354,Insumos!$C:$G,2,FALSE))</f>
        <v>330</v>
      </c>
      <c r="E354" s="57">
        <f>+IF(ISERROR(VLOOKUP($B354,Insumos!$C:$G,5,FALSE)),"",VLOOKUP($B354,Insumos!$C:$G,5,FALSE))</f>
        <v>1</v>
      </c>
      <c r="F354" s="55" t="str">
        <f>+IF(ISERROR(VLOOKUP($B354,Insumos!$C:$G,4,FALSE)),"",VLOOKUP($B354,Insumos!$C:$G,4,FALSE))</f>
        <v>UNIDAD</v>
      </c>
      <c r="G354" s="146">
        <v>1.0</v>
      </c>
      <c r="H354" s="56">
        <f t="shared" si="14"/>
        <v>330</v>
      </c>
    </row>
    <row r="355">
      <c r="A355" s="172">
        <v>12.0</v>
      </c>
      <c r="B355" s="55" t="s">
        <v>410</v>
      </c>
      <c r="C355" s="55" t="str">
        <f>+IF(ISERROR(VLOOKUP($B355,Insumos!$C:$G,3,FALSE)),"",VLOOKUP($B355,Insumos!$C:$G,3,FALSE))</f>
        <v>UNIDAD</v>
      </c>
      <c r="D355" s="56">
        <f>+IF(ISERROR(VLOOKUP($B355,Insumos!$C:$G,2,FALSE)),"",VLOOKUP($B355,Insumos!$C:$G,2,FALSE))</f>
        <v>25</v>
      </c>
      <c r="E355" s="57">
        <f>+IF(ISERROR(VLOOKUP($B355,Insumos!$C:$G,5,FALSE)),"",VLOOKUP($B355,Insumos!$C:$G,5,FALSE))</f>
        <v>1</v>
      </c>
      <c r="F355" s="55" t="str">
        <f>+IF(ISERROR(VLOOKUP($B355,Insumos!$C:$G,4,FALSE)),"",VLOOKUP($B355,Insumos!$C:$G,4,FALSE))</f>
        <v>UNIDAD</v>
      </c>
      <c r="G355" s="141">
        <v>2.0</v>
      </c>
      <c r="H355" s="56">
        <f t="shared" si="14"/>
        <v>50</v>
      </c>
    </row>
    <row r="356">
      <c r="A356" s="172">
        <v>13.0</v>
      </c>
      <c r="B356" s="55"/>
      <c r="C356" s="173"/>
      <c r="D356" s="56"/>
      <c r="E356" s="57"/>
      <c r="F356" s="55"/>
      <c r="G356" s="146"/>
      <c r="H356" s="56">
        <f t="shared" si="14"/>
        <v>0</v>
      </c>
    </row>
    <row r="357">
      <c r="A357" s="53">
        <v>14.0</v>
      </c>
      <c r="B357" s="55"/>
      <c r="C357" s="55"/>
      <c r="D357" s="56"/>
      <c r="E357" s="57"/>
      <c r="F357" s="55"/>
      <c r="G357" s="150"/>
      <c r="H357" s="56">
        <f t="shared" si="14"/>
        <v>0</v>
      </c>
    </row>
    <row r="358">
      <c r="A358" s="53">
        <v>15.0</v>
      </c>
      <c r="B358" s="55"/>
      <c r="C358" s="55" t="str">
        <f>+IF(ISERROR(VLOOKUP($B358,Insumos!$C:$G,3,FALSE)),"",VLOOKUP($B358,Insumos!$C:$G,3,FALSE))</f>
        <v/>
      </c>
      <c r="D358" s="56" t="str">
        <f>+IF(ISERROR(VLOOKUP($B358,Insumos!$C:$G,2,FALSE)),"",VLOOKUP($B358,Insumos!$C:$G,2,FALSE))</f>
        <v/>
      </c>
      <c r="E358" s="57" t="str">
        <f>+IF(ISERROR(VLOOKUP($B358,Insumos!$C:$G,5,FALSE)),"",VLOOKUP($B358,Insumos!$C:$G,5,FALSE))</f>
        <v/>
      </c>
      <c r="F358" s="55" t="str">
        <f>+IF(ISERROR(VLOOKUP($B358,Insumos!$C:$G,4,FALSE)),"",VLOOKUP($B358,Insumos!$C:$G,4,FALSE))</f>
        <v/>
      </c>
      <c r="G358" s="150"/>
      <c r="H358" s="56">
        <f t="shared" si="14"/>
        <v>0</v>
      </c>
    </row>
    <row r="359">
      <c r="A359" s="42"/>
      <c r="B359" s="140"/>
      <c r="C359" s="41"/>
      <c r="D359" s="44"/>
      <c r="E359" s="45"/>
      <c r="F359" s="41"/>
      <c r="G359" s="67" t="s">
        <v>566</v>
      </c>
      <c r="H359" s="68">
        <f>+SUM(H344:H358)</f>
        <v>3260.17</v>
      </c>
    </row>
    <row r="360">
      <c r="A360" s="42"/>
      <c r="B360" s="140"/>
      <c r="C360" s="41"/>
      <c r="D360" s="44"/>
      <c r="E360" s="45"/>
      <c r="F360" s="41"/>
      <c r="G360" s="67" t="s">
        <v>569</v>
      </c>
      <c r="H360" s="142">
        <f>+H359/10</f>
        <v>326.017</v>
      </c>
    </row>
    <row r="361">
      <c r="A361" s="42"/>
      <c r="B361" s="140"/>
      <c r="C361" s="41"/>
      <c r="D361" s="44"/>
      <c r="E361" s="45"/>
      <c r="F361" s="41"/>
      <c r="G361" s="67" t="s">
        <v>570</v>
      </c>
      <c r="H361" s="143">
        <f>(H359+H360)*1.19</f>
        <v>4267.56253</v>
      </c>
    </row>
    <row r="362">
      <c r="A362" s="42"/>
      <c r="B362" s="140"/>
      <c r="C362" s="41"/>
      <c r="D362" s="44"/>
      <c r="E362" s="45"/>
      <c r="F362" s="41"/>
      <c r="G362" s="67" t="s">
        <v>571</v>
      </c>
      <c r="H362" s="144">
        <f>+H361/H363</f>
        <v>0.2945177729</v>
      </c>
    </row>
    <row r="363">
      <c r="A363" s="42"/>
      <c r="B363" s="140"/>
      <c r="C363" s="41"/>
      <c r="D363" s="44"/>
      <c r="E363" s="45"/>
      <c r="F363" s="41"/>
      <c r="G363" s="67" t="s">
        <v>572</v>
      </c>
      <c r="H363" s="145">
        <f>SUM(13990+500)</f>
        <v>14490</v>
      </c>
    </row>
    <row r="364">
      <c r="B364" s="465"/>
      <c r="G364" s="31"/>
    </row>
    <row r="365">
      <c r="B365" s="465"/>
      <c r="G365" s="31"/>
    </row>
    <row r="366">
      <c r="A366" s="138" t="s">
        <v>562</v>
      </c>
      <c r="B366" s="139" t="s">
        <v>1164</v>
      </c>
      <c r="C366" s="34"/>
      <c r="D366" s="35"/>
      <c r="E366" s="36"/>
      <c r="F366" s="37"/>
      <c r="G366" s="38"/>
      <c r="H366" s="35"/>
    </row>
    <row r="367">
      <c r="A367" s="42"/>
      <c r="B367" s="140"/>
      <c r="C367" s="42"/>
      <c r="D367" s="44"/>
      <c r="E367" s="45"/>
      <c r="F367" s="42"/>
      <c r="G367" s="46"/>
      <c r="H367" s="44"/>
    </row>
    <row r="368">
      <c r="A368" s="48" t="s">
        <v>476</v>
      </c>
      <c r="B368" s="48" t="s">
        <v>477</v>
      </c>
      <c r="C368" s="48" t="s">
        <v>478</v>
      </c>
      <c r="D368" s="49" t="s">
        <v>564</v>
      </c>
      <c r="E368" s="50" t="s">
        <v>10</v>
      </c>
      <c r="F368" s="48" t="s">
        <v>480</v>
      </c>
      <c r="G368" s="51" t="s">
        <v>481</v>
      </c>
      <c r="H368" s="49" t="s">
        <v>565</v>
      </c>
    </row>
    <row r="369">
      <c r="A369" s="53">
        <v>1.0</v>
      </c>
      <c r="B369" s="55" t="s">
        <v>168</v>
      </c>
      <c r="C369" s="55" t="str">
        <f>+IF(ISERROR(VLOOKUP($B369,Insumos!$C:$G,3,FALSE)),"",VLOOKUP($B369,Insumos!$C:$G,3,FALSE))</f>
        <v>GRAMOS</v>
      </c>
      <c r="D369" s="56">
        <f>+IF(ISERROR(VLOOKUP($B369,Insumos!$C:$G,2,FALSE)),"",VLOOKUP($B369,Insumos!$C:$G,2,FALSE))</f>
        <v>1681</v>
      </c>
      <c r="E369" s="57">
        <f>+IF(ISERROR(VLOOKUP($B369,Insumos!$C:$G,5,FALSE)),"",VLOOKUP($B369,Insumos!$C:$G,5,FALSE))</f>
        <v>800</v>
      </c>
      <c r="F369" s="55" t="str">
        <f>+IF(ISERROR(VLOOKUP($B369,Insumos!$C:$G,4,FALSE)),"",VLOOKUP($B369,Insumos!$C:$G,4,FALSE))</f>
        <v>GRAMOS</v>
      </c>
      <c r="G369" s="147">
        <v>60.0</v>
      </c>
      <c r="H369" s="56">
        <f t="shared" ref="H369:H385" si="15">IF(ISERROR(ROUND(+D369/E369*G369,2)),0,ROUND(+D369/E369*G369,2))</f>
        <v>126.08</v>
      </c>
    </row>
    <row r="370">
      <c r="A370" s="53">
        <v>2.0</v>
      </c>
      <c r="B370" s="55" t="s">
        <v>382</v>
      </c>
      <c r="C370" s="55" t="str">
        <f>+IF(ISERROR(VLOOKUP($B370,Insumos!$C:$G,3,FALSE)),"",VLOOKUP($B370,Insumos!$C:$G,3,FALSE))</f>
        <v>GRAMOS</v>
      </c>
      <c r="D370" s="56">
        <f>+IF(ISERROR(VLOOKUP($B370,Insumos!$C:$G,2,FALSE)),"",VLOOKUP($B370,Insumos!$C:$G,2,FALSE))</f>
        <v>4857</v>
      </c>
      <c r="E370" s="57">
        <f>+IF(ISERROR(VLOOKUP($B370,Insumos!$C:$G,5,FALSE)),"",VLOOKUP($B370,Insumos!$C:$G,5,FALSE))</f>
        <v>1000</v>
      </c>
      <c r="F370" s="55" t="str">
        <f>+IF(ISERROR(VLOOKUP($B370,Insumos!$C:$G,4,FALSE)),"",VLOOKUP($B370,Insumos!$C:$G,4,FALSE))</f>
        <v>GRAMOS</v>
      </c>
      <c r="G370" s="151">
        <v>20.0</v>
      </c>
      <c r="H370" s="56">
        <f t="shared" si="15"/>
        <v>97.14</v>
      </c>
    </row>
    <row r="371">
      <c r="A371" s="53">
        <v>3.0</v>
      </c>
      <c r="B371" s="55" t="s">
        <v>265</v>
      </c>
      <c r="C371" s="55" t="str">
        <f>+IF(ISERROR(VLOOKUP($B371,Insumos!$C:$G,3,FALSE)),"",VLOOKUP($B371,Insumos!$C:$G,3,FALSE))</f>
        <v>GRAMOS</v>
      </c>
      <c r="D371" s="56">
        <f>+IF(ISERROR(VLOOKUP($B371,Insumos!$C:$G,2,FALSE)),"",VLOOKUP($B371,Insumos!$C:$G,2,FALSE))</f>
        <v>5866</v>
      </c>
      <c r="E371" s="57">
        <f>+IF(ISERROR(VLOOKUP($B371,Insumos!$C:$G,5,FALSE)),"",VLOOKUP($B371,Insumos!$C:$G,5,FALSE))</f>
        <v>1000</v>
      </c>
      <c r="F371" s="55" t="str">
        <f>+IF(ISERROR(VLOOKUP($B371,Insumos!$C:$G,4,FALSE)),"",VLOOKUP($B371,Insumos!$C:$G,4,FALSE))</f>
        <v>GRAMOS</v>
      </c>
      <c r="G371" s="147">
        <v>50.0</v>
      </c>
      <c r="H371" s="56">
        <f t="shared" si="15"/>
        <v>293.3</v>
      </c>
    </row>
    <row r="372">
      <c r="A372" s="53">
        <v>4.0</v>
      </c>
      <c r="B372" s="55" t="s">
        <v>100</v>
      </c>
      <c r="C372" s="55" t="str">
        <f>+IF(ISERROR(VLOOKUP($B372,Insumos!$C:$G,3,FALSE)),"",VLOOKUP($B372,Insumos!$C:$G,3,FALSE))</f>
        <v>GRAMOS</v>
      </c>
      <c r="D372" s="56">
        <f>+IF(ISERROR(VLOOKUP($B372,Insumos!$C:$G,2,FALSE)),"",VLOOKUP($B372,Insumos!$C:$G,2,FALSE))</f>
        <v>2900</v>
      </c>
      <c r="E372" s="57">
        <f>+IF(ISERROR(VLOOKUP($B372,Insumos!$C:$G,5,FALSE)),"",VLOOKUP($B372,Insumos!$C:$G,5,FALSE))</f>
        <v>1000</v>
      </c>
      <c r="F372" s="55" t="str">
        <f>+IF(ISERROR(VLOOKUP($B372,Insumos!$C:$G,4,FALSE)),"",VLOOKUP($B372,Insumos!$C:$G,4,FALSE))</f>
        <v>GRAMOS</v>
      </c>
      <c r="G372" s="147">
        <v>15.0</v>
      </c>
      <c r="H372" s="56">
        <f t="shared" si="15"/>
        <v>43.5</v>
      </c>
    </row>
    <row r="373">
      <c r="A373" s="53">
        <v>5.0</v>
      </c>
      <c r="B373" s="55" t="s">
        <v>383</v>
      </c>
      <c r="C373" s="55" t="str">
        <f>+IF(ISERROR(VLOOKUP($B373,Insumos!$C:$G,3,FALSE)),"",VLOOKUP($B373,Insumos!$C:$G,3,FALSE))</f>
        <v>GRAMOS</v>
      </c>
      <c r="D373" s="56">
        <f>+IF(ISERROR(VLOOKUP($B373,Insumos!$C:$G,2,FALSE)),"",VLOOKUP($B373,Insumos!$C:$G,2,FALSE))</f>
        <v>5790</v>
      </c>
      <c r="E373" s="57">
        <f>+IF(ISERROR(VLOOKUP($B373,Insumos!$C:$G,5,FALSE)),"",VLOOKUP($B373,Insumos!$C:$G,5,FALSE))</f>
        <v>3000</v>
      </c>
      <c r="F373" s="55" t="str">
        <f>+IF(ISERROR(VLOOKUP($B373,Insumos!$C:$G,4,FALSE)),"",VLOOKUP($B373,Insumos!$C:$G,4,FALSE))</f>
        <v>GRAMOS</v>
      </c>
      <c r="G373" s="147">
        <v>15.0</v>
      </c>
      <c r="H373" s="56">
        <f t="shared" si="15"/>
        <v>28.95</v>
      </c>
    </row>
    <row r="374">
      <c r="A374" s="53">
        <v>6.0</v>
      </c>
      <c r="B374" s="55" t="s">
        <v>115</v>
      </c>
      <c r="C374" s="55" t="str">
        <f>+IF(ISERROR(VLOOKUP($B374,Insumos!$C:$G,3,FALSE)),"",VLOOKUP($B374,Insumos!$C:$G,3,FALSE))</f>
        <v>GRAMOS</v>
      </c>
      <c r="D374" s="56">
        <f>+IF(ISERROR(VLOOKUP($B374,Insumos!$C:$G,2,FALSE)),"",VLOOKUP($B374,Insumos!$C:$G,2,FALSE))</f>
        <v>2941.176471</v>
      </c>
      <c r="E374" s="57">
        <f>+IF(ISERROR(VLOOKUP($B374,Insumos!$C:$G,5,FALSE)),"",VLOOKUP($B374,Insumos!$C:$G,5,FALSE))</f>
        <v>500</v>
      </c>
      <c r="F374" s="55" t="str">
        <f>+IF(ISERROR(VLOOKUP($B374,Insumos!$C:$G,4,FALSE)),"",VLOOKUP($B374,Insumos!$C:$G,4,FALSE))</f>
        <v>GRAMOS</v>
      </c>
      <c r="G374" s="147">
        <v>0.5</v>
      </c>
      <c r="H374" s="56">
        <f t="shared" si="15"/>
        <v>2.94</v>
      </c>
    </row>
    <row r="375">
      <c r="A375" s="53">
        <v>7.0</v>
      </c>
      <c r="B375" s="467" t="s">
        <v>372</v>
      </c>
      <c r="C375" s="55" t="str">
        <f>+IF(ISERROR(VLOOKUP($B375,Insumos!$C:$G,3,FALSE)),"",VLOOKUP($B375,Insumos!$C:$G,3,FALSE))</f>
        <v>PORCION</v>
      </c>
      <c r="D375" s="56">
        <f>+IF(ISERROR(VLOOKUP($B375,Insumos!$C:$G,2,FALSE)),"",VLOOKUP($B375,Insumos!$C:$G,2,FALSE))</f>
        <v>376.57</v>
      </c>
      <c r="E375" s="57">
        <f>+IF(ISERROR(VLOOKUP($B375,Insumos!$C:$G,5,FALSE)),"",VLOOKUP($B375,Insumos!$C:$G,5,FALSE))</f>
        <v>1</v>
      </c>
      <c r="F375" s="55" t="str">
        <f>+IF(ISERROR(VLOOKUP($B375,Insumos!$C:$G,4,FALSE)),"",VLOOKUP($B375,Insumos!$C:$G,4,FALSE))</f>
        <v>PORCION</v>
      </c>
      <c r="G375" s="147">
        <v>1.0</v>
      </c>
      <c r="H375" s="56">
        <f t="shared" si="15"/>
        <v>376.57</v>
      </c>
    </row>
    <row r="376">
      <c r="A376" s="53">
        <v>8.0</v>
      </c>
      <c r="B376" s="195" t="s">
        <v>363</v>
      </c>
      <c r="C376" s="195" t="str">
        <f>+IF(ISERROR(VLOOKUP($B376,Insumos!$C:$G,3,FALSE)),"",VLOOKUP($B376,Insumos!$C:$G,3,FALSE))</f>
        <v>PORCION</v>
      </c>
      <c r="D376" s="196">
        <f>+IF(ISERROR(VLOOKUP($B376,Insumos!$C:$G,2,FALSE)),"",VLOOKUP($B376,Insumos!$C:$G,2,FALSE))</f>
        <v>93080.62</v>
      </c>
      <c r="E376" s="197">
        <f>+IF(ISERROR(VLOOKUP($B376,Insumos!$C:$G,5,FALSE)),"",VLOOKUP($B376,Insumos!$C:$G,5,FALSE))</f>
        <v>50</v>
      </c>
      <c r="F376" s="195" t="str">
        <f>+IF(ISERROR(VLOOKUP($B376,Insumos!$C:$G,4,FALSE)),"",VLOOKUP($B376,Insumos!$C:$G,4,FALSE))</f>
        <v>PORCION</v>
      </c>
      <c r="G376" s="470">
        <v>1.0</v>
      </c>
      <c r="H376" s="196">
        <f t="shared" si="15"/>
        <v>1861.61</v>
      </c>
    </row>
    <row r="377">
      <c r="A377" s="53">
        <v>9.0</v>
      </c>
      <c r="B377" s="195" t="s">
        <v>361</v>
      </c>
      <c r="C377" s="195" t="str">
        <f>+IF(ISERROR(VLOOKUP($B377,Insumos!$C:$G,3,FALSE)),"",VLOOKUP($B377,Insumos!$C:$G,3,FALSE))</f>
        <v>PORCION</v>
      </c>
      <c r="D377" s="196">
        <f>+IF(ISERROR(VLOOKUP($B377,Insumos!$C:$G,2,FALSE)),"",VLOOKUP($B377,Insumos!$C:$G,2,FALSE))</f>
        <v>45140.62</v>
      </c>
      <c r="E377" s="197">
        <f>+IF(ISERROR(VLOOKUP($B377,Insumos!$C:$G,5,FALSE)),"",VLOOKUP($B377,Insumos!$C:$G,5,FALSE))</f>
        <v>55</v>
      </c>
      <c r="F377" s="195" t="str">
        <f>+IF(ISERROR(VLOOKUP($B377,Insumos!$C:$G,4,FALSE)),"",VLOOKUP($B377,Insumos!$C:$G,4,FALSE))</f>
        <v>PORCION</v>
      </c>
      <c r="G377" s="470"/>
      <c r="H377" s="196">
        <f t="shared" si="15"/>
        <v>0</v>
      </c>
    </row>
    <row r="378">
      <c r="A378" s="53">
        <v>10.0</v>
      </c>
      <c r="B378" s="55" t="s">
        <v>399</v>
      </c>
      <c r="C378" s="55" t="str">
        <f>+IF(ISERROR(VLOOKUP($B378,Insumos!$C:$G,3,FALSE)),"",VLOOKUP($B378,Insumos!$C:$G,3,FALSE))</f>
        <v>PORCION</v>
      </c>
      <c r="D378" s="56">
        <f>+IF(ISERROR(VLOOKUP($B378,Insumos!$C:$G,2,FALSE)),"",VLOOKUP($B378,Insumos!$C:$G,2,FALSE))</f>
        <v>55.81</v>
      </c>
      <c r="E378" s="57">
        <f>+IF(ISERROR(VLOOKUP($B378,Insumos!$C:$G,5,FALSE)),"",VLOOKUP($B378,Insumos!$C:$G,5,FALSE))</f>
        <v>1</v>
      </c>
      <c r="F378" s="55" t="str">
        <f>+IF(ISERROR(VLOOKUP($B378,Insumos!$C:$G,4,FALSE)),"",VLOOKUP($B378,Insumos!$C:$G,4,FALSE))</f>
        <v>PORCION</v>
      </c>
      <c r="G378" s="147">
        <v>1.0</v>
      </c>
      <c r="H378" s="56">
        <f t="shared" si="15"/>
        <v>55.81</v>
      </c>
    </row>
    <row r="379">
      <c r="A379" s="53">
        <v>11.0</v>
      </c>
      <c r="B379" s="55" t="s">
        <v>401</v>
      </c>
      <c r="C379" s="55" t="str">
        <f>+IF(ISERROR(VLOOKUP($B379,Insumos!$C:$G,3,FALSE)),"",VLOOKUP($B379,Insumos!$C:$G,3,FALSE))</f>
        <v>UNIDAD</v>
      </c>
      <c r="D379" s="56">
        <f>+IF(ISERROR(VLOOKUP($B379,Insumos!$C:$G,2,FALSE)),"",VLOOKUP($B379,Insumos!$C:$G,2,FALSE))</f>
        <v>30</v>
      </c>
      <c r="E379" s="57">
        <f>+IF(ISERROR(VLOOKUP($B379,Insumos!$C:$G,5,FALSE)),"",VLOOKUP($B379,Insumos!$C:$G,5,FALSE))</f>
        <v>1</v>
      </c>
      <c r="F379" s="55" t="str">
        <f>+IF(ISERROR(VLOOKUP($B379,Insumos!$C:$G,4,FALSE)),"",VLOOKUP($B379,Insumos!$C:$G,4,FALSE))</f>
        <v>UNIDAD</v>
      </c>
      <c r="G379" s="141">
        <v>1.0</v>
      </c>
      <c r="H379" s="56">
        <f t="shared" si="15"/>
        <v>30</v>
      </c>
    </row>
    <row r="380">
      <c r="A380" s="53">
        <v>12.0</v>
      </c>
      <c r="B380" s="55" t="s">
        <v>400</v>
      </c>
      <c r="C380" s="55" t="str">
        <f>+IF(ISERROR(VLOOKUP($B380,Insumos!$C:$G,3,FALSE)),"",VLOOKUP($B380,Insumos!$C:$G,3,FALSE))</f>
        <v>UNIDAD</v>
      </c>
      <c r="D380" s="56">
        <f>+IF(ISERROR(VLOOKUP($B380,Insumos!$C:$G,2,FALSE)),"",VLOOKUP($B380,Insumos!$C:$G,2,FALSE))</f>
        <v>330</v>
      </c>
      <c r="E380" s="57">
        <f>+IF(ISERROR(VLOOKUP($B380,Insumos!$C:$G,5,FALSE)),"",VLOOKUP($B380,Insumos!$C:$G,5,FALSE))</f>
        <v>1</v>
      </c>
      <c r="F380" s="55" t="str">
        <f>+IF(ISERROR(VLOOKUP($B380,Insumos!$C:$G,4,FALSE)),"",VLOOKUP($B380,Insumos!$C:$G,4,FALSE))</f>
        <v>UNIDAD</v>
      </c>
      <c r="G380" s="141">
        <v>1.0</v>
      </c>
      <c r="H380" s="56">
        <f t="shared" si="15"/>
        <v>330</v>
      </c>
    </row>
    <row r="381">
      <c r="A381" s="53">
        <v>13.0</v>
      </c>
      <c r="B381" s="55" t="s">
        <v>435</v>
      </c>
      <c r="C381" s="55" t="str">
        <f>+IF(ISERROR(VLOOKUP($B381,Insumos!$C:$G,3,FALSE)),"",VLOOKUP($B381,Insumos!$C:$G,3,FALSE))</f>
        <v>UNIDAD</v>
      </c>
      <c r="D381" s="56">
        <f>+IF(ISERROR(VLOOKUP($B381,Insumos!$C:$G,2,FALSE)),"",VLOOKUP($B381,Insumos!$C:$G,2,FALSE))</f>
        <v>93</v>
      </c>
      <c r="E381" s="57">
        <f>+IF(ISERROR(VLOOKUP($B381,Insumos!$C:$G,5,FALSE)),"",VLOOKUP($B381,Insumos!$C:$G,5,FALSE))</f>
        <v>1</v>
      </c>
      <c r="F381" s="55" t="str">
        <f>+IF(ISERROR(VLOOKUP($B381,Insumos!$C:$G,4,FALSE)),"",VLOOKUP($B381,Insumos!$C:$G,4,FALSE))</f>
        <v>UNIDAD</v>
      </c>
      <c r="G381" s="141">
        <v>1.0</v>
      </c>
      <c r="H381" s="56">
        <f t="shared" si="15"/>
        <v>93</v>
      </c>
    </row>
    <row r="382">
      <c r="A382" s="53">
        <v>14.0</v>
      </c>
      <c r="B382" s="55" t="s">
        <v>436</v>
      </c>
      <c r="C382" s="55" t="str">
        <f>+IF(ISERROR(VLOOKUP($B382,Insumos!$C:$G,3,FALSE)),"",VLOOKUP($B382,Insumos!$C:$G,3,FALSE))</f>
        <v>UNIDAD</v>
      </c>
      <c r="D382" s="56">
        <f>+IF(ISERROR(VLOOKUP($B382,Insumos!$C:$G,2,FALSE)),"",VLOOKUP($B382,Insumos!$C:$G,2,FALSE))</f>
        <v>44</v>
      </c>
      <c r="E382" s="57">
        <f>+IF(ISERROR(VLOOKUP($B382,Insumos!$C:$G,5,FALSE)),"",VLOOKUP($B382,Insumos!$C:$G,5,FALSE))</f>
        <v>1</v>
      </c>
      <c r="F382" s="55" t="str">
        <f>+IF(ISERROR(VLOOKUP($B382,Insumos!$C:$G,4,FALSE)),"",VLOOKUP($B382,Insumos!$C:$G,4,FALSE))</f>
        <v>UNIDAD</v>
      </c>
      <c r="G382" s="141">
        <v>1.0</v>
      </c>
      <c r="H382" s="56">
        <f t="shared" si="15"/>
        <v>44</v>
      </c>
    </row>
    <row r="383">
      <c r="A383" s="53">
        <v>15.0</v>
      </c>
      <c r="B383" s="55" t="s">
        <v>315</v>
      </c>
      <c r="C383" s="55" t="str">
        <f>+IF(ISERROR(VLOOKUP($B383,Insumos!$C:$G,3,FALSE)),"",VLOOKUP($B383,Insumos!$C:$G,3,FALSE))</f>
        <v>UNIDAD</v>
      </c>
      <c r="D383" s="56">
        <f>+IF(ISERROR(VLOOKUP($B383,Insumos!$C:$G,2,FALSE)),"",VLOOKUP($B383,Insumos!$C:$G,2,FALSE))</f>
        <v>170</v>
      </c>
      <c r="E383" s="57">
        <f>+IF(ISERROR(VLOOKUP($B383,Insumos!$C:$G,5,FALSE)),"",VLOOKUP($B383,Insumos!$C:$G,5,FALSE))</f>
        <v>1</v>
      </c>
      <c r="F383" s="55" t="str">
        <f>+IF(ISERROR(VLOOKUP($B383,Insumos!$C:$G,4,FALSE)),"",VLOOKUP($B383,Insumos!$C:$G,4,FALSE))</f>
        <v>UNIDAD</v>
      </c>
      <c r="G383" s="141">
        <v>1.0</v>
      </c>
      <c r="H383" s="56">
        <f t="shared" si="15"/>
        <v>170</v>
      </c>
    </row>
    <row r="384">
      <c r="A384" s="53">
        <v>16.0</v>
      </c>
      <c r="B384" s="55" t="s">
        <v>410</v>
      </c>
      <c r="C384" s="55" t="str">
        <f>+IF(ISERROR(VLOOKUP($B384,Insumos!$C:$G,3,FALSE)),"",VLOOKUP($B384,Insumos!$C:$G,3,FALSE))</f>
        <v>UNIDAD</v>
      </c>
      <c r="D384" s="56">
        <f>+IF(ISERROR(VLOOKUP($B384,Insumos!$C:$G,2,FALSE)),"",VLOOKUP($B384,Insumos!$C:$G,2,FALSE))</f>
        <v>25</v>
      </c>
      <c r="E384" s="57">
        <f>+IF(ISERROR(VLOOKUP($B384,Insumos!$C:$G,5,FALSE)),"",VLOOKUP($B384,Insumos!$C:$G,5,FALSE))</f>
        <v>1</v>
      </c>
      <c r="F384" s="55" t="str">
        <f>+IF(ISERROR(VLOOKUP($B384,Insumos!$C:$G,4,FALSE)),"",VLOOKUP($B384,Insumos!$C:$G,4,FALSE))</f>
        <v>UNIDAD</v>
      </c>
      <c r="G384" s="141">
        <v>2.0</v>
      </c>
      <c r="H384" s="56">
        <f t="shared" si="15"/>
        <v>50</v>
      </c>
    </row>
    <row r="385">
      <c r="A385" s="53">
        <v>17.0</v>
      </c>
      <c r="B385" s="55"/>
      <c r="C385" s="55" t="str">
        <f>+IF(ISERROR(VLOOKUP($B385,Insumos!$C:$G,3,FALSE)),"",VLOOKUP($B385,Insumos!$C:$G,3,FALSE))</f>
        <v/>
      </c>
      <c r="D385" s="56" t="str">
        <f>+IF(ISERROR(VLOOKUP($B385,Insumos!$C:$G,2,FALSE)),"",VLOOKUP($B385,Insumos!$C:$G,2,FALSE))</f>
        <v/>
      </c>
      <c r="E385" s="57" t="str">
        <f>+IF(ISERROR(VLOOKUP($B385,Insumos!$C:$G,5,FALSE)),"",VLOOKUP($B385,Insumos!$C:$G,5,FALSE))</f>
        <v/>
      </c>
      <c r="F385" s="55" t="str">
        <f>+IF(ISERROR(VLOOKUP($B385,Insumos!$C:$G,4,FALSE)),"",VLOOKUP($B385,Insumos!$C:$G,4,FALSE))</f>
        <v/>
      </c>
      <c r="G385" s="146"/>
      <c r="H385" s="56">
        <f t="shared" si="15"/>
        <v>0</v>
      </c>
    </row>
    <row r="386">
      <c r="A386" s="42"/>
      <c r="B386" s="140"/>
      <c r="C386" s="41"/>
      <c r="D386" s="44"/>
      <c r="E386" s="45"/>
      <c r="F386" s="41"/>
      <c r="G386" s="67" t="s">
        <v>566</v>
      </c>
      <c r="H386" s="68">
        <f>+SUM(H369:H385)</f>
        <v>3602.9</v>
      </c>
    </row>
    <row r="387">
      <c r="A387" s="42"/>
      <c r="B387" s="140"/>
      <c r="C387" s="41"/>
      <c r="D387" s="44"/>
      <c r="E387" s="45"/>
      <c r="F387" s="41"/>
      <c r="G387" s="67" t="s">
        <v>569</v>
      </c>
      <c r="H387" s="142">
        <f>+H386/10</f>
        <v>360.29</v>
      </c>
    </row>
    <row r="388">
      <c r="A388" s="42"/>
      <c r="B388" s="140"/>
      <c r="C388" s="41"/>
      <c r="D388" s="44"/>
      <c r="E388" s="45"/>
      <c r="F388" s="41"/>
      <c r="G388" s="67" t="s">
        <v>570</v>
      </c>
      <c r="H388" s="143">
        <f>(H386+H387)*1.19</f>
        <v>4716.1961</v>
      </c>
    </row>
    <row r="389">
      <c r="A389" s="42"/>
      <c r="B389" s="140"/>
      <c r="C389" s="41"/>
      <c r="D389" s="44"/>
      <c r="E389" s="45"/>
      <c r="F389" s="41"/>
      <c r="G389" s="67" t="s">
        <v>571</v>
      </c>
      <c r="H389" s="144">
        <f>+H388/H390</f>
        <v>0.2951311702</v>
      </c>
    </row>
    <row r="390">
      <c r="A390" s="42"/>
      <c r="B390" s="140"/>
      <c r="C390" s="41"/>
      <c r="D390" s="44"/>
      <c r="E390" s="45"/>
      <c r="F390" s="41"/>
      <c r="G390" s="67" t="s">
        <v>572</v>
      </c>
      <c r="H390" s="145">
        <f>SUM(13990+1990)</f>
        <v>15980</v>
      </c>
    </row>
    <row r="391">
      <c r="B391" s="465"/>
      <c r="G391" s="31"/>
    </row>
    <row r="392">
      <c r="B392" s="465"/>
      <c r="G392" s="31"/>
    </row>
    <row r="393">
      <c r="B393" s="465"/>
      <c r="G393" s="31"/>
    </row>
    <row r="394">
      <c r="B394" s="465"/>
      <c r="G394" s="31"/>
    </row>
    <row r="395">
      <c r="B395" s="465"/>
      <c r="G395" s="31"/>
    </row>
    <row r="396">
      <c r="A396" s="138" t="s">
        <v>562</v>
      </c>
      <c r="B396" s="139" t="s">
        <v>1165</v>
      </c>
      <c r="C396" s="34"/>
      <c r="D396" s="35"/>
      <c r="E396" s="36"/>
      <c r="F396" s="37"/>
      <c r="G396" s="38"/>
      <c r="H396" s="35"/>
    </row>
    <row r="397">
      <c r="A397" s="42"/>
      <c r="B397" s="140"/>
      <c r="C397" s="42"/>
      <c r="D397" s="44"/>
      <c r="E397" s="45"/>
      <c r="F397" s="42"/>
      <c r="G397" s="46"/>
      <c r="H397" s="44"/>
    </row>
    <row r="398">
      <c r="A398" s="48" t="s">
        <v>476</v>
      </c>
      <c r="B398" s="48" t="s">
        <v>477</v>
      </c>
      <c r="C398" s="48" t="s">
        <v>478</v>
      </c>
      <c r="D398" s="49" t="s">
        <v>564</v>
      </c>
      <c r="E398" s="50" t="s">
        <v>10</v>
      </c>
      <c r="F398" s="48" t="s">
        <v>480</v>
      </c>
      <c r="G398" s="51" t="s">
        <v>481</v>
      </c>
      <c r="H398" s="49" t="s">
        <v>565</v>
      </c>
    </row>
    <row r="399">
      <c r="A399" s="53">
        <v>1.0</v>
      </c>
      <c r="B399" s="55" t="s">
        <v>168</v>
      </c>
      <c r="C399" s="55" t="str">
        <f>+IF(ISERROR(VLOOKUP($B399,Insumos!$C:$G,3,FALSE)),"",VLOOKUP($B399,Insumos!$C:$G,3,FALSE))</f>
        <v>GRAMOS</v>
      </c>
      <c r="D399" s="56">
        <f>+IF(ISERROR(VLOOKUP($B399,Insumos!$C:$G,2,FALSE)),"",VLOOKUP($B399,Insumos!$C:$G,2,FALSE))</f>
        <v>1681</v>
      </c>
      <c r="E399" s="57">
        <f>+IF(ISERROR(VLOOKUP($B399,Insumos!$C:$G,5,FALSE)),"",VLOOKUP($B399,Insumos!$C:$G,5,FALSE))</f>
        <v>800</v>
      </c>
      <c r="F399" s="55" t="str">
        <f>+IF(ISERROR(VLOOKUP($B399,Insumos!$C:$G,4,FALSE)),"",VLOOKUP($B399,Insumos!$C:$G,4,FALSE))</f>
        <v>GRAMOS</v>
      </c>
      <c r="G399" s="147">
        <v>60.0</v>
      </c>
      <c r="H399" s="56">
        <f t="shared" ref="H399:H414" si="16">IF(ISERROR(ROUND(+D399/E399*G399,2)),0,ROUND(+D399/E399*G399,2))</f>
        <v>126.08</v>
      </c>
    </row>
    <row r="400">
      <c r="A400" s="53">
        <v>2.0</v>
      </c>
      <c r="B400" s="55" t="s">
        <v>382</v>
      </c>
      <c r="C400" s="55" t="str">
        <f>+IF(ISERROR(VLOOKUP($B400,Insumos!$C:$G,3,FALSE)),"",VLOOKUP($B400,Insumos!$C:$G,3,FALSE))</f>
        <v>GRAMOS</v>
      </c>
      <c r="D400" s="56">
        <f>+IF(ISERROR(VLOOKUP($B400,Insumos!$C:$G,2,FALSE)),"",VLOOKUP($B400,Insumos!$C:$G,2,FALSE))</f>
        <v>4857</v>
      </c>
      <c r="E400" s="57">
        <f>+IF(ISERROR(VLOOKUP($B400,Insumos!$C:$G,5,FALSE)),"",VLOOKUP($B400,Insumos!$C:$G,5,FALSE))</f>
        <v>1000</v>
      </c>
      <c r="F400" s="55" t="str">
        <f>+IF(ISERROR(VLOOKUP($B400,Insumos!$C:$G,4,FALSE)),"",VLOOKUP($B400,Insumos!$C:$G,4,FALSE))</f>
        <v>GRAMOS</v>
      </c>
      <c r="G400" s="151">
        <v>20.0</v>
      </c>
      <c r="H400" s="56">
        <f t="shared" si="16"/>
        <v>97.14</v>
      </c>
    </row>
    <row r="401">
      <c r="A401" s="53">
        <v>3.0</v>
      </c>
      <c r="B401" s="55" t="s">
        <v>265</v>
      </c>
      <c r="C401" s="55" t="str">
        <f>+IF(ISERROR(VLOOKUP($B401,Insumos!$C:$G,3,FALSE)),"",VLOOKUP($B401,Insumos!$C:$G,3,FALSE))</f>
        <v>GRAMOS</v>
      </c>
      <c r="D401" s="56">
        <f>+IF(ISERROR(VLOOKUP($B401,Insumos!$C:$G,2,FALSE)),"",VLOOKUP($B401,Insumos!$C:$G,2,FALSE))</f>
        <v>5866</v>
      </c>
      <c r="E401" s="57">
        <f>+IF(ISERROR(VLOOKUP($B401,Insumos!$C:$G,5,FALSE)),"",VLOOKUP($B401,Insumos!$C:$G,5,FALSE))</f>
        <v>1000</v>
      </c>
      <c r="F401" s="55" t="str">
        <f>+IF(ISERROR(VLOOKUP($B401,Insumos!$C:$G,4,FALSE)),"",VLOOKUP($B401,Insumos!$C:$G,4,FALSE))</f>
        <v>GRAMOS</v>
      </c>
      <c r="G401" s="147">
        <v>50.0</v>
      </c>
      <c r="H401" s="56">
        <f t="shared" si="16"/>
        <v>293.3</v>
      </c>
    </row>
    <row r="402">
      <c r="A402" s="53">
        <v>4.0</v>
      </c>
      <c r="B402" s="55" t="s">
        <v>100</v>
      </c>
      <c r="C402" s="55" t="str">
        <f>+IF(ISERROR(VLOOKUP($B402,Insumos!$C:$G,3,FALSE)),"",VLOOKUP($B402,Insumos!$C:$G,3,FALSE))</f>
        <v>GRAMOS</v>
      </c>
      <c r="D402" s="56">
        <f>+IF(ISERROR(VLOOKUP($B402,Insumos!$C:$G,2,FALSE)),"",VLOOKUP($B402,Insumos!$C:$G,2,FALSE))</f>
        <v>2900</v>
      </c>
      <c r="E402" s="57">
        <f>+IF(ISERROR(VLOOKUP($B402,Insumos!$C:$G,5,FALSE)),"",VLOOKUP($B402,Insumos!$C:$G,5,FALSE))</f>
        <v>1000</v>
      </c>
      <c r="F402" s="55" t="str">
        <f>+IF(ISERROR(VLOOKUP($B402,Insumos!$C:$G,4,FALSE)),"",VLOOKUP($B402,Insumos!$C:$G,4,FALSE))</f>
        <v>GRAMOS</v>
      </c>
      <c r="G402" s="147">
        <v>15.0</v>
      </c>
      <c r="H402" s="56">
        <f t="shared" si="16"/>
        <v>43.5</v>
      </c>
    </row>
    <row r="403">
      <c r="A403" s="53">
        <v>5.0</v>
      </c>
      <c r="B403" s="55" t="s">
        <v>383</v>
      </c>
      <c r="C403" s="55" t="str">
        <f>+IF(ISERROR(VLOOKUP($B403,Insumos!$C:$G,3,FALSE)),"",VLOOKUP($B403,Insumos!$C:$G,3,FALSE))</f>
        <v>GRAMOS</v>
      </c>
      <c r="D403" s="56">
        <f>+IF(ISERROR(VLOOKUP($B403,Insumos!$C:$G,2,FALSE)),"",VLOOKUP($B403,Insumos!$C:$G,2,FALSE))</f>
        <v>5790</v>
      </c>
      <c r="E403" s="57">
        <f>+IF(ISERROR(VLOOKUP($B403,Insumos!$C:$G,5,FALSE)),"",VLOOKUP($B403,Insumos!$C:$G,5,FALSE))</f>
        <v>3000</v>
      </c>
      <c r="F403" s="55" t="str">
        <f>+IF(ISERROR(VLOOKUP($B403,Insumos!$C:$G,4,FALSE)),"",VLOOKUP($B403,Insumos!$C:$G,4,FALSE))</f>
        <v>GRAMOS</v>
      </c>
      <c r="G403" s="147">
        <v>15.0</v>
      </c>
      <c r="H403" s="56">
        <f t="shared" si="16"/>
        <v>28.95</v>
      </c>
    </row>
    <row r="404">
      <c r="A404" s="53">
        <v>6.0</v>
      </c>
      <c r="B404" s="55" t="s">
        <v>115</v>
      </c>
      <c r="C404" s="55" t="str">
        <f>+IF(ISERROR(VLOOKUP($B404,Insumos!$C:$G,3,FALSE)),"",VLOOKUP($B404,Insumos!$C:$G,3,FALSE))</f>
        <v>GRAMOS</v>
      </c>
      <c r="D404" s="56">
        <f>+IF(ISERROR(VLOOKUP($B404,Insumos!$C:$G,2,FALSE)),"",VLOOKUP($B404,Insumos!$C:$G,2,FALSE))</f>
        <v>2941.176471</v>
      </c>
      <c r="E404" s="57">
        <f>+IF(ISERROR(VLOOKUP($B404,Insumos!$C:$G,5,FALSE)),"",VLOOKUP($B404,Insumos!$C:$G,5,FALSE))</f>
        <v>500</v>
      </c>
      <c r="F404" s="55" t="str">
        <f>+IF(ISERROR(VLOOKUP($B404,Insumos!$C:$G,4,FALSE)),"",VLOOKUP($B404,Insumos!$C:$G,4,FALSE))</f>
        <v>GRAMOS</v>
      </c>
      <c r="G404" s="147">
        <v>0.5</v>
      </c>
      <c r="H404" s="56">
        <f t="shared" si="16"/>
        <v>2.94</v>
      </c>
    </row>
    <row r="405">
      <c r="A405" s="53">
        <v>7.0</v>
      </c>
      <c r="B405" s="467" t="s">
        <v>373</v>
      </c>
      <c r="C405" s="55" t="str">
        <f>+IF(ISERROR(VLOOKUP($B405,Insumos!$C:$G,3,FALSE)),"",VLOOKUP($B405,Insumos!$C:$G,3,FALSE))</f>
        <v>PORCION</v>
      </c>
      <c r="D405" s="56">
        <f>+IF(ISERROR(VLOOKUP($B405,Insumos!$C:$G,2,FALSE)),"",VLOOKUP($B405,Insumos!$C:$G,2,FALSE))</f>
        <v>909.14</v>
      </c>
      <c r="E405" s="57">
        <f>+IF(ISERROR(VLOOKUP($B405,Insumos!$C:$G,5,FALSE)),"",VLOOKUP($B405,Insumos!$C:$G,5,FALSE))</f>
        <v>1</v>
      </c>
      <c r="F405" s="55" t="str">
        <f>+IF(ISERROR(VLOOKUP($B405,Insumos!$C:$G,4,FALSE)),"",VLOOKUP($B405,Insumos!$C:$G,4,FALSE))</f>
        <v>PORCION</v>
      </c>
      <c r="G405" s="147">
        <v>1.0</v>
      </c>
      <c r="H405" s="56">
        <f t="shared" si="16"/>
        <v>909.14</v>
      </c>
    </row>
    <row r="406">
      <c r="A406" s="53">
        <v>8.0</v>
      </c>
      <c r="B406" s="195" t="s">
        <v>363</v>
      </c>
      <c r="C406" s="195" t="str">
        <f>+IF(ISERROR(VLOOKUP($B406,Insumos!$C:$G,3,FALSE)),"",VLOOKUP($B406,Insumos!$C:$G,3,FALSE))</f>
        <v>PORCION</v>
      </c>
      <c r="D406" s="196">
        <f>+IF(ISERROR(VLOOKUP($B406,Insumos!$C:$G,2,FALSE)),"",VLOOKUP($B406,Insumos!$C:$G,2,FALSE))</f>
        <v>93080.62</v>
      </c>
      <c r="E406" s="197">
        <f>+IF(ISERROR(VLOOKUP($B406,Insumos!$C:$G,5,FALSE)),"",VLOOKUP($B406,Insumos!$C:$G,5,FALSE))</f>
        <v>50</v>
      </c>
      <c r="F406" s="195" t="str">
        <f>+IF(ISERROR(VLOOKUP($B406,Insumos!$C:$G,4,FALSE)),"",VLOOKUP($B406,Insumos!$C:$G,4,FALSE))</f>
        <v>PORCION</v>
      </c>
      <c r="G406" s="470">
        <v>1.0</v>
      </c>
      <c r="H406" s="196">
        <f t="shared" si="16"/>
        <v>1861.61</v>
      </c>
    </row>
    <row r="407">
      <c r="A407" s="53">
        <v>9.0</v>
      </c>
      <c r="B407" s="195" t="s">
        <v>361</v>
      </c>
      <c r="C407" s="195" t="str">
        <f>+IF(ISERROR(VLOOKUP($B407,Insumos!$C:$G,3,FALSE)),"",VLOOKUP($B407,Insumos!$C:$G,3,FALSE))</f>
        <v>PORCION</v>
      </c>
      <c r="D407" s="196">
        <f>+IF(ISERROR(VLOOKUP($B407,Insumos!$C:$G,2,FALSE)),"",VLOOKUP($B407,Insumos!$C:$G,2,FALSE))</f>
        <v>45140.62</v>
      </c>
      <c r="E407" s="197">
        <f>+IF(ISERROR(VLOOKUP($B407,Insumos!$C:$G,5,FALSE)),"",VLOOKUP($B407,Insumos!$C:$G,5,FALSE))</f>
        <v>55</v>
      </c>
      <c r="F407" s="195" t="str">
        <f>+IF(ISERROR(VLOOKUP($B407,Insumos!$C:$G,4,FALSE)),"",VLOOKUP($B407,Insumos!$C:$G,4,FALSE))</f>
        <v>PORCION</v>
      </c>
      <c r="G407" s="470"/>
      <c r="H407" s="196">
        <f t="shared" si="16"/>
        <v>0</v>
      </c>
    </row>
    <row r="408">
      <c r="A408" s="53">
        <v>10.0</v>
      </c>
      <c r="B408" s="55" t="s">
        <v>399</v>
      </c>
      <c r="C408" s="55" t="str">
        <f>+IF(ISERROR(VLOOKUP($B408,Insumos!$C:$G,3,FALSE)),"",VLOOKUP($B408,Insumos!$C:$G,3,FALSE))</f>
        <v>PORCION</v>
      </c>
      <c r="D408" s="56">
        <f>+IF(ISERROR(VLOOKUP($B408,Insumos!$C:$G,2,FALSE)),"",VLOOKUP($B408,Insumos!$C:$G,2,FALSE))</f>
        <v>55.81</v>
      </c>
      <c r="E408" s="57">
        <f>+IF(ISERROR(VLOOKUP($B408,Insumos!$C:$G,5,FALSE)),"",VLOOKUP($B408,Insumos!$C:$G,5,FALSE))</f>
        <v>1</v>
      </c>
      <c r="F408" s="55" t="str">
        <f>+IF(ISERROR(VLOOKUP($B408,Insumos!$C:$G,4,FALSE)),"",VLOOKUP($B408,Insumos!$C:$G,4,FALSE))</f>
        <v>PORCION</v>
      </c>
      <c r="G408" s="147">
        <v>1.0</v>
      </c>
      <c r="H408" s="56">
        <f t="shared" si="16"/>
        <v>55.81</v>
      </c>
    </row>
    <row r="409">
      <c r="A409" s="53">
        <v>11.0</v>
      </c>
      <c r="B409" s="55" t="s">
        <v>401</v>
      </c>
      <c r="C409" s="55" t="str">
        <f>+IF(ISERROR(VLOOKUP($B409,Insumos!$C:$G,3,FALSE)),"",VLOOKUP($B409,Insumos!$C:$G,3,FALSE))</f>
        <v>UNIDAD</v>
      </c>
      <c r="D409" s="56">
        <f>+IF(ISERROR(VLOOKUP($B409,Insumos!$C:$G,2,FALSE)),"",VLOOKUP($B409,Insumos!$C:$G,2,FALSE))</f>
        <v>30</v>
      </c>
      <c r="E409" s="57">
        <f>+IF(ISERROR(VLOOKUP($B409,Insumos!$C:$G,5,FALSE)),"",VLOOKUP($B409,Insumos!$C:$G,5,FALSE))</f>
        <v>1</v>
      </c>
      <c r="F409" s="55" t="str">
        <f>+IF(ISERROR(VLOOKUP($B409,Insumos!$C:$G,4,FALSE)),"",VLOOKUP($B409,Insumos!$C:$G,4,FALSE))</f>
        <v>UNIDAD</v>
      </c>
      <c r="G409" s="141">
        <v>1.0</v>
      </c>
      <c r="H409" s="56">
        <f t="shared" si="16"/>
        <v>30</v>
      </c>
    </row>
    <row r="410">
      <c r="A410" s="53">
        <v>12.0</v>
      </c>
      <c r="B410" s="55" t="s">
        <v>400</v>
      </c>
      <c r="C410" s="55" t="str">
        <f>+IF(ISERROR(VLOOKUP($B410,Insumos!$C:$G,3,FALSE)),"",VLOOKUP($B410,Insumos!$C:$G,3,FALSE))</f>
        <v>UNIDAD</v>
      </c>
      <c r="D410" s="56">
        <f>+IF(ISERROR(VLOOKUP($B410,Insumos!$C:$G,2,FALSE)),"",VLOOKUP($B410,Insumos!$C:$G,2,FALSE))</f>
        <v>330</v>
      </c>
      <c r="E410" s="57">
        <f>+IF(ISERROR(VLOOKUP($B410,Insumos!$C:$G,5,FALSE)),"",VLOOKUP($B410,Insumos!$C:$G,5,FALSE))</f>
        <v>1</v>
      </c>
      <c r="F410" s="55" t="str">
        <f>+IF(ISERROR(VLOOKUP($B410,Insumos!$C:$G,4,FALSE)),"",VLOOKUP($B410,Insumos!$C:$G,4,FALSE))</f>
        <v>UNIDAD</v>
      </c>
      <c r="G410" s="141">
        <v>1.0</v>
      </c>
      <c r="H410" s="56">
        <f t="shared" si="16"/>
        <v>330</v>
      </c>
    </row>
    <row r="411">
      <c r="A411" s="53">
        <v>13.0</v>
      </c>
      <c r="B411" s="55" t="s">
        <v>435</v>
      </c>
      <c r="C411" s="55" t="str">
        <f>+IF(ISERROR(VLOOKUP($B411,Insumos!$C:$G,3,FALSE)),"",VLOOKUP($B411,Insumos!$C:$G,3,FALSE))</f>
        <v>UNIDAD</v>
      </c>
      <c r="D411" s="56">
        <f>+IF(ISERROR(VLOOKUP($B411,Insumos!$C:$G,2,FALSE)),"",VLOOKUP($B411,Insumos!$C:$G,2,FALSE))</f>
        <v>93</v>
      </c>
      <c r="E411" s="57">
        <f>+IF(ISERROR(VLOOKUP($B411,Insumos!$C:$G,5,FALSE)),"",VLOOKUP($B411,Insumos!$C:$G,5,FALSE))</f>
        <v>1</v>
      </c>
      <c r="F411" s="55" t="str">
        <f>+IF(ISERROR(VLOOKUP($B411,Insumos!$C:$G,4,FALSE)),"",VLOOKUP($B411,Insumos!$C:$G,4,FALSE))</f>
        <v>UNIDAD</v>
      </c>
      <c r="G411" s="141">
        <v>1.0</v>
      </c>
      <c r="H411" s="56">
        <f t="shared" si="16"/>
        <v>93</v>
      </c>
    </row>
    <row r="412">
      <c r="A412" s="53">
        <v>14.0</v>
      </c>
      <c r="B412" s="55" t="s">
        <v>436</v>
      </c>
      <c r="C412" s="55" t="str">
        <f>+IF(ISERROR(VLOOKUP($B412,Insumos!$C:$G,3,FALSE)),"",VLOOKUP($B412,Insumos!$C:$G,3,FALSE))</f>
        <v>UNIDAD</v>
      </c>
      <c r="D412" s="56">
        <f>+IF(ISERROR(VLOOKUP($B412,Insumos!$C:$G,2,FALSE)),"",VLOOKUP($B412,Insumos!$C:$G,2,FALSE))</f>
        <v>44</v>
      </c>
      <c r="E412" s="57">
        <f>+IF(ISERROR(VLOOKUP($B412,Insumos!$C:$G,5,FALSE)),"",VLOOKUP($B412,Insumos!$C:$G,5,FALSE))</f>
        <v>1</v>
      </c>
      <c r="F412" s="55" t="str">
        <f>+IF(ISERROR(VLOOKUP($B412,Insumos!$C:$G,4,FALSE)),"",VLOOKUP($B412,Insumos!$C:$G,4,FALSE))</f>
        <v>UNIDAD</v>
      </c>
      <c r="G412" s="141">
        <v>1.0</v>
      </c>
      <c r="H412" s="56">
        <f t="shared" si="16"/>
        <v>44</v>
      </c>
    </row>
    <row r="413">
      <c r="A413" s="53">
        <v>15.0</v>
      </c>
      <c r="B413" s="55" t="s">
        <v>315</v>
      </c>
      <c r="C413" s="55" t="str">
        <f>+IF(ISERROR(VLOOKUP($B413,Insumos!$C:$G,3,FALSE)),"",VLOOKUP($B413,Insumos!$C:$G,3,FALSE))</f>
        <v>UNIDAD</v>
      </c>
      <c r="D413" s="56">
        <f>+IF(ISERROR(VLOOKUP($B413,Insumos!$C:$G,2,FALSE)),"",VLOOKUP($B413,Insumos!$C:$G,2,FALSE))</f>
        <v>170</v>
      </c>
      <c r="E413" s="57">
        <f>+IF(ISERROR(VLOOKUP($B413,Insumos!$C:$G,5,FALSE)),"",VLOOKUP($B413,Insumos!$C:$G,5,FALSE))</f>
        <v>1</v>
      </c>
      <c r="F413" s="55" t="str">
        <f>+IF(ISERROR(VLOOKUP($B413,Insumos!$C:$G,4,FALSE)),"",VLOOKUP($B413,Insumos!$C:$G,4,FALSE))</f>
        <v>UNIDAD</v>
      </c>
      <c r="G413" s="141">
        <v>1.0</v>
      </c>
      <c r="H413" s="56">
        <f t="shared" si="16"/>
        <v>170</v>
      </c>
    </row>
    <row r="414">
      <c r="A414" s="53">
        <v>16.0</v>
      </c>
      <c r="B414" s="55" t="s">
        <v>410</v>
      </c>
      <c r="C414" s="55" t="str">
        <f>+IF(ISERROR(VLOOKUP($B414,Insumos!$C:$G,3,FALSE)),"",VLOOKUP($B414,Insumos!$C:$G,3,FALSE))</f>
        <v>UNIDAD</v>
      </c>
      <c r="D414" s="56">
        <f>+IF(ISERROR(VLOOKUP($B414,Insumos!$C:$G,2,FALSE)),"",VLOOKUP($B414,Insumos!$C:$G,2,FALSE))</f>
        <v>25</v>
      </c>
      <c r="E414" s="57">
        <f>+IF(ISERROR(VLOOKUP($B414,Insumos!$C:$G,5,FALSE)),"",VLOOKUP($B414,Insumos!$C:$G,5,FALSE))</f>
        <v>1</v>
      </c>
      <c r="F414" s="55" t="str">
        <f>+IF(ISERROR(VLOOKUP($B414,Insumos!$C:$G,4,FALSE)),"",VLOOKUP($B414,Insumos!$C:$G,4,FALSE))</f>
        <v>UNIDAD</v>
      </c>
      <c r="G414" s="141">
        <v>2.0</v>
      </c>
      <c r="H414" s="56">
        <f t="shared" si="16"/>
        <v>50</v>
      </c>
    </row>
    <row r="415">
      <c r="A415" s="42"/>
      <c r="B415" s="140"/>
      <c r="C415" s="41"/>
      <c r="D415" s="44"/>
      <c r="E415" s="45"/>
      <c r="F415" s="41"/>
      <c r="G415" s="67" t="s">
        <v>566</v>
      </c>
      <c r="H415" s="68">
        <f>+SUM(H399:H414)</f>
        <v>4135.47</v>
      </c>
    </row>
    <row r="416">
      <c r="A416" s="42"/>
      <c r="B416" s="140"/>
      <c r="C416" s="41"/>
      <c r="D416" s="44"/>
      <c r="E416" s="45"/>
      <c r="F416" s="41"/>
      <c r="G416" s="67" t="s">
        <v>569</v>
      </c>
      <c r="H416" s="142">
        <f>+H415/10</f>
        <v>413.547</v>
      </c>
    </row>
    <row r="417">
      <c r="A417" s="42"/>
      <c r="B417" s="140"/>
      <c r="C417" s="41"/>
      <c r="D417" s="44"/>
      <c r="E417" s="471"/>
      <c r="F417" s="41"/>
      <c r="G417" s="67" t="s">
        <v>570</v>
      </c>
      <c r="H417" s="143">
        <f>(H415+H416)*1.19</f>
        <v>5413.33023</v>
      </c>
    </row>
    <row r="418">
      <c r="A418" s="42"/>
      <c r="B418" s="140"/>
      <c r="C418" s="41"/>
      <c r="D418" s="44"/>
      <c r="E418" s="167"/>
      <c r="F418" s="41"/>
      <c r="G418" s="67" t="s">
        <v>571</v>
      </c>
      <c r="H418" s="144">
        <f>+H417/H419</f>
        <v>0.3188062562</v>
      </c>
    </row>
    <row r="419">
      <c r="A419" s="42"/>
      <c r="B419" s="140"/>
      <c r="C419" s="41"/>
      <c r="D419" s="44"/>
      <c r="E419" s="472"/>
      <c r="F419" s="41"/>
      <c r="G419" s="67" t="s">
        <v>572</v>
      </c>
      <c r="H419" s="154">
        <f>SUM(13990+2990)</f>
        <v>16980</v>
      </c>
    </row>
    <row r="420">
      <c r="B420" s="465"/>
      <c r="G420" s="31"/>
    </row>
    <row r="421">
      <c r="B421" s="465"/>
      <c r="G421" s="31"/>
    </row>
    <row r="422">
      <c r="B422" s="465"/>
      <c r="G422" s="31"/>
    </row>
    <row r="423">
      <c r="B423" s="465"/>
      <c r="G423" s="31"/>
    </row>
    <row r="424">
      <c r="A424" s="138" t="s">
        <v>562</v>
      </c>
      <c r="B424" s="139" t="s">
        <v>1166</v>
      </c>
      <c r="C424" s="34"/>
      <c r="D424" s="35"/>
      <c r="E424" s="36"/>
      <c r="F424" s="37"/>
      <c r="G424" s="38"/>
      <c r="H424" s="35"/>
    </row>
    <row r="425">
      <c r="A425" s="42"/>
      <c r="B425" s="140"/>
      <c r="C425" s="42"/>
      <c r="D425" s="44"/>
      <c r="E425" s="45"/>
      <c r="F425" s="42"/>
      <c r="G425" s="46"/>
      <c r="H425" s="44"/>
    </row>
    <row r="426">
      <c r="A426" s="48" t="s">
        <v>476</v>
      </c>
      <c r="B426" s="48" t="s">
        <v>477</v>
      </c>
      <c r="C426" s="48" t="s">
        <v>478</v>
      </c>
      <c r="D426" s="49" t="s">
        <v>564</v>
      </c>
      <c r="E426" s="50" t="s">
        <v>10</v>
      </c>
      <c r="F426" s="48" t="s">
        <v>480</v>
      </c>
      <c r="G426" s="51" t="s">
        <v>481</v>
      </c>
      <c r="H426" s="49" t="s">
        <v>565</v>
      </c>
    </row>
    <row r="427">
      <c r="A427" s="53">
        <v>1.0</v>
      </c>
      <c r="B427" s="55" t="s">
        <v>368</v>
      </c>
      <c r="C427" s="55" t="str">
        <f>+IF(ISERROR(VLOOKUP($B427,Insumos!$C:$G,3,FALSE)),"",VLOOKUP($B427,Insumos!$C:$G,3,FALSE))</f>
        <v>PORCION</v>
      </c>
      <c r="D427" s="56">
        <f>+IF(ISERROR(VLOOKUP($B427,Insumos!$C:$G,2,FALSE)),"",VLOOKUP($B427,Insumos!$C:$G,2,FALSE))</f>
        <v>56.74</v>
      </c>
      <c r="E427" s="57">
        <f>+IF(ISERROR(VLOOKUP($B427,Insumos!$C:$G,5,FALSE)),"",VLOOKUP($B427,Insumos!$C:$G,5,FALSE))</f>
        <v>1</v>
      </c>
      <c r="F427" s="55" t="str">
        <f>+IF(ISERROR(VLOOKUP($B427,Insumos!$C:$G,4,FALSE)),"",VLOOKUP($B427,Insumos!$C:$G,4,FALSE))</f>
        <v>PORCION</v>
      </c>
      <c r="G427" s="146">
        <v>1.0</v>
      </c>
      <c r="H427" s="56">
        <f t="shared" ref="H427:H439" si="17">IF(ISERROR(ROUND(+D427/E427*G427,2)),0,ROUND(+D427/E427*G427,2))</f>
        <v>56.74</v>
      </c>
    </row>
    <row r="428">
      <c r="A428" s="53">
        <v>2.0</v>
      </c>
      <c r="B428" s="55" t="s">
        <v>265</v>
      </c>
      <c r="C428" s="55" t="str">
        <f>+IF(ISERROR(VLOOKUP($B428,Insumos!$C:$G,3,FALSE)),"",VLOOKUP($B428,Insumos!$C:$G,3,FALSE))</f>
        <v>GRAMOS</v>
      </c>
      <c r="D428" s="56">
        <f>+IF(ISERROR(VLOOKUP($B428,Insumos!$C:$G,2,FALSE)),"",VLOOKUP($B428,Insumos!$C:$G,2,FALSE))</f>
        <v>5866</v>
      </c>
      <c r="E428" s="57">
        <f>+IF(ISERROR(VLOOKUP($B428,Insumos!$C:$G,5,FALSE)),"",VLOOKUP($B428,Insumos!$C:$G,5,FALSE))</f>
        <v>1000</v>
      </c>
      <c r="F428" s="55" t="str">
        <f>+IF(ISERROR(VLOOKUP($B428,Insumos!$C:$G,4,FALSE)),"",VLOOKUP($B428,Insumos!$C:$G,4,FALSE))</f>
        <v>GRAMOS</v>
      </c>
      <c r="G428" s="146">
        <v>50.0</v>
      </c>
      <c r="H428" s="56">
        <f t="shared" si="17"/>
        <v>293.3</v>
      </c>
    </row>
    <row r="429">
      <c r="A429" s="53">
        <v>3.0</v>
      </c>
      <c r="B429" s="55" t="s">
        <v>367</v>
      </c>
      <c r="C429" s="55" t="str">
        <f>+IF(ISERROR(VLOOKUP($B429,Insumos!$C:$G,3,FALSE)),"",VLOOKUP($B429,Insumos!$C:$G,3,FALSE))</f>
        <v>GRAMOS</v>
      </c>
      <c r="D429" s="56">
        <f>+IF(ISERROR(VLOOKUP($B429,Insumos!$C:$G,2,FALSE)),"",VLOOKUP($B429,Insumos!$C:$G,2,FALSE))</f>
        <v>5250</v>
      </c>
      <c r="E429" s="57">
        <f>+IF(ISERROR(VLOOKUP($B429,Insumos!$C:$G,5,FALSE)),"",VLOOKUP($B429,Insumos!$C:$G,5,FALSE))</f>
        <v>1000</v>
      </c>
      <c r="F429" s="55" t="str">
        <f>+IF(ISERROR(VLOOKUP($B429,Insumos!$C:$G,4,FALSE)),"",VLOOKUP($B429,Insumos!$C:$G,4,FALSE))</f>
        <v>GRAMOS</v>
      </c>
      <c r="G429" s="146">
        <v>1.0</v>
      </c>
      <c r="H429" s="56">
        <f t="shared" si="17"/>
        <v>5.25</v>
      </c>
    </row>
    <row r="430">
      <c r="A430" s="53">
        <v>4.0</v>
      </c>
      <c r="B430" s="55" t="s">
        <v>115</v>
      </c>
      <c r="C430" s="55" t="str">
        <f>+IF(ISERROR(VLOOKUP($B430,Insumos!$C:$G,3,FALSE)),"",VLOOKUP($B430,Insumos!$C:$G,3,FALSE))</f>
        <v>GRAMOS</v>
      </c>
      <c r="D430" s="56">
        <f>+IF(ISERROR(VLOOKUP($B430,Insumos!$C:$G,2,FALSE)),"",VLOOKUP($B430,Insumos!$C:$G,2,FALSE))</f>
        <v>2941.176471</v>
      </c>
      <c r="E430" s="57">
        <f>+IF(ISERROR(VLOOKUP($B430,Insumos!$C:$G,5,FALSE)),"",VLOOKUP($B430,Insumos!$C:$G,5,FALSE))</f>
        <v>500</v>
      </c>
      <c r="F430" s="55" t="str">
        <f>+IF(ISERROR(VLOOKUP($B430,Insumos!$C:$G,4,FALSE)),"",VLOOKUP($B430,Insumos!$C:$G,4,FALSE))</f>
        <v>GRAMOS</v>
      </c>
      <c r="G430" s="146">
        <v>1.0</v>
      </c>
      <c r="H430" s="56">
        <f t="shared" si="17"/>
        <v>5.88</v>
      </c>
    </row>
    <row r="431">
      <c r="A431" s="53">
        <v>5.0</v>
      </c>
      <c r="B431" s="467" t="s">
        <v>370</v>
      </c>
      <c r="C431" s="55" t="str">
        <f>+IF(ISERROR(VLOOKUP($B431,Insumos!$C:$G,3,FALSE)),"",VLOOKUP($B431,Insumos!$C:$G,3,FALSE))</f>
        <v>PORCION</v>
      </c>
      <c r="D431" s="56">
        <f>+IF(ISERROR(VLOOKUP($B431,Insumos!$C:$G,2,FALSE)),"",VLOOKUP($B431,Insumos!$C:$G,2,FALSE))</f>
        <v>1793.34</v>
      </c>
      <c r="E431" s="57">
        <f>+IF(ISERROR(VLOOKUP($B431,Insumos!$C:$G,5,FALSE)),"",VLOOKUP($B431,Insumos!$C:$G,5,FALSE))</f>
        <v>4</v>
      </c>
      <c r="F431" s="55" t="str">
        <f>+IF(ISERROR(VLOOKUP($B431,Insumos!$C:$G,4,FALSE)),"",VLOOKUP($B431,Insumos!$C:$G,4,FALSE))</f>
        <v>PORCION</v>
      </c>
      <c r="G431" s="146">
        <v>0.0</v>
      </c>
      <c r="H431" s="56">
        <f t="shared" si="17"/>
        <v>0</v>
      </c>
    </row>
    <row r="432">
      <c r="A432" s="53">
        <v>6.0</v>
      </c>
      <c r="B432" s="195" t="s">
        <v>363</v>
      </c>
      <c r="C432" s="195" t="str">
        <f>+IF(ISERROR(VLOOKUP($B432,Insumos!$C:$G,3,FALSE)),"",VLOOKUP($B432,Insumos!$C:$G,3,FALSE))</f>
        <v>PORCION</v>
      </c>
      <c r="D432" s="196">
        <f>+IF(ISERROR(VLOOKUP($B432,Insumos!$C:$G,2,FALSE)),"",VLOOKUP($B432,Insumos!$C:$G,2,FALSE))</f>
        <v>93080.62</v>
      </c>
      <c r="E432" s="197">
        <f>+IF(ISERROR(VLOOKUP($B432,Insumos!$C:$G,5,FALSE)),"",VLOOKUP($B432,Insumos!$C:$G,5,FALSE))</f>
        <v>50</v>
      </c>
      <c r="F432" s="195" t="str">
        <f>+IF(ISERROR(VLOOKUP($B432,Insumos!$C:$G,4,FALSE)),"",VLOOKUP($B432,Insumos!$C:$G,4,FALSE))</f>
        <v>PORCION</v>
      </c>
      <c r="G432" s="470">
        <v>1.0</v>
      </c>
      <c r="H432" s="196">
        <f t="shared" si="17"/>
        <v>1861.61</v>
      </c>
    </row>
    <row r="433">
      <c r="A433" s="53">
        <v>7.0</v>
      </c>
      <c r="B433" s="195" t="s">
        <v>361</v>
      </c>
      <c r="C433" s="195" t="str">
        <f>+IF(ISERROR(VLOOKUP($B433,Insumos!$C:$G,3,FALSE)),"",VLOOKUP($B433,Insumos!$C:$G,3,FALSE))</f>
        <v>PORCION</v>
      </c>
      <c r="D433" s="196">
        <f>+IF(ISERROR(VLOOKUP($B433,Insumos!$C:$G,2,FALSE)),"",VLOOKUP($B433,Insumos!$C:$G,2,FALSE))</f>
        <v>45140.62</v>
      </c>
      <c r="E433" s="197">
        <f>+IF(ISERROR(VLOOKUP($B433,Insumos!$C:$G,5,FALSE)),"",VLOOKUP($B433,Insumos!$C:$G,5,FALSE))</f>
        <v>55</v>
      </c>
      <c r="F433" s="195" t="str">
        <f>+IF(ISERROR(VLOOKUP($B433,Insumos!$C:$G,4,FALSE)),"",VLOOKUP($B433,Insumos!$C:$G,4,FALSE))</f>
        <v>PORCION</v>
      </c>
      <c r="G433" s="470"/>
      <c r="H433" s="196">
        <f t="shared" si="17"/>
        <v>0</v>
      </c>
    </row>
    <row r="434">
      <c r="A434" s="53">
        <v>8.0</v>
      </c>
      <c r="B434" s="55" t="s">
        <v>401</v>
      </c>
      <c r="C434" s="55" t="str">
        <f>+IF(ISERROR(VLOOKUP($B434,Insumos!$C:$G,3,FALSE)),"",VLOOKUP($B434,Insumos!$C:$G,3,FALSE))</f>
        <v>UNIDAD</v>
      </c>
      <c r="D434" s="56">
        <f>+IF(ISERROR(VLOOKUP($B434,Insumos!$C:$G,2,FALSE)),"",VLOOKUP($B434,Insumos!$C:$G,2,FALSE))</f>
        <v>30</v>
      </c>
      <c r="E434" s="57">
        <f>+IF(ISERROR(VLOOKUP($B434,Insumos!$C:$G,5,FALSE)),"",VLOOKUP($B434,Insumos!$C:$G,5,FALSE))</f>
        <v>1</v>
      </c>
      <c r="F434" s="55" t="str">
        <f>+IF(ISERROR(VLOOKUP($B434,Insumos!$C:$G,4,FALSE)),"",VLOOKUP($B434,Insumos!$C:$G,4,FALSE))</f>
        <v>UNIDAD</v>
      </c>
      <c r="G434" s="141">
        <v>1.0</v>
      </c>
      <c r="H434" s="56">
        <f t="shared" si="17"/>
        <v>30</v>
      </c>
    </row>
    <row r="435">
      <c r="A435" s="53">
        <v>9.0</v>
      </c>
      <c r="B435" s="55" t="s">
        <v>400</v>
      </c>
      <c r="C435" s="55" t="str">
        <f>+IF(ISERROR(VLOOKUP($B435,Insumos!$C:$G,3,FALSE)),"",VLOOKUP($B435,Insumos!$C:$G,3,FALSE))</f>
        <v>UNIDAD</v>
      </c>
      <c r="D435" s="56">
        <f>+IF(ISERROR(VLOOKUP($B435,Insumos!$C:$G,2,FALSE)),"",VLOOKUP($B435,Insumos!$C:$G,2,FALSE))</f>
        <v>330</v>
      </c>
      <c r="E435" s="57">
        <f>+IF(ISERROR(VLOOKUP($B435,Insumos!$C:$G,5,FALSE)),"",VLOOKUP($B435,Insumos!$C:$G,5,FALSE))</f>
        <v>1</v>
      </c>
      <c r="F435" s="55" t="str">
        <f>+IF(ISERROR(VLOOKUP($B435,Insumos!$C:$G,4,FALSE)),"",VLOOKUP($B435,Insumos!$C:$G,4,FALSE))</f>
        <v>UNIDAD</v>
      </c>
      <c r="G435" s="141">
        <v>1.0</v>
      </c>
      <c r="H435" s="56">
        <f t="shared" si="17"/>
        <v>330</v>
      </c>
    </row>
    <row r="436">
      <c r="A436" s="53">
        <v>10.0</v>
      </c>
      <c r="B436" s="55" t="s">
        <v>435</v>
      </c>
      <c r="C436" s="55" t="str">
        <f>+IF(ISERROR(VLOOKUP($B436,Insumos!$C:$G,3,FALSE)),"",VLOOKUP($B436,Insumos!$C:$G,3,FALSE))</f>
        <v>UNIDAD</v>
      </c>
      <c r="D436" s="56">
        <f>+IF(ISERROR(VLOOKUP($B436,Insumos!$C:$G,2,FALSE)),"",VLOOKUP($B436,Insumos!$C:$G,2,FALSE))</f>
        <v>93</v>
      </c>
      <c r="E436" s="57">
        <f>+IF(ISERROR(VLOOKUP($B436,Insumos!$C:$G,5,FALSE)),"",VLOOKUP($B436,Insumos!$C:$G,5,FALSE))</f>
        <v>1</v>
      </c>
      <c r="F436" s="55" t="str">
        <f>+IF(ISERROR(VLOOKUP($B436,Insumos!$C:$G,4,FALSE)),"",VLOOKUP($B436,Insumos!$C:$G,4,FALSE))</f>
        <v>UNIDAD</v>
      </c>
      <c r="G436" s="141">
        <v>1.0</v>
      </c>
      <c r="H436" s="56">
        <f t="shared" si="17"/>
        <v>93</v>
      </c>
    </row>
    <row r="437">
      <c r="A437" s="53">
        <v>11.0</v>
      </c>
      <c r="B437" s="55" t="s">
        <v>436</v>
      </c>
      <c r="C437" s="55" t="str">
        <f>+IF(ISERROR(VLOOKUP($B437,Insumos!$C:$G,3,FALSE)),"",VLOOKUP($B437,Insumos!$C:$G,3,FALSE))</f>
        <v>UNIDAD</v>
      </c>
      <c r="D437" s="56">
        <f>+IF(ISERROR(VLOOKUP($B437,Insumos!$C:$G,2,FALSE)),"",VLOOKUP($B437,Insumos!$C:$G,2,FALSE))</f>
        <v>44</v>
      </c>
      <c r="E437" s="57">
        <f>+IF(ISERROR(VLOOKUP($B437,Insumos!$C:$G,5,FALSE)),"",VLOOKUP($B437,Insumos!$C:$G,5,FALSE))</f>
        <v>1</v>
      </c>
      <c r="F437" s="55" t="str">
        <f>+IF(ISERROR(VLOOKUP($B437,Insumos!$C:$G,4,FALSE)),"",VLOOKUP($B437,Insumos!$C:$G,4,FALSE))</f>
        <v>UNIDAD</v>
      </c>
      <c r="G437" s="141">
        <v>1.0</v>
      </c>
      <c r="H437" s="56">
        <f t="shared" si="17"/>
        <v>44</v>
      </c>
    </row>
    <row r="438">
      <c r="A438" s="53">
        <v>12.0</v>
      </c>
      <c r="B438" s="55" t="s">
        <v>315</v>
      </c>
      <c r="C438" s="55" t="str">
        <f>+IF(ISERROR(VLOOKUP($B438,Insumos!$C:$G,3,FALSE)),"",VLOOKUP($B438,Insumos!$C:$G,3,FALSE))</f>
        <v>UNIDAD</v>
      </c>
      <c r="D438" s="56">
        <f>+IF(ISERROR(VLOOKUP($B438,Insumos!$C:$G,2,FALSE)),"",VLOOKUP($B438,Insumos!$C:$G,2,FALSE))</f>
        <v>170</v>
      </c>
      <c r="E438" s="57">
        <f>+IF(ISERROR(VLOOKUP($B438,Insumos!$C:$G,5,FALSE)),"",VLOOKUP($B438,Insumos!$C:$G,5,FALSE))</f>
        <v>1</v>
      </c>
      <c r="F438" s="55" t="str">
        <f>+IF(ISERROR(VLOOKUP($B438,Insumos!$C:$G,4,FALSE)),"",VLOOKUP($B438,Insumos!$C:$G,4,FALSE))</f>
        <v>UNIDAD</v>
      </c>
      <c r="G438" s="141">
        <v>1.0</v>
      </c>
      <c r="H438" s="56">
        <f t="shared" si="17"/>
        <v>170</v>
      </c>
    </row>
    <row r="439">
      <c r="A439" s="53">
        <v>13.0</v>
      </c>
      <c r="B439" s="55" t="s">
        <v>410</v>
      </c>
      <c r="C439" s="55" t="str">
        <f>+IF(ISERROR(VLOOKUP($B439,Insumos!$C:$G,3,FALSE)),"",VLOOKUP($B439,Insumos!$C:$G,3,FALSE))</f>
        <v>UNIDAD</v>
      </c>
      <c r="D439" s="56">
        <f>+IF(ISERROR(VLOOKUP($B439,Insumos!$C:$G,2,FALSE)),"",VLOOKUP($B439,Insumos!$C:$G,2,FALSE))</f>
        <v>25</v>
      </c>
      <c r="E439" s="57">
        <f>+IF(ISERROR(VLOOKUP($B439,Insumos!$C:$G,5,FALSE)),"",VLOOKUP($B439,Insumos!$C:$G,5,FALSE))</f>
        <v>1</v>
      </c>
      <c r="F439" s="55" t="str">
        <f>+IF(ISERROR(VLOOKUP($B439,Insumos!$C:$G,4,FALSE)),"",VLOOKUP($B439,Insumos!$C:$G,4,FALSE))</f>
        <v>UNIDAD</v>
      </c>
      <c r="G439" s="141">
        <v>2.0</v>
      </c>
      <c r="H439" s="56">
        <f t="shared" si="17"/>
        <v>50</v>
      </c>
    </row>
    <row r="440">
      <c r="A440" s="42"/>
      <c r="B440" s="140"/>
      <c r="C440" s="41"/>
      <c r="D440" s="44"/>
      <c r="E440" s="45"/>
      <c r="F440" s="41"/>
      <c r="G440" s="67" t="s">
        <v>566</v>
      </c>
      <c r="H440" s="68">
        <f>+SUM(H427:H439)</f>
        <v>2939.78</v>
      </c>
    </row>
    <row r="441">
      <c r="A441" s="42"/>
      <c r="B441" s="140"/>
      <c r="C441" s="41"/>
      <c r="D441" s="44"/>
      <c r="E441" s="45"/>
      <c r="F441" s="41"/>
      <c r="G441" s="67" t="s">
        <v>569</v>
      </c>
      <c r="H441" s="142">
        <f>+H440/10</f>
        <v>293.978</v>
      </c>
    </row>
    <row r="442">
      <c r="A442" s="42"/>
      <c r="B442" s="140"/>
      <c r="C442" s="41"/>
      <c r="D442" s="44"/>
      <c r="E442" s="45"/>
      <c r="F442" s="41"/>
      <c r="G442" s="67" t="s">
        <v>570</v>
      </c>
      <c r="H442" s="143">
        <f>(H440+H441)*1.19</f>
        <v>3848.17202</v>
      </c>
    </row>
    <row r="443">
      <c r="A443" s="42"/>
      <c r="B443" s="140"/>
      <c r="C443" s="41"/>
      <c r="D443" s="44"/>
      <c r="E443" s="45"/>
      <c r="F443" s="41"/>
      <c r="G443" s="67" t="s">
        <v>571</v>
      </c>
      <c r="H443" s="144">
        <f>+H442/H444</f>
        <v>0.2454191339</v>
      </c>
    </row>
    <row r="444">
      <c r="A444" s="42"/>
      <c r="B444" s="140"/>
      <c r="C444" s="41"/>
      <c r="D444" s="44"/>
      <c r="E444" s="45"/>
      <c r="F444" s="41"/>
      <c r="G444" s="67" t="s">
        <v>572</v>
      </c>
      <c r="H444" s="145">
        <f>SUM(13990+1690)</f>
        <v>15680</v>
      </c>
    </row>
    <row r="445">
      <c r="B445" s="465"/>
      <c r="G445" s="31"/>
    </row>
    <row r="446">
      <c r="B446" s="465"/>
      <c r="G446" s="31"/>
    </row>
    <row r="447">
      <c r="B447" s="465"/>
      <c r="G447" s="31"/>
    </row>
    <row r="448">
      <c r="A448" s="138" t="s">
        <v>562</v>
      </c>
      <c r="B448" s="139" t="s">
        <v>1167</v>
      </c>
      <c r="C448" s="34"/>
      <c r="D448" s="35"/>
      <c r="E448" s="36"/>
      <c r="F448" s="37"/>
      <c r="G448" s="38"/>
      <c r="H448" s="35"/>
    </row>
    <row r="449">
      <c r="A449" s="42"/>
      <c r="B449" s="140"/>
      <c r="C449" s="42"/>
      <c r="D449" s="44"/>
      <c r="E449" s="45"/>
      <c r="F449" s="42"/>
      <c r="G449" s="46"/>
      <c r="H449" s="44"/>
    </row>
    <row r="450">
      <c r="A450" s="48" t="s">
        <v>476</v>
      </c>
      <c r="B450" s="48" t="s">
        <v>477</v>
      </c>
      <c r="C450" s="48" t="s">
        <v>478</v>
      </c>
      <c r="D450" s="49" t="s">
        <v>564</v>
      </c>
      <c r="E450" s="50" t="s">
        <v>10</v>
      </c>
      <c r="F450" s="48" t="s">
        <v>480</v>
      </c>
      <c r="G450" s="51" t="s">
        <v>481</v>
      </c>
      <c r="H450" s="49" t="s">
        <v>565</v>
      </c>
    </row>
    <row r="451">
      <c r="A451" s="53">
        <v>1.0</v>
      </c>
      <c r="B451" s="55" t="s">
        <v>368</v>
      </c>
      <c r="C451" s="55" t="str">
        <f>+IF(ISERROR(VLOOKUP($B451,Insumos!$C:$G,3,FALSE)),"",VLOOKUP($B451,Insumos!$C:$G,3,FALSE))</f>
        <v>PORCION</v>
      </c>
      <c r="D451" s="56">
        <f>+IF(ISERROR(VLOOKUP($B451,Insumos!$C:$G,2,FALSE)),"",VLOOKUP($B451,Insumos!$C:$G,2,FALSE))</f>
        <v>56.74</v>
      </c>
      <c r="E451" s="57">
        <f>+IF(ISERROR(VLOOKUP($B451,Insumos!$C:$G,5,FALSE)),"",VLOOKUP($B451,Insumos!$C:$G,5,FALSE))</f>
        <v>1</v>
      </c>
      <c r="F451" s="55" t="str">
        <f>+IF(ISERROR(VLOOKUP($B451,Insumos!$C:$G,4,FALSE)),"",VLOOKUP($B451,Insumos!$C:$G,4,FALSE))</f>
        <v>PORCION</v>
      </c>
      <c r="G451" s="146">
        <v>1.0</v>
      </c>
      <c r="H451" s="56">
        <f t="shared" ref="H451:H463" si="18">IF(ISERROR(ROUND(+D451/E451*G451,2)),0,ROUND(+D451/E451*G451,2))</f>
        <v>56.74</v>
      </c>
    </row>
    <row r="452">
      <c r="A452" s="53">
        <v>2.0</v>
      </c>
      <c r="B452" s="55" t="s">
        <v>265</v>
      </c>
      <c r="C452" s="55" t="str">
        <f>+IF(ISERROR(VLOOKUP($B452,Insumos!$C:$G,3,FALSE)),"",VLOOKUP($B452,Insumos!$C:$G,3,FALSE))</f>
        <v>GRAMOS</v>
      </c>
      <c r="D452" s="56">
        <f>+IF(ISERROR(VLOOKUP($B452,Insumos!$C:$G,2,FALSE)),"",VLOOKUP($B452,Insumos!$C:$G,2,FALSE))</f>
        <v>5866</v>
      </c>
      <c r="E452" s="57">
        <f>+IF(ISERROR(VLOOKUP($B452,Insumos!$C:$G,5,FALSE)),"",VLOOKUP($B452,Insumos!$C:$G,5,FALSE))</f>
        <v>1000</v>
      </c>
      <c r="F452" s="55" t="str">
        <f>+IF(ISERROR(VLOOKUP($B452,Insumos!$C:$G,4,FALSE)),"",VLOOKUP($B452,Insumos!$C:$G,4,FALSE))</f>
        <v>GRAMOS</v>
      </c>
      <c r="G452" s="146">
        <v>50.0</v>
      </c>
      <c r="H452" s="56">
        <f t="shared" si="18"/>
        <v>293.3</v>
      </c>
    </row>
    <row r="453">
      <c r="A453" s="53">
        <v>3.0</v>
      </c>
      <c r="B453" s="55" t="s">
        <v>367</v>
      </c>
      <c r="C453" s="55" t="str">
        <f>+IF(ISERROR(VLOOKUP($B453,Insumos!$C:$G,3,FALSE)),"",VLOOKUP($B453,Insumos!$C:$G,3,FALSE))</f>
        <v>GRAMOS</v>
      </c>
      <c r="D453" s="56">
        <f>+IF(ISERROR(VLOOKUP($B453,Insumos!$C:$G,2,FALSE)),"",VLOOKUP($B453,Insumos!$C:$G,2,FALSE))</f>
        <v>5250</v>
      </c>
      <c r="E453" s="57">
        <f>+IF(ISERROR(VLOOKUP($B453,Insumos!$C:$G,5,FALSE)),"",VLOOKUP($B453,Insumos!$C:$G,5,FALSE))</f>
        <v>1000</v>
      </c>
      <c r="F453" s="55" t="str">
        <f>+IF(ISERROR(VLOOKUP($B453,Insumos!$C:$G,4,FALSE)),"",VLOOKUP($B453,Insumos!$C:$G,4,FALSE))</f>
        <v>GRAMOS</v>
      </c>
      <c r="G453" s="146">
        <v>1.0</v>
      </c>
      <c r="H453" s="56">
        <f t="shared" si="18"/>
        <v>5.25</v>
      </c>
    </row>
    <row r="454">
      <c r="A454" s="53">
        <v>4.0</v>
      </c>
      <c r="B454" s="55" t="s">
        <v>115</v>
      </c>
      <c r="C454" s="55" t="str">
        <f>+IF(ISERROR(VLOOKUP($B454,Insumos!$C:$G,3,FALSE)),"",VLOOKUP($B454,Insumos!$C:$G,3,FALSE))</f>
        <v>GRAMOS</v>
      </c>
      <c r="D454" s="56">
        <f>+IF(ISERROR(VLOOKUP($B454,Insumos!$C:$G,2,FALSE)),"",VLOOKUP($B454,Insumos!$C:$G,2,FALSE))</f>
        <v>2941.176471</v>
      </c>
      <c r="E454" s="57">
        <f>+IF(ISERROR(VLOOKUP($B454,Insumos!$C:$G,5,FALSE)),"",VLOOKUP($B454,Insumos!$C:$G,5,FALSE))</f>
        <v>500</v>
      </c>
      <c r="F454" s="55" t="str">
        <f>+IF(ISERROR(VLOOKUP($B454,Insumos!$C:$G,4,FALSE)),"",VLOOKUP($B454,Insumos!$C:$G,4,FALSE))</f>
        <v>GRAMOS</v>
      </c>
      <c r="G454" s="146">
        <v>1.0</v>
      </c>
      <c r="H454" s="56">
        <f t="shared" si="18"/>
        <v>5.88</v>
      </c>
    </row>
    <row r="455">
      <c r="A455" s="53">
        <v>5.0</v>
      </c>
      <c r="B455" s="467" t="s">
        <v>375</v>
      </c>
      <c r="C455" s="55" t="str">
        <f>+IF(ISERROR(VLOOKUP($B455,Insumos!$C:$G,3,FALSE)),"",VLOOKUP($B455,Insumos!$C:$G,3,FALSE))</f>
        <v>PORCION</v>
      </c>
      <c r="D455" s="56">
        <f>+IF(ISERROR(VLOOKUP($B455,Insumos!$C:$G,2,FALSE)),"",VLOOKUP($B455,Insumos!$C:$G,2,FALSE))</f>
        <v>17849.12</v>
      </c>
      <c r="E455" s="57">
        <f>+IF(ISERROR(VLOOKUP($B455,Insumos!$C:$G,5,FALSE)),"",VLOOKUP($B455,Insumos!$C:$G,5,FALSE))</f>
        <v>45</v>
      </c>
      <c r="F455" s="55" t="str">
        <f>+IF(ISERROR(VLOOKUP($B455,Insumos!$C:$G,4,FALSE)),"",VLOOKUP($B455,Insumos!$C:$G,4,FALSE))</f>
        <v>PORCION</v>
      </c>
      <c r="G455" s="146">
        <v>1.0</v>
      </c>
      <c r="H455" s="56">
        <f t="shared" si="18"/>
        <v>396.65</v>
      </c>
    </row>
    <row r="456">
      <c r="A456" s="53">
        <v>6.0</v>
      </c>
      <c r="B456" s="195" t="s">
        <v>363</v>
      </c>
      <c r="C456" s="195" t="str">
        <f>+IF(ISERROR(VLOOKUP($B456,Insumos!$C:$G,3,FALSE)),"",VLOOKUP($B456,Insumos!$C:$G,3,FALSE))</f>
        <v>PORCION</v>
      </c>
      <c r="D456" s="196">
        <f>+IF(ISERROR(VLOOKUP($B456,Insumos!$C:$G,2,FALSE)),"",VLOOKUP($B456,Insumos!$C:$G,2,FALSE))</f>
        <v>93080.62</v>
      </c>
      <c r="E456" s="197">
        <f>+IF(ISERROR(VLOOKUP($B456,Insumos!$C:$G,5,FALSE)),"",VLOOKUP($B456,Insumos!$C:$G,5,FALSE))</f>
        <v>50</v>
      </c>
      <c r="F456" s="195" t="str">
        <f>+IF(ISERROR(VLOOKUP($B456,Insumos!$C:$G,4,FALSE)),"",VLOOKUP($B456,Insumos!$C:$G,4,FALSE))</f>
        <v>PORCION</v>
      </c>
      <c r="G456" s="470">
        <v>1.0</v>
      </c>
      <c r="H456" s="196">
        <f t="shared" si="18"/>
        <v>1861.61</v>
      </c>
    </row>
    <row r="457">
      <c r="A457" s="53">
        <v>7.0</v>
      </c>
      <c r="B457" s="195" t="s">
        <v>361</v>
      </c>
      <c r="C457" s="195" t="str">
        <f>+IF(ISERROR(VLOOKUP($B457,Insumos!$C:$G,3,FALSE)),"",VLOOKUP($B457,Insumos!$C:$G,3,FALSE))</f>
        <v>PORCION</v>
      </c>
      <c r="D457" s="196">
        <f>+IF(ISERROR(VLOOKUP($B457,Insumos!$C:$G,2,FALSE)),"",VLOOKUP($B457,Insumos!$C:$G,2,FALSE))</f>
        <v>45140.62</v>
      </c>
      <c r="E457" s="197">
        <f>+IF(ISERROR(VLOOKUP($B457,Insumos!$C:$G,5,FALSE)),"",VLOOKUP($B457,Insumos!$C:$G,5,FALSE))</f>
        <v>55</v>
      </c>
      <c r="F457" s="195" t="str">
        <f>+IF(ISERROR(VLOOKUP($B457,Insumos!$C:$G,4,FALSE)),"",VLOOKUP($B457,Insumos!$C:$G,4,FALSE))</f>
        <v>PORCION</v>
      </c>
      <c r="G457" s="470"/>
      <c r="H457" s="196">
        <f t="shared" si="18"/>
        <v>0</v>
      </c>
    </row>
    <row r="458">
      <c r="A458" s="53">
        <v>8.0</v>
      </c>
      <c r="B458" s="55" t="s">
        <v>401</v>
      </c>
      <c r="C458" s="55" t="str">
        <f>+IF(ISERROR(VLOOKUP($B458,Insumos!$C:$G,3,FALSE)),"",VLOOKUP($B458,Insumos!$C:$G,3,FALSE))</f>
        <v>UNIDAD</v>
      </c>
      <c r="D458" s="56">
        <f>+IF(ISERROR(VLOOKUP($B458,Insumos!$C:$G,2,FALSE)),"",VLOOKUP($B458,Insumos!$C:$G,2,FALSE))</f>
        <v>30</v>
      </c>
      <c r="E458" s="57">
        <f>+IF(ISERROR(VLOOKUP($B458,Insumos!$C:$G,5,FALSE)),"",VLOOKUP($B458,Insumos!$C:$G,5,FALSE))</f>
        <v>1</v>
      </c>
      <c r="F458" s="55" t="str">
        <f>+IF(ISERROR(VLOOKUP($B458,Insumos!$C:$G,4,FALSE)),"",VLOOKUP($B458,Insumos!$C:$G,4,FALSE))</f>
        <v>UNIDAD</v>
      </c>
      <c r="G458" s="141">
        <v>1.0</v>
      </c>
      <c r="H458" s="56">
        <f t="shared" si="18"/>
        <v>30</v>
      </c>
    </row>
    <row r="459">
      <c r="A459" s="53">
        <v>9.0</v>
      </c>
      <c r="B459" s="55" t="s">
        <v>400</v>
      </c>
      <c r="C459" s="55" t="str">
        <f>+IF(ISERROR(VLOOKUP($B459,Insumos!$C:$G,3,FALSE)),"",VLOOKUP($B459,Insumos!$C:$G,3,FALSE))</f>
        <v>UNIDAD</v>
      </c>
      <c r="D459" s="56">
        <f>+IF(ISERROR(VLOOKUP($B459,Insumos!$C:$G,2,FALSE)),"",VLOOKUP($B459,Insumos!$C:$G,2,FALSE))</f>
        <v>330</v>
      </c>
      <c r="E459" s="57">
        <f>+IF(ISERROR(VLOOKUP($B459,Insumos!$C:$G,5,FALSE)),"",VLOOKUP($B459,Insumos!$C:$G,5,FALSE))</f>
        <v>1</v>
      </c>
      <c r="F459" s="55" t="str">
        <f>+IF(ISERROR(VLOOKUP($B459,Insumos!$C:$G,4,FALSE)),"",VLOOKUP($B459,Insumos!$C:$G,4,FALSE))</f>
        <v>UNIDAD</v>
      </c>
      <c r="G459" s="141">
        <v>1.0</v>
      </c>
      <c r="H459" s="56">
        <f t="shared" si="18"/>
        <v>330</v>
      </c>
    </row>
    <row r="460">
      <c r="A460" s="53">
        <v>10.0</v>
      </c>
      <c r="B460" s="55" t="s">
        <v>315</v>
      </c>
      <c r="C460" s="55" t="str">
        <f>+IF(ISERROR(VLOOKUP($B460,Insumos!$C:$G,3,FALSE)),"",VLOOKUP($B460,Insumos!$C:$G,3,FALSE))</f>
        <v>UNIDAD</v>
      </c>
      <c r="D460" s="56">
        <f>+IF(ISERROR(VLOOKUP($B460,Insumos!$C:$G,2,FALSE)),"",VLOOKUP($B460,Insumos!$C:$G,2,FALSE))</f>
        <v>170</v>
      </c>
      <c r="E460" s="57">
        <f>+IF(ISERROR(VLOOKUP($B460,Insumos!$C:$G,5,FALSE)),"",VLOOKUP($B460,Insumos!$C:$G,5,FALSE))</f>
        <v>1</v>
      </c>
      <c r="F460" s="55" t="str">
        <f>+IF(ISERROR(VLOOKUP($B460,Insumos!$C:$G,4,FALSE)),"",VLOOKUP($B460,Insumos!$C:$G,4,FALSE))</f>
        <v>UNIDAD</v>
      </c>
      <c r="G460" s="141">
        <v>1.0</v>
      </c>
      <c r="H460" s="56">
        <f t="shared" si="18"/>
        <v>170</v>
      </c>
    </row>
    <row r="461">
      <c r="A461" s="53">
        <v>11.0</v>
      </c>
      <c r="B461" s="55" t="s">
        <v>410</v>
      </c>
      <c r="C461" s="55" t="str">
        <f>+IF(ISERROR(VLOOKUP($B461,Insumos!$C:$G,3,FALSE)),"",VLOOKUP($B461,Insumos!$C:$G,3,FALSE))</f>
        <v>UNIDAD</v>
      </c>
      <c r="D461" s="56">
        <f>+IF(ISERROR(VLOOKUP($B461,Insumos!$C:$G,2,FALSE)),"",VLOOKUP($B461,Insumos!$C:$G,2,FALSE))</f>
        <v>25</v>
      </c>
      <c r="E461" s="57">
        <f>+IF(ISERROR(VLOOKUP($B461,Insumos!$C:$G,5,FALSE)),"",VLOOKUP($B461,Insumos!$C:$G,5,FALSE))</f>
        <v>1</v>
      </c>
      <c r="F461" s="55" t="str">
        <f>+IF(ISERROR(VLOOKUP($B461,Insumos!$C:$G,4,FALSE)),"",VLOOKUP($B461,Insumos!$C:$G,4,FALSE))</f>
        <v>UNIDAD</v>
      </c>
      <c r="G461" s="141">
        <v>2.0</v>
      </c>
      <c r="H461" s="56">
        <f t="shared" si="18"/>
        <v>50</v>
      </c>
    </row>
    <row r="462">
      <c r="A462" s="53">
        <v>12.0</v>
      </c>
      <c r="B462" s="55"/>
      <c r="C462" s="55" t="str">
        <f>+IF(ISERROR(VLOOKUP($B462,Insumos!$C:$G,3,FALSE)),"",VLOOKUP($B462,Insumos!$C:$G,3,FALSE))</f>
        <v/>
      </c>
      <c r="D462" s="56" t="str">
        <f>+IF(ISERROR(VLOOKUP($B462,Insumos!$C:$G,2,FALSE)),"",VLOOKUP($B462,Insumos!$C:$G,2,FALSE))</f>
        <v/>
      </c>
      <c r="E462" s="57" t="str">
        <f>+IF(ISERROR(VLOOKUP($B462,Insumos!$C:$G,5,FALSE)),"",VLOOKUP($B462,Insumos!$C:$G,5,FALSE))</f>
        <v/>
      </c>
      <c r="F462" s="55" t="str">
        <f>+IF(ISERROR(VLOOKUP($B462,Insumos!$C:$G,4,FALSE)),"",VLOOKUP($B462,Insumos!$C:$G,4,FALSE))</f>
        <v/>
      </c>
      <c r="G462" s="141"/>
      <c r="H462" s="56">
        <f t="shared" si="18"/>
        <v>0</v>
      </c>
    </row>
    <row r="463">
      <c r="A463" s="53">
        <v>13.0</v>
      </c>
      <c r="B463" s="55"/>
      <c r="C463" s="55" t="str">
        <f>+IF(ISERROR(VLOOKUP($B463,Insumos!$C:$G,3,FALSE)),"",VLOOKUP($B463,Insumos!$C:$G,3,FALSE))</f>
        <v/>
      </c>
      <c r="D463" s="56" t="str">
        <f>+IF(ISERROR(VLOOKUP($B463,Insumos!$C:$G,2,FALSE)),"",VLOOKUP($B463,Insumos!$C:$G,2,FALSE))</f>
        <v/>
      </c>
      <c r="E463" s="57" t="str">
        <f>+IF(ISERROR(VLOOKUP($B463,Insumos!$C:$G,5,FALSE)),"",VLOOKUP($B463,Insumos!$C:$G,5,FALSE))</f>
        <v/>
      </c>
      <c r="F463" s="55" t="str">
        <f>+IF(ISERROR(VLOOKUP($B463,Insumos!$C:$G,4,FALSE)),"",VLOOKUP($B463,Insumos!$C:$G,4,FALSE))</f>
        <v/>
      </c>
      <c r="G463" s="141"/>
      <c r="H463" s="56">
        <f t="shared" si="18"/>
        <v>0</v>
      </c>
    </row>
    <row r="464">
      <c r="A464" s="42"/>
      <c r="B464" s="140"/>
      <c r="C464" s="41"/>
      <c r="D464" s="44"/>
      <c r="E464" s="45"/>
      <c r="F464" s="41"/>
      <c r="G464" s="67" t="s">
        <v>566</v>
      </c>
      <c r="H464" s="68">
        <f>+SUM(H451:H463)</f>
        <v>3199.43</v>
      </c>
    </row>
    <row r="465">
      <c r="A465" s="42"/>
      <c r="B465" s="140"/>
      <c r="C465" s="41"/>
      <c r="D465" s="44"/>
      <c r="E465" s="45"/>
      <c r="F465" s="41"/>
      <c r="G465" s="67" t="s">
        <v>569</v>
      </c>
      <c r="H465" s="142">
        <f>+H464/10</f>
        <v>319.943</v>
      </c>
    </row>
    <row r="466">
      <c r="A466" s="42"/>
      <c r="B466" s="140"/>
      <c r="C466" s="41"/>
      <c r="D466" s="44"/>
      <c r="E466" s="45"/>
      <c r="F466" s="41"/>
      <c r="G466" s="67" t="s">
        <v>570</v>
      </c>
      <c r="H466" s="143">
        <f>(H464+H465)*1.19</f>
        <v>4188.05387</v>
      </c>
    </row>
    <row r="467">
      <c r="A467" s="42"/>
      <c r="B467" s="140"/>
      <c r="C467" s="41"/>
      <c r="D467" s="44"/>
      <c r="E467" s="45"/>
      <c r="F467" s="41"/>
      <c r="G467" s="67" t="s">
        <v>571</v>
      </c>
      <c r="H467" s="144">
        <f>+H466/H468</f>
        <v>0.2890306329</v>
      </c>
    </row>
    <row r="468">
      <c r="A468" s="42"/>
      <c r="B468" s="140"/>
      <c r="C468" s="41"/>
      <c r="D468" s="44"/>
      <c r="E468" s="45"/>
      <c r="F468" s="41"/>
      <c r="G468" s="67" t="s">
        <v>572</v>
      </c>
      <c r="H468" s="145">
        <f>SUM(13990+500)</f>
        <v>14490</v>
      </c>
    </row>
    <row r="469">
      <c r="B469" s="465"/>
      <c r="G469" s="31"/>
    </row>
    <row r="470">
      <c r="B470" s="465"/>
      <c r="G470" s="31"/>
    </row>
    <row r="471">
      <c r="B471" s="465"/>
      <c r="G471" s="31"/>
    </row>
    <row r="472">
      <c r="A472" s="138" t="s">
        <v>562</v>
      </c>
      <c r="B472" s="139" t="s">
        <v>1168</v>
      </c>
      <c r="C472" s="34"/>
      <c r="D472" s="35"/>
      <c r="E472" s="36"/>
      <c r="F472" s="37"/>
      <c r="G472" s="38"/>
      <c r="H472" s="35"/>
    </row>
    <row r="473">
      <c r="A473" s="42"/>
      <c r="B473" s="140"/>
      <c r="C473" s="42"/>
      <c r="D473" s="44"/>
      <c r="E473" s="45"/>
      <c r="F473" s="42"/>
      <c r="G473" s="46"/>
      <c r="H473" s="44"/>
    </row>
    <row r="474">
      <c r="A474" s="48" t="s">
        <v>476</v>
      </c>
      <c r="B474" s="48" t="s">
        <v>477</v>
      </c>
      <c r="C474" s="48" t="s">
        <v>478</v>
      </c>
      <c r="D474" s="49" t="s">
        <v>564</v>
      </c>
      <c r="E474" s="50" t="s">
        <v>10</v>
      </c>
      <c r="F474" s="48" t="s">
        <v>480</v>
      </c>
      <c r="G474" s="51" t="s">
        <v>481</v>
      </c>
      <c r="H474" s="49" t="s">
        <v>565</v>
      </c>
    </row>
    <row r="475">
      <c r="A475" s="53">
        <v>1.0</v>
      </c>
      <c r="B475" s="55" t="s">
        <v>368</v>
      </c>
      <c r="C475" s="55" t="str">
        <f>+IF(ISERROR(VLOOKUP($B475,Insumos!$C:$G,3,FALSE)),"",VLOOKUP($B475,Insumos!$C:$G,3,FALSE))</f>
        <v>PORCION</v>
      </c>
      <c r="D475" s="56">
        <f>+IF(ISERROR(VLOOKUP($B475,Insumos!$C:$G,2,FALSE)),"",VLOOKUP($B475,Insumos!$C:$G,2,FALSE))</f>
        <v>56.74</v>
      </c>
      <c r="E475" s="57">
        <f>+IF(ISERROR(VLOOKUP($B475,Insumos!$C:$G,5,FALSE)),"",VLOOKUP($B475,Insumos!$C:$G,5,FALSE))</f>
        <v>1</v>
      </c>
      <c r="F475" s="55" t="str">
        <f>+IF(ISERROR(VLOOKUP($B475,Insumos!$C:$G,4,FALSE)),"",VLOOKUP($B475,Insumos!$C:$G,4,FALSE))</f>
        <v>PORCION</v>
      </c>
      <c r="G475" s="146">
        <v>1.0</v>
      </c>
      <c r="H475" s="56">
        <f t="shared" ref="H475:H488" si="19">IF(ISERROR(ROUND(+D475/E475*G475,2)),0,ROUND(+D475/E475*G475,2))</f>
        <v>56.74</v>
      </c>
    </row>
    <row r="476">
      <c r="A476" s="53">
        <v>2.0</v>
      </c>
      <c r="B476" s="55" t="s">
        <v>265</v>
      </c>
      <c r="C476" s="55" t="str">
        <f>+IF(ISERROR(VLOOKUP($B476,Insumos!$C:$G,3,FALSE)),"",VLOOKUP($B476,Insumos!$C:$G,3,FALSE))</f>
        <v>GRAMOS</v>
      </c>
      <c r="D476" s="56">
        <f>+IF(ISERROR(VLOOKUP($B476,Insumos!$C:$G,2,FALSE)),"",VLOOKUP($B476,Insumos!$C:$G,2,FALSE))</f>
        <v>5866</v>
      </c>
      <c r="E476" s="57">
        <f>+IF(ISERROR(VLOOKUP($B476,Insumos!$C:$G,5,FALSE)),"",VLOOKUP($B476,Insumos!$C:$G,5,FALSE))</f>
        <v>1000</v>
      </c>
      <c r="F476" s="55" t="str">
        <f>+IF(ISERROR(VLOOKUP($B476,Insumos!$C:$G,4,FALSE)),"",VLOOKUP($B476,Insumos!$C:$G,4,FALSE))</f>
        <v>GRAMOS</v>
      </c>
      <c r="G476" s="146">
        <v>50.0</v>
      </c>
      <c r="H476" s="56">
        <f t="shared" si="19"/>
        <v>293.3</v>
      </c>
    </row>
    <row r="477">
      <c r="A477" s="53">
        <v>3.0</v>
      </c>
      <c r="B477" s="55" t="s">
        <v>367</v>
      </c>
      <c r="C477" s="55" t="str">
        <f>+IF(ISERROR(VLOOKUP($B477,Insumos!$C:$G,3,FALSE)),"",VLOOKUP($B477,Insumos!$C:$G,3,FALSE))</f>
        <v>GRAMOS</v>
      </c>
      <c r="D477" s="56">
        <f>+IF(ISERROR(VLOOKUP($B477,Insumos!$C:$G,2,FALSE)),"",VLOOKUP($B477,Insumos!$C:$G,2,FALSE))</f>
        <v>5250</v>
      </c>
      <c r="E477" s="57">
        <f>+IF(ISERROR(VLOOKUP($B477,Insumos!$C:$G,5,FALSE)),"",VLOOKUP($B477,Insumos!$C:$G,5,FALSE))</f>
        <v>1000</v>
      </c>
      <c r="F477" s="55" t="str">
        <f>+IF(ISERROR(VLOOKUP($B477,Insumos!$C:$G,4,FALSE)),"",VLOOKUP($B477,Insumos!$C:$G,4,FALSE))</f>
        <v>GRAMOS</v>
      </c>
      <c r="G477" s="146">
        <v>1.0</v>
      </c>
      <c r="H477" s="56">
        <f t="shared" si="19"/>
        <v>5.25</v>
      </c>
    </row>
    <row r="478">
      <c r="A478" s="53">
        <v>4.0</v>
      </c>
      <c r="B478" s="55" t="s">
        <v>115</v>
      </c>
      <c r="C478" s="55" t="str">
        <f>+IF(ISERROR(VLOOKUP($B478,Insumos!$C:$G,3,FALSE)),"",VLOOKUP($B478,Insumos!$C:$G,3,FALSE))</f>
        <v>GRAMOS</v>
      </c>
      <c r="D478" s="56">
        <f>+IF(ISERROR(VLOOKUP($B478,Insumos!$C:$G,2,FALSE)),"",VLOOKUP($B478,Insumos!$C:$G,2,FALSE))</f>
        <v>2941.176471</v>
      </c>
      <c r="E478" s="57">
        <f>+IF(ISERROR(VLOOKUP($B478,Insumos!$C:$G,5,FALSE)),"",VLOOKUP($B478,Insumos!$C:$G,5,FALSE))</f>
        <v>500</v>
      </c>
      <c r="F478" s="55" t="str">
        <f>+IF(ISERROR(VLOOKUP($B478,Insumos!$C:$G,4,FALSE)),"",VLOOKUP($B478,Insumos!$C:$G,4,FALSE))</f>
        <v>GRAMOS</v>
      </c>
      <c r="G478" s="146">
        <v>1.0</v>
      </c>
      <c r="H478" s="56">
        <f t="shared" si="19"/>
        <v>5.88</v>
      </c>
    </row>
    <row r="479">
      <c r="A479" s="53">
        <v>5.0</v>
      </c>
      <c r="B479" s="467" t="s">
        <v>372</v>
      </c>
      <c r="C479" s="55" t="str">
        <f>+IF(ISERROR(VLOOKUP($B479,Insumos!$C:$G,3,FALSE)),"",VLOOKUP($B479,Insumos!$C:$G,3,FALSE))</f>
        <v>PORCION</v>
      </c>
      <c r="D479" s="56">
        <f>+IF(ISERROR(VLOOKUP($B479,Insumos!$C:$G,2,FALSE)),"",VLOOKUP($B479,Insumos!$C:$G,2,FALSE))</f>
        <v>376.57</v>
      </c>
      <c r="E479" s="57">
        <f>+IF(ISERROR(VLOOKUP($B479,Insumos!$C:$G,5,FALSE)),"",VLOOKUP($B479,Insumos!$C:$G,5,FALSE))</f>
        <v>1</v>
      </c>
      <c r="F479" s="55" t="str">
        <f>+IF(ISERROR(VLOOKUP($B479,Insumos!$C:$G,4,FALSE)),"",VLOOKUP($B479,Insumos!$C:$G,4,FALSE))</f>
        <v>PORCION</v>
      </c>
      <c r="G479" s="146">
        <v>1.0</v>
      </c>
      <c r="H479" s="56">
        <f t="shared" si="19"/>
        <v>376.57</v>
      </c>
    </row>
    <row r="480">
      <c r="A480" s="53">
        <v>6.0</v>
      </c>
      <c r="B480" s="195" t="s">
        <v>363</v>
      </c>
      <c r="C480" s="195" t="str">
        <f>+IF(ISERROR(VLOOKUP($B480,Insumos!$C:$G,3,FALSE)),"",VLOOKUP($B480,Insumos!$C:$G,3,FALSE))</f>
        <v>PORCION</v>
      </c>
      <c r="D480" s="196">
        <f>+IF(ISERROR(VLOOKUP($B480,Insumos!$C:$G,2,FALSE)),"",VLOOKUP($B480,Insumos!$C:$G,2,FALSE))</f>
        <v>93080.62</v>
      </c>
      <c r="E480" s="197">
        <f>+IF(ISERROR(VLOOKUP($B480,Insumos!$C:$G,5,FALSE)),"",VLOOKUP($B480,Insumos!$C:$G,5,FALSE))</f>
        <v>50</v>
      </c>
      <c r="F480" s="195" t="str">
        <f>+IF(ISERROR(VLOOKUP($B480,Insumos!$C:$G,4,FALSE)),"",VLOOKUP($B480,Insumos!$C:$G,4,FALSE))</f>
        <v>PORCION</v>
      </c>
      <c r="G480" s="470">
        <v>1.0</v>
      </c>
      <c r="H480" s="196">
        <f t="shared" si="19"/>
        <v>1861.61</v>
      </c>
    </row>
    <row r="481">
      <c r="A481" s="53">
        <v>7.0</v>
      </c>
      <c r="B481" s="195" t="s">
        <v>361</v>
      </c>
      <c r="C481" s="195" t="str">
        <f>+IF(ISERROR(VLOOKUP($B481,Insumos!$C:$G,3,FALSE)),"",VLOOKUP($B481,Insumos!$C:$G,3,FALSE))</f>
        <v>PORCION</v>
      </c>
      <c r="D481" s="196">
        <f>+IF(ISERROR(VLOOKUP($B481,Insumos!$C:$G,2,FALSE)),"",VLOOKUP($B481,Insumos!$C:$G,2,FALSE))</f>
        <v>45140.62</v>
      </c>
      <c r="E481" s="197">
        <f>+IF(ISERROR(VLOOKUP($B481,Insumos!$C:$G,5,FALSE)),"",VLOOKUP($B481,Insumos!$C:$G,5,FALSE))</f>
        <v>55</v>
      </c>
      <c r="F481" s="195" t="str">
        <f>+IF(ISERROR(VLOOKUP($B481,Insumos!$C:$G,4,FALSE)),"",VLOOKUP($B481,Insumos!$C:$G,4,FALSE))</f>
        <v>PORCION</v>
      </c>
      <c r="G481" s="470"/>
      <c r="H481" s="196">
        <f t="shared" si="19"/>
        <v>0</v>
      </c>
    </row>
    <row r="482">
      <c r="A482" s="53">
        <v>8.0</v>
      </c>
      <c r="B482" s="55" t="s">
        <v>399</v>
      </c>
      <c r="C482" s="55" t="str">
        <f>+IF(ISERROR(VLOOKUP($B482,Insumos!$C:$G,3,FALSE)),"",VLOOKUP($B482,Insumos!$C:$G,3,FALSE))</f>
        <v>PORCION</v>
      </c>
      <c r="D482" s="56">
        <f>+IF(ISERROR(VLOOKUP($B482,Insumos!$C:$G,2,FALSE)),"",VLOOKUP($B482,Insumos!$C:$G,2,FALSE))</f>
        <v>55.81</v>
      </c>
      <c r="E482" s="57">
        <f>+IF(ISERROR(VLOOKUP($B482,Insumos!$C:$G,5,FALSE)),"",VLOOKUP($B482,Insumos!$C:$G,5,FALSE))</f>
        <v>1</v>
      </c>
      <c r="F482" s="55" t="str">
        <f>+IF(ISERROR(VLOOKUP($B482,Insumos!$C:$G,4,FALSE)),"",VLOOKUP($B482,Insumos!$C:$G,4,FALSE))</f>
        <v>PORCION</v>
      </c>
      <c r="G482" s="147">
        <v>1.0</v>
      </c>
      <c r="H482" s="56">
        <f t="shared" si="19"/>
        <v>55.81</v>
      </c>
    </row>
    <row r="483">
      <c r="A483" s="53">
        <v>9.0</v>
      </c>
      <c r="B483" s="55" t="s">
        <v>401</v>
      </c>
      <c r="C483" s="55" t="str">
        <f>+IF(ISERROR(VLOOKUP($B483,Insumos!$C:$G,3,FALSE)),"",VLOOKUP($B483,Insumos!$C:$G,3,FALSE))</f>
        <v>UNIDAD</v>
      </c>
      <c r="D483" s="56">
        <f>+IF(ISERROR(VLOOKUP($B483,Insumos!$C:$G,2,FALSE)),"",VLOOKUP($B483,Insumos!$C:$G,2,FALSE))</f>
        <v>30</v>
      </c>
      <c r="E483" s="57">
        <f>+IF(ISERROR(VLOOKUP($B483,Insumos!$C:$G,5,FALSE)),"",VLOOKUP($B483,Insumos!$C:$G,5,FALSE))</f>
        <v>1</v>
      </c>
      <c r="F483" s="55" t="str">
        <f>+IF(ISERROR(VLOOKUP($B483,Insumos!$C:$G,4,FALSE)),"",VLOOKUP($B483,Insumos!$C:$G,4,FALSE))</f>
        <v>UNIDAD</v>
      </c>
      <c r="G483" s="141">
        <v>1.0</v>
      </c>
      <c r="H483" s="56">
        <f t="shared" si="19"/>
        <v>30</v>
      </c>
    </row>
    <row r="484">
      <c r="A484" s="53">
        <v>10.0</v>
      </c>
      <c r="B484" s="55" t="s">
        <v>400</v>
      </c>
      <c r="C484" s="55" t="str">
        <f>+IF(ISERROR(VLOOKUP($B484,Insumos!$C:$G,3,FALSE)),"",VLOOKUP($B484,Insumos!$C:$G,3,FALSE))</f>
        <v>UNIDAD</v>
      </c>
      <c r="D484" s="56">
        <f>+IF(ISERROR(VLOOKUP($B484,Insumos!$C:$G,2,FALSE)),"",VLOOKUP($B484,Insumos!$C:$G,2,FALSE))</f>
        <v>330</v>
      </c>
      <c r="E484" s="57">
        <f>+IF(ISERROR(VLOOKUP($B484,Insumos!$C:$G,5,FALSE)),"",VLOOKUP($B484,Insumos!$C:$G,5,FALSE))</f>
        <v>1</v>
      </c>
      <c r="F484" s="55" t="str">
        <f>+IF(ISERROR(VLOOKUP($B484,Insumos!$C:$G,4,FALSE)),"",VLOOKUP($B484,Insumos!$C:$G,4,FALSE))</f>
        <v>UNIDAD</v>
      </c>
      <c r="G484" s="141">
        <v>1.0</v>
      </c>
      <c r="H484" s="56">
        <f t="shared" si="19"/>
        <v>330</v>
      </c>
    </row>
    <row r="485">
      <c r="A485" s="53">
        <v>11.0</v>
      </c>
      <c r="B485" s="55" t="s">
        <v>435</v>
      </c>
      <c r="C485" s="55" t="str">
        <f>+IF(ISERROR(VLOOKUP($B485,Insumos!$C:$G,3,FALSE)),"",VLOOKUP($B485,Insumos!$C:$G,3,FALSE))</f>
        <v>UNIDAD</v>
      </c>
      <c r="D485" s="56">
        <f>+IF(ISERROR(VLOOKUP($B485,Insumos!$C:$G,2,FALSE)),"",VLOOKUP($B485,Insumos!$C:$G,2,FALSE))</f>
        <v>93</v>
      </c>
      <c r="E485" s="57">
        <f>+IF(ISERROR(VLOOKUP($B485,Insumos!$C:$G,5,FALSE)),"",VLOOKUP($B485,Insumos!$C:$G,5,FALSE))</f>
        <v>1</v>
      </c>
      <c r="F485" s="55" t="str">
        <f>+IF(ISERROR(VLOOKUP($B485,Insumos!$C:$G,4,FALSE)),"",VLOOKUP($B485,Insumos!$C:$G,4,FALSE))</f>
        <v>UNIDAD</v>
      </c>
      <c r="G485" s="141">
        <v>1.0</v>
      </c>
      <c r="H485" s="56">
        <f t="shared" si="19"/>
        <v>93</v>
      </c>
    </row>
    <row r="486">
      <c r="A486" s="53">
        <v>12.0</v>
      </c>
      <c r="B486" s="55" t="s">
        <v>436</v>
      </c>
      <c r="C486" s="55" t="str">
        <f>+IF(ISERROR(VLOOKUP($B486,Insumos!$C:$G,3,FALSE)),"",VLOOKUP($B486,Insumos!$C:$G,3,FALSE))</f>
        <v>UNIDAD</v>
      </c>
      <c r="D486" s="56">
        <f>+IF(ISERROR(VLOOKUP($B486,Insumos!$C:$G,2,FALSE)),"",VLOOKUP($B486,Insumos!$C:$G,2,FALSE))</f>
        <v>44</v>
      </c>
      <c r="E486" s="57">
        <f>+IF(ISERROR(VLOOKUP($B486,Insumos!$C:$G,5,FALSE)),"",VLOOKUP($B486,Insumos!$C:$G,5,FALSE))</f>
        <v>1</v>
      </c>
      <c r="F486" s="55" t="str">
        <f>+IF(ISERROR(VLOOKUP($B486,Insumos!$C:$G,4,FALSE)),"",VLOOKUP($B486,Insumos!$C:$G,4,FALSE))</f>
        <v>UNIDAD</v>
      </c>
      <c r="G486" s="141">
        <v>1.0</v>
      </c>
      <c r="H486" s="56">
        <f t="shared" si="19"/>
        <v>44</v>
      </c>
    </row>
    <row r="487">
      <c r="A487" s="53">
        <v>13.0</v>
      </c>
      <c r="B487" s="55" t="s">
        <v>315</v>
      </c>
      <c r="C487" s="55" t="str">
        <f>+IF(ISERROR(VLOOKUP($B487,Insumos!$C:$G,3,FALSE)),"",VLOOKUP($B487,Insumos!$C:$G,3,FALSE))</f>
        <v>UNIDAD</v>
      </c>
      <c r="D487" s="56">
        <f>+IF(ISERROR(VLOOKUP($B487,Insumos!$C:$G,2,FALSE)),"",VLOOKUP($B487,Insumos!$C:$G,2,FALSE))</f>
        <v>170</v>
      </c>
      <c r="E487" s="57">
        <f>+IF(ISERROR(VLOOKUP($B487,Insumos!$C:$G,5,FALSE)),"",VLOOKUP($B487,Insumos!$C:$G,5,FALSE))</f>
        <v>1</v>
      </c>
      <c r="F487" s="55" t="str">
        <f>+IF(ISERROR(VLOOKUP($B487,Insumos!$C:$G,4,FALSE)),"",VLOOKUP($B487,Insumos!$C:$G,4,FALSE))</f>
        <v>UNIDAD</v>
      </c>
      <c r="G487" s="141">
        <v>1.0</v>
      </c>
      <c r="H487" s="56">
        <f t="shared" si="19"/>
        <v>170</v>
      </c>
    </row>
    <row r="488">
      <c r="A488" s="53">
        <v>14.0</v>
      </c>
      <c r="B488" s="55" t="s">
        <v>410</v>
      </c>
      <c r="C488" s="55" t="str">
        <f>+IF(ISERROR(VLOOKUP($B488,Insumos!$C:$G,3,FALSE)),"",VLOOKUP($B488,Insumos!$C:$G,3,FALSE))</f>
        <v>UNIDAD</v>
      </c>
      <c r="D488" s="56">
        <f>+IF(ISERROR(VLOOKUP($B488,Insumos!$C:$G,2,FALSE)),"",VLOOKUP($B488,Insumos!$C:$G,2,FALSE))</f>
        <v>25</v>
      </c>
      <c r="E488" s="57">
        <f>+IF(ISERROR(VLOOKUP($B488,Insumos!$C:$G,5,FALSE)),"",VLOOKUP($B488,Insumos!$C:$G,5,FALSE))</f>
        <v>1</v>
      </c>
      <c r="F488" s="55" t="str">
        <f>+IF(ISERROR(VLOOKUP($B488,Insumos!$C:$G,4,FALSE)),"",VLOOKUP($B488,Insumos!$C:$G,4,FALSE))</f>
        <v>UNIDAD</v>
      </c>
      <c r="G488" s="141">
        <v>2.0</v>
      </c>
      <c r="H488" s="56">
        <f t="shared" si="19"/>
        <v>50</v>
      </c>
    </row>
    <row r="489">
      <c r="A489" s="42"/>
      <c r="B489" s="140"/>
      <c r="C489" s="41"/>
      <c r="D489" s="44"/>
      <c r="E489" s="45"/>
      <c r="F489" s="41"/>
      <c r="G489" s="67" t="s">
        <v>566</v>
      </c>
      <c r="H489" s="68">
        <f>+SUM(H475:H488)</f>
        <v>3372.16</v>
      </c>
    </row>
    <row r="490">
      <c r="A490" s="42"/>
      <c r="B490" s="140"/>
      <c r="C490" s="41"/>
      <c r="D490" s="44"/>
      <c r="E490" s="45"/>
      <c r="F490" s="41"/>
      <c r="G490" s="67" t="s">
        <v>569</v>
      </c>
      <c r="H490" s="142">
        <f>+H489/10</f>
        <v>337.216</v>
      </c>
    </row>
    <row r="491">
      <c r="A491" s="42"/>
      <c r="B491" s="140"/>
      <c r="C491" s="41"/>
      <c r="D491" s="44"/>
      <c r="E491" s="45"/>
      <c r="F491" s="41"/>
      <c r="G491" s="67" t="s">
        <v>570</v>
      </c>
      <c r="H491" s="143">
        <f>(H489+H490)*1.19</f>
        <v>4414.15744</v>
      </c>
    </row>
    <row r="492">
      <c r="A492" s="42"/>
      <c r="B492" s="140"/>
      <c r="C492" s="41"/>
      <c r="D492" s="44"/>
      <c r="E492" s="45"/>
      <c r="F492" s="41"/>
      <c r="G492" s="67" t="s">
        <v>571</v>
      </c>
      <c r="H492" s="144">
        <f>+H491/H493</f>
        <v>0.2762301277</v>
      </c>
    </row>
    <row r="493">
      <c r="A493" s="42"/>
      <c r="B493" s="140"/>
      <c r="C493" s="41"/>
      <c r="D493" s="44"/>
      <c r="E493" s="45"/>
      <c r="F493" s="41"/>
      <c r="G493" s="67" t="s">
        <v>572</v>
      </c>
      <c r="H493" s="145">
        <f>SUM(13990+1990)</f>
        <v>15980</v>
      </c>
    </row>
    <row r="494">
      <c r="B494" s="465"/>
      <c r="G494" s="31"/>
    </row>
    <row r="495">
      <c r="B495" s="465"/>
      <c r="G495" s="31"/>
    </row>
    <row r="496">
      <c r="B496" s="465"/>
      <c r="G496" s="31"/>
    </row>
    <row r="497">
      <c r="A497" s="138" t="s">
        <v>562</v>
      </c>
      <c r="B497" s="139" t="s">
        <v>1169</v>
      </c>
      <c r="C497" s="34"/>
      <c r="D497" s="35"/>
      <c r="E497" s="36"/>
      <c r="F497" s="37"/>
      <c r="G497" s="38"/>
      <c r="H497" s="35"/>
    </row>
    <row r="498">
      <c r="A498" s="42"/>
      <c r="B498" s="140"/>
      <c r="C498" s="42"/>
      <c r="D498" s="44"/>
      <c r="E498" s="45"/>
      <c r="F498" s="42"/>
      <c r="G498" s="46"/>
      <c r="H498" s="44"/>
    </row>
    <row r="499">
      <c r="A499" s="48" t="s">
        <v>476</v>
      </c>
      <c r="B499" s="48" t="s">
        <v>477</v>
      </c>
      <c r="C499" s="48" t="s">
        <v>478</v>
      </c>
      <c r="D499" s="49" t="s">
        <v>564</v>
      </c>
      <c r="E499" s="50" t="s">
        <v>10</v>
      </c>
      <c r="F499" s="48" t="s">
        <v>480</v>
      </c>
      <c r="G499" s="51" t="s">
        <v>481</v>
      </c>
      <c r="H499" s="49" t="s">
        <v>565</v>
      </c>
    </row>
    <row r="500">
      <c r="A500" s="53">
        <v>1.0</v>
      </c>
      <c r="B500" s="55" t="s">
        <v>368</v>
      </c>
      <c r="C500" s="55" t="str">
        <f>+IF(ISERROR(VLOOKUP($B500,Insumos!$C:$G,3,FALSE)),"",VLOOKUP($B500,Insumos!$C:$G,3,FALSE))</f>
        <v>PORCION</v>
      </c>
      <c r="D500" s="56">
        <f>+IF(ISERROR(VLOOKUP($B500,Insumos!$C:$G,2,FALSE)),"",VLOOKUP($B500,Insumos!$C:$G,2,FALSE))</f>
        <v>56.74</v>
      </c>
      <c r="E500" s="57">
        <f>+IF(ISERROR(VLOOKUP($B500,Insumos!$C:$G,5,FALSE)),"",VLOOKUP($B500,Insumos!$C:$G,5,FALSE))</f>
        <v>1</v>
      </c>
      <c r="F500" s="55" t="str">
        <f>+IF(ISERROR(VLOOKUP($B500,Insumos!$C:$G,4,FALSE)),"",VLOOKUP($B500,Insumos!$C:$G,4,FALSE))</f>
        <v>PORCION</v>
      </c>
      <c r="G500" s="146">
        <v>1.0</v>
      </c>
      <c r="H500" s="56">
        <f t="shared" ref="H500:H513" si="20">IF(ISERROR(ROUND(+D500/E500*G500,2)),0,ROUND(+D500/E500*G500,2))</f>
        <v>56.74</v>
      </c>
    </row>
    <row r="501">
      <c r="A501" s="53">
        <v>2.0</v>
      </c>
      <c r="B501" s="55" t="s">
        <v>265</v>
      </c>
      <c r="C501" s="55" t="str">
        <f>+IF(ISERROR(VLOOKUP($B501,Insumos!$C:$G,3,FALSE)),"",VLOOKUP($B501,Insumos!$C:$G,3,FALSE))</f>
        <v>GRAMOS</v>
      </c>
      <c r="D501" s="56">
        <f>+IF(ISERROR(VLOOKUP($B501,Insumos!$C:$G,2,FALSE)),"",VLOOKUP($B501,Insumos!$C:$G,2,FALSE))</f>
        <v>5866</v>
      </c>
      <c r="E501" s="57">
        <f>+IF(ISERROR(VLOOKUP($B501,Insumos!$C:$G,5,FALSE)),"",VLOOKUP($B501,Insumos!$C:$G,5,FALSE))</f>
        <v>1000</v>
      </c>
      <c r="F501" s="55" t="str">
        <f>+IF(ISERROR(VLOOKUP($B501,Insumos!$C:$G,4,FALSE)),"",VLOOKUP($B501,Insumos!$C:$G,4,FALSE))</f>
        <v>GRAMOS</v>
      </c>
      <c r="G501" s="146">
        <v>50.0</v>
      </c>
      <c r="H501" s="56">
        <f t="shared" si="20"/>
        <v>293.3</v>
      </c>
    </row>
    <row r="502">
      <c r="A502" s="53">
        <v>3.0</v>
      </c>
      <c r="B502" s="55" t="s">
        <v>367</v>
      </c>
      <c r="C502" s="55" t="str">
        <f>+IF(ISERROR(VLOOKUP($B502,Insumos!$C:$G,3,FALSE)),"",VLOOKUP($B502,Insumos!$C:$G,3,FALSE))</f>
        <v>GRAMOS</v>
      </c>
      <c r="D502" s="56">
        <f>+IF(ISERROR(VLOOKUP($B502,Insumos!$C:$G,2,FALSE)),"",VLOOKUP($B502,Insumos!$C:$G,2,FALSE))</f>
        <v>5250</v>
      </c>
      <c r="E502" s="57">
        <f>+IF(ISERROR(VLOOKUP($B502,Insumos!$C:$G,5,FALSE)),"",VLOOKUP($B502,Insumos!$C:$G,5,FALSE))</f>
        <v>1000</v>
      </c>
      <c r="F502" s="55" t="str">
        <f>+IF(ISERROR(VLOOKUP($B502,Insumos!$C:$G,4,FALSE)),"",VLOOKUP($B502,Insumos!$C:$G,4,FALSE))</f>
        <v>GRAMOS</v>
      </c>
      <c r="G502" s="146">
        <v>1.0</v>
      </c>
      <c r="H502" s="56">
        <f t="shared" si="20"/>
        <v>5.25</v>
      </c>
    </row>
    <row r="503">
      <c r="A503" s="53">
        <v>4.0</v>
      </c>
      <c r="B503" s="55" t="s">
        <v>115</v>
      </c>
      <c r="C503" s="55" t="str">
        <f>+IF(ISERROR(VLOOKUP($B503,Insumos!$C:$G,3,FALSE)),"",VLOOKUP($B503,Insumos!$C:$G,3,FALSE))</f>
        <v>GRAMOS</v>
      </c>
      <c r="D503" s="56">
        <f>+IF(ISERROR(VLOOKUP($B503,Insumos!$C:$G,2,FALSE)),"",VLOOKUP($B503,Insumos!$C:$G,2,FALSE))</f>
        <v>2941.176471</v>
      </c>
      <c r="E503" s="57">
        <f>+IF(ISERROR(VLOOKUP($B503,Insumos!$C:$G,5,FALSE)),"",VLOOKUP($B503,Insumos!$C:$G,5,FALSE))</f>
        <v>500</v>
      </c>
      <c r="F503" s="55" t="str">
        <f>+IF(ISERROR(VLOOKUP($B503,Insumos!$C:$G,4,FALSE)),"",VLOOKUP($B503,Insumos!$C:$G,4,FALSE))</f>
        <v>GRAMOS</v>
      </c>
      <c r="G503" s="146">
        <v>1.0</v>
      </c>
      <c r="H503" s="56">
        <f t="shared" si="20"/>
        <v>5.88</v>
      </c>
    </row>
    <row r="504">
      <c r="A504" s="53">
        <v>5.0</v>
      </c>
      <c r="B504" s="467" t="s">
        <v>373</v>
      </c>
      <c r="C504" s="55" t="str">
        <f>+IF(ISERROR(VLOOKUP($B504,Insumos!$C:$G,3,FALSE)),"",VLOOKUP($B504,Insumos!$C:$G,3,FALSE))</f>
        <v>PORCION</v>
      </c>
      <c r="D504" s="56">
        <f>+IF(ISERROR(VLOOKUP($B504,Insumos!$C:$G,2,FALSE)),"",VLOOKUP($B504,Insumos!$C:$G,2,FALSE))</f>
        <v>909.14</v>
      </c>
      <c r="E504" s="57">
        <f>+IF(ISERROR(VLOOKUP($B504,Insumos!$C:$G,5,FALSE)),"",VLOOKUP($B504,Insumos!$C:$G,5,FALSE))</f>
        <v>1</v>
      </c>
      <c r="F504" s="55" t="str">
        <f>+IF(ISERROR(VLOOKUP($B504,Insumos!$C:$G,4,FALSE)),"",VLOOKUP($B504,Insumos!$C:$G,4,FALSE))</f>
        <v>PORCION</v>
      </c>
      <c r="G504" s="146">
        <v>1.0</v>
      </c>
      <c r="H504" s="56">
        <f t="shared" si="20"/>
        <v>909.14</v>
      </c>
    </row>
    <row r="505">
      <c r="A505" s="53">
        <v>6.0</v>
      </c>
      <c r="B505" s="195" t="s">
        <v>363</v>
      </c>
      <c r="C505" s="195" t="str">
        <f>+IF(ISERROR(VLOOKUP($B505,Insumos!$C:$G,3,FALSE)),"",VLOOKUP($B505,Insumos!$C:$G,3,FALSE))</f>
        <v>PORCION</v>
      </c>
      <c r="D505" s="196">
        <f>+IF(ISERROR(VLOOKUP($B505,Insumos!$C:$G,2,FALSE)),"",VLOOKUP($B505,Insumos!$C:$G,2,FALSE))</f>
        <v>93080.62</v>
      </c>
      <c r="E505" s="197">
        <f>+IF(ISERROR(VLOOKUP($B505,Insumos!$C:$G,5,FALSE)),"",VLOOKUP($B505,Insumos!$C:$G,5,FALSE))</f>
        <v>50</v>
      </c>
      <c r="F505" s="195" t="str">
        <f>+IF(ISERROR(VLOOKUP($B505,Insumos!$C:$G,4,FALSE)),"",VLOOKUP($B505,Insumos!$C:$G,4,FALSE))</f>
        <v>PORCION</v>
      </c>
      <c r="G505" s="470">
        <v>1.0</v>
      </c>
      <c r="H505" s="196">
        <f t="shared" si="20"/>
        <v>1861.61</v>
      </c>
    </row>
    <row r="506">
      <c r="A506" s="53">
        <v>7.0</v>
      </c>
      <c r="B506" s="195" t="s">
        <v>361</v>
      </c>
      <c r="C506" s="195" t="str">
        <f>+IF(ISERROR(VLOOKUP($B506,Insumos!$C:$G,3,FALSE)),"",VLOOKUP($B506,Insumos!$C:$G,3,FALSE))</f>
        <v>PORCION</v>
      </c>
      <c r="D506" s="196">
        <f>+IF(ISERROR(VLOOKUP($B506,Insumos!$C:$G,2,FALSE)),"",VLOOKUP($B506,Insumos!$C:$G,2,FALSE))</f>
        <v>45140.62</v>
      </c>
      <c r="E506" s="197">
        <f>+IF(ISERROR(VLOOKUP($B506,Insumos!$C:$G,5,FALSE)),"",VLOOKUP($B506,Insumos!$C:$G,5,FALSE))</f>
        <v>55</v>
      </c>
      <c r="F506" s="195" t="str">
        <f>+IF(ISERROR(VLOOKUP($B506,Insumos!$C:$G,4,FALSE)),"",VLOOKUP($B506,Insumos!$C:$G,4,FALSE))</f>
        <v>PORCION</v>
      </c>
      <c r="G506" s="470"/>
      <c r="H506" s="196">
        <f t="shared" si="20"/>
        <v>0</v>
      </c>
    </row>
    <row r="507">
      <c r="A507" s="53">
        <v>8.0</v>
      </c>
      <c r="B507" s="55" t="s">
        <v>399</v>
      </c>
      <c r="C507" s="55" t="str">
        <f>+IF(ISERROR(VLOOKUP($B507,Insumos!$C:$G,3,FALSE)),"",VLOOKUP($B507,Insumos!$C:$G,3,FALSE))</f>
        <v>PORCION</v>
      </c>
      <c r="D507" s="56">
        <f>+IF(ISERROR(VLOOKUP($B507,Insumos!$C:$G,2,FALSE)),"",VLOOKUP($B507,Insumos!$C:$G,2,FALSE))</f>
        <v>55.81</v>
      </c>
      <c r="E507" s="57">
        <f>+IF(ISERROR(VLOOKUP($B507,Insumos!$C:$G,5,FALSE)),"",VLOOKUP($B507,Insumos!$C:$G,5,FALSE))</f>
        <v>1</v>
      </c>
      <c r="F507" s="55" t="str">
        <f>+IF(ISERROR(VLOOKUP($B507,Insumos!$C:$G,4,FALSE)),"",VLOOKUP($B507,Insumos!$C:$G,4,FALSE))</f>
        <v>PORCION</v>
      </c>
      <c r="G507" s="147">
        <v>1.0</v>
      </c>
      <c r="H507" s="56">
        <f t="shared" si="20"/>
        <v>55.81</v>
      </c>
    </row>
    <row r="508">
      <c r="A508" s="53">
        <v>9.0</v>
      </c>
      <c r="B508" s="55" t="s">
        <v>401</v>
      </c>
      <c r="C508" s="55" t="str">
        <f>+IF(ISERROR(VLOOKUP($B508,Insumos!$C:$G,3,FALSE)),"",VLOOKUP($B508,Insumos!$C:$G,3,FALSE))</f>
        <v>UNIDAD</v>
      </c>
      <c r="D508" s="56">
        <f>+IF(ISERROR(VLOOKUP($B508,Insumos!$C:$G,2,FALSE)),"",VLOOKUP($B508,Insumos!$C:$G,2,FALSE))</f>
        <v>30</v>
      </c>
      <c r="E508" s="57">
        <f>+IF(ISERROR(VLOOKUP($B508,Insumos!$C:$G,5,FALSE)),"",VLOOKUP($B508,Insumos!$C:$G,5,FALSE))</f>
        <v>1</v>
      </c>
      <c r="F508" s="55" t="str">
        <f>+IF(ISERROR(VLOOKUP($B508,Insumos!$C:$G,4,FALSE)),"",VLOOKUP($B508,Insumos!$C:$G,4,FALSE))</f>
        <v>UNIDAD</v>
      </c>
      <c r="G508" s="141">
        <v>1.0</v>
      </c>
      <c r="H508" s="56">
        <f t="shared" si="20"/>
        <v>30</v>
      </c>
    </row>
    <row r="509">
      <c r="A509" s="53">
        <v>10.0</v>
      </c>
      <c r="B509" s="55" t="s">
        <v>400</v>
      </c>
      <c r="C509" s="55" t="str">
        <f>+IF(ISERROR(VLOOKUP($B509,Insumos!$C:$G,3,FALSE)),"",VLOOKUP($B509,Insumos!$C:$G,3,FALSE))</f>
        <v>UNIDAD</v>
      </c>
      <c r="D509" s="56">
        <f>+IF(ISERROR(VLOOKUP($B509,Insumos!$C:$G,2,FALSE)),"",VLOOKUP($B509,Insumos!$C:$G,2,FALSE))</f>
        <v>330</v>
      </c>
      <c r="E509" s="57">
        <f>+IF(ISERROR(VLOOKUP($B509,Insumos!$C:$G,5,FALSE)),"",VLOOKUP($B509,Insumos!$C:$G,5,FALSE))</f>
        <v>1</v>
      </c>
      <c r="F509" s="55" t="str">
        <f>+IF(ISERROR(VLOOKUP($B509,Insumos!$C:$G,4,FALSE)),"",VLOOKUP($B509,Insumos!$C:$G,4,FALSE))</f>
        <v>UNIDAD</v>
      </c>
      <c r="G509" s="141">
        <v>1.0</v>
      </c>
      <c r="H509" s="56">
        <f t="shared" si="20"/>
        <v>330</v>
      </c>
    </row>
    <row r="510">
      <c r="A510" s="53">
        <v>11.0</v>
      </c>
      <c r="B510" s="55" t="s">
        <v>435</v>
      </c>
      <c r="C510" s="55" t="str">
        <f>+IF(ISERROR(VLOOKUP($B510,Insumos!$C:$G,3,FALSE)),"",VLOOKUP($B510,Insumos!$C:$G,3,FALSE))</f>
        <v>UNIDAD</v>
      </c>
      <c r="D510" s="56">
        <f>+IF(ISERROR(VLOOKUP($B510,Insumos!$C:$G,2,FALSE)),"",VLOOKUP($B510,Insumos!$C:$G,2,FALSE))</f>
        <v>93</v>
      </c>
      <c r="E510" s="57">
        <f>+IF(ISERROR(VLOOKUP($B510,Insumos!$C:$G,5,FALSE)),"",VLOOKUP($B510,Insumos!$C:$G,5,FALSE))</f>
        <v>1</v>
      </c>
      <c r="F510" s="55" t="str">
        <f>+IF(ISERROR(VLOOKUP($B510,Insumos!$C:$G,4,FALSE)),"",VLOOKUP($B510,Insumos!$C:$G,4,FALSE))</f>
        <v>UNIDAD</v>
      </c>
      <c r="G510" s="141">
        <v>1.0</v>
      </c>
      <c r="H510" s="56">
        <f t="shared" si="20"/>
        <v>93</v>
      </c>
    </row>
    <row r="511">
      <c r="A511" s="53">
        <v>12.0</v>
      </c>
      <c r="B511" s="55" t="s">
        <v>436</v>
      </c>
      <c r="C511" s="55" t="str">
        <f>+IF(ISERROR(VLOOKUP($B511,Insumos!$C:$G,3,FALSE)),"",VLOOKUP($B511,Insumos!$C:$G,3,FALSE))</f>
        <v>UNIDAD</v>
      </c>
      <c r="D511" s="56">
        <f>+IF(ISERROR(VLOOKUP($B511,Insumos!$C:$G,2,FALSE)),"",VLOOKUP($B511,Insumos!$C:$G,2,FALSE))</f>
        <v>44</v>
      </c>
      <c r="E511" s="57">
        <f>+IF(ISERROR(VLOOKUP($B511,Insumos!$C:$G,5,FALSE)),"",VLOOKUP($B511,Insumos!$C:$G,5,FALSE))</f>
        <v>1</v>
      </c>
      <c r="F511" s="55" t="str">
        <f>+IF(ISERROR(VLOOKUP($B511,Insumos!$C:$G,4,FALSE)),"",VLOOKUP($B511,Insumos!$C:$G,4,FALSE))</f>
        <v>UNIDAD</v>
      </c>
      <c r="G511" s="141">
        <v>1.0</v>
      </c>
      <c r="H511" s="56">
        <f t="shared" si="20"/>
        <v>44</v>
      </c>
    </row>
    <row r="512">
      <c r="A512" s="53">
        <v>13.0</v>
      </c>
      <c r="B512" s="55" t="s">
        <v>315</v>
      </c>
      <c r="C512" s="55" t="str">
        <f>+IF(ISERROR(VLOOKUP($B512,Insumos!$C:$G,3,FALSE)),"",VLOOKUP($B512,Insumos!$C:$G,3,FALSE))</f>
        <v>UNIDAD</v>
      </c>
      <c r="D512" s="56">
        <f>+IF(ISERROR(VLOOKUP($B512,Insumos!$C:$G,2,FALSE)),"",VLOOKUP($B512,Insumos!$C:$G,2,FALSE))</f>
        <v>170</v>
      </c>
      <c r="E512" s="57">
        <f>+IF(ISERROR(VLOOKUP($B512,Insumos!$C:$G,5,FALSE)),"",VLOOKUP($B512,Insumos!$C:$G,5,FALSE))</f>
        <v>1</v>
      </c>
      <c r="F512" s="55" t="str">
        <f>+IF(ISERROR(VLOOKUP($B512,Insumos!$C:$G,4,FALSE)),"",VLOOKUP($B512,Insumos!$C:$G,4,FALSE))</f>
        <v>UNIDAD</v>
      </c>
      <c r="G512" s="141">
        <v>1.0</v>
      </c>
      <c r="H512" s="56">
        <f t="shared" si="20"/>
        <v>170</v>
      </c>
    </row>
    <row r="513">
      <c r="A513" s="53">
        <v>14.0</v>
      </c>
      <c r="B513" s="55" t="s">
        <v>410</v>
      </c>
      <c r="C513" s="55" t="str">
        <f>+IF(ISERROR(VLOOKUP($B513,Insumos!$C:$G,3,FALSE)),"",VLOOKUP($B513,Insumos!$C:$G,3,FALSE))</f>
        <v>UNIDAD</v>
      </c>
      <c r="D513" s="56">
        <f>+IF(ISERROR(VLOOKUP($B513,Insumos!$C:$G,2,FALSE)),"",VLOOKUP($B513,Insumos!$C:$G,2,FALSE))</f>
        <v>25</v>
      </c>
      <c r="E513" s="57">
        <f>+IF(ISERROR(VLOOKUP($B513,Insumos!$C:$G,5,FALSE)),"",VLOOKUP($B513,Insumos!$C:$G,5,FALSE))</f>
        <v>1</v>
      </c>
      <c r="F513" s="55" t="str">
        <f>+IF(ISERROR(VLOOKUP($B513,Insumos!$C:$G,4,FALSE)),"",VLOOKUP($B513,Insumos!$C:$G,4,FALSE))</f>
        <v>UNIDAD</v>
      </c>
      <c r="G513" s="141">
        <v>2.0</v>
      </c>
      <c r="H513" s="56">
        <f t="shared" si="20"/>
        <v>50</v>
      </c>
    </row>
    <row r="514">
      <c r="A514" s="42"/>
      <c r="B514" s="140"/>
      <c r="C514" s="41"/>
      <c r="D514" s="44"/>
      <c r="E514" s="45"/>
      <c r="F514" s="41"/>
      <c r="G514" s="67" t="s">
        <v>566</v>
      </c>
      <c r="H514" s="68">
        <f>+SUM(H500:H513)</f>
        <v>3904.73</v>
      </c>
    </row>
    <row r="515">
      <c r="A515" s="42"/>
      <c r="B515" s="140"/>
      <c r="C515" s="41"/>
      <c r="D515" s="44"/>
      <c r="E515" s="45"/>
      <c r="F515" s="41"/>
      <c r="G515" s="67" t="s">
        <v>569</v>
      </c>
      <c r="H515" s="142">
        <f>+H514/10</f>
        <v>390.473</v>
      </c>
    </row>
    <row r="516">
      <c r="A516" s="42"/>
      <c r="B516" s="140"/>
      <c r="C516" s="41"/>
      <c r="D516" s="44"/>
      <c r="E516" s="45"/>
      <c r="F516" s="41"/>
      <c r="G516" s="67" t="s">
        <v>570</v>
      </c>
      <c r="H516" s="143">
        <f>(H514+H515)*1.19</f>
        <v>5111.29157</v>
      </c>
    </row>
    <row r="517">
      <c r="A517" s="42"/>
      <c r="B517" s="140"/>
      <c r="C517" s="41"/>
      <c r="D517" s="44"/>
      <c r="E517" s="45"/>
      <c r="F517" s="41"/>
      <c r="G517" s="67" t="s">
        <v>571</v>
      </c>
      <c r="H517" s="144">
        <f>+H516/H518</f>
        <v>0.3010183492</v>
      </c>
    </row>
    <row r="518">
      <c r="A518" s="42"/>
      <c r="B518" s="140"/>
      <c r="C518" s="41"/>
      <c r="D518" s="44"/>
      <c r="E518" s="45"/>
      <c r="F518" s="41"/>
      <c r="G518" s="67" t="s">
        <v>572</v>
      </c>
      <c r="H518" s="145">
        <f>SUM(13990+2990)</f>
        <v>16980</v>
      </c>
    </row>
    <row r="519">
      <c r="B519" s="465"/>
      <c r="G519" s="31"/>
    </row>
    <row r="520">
      <c r="B520" s="465"/>
      <c r="G520" s="31"/>
    </row>
    <row r="521">
      <c r="B521" s="465"/>
      <c r="G521" s="31"/>
    </row>
    <row r="522">
      <c r="B522" s="465"/>
      <c r="G522" s="31"/>
    </row>
    <row r="523">
      <c r="B523" s="465"/>
      <c r="G523" s="31"/>
    </row>
    <row r="524">
      <c r="B524" s="465"/>
      <c r="G524" s="31"/>
    </row>
    <row r="525">
      <c r="A525" s="138" t="s">
        <v>562</v>
      </c>
      <c r="B525" s="139" t="s">
        <v>1170</v>
      </c>
      <c r="C525" s="34"/>
      <c r="D525" s="35"/>
      <c r="E525" s="36"/>
      <c r="F525" s="37"/>
      <c r="G525" s="38"/>
      <c r="H525" s="35"/>
    </row>
    <row r="526">
      <c r="A526" s="42"/>
      <c r="B526" s="140"/>
      <c r="C526" s="42"/>
      <c r="D526" s="44"/>
      <c r="E526" s="45"/>
      <c r="F526" s="42"/>
      <c r="G526" s="46"/>
      <c r="H526" s="44"/>
    </row>
    <row r="527">
      <c r="A527" s="48" t="s">
        <v>476</v>
      </c>
      <c r="B527" s="48" t="s">
        <v>477</v>
      </c>
      <c r="C527" s="48" t="s">
        <v>478</v>
      </c>
      <c r="D527" s="49" t="s">
        <v>564</v>
      </c>
      <c r="E527" s="50" t="s">
        <v>10</v>
      </c>
      <c r="F527" s="48" t="s">
        <v>480</v>
      </c>
      <c r="G527" s="51" t="s">
        <v>481</v>
      </c>
      <c r="H527" s="49" t="s">
        <v>565</v>
      </c>
    </row>
    <row r="528">
      <c r="A528" s="53">
        <v>1.0</v>
      </c>
      <c r="B528" s="55" t="s">
        <v>168</v>
      </c>
      <c r="C528" s="55" t="str">
        <f>+IF(ISERROR(VLOOKUP($B528,Insumos!$C:$G,3,FALSE)),"",VLOOKUP($B528,Insumos!$C:$G,3,FALSE))</f>
        <v>GRAMOS</v>
      </c>
      <c r="D528" s="56">
        <f>+IF(ISERROR(VLOOKUP($B528,Insumos!$C:$G,2,FALSE)),"",VLOOKUP($B528,Insumos!$C:$G,2,FALSE))</f>
        <v>1681</v>
      </c>
      <c r="E528" s="57">
        <f>+IF(ISERROR(VLOOKUP($B528,Insumos!$C:$G,5,FALSE)),"",VLOOKUP($B528,Insumos!$C:$G,5,FALSE))</f>
        <v>800</v>
      </c>
      <c r="F528" s="55" t="str">
        <f>+IF(ISERROR(VLOOKUP($B528,Insumos!$C:$G,4,FALSE)),"",VLOOKUP($B528,Insumos!$C:$G,4,FALSE))</f>
        <v>GRAMOS</v>
      </c>
      <c r="G528" s="147">
        <v>60.0</v>
      </c>
      <c r="H528" s="56">
        <f t="shared" ref="H528:H543" si="21">IF(ISERROR(ROUND(+D528/E528*G528,2)),0,ROUND(+D528/E528*G528,2))</f>
        <v>126.08</v>
      </c>
    </row>
    <row r="529">
      <c r="A529" s="53">
        <v>2.0</v>
      </c>
      <c r="B529" s="55" t="s">
        <v>265</v>
      </c>
      <c r="C529" s="55" t="str">
        <f>+IF(ISERROR(VLOOKUP($B529,Insumos!$C:$G,3,FALSE)),"",VLOOKUP($B529,Insumos!$C:$G,3,FALSE))</f>
        <v>GRAMOS</v>
      </c>
      <c r="D529" s="56">
        <f>+IF(ISERROR(VLOOKUP($B529,Insumos!$C:$G,2,FALSE)),"",VLOOKUP($B529,Insumos!$C:$G,2,FALSE))</f>
        <v>5866</v>
      </c>
      <c r="E529" s="57">
        <f>+IF(ISERROR(VLOOKUP($B529,Insumos!$C:$G,5,FALSE)),"",VLOOKUP($B529,Insumos!$C:$G,5,FALSE))</f>
        <v>1000</v>
      </c>
      <c r="F529" s="55" t="str">
        <f>+IF(ISERROR(VLOOKUP($B529,Insumos!$C:$G,4,FALSE)),"",VLOOKUP($B529,Insumos!$C:$G,4,FALSE))</f>
        <v>GRAMOS</v>
      </c>
      <c r="G529" s="146">
        <v>50.0</v>
      </c>
      <c r="H529" s="56">
        <f t="shared" si="21"/>
        <v>293.3</v>
      </c>
    </row>
    <row r="530">
      <c r="A530" s="53">
        <v>3.0</v>
      </c>
      <c r="B530" s="55" t="s">
        <v>384</v>
      </c>
      <c r="C530" s="55" t="str">
        <f>+IF(ISERROR(VLOOKUP($B530,Insumos!$C:$G,3,FALSE)),"",VLOOKUP($B530,Insumos!$C:$G,3,FALSE))</f>
        <v>GRAMOS</v>
      </c>
      <c r="D530" s="56">
        <f>+IF(ISERROR(VLOOKUP($B530,Insumos!$C:$G,2,FALSE)),"",VLOOKUP($B530,Insumos!$C:$G,2,FALSE))</f>
        <v>6521</v>
      </c>
      <c r="E530" s="57">
        <f>+IF(ISERROR(VLOOKUP($B530,Insumos!$C:$G,5,FALSE)),"",VLOOKUP($B530,Insumos!$C:$G,5,FALSE))</f>
        <v>1000</v>
      </c>
      <c r="F530" s="55" t="str">
        <f>+IF(ISERROR(VLOOKUP($B530,Insumos!$C:$G,4,FALSE)),"",VLOOKUP($B530,Insumos!$C:$G,4,FALSE))</f>
        <v>GRAMOS</v>
      </c>
      <c r="G530" s="146">
        <v>30.0</v>
      </c>
      <c r="H530" s="56">
        <f t="shared" si="21"/>
        <v>195.63</v>
      </c>
    </row>
    <row r="531">
      <c r="A531" s="53">
        <v>4.0</v>
      </c>
      <c r="B531" s="55" t="s">
        <v>371</v>
      </c>
      <c r="C531" s="55" t="str">
        <f>+IF(ISERROR(VLOOKUP($B531,Insumos!$C:$G,3,FALSE)),"",VLOOKUP($B531,Insumos!$C:$G,3,FALSE))</f>
        <v>GRAMOS</v>
      </c>
      <c r="D531" s="56">
        <f>+IF(ISERROR(VLOOKUP($B531,Insumos!$C:$G,2,FALSE)),"",VLOOKUP($B531,Insumos!$C:$G,2,FALSE))</f>
        <v>1098.823529</v>
      </c>
      <c r="E531" s="57">
        <f>+IF(ISERROR(VLOOKUP($B531,Insumos!$C:$G,5,FALSE)),"",VLOOKUP($B531,Insumos!$C:$G,5,FALSE))</f>
        <v>1000</v>
      </c>
      <c r="F531" s="55" t="str">
        <f>+IF(ISERROR(VLOOKUP($B531,Insumos!$C:$G,4,FALSE)),"",VLOOKUP($B531,Insumos!$C:$G,4,FALSE))</f>
        <v>GRAMOS</v>
      </c>
      <c r="G531" s="146">
        <v>45.0</v>
      </c>
      <c r="H531" s="56">
        <f t="shared" si="21"/>
        <v>49.45</v>
      </c>
    </row>
    <row r="532">
      <c r="A532" s="53">
        <v>5.0</v>
      </c>
      <c r="B532" s="55" t="s">
        <v>115</v>
      </c>
      <c r="C532" s="55" t="str">
        <f>+IF(ISERROR(VLOOKUP($B532,Insumos!$C:$G,3,FALSE)),"",VLOOKUP($B532,Insumos!$C:$G,3,FALSE))</f>
        <v>GRAMOS</v>
      </c>
      <c r="D532" s="56">
        <f>+IF(ISERROR(VLOOKUP($B532,Insumos!$C:$G,2,FALSE)),"",VLOOKUP($B532,Insumos!$C:$G,2,FALSE))</f>
        <v>2941.176471</v>
      </c>
      <c r="E532" s="57">
        <f>+IF(ISERROR(VLOOKUP($B532,Insumos!$C:$G,5,FALSE)),"",VLOOKUP($B532,Insumos!$C:$G,5,FALSE))</f>
        <v>500</v>
      </c>
      <c r="F532" s="55" t="str">
        <f>+IF(ISERROR(VLOOKUP($B532,Insumos!$C:$G,4,FALSE)),"",VLOOKUP($B532,Insumos!$C:$G,4,FALSE))</f>
        <v>GRAMOS</v>
      </c>
      <c r="G532" s="146">
        <v>0.5</v>
      </c>
      <c r="H532" s="56">
        <f t="shared" si="21"/>
        <v>2.94</v>
      </c>
    </row>
    <row r="533">
      <c r="A533" s="53">
        <v>6.0</v>
      </c>
      <c r="B533" s="55" t="s">
        <v>359</v>
      </c>
      <c r="C533" s="55" t="str">
        <f>+IF(ISERROR(VLOOKUP($B533,Insumos!$C:$G,3,FALSE)),"",VLOOKUP($B533,Insumos!$C:$G,3,FALSE))</f>
        <v>GRAMOS</v>
      </c>
      <c r="D533" s="56">
        <f>+IF(ISERROR(VLOOKUP($B533,Insumos!$C:$G,2,FALSE)),"",VLOOKUP($B533,Insumos!$C:$G,2,FALSE))</f>
        <v>840</v>
      </c>
      <c r="E533" s="57">
        <f>+IF(ISERROR(VLOOKUP($B533,Insumos!$C:$G,5,FALSE)),"",VLOOKUP($B533,Insumos!$C:$G,5,FALSE))</f>
        <v>100</v>
      </c>
      <c r="F533" s="55" t="str">
        <f>+IF(ISERROR(VLOOKUP($B533,Insumos!$C:$G,4,FALSE)),"",VLOOKUP($B533,Insumos!$C:$G,4,FALSE))</f>
        <v>GRAMOS</v>
      </c>
      <c r="G533" s="146">
        <v>0.0</v>
      </c>
      <c r="H533" s="56">
        <f t="shared" si="21"/>
        <v>0</v>
      </c>
    </row>
    <row r="534">
      <c r="A534" s="53">
        <v>7.0</v>
      </c>
      <c r="B534" s="467" t="s">
        <v>370</v>
      </c>
      <c r="C534" s="55" t="str">
        <f>+IF(ISERROR(VLOOKUP($B534,Insumos!$C:$G,3,FALSE)),"",VLOOKUP($B534,Insumos!$C:$G,3,FALSE))</f>
        <v>PORCION</v>
      </c>
      <c r="D534" s="56">
        <f>+IF(ISERROR(VLOOKUP($B534,Insumos!$C:$G,2,FALSE)),"",VLOOKUP($B534,Insumos!$C:$G,2,FALSE))</f>
        <v>1793.34</v>
      </c>
      <c r="E534" s="57">
        <f>+IF(ISERROR(VLOOKUP($B534,Insumos!$C:$G,5,FALSE)),"",VLOOKUP($B534,Insumos!$C:$G,5,FALSE))</f>
        <v>4</v>
      </c>
      <c r="F534" s="55" t="str">
        <f>+IF(ISERROR(VLOOKUP($B534,Insumos!$C:$G,4,FALSE)),"",VLOOKUP($B534,Insumos!$C:$G,4,FALSE))</f>
        <v>PORCION</v>
      </c>
      <c r="G534" s="146">
        <v>0.0</v>
      </c>
      <c r="H534" s="56">
        <f t="shared" si="21"/>
        <v>0</v>
      </c>
    </row>
    <row r="535">
      <c r="A535" s="53">
        <v>8.0</v>
      </c>
      <c r="B535" s="195" t="s">
        <v>363</v>
      </c>
      <c r="C535" s="195" t="str">
        <f>+IF(ISERROR(VLOOKUP($B535,Insumos!$C:$G,3,FALSE)),"",VLOOKUP($B535,Insumos!$C:$G,3,FALSE))</f>
        <v>PORCION</v>
      </c>
      <c r="D535" s="196">
        <f>+IF(ISERROR(VLOOKUP($B535,Insumos!$C:$G,2,FALSE)),"",VLOOKUP($B535,Insumos!$C:$G,2,FALSE))</f>
        <v>93080.62</v>
      </c>
      <c r="E535" s="197">
        <f>+IF(ISERROR(VLOOKUP($B535,Insumos!$C:$G,5,FALSE)),"",VLOOKUP($B535,Insumos!$C:$G,5,FALSE))</f>
        <v>50</v>
      </c>
      <c r="F535" s="195" t="str">
        <f>+IF(ISERROR(VLOOKUP($B535,Insumos!$C:$G,4,FALSE)),"",VLOOKUP($B535,Insumos!$C:$G,4,FALSE))</f>
        <v>PORCION</v>
      </c>
      <c r="G535" s="470">
        <v>1.0</v>
      </c>
      <c r="H535" s="196">
        <f t="shared" si="21"/>
        <v>1861.61</v>
      </c>
    </row>
    <row r="536">
      <c r="A536" s="53">
        <v>9.0</v>
      </c>
      <c r="B536" s="195" t="s">
        <v>361</v>
      </c>
      <c r="C536" s="195" t="str">
        <f>+IF(ISERROR(VLOOKUP($B536,Insumos!$C:$G,3,FALSE)),"",VLOOKUP($B536,Insumos!$C:$G,3,FALSE))</f>
        <v>PORCION</v>
      </c>
      <c r="D536" s="196">
        <f>+IF(ISERROR(VLOOKUP($B536,Insumos!$C:$G,2,FALSE)),"",VLOOKUP($B536,Insumos!$C:$G,2,FALSE))</f>
        <v>45140.62</v>
      </c>
      <c r="E536" s="197">
        <f>+IF(ISERROR(VLOOKUP($B536,Insumos!$C:$G,5,FALSE)),"",VLOOKUP($B536,Insumos!$C:$G,5,FALSE))</f>
        <v>55</v>
      </c>
      <c r="F536" s="195" t="str">
        <f>+IF(ISERROR(VLOOKUP($B536,Insumos!$C:$G,4,FALSE)),"",VLOOKUP($B536,Insumos!$C:$G,4,FALSE))</f>
        <v>PORCION</v>
      </c>
      <c r="G536" s="470"/>
      <c r="H536" s="196">
        <f t="shared" si="21"/>
        <v>0</v>
      </c>
    </row>
    <row r="537">
      <c r="A537" s="53">
        <v>10.0</v>
      </c>
      <c r="B537" s="55" t="s">
        <v>401</v>
      </c>
      <c r="C537" s="55" t="str">
        <f>+IF(ISERROR(VLOOKUP($B537,Insumos!$C:$G,3,FALSE)),"",VLOOKUP($B537,Insumos!$C:$G,3,FALSE))</f>
        <v>UNIDAD</v>
      </c>
      <c r="D537" s="56">
        <f>+IF(ISERROR(VLOOKUP($B537,Insumos!$C:$G,2,FALSE)),"",VLOOKUP($B537,Insumos!$C:$G,2,FALSE))</f>
        <v>30</v>
      </c>
      <c r="E537" s="57">
        <f>+IF(ISERROR(VLOOKUP($B537,Insumos!$C:$G,5,FALSE)),"",VLOOKUP($B537,Insumos!$C:$G,5,FALSE))</f>
        <v>1</v>
      </c>
      <c r="F537" s="55" t="str">
        <f>+IF(ISERROR(VLOOKUP($B537,Insumos!$C:$G,4,FALSE)),"",VLOOKUP($B537,Insumos!$C:$G,4,FALSE))</f>
        <v>UNIDAD</v>
      </c>
      <c r="G537" s="141">
        <v>1.0</v>
      </c>
      <c r="H537" s="56">
        <f t="shared" si="21"/>
        <v>30</v>
      </c>
    </row>
    <row r="538">
      <c r="A538" s="53">
        <v>11.0</v>
      </c>
      <c r="B538" s="55" t="s">
        <v>400</v>
      </c>
      <c r="C538" s="55" t="str">
        <f>+IF(ISERROR(VLOOKUP($B538,Insumos!$C:$G,3,FALSE)),"",VLOOKUP($B538,Insumos!$C:$G,3,FALSE))</f>
        <v>UNIDAD</v>
      </c>
      <c r="D538" s="56">
        <f>+IF(ISERROR(VLOOKUP($B538,Insumos!$C:$G,2,FALSE)),"",VLOOKUP($B538,Insumos!$C:$G,2,FALSE))</f>
        <v>330</v>
      </c>
      <c r="E538" s="57">
        <f>+IF(ISERROR(VLOOKUP($B538,Insumos!$C:$G,5,FALSE)),"",VLOOKUP($B538,Insumos!$C:$G,5,FALSE))</f>
        <v>1</v>
      </c>
      <c r="F538" s="55" t="str">
        <f>+IF(ISERROR(VLOOKUP($B538,Insumos!$C:$G,4,FALSE)),"",VLOOKUP($B538,Insumos!$C:$G,4,FALSE))</f>
        <v>UNIDAD</v>
      </c>
      <c r="G538" s="141">
        <v>1.0</v>
      </c>
      <c r="H538" s="56">
        <f t="shared" si="21"/>
        <v>330</v>
      </c>
    </row>
    <row r="539">
      <c r="A539" s="53">
        <v>12.0</v>
      </c>
      <c r="B539" s="55" t="s">
        <v>435</v>
      </c>
      <c r="C539" s="55" t="str">
        <f>+IF(ISERROR(VLOOKUP($B539,Insumos!$C:$G,3,FALSE)),"",VLOOKUP($B539,Insumos!$C:$G,3,FALSE))</f>
        <v>UNIDAD</v>
      </c>
      <c r="D539" s="56">
        <f>+IF(ISERROR(VLOOKUP($B539,Insumos!$C:$G,2,FALSE)),"",VLOOKUP($B539,Insumos!$C:$G,2,FALSE))</f>
        <v>93</v>
      </c>
      <c r="E539" s="57">
        <f>+IF(ISERROR(VLOOKUP($B539,Insumos!$C:$G,5,FALSE)),"",VLOOKUP($B539,Insumos!$C:$G,5,FALSE))</f>
        <v>1</v>
      </c>
      <c r="F539" s="55" t="str">
        <f>+IF(ISERROR(VLOOKUP($B539,Insumos!$C:$G,4,FALSE)),"",VLOOKUP($B539,Insumos!$C:$G,4,FALSE))</f>
        <v>UNIDAD</v>
      </c>
      <c r="G539" s="141">
        <v>1.0</v>
      </c>
      <c r="H539" s="56">
        <f t="shared" si="21"/>
        <v>93</v>
      </c>
    </row>
    <row r="540">
      <c r="A540" s="53">
        <v>13.0</v>
      </c>
      <c r="B540" s="55" t="s">
        <v>436</v>
      </c>
      <c r="C540" s="55" t="str">
        <f>+IF(ISERROR(VLOOKUP($B540,Insumos!$C:$G,3,FALSE)),"",VLOOKUP($B540,Insumos!$C:$G,3,FALSE))</f>
        <v>UNIDAD</v>
      </c>
      <c r="D540" s="56">
        <f>+IF(ISERROR(VLOOKUP($B540,Insumos!$C:$G,2,FALSE)),"",VLOOKUP($B540,Insumos!$C:$G,2,FALSE))</f>
        <v>44</v>
      </c>
      <c r="E540" s="57">
        <f>+IF(ISERROR(VLOOKUP($B540,Insumos!$C:$G,5,FALSE)),"",VLOOKUP($B540,Insumos!$C:$G,5,FALSE))</f>
        <v>1</v>
      </c>
      <c r="F540" s="55" t="str">
        <f>+IF(ISERROR(VLOOKUP($B540,Insumos!$C:$G,4,FALSE)),"",VLOOKUP($B540,Insumos!$C:$G,4,FALSE))</f>
        <v>UNIDAD</v>
      </c>
      <c r="G540" s="141">
        <v>1.0</v>
      </c>
      <c r="H540" s="56">
        <f t="shared" si="21"/>
        <v>44</v>
      </c>
    </row>
    <row r="541">
      <c r="A541" s="53">
        <v>14.0</v>
      </c>
      <c r="B541" s="55" t="s">
        <v>315</v>
      </c>
      <c r="C541" s="55" t="str">
        <f>+IF(ISERROR(VLOOKUP($B541,Insumos!$C:$G,3,FALSE)),"",VLOOKUP($B541,Insumos!$C:$G,3,FALSE))</f>
        <v>UNIDAD</v>
      </c>
      <c r="D541" s="56">
        <f>+IF(ISERROR(VLOOKUP($B541,Insumos!$C:$G,2,FALSE)),"",VLOOKUP($B541,Insumos!$C:$G,2,FALSE))</f>
        <v>170</v>
      </c>
      <c r="E541" s="57">
        <f>+IF(ISERROR(VLOOKUP($B541,Insumos!$C:$G,5,FALSE)),"",VLOOKUP($B541,Insumos!$C:$G,5,FALSE))</f>
        <v>1</v>
      </c>
      <c r="F541" s="55" t="str">
        <f>+IF(ISERROR(VLOOKUP($B541,Insumos!$C:$G,4,FALSE)),"",VLOOKUP($B541,Insumos!$C:$G,4,FALSE))</f>
        <v>UNIDAD</v>
      </c>
      <c r="G541" s="141">
        <v>1.0</v>
      </c>
      <c r="H541" s="56">
        <f t="shared" si="21"/>
        <v>170</v>
      </c>
    </row>
    <row r="542">
      <c r="A542" s="53">
        <v>15.0</v>
      </c>
      <c r="B542" s="55" t="s">
        <v>410</v>
      </c>
      <c r="C542" s="55" t="str">
        <f>+IF(ISERROR(VLOOKUP($B542,Insumos!$C:$G,3,FALSE)),"",VLOOKUP($B542,Insumos!$C:$G,3,FALSE))</f>
        <v>UNIDAD</v>
      </c>
      <c r="D542" s="56">
        <f>+IF(ISERROR(VLOOKUP($B542,Insumos!$C:$G,2,FALSE)),"",VLOOKUP($B542,Insumos!$C:$G,2,FALSE))</f>
        <v>25</v>
      </c>
      <c r="E542" s="57">
        <f>+IF(ISERROR(VLOOKUP($B542,Insumos!$C:$G,5,FALSE)),"",VLOOKUP($B542,Insumos!$C:$G,5,FALSE))</f>
        <v>1</v>
      </c>
      <c r="F542" s="55" t="str">
        <f>+IF(ISERROR(VLOOKUP($B542,Insumos!$C:$G,4,FALSE)),"",VLOOKUP($B542,Insumos!$C:$G,4,FALSE))</f>
        <v>UNIDAD</v>
      </c>
      <c r="G542" s="141">
        <v>2.0</v>
      </c>
      <c r="H542" s="56">
        <f t="shared" si="21"/>
        <v>50</v>
      </c>
    </row>
    <row r="543">
      <c r="A543" s="53">
        <v>16.0</v>
      </c>
      <c r="B543" s="55"/>
      <c r="C543" s="55" t="str">
        <f>+IF(ISERROR(VLOOKUP($B543,Insumos!$C:$G,3,FALSE)),"",VLOOKUP($B543,Insumos!$C:$G,3,FALSE))</f>
        <v/>
      </c>
      <c r="D543" s="56" t="str">
        <f>+IF(ISERROR(VLOOKUP($B543,Insumos!$C:$G,2,FALSE)),"",VLOOKUP($B543,Insumos!$C:$G,2,FALSE))</f>
        <v/>
      </c>
      <c r="E543" s="57" t="str">
        <f>+IF(ISERROR(VLOOKUP($B543,Insumos!$C:$G,5,FALSE)),"",VLOOKUP($B543,Insumos!$C:$G,5,FALSE))</f>
        <v/>
      </c>
      <c r="F543" s="55" t="str">
        <f>+IF(ISERROR(VLOOKUP($B543,Insumos!$C:$G,4,FALSE)),"",VLOOKUP($B543,Insumos!$C:$G,4,FALSE))</f>
        <v/>
      </c>
      <c r="G543" s="141"/>
      <c r="H543" s="56">
        <f t="shared" si="21"/>
        <v>0</v>
      </c>
    </row>
    <row r="544">
      <c r="A544" s="42"/>
      <c r="B544" s="140"/>
      <c r="C544" s="41"/>
      <c r="D544" s="44"/>
      <c r="E544" s="45"/>
      <c r="F544" s="41"/>
      <c r="G544" s="67" t="s">
        <v>566</v>
      </c>
      <c r="H544" s="68">
        <f>+SUM(H528:H543)</f>
        <v>3246.01</v>
      </c>
    </row>
    <row r="545">
      <c r="A545" s="42"/>
      <c r="B545" s="140"/>
      <c r="C545" s="41"/>
      <c r="D545" s="44"/>
      <c r="E545" s="45"/>
      <c r="F545" s="41"/>
      <c r="G545" s="67" t="s">
        <v>569</v>
      </c>
      <c r="H545" s="142">
        <f>+H544/10</f>
        <v>324.601</v>
      </c>
    </row>
    <row r="546">
      <c r="A546" s="42"/>
      <c r="B546" s="140"/>
      <c r="C546" s="41"/>
      <c r="D546" s="44"/>
      <c r="E546" s="45"/>
      <c r="F546" s="41"/>
      <c r="G546" s="67" t="s">
        <v>570</v>
      </c>
      <c r="H546" s="143">
        <f>(H544+H545)*1.19</f>
        <v>4249.02709</v>
      </c>
    </row>
    <row r="547">
      <c r="A547" s="42"/>
      <c r="B547" s="140"/>
      <c r="C547" s="41"/>
      <c r="D547" s="44"/>
      <c r="E547" s="45"/>
      <c r="F547" s="41"/>
      <c r="G547" s="67" t="s">
        <v>571</v>
      </c>
      <c r="H547" s="144">
        <f>+H546/H548</f>
        <v>0.2709838705</v>
      </c>
    </row>
    <row r="548">
      <c r="A548" s="42"/>
      <c r="B548" s="140"/>
      <c r="C548" s="41"/>
      <c r="D548" s="44"/>
      <c r="E548" s="45"/>
      <c r="F548" s="41"/>
      <c r="G548" s="67" t="s">
        <v>572</v>
      </c>
      <c r="H548" s="145">
        <f>SUM(13990+1690)</f>
        <v>15680</v>
      </c>
    </row>
    <row r="549">
      <c r="B549" s="465"/>
      <c r="G549" s="31"/>
    </row>
    <row r="550">
      <c r="B550" s="465"/>
      <c r="G550" s="31"/>
    </row>
    <row r="551">
      <c r="B551" s="465"/>
      <c r="G551" s="31"/>
    </row>
    <row r="552">
      <c r="A552" s="138" t="s">
        <v>562</v>
      </c>
      <c r="B552" s="139" t="s">
        <v>1171</v>
      </c>
      <c r="C552" s="34"/>
      <c r="D552" s="35"/>
      <c r="E552" s="36"/>
      <c r="F552" s="37"/>
      <c r="G552" s="38"/>
      <c r="H552" s="35"/>
    </row>
    <row r="553">
      <c r="A553" s="42"/>
      <c r="B553" s="140"/>
      <c r="C553" s="42"/>
      <c r="D553" s="44"/>
      <c r="E553" s="45"/>
      <c r="F553" s="42"/>
      <c r="G553" s="46"/>
      <c r="H553" s="44"/>
    </row>
    <row r="554">
      <c r="A554" s="48" t="s">
        <v>476</v>
      </c>
      <c r="B554" s="48" t="s">
        <v>477</v>
      </c>
      <c r="C554" s="48" t="s">
        <v>478</v>
      </c>
      <c r="D554" s="49" t="s">
        <v>564</v>
      </c>
      <c r="E554" s="50" t="s">
        <v>10</v>
      </c>
      <c r="F554" s="48" t="s">
        <v>480</v>
      </c>
      <c r="G554" s="51" t="s">
        <v>481</v>
      </c>
      <c r="H554" s="49" t="s">
        <v>565</v>
      </c>
    </row>
    <row r="555">
      <c r="A555" s="53">
        <v>1.0</v>
      </c>
      <c r="B555" s="55" t="s">
        <v>168</v>
      </c>
      <c r="C555" s="55" t="str">
        <f>+IF(ISERROR(VLOOKUP($B555,Insumos!$C:$G,3,FALSE)),"",VLOOKUP($B555,Insumos!$C:$G,3,FALSE))</f>
        <v>GRAMOS</v>
      </c>
      <c r="D555" s="56">
        <f>+IF(ISERROR(VLOOKUP($B555,Insumos!$C:$G,2,FALSE)),"",VLOOKUP($B555,Insumos!$C:$G,2,FALSE))</f>
        <v>1681</v>
      </c>
      <c r="E555" s="57">
        <f>+IF(ISERROR(VLOOKUP($B555,Insumos!$C:$G,5,FALSE)),"",VLOOKUP($B555,Insumos!$C:$G,5,FALSE))</f>
        <v>800</v>
      </c>
      <c r="F555" s="55" t="str">
        <f>+IF(ISERROR(VLOOKUP($B555,Insumos!$C:$G,4,FALSE)),"",VLOOKUP($B555,Insumos!$C:$G,4,FALSE))</f>
        <v>GRAMOS</v>
      </c>
      <c r="G555" s="147">
        <v>60.0</v>
      </c>
      <c r="H555" s="56">
        <f t="shared" ref="H555:H567" si="22">IF(ISERROR(ROUND(+D555/E555*G555,2)),0,ROUND(+D555/E555*G555,2))</f>
        <v>126.08</v>
      </c>
    </row>
    <row r="556">
      <c r="A556" s="53">
        <v>2.0</v>
      </c>
      <c r="B556" s="55" t="s">
        <v>265</v>
      </c>
      <c r="C556" s="55" t="str">
        <f>+IF(ISERROR(VLOOKUP($B556,Insumos!$C:$G,3,FALSE)),"",VLOOKUP($B556,Insumos!$C:$G,3,FALSE))</f>
        <v>GRAMOS</v>
      </c>
      <c r="D556" s="56">
        <f>+IF(ISERROR(VLOOKUP($B556,Insumos!$C:$G,2,FALSE)),"",VLOOKUP($B556,Insumos!$C:$G,2,FALSE))</f>
        <v>5866</v>
      </c>
      <c r="E556" s="57">
        <f>+IF(ISERROR(VLOOKUP($B556,Insumos!$C:$G,5,FALSE)),"",VLOOKUP($B556,Insumos!$C:$G,5,FALSE))</f>
        <v>1000</v>
      </c>
      <c r="F556" s="55" t="str">
        <f>+IF(ISERROR(VLOOKUP($B556,Insumos!$C:$G,4,FALSE)),"",VLOOKUP($B556,Insumos!$C:$G,4,FALSE))</f>
        <v>GRAMOS</v>
      </c>
      <c r="G556" s="146">
        <v>50.0</v>
      </c>
      <c r="H556" s="56">
        <f t="shared" si="22"/>
        <v>293.3</v>
      </c>
    </row>
    <row r="557">
      <c r="A557" s="53">
        <v>3.0</v>
      </c>
      <c r="B557" s="55" t="s">
        <v>384</v>
      </c>
      <c r="C557" s="55" t="str">
        <f>+IF(ISERROR(VLOOKUP($B557,Insumos!$C:$G,3,FALSE)),"",VLOOKUP($B557,Insumos!$C:$G,3,FALSE))</f>
        <v>GRAMOS</v>
      </c>
      <c r="D557" s="56">
        <f>+IF(ISERROR(VLOOKUP($B557,Insumos!$C:$G,2,FALSE)),"",VLOOKUP($B557,Insumos!$C:$G,2,FALSE))</f>
        <v>6521</v>
      </c>
      <c r="E557" s="57">
        <f>+IF(ISERROR(VLOOKUP($B557,Insumos!$C:$G,5,FALSE)),"",VLOOKUP($B557,Insumos!$C:$G,5,FALSE))</f>
        <v>1000</v>
      </c>
      <c r="F557" s="55" t="str">
        <f>+IF(ISERROR(VLOOKUP($B557,Insumos!$C:$G,4,FALSE)),"",VLOOKUP($B557,Insumos!$C:$G,4,FALSE))</f>
        <v>GRAMOS</v>
      </c>
      <c r="G557" s="146">
        <v>30.0</v>
      </c>
      <c r="H557" s="56">
        <f t="shared" si="22"/>
        <v>195.63</v>
      </c>
    </row>
    <row r="558">
      <c r="A558" s="53">
        <v>4.0</v>
      </c>
      <c r="B558" s="55" t="s">
        <v>371</v>
      </c>
      <c r="C558" s="55" t="str">
        <f>+IF(ISERROR(VLOOKUP($B558,Insumos!$C:$G,3,FALSE)),"",VLOOKUP($B558,Insumos!$C:$G,3,FALSE))</f>
        <v>GRAMOS</v>
      </c>
      <c r="D558" s="56">
        <f>+IF(ISERROR(VLOOKUP($B558,Insumos!$C:$G,2,FALSE)),"",VLOOKUP($B558,Insumos!$C:$G,2,FALSE))</f>
        <v>1098.823529</v>
      </c>
      <c r="E558" s="57">
        <f>+IF(ISERROR(VLOOKUP($B558,Insumos!$C:$G,5,FALSE)),"",VLOOKUP($B558,Insumos!$C:$G,5,FALSE))</f>
        <v>1000</v>
      </c>
      <c r="F558" s="55" t="str">
        <f>+IF(ISERROR(VLOOKUP($B558,Insumos!$C:$G,4,FALSE)),"",VLOOKUP($B558,Insumos!$C:$G,4,FALSE))</f>
        <v>GRAMOS</v>
      </c>
      <c r="G558" s="146">
        <v>45.0</v>
      </c>
      <c r="H558" s="56">
        <f t="shared" si="22"/>
        <v>49.45</v>
      </c>
    </row>
    <row r="559">
      <c r="A559" s="53">
        <v>5.0</v>
      </c>
      <c r="B559" s="55" t="s">
        <v>115</v>
      </c>
      <c r="C559" s="55" t="str">
        <f>+IF(ISERROR(VLOOKUP($B559,Insumos!$C:$G,3,FALSE)),"",VLOOKUP($B559,Insumos!$C:$G,3,FALSE))</f>
        <v>GRAMOS</v>
      </c>
      <c r="D559" s="56">
        <f>+IF(ISERROR(VLOOKUP($B559,Insumos!$C:$G,2,FALSE)),"",VLOOKUP($B559,Insumos!$C:$G,2,FALSE))</f>
        <v>2941.176471</v>
      </c>
      <c r="E559" s="57">
        <f>+IF(ISERROR(VLOOKUP($B559,Insumos!$C:$G,5,FALSE)),"",VLOOKUP($B559,Insumos!$C:$G,5,FALSE))</f>
        <v>500</v>
      </c>
      <c r="F559" s="55" t="str">
        <f>+IF(ISERROR(VLOOKUP($B559,Insumos!$C:$G,4,FALSE)),"",VLOOKUP($B559,Insumos!$C:$G,4,FALSE))</f>
        <v>GRAMOS</v>
      </c>
      <c r="G559" s="146">
        <v>0.5</v>
      </c>
      <c r="H559" s="56">
        <f t="shared" si="22"/>
        <v>2.94</v>
      </c>
    </row>
    <row r="560">
      <c r="A560" s="53">
        <v>6.0</v>
      </c>
      <c r="B560" s="55" t="s">
        <v>359</v>
      </c>
      <c r="C560" s="55" t="str">
        <f>+IF(ISERROR(VLOOKUP($B560,Insumos!$C:$G,3,FALSE)),"",VLOOKUP($B560,Insumos!$C:$G,3,FALSE))</f>
        <v>GRAMOS</v>
      </c>
      <c r="D560" s="56">
        <f>+IF(ISERROR(VLOOKUP($B560,Insumos!$C:$G,2,FALSE)),"",VLOOKUP($B560,Insumos!$C:$G,2,FALSE))</f>
        <v>840</v>
      </c>
      <c r="E560" s="57">
        <f>+IF(ISERROR(VLOOKUP($B560,Insumos!$C:$G,5,FALSE)),"",VLOOKUP($B560,Insumos!$C:$G,5,FALSE))</f>
        <v>100</v>
      </c>
      <c r="F560" s="55" t="str">
        <f>+IF(ISERROR(VLOOKUP($B560,Insumos!$C:$G,4,FALSE)),"",VLOOKUP($B560,Insumos!$C:$G,4,FALSE))</f>
        <v>GRAMOS</v>
      </c>
      <c r="G560" s="146">
        <v>0.0</v>
      </c>
      <c r="H560" s="56">
        <f t="shared" si="22"/>
        <v>0</v>
      </c>
    </row>
    <row r="561">
      <c r="A561" s="53">
        <v>7.0</v>
      </c>
      <c r="B561" s="467" t="s">
        <v>375</v>
      </c>
      <c r="C561" s="55" t="str">
        <f>+IF(ISERROR(VLOOKUP($B561,Insumos!$C:$G,3,FALSE)),"",VLOOKUP($B561,Insumos!$C:$G,3,FALSE))</f>
        <v>PORCION</v>
      </c>
      <c r="D561" s="56">
        <f>+IF(ISERROR(VLOOKUP($B561,Insumos!$C:$G,2,FALSE)),"",VLOOKUP($B561,Insumos!$C:$G,2,FALSE))</f>
        <v>17849.12</v>
      </c>
      <c r="E561" s="57">
        <f>+IF(ISERROR(VLOOKUP($B561,Insumos!$C:$G,5,FALSE)),"",VLOOKUP($B561,Insumos!$C:$G,5,FALSE))</f>
        <v>45</v>
      </c>
      <c r="F561" s="55" t="str">
        <f>+IF(ISERROR(VLOOKUP($B561,Insumos!$C:$G,4,FALSE)),"",VLOOKUP($B561,Insumos!$C:$G,4,FALSE))</f>
        <v>PORCION</v>
      </c>
      <c r="G561" s="146">
        <v>1.0</v>
      </c>
      <c r="H561" s="56">
        <f t="shared" si="22"/>
        <v>396.65</v>
      </c>
    </row>
    <row r="562">
      <c r="A562" s="53">
        <v>8.0</v>
      </c>
      <c r="B562" s="195" t="s">
        <v>363</v>
      </c>
      <c r="C562" s="195" t="str">
        <f>+IF(ISERROR(VLOOKUP($B562,Insumos!$C:$G,3,FALSE)),"",VLOOKUP($B562,Insumos!$C:$G,3,FALSE))</f>
        <v>PORCION</v>
      </c>
      <c r="D562" s="196">
        <f>+IF(ISERROR(VLOOKUP($B562,Insumos!$C:$G,2,FALSE)),"",VLOOKUP($B562,Insumos!$C:$G,2,FALSE))</f>
        <v>93080.62</v>
      </c>
      <c r="E562" s="197">
        <f>+IF(ISERROR(VLOOKUP($B562,Insumos!$C:$G,5,FALSE)),"",VLOOKUP($B562,Insumos!$C:$G,5,FALSE))</f>
        <v>50</v>
      </c>
      <c r="F562" s="195" t="str">
        <f>+IF(ISERROR(VLOOKUP($B562,Insumos!$C:$G,4,FALSE)),"",VLOOKUP($B562,Insumos!$C:$G,4,FALSE))</f>
        <v>PORCION</v>
      </c>
      <c r="G562" s="470">
        <v>1.0</v>
      </c>
      <c r="H562" s="196">
        <f t="shared" si="22"/>
        <v>1861.61</v>
      </c>
    </row>
    <row r="563">
      <c r="A563" s="53">
        <v>9.0</v>
      </c>
      <c r="B563" s="195" t="s">
        <v>361</v>
      </c>
      <c r="C563" s="195" t="str">
        <f>+IF(ISERROR(VLOOKUP($B563,Insumos!$C:$G,3,FALSE)),"",VLOOKUP($B563,Insumos!$C:$G,3,FALSE))</f>
        <v>PORCION</v>
      </c>
      <c r="D563" s="196">
        <f>+IF(ISERROR(VLOOKUP($B563,Insumos!$C:$G,2,FALSE)),"",VLOOKUP($B563,Insumos!$C:$G,2,FALSE))</f>
        <v>45140.62</v>
      </c>
      <c r="E563" s="197">
        <f>+IF(ISERROR(VLOOKUP($B563,Insumos!$C:$G,5,FALSE)),"",VLOOKUP($B563,Insumos!$C:$G,5,FALSE))</f>
        <v>55</v>
      </c>
      <c r="F563" s="195" t="str">
        <f>+IF(ISERROR(VLOOKUP($B563,Insumos!$C:$G,4,FALSE)),"",VLOOKUP($B563,Insumos!$C:$G,4,FALSE))</f>
        <v>PORCION</v>
      </c>
      <c r="G563" s="470"/>
      <c r="H563" s="196">
        <f t="shared" si="22"/>
        <v>0</v>
      </c>
    </row>
    <row r="564">
      <c r="A564" s="53">
        <v>10.0</v>
      </c>
      <c r="B564" s="55" t="s">
        <v>401</v>
      </c>
      <c r="C564" s="55" t="str">
        <f>+IF(ISERROR(VLOOKUP($B564,Insumos!$C:$G,3,FALSE)),"",VLOOKUP($B564,Insumos!$C:$G,3,FALSE))</f>
        <v>UNIDAD</v>
      </c>
      <c r="D564" s="56">
        <f>+IF(ISERROR(VLOOKUP($B564,Insumos!$C:$G,2,FALSE)),"",VLOOKUP($B564,Insumos!$C:$G,2,FALSE))</f>
        <v>30</v>
      </c>
      <c r="E564" s="57">
        <f>+IF(ISERROR(VLOOKUP($B564,Insumos!$C:$G,5,FALSE)),"",VLOOKUP($B564,Insumos!$C:$G,5,FALSE))</f>
        <v>1</v>
      </c>
      <c r="F564" s="55" t="str">
        <f>+IF(ISERROR(VLOOKUP($B564,Insumos!$C:$G,4,FALSE)),"",VLOOKUP($B564,Insumos!$C:$G,4,FALSE))</f>
        <v>UNIDAD</v>
      </c>
      <c r="G564" s="146">
        <v>1.0</v>
      </c>
      <c r="H564" s="56">
        <f t="shared" si="22"/>
        <v>30</v>
      </c>
    </row>
    <row r="565">
      <c r="A565" s="53">
        <v>11.0</v>
      </c>
      <c r="B565" s="55" t="s">
        <v>400</v>
      </c>
      <c r="C565" s="55" t="str">
        <f>+IF(ISERROR(VLOOKUP($B565,Insumos!$C:$G,3,FALSE)),"",VLOOKUP($B565,Insumos!$C:$G,3,FALSE))</f>
        <v>UNIDAD</v>
      </c>
      <c r="D565" s="56">
        <f>+IF(ISERROR(VLOOKUP($B565,Insumos!$C:$G,2,FALSE)),"",VLOOKUP($B565,Insumos!$C:$G,2,FALSE))</f>
        <v>330</v>
      </c>
      <c r="E565" s="57">
        <f>+IF(ISERROR(VLOOKUP($B565,Insumos!$C:$G,5,FALSE)),"",VLOOKUP($B565,Insumos!$C:$G,5,FALSE))</f>
        <v>1</v>
      </c>
      <c r="F565" s="55" t="str">
        <f>+IF(ISERROR(VLOOKUP($B565,Insumos!$C:$G,4,FALSE)),"",VLOOKUP($B565,Insumos!$C:$G,4,FALSE))</f>
        <v>UNIDAD</v>
      </c>
      <c r="G565" s="146">
        <v>1.0</v>
      </c>
      <c r="H565" s="56">
        <f t="shared" si="22"/>
        <v>330</v>
      </c>
    </row>
    <row r="566">
      <c r="A566" s="53">
        <v>12.0</v>
      </c>
      <c r="B566" s="55" t="s">
        <v>410</v>
      </c>
      <c r="C566" s="55" t="str">
        <f>+IF(ISERROR(VLOOKUP($B566,Insumos!$C:$G,3,FALSE)),"",VLOOKUP($B566,Insumos!$C:$G,3,FALSE))</f>
        <v>UNIDAD</v>
      </c>
      <c r="D566" s="56">
        <f>+IF(ISERROR(VLOOKUP($B566,Insumos!$C:$G,2,FALSE)),"",VLOOKUP($B566,Insumos!$C:$G,2,FALSE))</f>
        <v>25</v>
      </c>
      <c r="E566" s="57">
        <f>+IF(ISERROR(VLOOKUP($B566,Insumos!$C:$G,5,FALSE)),"",VLOOKUP($B566,Insumos!$C:$G,5,FALSE))</f>
        <v>1</v>
      </c>
      <c r="F566" s="55" t="str">
        <f>+IF(ISERROR(VLOOKUP($B566,Insumos!$C:$G,4,FALSE)),"",VLOOKUP($B566,Insumos!$C:$G,4,FALSE))</f>
        <v>UNIDAD</v>
      </c>
      <c r="G566" s="141">
        <v>2.0</v>
      </c>
      <c r="H566" s="56">
        <f t="shared" si="22"/>
        <v>50</v>
      </c>
    </row>
    <row r="567">
      <c r="A567" s="53">
        <v>13.0</v>
      </c>
      <c r="B567" s="55"/>
      <c r="C567" s="55" t="str">
        <f>+IF(ISERROR(VLOOKUP($B567,Insumos!$C:$G,3,FALSE)),"",VLOOKUP($B567,Insumos!$C:$G,3,FALSE))</f>
        <v/>
      </c>
      <c r="D567" s="56" t="str">
        <f>+IF(ISERROR(VLOOKUP($B567,Insumos!$C:$G,2,FALSE)),"",VLOOKUP($B567,Insumos!$C:$G,2,FALSE))</f>
        <v/>
      </c>
      <c r="E567" s="57" t="str">
        <f>+IF(ISERROR(VLOOKUP($B567,Insumos!$C:$G,5,FALSE)),"",VLOOKUP($B567,Insumos!$C:$G,5,FALSE))</f>
        <v/>
      </c>
      <c r="F567" s="55" t="str">
        <f>+IF(ISERROR(VLOOKUP($B567,Insumos!$C:$G,4,FALSE)),"",VLOOKUP($B567,Insumos!$C:$G,4,FALSE))</f>
        <v/>
      </c>
      <c r="G567" s="147"/>
      <c r="H567" s="56">
        <f t="shared" si="22"/>
        <v>0</v>
      </c>
    </row>
    <row r="568">
      <c r="A568" s="42"/>
      <c r="B568" s="140"/>
      <c r="C568" s="41"/>
      <c r="D568" s="44"/>
      <c r="E568" s="45"/>
      <c r="F568" s="41"/>
      <c r="G568" s="67" t="s">
        <v>566</v>
      </c>
      <c r="H568" s="68">
        <f>+SUM(H555:H567)</f>
        <v>3335.66</v>
      </c>
    </row>
    <row r="569">
      <c r="A569" s="42"/>
      <c r="B569" s="140"/>
      <c r="C569" s="41"/>
      <c r="D569" s="44"/>
      <c r="E569" s="45"/>
      <c r="F569" s="41"/>
      <c r="G569" s="67" t="s">
        <v>569</v>
      </c>
      <c r="H569" s="142">
        <f>+H568/10</f>
        <v>333.566</v>
      </c>
    </row>
    <row r="570">
      <c r="A570" s="42"/>
      <c r="B570" s="140"/>
      <c r="C570" s="41"/>
      <c r="D570" s="44"/>
      <c r="E570" s="45"/>
      <c r="F570" s="41"/>
      <c r="G570" s="67" t="s">
        <v>570</v>
      </c>
      <c r="H570" s="143">
        <f>(H568+H569)*1.19</f>
        <v>4366.37894</v>
      </c>
    </row>
    <row r="571">
      <c r="A571" s="42"/>
      <c r="B571" s="140"/>
      <c r="C571" s="41"/>
      <c r="D571" s="44"/>
      <c r="E571" s="45"/>
      <c r="F571" s="41"/>
      <c r="G571" s="67" t="s">
        <v>571</v>
      </c>
      <c r="H571" s="144">
        <f>+H570/H572</f>
        <v>0.301337401</v>
      </c>
    </row>
    <row r="572">
      <c r="A572" s="42"/>
      <c r="B572" s="140"/>
      <c r="C572" s="41"/>
      <c r="D572" s="44"/>
      <c r="E572" s="45"/>
      <c r="F572" s="41"/>
      <c r="G572" s="67" t="s">
        <v>572</v>
      </c>
      <c r="H572" s="145">
        <f>SUM(13990+500)</f>
        <v>14490</v>
      </c>
    </row>
    <row r="573">
      <c r="B573" s="465"/>
      <c r="G573" s="31"/>
    </row>
    <row r="574">
      <c r="B574" s="465"/>
      <c r="G574" s="31"/>
    </row>
    <row r="575">
      <c r="A575" s="138" t="s">
        <v>562</v>
      </c>
      <c r="B575" s="139" t="s">
        <v>1172</v>
      </c>
      <c r="C575" s="34"/>
      <c r="D575" s="35"/>
      <c r="E575" s="36"/>
      <c r="F575" s="37"/>
      <c r="G575" s="38"/>
      <c r="H575" s="35"/>
    </row>
    <row r="576">
      <c r="A576" s="42"/>
      <c r="B576" s="140"/>
      <c r="C576" s="42"/>
      <c r="D576" s="44"/>
      <c r="E576" s="45"/>
      <c r="F576" s="42"/>
      <c r="G576" s="46"/>
      <c r="H576" s="44"/>
    </row>
    <row r="577">
      <c r="A577" s="48" t="s">
        <v>476</v>
      </c>
      <c r="B577" s="48" t="s">
        <v>477</v>
      </c>
      <c r="C577" s="48" t="s">
        <v>478</v>
      </c>
      <c r="D577" s="49" t="s">
        <v>564</v>
      </c>
      <c r="E577" s="50" t="s">
        <v>10</v>
      </c>
      <c r="F577" s="48" t="s">
        <v>480</v>
      </c>
      <c r="G577" s="51" t="s">
        <v>481</v>
      </c>
      <c r="H577" s="49" t="s">
        <v>565</v>
      </c>
    </row>
    <row r="578">
      <c r="A578" s="53">
        <v>1.0</v>
      </c>
      <c r="B578" s="55" t="s">
        <v>168</v>
      </c>
      <c r="C578" s="55" t="str">
        <f>+IF(ISERROR(VLOOKUP($B578,Insumos!$C:$G,3,FALSE)),"",VLOOKUP($B578,Insumos!$C:$G,3,FALSE))</f>
        <v>GRAMOS</v>
      </c>
      <c r="D578" s="56">
        <f>+IF(ISERROR(VLOOKUP($B578,Insumos!$C:$G,2,FALSE)),"",VLOOKUP($B578,Insumos!$C:$G,2,FALSE))</f>
        <v>1681</v>
      </c>
      <c r="E578" s="57">
        <f>+IF(ISERROR(VLOOKUP($B578,Insumos!$C:$G,5,FALSE)),"",VLOOKUP($B578,Insumos!$C:$G,5,FALSE))</f>
        <v>800</v>
      </c>
      <c r="F578" s="55" t="str">
        <f>+IF(ISERROR(VLOOKUP($B578,Insumos!$C:$G,4,FALSE)),"",VLOOKUP($B578,Insumos!$C:$G,4,FALSE))</f>
        <v>GRAMOS</v>
      </c>
      <c r="G578" s="147">
        <v>60.0</v>
      </c>
      <c r="H578" s="56">
        <f t="shared" ref="H578:H593" si="23">IF(ISERROR(ROUND(+D578/E578*G578,2)),0,ROUND(+D578/E578*G578,2))</f>
        <v>126.08</v>
      </c>
    </row>
    <row r="579">
      <c r="A579" s="53">
        <v>2.0</v>
      </c>
      <c r="B579" s="55" t="s">
        <v>265</v>
      </c>
      <c r="C579" s="55" t="str">
        <f>+IF(ISERROR(VLOOKUP($B579,Insumos!$C:$G,3,FALSE)),"",VLOOKUP($B579,Insumos!$C:$G,3,FALSE))</f>
        <v>GRAMOS</v>
      </c>
      <c r="D579" s="56">
        <f>+IF(ISERROR(VLOOKUP($B579,Insumos!$C:$G,2,FALSE)),"",VLOOKUP($B579,Insumos!$C:$G,2,FALSE))</f>
        <v>5866</v>
      </c>
      <c r="E579" s="57">
        <f>+IF(ISERROR(VLOOKUP($B579,Insumos!$C:$G,5,FALSE)),"",VLOOKUP($B579,Insumos!$C:$G,5,FALSE))</f>
        <v>1000</v>
      </c>
      <c r="F579" s="55" t="str">
        <f>+IF(ISERROR(VLOOKUP($B579,Insumos!$C:$G,4,FALSE)),"",VLOOKUP($B579,Insumos!$C:$G,4,FALSE))</f>
        <v>GRAMOS</v>
      </c>
      <c r="G579" s="146">
        <v>50.0</v>
      </c>
      <c r="H579" s="56">
        <f t="shared" si="23"/>
        <v>293.3</v>
      </c>
    </row>
    <row r="580">
      <c r="A580" s="53">
        <v>3.0</v>
      </c>
      <c r="B580" s="55" t="s">
        <v>384</v>
      </c>
      <c r="C580" s="55" t="str">
        <f>+IF(ISERROR(VLOOKUP($B580,Insumos!$C:$G,3,FALSE)),"",VLOOKUP($B580,Insumos!$C:$G,3,FALSE))</f>
        <v>GRAMOS</v>
      </c>
      <c r="D580" s="56">
        <f>+IF(ISERROR(VLOOKUP($B580,Insumos!$C:$G,2,FALSE)),"",VLOOKUP($B580,Insumos!$C:$G,2,FALSE))</f>
        <v>6521</v>
      </c>
      <c r="E580" s="57">
        <f>+IF(ISERROR(VLOOKUP($B580,Insumos!$C:$G,5,FALSE)),"",VLOOKUP($B580,Insumos!$C:$G,5,FALSE))</f>
        <v>1000</v>
      </c>
      <c r="F580" s="55" t="str">
        <f>+IF(ISERROR(VLOOKUP($B580,Insumos!$C:$G,4,FALSE)),"",VLOOKUP($B580,Insumos!$C:$G,4,FALSE))</f>
        <v>GRAMOS</v>
      </c>
      <c r="G580" s="146">
        <v>30.0</v>
      </c>
      <c r="H580" s="56">
        <f t="shared" si="23"/>
        <v>195.63</v>
      </c>
    </row>
    <row r="581">
      <c r="A581" s="53">
        <v>4.0</v>
      </c>
      <c r="B581" s="55" t="s">
        <v>371</v>
      </c>
      <c r="C581" s="55" t="str">
        <f>+IF(ISERROR(VLOOKUP($B581,Insumos!$C:$G,3,FALSE)),"",VLOOKUP($B581,Insumos!$C:$G,3,FALSE))</f>
        <v>GRAMOS</v>
      </c>
      <c r="D581" s="56">
        <f>+IF(ISERROR(VLOOKUP($B581,Insumos!$C:$G,2,FALSE)),"",VLOOKUP($B581,Insumos!$C:$G,2,FALSE))</f>
        <v>1098.823529</v>
      </c>
      <c r="E581" s="57">
        <f>+IF(ISERROR(VLOOKUP($B581,Insumos!$C:$G,5,FALSE)),"",VLOOKUP($B581,Insumos!$C:$G,5,FALSE))</f>
        <v>1000</v>
      </c>
      <c r="F581" s="55" t="str">
        <f>+IF(ISERROR(VLOOKUP($B581,Insumos!$C:$G,4,FALSE)),"",VLOOKUP($B581,Insumos!$C:$G,4,FALSE))</f>
        <v>GRAMOS</v>
      </c>
      <c r="G581" s="146">
        <v>45.0</v>
      </c>
      <c r="H581" s="56">
        <f t="shared" si="23"/>
        <v>49.45</v>
      </c>
    </row>
    <row r="582">
      <c r="A582" s="53">
        <v>5.0</v>
      </c>
      <c r="B582" s="55" t="s">
        <v>115</v>
      </c>
      <c r="C582" s="55" t="str">
        <f>+IF(ISERROR(VLOOKUP($B582,Insumos!$C:$G,3,FALSE)),"",VLOOKUP($B582,Insumos!$C:$G,3,FALSE))</f>
        <v>GRAMOS</v>
      </c>
      <c r="D582" s="56">
        <f>+IF(ISERROR(VLOOKUP($B582,Insumos!$C:$G,2,FALSE)),"",VLOOKUP($B582,Insumos!$C:$G,2,FALSE))</f>
        <v>2941.176471</v>
      </c>
      <c r="E582" s="57">
        <f>+IF(ISERROR(VLOOKUP($B582,Insumos!$C:$G,5,FALSE)),"",VLOOKUP($B582,Insumos!$C:$G,5,FALSE))</f>
        <v>500</v>
      </c>
      <c r="F582" s="55" t="str">
        <f>+IF(ISERROR(VLOOKUP($B582,Insumos!$C:$G,4,FALSE)),"",VLOOKUP($B582,Insumos!$C:$G,4,FALSE))</f>
        <v>GRAMOS</v>
      </c>
      <c r="G582" s="146">
        <v>0.5</v>
      </c>
      <c r="H582" s="56">
        <f t="shared" si="23"/>
        <v>2.94</v>
      </c>
    </row>
    <row r="583">
      <c r="A583" s="53">
        <v>6.0</v>
      </c>
      <c r="B583" s="55" t="s">
        <v>359</v>
      </c>
      <c r="C583" s="55" t="str">
        <f>+IF(ISERROR(VLOOKUP($B583,Insumos!$C:$G,3,FALSE)),"",VLOOKUP($B583,Insumos!$C:$G,3,FALSE))</f>
        <v>GRAMOS</v>
      </c>
      <c r="D583" s="56">
        <f>+IF(ISERROR(VLOOKUP($B583,Insumos!$C:$G,2,FALSE)),"",VLOOKUP($B583,Insumos!$C:$G,2,FALSE))</f>
        <v>840</v>
      </c>
      <c r="E583" s="57">
        <f>+IF(ISERROR(VLOOKUP($B583,Insumos!$C:$G,5,FALSE)),"",VLOOKUP($B583,Insumos!$C:$G,5,FALSE))</f>
        <v>100</v>
      </c>
      <c r="F583" s="55" t="str">
        <f>+IF(ISERROR(VLOOKUP($B583,Insumos!$C:$G,4,FALSE)),"",VLOOKUP($B583,Insumos!$C:$G,4,FALSE))</f>
        <v>GRAMOS</v>
      </c>
      <c r="G583" s="146">
        <v>0.0</v>
      </c>
      <c r="H583" s="56">
        <f t="shared" si="23"/>
        <v>0</v>
      </c>
    </row>
    <row r="584">
      <c r="A584" s="53">
        <v>7.0</v>
      </c>
      <c r="B584" s="467" t="s">
        <v>372</v>
      </c>
      <c r="C584" s="55" t="str">
        <f>+IF(ISERROR(VLOOKUP($B584,Insumos!$C:$G,3,FALSE)),"",VLOOKUP($B584,Insumos!$C:$G,3,FALSE))</f>
        <v>PORCION</v>
      </c>
      <c r="D584" s="56">
        <f>+IF(ISERROR(VLOOKUP($B584,Insumos!$C:$G,2,FALSE)),"",VLOOKUP($B584,Insumos!$C:$G,2,FALSE))</f>
        <v>376.57</v>
      </c>
      <c r="E584" s="57">
        <f>+IF(ISERROR(VLOOKUP($B584,Insumos!$C:$G,5,FALSE)),"",VLOOKUP($B584,Insumos!$C:$G,5,FALSE))</f>
        <v>1</v>
      </c>
      <c r="F584" s="55" t="str">
        <f>+IF(ISERROR(VLOOKUP($B584,Insumos!$C:$G,4,FALSE)),"",VLOOKUP($B584,Insumos!$C:$G,4,FALSE))</f>
        <v>PORCION</v>
      </c>
      <c r="G584" s="146">
        <v>1.0</v>
      </c>
      <c r="H584" s="56">
        <f t="shared" si="23"/>
        <v>376.57</v>
      </c>
    </row>
    <row r="585">
      <c r="A585" s="53">
        <v>8.0</v>
      </c>
      <c r="B585" s="195" t="s">
        <v>363</v>
      </c>
      <c r="C585" s="195" t="str">
        <f>+IF(ISERROR(VLOOKUP($B585,Insumos!$C:$G,3,FALSE)),"",VLOOKUP($B585,Insumos!$C:$G,3,FALSE))</f>
        <v>PORCION</v>
      </c>
      <c r="D585" s="196">
        <f>+IF(ISERROR(VLOOKUP($B585,Insumos!$C:$G,2,FALSE)),"",VLOOKUP($B585,Insumos!$C:$G,2,FALSE))</f>
        <v>93080.62</v>
      </c>
      <c r="E585" s="197">
        <f>+IF(ISERROR(VLOOKUP($B585,Insumos!$C:$G,5,FALSE)),"",VLOOKUP($B585,Insumos!$C:$G,5,FALSE))</f>
        <v>50</v>
      </c>
      <c r="F585" s="195" t="str">
        <f>+IF(ISERROR(VLOOKUP($B585,Insumos!$C:$G,4,FALSE)),"",VLOOKUP($B585,Insumos!$C:$G,4,FALSE))</f>
        <v>PORCION</v>
      </c>
      <c r="G585" s="470">
        <v>1.0</v>
      </c>
      <c r="H585" s="196">
        <f t="shared" si="23"/>
        <v>1861.61</v>
      </c>
    </row>
    <row r="586">
      <c r="A586" s="53">
        <v>9.0</v>
      </c>
      <c r="B586" s="195" t="s">
        <v>361</v>
      </c>
      <c r="C586" s="195" t="str">
        <f>+IF(ISERROR(VLOOKUP($B586,Insumos!$C:$G,3,FALSE)),"",VLOOKUP($B586,Insumos!$C:$G,3,FALSE))</f>
        <v>PORCION</v>
      </c>
      <c r="D586" s="196">
        <f>+IF(ISERROR(VLOOKUP($B586,Insumos!$C:$G,2,FALSE)),"",VLOOKUP($B586,Insumos!$C:$G,2,FALSE))</f>
        <v>45140.62</v>
      </c>
      <c r="E586" s="197">
        <f>+IF(ISERROR(VLOOKUP($B586,Insumos!$C:$G,5,FALSE)),"",VLOOKUP($B586,Insumos!$C:$G,5,FALSE))</f>
        <v>55</v>
      </c>
      <c r="F586" s="195" t="str">
        <f>+IF(ISERROR(VLOOKUP($B586,Insumos!$C:$G,4,FALSE)),"",VLOOKUP($B586,Insumos!$C:$G,4,FALSE))</f>
        <v>PORCION</v>
      </c>
      <c r="G586" s="470"/>
      <c r="H586" s="196">
        <f t="shared" si="23"/>
        <v>0</v>
      </c>
    </row>
    <row r="587">
      <c r="A587" s="53">
        <v>10.0</v>
      </c>
      <c r="B587" s="55" t="s">
        <v>399</v>
      </c>
      <c r="C587" s="55" t="str">
        <f>+IF(ISERROR(VLOOKUP($B587,Insumos!$C:$G,3,FALSE)),"",VLOOKUP($B587,Insumos!$C:$G,3,FALSE))</f>
        <v>PORCION</v>
      </c>
      <c r="D587" s="56">
        <f>+IF(ISERROR(VLOOKUP($B587,Insumos!$C:$G,2,FALSE)),"",VLOOKUP($B587,Insumos!$C:$G,2,FALSE))</f>
        <v>55.81</v>
      </c>
      <c r="E587" s="57">
        <f>+IF(ISERROR(VLOOKUP($B587,Insumos!$C:$G,5,FALSE)),"",VLOOKUP($B587,Insumos!$C:$G,5,FALSE))</f>
        <v>1</v>
      </c>
      <c r="F587" s="55" t="str">
        <f>+IF(ISERROR(VLOOKUP($B587,Insumos!$C:$G,4,FALSE)),"",VLOOKUP($B587,Insumos!$C:$G,4,FALSE))</f>
        <v>PORCION</v>
      </c>
      <c r="G587" s="147">
        <v>1.0</v>
      </c>
      <c r="H587" s="56">
        <f t="shared" si="23"/>
        <v>55.81</v>
      </c>
    </row>
    <row r="588">
      <c r="A588" s="53">
        <v>11.0</v>
      </c>
      <c r="B588" s="55" t="s">
        <v>401</v>
      </c>
      <c r="C588" s="55" t="str">
        <f>+IF(ISERROR(VLOOKUP($B588,Insumos!$C:$G,3,FALSE)),"",VLOOKUP($B588,Insumos!$C:$G,3,FALSE))</f>
        <v>UNIDAD</v>
      </c>
      <c r="D588" s="56">
        <f>+IF(ISERROR(VLOOKUP($B588,Insumos!$C:$G,2,FALSE)),"",VLOOKUP($B588,Insumos!$C:$G,2,FALSE))</f>
        <v>30</v>
      </c>
      <c r="E588" s="57">
        <f>+IF(ISERROR(VLOOKUP($B588,Insumos!$C:$G,5,FALSE)),"",VLOOKUP($B588,Insumos!$C:$G,5,FALSE))</f>
        <v>1</v>
      </c>
      <c r="F588" s="55" t="str">
        <f>+IF(ISERROR(VLOOKUP($B588,Insumos!$C:$G,4,FALSE)),"",VLOOKUP($B588,Insumos!$C:$G,4,FALSE))</f>
        <v>UNIDAD</v>
      </c>
      <c r="G588" s="141">
        <v>1.0</v>
      </c>
      <c r="H588" s="56">
        <f t="shared" si="23"/>
        <v>30</v>
      </c>
    </row>
    <row r="589">
      <c r="A589" s="53">
        <v>12.0</v>
      </c>
      <c r="B589" s="55" t="s">
        <v>400</v>
      </c>
      <c r="C589" s="55" t="str">
        <f>+IF(ISERROR(VLOOKUP($B589,Insumos!$C:$G,3,FALSE)),"",VLOOKUP($B589,Insumos!$C:$G,3,FALSE))</f>
        <v>UNIDAD</v>
      </c>
      <c r="D589" s="56">
        <f>+IF(ISERROR(VLOOKUP($B589,Insumos!$C:$G,2,FALSE)),"",VLOOKUP($B589,Insumos!$C:$G,2,FALSE))</f>
        <v>330</v>
      </c>
      <c r="E589" s="57">
        <f>+IF(ISERROR(VLOOKUP($B589,Insumos!$C:$G,5,FALSE)),"",VLOOKUP($B589,Insumos!$C:$G,5,FALSE))</f>
        <v>1</v>
      </c>
      <c r="F589" s="55" t="str">
        <f>+IF(ISERROR(VLOOKUP($B589,Insumos!$C:$G,4,FALSE)),"",VLOOKUP($B589,Insumos!$C:$G,4,FALSE))</f>
        <v>UNIDAD</v>
      </c>
      <c r="G589" s="141">
        <v>1.0</v>
      </c>
      <c r="H589" s="56">
        <f t="shared" si="23"/>
        <v>330</v>
      </c>
    </row>
    <row r="590">
      <c r="A590" s="53">
        <v>13.0</v>
      </c>
      <c r="B590" s="55" t="s">
        <v>435</v>
      </c>
      <c r="C590" s="55" t="str">
        <f>+IF(ISERROR(VLOOKUP($B590,Insumos!$C:$G,3,FALSE)),"",VLOOKUP($B590,Insumos!$C:$G,3,FALSE))</f>
        <v>UNIDAD</v>
      </c>
      <c r="D590" s="56">
        <f>+IF(ISERROR(VLOOKUP($B590,Insumos!$C:$G,2,FALSE)),"",VLOOKUP($B590,Insumos!$C:$G,2,FALSE))</f>
        <v>93</v>
      </c>
      <c r="E590" s="57">
        <f>+IF(ISERROR(VLOOKUP($B590,Insumos!$C:$G,5,FALSE)),"",VLOOKUP($B590,Insumos!$C:$G,5,FALSE))</f>
        <v>1</v>
      </c>
      <c r="F590" s="55" t="str">
        <f>+IF(ISERROR(VLOOKUP($B590,Insumos!$C:$G,4,FALSE)),"",VLOOKUP($B590,Insumos!$C:$G,4,FALSE))</f>
        <v>UNIDAD</v>
      </c>
      <c r="G590" s="141">
        <v>1.0</v>
      </c>
      <c r="H590" s="56">
        <f t="shared" si="23"/>
        <v>93</v>
      </c>
    </row>
    <row r="591">
      <c r="A591" s="53">
        <v>14.0</v>
      </c>
      <c r="B591" s="55" t="s">
        <v>436</v>
      </c>
      <c r="C591" s="55" t="str">
        <f>+IF(ISERROR(VLOOKUP($B591,Insumos!$C:$G,3,FALSE)),"",VLOOKUP($B591,Insumos!$C:$G,3,FALSE))</f>
        <v>UNIDAD</v>
      </c>
      <c r="D591" s="56">
        <f>+IF(ISERROR(VLOOKUP($B591,Insumos!$C:$G,2,FALSE)),"",VLOOKUP($B591,Insumos!$C:$G,2,FALSE))</f>
        <v>44</v>
      </c>
      <c r="E591" s="57">
        <f>+IF(ISERROR(VLOOKUP($B591,Insumos!$C:$G,5,FALSE)),"",VLOOKUP($B591,Insumos!$C:$G,5,FALSE))</f>
        <v>1</v>
      </c>
      <c r="F591" s="55" t="str">
        <f>+IF(ISERROR(VLOOKUP($B591,Insumos!$C:$G,4,FALSE)),"",VLOOKUP($B591,Insumos!$C:$G,4,FALSE))</f>
        <v>UNIDAD</v>
      </c>
      <c r="G591" s="141">
        <v>1.0</v>
      </c>
      <c r="H591" s="56">
        <f t="shared" si="23"/>
        <v>44</v>
      </c>
    </row>
    <row r="592">
      <c r="A592" s="53">
        <v>15.0</v>
      </c>
      <c r="B592" s="55" t="s">
        <v>315</v>
      </c>
      <c r="C592" s="55" t="str">
        <f>+IF(ISERROR(VLOOKUP($B592,Insumos!$C:$G,3,FALSE)),"",VLOOKUP($B592,Insumos!$C:$G,3,FALSE))</f>
        <v>UNIDAD</v>
      </c>
      <c r="D592" s="56">
        <f>+IF(ISERROR(VLOOKUP($B592,Insumos!$C:$G,2,FALSE)),"",VLOOKUP($B592,Insumos!$C:$G,2,FALSE))</f>
        <v>170</v>
      </c>
      <c r="E592" s="57">
        <f>+IF(ISERROR(VLOOKUP($B592,Insumos!$C:$G,5,FALSE)),"",VLOOKUP($B592,Insumos!$C:$G,5,FALSE))</f>
        <v>1</v>
      </c>
      <c r="F592" s="55" t="str">
        <f>+IF(ISERROR(VLOOKUP($B592,Insumos!$C:$G,4,FALSE)),"",VLOOKUP($B592,Insumos!$C:$G,4,FALSE))</f>
        <v>UNIDAD</v>
      </c>
      <c r="G592" s="141">
        <v>1.0</v>
      </c>
      <c r="H592" s="56">
        <f t="shared" si="23"/>
        <v>170</v>
      </c>
    </row>
    <row r="593">
      <c r="A593" s="53">
        <v>16.0</v>
      </c>
      <c r="B593" s="55" t="s">
        <v>410</v>
      </c>
      <c r="C593" s="55" t="str">
        <f>+IF(ISERROR(VLOOKUP($B593,Insumos!$C:$G,3,FALSE)),"",VLOOKUP($B593,Insumos!$C:$G,3,FALSE))</f>
        <v>UNIDAD</v>
      </c>
      <c r="D593" s="56">
        <f>+IF(ISERROR(VLOOKUP($B593,Insumos!$C:$G,2,FALSE)),"",VLOOKUP($B593,Insumos!$C:$G,2,FALSE))</f>
        <v>25</v>
      </c>
      <c r="E593" s="57">
        <f>+IF(ISERROR(VLOOKUP($B593,Insumos!$C:$G,5,FALSE)),"",VLOOKUP($B593,Insumos!$C:$G,5,FALSE))</f>
        <v>1</v>
      </c>
      <c r="F593" s="55" t="str">
        <f>+IF(ISERROR(VLOOKUP($B593,Insumos!$C:$G,4,FALSE)),"",VLOOKUP($B593,Insumos!$C:$G,4,FALSE))</f>
        <v>UNIDAD</v>
      </c>
      <c r="G593" s="141">
        <v>2.0</v>
      </c>
      <c r="H593" s="56">
        <f t="shared" si="23"/>
        <v>50</v>
      </c>
    </row>
    <row r="594">
      <c r="A594" s="42"/>
      <c r="B594" s="140"/>
      <c r="C594" s="41"/>
      <c r="D594" s="44"/>
      <c r="E594" s="45"/>
      <c r="F594" s="41"/>
      <c r="G594" s="67" t="s">
        <v>566</v>
      </c>
      <c r="H594" s="68">
        <f>+SUM(H578:H593)</f>
        <v>3678.39</v>
      </c>
    </row>
    <row r="595">
      <c r="A595" s="42"/>
      <c r="B595" s="140"/>
      <c r="C595" s="41"/>
      <c r="D595" s="44"/>
      <c r="E595" s="45"/>
      <c r="F595" s="41"/>
      <c r="G595" s="67" t="s">
        <v>569</v>
      </c>
      <c r="H595" s="142">
        <f>+H594/10</f>
        <v>367.839</v>
      </c>
    </row>
    <row r="596">
      <c r="A596" s="42"/>
      <c r="B596" s="140"/>
      <c r="C596" s="41"/>
      <c r="D596" s="44"/>
      <c r="E596" s="45"/>
      <c r="F596" s="41"/>
      <c r="G596" s="67" t="s">
        <v>570</v>
      </c>
      <c r="H596" s="143">
        <f>(H594+H595)*1.19</f>
        <v>4815.01251</v>
      </c>
    </row>
    <row r="597">
      <c r="A597" s="42"/>
      <c r="B597" s="140"/>
      <c r="C597" s="41"/>
      <c r="D597" s="44"/>
      <c r="E597" s="45"/>
      <c r="F597" s="41"/>
      <c r="G597" s="67" t="s">
        <v>571</v>
      </c>
      <c r="H597" s="144">
        <f>+H596/H598</f>
        <v>0.3013149255</v>
      </c>
    </row>
    <row r="598">
      <c r="A598" s="42"/>
      <c r="B598" s="140"/>
      <c r="C598" s="41"/>
      <c r="D598" s="44"/>
      <c r="E598" s="45"/>
      <c r="F598" s="41"/>
      <c r="G598" s="67" t="s">
        <v>572</v>
      </c>
      <c r="H598" s="145">
        <f>SUM(13990+1990)</f>
        <v>15980</v>
      </c>
    </row>
    <row r="599">
      <c r="B599" s="465"/>
      <c r="G599" s="31"/>
    </row>
    <row r="600">
      <c r="B600" s="465"/>
      <c r="G600" s="31"/>
    </row>
    <row r="601">
      <c r="B601" s="465"/>
      <c r="G601" s="31"/>
    </row>
    <row r="602">
      <c r="A602" s="138" t="s">
        <v>562</v>
      </c>
      <c r="B602" s="139" t="s">
        <v>1173</v>
      </c>
      <c r="C602" s="34"/>
      <c r="D602" s="35"/>
      <c r="E602" s="36"/>
      <c r="F602" s="37"/>
      <c r="G602" s="38"/>
      <c r="H602" s="35"/>
    </row>
    <row r="603">
      <c r="A603" s="42"/>
      <c r="B603" s="140"/>
      <c r="C603" s="42"/>
      <c r="D603" s="44"/>
      <c r="E603" s="45"/>
      <c r="F603" s="42"/>
      <c r="G603" s="46"/>
      <c r="H603" s="44"/>
    </row>
    <row r="604">
      <c r="A604" s="48" t="s">
        <v>476</v>
      </c>
      <c r="B604" s="48" t="s">
        <v>477</v>
      </c>
      <c r="C604" s="48" t="s">
        <v>478</v>
      </c>
      <c r="D604" s="49" t="s">
        <v>564</v>
      </c>
      <c r="E604" s="50" t="s">
        <v>10</v>
      </c>
      <c r="F604" s="48" t="s">
        <v>480</v>
      </c>
      <c r="G604" s="51" t="s">
        <v>481</v>
      </c>
      <c r="H604" s="49" t="s">
        <v>565</v>
      </c>
    </row>
    <row r="605">
      <c r="A605" s="53">
        <v>1.0</v>
      </c>
      <c r="B605" s="55" t="s">
        <v>168</v>
      </c>
      <c r="C605" s="55" t="str">
        <f>+IF(ISERROR(VLOOKUP($B605,Insumos!$C:$G,3,FALSE)),"",VLOOKUP($B605,Insumos!$C:$G,3,FALSE))</f>
        <v>GRAMOS</v>
      </c>
      <c r="D605" s="56">
        <f>+IF(ISERROR(VLOOKUP($B605,Insumos!$C:$G,2,FALSE)),"",VLOOKUP($B605,Insumos!$C:$G,2,FALSE))</f>
        <v>1681</v>
      </c>
      <c r="E605" s="57">
        <f>+IF(ISERROR(VLOOKUP($B605,Insumos!$C:$G,5,FALSE)),"",VLOOKUP($B605,Insumos!$C:$G,5,FALSE))</f>
        <v>800</v>
      </c>
      <c r="F605" s="55" t="str">
        <f>+IF(ISERROR(VLOOKUP($B605,Insumos!$C:$G,4,FALSE)),"",VLOOKUP($B605,Insumos!$C:$G,4,FALSE))</f>
        <v>GRAMOS</v>
      </c>
      <c r="G605" s="147">
        <v>60.0</v>
      </c>
      <c r="H605" s="56">
        <f t="shared" ref="H605:H620" si="24">IF(ISERROR(ROUND(+D605/E605*G605,2)),0,ROUND(+D605/E605*G605,2))</f>
        <v>126.08</v>
      </c>
    </row>
    <row r="606">
      <c r="A606" s="53">
        <v>2.0</v>
      </c>
      <c r="B606" s="55" t="s">
        <v>265</v>
      </c>
      <c r="C606" s="55" t="str">
        <f>+IF(ISERROR(VLOOKUP($B606,Insumos!$C:$G,3,FALSE)),"",VLOOKUP($B606,Insumos!$C:$G,3,FALSE))</f>
        <v>GRAMOS</v>
      </c>
      <c r="D606" s="56">
        <f>+IF(ISERROR(VLOOKUP($B606,Insumos!$C:$G,2,FALSE)),"",VLOOKUP($B606,Insumos!$C:$G,2,FALSE))</f>
        <v>5866</v>
      </c>
      <c r="E606" s="57">
        <f>+IF(ISERROR(VLOOKUP($B606,Insumos!$C:$G,5,FALSE)),"",VLOOKUP($B606,Insumos!$C:$G,5,FALSE))</f>
        <v>1000</v>
      </c>
      <c r="F606" s="55" t="str">
        <f>+IF(ISERROR(VLOOKUP($B606,Insumos!$C:$G,4,FALSE)),"",VLOOKUP($B606,Insumos!$C:$G,4,FALSE))</f>
        <v>GRAMOS</v>
      </c>
      <c r="G606" s="146">
        <v>50.0</v>
      </c>
      <c r="H606" s="56">
        <f t="shared" si="24"/>
        <v>293.3</v>
      </c>
    </row>
    <row r="607">
      <c r="A607" s="53">
        <v>3.0</v>
      </c>
      <c r="B607" s="55" t="s">
        <v>384</v>
      </c>
      <c r="C607" s="55" t="str">
        <f>+IF(ISERROR(VLOOKUP($B607,Insumos!$C:$G,3,FALSE)),"",VLOOKUP($B607,Insumos!$C:$G,3,FALSE))</f>
        <v>GRAMOS</v>
      </c>
      <c r="D607" s="56">
        <f>+IF(ISERROR(VLOOKUP($B607,Insumos!$C:$G,2,FALSE)),"",VLOOKUP($B607,Insumos!$C:$G,2,FALSE))</f>
        <v>6521</v>
      </c>
      <c r="E607" s="57">
        <f>+IF(ISERROR(VLOOKUP($B607,Insumos!$C:$G,5,FALSE)),"",VLOOKUP($B607,Insumos!$C:$G,5,FALSE))</f>
        <v>1000</v>
      </c>
      <c r="F607" s="55" t="str">
        <f>+IF(ISERROR(VLOOKUP($B607,Insumos!$C:$G,4,FALSE)),"",VLOOKUP($B607,Insumos!$C:$G,4,FALSE))</f>
        <v>GRAMOS</v>
      </c>
      <c r="G607" s="146">
        <v>30.0</v>
      </c>
      <c r="H607" s="56">
        <f t="shared" si="24"/>
        <v>195.63</v>
      </c>
    </row>
    <row r="608">
      <c r="A608" s="53">
        <v>4.0</v>
      </c>
      <c r="B608" s="55" t="s">
        <v>371</v>
      </c>
      <c r="C608" s="55" t="str">
        <f>+IF(ISERROR(VLOOKUP($B608,Insumos!$C:$G,3,FALSE)),"",VLOOKUP($B608,Insumos!$C:$G,3,FALSE))</f>
        <v>GRAMOS</v>
      </c>
      <c r="D608" s="56">
        <f>+IF(ISERROR(VLOOKUP($B608,Insumos!$C:$G,2,FALSE)),"",VLOOKUP($B608,Insumos!$C:$G,2,FALSE))</f>
        <v>1098.823529</v>
      </c>
      <c r="E608" s="57">
        <f>+IF(ISERROR(VLOOKUP($B608,Insumos!$C:$G,5,FALSE)),"",VLOOKUP($B608,Insumos!$C:$G,5,FALSE))</f>
        <v>1000</v>
      </c>
      <c r="F608" s="55" t="str">
        <f>+IF(ISERROR(VLOOKUP($B608,Insumos!$C:$G,4,FALSE)),"",VLOOKUP($B608,Insumos!$C:$G,4,FALSE))</f>
        <v>GRAMOS</v>
      </c>
      <c r="G608" s="146">
        <v>45.0</v>
      </c>
      <c r="H608" s="56">
        <f t="shared" si="24"/>
        <v>49.45</v>
      </c>
    </row>
    <row r="609">
      <c r="A609" s="53">
        <v>5.0</v>
      </c>
      <c r="B609" s="55" t="s">
        <v>115</v>
      </c>
      <c r="C609" s="55" t="str">
        <f>+IF(ISERROR(VLOOKUP($B609,Insumos!$C:$G,3,FALSE)),"",VLOOKUP($B609,Insumos!$C:$G,3,FALSE))</f>
        <v>GRAMOS</v>
      </c>
      <c r="D609" s="56">
        <f>+IF(ISERROR(VLOOKUP($B609,Insumos!$C:$G,2,FALSE)),"",VLOOKUP($B609,Insumos!$C:$G,2,FALSE))</f>
        <v>2941.176471</v>
      </c>
      <c r="E609" s="57">
        <f>+IF(ISERROR(VLOOKUP($B609,Insumos!$C:$G,5,FALSE)),"",VLOOKUP($B609,Insumos!$C:$G,5,FALSE))</f>
        <v>500</v>
      </c>
      <c r="F609" s="55" t="str">
        <f>+IF(ISERROR(VLOOKUP($B609,Insumos!$C:$G,4,FALSE)),"",VLOOKUP($B609,Insumos!$C:$G,4,FALSE))</f>
        <v>GRAMOS</v>
      </c>
      <c r="G609" s="146">
        <v>0.5</v>
      </c>
      <c r="H609" s="56">
        <f t="shared" si="24"/>
        <v>2.94</v>
      </c>
    </row>
    <row r="610">
      <c r="A610" s="53">
        <v>6.0</v>
      </c>
      <c r="B610" s="55" t="s">
        <v>359</v>
      </c>
      <c r="C610" s="55" t="str">
        <f>+IF(ISERROR(VLOOKUP($B610,Insumos!$C:$G,3,FALSE)),"",VLOOKUP($B610,Insumos!$C:$G,3,FALSE))</f>
        <v>GRAMOS</v>
      </c>
      <c r="D610" s="56">
        <f>+IF(ISERROR(VLOOKUP($B610,Insumos!$C:$G,2,FALSE)),"",VLOOKUP($B610,Insumos!$C:$G,2,FALSE))</f>
        <v>840</v>
      </c>
      <c r="E610" s="57">
        <f>+IF(ISERROR(VLOOKUP($B610,Insumos!$C:$G,5,FALSE)),"",VLOOKUP($B610,Insumos!$C:$G,5,FALSE))</f>
        <v>100</v>
      </c>
      <c r="F610" s="55" t="str">
        <f>+IF(ISERROR(VLOOKUP($B610,Insumos!$C:$G,4,FALSE)),"",VLOOKUP($B610,Insumos!$C:$G,4,FALSE))</f>
        <v>GRAMOS</v>
      </c>
      <c r="G610" s="146">
        <v>0.0</v>
      </c>
      <c r="H610" s="56">
        <f t="shared" si="24"/>
        <v>0</v>
      </c>
    </row>
    <row r="611">
      <c r="A611" s="53">
        <v>7.0</v>
      </c>
      <c r="B611" s="467" t="s">
        <v>373</v>
      </c>
      <c r="C611" s="55" t="str">
        <f>+IF(ISERROR(VLOOKUP($B611,Insumos!$C:$G,3,FALSE)),"",VLOOKUP($B611,Insumos!$C:$G,3,FALSE))</f>
        <v>PORCION</v>
      </c>
      <c r="D611" s="56">
        <f>+IF(ISERROR(VLOOKUP($B611,Insumos!$C:$G,2,FALSE)),"",VLOOKUP($B611,Insumos!$C:$G,2,FALSE))</f>
        <v>909.14</v>
      </c>
      <c r="E611" s="57">
        <f>+IF(ISERROR(VLOOKUP($B611,Insumos!$C:$G,5,FALSE)),"",VLOOKUP($B611,Insumos!$C:$G,5,FALSE))</f>
        <v>1</v>
      </c>
      <c r="F611" s="55" t="str">
        <f>+IF(ISERROR(VLOOKUP($B611,Insumos!$C:$G,4,FALSE)),"",VLOOKUP($B611,Insumos!$C:$G,4,FALSE))</f>
        <v>PORCION</v>
      </c>
      <c r="G611" s="146">
        <v>1.0</v>
      </c>
      <c r="H611" s="56">
        <f t="shared" si="24"/>
        <v>909.14</v>
      </c>
    </row>
    <row r="612">
      <c r="A612" s="53">
        <v>8.0</v>
      </c>
      <c r="B612" s="195" t="s">
        <v>363</v>
      </c>
      <c r="C612" s="195" t="str">
        <f>+IF(ISERROR(VLOOKUP($B612,Insumos!$C:$G,3,FALSE)),"",VLOOKUP($B612,Insumos!$C:$G,3,FALSE))</f>
        <v>PORCION</v>
      </c>
      <c r="D612" s="196">
        <f>+IF(ISERROR(VLOOKUP($B612,Insumos!$C:$G,2,FALSE)),"",VLOOKUP($B612,Insumos!$C:$G,2,FALSE))</f>
        <v>93080.62</v>
      </c>
      <c r="E612" s="197">
        <f>+IF(ISERROR(VLOOKUP($B612,Insumos!$C:$G,5,FALSE)),"",VLOOKUP($B612,Insumos!$C:$G,5,FALSE))</f>
        <v>50</v>
      </c>
      <c r="F612" s="195" t="str">
        <f>+IF(ISERROR(VLOOKUP($B612,Insumos!$C:$G,4,FALSE)),"",VLOOKUP($B612,Insumos!$C:$G,4,FALSE))</f>
        <v>PORCION</v>
      </c>
      <c r="G612" s="470">
        <v>1.0</v>
      </c>
      <c r="H612" s="196">
        <f t="shared" si="24"/>
        <v>1861.61</v>
      </c>
    </row>
    <row r="613">
      <c r="A613" s="53">
        <v>9.0</v>
      </c>
      <c r="B613" s="195" t="s">
        <v>361</v>
      </c>
      <c r="C613" s="195" t="str">
        <f>+IF(ISERROR(VLOOKUP($B613,Insumos!$C:$G,3,FALSE)),"",VLOOKUP($B613,Insumos!$C:$G,3,FALSE))</f>
        <v>PORCION</v>
      </c>
      <c r="D613" s="196">
        <f>+IF(ISERROR(VLOOKUP($B613,Insumos!$C:$G,2,FALSE)),"",VLOOKUP($B613,Insumos!$C:$G,2,FALSE))</f>
        <v>45140.62</v>
      </c>
      <c r="E613" s="197">
        <f>+IF(ISERROR(VLOOKUP($B613,Insumos!$C:$G,5,FALSE)),"",VLOOKUP($B613,Insumos!$C:$G,5,FALSE))</f>
        <v>55</v>
      </c>
      <c r="F613" s="195" t="str">
        <f>+IF(ISERROR(VLOOKUP($B613,Insumos!$C:$G,4,FALSE)),"",VLOOKUP($B613,Insumos!$C:$G,4,FALSE))</f>
        <v>PORCION</v>
      </c>
      <c r="G613" s="470"/>
      <c r="H613" s="196">
        <f t="shared" si="24"/>
        <v>0</v>
      </c>
    </row>
    <row r="614">
      <c r="A614" s="53">
        <v>10.0</v>
      </c>
      <c r="B614" s="55" t="s">
        <v>399</v>
      </c>
      <c r="C614" s="55" t="str">
        <f>+IF(ISERROR(VLOOKUP($B614,Insumos!$C:$G,3,FALSE)),"",VLOOKUP($B614,Insumos!$C:$G,3,FALSE))</f>
        <v>PORCION</v>
      </c>
      <c r="D614" s="56">
        <f>+IF(ISERROR(VLOOKUP($B614,Insumos!$C:$G,2,FALSE)),"",VLOOKUP($B614,Insumos!$C:$G,2,FALSE))</f>
        <v>55.81</v>
      </c>
      <c r="E614" s="57">
        <f>+IF(ISERROR(VLOOKUP($B614,Insumos!$C:$G,5,FALSE)),"",VLOOKUP($B614,Insumos!$C:$G,5,FALSE))</f>
        <v>1</v>
      </c>
      <c r="F614" s="55" t="str">
        <f>+IF(ISERROR(VLOOKUP($B614,Insumos!$C:$G,4,FALSE)),"",VLOOKUP($B614,Insumos!$C:$G,4,FALSE))</f>
        <v>PORCION</v>
      </c>
      <c r="G614" s="147">
        <v>1.0</v>
      </c>
      <c r="H614" s="56">
        <f t="shared" si="24"/>
        <v>55.81</v>
      </c>
    </row>
    <row r="615">
      <c r="A615" s="53">
        <v>11.0</v>
      </c>
      <c r="B615" s="55" t="s">
        <v>401</v>
      </c>
      <c r="C615" s="55" t="str">
        <f>+IF(ISERROR(VLOOKUP($B615,Insumos!$C:$G,3,FALSE)),"",VLOOKUP($B615,Insumos!$C:$G,3,FALSE))</f>
        <v>UNIDAD</v>
      </c>
      <c r="D615" s="56">
        <f>+IF(ISERROR(VLOOKUP($B615,Insumos!$C:$G,2,FALSE)),"",VLOOKUP($B615,Insumos!$C:$G,2,FALSE))</f>
        <v>30</v>
      </c>
      <c r="E615" s="57">
        <f>+IF(ISERROR(VLOOKUP($B615,Insumos!$C:$G,5,FALSE)),"",VLOOKUP($B615,Insumos!$C:$G,5,FALSE))</f>
        <v>1</v>
      </c>
      <c r="F615" s="55" t="str">
        <f>+IF(ISERROR(VLOOKUP($B615,Insumos!$C:$G,4,FALSE)),"",VLOOKUP($B615,Insumos!$C:$G,4,FALSE))</f>
        <v>UNIDAD</v>
      </c>
      <c r="G615" s="141">
        <v>1.0</v>
      </c>
      <c r="H615" s="56">
        <f t="shared" si="24"/>
        <v>30</v>
      </c>
    </row>
    <row r="616">
      <c r="A616" s="53">
        <v>12.0</v>
      </c>
      <c r="B616" s="55" t="s">
        <v>400</v>
      </c>
      <c r="C616" s="55" t="str">
        <f>+IF(ISERROR(VLOOKUP($B616,Insumos!$C:$G,3,FALSE)),"",VLOOKUP($B616,Insumos!$C:$G,3,FALSE))</f>
        <v>UNIDAD</v>
      </c>
      <c r="D616" s="56">
        <f>+IF(ISERROR(VLOOKUP($B616,Insumos!$C:$G,2,FALSE)),"",VLOOKUP($B616,Insumos!$C:$G,2,FALSE))</f>
        <v>330</v>
      </c>
      <c r="E616" s="57">
        <f>+IF(ISERROR(VLOOKUP($B616,Insumos!$C:$G,5,FALSE)),"",VLOOKUP($B616,Insumos!$C:$G,5,FALSE))</f>
        <v>1</v>
      </c>
      <c r="F616" s="55" t="str">
        <f>+IF(ISERROR(VLOOKUP($B616,Insumos!$C:$G,4,FALSE)),"",VLOOKUP($B616,Insumos!$C:$G,4,FALSE))</f>
        <v>UNIDAD</v>
      </c>
      <c r="G616" s="141">
        <v>1.0</v>
      </c>
      <c r="H616" s="56">
        <f t="shared" si="24"/>
        <v>330</v>
      </c>
    </row>
    <row r="617">
      <c r="A617" s="53">
        <v>13.0</v>
      </c>
      <c r="B617" s="55" t="s">
        <v>435</v>
      </c>
      <c r="C617" s="55" t="str">
        <f>+IF(ISERROR(VLOOKUP($B617,Insumos!$C:$G,3,FALSE)),"",VLOOKUP($B617,Insumos!$C:$G,3,FALSE))</f>
        <v>UNIDAD</v>
      </c>
      <c r="D617" s="56">
        <f>+IF(ISERROR(VLOOKUP($B617,Insumos!$C:$G,2,FALSE)),"",VLOOKUP($B617,Insumos!$C:$G,2,FALSE))</f>
        <v>93</v>
      </c>
      <c r="E617" s="57">
        <f>+IF(ISERROR(VLOOKUP($B617,Insumos!$C:$G,5,FALSE)),"",VLOOKUP($B617,Insumos!$C:$G,5,FALSE))</f>
        <v>1</v>
      </c>
      <c r="F617" s="55" t="str">
        <f>+IF(ISERROR(VLOOKUP($B617,Insumos!$C:$G,4,FALSE)),"",VLOOKUP($B617,Insumos!$C:$G,4,FALSE))</f>
        <v>UNIDAD</v>
      </c>
      <c r="G617" s="141">
        <v>1.0</v>
      </c>
      <c r="H617" s="56">
        <f t="shared" si="24"/>
        <v>93</v>
      </c>
    </row>
    <row r="618">
      <c r="A618" s="53">
        <v>14.0</v>
      </c>
      <c r="B618" s="55" t="s">
        <v>436</v>
      </c>
      <c r="C618" s="55" t="str">
        <f>+IF(ISERROR(VLOOKUP($B618,Insumos!$C:$G,3,FALSE)),"",VLOOKUP($B618,Insumos!$C:$G,3,FALSE))</f>
        <v>UNIDAD</v>
      </c>
      <c r="D618" s="56">
        <f>+IF(ISERROR(VLOOKUP($B618,Insumos!$C:$G,2,FALSE)),"",VLOOKUP($B618,Insumos!$C:$G,2,FALSE))</f>
        <v>44</v>
      </c>
      <c r="E618" s="57">
        <f>+IF(ISERROR(VLOOKUP($B618,Insumos!$C:$G,5,FALSE)),"",VLOOKUP($B618,Insumos!$C:$G,5,FALSE))</f>
        <v>1</v>
      </c>
      <c r="F618" s="55" t="str">
        <f>+IF(ISERROR(VLOOKUP($B618,Insumos!$C:$G,4,FALSE)),"",VLOOKUP($B618,Insumos!$C:$G,4,FALSE))</f>
        <v>UNIDAD</v>
      </c>
      <c r="G618" s="141">
        <v>1.0</v>
      </c>
      <c r="H618" s="56">
        <f t="shared" si="24"/>
        <v>44</v>
      </c>
    </row>
    <row r="619">
      <c r="A619" s="53">
        <v>15.0</v>
      </c>
      <c r="B619" s="226" t="s">
        <v>315</v>
      </c>
      <c r="C619" s="226" t="str">
        <f>+IF(ISERROR(VLOOKUP($B619,Insumos!$C:$G,3,FALSE)),"",VLOOKUP($B619,Insumos!$C:$G,3,FALSE))</f>
        <v>UNIDAD</v>
      </c>
      <c r="D619" s="56">
        <f>+IF(ISERROR(VLOOKUP($B619,Insumos!$C:$G,2,FALSE)),"",VLOOKUP($B619,Insumos!$C:$G,2,FALSE))</f>
        <v>170</v>
      </c>
      <c r="E619" s="57">
        <f>+IF(ISERROR(VLOOKUP($B619,Insumos!$C:$G,5,FALSE)),"",VLOOKUP($B619,Insumos!$C:$G,5,FALSE))</f>
        <v>1</v>
      </c>
      <c r="F619" s="55" t="str">
        <f>+IF(ISERROR(VLOOKUP($B619,Insumos!$C:$G,4,FALSE)),"",VLOOKUP($B619,Insumos!$C:$G,4,FALSE))</f>
        <v>UNIDAD</v>
      </c>
      <c r="G619" s="141">
        <v>1.0</v>
      </c>
      <c r="H619" s="56">
        <f t="shared" si="24"/>
        <v>170</v>
      </c>
    </row>
    <row r="620">
      <c r="A620" s="172">
        <v>16.0</v>
      </c>
      <c r="B620" s="55" t="s">
        <v>410</v>
      </c>
      <c r="C620" s="55" t="str">
        <f>+IF(ISERROR(VLOOKUP($B620,Insumos!$C:$G,3,FALSE)),"",VLOOKUP($B620,Insumos!$C:$G,3,FALSE))</f>
        <v>UNIDAD</v>
      </c>
      <c r="D620" s="193">
        <f>+IF(ISERROR(VLOOKUP($B620,Insumos!$C:$G,2,FALSE)),"",VLOOKUP($B620,Insumos!$C:$G,2,FALSE))</f>
        <v>25</v>
      </c>
      <c r="E620" s="57">
        <f>+IF(ISERROR(VLOOKUP($B620,Insumos!$C:$G,5,FALSE)),"",VLOOKUP($B620,Insumos!$C:$G,5,FALSE))</f>
        <v>1</v>
      </c>
      <c r="F620" s="55" t="str">
        <f>+IF(ISERROR(VLOOKUP($B620,Insumos!$C:$G,4,FALSE)),"",VLOOKUP($B620,Insumos!$C:$G,4,FALSE))</f>
        <v>UNIDAD</v>
      </c>
      <c r="G620" s="141">
        <v>2.0</v>
      </c>
      <c r="H620" s="56">
        <f t="shared" si="24"/>
        <v>50</v>
      </c>
    </row>
    <row r="621">
      <c r="A621" s="42"/>
      <c r="B621" s="41"/>
      <c r="C621" s="41"/>
      <c r="D621" s="44"/>
      <c r="E621" s="45"/>
      <c r="F621" s="41"/>
      <c r="G621" s="67" t="s">
        <v>566</v>
      </c>
      <c r="H621" s="68">
        <f>+SUM(H605:H620)</f>
        <v>4210.96</v>
      </c>
    </row>
    <row r="622">
      <c r="A622" s="42"/>
      <c r="B622" s="140"/>
      <c r="C622" s="41"/>
      <c r="D622" s="44"/>
      <c r="E622" s="45"/>
      <c r="F622" s="41"/>
      <c r="G622" s="67" t="s">
        <v>569</v>
      </c>
      <c r="H622" s="142">
        <f>+H621/10</f>
        <v>421.096</v>
      </c>
    </row>
    <row r="623">
      <c r="A623" s="42"/>
      <c r="B623" s="140"/>
      <c r="C623" s="41"/>
      <c r="D623" s="44"/>
      <c r="E623" s="45"/>
      <c r="F623" s="41"/>
      <c r="G623" s="67" t="s">
        <v>570</v>
      </c>
      <c r="H623" s="143">
        <f>(H621+H622)*1.19</f>
        <v>5512.14664</v>
      </c>
    </row>
    <row r="624">
      <c r="A624" s="42"/>
      <c r="B624" s="140"/>
      <c r="C624" s="41"/>
      <c r="D624" s="44"/>
      <c r="E624" s="45"/>
      <c r="F624" s="41"/>
      <c r="G624" s="67" t="s">
        <v>571</v>
      </c>
      <c r="H624" s="144">
        <f>+H623/H625</f>
        <v>0.3246258327</v>
      </c>
    </row>
    <row r="625">
      <c r="A625" s="42"/>
      <c r="B625" s="140"/>
      <c r="C625" s="41"/>
      <c r="D625" s="44"/>
      <c r="E625" s="45"/>
      <c r="F625" s="41"/>
      <c r="G625" s="67" t="s">
        <v>572</v>
      </c>
      <c r="H625" s="145">
        <f>SUM(13990+2990)</f>
        <v>16980</v>
      </c>
    </row>
    <row r="626">
      <c r="B626" s="465"/>
      <c r="G626" s="31"/>
    </row>
    <row r="627">
      <c r="B627" s="465"/>
      <c r="G627" s="31"/>
    </row>
    <row r="628">
      <c r="B628" s="465"/>
      <c r="G628" s="31"/>
    </row>
    <row r="629">
      <c r="A629" s="138" t="s">
        <v>562</v>
      </c>
      <c r="B629" s="139" t="s">
        <v>1174</v>
      </c>
      <c r="C629" s="34"/>
      <c r="D629" s="35"/>
      <c r="E629" s="36"/>
      <c r="F629" s="37"/>
      <c r="G629" s="38"/>
      <c r="H629" s="35"/>
    </row>
    <row r="630">
      <c r="A630" s="42"/>
      <c r="B630" s="140"/>
      <c r="C630" s="42"/>
      <c r="D630" s="44"/>
      <c r="E630" s="45"/>
      <c r="F630" s="42"/>
      <c r="G630" s="46"/>
      <c r="H630" s="44"/>
    </row>
    <row r="631">
      <c r="A631" s="48" t="s">
        <v>476</v>
      </c>
      <c r="B631" s="48" t="s">
        <v>477</v>
      </c>
      <c r="C631" s="48" t="s">
        <v>478</v>
      </c>
      <c r="D631" s="49" t="s">
        <v>564</v>
      </c>
      <c r="E631" s="50" t="s">
        <v>10</v>
      </c>
      <c r="F631" s="48" t="s">
        <v>480</v>
      </c>
      <c r="G631" s="51" t="s">
        <v>481</v>
      </c>
      <c r="H631" s="49" t="s">
        <v>565</v>
      </c>
    </row>
    <row r="632">
      <c r="A632" s="53">
        <v>1.0</v>
      </c>
      <c r="B632" s="55" t="s">
        <v>168</v>
      </c>
      <c r="C632" s="55" t="str">
        <f>+IF(ISERROR(VLOOKUP($B632,Insumos!$C:$G,3,FALSE)),"",VLOOKUP($B632,Insumos!$C:$G,3,FALSE))</f>
        <v>GRAMOS</v>
      </c>
      <c r="D632" s="56">
        <f>+IF(ISERROR(VLOOKUP($B632,Insumos!$C:$G,2,FALSE)),"",VLOOKUP($B632,Insumos!$C:$G,2,FALSE))</f>
        <v>1681</v>
      </c>
      <c r="E632" s="57">
        <f>+IF(ISERROR(VLOOKUP($B632,Insumos!$C:$G,5,FALSE)),"",VLOOKUP($B632,Insumos!$C:$G,5,FALSE))</f>
        <v>800</v>
      </c>
      <c r="F632" s="55" t="str">
        <f>+IF(ISERROR(VLOOKUP($B632,Insumos!$C:$G,4,FALSE)),"",VLOOKUP($B632,Insumos!$C:$G,4,FALSE))</f>
        <v>GRAMOS</v>
      </c>
      <c r="G632" s="141">
        <v>60.0</v>
      </c>
      <c r="H632" s="56">
        <f t="shared" ref="H632:H645" si="25">IF(ISERROR(ROUND(+D632/E632*G632,2)),0,ROUND(+D632/E632*G632,2))</f>
        <v>126.08</v>
      </c>
    </row>
    <row r="633">
      <c r="A633" s="53">
        <v>2.0</v>
      </c>
      <c r="B633" s="55" t="s">
        <v>265</v>
      </c>
      <c r="C633" s="55" t="str">
        <f>+IF(ISERROR(VLOOKUP($B633,Insumos!$C:$G,3,FALSE)),"",VLOOKUP($B633,Insumos!$C:$G,3,FALSE))</f>
        <v>GRAMOS</v>
      </c>
      <c r="D633" s="56">
        <f>+IF(ISERROR(VLOOKUP($B633,Insumos!$C:$G,2,FALSE)),"",VLOOKUP($B633,Insumos!$C:$G,2,FALSE))</f>
        <v>5866</v>
      </c>
      <c r="E633" s="57">
        <f>+IF(ISERROR(VLOOKUP($B633,Insumos!$C:$G,5,FALSE)),"",VLOOKUP($B633,Insumos!$C:$G,5,FALSE))</f>
        <v>1000</v>
      </c>
      <c r="F633" s="55" t="str">
        <f>+IF(ISERROR(VLOOKUP($B633,Insumos!$C:$G,4,FALSE)),"",VLOOKUP($B633,Insumos!$C:$G,4,FALSE))</f>
        <v>GRAMOS</v>
      </c>
      <c r="G633" s="141">
        <v>50.0</v>
      </c>
      <c r="H633" s="56">
        <f t="shared" si="25"/>
        <v>293.3</v>
      </c>
    </row>
    <row r="634">
      <c r="A634" s="53">
        <v>3.0</v>
      </c>
      <c r="B634" s="55" t="s">
        <v>384</v>
      </c>
      <c r="C634" s="55" t="str">
        <f>+IF(ISERROR(VLOOKUP($B634,Insumos!$C:$G,3,FALSE)),"",VLOOKUP($B634,Insumos!$C:$G,3,FALSE))</f>
        <v>GRAMOS</v>
      </c>
      <c r="D634" s="56">
        <f>+IF(ISERROR(VLOOKUP($B634,Insumos!$C:$G,2,FALSE)),"",VLOOKUP($B634,Insumos!$C:$G,2,FALSE))</f>
        <v>6521</v>
      </c>
      <c r="E634" s="57">
        <f>+IF(ISERROR(VLOOKUP($B634,Insumos!$C:$G,5,FALSE)),"",VLOOKUP($B634,Insumos!$C:$G,5,FALSE))</f>
        <v>1000</v>
      </c>
      <c r="F634" s="55" t="str">
        <f>+IF(ISERROR(VLOOKUP($B634,Insumos!$C:$G,4,FALSE)),"",VLOOKUP($B634,Insumos!$C:$G,4,FALSE))</f>
        <v>GRAMOS</v>
      </c>
      <c r="G634" s="141">
        <v>20.0</v>
      </c>
      <c r="H634" s="56">
        <f t="shared" si="25"/>
        <v>130.42</v>
      </c>
    </row>
    <row r="635">
      <c r="A635" s="53">
        <v>4.0</v>
      </c>
      <c r="B635" s="55" t="s">
        <v>60</v>
      </c>
      <c r="C635" s="55" t="str">
        <f>+IF(ISERROR(VLOOKUP($B635,Insumos!$C:$G,3,FALSE)),"",VLOOKUP($B635,Insumos!$C:$G,3,FALSE))</f>
        <v>GRAMOS</v>
      </c>
      <c r="D635" s="56">
        <f>+IF(ISERROR(VLOOKUP($B635,Insumos!$C:$G,2,FALSE)),"",VLOOKUP($B635,Insumos!$C:$G,2,FALSE))</f>
        <v>1770</v>
      </c>
      <c r="E635" s="57">
        <f>+IF(ISERROR(VLOOKUP($B635,Insumos!$C:$G,5,FALSE)),"",VLOOKUP($B635,Insumos!$C:$G,5,FALSE))</f>
        <v>400</v>
      </c>
      <c r="F635" s="55" t="str">
        <f>+IF(ISERROR(VLOOKUP($B635,Insumos!$C:$G,4,FALSE)),"",VLOOKUP($B635,Insumos!$C:$G,4,FALSE))</f>
        <v>GRAMOS</v>
      </c>
      <c r="G635" s="141">
        <v>40.0</v>
      </c>
      <c r="H635" s="56">
        <f t="shared" si="25"/>
        <v>177</v>
      </c>
    </row>
    <row r="636">
      <c r="A636" s="53">
        <v>5.0</v>
      </c>
      <c r="B636" s="467" t="s">
        <v>370</v>
      </c>
      <c r="C636" s="55" t="str">
        <f>+IF(ISERROR(VLOOKUP($B636,Insumos!$C:$G,3,FALSE)),"",VLOOKUP($B636,Insumos!$C:$G,3,FALSE))</f>
        <v>PORCION</v>
      </c>
      <c r="D636" s="56">
        <f>+IF(ISERROR(VLOOKUP($B636,Insumos!$C:$G,2,FALSE)),"",VLOOKUP($B636,Insumos!$C:$G,2,FALSE))</f>
        <v>1793.34</v>
      </c>
      <c r="E636" s="57">
        <f>+IF(ISERROR(VLOOKUP($B636,Insumos!$C:$G,5,FALSE)),"",VLOOKUP($B636,Insumos!$C:$G,5,FALSE))</f>
        <v>4</v>
      </c>
      <c r="F636" s="55" t="str">
        <f>+IF(ISERROR(VLOOKUP($B636,Insumos!$C:$G,4,FALSE)),"",VLOOKUP($B636,Insumos!$C:$G,4,FALSE))</f>
        <v>PORCION</v>
      </c>
      <c r="G636" s="141">
        <v>0.0</v>
      </c>
      <c r="H636" s="56">
        <f t="shared" si="25"/>
        <v>0</v>
      </c>
    </row>
    <row r="637">
      <c r="A637" s="53">
        <v>6.0</v>
      </c>
      <c r="B637" s="195" t="s">
        <v>363</v>
      </c>
      <c r="C637" s="195" t="str">
        <f>+IF(ISERROR(VLOOKUP($B637,Insumos!$C:$G,3,FALSE)),"",VLOOKUP($B637,Insumos!$C:$G,3,FALSE))</f>
        <v>PORCION</v>
      </c>
      <c r="D637" s="196">
        <f>+IF(ISERROR(VLOOKUP($B637,Insumos!$C:$G,2,FALSE)),"",VLOOKUP($B637,Insumos!$C:$G,2,FALSE))</f>
        <v>93080.62</v>
      </c>
      <c r="E637" s="197">
        <f>+IF(ISERROR(VLOOKUP($B637,Insumos!$C:$G,5,FALSE)),"",VLOOKUP($B637,Insumos!$C:$G,5,FALSE))</f>
        <v>50</v>
      </c>
      <c r="F637" s="195" t="str">
        <f>+IF(ISERROR(VLOOKUP($B637,Insumos!$C:$G,4,FALSE)),"",VLOOKUP($B637,Insumos!$C:$G,4,FALSE))</f>
        <v>PORCION</v>
      </c>
      <c r="G637" s="225">
        <v>1.0</v>
      </c>
      <c r="H637" s="196">
        <f t="shared" si="25"/>
        <v>1861.61</v>
      </c>
    </row>
    <row r="638">
      <c r="A638" s="53">
        <v>7.0</v>
      </c>
      <c r="B638" s="195" t="s">
        <v>361</v>
      </c>
      <c r="C638" s="195" t="str">
        <f>+IF(ISERROR(VLOOKUP($B638,Insumos!$C:$G,3,FALSE)),"",VLOOKUP($B638,Insumos!$C:$G,3,FALSE))</f>
        <v>PORCION</v>
      </c>
      <c r="D638" s="196">
        <f>+IF(ISERROR(VLOOKUP($B638,Insumos!$C:$G,2,FALSE)),"",VLOOKUP($B638,Insumos!$C:$G,2,FALSE))</f>
        <v>45140.62</v>
      </c>
      <c r="E638" s="197">
        <f>+IF(ISERROR(VLOOKUP($B638,Insumos!$C:$G,5,FALSE)),"",VLOOKUP($B638,Insumos!$C:$G,5,FALSE))</f>
        <v>55</v>
      </c>
      <c r="F638" s="195" t="str">
        <f>+IF(ISERROR(VLOOKUP($B638,Insumos!$C:$G,4,FALSE)),"",VLOOKUP($B638,Insumos!$C:$G,4,FALSE))</f>
        <v>PORCION</v>
      </c>
      <c r="G638" s="225"/>
      <c r="H638" s="196">
        <f t="shared" si="25"/>
        <v>0</v>
      </c>
    </row>
    <row r="639">
      <c r="A639" s="53">
        <v>8.0</v>
      </c>
      <c r="B639" s="55" t="s">
        <v>401</v>
      </c>
      <c r="C639" s="55" t="str">
        <f>+IF(ISERROR(VLOOKUP($B639,Insumos!$C:$G,3,FALSE)),"",VLOOKUP($B639,Insumos!$C:$G,3,FALSE))</f>
        <v>UNIDAD</v>
      </c>
      <c r="D639" s="56">
        <f>+IF(ISERROR(VLOOKUP($B639,Insumos!$C:$G,2,FALSE)),"",VLOOKUP($B639,Insumos!$C:$G,2,FALSE))</f>
        <v>30</v>
      </c>
      <c r="E639" s="57">
        <f>+IF(ISERROR(VLOOKUP($B639,Insumos!$C:$G,5,FALSE)),"",VLOOKUP($B639,Insumos!$C:$G,5,FALSE))</f>
        <v>1</v>
      </c>
      <c r="F639" s="55" t="str">
        <f>+IF(ISERROR(VLOOKUP($B639,Insumos!$C:$G,4,FALSE)),"",VLOOKUP($B639,Insumos!$C:$G,4,FALSE))</f>
        <v>UNIDAD</v>
      </c>
      <c r="G639" s="141">
        <v>1.0</v>
      </c>
      <c r="H639" s="56">
        <f t="shared" si="25"/>
        <v>30</v>
      </c>
    </row>
    <row r="640">
      <c r="A640" s="53">
        <v>9.0</v>
      </c>
      <c r="B640" s="55" t="s">
        <v>400</v>
      </c>
      <c r="C640" s="55" t="str">
        <f>+IF(ISERROR(VLOOKUP($B640,Insumos!$C:$G,3,FALSE)),"",VLOOKUP($B640,Insumos!$C:$G,3,FALSE))</f>
        <v>UNIDAD</v>
      </c>
      <c r="D640" s="56">
        <f>+IF(ISERROR(VLOOKUP($B640,Insumos!$C:$G,2,FALSE)),"",VLOOKUP($B640,Insumos!$C:$G,2,FALSE))</f>
        <v>330</v>
      </c>
      <c r="E640" s="57">
        <f>+IF(ISERROR(VLOOKUP($B640,Insumos!$C:$G,5,FALSE)),"",VLOOKUP($B640,Insumos!$C:$G,5,FALSE))</f>
        <v>1</v>
      </c>
      <c r="F640" s="55" t="str">
        <f>+IF(ISERROR(VLOOKUP($B640,Insumos!$C:$G,4,FALSE)),"",VLOOKUP($B640,Insumos!$C:$G,4,FALSE))</f>
        <v>UNIDAD</v>
      </c>
      <c r="G640" s="141">
        <v>1.0</v>
      </c>
      <c r="H640" s="56">
        <f t="shared" si="25"/>
        <v>330</v>
      </c>
    </row>
    <row r="641">
      <c r="A641" s="53">
        <v>10.0</v>
      </c>
      <c r="B641" s="55" t="s">
        <v>435</v>
      </c>
      <c r="C641" s="55" t="str">
        <f>+IF(ISERROR(VLOOKUP($B641,Insumos!$C:$G,3,FALSE)),"",VLOOKUP($B641,Insumos!$C:$G,3,FALSE))</f>
        <v>UNIDAD</v>
      </c>
      <c r="D641" s="56">
        <f>+IF(ISERROR(VLOOKUP($B641,Insumos!$C:$G,2,FALSE)),"",VLOOKUP($B641,Insumos!$C:$G,2,FALSE))</f>
        <v>93</v>
      </c>
      <c r="E641" s="57">
        <f>+IF(ISERROR(VLOOKUP($B641,Insumos!$C:$G,5,FALSE)),"",VLOOKUP($B641,Insumos!$C:$G,5,FALSE))</f>
        <v>1</v>
      </c>
      <c r="F641" s="55" t="str">
        <f>+IF(ISERROR(VLOOKUP($B641,Insumos!$C:$G,4,FALSE)),"",VLOOKUP($B641,Insumos!$C:$G,4,FALSE))</f>
        <v>UNIDAD</v>
      </c>
      <c r="G641" s="141">
        <v>1.0</v>
      </c>
      <c r="H641" s="56">
        <f t="shared" si="25"/>
        <v>93</v>
      </c>
    </row>
    <row r="642">
      <c r="A642" s="53">
        <v>11.0</v>
      </c>
      <c r="B642" s="55" t="s">
        <v>436</v>
      </c>
      <c r="C642" s="55" t="str">
        <f>+IF(ISERROR(VLOOKUP($B642,Insumos!$C:$G,3,FALSE)),"",VLOOKUP($B642,Insumos!$C:$G,3,FALSE))</f>
        <v>UNIDAD</v>
      </c>
      <c r="D642" s="56">
        <f>+IF(ISERROR(VLOOKUP($B642,Insumos!$C:$G,2,FALSE)),"",VLOOKUP($B642,Insumos!$C:$G,2,FALSE))</f>
        <v>44</v>
      </c>
      <c r="E642" s="57">
        <f>+IF(ISERROR(VLOOKUP($B642,Insumos!$C:$G,5,FALSE)),"",VLOOKUP($B642,Insumos!$C:$G,5,FALSE))</f>
        <v>1</v>
      </c>
      <c r="F642" s="55" t="str">
        <f>+IF(ISERROR(VLOOKUP($B642,Insumos!$C:$G,4,FALSE)),"",VLOOKUP($B642,Insumos!$C:$G,4,FALSE))</f>
        <v>UNIDAD</v>
      </c>
      <c r="G642" s="141">
        <v>1.0</v>
      </c>
      <c r="H642" s="56">
        <f t="shared" si="25"/>
        <v>44</v>
      </c>
    </row>
    <row r="643">
      <c r="A643" s="53">
        <v>12.0</v>
      </c>
      <c r="B643" s="55" t="s">
        <v>315</v>
      </c>
      <c r="C643" s="55" t="str">
        <f>+IF(ISERROR(VLOOKUP($B643,Insumos!$C:$G,3,FALSE)),"",VLOOKUP($B643,Insumos!$C:$G,3,FALSE))</f>
        <v>UNIDAD</v>
      </c>
      <c r="D643" s="56">
        <f>+IF(ISERROR(VLOOKUP($B643,Insumos!$C:$G,2,FALSE)),"",VLOOKUP($B643,Insumos!$C:$G,2,FALSE))</f>
        <v>170</v>
      </c>
      <c r="E643" s="57">
        <f>+IF(ISERROR(VLOOKUP($B643,Insumos!$C:$G,5,FALSE)),"",VLOOKUP($B643,Insumos!$C:$G,5,FALSE))</f>
        <v>1</v>
      </c>
      <c r="F643" s="55" t="str">
        <f>+IF(ISERROR(VLOOKUP($B643,Insumos!$C:$G,4,FALSE)),"",VLOOKUP($B643,Insumos!$C:$G,4,FALSE))</f>
        <v>UNIDAD</v>
      </c>
      <c r="G643" s="141">
        <v>1.0</v>
      </c>
      <c r="H643" s="56">
        <f t="shared" si="25"/>
        <v>170</v>
      </c>
    </row>
    <row r="644">
      <c r="A644" s="53">
        <v>13.0</v>
      </c>
      <c r="B644" s="55" t="s">
        <v>410</v>
      </c>
      <c r="C644" s="55" t="str">
        <f>+IF(ISERROR(VLOOKUP($B644,Insumos!$C:$G,3,FALSE)),"",VLOOKUP($B644,Insumos!$C:$G,3,FALSE))</f>
        <v>UNIDAD</v>
      </c>
      <c r="D644" s="56">
        <f>+IF(ISERROR(VLOOKUP($B644,Insumos!$C:$G,2,FALSE)),"",VLOOKUP($B644,Insumos!$C:$G,2,FALSE))</f>
        <v>25</v>
      </c>
      <c r="E644" s="57">
        <f>+IF(ISERROR(VLOOKUP($B644,Insumos!$C:$G,5,FALSE)),"",VLOOKUP($B644,Insumos!$C:$G,5,FALSE))</f>
        <v>1</v>
      </c>
      <c r="F644" s="55" t="str">
        <f>+IF(ISERROR(VLOOKUP($B644,Insumos!$C:$G,4,FALSE)),"",VLOOKUP($B644,Insumos!$C:$G,4,FALSE))</f>
        <v>UNIDAD</v>
      </c>
      <c r="G644" s="141">
        <v>2.0</v>
      </c>
      <c r="H644" s="56">
        <f t="shared" si="25"/>
        <v>50</v>
      </c>
    </row>
    <row r="645">
      <c r="A645" s="53">
        <v>14.0</v>
      </c>
      <c r="B645" s="55"/>
      <c r="C645" s="55" t="str">
        <f>+IF(ISERROR(VLOOKUP($B645,Insumos!$C:$G,3,FALSE)),"",VLOOKUP($B645,Insumos!$C:$G,3,FALSE))</f>
        <v/>
      </c>
      <c r="D645" s="56" t="str">
        <f>+IF(ISERROR(VLOOKUP($B645,Insumos!$C:$G,2,FALSE)),"",VLOOKUP($B645,Insumos!$C:$G,2,FALSE))</f>
        <v/>
      </c>
      <c r="E645" s="57" t="str">
        <f>+IF(ISERROR(VLOOKUP($B645,Insumos!$C:$G,5,FALSE)),"",VLOOKUP($B645,Insumos!$C:$G,5,FALSE))</f>
        <v/>
      </c>
      <c r="F645" s="55" t="str">
        <f>+IF(ISERROR(VLOOKUP($B645,Insumos!$C:$G,4,FALSE)),"",VLOOKUP($B645,Insumos!$C:$G,4,FALSE))</f>
        <v/>
      </c>
      <c r="G645" s="147"/>
      <c r="H645" s="56">
        <f t="shared" si="25"/>
        <v>0</v>
      </c>
    </row>
    <row r="646">
      <c r="A646" s="42"/>
      <c r="B646" s="140"/>
      <c r="C646" s="41"/>
      <c r="D646" s="44"/>
      <c r="E646" s="45"/>
      <c r="F646" s="41"/>
      <c r="G646" s="67" t="s">
        <v>566</v>
      </c>
      <c r="H646" s="68">
        <f>+SUM(H632:H645)</f>
        <v>3305.41</v>
      </c>
    </row>
    <row r="647">
      <c r="A647" s="42"/>
      <c r="B647" s="140"/>
      <c r="C647" s="41"/>
      <c r="D647" s="44"/>
      <c r="E647" s="45"/>
      <c r="F647" s="41"/>
      <c r="G647" s="67" t="s">
        <v>569</v>
      </c>
      <c r="H647" s="142">
        <f>+H646/10</f>
        <v>330.541</v>
      </c>
    </row>
    <row r="648">
      <c r="A648" s="42"/>
      <c r="B648" s="140"/>
      <c r="C648" s="41"/>
      <c r="D648" s="44"/>
      <c r="E648" s="45"/>
      <c r="F648" s="41"/>
      <c r="G648" s="67" t="s">
        <v>570</v>
      </c>
      <c r="H648" s="143">
        <f>(H646+H647)*1.19</f>
        <v>4326.78169</v>
      </c>
    </row>
    <row r="649">
      <c r="A649" s="42"/>
      <c r="B649" s="140"/>
      <c r="C649" s="41"/>
      <c r="D649" s="44"/>
      <c r="E649" s="45"/>
      <c r="F649" s="41"/>
      <c r="G649" s="67" t="s">
        <v>571</v>
      </c>
      <c r="H649" s="144">
        <f>+H648/H650</f>
        <v>0.2759427098</v>
      </c>
    </row>
    <row r="650">
      <c r="A650" s="42"/>
      <c r="B650" s="140"/>
      <c r="C650" s="41"/>
      <c r="D650" s="44"/>
      <c r="E650" s="45"/>
      <c r="F650" s="41"/>
      <c r="G650" s="67" t="s">
        <v>572</v>
      </c>
      <c r="H650" s="145">
        <f>SUM(13990+1690)</f>
        <v>15680</v>
      </c>
    </row>
    <row r="651">
      <c r="B651" s="465"/>
      <c r="G651" s="31"/>
    </row>
    <row r="652">
      <c r="B652" s="465"/>
      <c r="G652" s="31"/>
    </row>
    <row r="653">
      <c r="B653" s="465"/>
      <c r="G653" s="31"/>
    </row>
    <row r="654">
      <c r="B654" s="473"/>
    </row>
    <row r="655">
      <c r="A655" s="138" t="s">
        <v>562</v>
      </c>
      <c r="B655" s="139" t="s">
        <v>1175</v>
      </c>
      <c r="C655" s="34"/>
      <c r="D655" s="35"/>
      <c r="E655" s="36"/>
      <c r="F655" s="37"/>
      <c r="G655" s="38"/>
      <c r="H655" s="35"/>
    </row>
    <row r="656">
      <c r="A656" s="42"/>
      <c r="B656" s="140"/>
      <c r="C656" s="42"/>
      <c r="D656" s="44"/>
      <c r="E656" s="45"/>
      <c r="F656" s="42"/>
      <c r="G656" s="46"/>
      <c r="H656" s="44"/>
    </row>
    <row r="657">
      <c r="A657" s="48" t="s">
        <v>476</v>
      </c>
      <c r="B657" s="48" t="s">
        <v>477</v>
      </c>
      <c r="C657" s="48" t="s">
        <v>478</v>
      </c>
      <c r="D657" s="49" t="s">
        <v>564</v>
      </c>
      <c r="E657" s="50" t="s">
        <v>10</v>
      </c>
      <c r="F657" s="48" t="s">
        <v>480</v>
      </c>
      <c r="G657" s="51" t="s">
        <v>481</v>
      </c>
      <c r="H657" s="49" t="s">
        <v>565</v>
      </c>
    </row>
    <row r="658">
      <c r="A658" s="53">
        <v>1.0</v>
      </c>
      <c r="B658" s="55" t="s">
        <v>168</v>
      </c>
      <c r="C658" s="55" t="str">
        <f>+IF(ISERROR(VLOOKUP($B658,Insumos!$C:$G,3,FALSE)),"",VLOOKUP($B658,Insumos!$C:$G,3,FALSE))</f>
        <v>GRAMOS</v>
      </c>
      <c r="D658" s="56">
        <f>+IF(ISERROR(VLOOKUP($B658,Insumos!$C:$G,2,FALSE)),"",VLOOKUP($B658,Insumos!$C:$G,2,FALSE))</f>
        <v>1681</v>
      </c>
      <c r="E658" s="57">
        <f>+IF(ISERROR(VLOOKUP($B658,Insumos!$C:$G,5,FALSE)),"",VLOOKUP($B658,Insumos!$C:$G,5,FALSE))</f>
        <v>800</v>
      </c>
      <c r="F658" s="55" t="str">
        <f>+IF(ISERROR(VLOOKUP($B658,Insumos!$C:$G,4,FALSE)),"",VLOOKUP($B658,Insumos!$C:$G,4,FALSE))</f>
        <v>GRAMOS</v>
      </c>
      <c r="G658" s="141">
        <v>60.0</v>
      </c>
      <c r="H658" s="56">
        <f t="shared" ref="H658:H670" si="26">IF(ISERROR(ROUND(+D658/E658*G658,2)),0,ROUND(+D658/E658*G658,2))</f>
        <v>126.08</v>
      </c>
    </row>
    <row r="659">
      <c r="A659" s="53">
        <v>2.0</v>
      </c>
      <c r="B659" s="55" t="s">
        <v>265</v>
      </c>
      <c r="C659" s="55" t="str">
        <f>+IF(ISERROR(VLOOKUP($B659,Insumos!$C:$G,3,FALSE)),"",VLOOKUP($B659,Insumos!$C:$G,3,FALSE))</f>
        <v>GRAMOS</v>
      </c>
      <c r="D659" s="56">
        <f>+IF(ISERROR(VLOOKUP($B659,Insumos!$C:$G,2,FALSE)),"",VLOOKUP($B659,Insumos!$C:$G,2,FALSE))</f>
        <v>5866</v>
      </c>
      <c r="E659" s="57">
        <f>+IF(ISERROR(VLOOKUP($B659,Insumos!$C:$G,5,FALSE)),"",VLOOKUP($B659,Insumos!$C:$G,5,FALSE))</f>
        <v>1000</v>
      </c>
      <c r="F659" s="55" t="str">
        <f>+IF(ISERROR(VLOOKUP($B659,Insumos!$C:$G,4,FALSE)),"",VLOOKUP($B659,Insumos!$C:$G,4,FALSE))</f>
        <v>GRAMOS</v>
      </c>
      <c r="G659" s="141">
        <v>50.0</v>
      </c>
      <c r="H659" s="56">
        <f t="shared" si="26"/>
        <v>293.3</v>
      </c>
    </row>
    <row r="660">
      <c r="A660" s="53">
        <v>3.0</v>
      </c>
      <c r="B660" s="55" t="s">
        <v>384</v>
      </c>
      <c r="C660" s="55" t="str">
        <f>+IF(ISERROR(VLOOKUP($B660,Insumos!$C:$G,3,FALSE)),"",VLOOKUP($B660,Insumos!$C:$G,3,FALSE))</f>
        <v>GRAMOS</v>
      </c>
      <c r="D660" s="56">
        <f>+IF(ISERROR(VLOOKUP($B660,Insumos!$C:$G,2,FALSE)),"",VLOOKUP($B660,Insumos!$C:$G,2,FALSE))</f>
        <v>6521</v>
      </c>
      <c r="E660" s="57">
        <f>+IF(ISERROR(VLOOKUP($B660,Insumos!$C:$G,5,FALSE)),"",VLOOKUP($B660,Insumos!$C:$G,5,FALSE))</f>
        <v>1000</v>
      </c>
      <c r="F660" s="55" t="str">
        <f>+IF(ISERROR(VLOOKUP($B660,Insumos!$C:$G,4,FALSE)),"",VLOOKUP($B660,Insumos!$C:$G,4,FALSE))</f>
        <v>GRAMOS</v>
      </c>
      <c r="G660" s="141">
        <v>20.0</v>
      </c>
      <c r="H660" s="56">
        <f t="shared" si="26"/>
        <v>130.42</v>
      </c>
    </row>
    <row r="661">
      <c r="A661" s="53">
        <v>4.0</v>
      </c>
      <c r="B661" s="55" t="s">
        <v>60</v>
      </c>
      <c r="C661" s="55" t="str">
        <f>+IF(ISERROR(VLOOKUP($B661,Insumos!$C:$G,3,FALSE)),"",VLOOKUP($B661,Insumos!$C:$G,3,FALSE))</f>
        <v>GRAMOS</v>
      </c>
      <c r="D661" s="56">
        <f>+IF(ISERROR(VLOOKUP($B661,Insumos!$C:$G,2,FALSE)),"",VLOOKUP($B661,Insumos!$C:$G,2,FALSE))</f>
        <v>1770</v>
      </c>
      <c r="E661" s="57">
        <f>+IF(ISERROR(VLOOKUP($B661,Insumos!$C:$G,5,FALSE)),"",VLOOKUP($B661,Insumos!$C:$G,5,FALSE))</f>
        <v>400</v>
      </c>
      <c r="F661" s="55" t="str">
        <f>+IF(ISERROR(VLOOKUP($B661,Insumos!$C:$G,4,FALSE)),"",VLOOKUP($B661,Insumos!$C:$G,4,FALSE))</f>
        <v>GRAMOS</v>
      </c>
      <c r="G661" s="141">
        <v>40.0</v>
      </c>
      <c r="H661" s="56">
        <f t="shared" si="26"/>
        <v>177</v>
      </c>
    </row>
    <row r="662">
      <c r="A662" s="53">
        <v>5.0</v>
      </c>
      <c r="B662" s="467" t="s">
        <v>375</v>
      </c>
      <c r="C662" s="55" t="str">
        <f>+IF(ISERROR(VLOOKUP($B662,Insumos!$C:$G,3,FALSE)),"",VLOOKUP($B662,Insumos!$C:$G,3,FALSE))</f>
        <v>PORCION</v>
      </c>
      <c r="D662" s="56">
        <f>+IF(ISERROR(VLOOKUP($B662,Insumos!$C:$G,2,FALSE)),"",VLOOKUP($B662,Insumos!$C:$G,2,FALSE))</f>
        <v>17849.12</v>
      </c>
      <c r="E662" s="57">
        <f>+IF(ISERROR(VLOOKUP($B662,Insumos!$C:$G,5,FALSE)),"",VLOOKUP($B662,Insumos!$C:$G,5,FALSE))</f>
        <v>45</v>
      </c>
      <c r="F662" s="55" t="str">
        <f>+IF(ISERROR(VLOOKUP($B662,Insumos!$C:$G,4,FALSE)),"",VLOOKUP($B662,Insumos!$C:$G,4,FALSE))</f>
        <v>PORCION</v>
      </c>
      <c r="G662" s="141">
        <v>1.0</v>
      </c>
      <c r="H662" s="56">
        <f t="shared" si="26"/>
        <v>396.65</v>
      </c>
    </row>
    <row r="663">
      <c r="A663" s="53">
        <v>6.0</v>
      </c>
      <c r="B663" s="195" t="s">
        <v>363</v>
      </c>
      <c r="C663" s="195" t="str">
        <f>+IF(ISERROR(VLOOKUP($B663,Insumos!$C:$G,3,FALSE)),"",VLOOKUP($B663,Insumos!$C:$G,3,FALSE))</f>
        <v>PORCION</v>
      </c>
      <c r="D663" s="196">
        <f>+IF(ISERROR(VLOOKUP($B663,Insumos!$C:$G,2,FALSE)),"",VLOOKUP($B663,Insumos!$C:$G,2,FALSE))</f>
        <v>93080.62</v>
      </c>
      <c r="E663" s="197">
        <f>+IF(ISERROR(VLOOKUP($B663,Insumos!$C:$G,5,FALSE)),"",VLOOKUP($B663,Insumos!$C:$G,5,FALSE))</f>
        <v>50</v>
      </c>
      <c r="F663" s="195" t="str">
        <f>+IF(ISERROR(VLOOKUP($B663,Insumos!$C:$G,4,FALSE)),"",VLOOKUP($B663,Insumos!$C:$G,4,FALSE))</f>
        <v>PORCION</v>
      </c>
      <c r="G663" s="225">
        <v>1.0</v>
      </c>
      <c r="H663" s="196">
        <f t="shared" si="26"/>
        <v>1861.61</v>
      </c>
    </row>
    <row r="664">
      <c r="A664" s="53">
        <v>7.0</v>
      </c>
      <c r="B664" s="195" t="s">
        <v>361</v>
      </c>
      <c r="C664" s="195" t="str">
        <f>+IF(ISERROR(VLOOKUP($B664,Insumos!$C:$G,3,FALSE)),"",VLOOKUP($B664,Insumos!$C:$G,3,FALSE))</f>
        <v>PORCION</v>
      </c>
      <c r="D664" s="196">
        <f>+IF(ISERROR(VLOOKUP($B664,Insumos!$C:$G,2,FALSE)),"",VLOOKUP($B664,Insumos!$C:$G,2,FALSE))</f>
        <v>45140.62</v>
      </c>
      <c r="E664" s="197">
        <f>+IF(ISERROR(VLOOKUP($B664,Insumos!$C:$G,5,FALSE)),"",VLOOKUP($B664,Insumos!$C:$G,5,FALSE))</f>
        <v>55</v>
      </c>
      <c r="F664" s="195" t="str">
        <f>+IF(ISERROR(VLOOKUP($B664,Insumos!$C:$G,4,FALSE)),"",VLOOKUP($B664,Insumos!$C:$G,4,FALSE))</f>
        <v>PORCION</v>
      </c>
      <c r="G664" s="225"/>
      <c r="H664" s="196">
        <f t="shared" si="26"/>
        <v>0</v>
      </c>
    </row>
    <row r="665">
      <c r="A665" s="53">
        <v>8.0</v>
      </c>
      <c r="B665" s="55" t="s">
        <v>401</v>
      </c>
      <c r="C665" s="55" t="str">
        <f>+IF(ISERROR(VLOOKUP($B665,Insumos!$C:$G,3,FALSE)),"",VLOOKUP($B665,Insumos!$C:$G,3,FALSE))</f>
        <v>UNIDAD</v>
      </c>
      <c r="D665" s="56">
        <f>+IF(ISERROR(VLOOKUP($B665,Insumos!$C:$G,2,FALSE)),"",VLOOKUP($B665,Insumos!$C:$G,2,FALSE))</f>
        <v>30</v>
      </c>
      <c r="E665" s="57">
        <f>+IF(ISERROR(VLOOKUP($B665,Insumos!$C:$G,5,FALSE)),"",VLOOKUP($B665,Insumos!$C:$G,5,FALSE))</f>
        <v>1</v>
      </c>
      <c r="F665" s="55" t="str">
        <f>+IF(ISERROR(VLOOKUP($B665,Insumos!$C:$G,4,FALSE)),"",VLOOKUP($B665,Insumos!$C:$G,4,FALSE))</f>
        <v>UNIDAD</v>
      </c>
      <c r="G665" s="146">
        <v>1.0</v>
      </c>
      <c r="H665" s="56">
        <f t="shared" si="26"/>
        <v>30</v>
      </c>
    </row>
    <row r="666">
      <c r="A666" s="53">
        <v>9.0</v>
      </c>
      <c r="B666" s="55" t="s">
        <v>400</v>
      </c>
      <c r="C666" s="55" t="str">
        <f>+IF(ISERROR(VLOOKUP($B666,Insumos!$C:$G,3,FALSE)),"",VLOOKUP($B666,Insumos!$C:$G,3,FALSE))</f>
        <v>UNIDAD</v>
      </c>
      <c r="D666" s="56">
        <f>+IF(ISERROR(VLOOKUP($B666,Insumos!$C:$G,2,FALSE)),"",VLOOKUP($B666,Insumos!$C:$G,2,FALSE))</f>
        <v>330</v>
      </c>
      <c r="E666" s="57">
        <f>+IF(ISERROR(VLOOKUP($B666,Insumos!$C:$G,5,FALSE)),"",VLOOKUP($B666,Insumos!$C:$G,5,FALSE))</f>
        <v>1</v>
      </c>
      <c r="F666" s="55" t="str">
        <f>+IF(ISERROR(VLOOKUP($B666,Insumos!$C:$G,4,FALSE)),"",VLOOKUP($B666,Insumos!$C:$G,4,FALSE))</f>
        <v>UNIDAD</v>
      </c>
      <c r="G666" s="146">
        <v>1.0</v>
      </c>
      <c r="H666" s="56">
        <f t="shared" si="26"/>
        <v>330</v>
      </c>
    </row>
    <row r="667">
      <c r="A667" s="53">
        <v>10.0</v>
      </c>
      <c r="B667" s="55" t="s">
        <v>410</v>
      </c>
      <c r="C667" s="55" t="str">
        <f>+IF(ISERROR(VLOOKUP($B667,Insumos!$C:$G,3,FALSE)),"",VLOOKUP($B667,Insumos!$C:$G,3,FALSE))</f>
        <v>UNIDAD</v>
      </c>
      <c r="D667" s="56">
        <f>+IF(ISERROR(VLOOKUP($B667,Insumos!$C:$G,2,FALSE)),"",VLOOKUP($B667,Insumos!$C:$G,2,FALSE))</f>
        <v>25</v>
      </c>
      <c r="E667" s="57">
        <f>+IF(ISERROR(VLOOKUP($B667,Insumos!$C:$G,5,FALSE)),"",VLOOKUP($B667,Insumos!$C:$G,5,FALSE))</f>
        <v>1</v>
      </c>
      <c r="F667" s="55" t="str">
        <f>+IF(ISERROR(VLOOKUP($B667,Insumos!$C:$G,4,FALSE)),"",VLOOKUP($B667,Insumos!$C:$G,4,FALSE))</f>
        <v>UNIDAD</v>
      </c>
      <c r="G667" s="141">
        <v>2.0</v>
      </c>
      <c r="H667" s="56">
        <f t="shared" si="26"/>
        <v>50</v>
      </c>
    </row>
    <row r="668">
      <c r="A668" s="53">
        <v>11.0</v>
      </c>
      <c r="B668" s="55"/>
      <c r="C668" s="55" t="str">
        <f>+IF(ISERROR(VLOOKUP($B668,Insumos!$C:$G,3,FALSE)),"",VLOOKUP($B668,Insumos!$C:$G,3,FALSE))</f>
        <v/>
      </c>
      <c r="D668" s="56" t="str">
        <f>+IF(ISERROR(VLOOKUP($B668,Insumos!$C:$G,2,FALSE)),"",VLOOKUP($B668,Insumos!$C:$G,2,FALSE))</f>
        <v/>
      </c>
      <c r="E668" s="57" t="str">
        <f>+IF(ISERROR(VLOOKUP($B668,Insumos!$C:$G,5,FALSE)),"",VLOOKUP($B668,Insumos!$C:$G,5,FALSE))</f>
        <v/>
      </c>
      <c r="F668" s="55" t="str">
        <f>+IF(ISERROR(VLOOKUP($B668,Insumos!$C:$G,4,FALSE)),"",VLOOKUP($B668,Insumos!$C:$G,4,FALSE))</f>
        <v/>
      </c>
      <c r="G668" s="146"/>
      <c r="H668" s="56">
        <f t="shared" si="26"/>
        <v>0</v>
      </c>
    </row>
    <row r="669">
      <c r="A669" s="53">
        <v>12.0</v>
      </c>
      <c r="B669" s="55"/>
      <c r="C669" s="55" t="str">
        <f>+IF(ISERROR(VLOOKUP($B669,Insumos!$C:$G,3,FALSE)),"",VLOOKUP($B669,Insumos!$C:$G,3,FALSE))</f>
        <v/>
      </c>
      <c r="D669" s="56" t="str">
        <f>+IF(ISERROR(VLOOKUP($B669,Insumos!$C:$G,2,FALSE)),"",VLOOKUP($B669,Insumos!$C:$G,2,FALSE))</f>
        <v/>
      </c>
      <c r="E669" s="57" t="str">
        <f>+IF(ISERROR(VLOOKUP($B669,Insumos!$C:$G,5,FALSE)),"",VLOOKUP($B669,Insumos!$C:$G,5,FALSE))</f>
        <v/>
      </c>
      <c r="F669" s="55" t="str">
        <f>+IF(ISERROR(VLOOKUP($B669,Insumos!$C:$G,4,FALSE)),"",VLOOKUP($B669,Insumos!$C:$G,4,FALSE))</f>
        <v/>
      </c>
      <c r="G669" s="146"/>
      <c r="H669" s="56">
        <f t="shared" si="26"/>
        <v>0</v>
      </c>
    </row>
    <row r="670">
      <c r="A670" s="53">
        <v>13.0</v>
      </c>
      <c r="B670" s="55"/>
      <c r="C670" s="55" t="str">
        <f>+IF(ISERROR(VLOOKUP($B670,Insumos!$C:$G,3,FALSE)),"",VLOOKUP($B670,Insumos!$C:$G,3,FALSE))</f>
        <v/>
      </c>
      <c r="D670" s="56" t="str">
        <f>+IF(ISERROR(VLOOKUP($B670,Insumos!$C:$G,2,FALSE)),"",VLOOKUP($B670,Insumos!$C:$G,2,FALSE))</f>
        <v/>
      </c>
      <c r="E670" s="57" t="str">
        <f>+IF(ISERROR(VLOOKUP($B670,Insumos!$C:$G,5,FALSE)),"",VLOOKUP($B670,Insumos!$C:$G,5,FALSE))</f>
        <v/>
      </c>
      <c r="F670" s="55" t="str">
        <f>+IF(ISERROR(VLOOKUP($B670,Insumos!$C:$G,4,FALSE)),"",VLOOKUP($B670,Insumos!$C:$G,4,FALSE))</f>
        <v/>
      </c>
      <c r="G670" s="147"/>
      <c r="H670" s="56">
        <f t="shared" si="26"/>
        <v>0</v>
      </c>
    </row>
    <row r="671">
      <c r="A671" s="42"/>
      <c r="B671" s="140"/>
      <c r="C671" s="41"/>
      <c r="D671" s="44"/>
      <c r="E671" s="45"/>
      <c r="F671" s="41"/>
      <c r="G671" s="67" t="s">
        <v>566</v>
      </c>
      <c r="H671" s="68">
        <f>+SUM(H658:H670)</f>
        <v>3395.06</v>
      </c>
    </row>
    <row r="672">
      <c r="A672" s="42"/>
      <c r="B672" s="140"/>
      <c r="C672" s="41"/>
      <c r="D672" s="44"/>
      <c r="E672" s="45"/>
      <c r="F672" s="41"/>
      <c r="G672" s="67" t="s">
        <v>569</v>
      </c>
      <c r="H672" s="142">
        <f>+H671/10</f>
        <v>339.506</v>
      </c>
    </row>
    <row r="673">
      <c r="A673" s="42"/>
      <c r="B673" s="140"/>
      <c r="C673" s="41"/>
      <c r="D673" s="44"/>
      <c r="E673" s="45"/>
      <c r="F673" s="41"/>
      <c r="G673" s="67" t="s">
        <v>570</v>
      </c>
      <c r="H673" s="143">
        <f>(H671+H672)*1.19</f>
        <v>4444.13354</v>
      </c>
    </row>
    <row r="674">
      <c r="A674" s="42"/>
      <c r="B674" s="140"/>
      <c r="C674" s="41"/>
      <c r="D674" s="44"/>
      <c r="E674" s="45"/>
      <c r="F674" s="41"/>
      <c r="G674" s="67" t="s">
        <v>571</v>
      </c>
      <c r="H674" s="144">
        <f>+H673/H675</f>
        <v>0.3067034879</v>
      </c>
    </row>
    <row r="675">
      <c r="A675" s="42"/>
      <c r="B675" s="140"/>
      <c r="C675" s="41"/>
      <c r="D675" s="44"/>
      <c r="E675" s="45"/>
      <c r="F675" s="41"/>
      <c r="G675" s="67" t="s">
        <v>572</v>
      </c>
      <c r="H675" s="145">
        <f>SUM(13990+500)</f>
        <v>14490</v>
      </c>
    </row>
    <row r="676">
      <c r="B676" s="473"/>
    </row>
    <row r="677">
      <c r="B677" s="473"/>
    </row>
    <row r="678">
      <c r="A678" s="138" t="s">
        <v>562</v>
      </c>
      <c r="B678" s="139" t="s">
        <v>1176</v>
      </c>
      <c r="C678" s="34"/>
      <c r="D678" s="35"/>
      <c r="E678" s="36"/>
      <c r="F678" s="37"/>
      <c r="G678" s="38"/>
      <c r="H678" s="35"/>
    </row>
    <row r="679">
      <c r="A679" s="42"/>
      <c r="B679" s="140"/>
      <c r="C679" s="42"/>
      <c r="D679" s="44"/>
      <c r="E679" s="45"/>
      <c r="F679" s="42"/>
      <c r="G679" s="46"/>
      <c r="H679" s="44"/>
    </row>
    <row r="680">
      <c r="A680" s="48" t="s">
        <v>476</v>
      </c>
      <c r="B680" s="48" t="s">
        <v>477</v>
      </c>
      <c r="C680" s="48" t="s">
        <v>478</v>
      </c>
      <c r="D680" s="49" t="s">
        <v>564</v>
      </c>
      <c r="E680" s="50" t="s">
        <v>10</v>
      </c>
      <c r="F680" s="48" t="s">
        <v>480</v>
      </c>
      <c r="G680" s="51" t="s">
        <v>481</v>
      </c>
      <c r="H680" s="49" t="s">
        <v>565</v>
      </c>
    </row>
    <row r="681">
      <c r="A681" s="53">
        <v>1.0</v>
      </c>
      <c r="B681" s="55" t="s">
        <v>168</v>
      </c>
      <c r="C681" s="55" t="str">
        <f>+IF(ISERROR(VLOOKUP($B681,Insumos!$C:$G,3,FALSE)),"",VLOOKUP($B681,Insumos!$C:$G,3,FALSE))</f>
        <v>GRAMOS</v>
      </c>
      <c r="D681" s="56">
        <f>+IF(ISERROR(VLOOKUP($B681,Insumos!$C:$G,2,FALSE)),"",VLOOKUP($B681,Insumos!$C:$G,2,FALSE))</f>
        <v>1681</v>
      </c>
      <c r="E681" s="57">
        <f>+IF(ISERROR(VLOOKUP($B681,Insumos!$C:$G,5,FALSE)),"",VLOOKUP($B681,Insumos!$C:$G,5,FALSE))</f>
        <v>800</v>
      </c>
      <c r="F681" s="55" t="str">
        <f>+IF(ISERROR(VLOOKUP($B681,Insumos!$C:$G,4,FALSE)),"",VLOOKUP($B681,Insumos!$C:$G,4,FALSE))</f>
        <v>GRAMOS</v>
      </c>
      <c r="G681" s="141">
        <v>60.0</v>
      </c>
      <c r="H681" s="56">
        <f t="shared" ref="H681:H694" si="27">IF(ISERROR(ROUND(+D681/E681*G681,2)),0,ROUND(+D681/E681*G681,2))</f>
        <v>126.08</v>
      </c>
    </row>
    <row r="682">
      <c r="A682" s="53">
        <v>2.0</v>
      </c>
      <c r="B682" s="55" t="s">
        <v>265</v>
      </c>
      <c r="C682" s="55" t="str">
        <f>+IF(ISERROR(VLOOKUP($B682,Insumos!$C:$G,3,FALSE)),"",VLOOKUP($B682,Insumos!$C:$G,3,FALSE))</f>
        <v>GRAMOS</v>
      </c>
      <c r="D682" s="56">
        <f>+IF(ISERROR(VLOOKUP($B682,Insumos!$C:$G,2,FALSE)),"",VLOOKUP($B682,Insumos!$C:$G,2,FALSE))</f>
        <v>5866</v>
      </c>
      <c r="E682" s="57">
        <f>+IF(ISERROR(VLOOKUP($B682,Insumos!$C:$G,5,FALSE)),"",VLOOKUP($B682,Insumos!$C:$G,5,FALSE))</f>
        <v>1000</v>
      </c>
      <c r="F682" s="55" t="str">
        <f>+IF(ISERROR(VLOOKUP($B682,Insumos!$C:$G,4,FALSE)),"",VLOOKUP($B682,Insumos!$C:$G,4,FALSE))</f>
        <v>GRAMOS</v>
      </c>
      <c r="G682" s="141">
        <v>50.0</v>
      </c>
      <c r="H682" s="56">
        <f t="shared" si="27"/>
        <v>293.3</v>
      </c>
    </row>
    <row r="683">
      <c r="A683" s="53">
        <v>3.0</v>
      </c>
      <c r="B683" s="55" t="s">
        <v>384</v>
      </c>
      <c r="C683" s="55" t="str">
        <f>+IF(ISERROR(VLOOKUP($B683,Insumos!$C:$G,3,FALSE)),"",VLOOKUP($B683,Insumos!$C:$G,3,FALSE))</f>
        <v>GRAMOS</v>
      </c>
      <c r="D683" s="56">
        <f>+IF(ISERROR(VLOOKUP($B683,Insumos!$C:$G,2,FALSE)),"",VLOOKUP($B683,Insumos!$C:$G,2,FALSE))</f>
        <v>6521</v>
      </c>
      <c r="E683" s="57">
        <f>+IF(ISERROR(VLOOKUP($B683,Insumos!$C:$G,5,FALSE)),"",VLOOKUP($B683,Insumos!$C:$G,5,FALSE))</f>
        <v>1000</v>
      </c>
      <c r="F683" s="55" t="str">
        <f>+IF(ISERROR(VLOOKUP($B683,Insumos!$C:$G,4,FALSE)),"",VLOOKUP($B683,Insumos!$C:$G,4,FALSE))</f>
        <v>GRAMOS</v>
      </c>
      <c r="G683" s="141">
        <v>20.0</v>
      </c>
      <c r="H683" s="56">
        <f t="shared" si="27"/>
        <v>130.42</v>
      </c>
    </row>
    <row r="684">
      <c r="A684" s="53">
        <v>4.0</v>
      </c>
      <c r="B684" s="55" t="s">
        <v>60</v>
      </c>
      <c r="C684" s="55" t="str">
        <f>+IF(ISERROR(VLOOKUP($B684,Insumos!$C:$G,3,FALSE)),"",VLOOKUP($B684,Insumos!$C:$G,3,FALSE))</f>
        <v>GRAMOS</v>
      </c>
      <c r="D684" s="56">
        <f>+IF(ISERROR(VLOOKUP($B684,Insumos!$C:$G,2,FALSE)),"",VLOOKUP($B684,Insumos!$C:$G,2,FALSE))</f>
        <v>1770</v>
      </c>
      <c r="E684" s="57">
        <f>+IF(ISERROR(VLOOKUP($B684,Insumos!$C:$G,5,FALSE)),"",VLOOKUP($B684,Insumos!$C:$G,5,FALSE))</f>
        <v>400</v>
      </c>
      <c r="F684" s="55" t="str">
        <f>+IF(ISERROR(VLOOKUP($B684,Insumos!$C:$G,4,FALSE)),"",VLOOKUP($B684,Insumos!$C:$G,4,FALSE))</f>
        <v>GRAMOS</v>
      </c>
      <c r="G684" s="141">
        <v>40.0</v>
      </c>
      <c r="H684" s="56">
        <f t="shared" si="27"/>
        <v>177</v>
      </c>
    </row>
    <row r="685">
      <c r="A685" s="53">
        <v>5.0</v>
      </c>
      <c r="B685" s="467" t="s">
        <v>372</v>
      </c>
      <c r="C685" s="55" t="str">
        <f>+IF(ISERROR(VLOOKUP($B685,Insumos!$C:$G,3,FALSE)),"",VLOOKUP($B685,Insumos!$C:$G,3,FALSE))</f>
        <v>PORCION</v>
      </c>
      <c r="D685" s="56">
        <f>+IF(ISERROR(VLOOKUP($B685,Insumos!$C:$G,2,FALSE)),"",VLOOKUP($B685,Insumos!$C:$G,2,FALSE))</f>
        <v>376.57</v>
      </c>
      <c r="E685" s="57">
        <f>+IF(ISERROR(VLOOKUP($B685,Insumos!$C:$G,5,FALSE)),"",VLOOKUP($B685,Insumos!$C:$G,5,FALSE))</f>
        <v>1</v>
      </c>
      <c r="F685" s="55" t="str">
        <f>+IF(ISERROR(VLOOKUP($B685,Insumos!$C:$G,4,FALSE)),"",VLOOKUP($B685,Insumos!$C:$G,4,FALSE))</f>
        <v>PORCION</v>
      </c>
      <c r="G685" s="141">
        <v>1.0</v>
      </c>
      <c r="H685" s="56">
        <f t="shared" si="27"/>
        <v>376.57</v>
      </c>
    </row>
    <row r="686">
      <c r="A686" s="53">
        <v>6.0</v>
      </c>
      <c r="B686" s="195" t="s">
        <v>363</v>
      </c>
      <c r="C686" s="195" t="str">
        <f>+IF(ISERROR(VLOOKUP($B686,Insumos!$C:$G,3,FALSE)),"",VLOOKUP($B686,Insumos!$C:$G,3,FALSE))</f>
        <v>PORCION</v>
      </c>
      <c r="D686" s="196">
        <f>+IF(ISERROR(VLOOKUP($B686,Insumos!$C:$G,2,FALSE)),"",VLOOKUP($B686,Insumos!$C:$G,2,FALSE))</f>
        <v>93080.62</v>
      </c>
      <c r="E686" s="197">
        <f>+IF(ISERROR(VLOOKUP($B686,Insumos!$C:$G,5,FALSE)),"",VLOOKUP($B686,Insumos!$C:$G,5,FALSE))</f>
        <v>50</v>
      </c>
      <c r="F686" s="195" t="str">
        <f>+IF(ISERROR(VLOOKUP($B686,Insumos!$C:$G,4,FALSE)),"",VLOOKUP($B686,Insumos!$C:$G,4,FALSE))</f>
        <v>PORCION</v>
      </c>
      <c r="G686" s="225">
        <v>1.0</v>
      </c>
      <c r="H686" s="196">
        <f t="shared" si="27"/>
        <v>1861.61</v>
      </c>
    </row>
    <row r="687">
      <c r="A687" s="53">
        <v>7.0</v>
      </c>
      <c r="B687" s="195" t="s">
        <v>361</v>
      </c>
      <c r="C687" s="195" t="str">
        <f>+IF(ISERROR(VLOOKUP($B687,Insumos!$C:$G,3,FALSE)),"",VLOOKUP($B687,Insumos!$C:$G,3,FALSE))</f>
        <v>PORCION</v>
      </c>
      <c r="D687" s="196">
        <f>+IF(ISERROR(VLOOKUP($B687,Insumos!$C:$G,2,FALSE)),"",VLOOKUP($B687,Insumos!$C:$G,2,FALSE))</f>
        <v>45140.62</v>
      </c>
      <c r="E687" s="197">
        <f>+IF(ISERROR(VLOOKUP($B687,Insumos!$C:$G,5,FALSE)),"",VLOOKUP($B687,Insumos!$C:$G,5,FALSE))</f>
        <v>55</v>
      </c>
      <c r="F687" s="195" t="str">
        <f>+IF(ISERROR(VLOOKUP($B687,Insumos!$C:$G,4,FALSE)),"",VLOOKUP($B687,Insumos!$C:$G,4,FALSE))</f>
        <v>PORCION</v>
      </c>
      <c r="G687" s="225"/>
      <c r="H687" s="196">
        <f t="shared" si="27"/>
        <v>0</v>
      </c>
    </row>
    <row r="688">
      <c r="A688" s="53">
        <v>8.0</v>
      </c>
      <c r="B688" s="55" t="s">
        <v>399</v>
      </c>
      <c r="C688" s="55" t="str">
        <f>+IF(ISERROR(VLOOKUP($B688,Insumos!$C:$G,3,FALSE)),"",VLOOKUP($B688,Insumos!$C:$G,3,FALSE))</f>
        <v>PORCION</v>
      </c>
      <c r="D688" s="56">
        <f>+IF(ISERROR(VLOOKUP($B688,Insumos!$C:$G,2,FALSE)),"",VLOOKUP($B688,Insumos!$C:$G,2,FALSE))</f>
        <v>55.81</v>
      </c>
      <c r="E688" s="57">
        <f>+IF(ISERROR(VLOOKUP($B688,Insumos!$C:$G,5,FALSE)),"",VLOOKUP($B688,Insumos!$C:$G,5,FALSE))</f>
        <v>1</v>
      </c>
      <c r="F688" s="55" t="str">
        <f>+IF(ISERROR(VLOOKUP($B688,Insumos!$C:$G,4,FALSE)),"",VLOOKUP($B688,Insumos!$C:$G,4,FALSE))</f>
        <v>PORCION</v>
      </c>
      <c r="G688" s="147">
        <v>1.0</v>
      </c>
      <c r="H688" s="56">
        <f t="shared" si="27"/>
        <v>55.81</v>
      </c>
    </row>
    <row r="689">
      <c r="A689" s="53">
        <v>9.0</v>
      </c>
      <c r="B689" s="55" t="s">
        <v>401</v>
      </c>
      <c r="C689" s="55" t="str">
        <f>+IF(ISERROR(VLOOKUP($B689,Insumos!$C:$G,3,FALSE)),"",VLOOKUP($B689,Insumos!$C:$G,3,FALSE))</f>
        <v>UNIDAD</v>
      </c>
      <c r="D689" s="56">
        <f>+IF(ISERROR(VLOOKUP($B689,Insumos!$C:$G,2,FALSE)),"",VLOOKUP($B689,Insumos!$C:$G,2,FALSE))</f>
        <v>30</v>
      </c>
      <c r="E689" s="57">
        <f>+IF(ISERROR(VLOOKUP($B689,Insumos!$C:$G,5,FALSE)),"",VLOOKUP($B689,Insumos!$C:$G,5,FALSE))</f>
        <v>1</v>
      </c>
      <c r="F689" s="55" t="str">
        <f>+IF(ISERROR(VLOOKUP($B689,Insumos!$C:$G,4,FALSE)),"",VLOOKUP($B689,Insumos!$C:$G,4,FALSE))</f>
        <v>UNIDAD</v>
      </c>
      <c r="G689" s="141">
        <v>1.0</v>
      </c>
      <c r="H689" s="56">
        <f t="shared" si="27"/>
        <v>30</v>
      </c>
    </row>
    <row r="690">
      <c r="A690" s="53">
        <v>10.0</v>
      </c>
      <c r="B690" s="55" t="s">
        <v>400</v>
      </c>
      <c r="C690" s="55" t="str">
        <f>+IF(ISERROR(VLOOKUP($B690,Insumos!$C:$G,3,FALSE)),"",VLOOKUP($B690,Insumos!$C:$G,3,FALSE))</f>
        <v>UNIDAD</v>
      </c>
      <c r="D690" s="56">
        <f>+IF(ISERROR(VLOOKUP($B690,Insumos!$C:$G,2,FALSE)),"",VLOOKUP($B690,Insumos!$C:$G,2,FALSE))</f>
        <v>330</v>
      </c>
      <c r="E690" s="57">
        <f>+IF(ISERROR(VLOOKUP($B690,Insumos!$C:$G,5,FALSE)),"",VLOOKUP($B690,Insumos!$C:$G,5,FALSE))</f>
        <v>1</v>
      </c>
      <c r="F690" s="55" t="str">
        <f>+IF(ISERROR(VLOOKUP($B690,Insumos!$C:$G,4,FALSE)),"",VLOOKUP($B690,Insumos!$C:$G,4,FALSE))</f>
        <v>UNIDAD</v>
      </c>
      <c r="G690" s="141">
        <v>1.0</v>
      </c>
      <c r="H690" s="56">
        <f t="shared" si="27"/>
        <v>330</v>
      </c>
    </row>
    <row r="691">
      <c r="A691" s="53">
        <v>11.0</v>
      </c>
      <c r="B691" s="55" t="s">
        <v>435</v>
      </c>
      <c r="C691" s="55" t="str">
        <f>+IF(ISERROR(VLOOKUP($B691,Insumos!$C:$G,3,FALSE)),"",VLOOKUP($B691,Insumos!$C:$G,3,FALSE))</f>
        <v>UNIDAD</v>
      </c>
      <c r="D691" s="56">
        <f>+IF(ISERROR(VLOOKUP($B691,Insumos!$C:$G,2,FALSE)),"",VLOOKUP($B691,Insumos!$C:$G,2,FALSE))</f>
        <v>93</v>
      </c>
      <c r="E691" s="57">
        <f>+IF(ISERROR(VLOOKUP($B691,Insumos!$C:$G,5,FALSE)),"",VLOOKUP($B691,Insumos!$C:$G,5,FALSE))</f>
        <v>1</v>
      </c>
      <c r="F691" s="55" t="str">
        <f>+IF(ISERROR(VLOOKUP($B691,Insumos!$C:$G,4,FALSE)),"",VLOOKUP($B691,Insumos!$C:$G,4,FALSE))</f>
        <v>UNIDAD</v>
      </c>
      <c r="G691" s="141">
        <v>1.0</v>
      </c>
      <c r="H691" s="56">
        <f t="shared" si="27"/>
        <v>93</v>
      </c>
    </row>
    <row r="692">
      <c r="A692" s="53">
        <v>12.0</v>
      </c>
      <c r="B692" s="55" t="s">
        <v>436</v>
      </c>
      <c r="C692" s="55" t="str">
        <f>+IF(ISERROR(VLOOKUP($B692,Insumos!$C:$G,3,FALSE)),"",VLOOKUP($B692,Insumos!$C:$G,3,FALSE))</f>
        <v>UNIDAD</v>
      </c>
      <c r="D692" s="56">
        <f>+IF(ISERROR(VLOOKUP($B692,Insumos!$C:$G,2,FALSE)),"",VLOOKUP($B692,Insumos!$C:$G,2,FALSE))</f>
        <v>44</v>
      </c>
      <c r="E692" s="57">
        <f>+IF(ISERROR(VLOOKUP($B692,Insumos!$C:$G,5,FALSE)),"",VLOOKUP($B692,Insumos!$C:$G,5,FALSE))</f>
        <v>1</v>
      </c>
      <c r="F692" s="55" t="str">
        <f>+IF(ISERROR(VLOOKUP($B692,Insumos!$C:$G,4,FALSE)),"",VLOOKUP($B692,Insumos!$C:$G,4,FALSE))</f>
        <v>UNIDAD</v>
      </c>
      <c r="G692" s="141">
        <v>1.0</v>
      </c>
      <c r="H692" s="56">
        <f t="shared" si="27"/>
        <v>44</v>
      </c>
    </row>
    <row r="693">
      <c r="A693" s="53">
        <v>13.0</v>
      </c>
      <c r="B693" s="55" t="s">
        <v>315</v>
      </c>
      <c r="C693" s="55" t="str">
        <f>+IF(ISERROR(VLOOKUP($B693,Insumos!$C:$G,3,FALSE)),"",VLOOKUP($B693,Insumos!$C:$G,3,FALSE))</f>
        <v>UNIDAD</v>
      </c>
      <c r="D693" s="56">
        <f>+IF(ISERROR(VLOOKUP($B693,Insumos!$C:$G,2,FALSE)),"",VLOOKUP($B693,Insumos!$C:$G,2,FALSE))</f>
        <v>170</v>
      </c>
      <c r="E693" s="57">
        <f>+IF(ISERROR(VLOOKUP($B693,Insumos!$C:$G,5,FALSE)),"",VLOOKUP($B693,Insumos!$C:$G,5,FALSE))</f>
        <v>1</v>
      </c>
      <c r="F693" s="55" t="str">
        <f>+IF(ISERROR(VLOOKUP($B693,Insumos!$C:$G,4,FALSE)),"",VLOOKUP($B693,Insumos!$C:$G,4,FALSE))</f>
        <v>UNIDAD</v>
      </c>
      <c r="G693" s="141">
        <v>1.0</v>
      </c>
      <c r="H693" s="56">
        <f t="shared" si="27"/>
        <v>170</v>
      </c>
    </row>
    <row r="694">
      <c r="A694" s="53">
        <v>14.0</v>
      </c>
      <c r="B694" s="55" t="s">
        <v>410</v>
      </c>
      <c r="C694" s="55" t="str">
        <f>+IF(ISERROR(VLOOKUP($B694,Insumos!$C:$G,3,FALSE)),"",VLOOKUP($B694,Insumos!$C:$G,3,FALSE))</f>
        <v>UNIDAD</v>
      </c>
      <c r="D694" s="56">
        <f>+IF(ISERROR(VLOOKUP($B694,Insumos!$C:$G,2,FALSE)),"",VLOOKUP($B694,Insumos!$C:$G,2,FALSE))</f>
        <v>25</v>
      </c>
      <c r="E694" s="57">
        <f>+IF(ISERROR(VLOOKUP($B694,Insumos!$C:$G,5,FALSE)),"",VLOOKUP($B694,Insumos!$C:$G,5,FALSE))</f>
        <v>1</v>
      </c>
      <c r="F694" s="55" t="str">
        <f>+IF(ISERROR(VLOOKUP($B694,Insumos!$C:$G,4,FALSE)),"",VLOOKUP($B694,Insumos!$C:$G,4,FALSE))</f>
        <v>UNIDAD</v>
      </c>
      <c r="G694" s="141">
        <v>2.0</v>
      </c>
      <c r="H694" s="56">
        <f t="shared" si="27"/>
        <v>50</v>
      </c>
    </row>
    <row r="695">
      <c r="A695" s="42"/>
      <c r="B695" s="140"/>
      <c r="C695" s="41"/>
      <c r="D695" s="44"/>
      <c r="E695" s="45"/>
      <c r="F695" s="41"/>
      <c r="G695" s="67" t="s">
        <v>566</v>
      </c>
      <c r="H695" s="68">
        <f>+SUM(H681:H694)</f>
        <v>3737.79</v>
      </c>
    </row>
    <row r="696">
      <c r="A696" s="42"/>
      <c r="B696" s="140"/>
      <c r="C696" s="41"/>
      <c r="D696" s="44"/>
      <c r="E696" s="45"/>
      <c r="F696" s="41"/>
      <c r="G696" s="67" t="s">
        <v>569</v>
      </c>
      <c r="H696" s="142">
        <f>+H695/10</f>
        <v>373.779</v>
      </c>
    </row>
    <row r="697">
      <c r="A697" s="42"/>
      <c r="B697" s="140"/>
      <c r="C697" s="41"/>
      <c r="D697" s="44"/>
      <c r="E697" s="45"/>
      <c r="F697" s="41"/>
      <c r="G697" s="67" t="s">
        <v>570</v>
      </c>
      <c r="H697" s="143">
        <f>(H695+H696)*1.19</f>
        <v>4892.76711</v>
      </c>
    </row>
    <row r="698">
      <c r="A698" s="42"/>
      <c r="B698" s="140"/>
      <c r="C698" s="41"/>
      <c r="D698" s="44"/>
      <c r="E698" s="45"/>
      <c r="F698" s="41"/>
      <c r="G698" s="67" t="s">
        <v>571</v>
      </c>
      <c r="H698" s="144">
        <f>+H697/H699</f>
        <v>0.3061806702</v>
      </c>
    </row>
    <row r="699">
      <c r="A699" s="42"/>
      <c r="B699" s="140"/>
      <c r="C699" s="41"/>
      <c r="D699" s="44"/>
      <c r="E699" s="45"/>
      <c r="F699" s="41"/>
      <c r="G699" s="67" t="s">
        <v>572</v>
      </c>
      <c r="H699" s="145">
        <f>SUM(13990+1990)</f>
        <v>15980</v>
      </c>
    </row>
    <row r="700">
      <c r="B700" s="473"/>
    </row>
    <row r="701">
      <c r="B701" s="473"/>
    </row>
    <row r="702">
      <c r="B702" s="473"/>
    </row>
    <row r="703">
      <c r="B703" s="473"/>
    </row>
    <row r="704">
      <c r="A704" s="138" t="s">
        <v>562</v>
      </c>
      <c r="B704" s="139" t="s">
        <v>1177</v>
      </c>
      <c r="C704" s="34"/>
      <c r="D704" s="35"/>
      <c r="E704" s="36"/>
      <c r="F704" s="37"/>
      <c r="G704" s="38"/>
      <c r="H704" s="35"/>
    </row>
    <row r="705">
      <c r="A705" s="42"/>
      <c r="B705" s="140"/>
      <c r="C705" s="42"/>
      <c r="D705" s="44"/>
      <c r="E705" s="45"/>
      <c r="F705" s="42"/>
      <c r="G705" s="46"/>
      <c r="H705" s="44"/>
    </row>
    <row r="706">
      <c r="A706" s="48" t="s">
        <v>476</v>
      </c>
      <c r="B706" s="48" t="s">
        <v>477</v>
      </c>
      <c r="C706" s="48" t="s">
        <v>478</v>
      </c>
      <c r="D706" s="49" t="s">
        <v>564</v>
      </c>
      <c r="E706" s="50" t="s">
        <v>10</v>
      </c>
      <c r="F706" s="48" t="s">
        <v>480</v>
      </c>
      <c r="G706" s="51" t="s">
        <v>481</v>
      </c>
      <c r="H706" s="49" t="s">
        <v>565</v>
      </c>
    </row>
    <row r="707">
      <c r="A707" s="53">
        <v>1.0</v>
      </c>
      <c r="B707" s="55" t="s">
        <v>168</v>
      </c>
      <c r="C707" s="55" t="str">
        <f>+IF(ISERROR(VLOOKUP($B707,Insumos!$C:$G,3,FALSE)),"",VLOOKUP($B707,Insumos!$C:$G,3,FALSE))</f>
        <v>GRAMOS</v>
      </c>
      <c r="D707" s="56">
        <f>+IF(ISERROR(VLOOKUP($B707,Insumos!$C:$G,2,FALSE)),"",VLOOKUP($B707,Insumos!$C:$G,2,FALSE))</f>
        <v>1681</v>
      </c>
      <c r="E707" s="57">
        <f>+IF(ISERROR(VLOOKUP($B707,Insumos!$C:$G,5,FALSE)),"",VLOOKUP($B707,Insumos!$C:$G,5,FALSE))</f>
        <v>800</v>
      </c>
      <c r="F707" s="55" t="str">
        <f>+IF(ISERROR(VLOOKUP($B707,Insumos!$C:$G,4,FALSE)),"",VLOOKUP($B707,Insumos!$C:$G,4,FALSE))</f>
        <v>GRAMOS</v>
      </c>
      <c r="G707" s="141">
        <v>60.0</v>
      </c>
      <c r="H707" s="56">
        <f t="shared" ref="H707:H720" si="28">IF(ISERROR(ROUND(+D707/E707*G707,2)),0,ROUND(+D707/E707*G707,2))</f>
        <v>126.08</v>
      </c>
    </row>
    <row r="708">
      <c r="A708" s="53">
        <v>2.0</v>
      </c>
      <c r="B708" s="55" t="s">
        <v>265</v>
      </c>
      <c r="C708" s="55" t="str">
        <f>+IF(ISERROR(VLOOKUP($B708,Insumos!$C:$G,3,FALSE)),"",VLOOKUP($B708,Insumos!$C:$G,3,FALSE))</f>
        <v>GRAMOS</v>
      </c>
      <c r="D708" s="56">
        <f>+IF(ISERROR(VLOOKUP($B708,Insumos!$C:$G,2,FALSE)),"",VLOOKUP($B708,Insumos!$C:$G,2,FALSE))</f>
        <v>5866</v>
      </c>
      <c r="E708" s="57">
        <f>+IF(ISERROR(VLOOKUP($B708,Insumos!$C:$G,5,FALSE)),"",VLOOKUP($B708,Insumos!$C:$G,5,FALSE))</f>
        <v>1000</v>
      </c>
      <c r="F708" s="55" t="str">
        <f>+IF(ISERROR(VLOOKUP($B708,Insumos!$C:$G,4,FALSE)),"",VLOOKUP($B708,Insumos!$C:$G,4,FALSE))</f>
        <v>GRAMOS</v>
      </c>
      <c r="G708" s="141">
        <v>50.0</v>
      </c>
      <c r="H708" s="56">
        <f t="shared" si="28"/>
        <v>293.3</v>
      </c>
    </row>
    <row r="709">
      <c r="A709" s="53">
        <v>3.0</v>
      </c>
      <c r="B709" s="55" t="s">
        <v>384</v>
      </c>
      <c r="C709" s="55" t="str">
        <f>+IF(ISERROR(VLOOKUP($B709,Insumos!$C:$G,3,FALSE)),"",VLOOKUP($B709,Insumos!$C:$G,3,FALSE))</f>
        <v>GRAMOS</v>
      </c>
      <c r="D709" s="56">
        <f>+IF(ISERROR(VLOOKUP($B709,Insumos!$C:$G,2,FALSE)),"",VLOOKUP($B709,Insumos!$C:$G,2,FALSE))</f>
        <v>6521</v>
      </c>
      <c r="E709" s="57">
        <f>+IF(ISERROR(VLOOKUP($B709,Insumos!$C:$G,5,FALSE)),"",VLOOKUP($B709,Insumos!$C:$G,5,FALSE))</f>
        <v>1000</v>
      </c>
      <c r="F709" s="55" t="str">
        <f>+IF(ISERROR(VLOOKUP($B709,Insumos!$C:$G,4,FALSE)),"",VLOOKUP($B709,Insumos!$C:$G,4,FALSE))</f>
        <v>GRAMOS</v>
      </c>
      <c r="G709" s="141">
        <v>20.0</v>
      </c>
      <c r="H709" s="56">
        <f t="shared" si="28"/>
        <v>130.42</v>
      </c>
    </row>
    <row r="710">
      <c r="A710" s="53">
        <v>4.0</v>
      </c>
      <c r="B710" s="55" t="s">
        <v>60</v>
      </c>
      <c r="C710" s="55" t="str">
        <f>+IF(ISERROR(VLOOKUP($B710,Insumos!$C:$G,3,FALSE)),"",VLOOKUP($B710,Insumos!$C:$G,3,FALSE))</f>
        <v>GRAMOS</v>
      </c>
      <c r="D710" s="56">
        <f>+IF(ISERROR(VLOOKUP($B710,Insumos!$C:$G,2,FALSE)),"",VLOOKUP($B710,Insumos!$C:$G,2,FALSE))</f>
        <v>1770</v>
      </c>
      <c r="E710" s="57">
        <f>+IF(ISERROR(VLOOKUP($B710,Insumos!$C:$G,5,FALSE)),"",VLOOKUP($B710,Insumos!$C:$G,5,FALSE))</f>
        <v>400</v>
      </c>
      <c r="F710" s="55" t="str">
        <f>+IF(ISERROR(VLOOKUP($B710,Insumos!$C:$G,4,FALSE)),"",VLOOKUP($B710,Insumos!$C:$G,4,FALSE))</f>
        <v>GRAMOS</v>
      </c>
      <c r="G710" s="141">
        <v>40.0</v>
      </c>
      <c r="H710" s="56">
        <f t="shared" si="28"/>
        <v>177</v>
      </c>
    </row>
    <row r="711">
      <c r="A711" s="53">
        <v>5.0</v>
      </c>
      <c r="B711" s="467" t="s">
        <v>373</v>
      </c>
      <c r="C711" s="55" t="str">
        <f>+IF(ISERROR(VLOOKUP($B711,Insumos!$C:$G,3,FALSE)),"",VLOOKUP($B711,Insumos!$C:$G,3,FALSE))</f>
        <v>PORCION</v>
      </c>
      <c r="D711" s="56">
        <f>+IF(ISERROR(VLOOKUP($B711,Insumos!$C:$G,2,FALSE)),"",VLOOKUP($B711,Insumos!$C:$G,2,FALSE))</f>
        <v>909.14</v>
      </c>
      <c r="E711" s="57">
        <f>+IF(ISERROR(VLOOKUP($B711,Insumos!$C:$G,5,FALSE)),"",VLOOKUP($B711,Insumos!$C:$G,5,FALSE))</f>
        <v>1</v>
      </c>
      <c r="F711" s="55" t="str">
        <f>+IF(ISERROR(VLOOKUP($B711,Insumos!$C:$G,4,FALSE)),"",VLOOKUP($B711,Insumos!$C:$G,4,FALSE))</f>
        <v>PORCION</v>
      </c>
      <c r="G711" s="141">
        <v>1.0</v>
      </c>
      <c r="H711" s="56">
        <f t="shared" si="28"/>
        <v>909.14</v>
      </c>
    </row>
    <row r="712">
      <c r="A712" s="53">
        <v>6.0</v>
      </c>
      <c r="B712" s="195" t="s">
        <v>363</v>
      </c>
      <c r="C712" s="195" t="str">
        <f>+IF(ISERROR(VLOOKUP($B712,Insumos!$C:$G,3,FALSE)),"",VLOOKUP($B712,Insumos!$C:$G,3,FALSE))</f>
        <v>PORCION</v>
      </c>
      <c r="D712" s="196">
        <f>+IF(ISERROR(VLOOKUP($B712,Insumos!$C:$G,2,FALSE)),"",VLOOKUP($B712,Insumos!$C:$G,2,FALSE))</f>
        <v>93080.62</v>
      </c>
      <c r="E712" s="197">
        <f>+IF(ISERROR(VLOOKUP($B712,Insumos!$C:$G,5,FALSE)),"",VLOOKUP($B712,Insumos!$C:$G,5,FALSE))</f>
        <v>50</v>
      </c>
      <c r="F712" s="195" t="str">
        <f>+IF(ISERROR(VLOOKUP($B712,Insumos!$C:$G,4,FALSE)),"",VLOOKUP($B712,Insumos!$C:$G,4,FALSE))</f>
        <v>PORCION</v>
      </c>
      <c r="G712" s="225">
        <v>1.0</v>
      </c>
      <c r="H712" s="196">
        <f t="shared" si="28"/>
        <v>1861.61</v>
      </c>
    </row>
    <row r="713">
      <c r="A713" s="53">
        <v>7.0</v>
      </c>
      <c r="B713" s="195" t="s">
        <v>361</v>
      </c>
      <c r="C713" s="195" t="str">
        <f>+IF(ISERROR(VLOOKUP($B713,Insumos!$C:$G,3,FALSE)),"",VLOOKUP($B713,Insumos!$C:$G,3,FALSE))</f>
        <v>PORCION</v>
      </c>
      <c r="D713" s="196">
        <f>+IF(ISERROR(VLOOKUP($B713,Insumos!$C:$G,2,FALSE)),"",VLOOKUP($B713,Insumos!$C:$G,2,FALSE))</f>
        <v>45140.62</v>
      </c>
      <c r="E713" s="197">
        <f>+IF(ISERROR(VLOOKUP($B713,Insumos!$C:$G,5,FALSE)),"",VLOOKUP($B713,Insumos!$C:$G,5,FALSE))</f>
        <v>55</v>
      </c>
      <c r="F713" s="195" t="str">
        <f>+IF(ISERROR(VLOOKUP($B713,Insumos!$C:$G,4,FALSE)),"",VLOOKUP($B713,Insumos!$C:$G,4,FALSE))</f>
        <v>PORCION</v>
      </c>
      <c r="G713" s="225"/>
      <c r="H713" s="196">
        <f t="shared" si="28"/>
        <v>0</v>
      </c>
    </row>
    <row r="714">
      <c r="A714" s="53">
        <v>8.0</v>
      </c>
      <c r="B714" s="55" t="s">
        <v>399</v>
      </c>
      <c r="C714" s="55" t="str">
        <f>+IF(ISERROR(VLOOKUP($B714,Insumos!$C:$G,3,FALSE)),"",VLOOKUP($B714,Insumos!$C:$G,3,FALSE))</f>
        <v>PORCION</v>
      </c>
      <c r="D714" s="56">
        <f>+IF(ISERROR(VLOOKUP($B714,Insumos!$C:$G,2,FALSE)),"",VLOOKUP($B714,Insumos!$C:$G,2,FALSE))</f>
        <v>55.81</v>
      </c>
      <c r="E714" s="57">
        <f>+IF(ISERROR(VLOOKUP($B714,Insumos!$C:$G,5,FALSE)),"",VLOOKUP($B714,Insumos!$C:$G,5,FALSE))</f>
        <v>1</v>
      </c>
      <c r="F714" s="55" t="str">
        <f>+IF(ISERROR(VLOOKUP($B714,Insumos!$C:$G,4,FALSE)),"",VLOOKUP($B714,Insumos!$C:$G,4,FALSE))</f>
        <v>PORCION</v>
      </c>
      <c r="G714" s="147">
        <v>1.0</v>
      </c>
      <c r="H714" s="56">
        <f t="shared" si="28"/>
        <v>55.81</v>
      </c>
    </row>
    <row r="715">
      <c r="A715" s="53">
        <v>9.0</v>
      </c>
      <c r="B715" s="55" t="s">
        <v>401</v>
      </c>
      <c r="C715" s="55" t="str">
        <f>+IF(ISERROR(VLOOKUP($B715,Insumos!$C:$G,3,FALSE)),"",VLOOKUP($B715,Insumos!$C:$G,3,FALSE))</f>
        <v>UNIDAD</v>
      </c>
      <c r="D715" s="56">
        <f>+IF(ISERROR(VLOOKUP($B715,Insumos!$C:$G,2,FALSE)),"",VLOOKUP($B715,Insumos!$C:$G,2,FALSE))</f>
        <v>30</v>
      </c>
      <c r="E715" s="57">
        <f>+IF(ISERROR(VLOOKUP($B715,Insumos!$C:$G,5,FALSE)),"",VLOOKUP($B715,Insumos!$C:$G,5,FALSE))</f>
        <v>1</v>
      </c>
      <c r="F715" s="55" t="str">
        <f>+IF(ISERROR(VLOOKUP($B715,Insumos!$C:$G,4,FALSE)),"",VLOOKUP($B715,Insumos!$C:$G,4,FALSE))</f>
        <v>UNIDAD</v>
      </c>
      <c r="G715" s="141">
        <v>1.0</v>
      </c>
      <c r="H715" s="56">
        <f t="shared" si="28"/>
        <v>30</v>
      </c>
    </row>
    <row r="716">
      <c r="A716" s="53">
        <v>10.0</v>
      </c>
      <c r="B716" s="55" t="s">
        <v>400</v>
      </c>
      <c r="C716" s="55" t="str">
        <f>+IF(ISERROR(VLOOKUP($B716,Insumos!$C:$G,3,FALSE)),"",VLOOKUP($B716,Insumos!$C:$G,3,FALSE))</f>
        <v>UNIDAD</v>
      </c>
      <c r="D716" s="56">
        <f>+IF(ISERROR(VLOOKUP($B716,Insumos!$C:$G,2,FALSE)),"",VLOOKUP($B716,Insumos!$C:$G,2,FALSE))</f>
        <v>330</v>
      </c>
      <c r="E716" s="57">
        <f>+IF(ISERROR(VLOOKUP($B716,Insumos!$C:$G,5,FALSE)),"",VLOOKUP($B716,Insumos!$C:$G,5,FALSE))</f>
        <v>1</v>
      </c>
      <c r="F716" s="55" t="str">
        <f>+IF(ISERROR(VLOOKUP($B716,Insumos!$C:$G,4,FALSE)),"",VLOOKUP($B716,Insumos!$C:$G,4,FALSE))</f>
        <v>UNIDAD</v>
      </c>
      <c r="G716" s="141">
        <v>1.0</v>
      </c>
      <c r="H716" s="56">
        <f t="shared" si="28"/>
        <v>330</v>
      </c>
    </row>
    <row r="717">
      <c r="A717" s="53">
        <v>11.0</v>
      </c>
      <c r="B717" s="55" t="s">
        <v>435</v>
      </c>
      <c r="C717" s="55" t="str">
        <f>+IF(ISERROR(VLOOKUP($B717,Insumos!$C:$G,3,FALSE)),"",VLOOKUP($B717,Insumos!$C:$G,3,FALSE))</f>
        <v>UNIDAD</v>
      </c>
      <c r="D717" s="56">
        <f>+IF(ISERROR(VLOOKUP($B717,Insumos!$C:$G,2,FALSE)),"",VLOOKUP($B717,Insumos!$C:$G,2,FALSE))</f>
        <v>93</v>
      </c>
      <c r="E717" s="57">
        <f>+IF(ISERROR(VLOOKUP($B717,Insumos!$C:$G,5,FALSE)),"",VLOOKUP($B717,Insumos!$C:$G,5,FALSE))</f>
        <v>1</v>
      </c>
      <c r="F717" s="55" t="str">
        <f>+IF(ISERROR(VLOOKUP($B717,Insumos!$C:$G,4,FALSE)),"",VLOOKUP($B717,Insumos!$C:$G,4,FALSE))</f>
        <v>UNIDAD</v>
      </c>
      <c r="G717" s="141">
        <v>1.0</v>
      </c>
      <c r="H717" s="56">
        <f t="shared" si="28"/>
        <v>93</v>
      </c>
    </row>
    <row r="718">
      <c r="A718" s="53">
        <v>12.0</v>
      </c>
      <c r="B718" s="55" t="s">
        <v>436</v>
      </c>
      <c r="C718" s="55" t="str">
        <f>+IF(ISERROR(VLOOKUP($B718,Insumos!$C:$G,3,FALSE)),"",VLOOKUP($B718,Insumos!$C:$G,3,FALSE))</f>
        <v>UNIDAD</v>
      </c>
      <c r="D718" s="56">
        <f>+IF(ISERROR(VLOOKUP($B718,Insumos!$C:$G,2,FALSE)),"",VLOOKUP($B718,Insumos!$C:$G,2,FALSE))</f>
        <v>44</v>
      </c>
      <c r="E718" s="57">
        <f>+IF(ISERROR(VLOOKUP($B718,Insumos!$C:$G,5,FALSE)),"",VLOOKUP($B718,Insumos!$C:$G,5,FALSE))</f>
        <v>1</v>
      </c>
      <c r="F718" s="55" t="str">
        <f>+IF(ISERROR(VLOOKUP($B718,Insumos!$C:$G,4,FALSE)),"",VLOOKUP($B718,Insumos!$C:$G,4,FALSE))</f>
        <v>UNIDAD</v>
      </c>
      <c r="G718" s="141">
        <v>1.0</v>
      </c>
      <c r="H718" s="56">
        <f t="shared" si="28"/>
        <v>44</v>
      </c>
    </row>
    <row r="719">
      <c r="A719" s="53">
        <v>13.0</v>
      </c>
      <c r="B719" s="55" t="s">
        <v>410</v>
      </c>
      <c r="C719" s="55" t="str">
        <f>+IF(ISERROR(VLOOKUP($B719,Insumos!$C:$G,3,FALSE)),"",VLOOKUP($B719,Insumos!$C:$G,3,FALSE))</f>
        <v>UNIDAD</v>
      </c>
      <c r="D719" s="56">
        <f>+IF(ISERROR(VLOOKUP($B719,Insumos!$C:$G,2,FALSE)),"",VLOOKUP($B719,Insumos!$C:$G,2,FALSE))</f>
        <v>25</v>
      </c>
      <c r="E719" s="57">
        <f>+IF(ISERROR(VLOOKUP($B719,Insumos!$C:$G,5,FALSE)),"",VLOOKUP($B719,Insumos!$C:$G,5,FALSE))</f>
        <v>1</v>
      </c>
      <c r="F719" s="55" t="str">
        <f>+IF(ISERROR(VLOOKUP($B719,Insumos!$C:$G,4,FALSE)),"",VLOOKUP($B719,Insumos!$C:$G,4,FALSE))</f>
        <v>UNIDAD</v>
      </c>
      <c r="G719" s="141">
        <v>2.0</v>
      </c>
      <c r="H719" s="56">
        <f t="shared" si="28"/>
        <v>50</v>
      </c>
    </row>
    <row r="720">
      <c r="A720" s="53">
        <v>14.0</v>
      </c>
      <c r="B720" s="55"/>
      <c r="C720" s="55" t="str">
        <f>+IF(ISERROR(VLOOKUP($B720,Insumos!$C:$G,3,FALSE)),"",VLOOKUP($B720,Insumos!$C:$G,3,FALSE))</f>
        <v/>
      </c>
      <c r="D720" s="56" t="str">
        <f>+IF(ISERROR(VLOOKUP($B720,Insumos!$C:$G,2,FALSE)),"",VLOOKUP($B720,Insumos!$C:$G,2,FALSE))</f>
        <v/>
      </c>
      <c r="E720" s="57" t="str">
        <f>+IF(ISERROR(VLOOKUP($B720,Insumos!$C:$G,5,FALSE)),"",VLOOKUP($B720,Insumos!$C:$G,5,FALSE))</f>
        <v/>
      </c>
      <c r="F720" s="55" t="str">
        <f>+IF(ISERROR(VLOOKUP($B720,Insumos!$C:$G,4,FALSE)),"",VLOOKUP($B720,Insumos!$C:$G,4,FALSE))</f>
        <v/>
      </c>
      <c r="G720" s="141">
        <v>1.0</v>
      </c>
      <c r="H720" s="56">
        <f t="shared" si="28"/>
        <v>0</v>
      </c>
    </row>
    <row r="721">
      <c r="A721" s="42"/>
      <c r="B721" s="140"/>
      <c r="C721" s="41"/>
      <c r="D721" s="44"/>
      <c r="E721" s="45"/>
      <c r="F721" s="41"/>
      <c r="G721" s="67" t="s">
        <v>566</v>
      </c>
      <c r="H721" s="68">
        <f>+SUM(H707:H720)</f>
        <v>4100.36</v>
      </c>
    </row>
    <row r="722">
      <c r="A722" s="42"/>
      <c r="B722" s="140"/>
      <c r="C722" s="41"/>
      <c r="D722" s="44"/>
      <c r="E722" s="45"/>
      <c r="F722" s="41"/>
      <c r="G722" s="67" t="s">
        <v>569</v>
      </c>
      <c r="H722" s="142">
        <f>+H721/10</f>
        <v>410.036</v>
      </c>
    </row>
    <row r="723">
      <c r="A723" s="42"/>
      <c r="B723" s="140"/>
      <c r="C723" s="41"/>
      <c r="D723" s="44"/>
      <c r="E723" s="45"/>
      <c r="F723" s="41"/>
      <c r="G723" s="67" t="s">
        <v>570</v>
      </c>
      <c r="H723" s="143">
        <f>(H721+H722)*1.19</f>
        <v>5367.37124</v>
      </c>
    </row>
    <row r="724">
      <c r="A724" s="42"/>
      <c r="B724" s="140"/>
      <c r="C724" s="41"/>
      <c r="D724" s="44"/>
      <c r="E724" s="45"/>
      <c r="F724" s="41"/>
      <c r="G724" s="67" t="s">
        <v>571</v>
      </c>
      <c r="H724" s="144">
        <f>+H723/H725</f>
        <v>0.3160996019</v>
      </c>
    </row>
    <row r="725">
      <c r="A725" s="42"/>
      <c r="B725" s="140"/>
      <c r="C725" s="41"/>
      <c r="D725" s="44"/>
      <c r="E725" s="45"/>
      <c r="F725" s="41"/>
      <c r="G725" s="67" t="s">
        <v>572</v>
      </c>
      <c r="H725" s="145">
        <f>SUM(13990+2990)</f>
        <v>16980</v>
      </c>
    </row>
    <row r="726">
      <c r="B726" s="473"/>
    </row>
    <row r="727">
      <c r="B727" s="473"/>
    </row>
    <row r="728">
      <c r="A728" s="138" t="s">
        <v>562</v>
      </c>
      <c r="B728" s="139" t="s">
        <v>1178</v>
      </c>
      <c r="C728" s="34"/>
      <c r="D728" s="35"/>
      <c r="E728" s="36"/>
      <c r="F728" s="37"/>
      <c r="G728" s="38"/>
      <c r="H728" s="35"/>
    </row>
    <row r="729">
      <c r="A729" s="42"/>
      <c r="B729" s="140"/>
      <c r="C729" s="42"/>
      <c r="D729" s="44"/>
      <c r="E729" s="45"/>
      <c r="F729" s="42"/>
      <c r="G729" s="46"/>
      <c r="H729" s="44"/>
    </row>
    <row r="730">
      <c r="A730" s="48" t="s">
        <v>476</v>
      </c>
      <c r="B730" s="48" t="s">
        <v>477</v>
      </c>
      <c r="C730" s="48" t="s">
        <v>478</v>
      </c>
      <c r="D730" s="49" t="s">
        <v>564</v>
      </c>
      <c r="E730" s="50" t="s">
        <v>10</v>
      </c>
      <c r="F730" s="48" t="s">
        <v>480</v>
      </c>
      <c r="G730" s="51" t="s">
        <v>481</v>
      </c>
      <c r="H730" s="49" t="s">
        <v>565</v>
      </c>
    </row>
    <row r="731">
      <c r="A731" s="53">
        <v>1.0</v>
      </c>
      <c r="B731" s="55" t="s">
        <v>168</v>
      </c>
      <c r="C731" s="55" t="str">
        <f>+IF(ISERROR(VLOOKUP($B731,Insumos!$C:$G,3,FALSE)),"",VLOOKUP($B731,Insumos!$C:$G,3,FALSE))</f>
        <v>GRAMOS</v>
      </c>
      <c r="D731" s="56">
        <f>+IF(ISERROR(VLOOKUP($B731,Insumos!$C:$G,2,FALSE)),"",VLOOKUP($B731,Insumos!$C:$G,2,FALSE))</f>
        <v>1681</v>
      </c>
      <c r="E731" s="57">
        <f>+IF(ISERROR(VLOOKUP($B731,Insumos!$C:$G,5,FALSE)),"",VLOOKUP($B731,Insumos!$C:$G,5,FALSE))</f>
        <v>800</v>
      </c>
      <c r="F731" s="55" t="str">
        <f>+IF(ISERROR(VLOOKUP($B731,Insumos!$C:$G,4,FALSE)),"",VLOOKUP($B731,Insumos!$C:$G,4,FALSE))</f>
        <v>GRAMOS</v>
      </c>
      <c r="G731" s="141">
        <v>60.0</v>
      </c>
      <c r="H731" s="56">
        <f t="shared" ref="H731:H744" si="29">IF(ISERROR(ROUND(+D731/E731*G731,2)),0,ROUND(+D731/E731*G731,2))</f>
        <v>126.08</v>
      </c>
    </row>
    <row r="732">
      <c r="A732" s="53">
        <v>2.0</v>
      </c>
      <c r="B732" s="55" t="s">
        <v>265</v>
      </c>
      <c r="C732" s="55" t="str">
        <f>+IF(ISERROR(VLOOKUP($B732,Insumos!$C:$G,3,FALSE)),"",VLOOKUP($B732,Insumos!$C:$G,3,FALSE))</f>
        <v>GRAMOS</v>
      </c>
      <c r="D732" s="56">
        <f>+IF(ISERROR(VLOOKUP($B732,Insumos!$C:$G,2,FALSE)),"",VLOOKUP($B732,Insumos!$C:$G,2,FALSE))</f>
        <v>5866</v>
      </c>
      <c r="E732" s="57">
        <f>+IF(ISERROR(VLOOKUP($B732,Insumos!$C:$G,5,FALSE)),"",VLOOKUP($B732,Insumos!$C:$G,5,FALSE))</f>
        <v>1000</v>
      </c>
      <c r="F732" s="55" t="str">
        <f>+IF(ISERROR(VLOOKUP($B732,Insumos!$C:$G,4,FALSE)),"",VLOOKUP($B732,Insumos!$C:$G,4,FALSE))</f>
        <v>GRAMOS</v>
      </c>
      <c r="G732" s="141">
        <v>50.0</v>
      </c>
      <c r="H732" s="56">
        <f t="shared" si="29"/>
        <v>293.3</v>
      </c>
    </row>
    <row r="733">
      <c r="A733" s="53">
        <v>3.0</v>
      </c>
      <c r="B733" s="55" t="s">
        <v>385</v>
      </c>
      <c r="C733" s="55" t="str">
        <f>+IF(ISERROR(VLOOKUP($B733,Insumos!$C:$G,3,FALSE)),"",VLOOKUP($B733,Insumos!$C:$G,3,FALSE))</f>
        <v>GRAMOS</v>
      </c>
      <c r="D733" s="56">
        <f>+IF(ISERROR(VLOOKUP($B733,Insumos!$C:$G,2,FALSE)),"",VLOOKUP($B733,Insumos!$C:$G,2,FALSE))</f>
        <v>2500</v>
      </c>
      <c r="E733" s="57">
        <f>+IF(ISERROR(VLOOKUP($B733,Insumos!$C:$G,5,FALSE)),"",VLOOKUP($B733,Insumos!$C:$G,5,FALSE))</f>
        <v>1000</v>
      </c>
      <c r="F733" s="55" t="str">
        <f>+IF(ISERROR(VLOOKUP($B733,Insumos!$C:$G,4,FALSE)),"",VLOOKUP($B733,Insumos!$C:$G,4,FALSE))</f>
        <v>GRAMOS</v>
      </c>
      <c r="G733" s="141">
        <v>20.0</v>
      </c>
      <c r="H733" s="56">
        <f t="shared" si="29"/>
        <v>50</v>
      </c>
    </row>
    <row r="734">
      <c r="A734" s="53">
        <v>4.0</v>
      </c>
      <c r="B734" s="55" t="s">
        <v>100</v>
      </c>
      <c r="C734" s="55" t="str">
        <f>+IF(ISERROR(VLOOKUP($B734,Insumos!$C:$G,3,FALSE)),"",VLOOKUP($B734,Insumos!$C:$G,3,FALSE))</f>
        <v>GRAMOS</v>
      </c>
      <c r="D734" s="56">
        <f>+IF(ISERROR(VLOOKUP($B734,Insumos!$C:$G,2,FALSE)),"",VLOOKUP($B734,Insumos!$C:$G,2,FALSE))</f>
        <v>2900</v>
      </c>
      <c r="E734" s="57">
        <f>+IF(ISERROR(VLOOKUP($B734,Insumos!$C:$G,5,FALSE)),"",VLOOKUP($B734,Insumos!$C:$G,5,FALSE))</f>
        <v>1000</v>
      </c>
      <c r="F734" s="55" t="str">
        <f>+IF(ISERROR(VLOOKUP($B734,Insumos!$C:$G,4,FALSE)),"",VLOOKUP($B734,Insumos!$C:$G,4,FALSE))</f>
        <v>GRAMOS</v>
      </c>
      <c r="G734" s="141">
        <v>15.0</v>
      </c>
      <c r="H734" s="56">
        <f t="shared" si="29"/>
        <v>43.5</v>
      </c>
    </row>
    <row r="735">
      <c r="A735" s="53">
        <v>5.0</v>
      </c>
      <c r="B735" s="55" t="s">
        <v>383</v>
      </c>
      <c r="C735" s="55" t="str">
        <f>+IF(ISERROR(VLOOKUP($B735,Insumos!$C:$G,3,FALSE)),"",VLOOKUP($B735,Insumos!$C:$G,3,FALSE))</f>
        <v>GRAMOS</v>
      </c>
      <c r="D735" s="56">
        <f>+IF(ISERROR(VLOOKUP($B735,Insumos!$C:$G,2,FALSE)),"",VLOOKUP($B735,Insumos!$C:$G,2,FALSE))</f>
        <v>5790</v>
      </c>
      <c r="E735" s="57">
        <f>+IF(ISERROR(VLOOKUP($B735,Insumos!$C:$G,5,FALSE)),"",VLOOKUP($B735,Insumos!$C:$G,5,FALSE))</f>
        <v>3000</v>
      </c>
      <c r="F735" s="55" t="str">
        <f>+IF(ISERROR(VLOOKUP($B735,Insumos!$C:$G,4,FALSE)),"",VLOOKUP($B735,Insumos!$C:$G,4,FALSE))</f>
        <v>GRAMOS</v>
      </c>
      <c r="G735" s="141">
        <v>15.0</v>
      </c>
      <c r="H735" s="56">
        <f t="shared" si="29"/>
        <v>28.95</v>
      </c>
    </row>
    <row r="736">
      <c r="A736" s="53">
        <v>6.0</v>
      </c>
      <c r="B736" s="467" t="s">
        <v>370</v>
      </c>
      <c r="C736" s="55" t="str">
        <f>+IF(ISERROR(VLOOKUP($B736,Insumos!$C:$G,3,FALSE)),"",VLOOKUP($B736,Insumos!$C:$G,3,FALSE))</f>
        <v>PORCION</v>
      </c>
      <c r="D736" s="56">
        <f>+IF(ISERROR(VLOOKUP($B736,Insumos!$C:$G,2,FALSE)),"",VLOOKUP($B736,Insumos!$C:$G,2,FALSE))</f>
        <v>1793.34</v>
      </c>
      <c r="E736" s="57">
        <f>+IF(ISERROR(VLOOKUP($B736,Insumos!$C:$G,5,FALSE)),"",VLOOKUP($B736,Insumos!$C:$G,5,FALSE))</f>
        <v>4</v>
      </c>
      <c r="F736" s="55" t="str">
        <f>+IF(ISERROR(VLOOKUP($B736,Insumos!$C:$G,4,FALSE)),"",VLOOKUP($B736,Insumos!$C:$G,4,FALSE))</f>
        <v>PORCION</v>
      </c>
      <c r="G736" s="141">
        <v>0.0</v>
      </c>
      <c r="H736" s="56">
        <f t="shared" si="29"/>
        <v>0</v>
      </c>
    </row>
    <row r="737">
      <c r="A737" s="53">
        <v>7.0</v>
      </c>
      <c r="B737" s="195" t="s">
        <v>363</v>
      </c>
      <c r="C737" s="195" t="str">
        <f>+IF(ISERROR(VLOOKUP($B737,Insumos!$C:$G,3,FALSE)),"",VLOOKUP($B737,Insumos!$C:$G,3,FALSE))</f>
        <v>PORCION</v>
      </c>
      <c r="D737" s="196">
        <f>+IF(ISERROR(VLOOKUP($B737,Insumos!$C:$G,2,FALSE)),"",VLOOKUP($B737,Insumos!$C:$G,2,FALSE))</f>
        <v>93080.62</v>
      </c>
      <c r="E737" s="197">
        <f>+IF(ISERROR(VLOOKUP($B737,Insumos!$C:$G,5,FALSE)),"",VLOOKUP($B737,Insumos!$C:$G,5,FALSE))</f>
        <v>50</v>
      </c>
      <c r="F737" s="195" t="str">
        <f>+IF(ISERROR(VLOOKUP($B737,Insumos!$C:$G,4,FALSE)),"",VLOOKUP($B737,Insumos!$C:$G,4,FALSE))</f>
        <v>PORCION</v>
      </c>
      <c r="G737" s="225">
        <v>1.0</v>
      </c>
      <c r="H737" s="196">
        <f t="shared" si="29"/>
        <v>1861.61</v>
      </c>
    </row>
    <row r="738">
      <c r="A738" s="53">
        <v>8.0</v>
      </c>
      <c r="B738" s="195" t="s">
        <v>361</v>
      </c>
      <c r="C738" s="195" t="str">
        <f>+IF(ISERROR(VLOOKUP($B738,Insumos!$C:$G,3,FALSE)),"",VLOOKUP($B738,Insumos!$C:$G,3,FALSE))</f>
        <v>PORCION</v>
      </c>
      <c r="D738" s="196">
        <f>+IF(ISERROR(VLOOKUP($B738,Insumos!$C:$G,2,FALSE)),"",VLOOKUP($B738,Insumos!$C:$G,2,FALSE))</f>
        <v>45140.62</v>
      </c>
      <c r="E738" s="197">
        <f>+IF(ISERROR(VLOOKUP($B738,Insumos!$C:$G,5,FALSE)),"",VLOOKUP($B738,Insumos!$C:$G,5,FALSE))</f>
        <v>55</v>
      </c>
      <c r="F738" s="195" t="str">
        <f>+IF(ISERROR(VLOOKUP($B738,Insumos!$C:$G,4,FALSE)),"",VLOOKUP($B738,Insumos!$C:$G,4,FALSE))</f>
        <v>PORCION</v>
      </c>
      <c r="G738" s="470"/>
      <c r="H738" s="196">
        <f t="shared" si="29"/>
        <v>0</v>
      </c>
    </row>
    <row r="739">
      <c r="A739" s="53">
        <v>9.0</v>
      </c>
      <c r="B739" s="55" t="s">
        <v>401</v>
      </c>
      <c r="C739" s="55" t="str">
        <f>+IF(ISERROR(VLOOKUP($B739,Insumos!$C:$G,3,FALSE)),"",VLOOKUP($B739,Insumos!$C:$G,3,FALSE))</f>
        <v>UNIDAD</v>
      </c>
      <c r="D739" s="56">
        <f>+IF(ISERROR(VLOOKUP($B739,Insumos!$C:$G,2,FALSE)),"",VLOOKUP($B739,Insumos!$C:$G,2,FALSE))</f>
        <v>30</v>
      </c>
      <c r="E739" s="57">
        <f>+IF(ISERROR(VLOOKUP($B739,Insumos!$C:$G,5,FALSE)),"",VLOOKUP($B739,Insumos!$C:$G,5,FALSE))</f>
        <v>1</v>
      </c>
      <c r="F739" s="55" t="str">
        <f>+IF(ISERROR(VLOOKUP($B739,Insumos!$C:$G,4,FALSE)),"",VLOOKUP($B739,Insumos!$C:$G,4,FALSE))</f>
        <v>UNIDAD</v>
      </c>
      <c r="G739" s="141">
        <v>1.0</v>
      </c>
      <c r="H739" s="56">
        <f t="shared" si="29"/>
        <v>30</v>
      </c>
    </row>
    <row r="740">
      <c r="A740" s="53">
        <v>10.0</v>
      </c>
      <c r="B740" s="55" t="s">
        <v>400</v>
      </c>
      <c r="C740" s="55" t="str">
        <f>+IF(ISERROR(VLOOKUP($B740,Insumos!$C:$G,3,FALSE)),"",VLOOKUP($B740,Insumos!$C:$G,3,FALSE))</f>
        <v>UNIDAD</v>
      </c>
      <c r="D740" s="56">
        <f>+IF(ISERROR(VLOOKUP($B740,Insumos!$C:$G,2,FALSE)),"",VLOOKUP($B740,Insumos!$C:$G,2,FALSE))</f>
        <v>330</v>
      </c>
      <c r="E740" s="57">
        <f>+IF(ISERROR(VLOOKUP($B740,Insumos!$C:$G,5,FALSE)),"",VLOOKUP($B740,Insumos!$C:$G,5,FALSE))</f>
        <v>1</v>
      </c>
      <c r="F740" s="55" t="str">
        <f>+IF(ISERROR(VLOOKUP($B740,Insumos!$C:$G,4,FALSE)),"",VLOOKUP($B740,Insumos!$C:$G,4,FALSE))</f>
        <v>UNIDAD</v>
      </c>
      <c r="G740" s="141">
        <v>1.0</v>
      </c>
      <c r="H740" s="56">
        <f t="shared" si="29"/>
        <v>330</v>
      </c>
    </row>
    <row r="741">
      <c r="A741" s="53">
        <v>11.0</v>
      </c>
      <c r="B741" s="55" t="s">
        <v>435</v>
      </c>
      <c r="C741" s="55" t="str">
        <f>+IF(ISERROR(VLOOKUP($B741,Insumos!$C:$G,3,FALSE)),"",VLOOKUP($B741,Insumos!$C:$G,3,FALSE))</f>
        <v>UNIDAD</v>
      </c>
      <c r="D741" s="56">
        <f>+IF(ISERROR(VLOOKUP($B741,Insumos!$C:$G,2,FALSE)),"",VLOOKUP($B741,Insumos!$C:$G,2,FALSE))</f>
        <v>93</v>
      </c>
      <c r="E741" s="57">
        <f>+IF(ISERROR(VLOOKUP($B741,Insumos!$C:$G,5,FALSE)),"",VLOOKUP($B741,Insumos!$C:$G,5,FALSE))</f>
        <v>1</v>
      </c>
      <c r="F741" s="55" t="str">
        <f>+IF(ISERROR(VLOOKUP($B741,Insumos!$C:$G,4,FALSE)),"",VLOOKUP($B741,Insumos!$C:$G,4,FALSE))</f>
        <v>UNIDAD</v>
      </c>
      <c r="G741" s="141">
        <v>1.0</v>
      </c>
      <c r="H741" s="56">
        <f t="shared" si="29"/>
        <v>93</v>
      </c>
    </row>
    <row r="742">
      <c r="A742" s="53">
        <v>12.0</v>
      </c>
      <c r="B742" s="55" t="s">
        <v>436</v>
      </c>
      <c r="C742" s="55" t="str">
        <f>+IF(ISERROR(VLOOKUP($B742,Insumos!$C:$G,3,FALSE)),"",VLOOKUP($B742,Insumos!$C:$G,3,FALSE))</f>
        <v>UNIDAD</v>
      </c>
      <c r="D742" s="56">
        <f>+IF(ISERROR(VLOOKUP($B742,Insumos!$C:$G,2,FALSE)),"",VLOOKUP($B742,Insumos!$C:$G,2,FALSE))</f>
        <v>44</v>
      </c>
      <c r="E742" s="57">
        <f>+IF(ISERROR(VLOOKUP($B742,Insumos!$C:$G,5,FALSE)),"",VLOOKUP($B742,Insumos!$C:$G,5,FALSE))</f>
        <v>1</v>
      </c>
      <c r="F742" s="55" t="str">
        <f>+IF(ISERROR(VLOOKUP($B742,Insumos!$C:$G,4,FALSE)),"",VLOOKUP($B742,Insumos!$C:$G,4,FALSE))</f>
        <v>UNIDAD</v>
      </c>
      <c r="G742" s="141">
        <v>1.0</v>
      </c>
      <c r="H742" s="56">
        <f t="shared" si="29"/>
        <v>44</v>
      </c>
    </row>
    <row r="743">
      <c r="A743" s="53">
        <v>13.0</v>
      </c>
      <c r="B743" s="55" t="s">
        <v>315</v>
      </c>
      <c r="C743" s="55" t="str">
        <f>+IF(ISERROR(VLOOKUP($B743,Insumos!$C:$G,3,FALSE)),"",VLOOKUP($B743,Insumos!$C:$G,3,FALSE))</f>
        <v>UNIDAD</v>
      </c>
      <c r="D743" s="56">
        <f>+IF(ISERROR(VLOOKUP($B743,Insumos!$C:$G,2,FALSE)),"",VLOOKUP($B743,Insumos!$C:$G,2,FALSE))</f>
        <v>170</v>
      </c>
      <c r="E743" s="57">
        <f>+IF(ISERROR(VLOOKUP($B743,Insumos!$C:$G,5,FALSE)),"",VLOOKUP($B743,Insumos!$C:$G,5,FALSE))</f>
        <v>1</v>
      </c>
      <c r="F743" s="55" t="str">
        <f>+IF(ISERROR(VLOOKUP($B743,Insumos!$C:$G,4,FALSE)),"",VLOOKUP($B743,Insumos!$C:$G,4,FALSE))</f>
        <v>UNIDAD</v>
      </c>
      <c r="G743" s="141">
        <v>1.0</v>
      </c>
      <c r="H743" s="56">
        <f t="shared" si="29"/>
        <v>170</v>
      </c>
    </row>
    <row r="744">
      <c r="A744" s="53">
        <v>14.0</v>
      </c>
      <c r="B744" s="55" t="s">
        <v>410</v>
      </c>
      <c r="C744" s="55" t="str">
        <f>+IF(ISERROR(VLOOKUP($B744,Insumos!$C:$G,3,FALSE)),"",VLOOKUP($B744,Insumos!$C:$G,3,FALSE))</f>
        <v>UNIDAD</v>
      </c>
      <c r="D744" s="56">
        <f>+IF(ISERROR(VLOOKUP($B744,Insumos!$C:$G,2,FALSE)),"",VLOOKUP($B744,Insumos!$C:$G,2,FALSE))</f>
        <v>25</v>
      </c>
      <c r="E744" s="57">
        <f>+IF(ISERROR(VLOOKUP($B744,Insumos!$C:$G,5,FALSE)),"",VLOOKUP($B744,Insumos!$C:$G,5,FALSE))</f>
        <v>1</v>
      </c>
      <c r="F744" s="55" t="str">
        <f>+IF(ISERROR(VLOOKUP($B744,Insumos!$C:$G,4,FALSE)),"",VLOOKUP($B744,Insumos!$C:$G,4,FALSE))</f>
        <v>UNIDAD</v>
      </c>
      <c r="G744" s="141">
        <v>2.0</v>
      </c>
      <c r="H744" s="56">
        <f t="shared" si="29"/>
        <v>50</v>
      </c>
    </row>
    <row r="745">
      <c r="A745" s="42"/>
      <c r="B745" s="140"/>
      <c r="C745" s="41"/>
      <c r="D745" s="44"/>
      <c r="E745" s="45"/>
      <c r="F745" s="41"/>
      <c r="G745" s="67" t="s">
        <v>566</v>
      </c>
      <c r="H745" s="68">
        <f>+SUM(H731:H744)</f>
        <v>3120.44</v>
      </c>
    </row>
    <row r="746">
      <c r="A746" s="42"/>
      <c r="B746" s="140"/>
      <c r="C746" s="41"/>
      <c r="D746" s="44"/>
      <c r="E746" s="45"/>
      <c r="F746" s="41"/>
      <c r="G746" s="67" t="s">
        <v>569</v>
      </c>
      <c r="H746" s="142">
        <f>+H745/10</f>
        <v>312.044</v>
      </c>
    </row>
    <row r="747">
      <c r="A747" s="42"/>
      <c r="B747" s="140"/>
      <c r="C747" s="41"/>
      <c r="D747" s="44"/>
      <c r="E747" s="45"/>
      <c r="F747" s="41"/>
      <c r="G747" s="67" t="s">
        <v>570</v>
      </c>
      <c r="H747" s="143">
        <f>(H745+H746)*1.19</f>
        <v>4084.65596</v>
      </c>
    </row>
    <row r="748">
      <c r="A748" s="42"/>
      <c r="B748" s="140"/>
      <c r="C748" s="41"/>
      <c r="D748" s="44"/>
      <c r="E748" s="45"/>
      <c r="F748" s="41"/>
      <c r="G748" s="67" t="s">
        <v>571</v>
      </c>
      <c r="H748" s="144">
        <f>+H747/H749</f>
        <v>0.2605010179</v>
      </c>
    </row>
    <row r="749">
      <c r="A749" s="42"/>
      <c r="B749" s="140"/>
      <c r="C749" s="41"/>
      <c r="D749" s="44"/>
      <c r="E749" s="45"/>
      <c r="F749" s="41"/>
      <c r="G749" s="67" t="s">
        <v>572</v>
      </c>
      <c r="H749" s="145">
        <f>SUM(13990+1690)</f>
        <v>15680</v>
      </c>
    </row>
    <row r="750">
      <c r="B750" s="473"/>
    </row>
    <row r="751">
      <c r="B751" s="473"/>
    </row>
    <row r="752">
      <c r="B752" s="473"/>
    </row>
    <row r="753">
      <c r="A753" s="138" t="s">
        <v>562</v>
      </c>
      <c r="B753" s="139" t="s">
        <v>1179</v>
      </c>
      <c r="C753" s="34"/>
      <c r="D753" s="35"/>
      <c r="E753" s="36"/>
      <c r="F753" s="37"/>
      <c r="G753" s="38"/>
      <c r="H753" s="35"/>
    </row>
    <row r="754">
      <c r="A754" s="42"/>
      <c r="B754" s="140"/>
      <c r="C754" s="42"/>
      <c r="D754" s="44"/>
      <c r="E754" s="45"/>
      <c r="F754" s="42"/>
      <c r="G754" s="46"/>
      <c r="H754" s="44"/>
    </row>
    <row r="755">
      <c r="A755" s="48" t="s">
        <v>476</v>
      </c>
      <c r="B755" s="48" t="s">
        <v>477</v>
      </c>
      <c r="C755" s="48" t="s">
        <v>478</v>
      </c>
      <c r="D755" s="49" t="s">
        <v>564</v>
      </c>
      <c r="E755" s="50" t="s">
        <v>10</v>
      </c>
      <c r="F755" s="48" t="s">
        <v>480</v>
      </c>
      <c r="G755" s="51" t="s">
        <v>481</v>
      </c>
      <c r="H755" s="49" t="s">
        <v>565</v>
      </c>
    </row>
    <row r="756">
      <c r="A756" s="53">
        <v>1.0</v>
      </c>
      <c r="B756" s="55" t="s">
        <v>168</v>
      </c>
      <c r="C756" s="55" t="str">
        <f>+IF(ISERROR(VLOOKUP($B756,Insumos!$C:$G,3,FALSE)),"",VLOOKUP($B756,Insumos!$C:$G,3,FALSE))</f>
        <v>GRAMOS</v>
      </c>
      <c r="D756" s="56">
        <f>+IF(ISERROR(VLOOKUP($B756,Insumos!$C:$G,2,FALSE)),"",VLOOKUP($B756,Insumos!$C:$G,2,FALSE))</f>
        <v>1681</v>
      </c>
      <c r="E756" s="57">
        <f>+IF(ISERROR(VLOOKUP($B756,Insumos!$C:$G,5,FALSE)),"",VLOOKUP($B756,Insumos!$C:$G,5,FALSE))</f>
        <v>800</v>
      </c>
      <c r="F756" s="55" t="str">
        <f>+IF(ISERROR(VLOOKUP($B756,Insumos!$C:$G,4,FALSE)),"",VLOOKUP($B756,Insumos!$C:$G,4,FALSE))</f>
        <v>GRAMOS</v>
      </c>
      <c r="G756" s="141">
        <v>60.0</v>
      </c>
      <c r="H756" s="56">
        <f t="shared" ref="H756:H768" si="30">IF(ISERROR(ROUND(+D756/E756*G756,2)),0,ROUND(+D756/E756*G756,2))</f>
        <v>126.08</v>
      </c>
    </row>
    <row r="757">
      <c r="A757" s="53">
        <v>2.0</v>
      </c>
      <c r="B757" s="55" t="s">
        <v>265</v>
      </c>
      <c r="C757" s="55" t="str">
        <f>+IF(ISERROR(VLOOKUP($B757,Insumos!$C:$G,3,FALSE)),"",VLOOKUP($B757,Insumos!$C:$G,3,FALSE))</f>
        <v>GRAMOS</v>
      </c>
      <c r="D757" s="56">
        <f>+IF(ISERROR(VLOOKUP($B757,Insumos!$C:$G,2,FALSE)),"",VLOOKUP($B757,Insumos!$C:$G,2,FALSE))</f>
        <v>5866</v>
      </c>
      <c r="E757" s="57">
        <f>+IF(ISERROR(VLOOKUP($B757,Insumos!$C:$G,5,FALSE)),"",VLOOKUP($B757,Insumos!$C:$G,5,FALSE))</f>
        <v>1000</v>
      </c>
      <c r="F757" s="55" t="str">
        <f>+IF(ISERROR(VLOOKUP($B757,Insumos!$C:$G,4,FALSE)),"",VLOOKUP($B757,Insumos!$C:$G,4,FALSE))</f>
        <v>GRAMOS</v>
      </c>
      <c r="G757" s="141">
        <v>50.0</v>
      </c>
      <c r="H757" s="56">
        <f t="shared" si="30"/>
        <v>293.3</v>
      </c>
    </row>
    <row r="758">
      <c r="A758" s="53">
        <v>3.0</v>
      </c>
      <c r="B758" s="55" t="s">
        <v>385</v>
      </c>
      <c r="C758" s="55" t="str">
        <f>+IF(ISERROR(VLOOKUP($B758,Insumos!$C:$G,3,FALSE)),"",VLOOKUP($B758,Insumos!$C:$G,3,FALSE))</f>
        <v>GRAMOS</v>
      </c>
      <c r="D758" s="56">
        <f>+IF(ISERROR(VLOOKUP($B758,Insumos!$C:$G,2,FALSE)),"",VLOOKUP($B758,Insumos!$C:$G,2,FALSE))</f>
        <v>2500</v>
      </c>
      <c r="E758" s="57">
        <f>+IF(ISERROR(VLOOKUP($B758,Insumos!$C:$G,5,FALSE)),"",VLOOKUP($B758,Insumos!$C:$G,5,FALSE))</f>
        <v>1000</v>
      </c>
      <c r="F758" s="55" t="str">
        <f>+IF(ISERROR(VLOOKUP($B758,Insumos!$C:$G,4,FALSE)),"",VLOOKUP($B758,Insumos!$C:$G,4,FALSE))</f>
        <v>GRAMOS</v>
      </c>
      <c r="G758" s="141">
        <v>20.0</v>
      </c>
      <c r="H758" s="56">
        <f t="shared" si="30"/>
        <v>50</v>
      </c>
    </row>
    <row r="759">
      <c r="A759" s="53">
        <v>4.0</v>
      </c>
      <c r="B759" s="55" t="s">
        <v>100</v>
      </c>
      <c r="C759" s="55" t="str">
        <f>+IF(ISERROR(VLOOKUP($B759,Insumos!$C:$G,3,FALSE)),"",VLOOKUP($B759,Insumos!$C:$G,3,FALSE))</f>
        <v>GRAMOS</v>
      </c>
      <c r="D759" s="56">
        <f>+IF(ISERROR(VLOOKUP($B759,Insumos!$C:$G,2,FALSE)),"",VLOOKUP($B759,Insumos!$C:$G,2,FALSE))</f>
        <v>2900</v>
      </c>
      <c r="E759" s="57">
        <f>+IF(ISERROR(VLOOKUP($B759,Insumos!$C:$G,5,FALSE)),"",VLOOKUP($B759,Insumos!$C:$G,5,FALSE))</f>
        <v>1000</v>
      </c>
      <c r="F759" s="55" t="str">
        <f>+IF(ISERROR(VLOOKUP($B759,Insumos!$C:$G,4,FALSE)),"",VLOOKUP($B759,Insumos!$C:$G,4,FALSE))</f>
        <v>GRAMOS</v>
      </c>
      <c r="G759" s="141">
        <v>15.0</v>
      </c>
      <c r="H759" s="56">
        <f t="shared" si="30"/>
        <v>43.5</v>
      </c>
    </row>
    <row r="760">
      <c r="A760" s="53">
        <v>5.0</v>
      </c>
      <c r="B760" s="55" t="s">
        <v>383</v>
      </c>
      <c r="C760" s="55" t="str">
        <f>+IF(ISERROR(VLOOKUP($B760,Insumos!$C:$G,3,FALSE)),"",VLOOKUP($B760,Insumos!$C:$G,3,FALSE))</f>
        <v>GRAMOS</v>
      </c>
      <c r="D760" s="56">
        <f>+IF(ISERROR(VLOOKUP($B760,Insumos!$C:$G,2,FALSE)),"",VLOOKUP($B760,Insumos!$C:$G,2,FALSE))</f>
        <v>5790</v>
      </c>
      <c r="E760" s="57">
        <f>+IF(ISERROR(VLOOKUP($B760,Insumos!$C:$G,5,FALSE)),"",VLOOKUP($B760,Insumos!$C:$G,5,FALSE))</f>
        <v>3000</v>
      </c>
      <c r="F760" s="55" t="str">
        <f>+IF(ISERROR(VLOOKUP($B760,Insumos!$C:$G,4,FALSE)),"",VLOOKUP($B760,Insumos!$C:$G,4,FALSE))</f>
        <v>GRAMOS</v>
      </c>
      <c r="G760" s="141">
        <v>15.0</v>
      </c>
      <c r="H760" s="56">
        <f t="shared" si="30"/>
        <v>28.95</v>
      </c>
    </row>
    <row r="761">
      <c r="A761" s="53">
        <v>6.0</v>
      </c>
      <c r="B761" s="467" t="s">
        <v>375</v>
      </c>
      <c r="C761" s="55" t="str">
        <f>+IF(ISERROR(VLOOKUP($B761,Insumos!$C:$G,3,FALSE)),"",VLOOKUP($B761,Insumos!$C:$G,3,FALSE))</f>
        <v>PORCION</v>
      </c>
      <c r="D761" s="56">
        <f>+IF(ISERROR(VLOOKUP($B761,Insumos!$C:$G,2,FALSE)),"",VLOOKUP($B761,Insumos!$C:$G,2,FALSE))</f>
        <v>17849.12</v>
      </c>
      <c r="E761" s="57">
        <f>+IF(ISERROR(VLOOKUP($B761,Insumos!$C:$G,5,FALSE)),"",VLOOKUP($B761,Insumos!$C:$G,5,FALSE))</f>
        <v>45</v>
      </c>
      <c r="F761" s="55" t="str">
        <f>+IF(ISERROR(VLOOKUP($B761,Insumos!$C:$G,4,FALSE)),"",VLOOKUP($B761,Insumos!$C:$G,4,FALSE))</f>
        <v>PORCION</v>
      </c>
      <c r="G761" s="141">
        <v>1.0</v>
      </c>
      <c r="H761" s="56">
        <f t="shared" si="30"/>
        <v>396.65</v>
      </c>
    </row>
    <row r="762">
      <c r="A762" s="53">
        <v>7.0</v>
      </c>
      <c r="B762" s="195" t="s">
        <v>363</v>
      </c>
      <c r="C762" s="195" t="str">
        <f>+IF(ISERROR(VLOOKUP($B762,Insumos!$C:$G,3,FALSE)),"",VLOOKUP($B762,Insumos!$C:$G,3,FALSE))</f>
        <v>PORCION</v>
      </c>
      <c r="D762" s="196">
        <f>+IF(ISERROR(VLOOKUP($B762,Insumos!$C:$G,2,FALSE)),"",VLOOKUP($B762,Insumos!$C:$G,2,FALSE))</f>
        <v>93080.62</v>
      </c>
      <c r="E762" s="197">
        <f>+IF(ISERROR(VLOOKUP($B762,Insumos!$C:$G,5,FALSE)),"",VLOOKUP($B762,Insumos!$C:$G,5,FALSE))</f>
        <v>50</v>
      </c>
      <c r="F762" s="195" t="str">
        <f>+IF(ISERROR(VLOOKUP($B762,Insumos!$C:$G,4,FALSE)),"",VLOOKUP($B762,Insumos!$C:$G,4,FALSE))</f>
        <v>PORCION</v>
      </c>
      <c r="G762" s="225">
        <v>1.0</v>
      </c>
      <c r="H762" s="196">
        <f t="shared" si="30"/>
        <v>1861.61</v>
      </c>
    </row>
    <row r="763">
      <c r="A763" s="53">
        <v>8.0</v>
      </c>
      <c r="B763" s="195" t="s">
        <v>361</v>
      </c>
      <c r="C763" s="195" t="str">
        <f>+IF(ISERROR(VLOOKUP($B763,Insumos!$C:$G,3,FALSE)),"",VLOOKUP($B763,Insumos!$C:$G,3,FALSE))</f>
        <v>PORCION</v>
      </c>
      <c r="D763" s="196">
        <f>+IF(ISERROR(VLOOKUP($B763,Insumos!$C:$G,2,FALSE)),"",VLOOKUP($B763,Insumos!$C:$G,2,FALSE))</f>
        <v>45140.62</v>
      </c>
      <c r="E763" s="197">
        <f>+IF(ISERROR(VLOOKUP($B763,Insumos!$C:$G,5,FALSE)),"",VLOOKUP($B763,Insumos!$C:$G,5,FALSE))</f>
        <v>55</v>
      </c>
      <c r="F763" s="195" t="str">
        <f>+IF(ISERROR(VLOOKUP($B763,Insumos!$C:$G,4,FALSE)),"",VLOOKUP($B763,Insumos!$C:$G,4,FALSE))</f>
        <v>PORCION</v>
      </c>
      <c r="G763" s="470"/>
      <c r="H763" s="196">
        <f t="shared" si="30"/>
        <v>0</v>
      </c>
    </row>
    <row r="764">
      <c r="A764" s="53">
        <v>9.0</v>
      </c>
      <c r="B764" s="55" t="s">
        <v>401</v>
      </c>
      <c r="C764" s="55" t="str">
        <f>+IF(ISERROR(VLOOKUP($B764,Insumos!$C:$G,3,FALSE)),"",VLOOKUP($B764,Insumos!$C:$G,3,FALSE))</f>
        <v>UNIDAD</v>
      </c>
      <c r="D764" s="56">
        <f>+IF(ISERROR(VLOOKUP($B764,Insumos!$C:$G,2,FALSE)),"",VLOOKUP($B764,Insumos!$C:$G,2,FALSE))</f>
        <v>30</v>
      </c>
      <c r="E764" s="57">
        <f>+IF(ISERROR(VLOOKUP($B764,Insumos!$C:$G,5,FALSE)),"",VLOOKUP($B764,Insumos!$C:$G,5,FALSE))</f>
        <v>1</v>
      </c>
      <c r="F764" s="55" t="str">
        <f>+IF(ISERROR(VLOOKUP($B764,Insumos!$C:$G,4,FALSE)),"",VLOOKUP($B764,Insumos!$C:$G,4,FALSE))</f>
        <v>UNIDAD</v>
      </c>
      <c r="G764" s="146">
        <v>1.0</v>
      </c>
      <c r="H764" s="56">
        <f t="shared" si="30"/>
        <v>30</v>
      </c>
    </row>
    <row r="765">
      <c r="A765" s="53">
        <v>10.0</v>
      </c>
      <c r="B765" s="55" t="s">
        <v>400</v>
      </c>
      <c r="C765" s="55" t="str">
        <f>+IF(ISERROR(VLOOKUP($B765,Insumos!$C:$G,3,FALSE)),"",VLOOKUP($B765,Insumos!$C:$G,3,FALSE))</f>
        <v>UNIDAD</v>
      </c>
      <c r="D765" s="56">
        <f>+IF(ISERROR(VLOOKUP($B765,Insumos!$C:$G,2,FALSE)),"",VLOOKUP($B765,Insumos!$C:$G,2,FALSE))</f>
        <v>330</v>
      </c>
      <c r="E765" s="57">
        <f>+IF(ISERROR(VLOOKUP($B765,Insumos!$C:$G,5,FALSE)),"",VLOOKUP($B765,Insumos!$C:$G,5,FALSE))</f>
        <v>1</v>
      </c>
      <c r="F765" s="55" t="str">
        <f>+IF(ISERROR(VLOOKUP($B765,Insumos!$C:$G,4,FALSE)),"",VLOOKUP($B765,Insumos!$C:$G,4,FALSE))</f>
        <v>UNIDAD</v>
      </c>
      <c r="G765" s="146">
        <v>1.0</v>
      </c>
      <c r="H765" s="56">
        <f t="shared" si="30"/>
        <v>330</v>
      </c>
    </row>
    <row r="766">
      <c r="A766" s="53">
        <v>11.0</v>
      </c>
      <c r="B766" s="55" t="s">
        <v>410</v>
      </c>
      <c r="C766" s="55" t="str">
        <f>+IF(ISERROR(VLOOKUP($B766,Insumos!$C:$G,3,FALSE)),"",VLOOKUP($B766,Insumos!$C:$G,3,FALSE))</f>
        <v>UNIDAD</v>
      </c>
      <c r="D766" s="56">
        <f>+IF(ISERROR(VLOOKUP($B766,Insumos!$C:$G,2,FALSE)),"",VLOOKUP($B766,Insumos!$C:$G,2,FALSE))</f>
        <v>25</v>
      </c>
      <c r="E766" s="57">
        <f>+IF(ISERROR(VLOOKUP($B766,Insumos!$C:$G,5,FALSE)),"",VLOOKUP($B766,Insumos!$C:$G,5,FALSE))</f>
        <v>1</v>
      </c>
      <c r="F766" s="55" t="str">
        <f>+IF(ISERROR(VLOOKUP($B766,Insumos!$C:$G,4,FALSE)),"",VLOOKUP($B766,Insumos!$C:$G,4,FALSE))</f>
        <v>UNIDAD</v>
      </c>
      <c r="G766" s="141">
        <v>2.0</v>
      </c>
      <c r="H766" s="56">
        <f t="shared" si="30"/>
        <v>50</v>
      </c>
    </row>
    <row r="767">
      <c r="A767" s="53">
        <v>12.0</v>
      </c>
      <c r="B767" s="55"/>
      <c r="C767" s="55" t="str">
        <f>+IF(ISERROR(VLOOKUP($B767,Insumos!$C:$G,3,FALSE)),"",VLOOKUP($B767,Insumos!$C:$G,3,FALSE))</f>
        <v/>
      </c>
      <c r="D767" s="56" t="str">
        <f>+IF(ISERROR(VLOOKUP($B767,Insumos!$C:$G,2,FALSE)),"",VLOOKUP($B767,Insumos!$C:$G,2,FALSE))</f>
        <v/>
      </c>
      <c r="E767" s="57" t="str">
        <f>+IF(ISERROR(VLOOKUP($B767,Insumos!$C:$G,5,FALSE)),"",VLOOKUP($B767,Insumos!$C:$G,5,FALSE))</f>
        <v/>
      </c>
      <c r="F767" s="55" t="str">
        <f>+IF(ISERROR(VLOOKUP($B767,Insumos!$C:$G,4,FALSE)),"",VLOOKUP($B767,Insumos!$C:$G,4,FALSE))</f>
        <v/>
      </c>
      <c r="G767" s="146"/>
      <c r="H767" s="56">
        <f t="shared" si="30"/>
        <v>0</v>
      </c>
    </row>
    <row r="768">
      <c r="A768" s="53">
        <v>13.0</v>
      </c>
      <c r="B768" s="55"/>
      <c r="C768" s="55" t="str">
        <f>+IF(ISERROR(VLOOKUP($B768,Insumos!$C:$G,3,FALSE)),"",VLOOKUP($B768,Insumos!$C:$G,3,FALSE))</f>
        <v/>
      </c>
      <c r="D768" s="56" t="str">
        <f>+IF(ISERROR(VLOOKUP($B768,Insumos!$C:$G,2,FALSE)),"",VLOOKUP($B768,Insumos!$C:$G,2,FALSE))</f>
        <v/>
      </c>
      <c r="E768" s="57" t="str">
        <f>+IF(ISERROR(VLOOKUP($B768,Insumos!$C:$G,5,FALSE)),"",VLOOKUP($B768,Insumos!$C:$G,5,FALSE))</f>
        <v/>
      </c>
      <c r="F768" s="55" t="str">
        <f>+IF(ISERROR(VLOOKUP($B768,Insumos!$C:$G,4,FALSE)),"",VLOOKUP($B768,Insumos!$C:$G,4,FALSE))</f>
        <v/>
      </c>
      <c r="G768" s="147"/>
      <c r="H768" s="56">
        <f t="shared" si="30"/>
        <v>0</v>
      </c>
    </row>
    <row r="769">
      <c r="A769" s="42"/>
      <c r="B769" s="140"/>
      <c r="C769" s="41"/>
      <c r="D769" s="44"/>
      <c r="E769" s="45"/>
      <c r="F769" s="41"/>
      <c r="G769" s="67" t="s">
        <v>566</v>
      </c>
      <c r="H769" s="68">
        <f>+SUM(H756:H768)</f>
        <v>3210.09</v>
      </c>
    </row>
    <row r="770">
      <c r="A770" s="42"/>
      <c r="B770" s="140"/>
      <c r="C770" s="41"/>
      <c r="D770" s="44"/>
      <c r="E770" s="45"/>
      <c r="F770" s="41"/>
      <c r="G770" s="67" t="s">
        <v>569</v>
      </c>
      <c r="H770" s="142">
        <f>+H769/10</f>
        <v>321.009</v>
      </c>
    </row>
    <row r="771">
      <c r="A771" s="42"/>
      <c r="B771" s="140"/>
      <c r="C771" s="41"/>
      <c r="D771" s="44"/>
      <c r="E771" s="45"/>
      <c r="F771" s="41"/>
      <c r="G771" s="67" t="s">
        <v>570</v>
      </c>
      <c r="H771" s="143">
        <f>(H769+H770)*1.19</f>
        <v>4202.00781</v>
      </c>
    </row>
    <row r="772">
      <c r="A772" s="42"/>
      <c r="B772" s="140"/>
      <c r="C772" s="41"/>
      <c r="D772" s="44"/>
      <c r="E772" s="45"/>
      <c r="F772" s="41"/>
      <c r="G772" s="67" t="s">
        <v>571</v>
      </c>
      <c r="H772" s="144">
        <f>+H771/H773</f>
        <v>0.2899936377</v>
      </c>
    </row>
    <row r="773">
      <c r="A773" s="42"/>
      <c r="B773" s="140"/>
      <c r="C773" s="41"/>
      <c r="D773" s="44"/>
      <c r="E773" s="45"/>
      <c r="F773" s="41"/>
      <c r="G773" s="67" t="s">
        <v>572</v>
      </c>
      <c r="H773" s="145">
        <f>SUM(13990+500)</f>
        <v>14490</v>
      </c>
    </row>
    <row r="774">
      <c r="B774" s="473"/>
    </row>
    <row r="775">
      <c r="B775" s="473"/>
    </row>
    <row r="776">
      <c r="B776" s="473"/>
    </row>
    <row r="777">
      <c r="A777" s="138" t="s">
        <v>562</v>
      </c>
      <c r="B777" s="139" t="s">
        <v>1180</v>
      </c>
      <c r="C777" s="34"/>
      <c r="D777" s="35"/>
      <c r="E777" s="36"/>
      <c r="F777" s="37"/>
      <c r="G777" s="38"/>
      <c r="H777" s="35"/>
    </row>
    <row r="778">
      <c r="A778" s="42"/>
      <c r="B778" s="140"/>
      <c r="C778" s="42"/>
      <c r="D778" s="44"/>
      <c r="E778" s="45"/>
      <c r="F778" s="42"/>
      <c r="G778" s="46"/>
      <c r="H778" s="44"/>
    </row>
    <row r="779">
      <c r="A779" s="48" t="s">
        <v>476</v>
      </c>
      <c r="B779" s="48" t="s">
        <v>477</v>
      </c>
      <c r="C779" s="48" t="s">
        <v>478</v>
      </c>
      <c r="D779" s="49" t="s">
        <v>564</v>
      </c>
      <c r="E779" s="50" t="s">
        <v>10</v>
      </c>
      <c r="F779" s="48" t="s">
        <v>480</v>
      </c>
      <c r="G779" s="51" t="s">
        <v>481</v>
      </c>
      <c r="H779" s="49" t="s">
        <v>565</v>
      </c>
    </row>
    <row r="780">
      <c r="A780" s="53">
        <v>1.0</v>
      </c>
      <c r="B780" s="55" t="s">
        <v>168</v>
      </c>
      <c r="C780" s="55" t="str">
        <f>+IF(ISERROR(VLOOKUP($B780,Insumos!$C:$G,3,FALSE)),"",VLOOKUP($B780,Insumos!$C:$G,3,FALSE))</f>
        <v>GRAMOS</v>
      </c>
      <c r="D780" s="56">
        <f>+IF(ISERROR(VLOOKUP($B780,Insumos!$C:$G,2,FALSE)),"",VLOOKUP($B780,Insumos!$C:$G,2,FALSE))</f>
        <v>1681</v>
      </c>
      <c r="E780" s="57">
        <f>+IF(ISERROR(VLOOKUP($B780,Insumos!$C:$G,5,FALSE)),"",VLOOKUP($B780,Insumos!$C:$G,5,FALSE))</f>
        <v>800</v>
      </c>
      <c r="F780" s="55" t="str">
        <f>+IF(ISERROR(VLOOKUP($B780,Insumos!$C:$G,4,FALSE)),"",VLOOKUP($B780,Insumos!$C:$G,4,FALSE))</f>
        <v>GRAMOS</v>
      </c>
      <c r="G780" s="141">
        <v>60.0</v>
      </c>
      <c r="H780" s="56">
        <f t="shared" ref="H780:H794" si="31">IF(ISERROR(ROUND(+D780/E780*G780,2)),0,ROUND(+D780/E780*G780,2))</f>
        <v>126.08</v>
      </c>
    </row>
    <row r="781">
      <c r="A781" s="53">
        <v>2.0</v>
      </c>
      <c r="B781" s="55" t="s">
        <v>265</v>
      </c>
      <c r="C781" s="55" t="str">
        <f>+IF(ISERROR(VLOOKUP($B781,Insumos!$C:$G,3,FALSE)),"",VLOOKUP($B781,Insumos!$C:$G,3,FALSE))</f>
        <v>GRAMOS</v>
      </c>
      <c r="D781" s="56">
        <f>+IF(ISERROR(VLOOKUP($B781,Insumos!$C:$G,2,FALSE)),"",VLOOKUP($B781,Insumos!$C:$G,2,FALSE))</f>
        <v>5866</v>
      </c>
      <c r="E781" s="57">
        <f>+IF(ISERROR(VLOOKUP($B781,Insumos!$C:$G,5,FALSE)),"",VLOOKUP($B781,Insumos!$C:$G,5,FALSE))</f>
        <v>1000</v>
      </c>
      <c r="F781" s="55" t="str">
        <f>+IF(ISERROR(VLOOKUP($B781,Insumos!$C:$G,4,FALSE)),"",VLOOKUP($B781,Insumos!$C:$G,4,FALSE))</f>
        <v>GRAMOS</v>
      </c>
      <c r="G781" s="141">
        <v>50.0</v>
      </c>
      <c r="H781" s="56">
        <f t="shared" si="31"/>
        <v>293.3</v>
      </c>
    </row>
    <row r="782">
      <c r="A782" s="53">
        <v>3.0</v>
      </c>
      <c r="B782" s="55" t="s">
        <v>385</v>
      </c>
      <c r="C782" s="55" t="str">
        <f>+IF(ISERROR(VLOOKUP($B782,Insumos!$C:$G,3,FALSE)),"",VLOOKUP($B782,Insumos!$C:$G,3,FALSE))</f>
        <v>GRAMOS</v>
      </c>
      <c r="D782" s="56">
        <f>+IF(ISERROR(VLOOKUP($B782,Insumos!$C:$G,2,FALSE)),"",VLOOKUP($B782,Insumos!$C:$G,2,FALSE))</f>
        <v>2500</v>
      </c>
      <c r="E782" s="57">
        <f>+IF(ISERROR(VLOOKUP($B782,Insumos!$C:$G,5,FALSE)),"",VLOOKUP($B782,Insumos!$C:$G,5,FALSE))</f>
        <v>1000</v>
      </c>
      <c r="F782" s="55" t="str">
        <f>+IF(ISERROR(VLOOKUP($B782,Insumos!$C:$G,4,FALSE)),"",VLOOKUP($B782,Insumos!$C:$G,4,FALSE))</f>
        <v>GRAMOS</v>
      </c>
      <c r="G782" s="141">
        <v>20.0</v>
      </c>
      <c r="H782" s="56">
        <f t="shared" si="31"/>
        <v>50</v>
      </c>
    </row>
    <row r="783">
      <c r="A783" s="53">
        <v>4.0</v>
      </c>
      <c r="B783" s="55" t="s">
        <v>100</v>
      </c>
      <c r="C783" s="55" t="str">
        <f>+IF(ISERROR(VLOOKUP($B783,Insumos!$C:$G,3,FALSE)),"",VLOOKUP($B783,Insumos!$C:$G,3,FALSE))</f>
        <v>GRAMOS</v>
      </c>
      <c r="D783" s="56">
        <f>+IF(ISERROR(VLOOKUP($B783,Insumos!$C:$G,2,FALSE)),"",VLOOKUP($B783,Insumos!$C:$G,2,FALSE))</f>
        <v>2900</v>
      </c>
      <c r="E783" s="57">
        <f>+IF(ISERROR(VLOOKUP($B783,Insumos!$C:$G,5,FALSE)),"",VLOOKUP($B783,Insumos!$C:$G,5,FALSE))</f>
        <v>1000</v>
      </c>
      <c r="F783" s="55" t="str">
        <f>+IF(ISERROR(VLOOKUP($B783,Insumos!$C:$G,4,FALSE)),"",VLOOKUP($B783,Insumos!$C:$G,4,FALSE))</f>
        <v>GRAMOS</v>
      </c>
      <c r="G783" s="141">
        <v>15.0</v>
      </c>
      <c r="H783" s="56">
        <f t="shared" si="31"/>
        <v>43.5</v>
      </c>
    </row>
    <row r="784">
      <c r="A784" s="53">
        <v>5.0</v>
      </c>
      <c r="B784" s="55" t="s">
        <v>383</v>
      </c>
      <c r="C784" s="55" t="str">
        <f>+IF(ISERROR(VLOOKUP($B784,Insumos!$C:$G,3,FALSE)),"",VLOOKUP($B784,Insumos!$C:$G,3,FALSE))</f>
        <v>GRAMOS</v>
      </c>
      <c r="D784" s="56">
        <f>+IF(ISERROR(VLOOKUP($B784,Insumos!$C:$G,2,FALSE)),"",VLOOKUP($B784,Insumos!$C:$G,2,FALSE))</f>
        <v>5790</v>
      </c>
      <c r="E784" s="57">
        <f>+IF(ISERROR(VLOOKUP($B784,Insumos!$C:$G,5,FALSE)),"",VLOOKUP($B784,Insumos!$C:$G,5,FALSE))</f>
        <v>3000</v>
      </c>
      <c r="F784" s="55" t="str">
        <f>+IF(ISERROR(VLOOKUP($B784,Insumos!$C:$G,4,FALSE)),"",VLOOKUP($B784,Insumos!$C:$G,4,FALSE))</f>
        <v>GRAMOS</v>
      </c>
      <c r="G784" s="141">
        <v>15.0</v>
      </c>
      <c r="H784" s="56">
        <f t="shared" si="31"/>
        <v>28.95</v>
      </c>
    </row>
    <row r="785">
      <c r="A785" s="53">
        <v>6.0</v>
      </c>
      <c r="B785" s="467" t="s">
        <v>372</v>
      </c>
      <c r="C785" s="55" t="str">
        <f>+IF(ISERROR(VLOOKUP($B785,Insumos!$C:$G,3,FALSE)),"",VLOOKUP($B785,Insumos!$C:$G,3,FALSE))</f>
        <v>PORCION</v>
      </c>
      <c r="D785" s="56">
        <f>+IF(ISERROR(VLOOKUP($B785,Insumos!$C:$G,2,FALSE)),"",VLOOKUP($B785,Insumos!$C:$G,2,FALSE))</f>
        <v>376.57</v>
      </c>
      <c r="E785" s="57">
        <f>+IF(ISERROR(VLOOKUP($B785,Insumos!$C:$G,5,FALSE)),"",VLOOKUP($B785,Insumos!$C:$G,5,FALSE))</f>
        <v>1</v>
      </c>
      <c r="F785" s="55" t="str">
        <f>+IF(ISERROR(VLOOKUP($B785,Insumos!$C:$G,4,FALSE)),"",VLOOKUP($B785,Insumos!$C:$G,4,FALSE))</f>
        <v>PORCION</v>
      </c>
      <c r="G785" s="141">
        <v>1.0</v>
      </c>
      <c r="H785" s="56">
        <f t="shared" si="31"/>
        <v>376.57</v>
      </c>
    </row>
    <row r="786">
      <c r="A786" s="53">
        <v>7.0</v>
      </c>
      <c r="B786" s="195" t="s">
        <v>363</v>
      </c>
      <c r="C786" s="195" t="str">
        <f>+IF(ISERROR(VLOOKUP($B786,Insumos!$C:$G,3,FALSE)),"",VLOOKUP($B786,Insumos!$C:$G,3,FALSE))</f>
        <v>PORCION</v>
      </c>
      <c r="D786" s="196">
        <f>+IF(ISERROR(VLOOKUP($B786,Insumos!$C:$G,2,FALSE)),"",VLOOKUP($B786,Insumos!$C:$G,2,FALSE))</f>
        <v>93080.62</v>
      </c>
      <c r="E786" s="197">
        <f>+IF(ISERROR(VLOOKUP($B786,Insumos!$C:$G,5,FALSE)),"",VLOOKUP($B786,Insumos!$C:$G,5,FALSE))</f>
        <v>50</v>
      </c>
      <c r="F786" s="195" t="str">
        <f>+IF(ISERROR(VLOOKUP($B786,Insumos!$C:$G,4,FALSE)),"",VLOOKUP($B786,Insumos!$C:$G,4,FALSE))</f>
        <v>PORCION</v>
      </c>
      <c r="G786" s="225">
        <v>1.0</v>
      </c>
      <c r="H786" s="196">
        <f t="shared" si="31"/>
        <v>1861.61</v>
      </c>
    </row>
    <row r="787">
      <c r="A787" s="53">
        <v>8.0</v>
      </c>
      <c r="B787" s="195" t="s">
        <v>361</v>
      </c>
      <c r="C787" s="195" t="str">
        <f>+IF(ISERROR(VLOOKUP($B787,Insumos!$C:$G,3,FALSE)),"",VLOOKUP($B787,Insumos!$C:$G,3,FALSE))</f>
        <v>PORCION</v>
      </c>
      <c r="D787" s="196">
        <f>+IF(ISERROR(VLOOKUP($B787,Insumos!$C:$G,2,FALSE)),"",VLOOKUP($B787,Insumos!$C:$G,2,FALSE))</f>
        <v>45140.62</v>
      </c>
      <c r="E787" s="197">
        <f>+IF(ISERROR(VLOOKUP($B787,Insumos!$C:$G,5,FALSE)),"",VLOOKUP($B787,Insumos!$C:$G,5,FALSE))</f>
        <v>55</v>
      </c>
      <c r="F787" s="195" t="str">
        <f>+IF(ISERROR(VLOOKUP($B787,Insumos!$C:$G,4,FALSE)),"",VLOOKUP($B787,Insumos!$C:$G,4,FALSE))</f>
        <v>PORCION</v>
      </c>
      <c r="G787" s="470"/>
      <c r="H787" s="196">
        <f t="shared" si="31"/>
        <v>0</v>
      </c>
    </row>
    <row r="788">
      <c r="A788" s="53">
        <v>9.0</v>
      </c>
      <c r="B788" s="55" t="s">
        <v>399</v>
      </c>
      <c r="C788" s="55" t="str">
        <f>+IF(ISERROR(VLOOKUP($B788,Insumos!$C:$G,3,FALSE)),"",VLOOKUP($B788,Insumos!$C:$G,3,FALSE))</f>
        <v>PORCION</v>
      </c>
      <c r="D788" s="56">
        <f>+IF(ISERROR(VLOOKUP($B788,Insumos!$C:$G,2,FALSE)),"",VLOOKUP($B788,Insumos!$C:$G,2,FALSE))</f>
        <v>55.81</v>
      </c>
      <c r="E788" s="57">
        <f>+IF(ISERROR(VLOOKUP($B788,Insumos!$C:$G,5,FALSE)),"",VLOOKUP($B788,Insumos!$C:$G,5,FALSE))</f>
        <v>1</v>
      </c>
      <c r="F788" s="55" t="str">
        <f>+IF(ISERROR(VLOOKUP($B788,Insumos!$C:$G,4,FALSE)),"",VLOOKUP($B788,Insumos!$C:$G,4,FALSE))</f>
        <v>PORCION</v>
      </c>
      <c r="G788" s="147">
        <v>1.0</v>
      </c>
      <c r="H788" s="56">
        <f t="shared" si="31"/>
        <v>55.81</v>
      </c>
    </row>
    <row r="789">
      <c r="A789" s="53">
        <v>10.0</v>
      </c>
      <c r="B789" s="55" t="s">
        <v>401</v>
      </c>
      <c r="C789" s="55" t="str">
        <f>+IF(ISERROR(VLOOKUP($B789,Insumos!$C:$G,3,FALSE)),"",VLOOKUP($B789,Insumos!$C:$G,3,FALSE))</f>
        <v>UNIDAD</v>
      </c>
      <c r="D789" s="56">
        <f>+IF(ISERROR(VLOOKUP($B789,Insumos!$C:$G,2,FALSE)),"",VLOOKUP($B789,Insumos!$C:$G,2,FALSE))</f>
        <v>30</v>
      </c>
      <c r="E789" s="57">
        <f>+IF(ISERROR(VLOOKUP($B789,Insumos!$C:$G,5,FALSE)),"",VLOOKUP($B789,Insumos!$C:$G,5,FALSE))</f>
        <v>1</v>
      </c>
      <c r="F789" s="55" t="str">
        <f>+IF(ISERROR(VLOOKUP($B789,Insumos!$C:$G,4,FALSE)),"",VLOOKUP($B789,Insumos!$C:$G,4,FALSE))</f>
        <v>UNIDAD</v>
      </c>
      <c r="G789" s="141">
        <v>1.0</v>
      </c>
      <c r="H789" s="56">
        <f t="shared" si="31"/>
        <v>30</v>
      </c>
    </row>
    <row r="790">
      <c r="A790" s="53">
        <v>11.0</v>
      </c>
      <c r="B790" s="55" t="s">
        <v>400</v>
      </c>
      <c r="C790" s="55" t="str">
        <f>+IF(ISERROR(VLOOKUP($B790,Insumos!$C:$G,3,FALSE)),"",VLOOKUP($B790,Insumos!$C:$G,3,FALSE))</f>
        <v>UNIDAD</v>
      </c>
      <c r="D790" s="56">
        <f>+IF(ISERROR(VLOOKUP($B790,Insumos!$C:$G,2,FALSE)),"",VLOOKUP($B790,Insumos!$C:$G,2,FALSE))</f>
        <v>330</v>
      </c>
      <c r="E790" s="57">
        <f>+IF(ISERROR(VLOOKUP($B790,Insumos!$C:$G,5,FALSE)),"",VLOOKUP($B790,Insumos!$C:$G,5,FALSE))</f>
        <v>1</v>
      </c>
      <c r="F790" s="55" t="str">
        <f>+IF(ISERROR(VLOOKUP($B790,Insumos!$C:$G,4,FALSE)),"",VLOOKUP($B790,Insumos!$C:$G,4,FALSE))</f>
        <v>UNIDAD</v>
      </c>
      <c r="G790" s="141">
        <v>1.0</v>
      </c>
      <c r="H790" s="56">
        <f t="shared" si="31"/>
        <v>330</v>
      </c>
    </row>
    <row r="791">
      <c r="A791" s="53">
        <v>12.0</v>
      </c>
      <c r="B791" s="55" t="s">
        <v>435</v>
      </c>
      <c r="C791" s="55" t="str">
        <f>+IF(ISERROR(VLOOKUP($B791,Insumos!$C:$G,3,FALSE)),"",VLOOKUP($B791,Insumos!$C:$G,3,FALSE))</f>
        <v>UNIDAD</v>
      </c>
      <c r="D791" s="56">
        <f>+IF(ISERROR(VLOOKUP($B791,Insumos!$C:$G,2,FALSE)),"",VLOOKUP($B791,Insumos!$C:$G,2,FALSE))</f>
        <v>93</v>
      </c>
      <c r="E791" s="57">
        <f>+IF(ISERROR(VLOOKUP($B791,Insumos!$C:$G,5,FALSE)),"",VLOOKUP($B791,Insumos!$C:$G,5,FALSE))</f>
        <v>1</v>
      </c>
      <c r="F791" s="55" t="str">
        <f>+IF(ISERROR(VLOOKUP($B791,Insumos!$C:$G,4,FALSE)),"",VLOOKUP($B791,Insumos!$C:$G,4,FALSE))</f>
        <v>UNIDAD</v>
      </c>
      <c r="G791" s="141">
        <v>1.0</v>
      </c>
      <c r="H791" s="56">
        <f t="shared" si="31"/>
        <v>93</v>
      </c>
    </row>
    <row r="792">
      <c r="A792" s="53">
        <v>13.0</v>
      </c>
      <c r="B792" s="55" t="s">
        <v>436</v>
      </c>
      <c r="C792" s="55" t="str">
        <f>+IF(ISERROR(VLOOKUP($B792,Insumos!$C:$G,3,FALSE)),"",VLOOKUP($B792,Insumos!$C:$G,3,FALSE))</f>
        <v>UNIDAD</v>
      </c>
      <c r="D792" s="56">
        <f>+IF(ISERROR(VLOOKUP($B792,Insumos!$C:$G,2,FALSE)),"",VLOOKUP($B792,Insumos!$C:$G,2,FALSE))</f>
        <v>44</v>
      </c>
      <c r="E792" s="57">
        <f>+IF(ISERROR(VLOOKUP($B792,Insumos!$C:$G,5,FALSE)),"",VLOOKUP($B792,Insumos!$C:$G,5,FALSE))</f>
        <v>1</v>
      </c>
      <c r="F792" s="55" t="str">
        <f>+IF(ISERROR(VLOOKUP($B792,Insumos!$C:$G,4,FALSE)),"",VLOOKUP($B792,Insumos!$C:$G,4,FALSE))</f>
        <v>UNIDAD</v>
      </c>
      <c r="G792" s="141">
        <v>1.0</v>
      </c>
      <c r="H792" s="56">
        <f t="shared" si="31"/>
        <v>44</v>
      </c>
    </row>
    <row r="793">
      <c r="A793" s="53">
        <v>14.0</v>
      </c>
      <c r="B793" s="55" t="s">
        <v>315</v>
      </c>
      <c r="C793" s="55" t="str">
        <f>+IF(ISERROR(VLOOKUP($B793,Insumos!$C:$G,3,FALSE)),"",VLOOKUP($B793,Insumos!$C:$G,3,FALSE))</f>
        <v>UNIDAD</v>
      </c>
      <c r="D793" s="56">
        <f>+IF(ISERROR(VLOOKUP($B793,Insumos!$C:$G,2,FALSE)),"",VLOOKUP($B793,Insumos!$C:$G,2,FALSE))</f>
        <v>170</v>
      </c>
      <c r="E793" s="57">
        <f>+IF(ISERROR(VLOOKUP($B793,Insumos!$C:$G,5,FALSE)),"",VLOOKUP($B793,Insumos!$C:$G,5,FALSE))</f>
        <v>1</v>
      </c>
      <c r="F793" s="55" t="str">
        <f>+IF(ISERROR(VLOOKUP($B793,Insumos!$C:$G,4,FALSE)),"",VLOOKUP($B793,Insumos!$C:$G,4,FALSE))</f>
        <v>UNIDAD</v>
      </c>
      <c r="G793" s="141">
        <v>1.0</v>
      </c>
      <c r="H793" s="56">
        <f t="shared" si="31"/>
        <v>170</v>
      </c>
    </row>
    <row r="794">
      <c r="A794" s="53">
        <v>15.0</v>
      </c>
      <c r="B794" s="55" t="s">
        <v>410</v>
      </c>
      <c r="C794" s="55" t="str">
        <f>+IF(ISERROR(VLOOKUP($B794,Insumos!$C:$G,3,FALSE)),"",VLOOKUP($B794,Insumos!$C:$G,3,FALSE))</f>
        <v>UNIDAD</v>
      </c>
      <c r="D794" s="56">
        <f>+IF(ISERROR(VLOOKUP($B794,Insumos!$C:$G,2,FALSE)),"",VLOOKUP($B794,Insumos!$C:$G,2,FALSE))</f>
        <v>25</v>
      </c>
      <c r="E794" s="57">
        <f>+IF(ISERROR(VLOOKUP($B794,Insumos!$C:$G,5,FALSE)),"",VLOOKUP($B794,Insumos!$C:$G,5,FALSE))</f>
        <v>1</v>
      </c>
      <c r="F794" s="55" t="str">
        <f>+IF(ISERROR(VLOOKUP($B794,Insumos!$C:$G,4,FALSE)),"",VLOOKUP($B794,Insumos!$C:$G,4,FALSE))</f>
        <v>UNIDAD</v>
      </c>
      <c r="G794" s="141">
        <v>2.0</v>
      </c>
      <c r="H794" s="56">
        <f t="shared" si="31"/>
        <v>50</v>
      </c>
    </row>
    <row r="795">
      <c r="A795" s="42"/>
      <c r="B795" s="140"/>
      <c r="C795" s="41"/>
      <c r="D795" s="44"/>
      <c r="E795" s="45"/>
      <c r="F795" s="41"/>
      <c r="G795" s="67" t="s">
        <v>566</v>
      </c>
      <c r="H795" s="68">
        <f>+SUM(H780:H794)</f>
        <v>3552.82</v>
      </c>
    </row>
    <row r="796">
      <c r="A796" s="42"/>
      <c r="B796" s="140"/>
      <c r="C796" s="41"/>
      <c r="D796" s="44"/>
      <c r="E796" s="45"/>
      <c r="F796" s="41"/>
      <c r="G796" s="67" t="s">
        <v>569</v>
      </c>
      <c r="H796" s="142">
        <f>+H795/10</f>
        <v>355.282</v>
      </c>
    </row>
    <row r="797">
      <c r="A797" s="42"/>
      <c r="B797" s="140"/>
      <c r="C797" s="41"/>
      <c r="D797" s="44"/>
      <c r="E797" s="45"/>
      <c r="F797" s="41"/>
      <c r="G797" s="67" t="s">
        <v>570</v>
      </c>
      <c r="H797" s="143">
        <f>(H795+H796)*1.19</f>
        <v>4650.64138</v>
      </c>
    </row>
    <row r="798">
      <c r="A798" s="42"/>
      <c r="B798" s="140"/>
      <c r="C798" s="41"/>
      <c r="D798" s="44"/>
      <c r="E798" s="45"/>
      <c r="F798" s="41"/>
      <c r="G798" s="67" t="s">
        <v>571</v>
      </c>
      <c r="H798" s="144">
        <f>+H797/H799</f>
        <v>0.2910288723</v>
      </c>
    </row>
    <row r="799">
      <c r="A799" s="42"/>
      <c r="B799" s="140"/>
      <c r="C799" s="41"/>
      <c r="D799" s="44"/>
      <c r="E799" s="45"/>
      <c r="F799" s="41"/>
      <c r="G799" s="67" t="s">
        <v>572</v>
      </c>
      <c r="H799" s="145">
        <f>SUM(13990+1990)</f>
        <v>15980</v>
      </c>
    </row>
    <row r="800">
      <c r="B800" s="473"/>
    </row>
    <row r="801">
      <c r="B801" s="473"/>
    </row>
    <row r="802">
      <c r="A802" s="138" t="s">
        <v>562</v>
      </c>
      <c r="B802" s="139" t="s">
        <v>1181</v>
      </c>
      <c r="C802" s="34"/>
      <c r="D802" s="35"/>
      <c r="E802" s="36"/>
      <c r="F802" s="37"/>
      <c r="G802" s="38"/>
      <c r="H802" s="35"/>
    </row>
    <row r="803">
      <c r="A803" s="42"/>
      <c r="B803" s="140"/>
      <c r="C803" s="42"/>
      <c r="D803" s="44"/>
      <c r="E803" s="45"/>
      <c r="F803" s="42"/>
      <c r="G803" s="46"/>
      <c r="H803" s="44"/>
    </row>
    <row r="804">
      <c r="A804" s="48" t="s">
        <v>476</v>
      </c>
      <c r="B804" s="48" t="s">
        <v>477</v>
      </c>
      <c r="C804" s="48" t="s">
        <v>478</v>
      </c>
      <c r="D804" s="49" t="s">
        <v>564</v>
      </c>
      <c r="E804" s="50" t="s">
        <v>10</v>
      </c>
      <c r="F804" s="48" t="s">
        <v>480</v>
      </c>
      <c r="G804" s="51" t="s">
        <v>481</v>
      </c>
      <c r="H804" s="49" t="s">
        <v>565</v>
      </c>
    </row>
    <row r="805">
      <c r="A805" s="53">
        <v>1.0</v>
      </c>
      <c r="B805" s="55" t="s">
        <v>168</v>
      </c>
      <c r="C805" s="55" t="str">
        <f>+IF(ISERROR(VLOOKUP($B805,Insumos!$C:$G,3,FALSE)),"",VLOOKUP($B805,Insumos!$C:$G,3,FALSE))</f>
        <v>GRAMOS</v>
      </c>
      <c r="D805" s="56">
        <f>+IF(ISERROR(VLOOKUP($B805,Insumos!$C:$G,2,FALSE)),"",VLOOKUP($B805,Insumos!$C:$G,2,FALSE))</f>
        <v>1681</v>
      </c>
      <c r="E805" s="57">
        <f>+IF(ISERROR(VLOOKUP($B805,Insumos!$C:$G,5,FALSE)),"",VLOOKUP($B805,Insumos!$C:$G,5,FALSE))</f>
        <v>800</v>
      </c>
      <c r="F805" s="55" t="str">
        <f>+IF(ISERROR(VLOOKUP($B805,Insumos!$C:$G,4,FALSE)),"",VLOOKUP($B805,Insumos!$C:$G,4,FALSE))</f>
        <v>GRAMOS</v>
      </c>
      <c r="G805" s="141">
        <v>60.0</v>
      </c>
      <c r="H805" s="56">
        <f t="shared" ref="H805:H819" si="32">IF(ISERROR(ROUND(+D805/E805*G805,2)),0,ROUND(+D805/E805*G805,2))</f>
        <v>126.08</v>
      </c>
    </row>
    <row r="806">
      <c r="A806" s="53">
        <v>2.0</v>
      </c>
      <c r="B806" s="55" t="s">
        <v>265</v>
      </c>
      <c r="C806" s="55" t="str">
        <f>+IF(ISERROR(VLOOKUP($B806,Insumos!$C:$G,3,FALSE)),"",VLOOKUP($B806,Insumos!$C:$G,3,FALSE))</f>
        <v>GRAMOS</v>
      </c>
      <c r="D806" s="56">
        <f>+IF(ISERROR(VLOOKUP($B806,Insumos!$C:$G,2,FALSE)),"",VLOOKUP($B806,Insumos!$C:$G,2,FALSE))</f>
        <v>5866</v>
      </c>
      <c r="E806" s="57">
        <f>+IF(ISERROR(VLOOKUP($B806,Insumos!$C:$G,5,FALSE)),"",VLOOKUP($B806,Insumos!$C:$G,5,FALSE))</f>
        <v>1000</v>
      </c>
      <c r="F806" s="55" t="str">
        <f>+IF(ISERROR(VLOOKUP($B806,Insumos!$C:$G,4,FALSE)),"",VLOOKUP($B806,Insumos!$C:$G,4,FALSE))</f>
        <v>GRAMOS</v>
      </c>
      <c r="G806" s="141">
        <v>50.0</v>
      </c>
      <c r="H806" s="56">
        <f t="shared" si="32"/>
        <v>293.3</v>
      </c>
    </row>
    <row r="807">
      <c r="A807" s="53">
        <v>3.0</v>
      </c>
      <c r="B807" s="55" t="s">
        <v>385</v>
      </c>
      <c r="C807" s="55" t="str">
        <f>+IF(ISERROR(VLOOKUP($B807,Insumos!$C:$G,3,FALSE)),"",VLOOKUP($B807,Insumos!$C:$G,3,FALSE))</f>
        <v>GRAMOS</v>
      </c>
      <c r="D807" s="56">
        <f>+IF(ISERROR(VLOOKUP($B807,Insumos!$C:$G,2,FALSE)),"",VLOOKUP($B807,Insumos!$C:$G,2,FALSE))</f>
        <v>2500</v>
      </c>
      <c r="E807" s="57">
        <f>+IF(ISERROR(VLOOKUP($B807,Insumos!$C:$G,5,FALSE)),"",VLOOKUP($B807,Insumos!$C:$G,5,FALSE))</f>
        <v>1000</v>
      </c>
      <c r="F807" s="55" t="str">
        <f>+IF(ISERROR(VLOOKUP($B807,Insumos!$C:$G,4,FALSE)),"",VLOOKUP($B807,Insumos!$C:$G,4,FALSE))</f>
        <v>GRAMOS</v>
      </c>
      <c r="G807" s="141">
        <v>20.0</v>
      </c>
      <c r="H807" s="56">
        <f t="shared" si="32"/>
        <v>50</v>
      </c>
    </row>
    <row r="808">
      <c r="A808" s="53">
        <v>4.0</v>
      </c>
      <c r="B808" s="55" t="s">
        <v>100</v>
      </c>
      <c r="C808" s="55" t="str">
        <f>+IF(ISERROR(VLOOKUP($B808,Insumos!$C:$G,3,FALSE)),"",VLOOKUP($B808,Insumos!$C:$G,3,FALSE))</f>
        <v>GRAMOS</v>
      </c>
      <c r="D808" s="56">
        <f>+IF(ISERROR(VLOOKUP($B808,Insumos!$C:$G,2,FALSE)),"",VLOOKUP($B808,Insumos!$C:$G,2,FALSE))</f>
        <v>2900</v>
      </c>
      <c r="E808" s="57">
        <f>+IF(ISERROR(VLOOKUP($B808,Insumos!$C:$G,5,FALSE)),"",VLOOKUP($B808,Insumos!$C:$G,5,FALSE))</f>
        <v>1000</v>
      </c>
      <c r="F808" s="55" t="str">
        <f>+IF(ISERROR(VLOOKUP($B808,Insumos!$C:$G,4,FALSE)),"",VLOOKUP($B808,Insumos!$C:$G,4,FALSE))</f>
        <v>GRAMOS</v>
      </c>
      <c r="G808" s="141">
        <v>15.0</v>
      </c>
      <c r="H808" s="56">
        <f t="shared" si="32"/>
        <v>43.5</v>
      </c>
    </row>
    <row r="809">
      <c r="A809" s="53">
        <v>5.0</v>
      </c>
      <c r="B809" s="55" t="s">
        <v>383</v>
      </c>
      <c r="C809" s="55" t="str">
        <f>+IF(ISERROR(VLOOKUP($B809,Insumos!$C:$G,3,FALSE)),"",VLOOKUP($B809,Insumos!$C:$G,3,FALSE))</f>
        <v>GRAMOS</v>
      </c>
      <c r="D809" s="56">
        <f>+IF(ISERROR(VLOOKUP($B809,Insumos!$C:$G,2,FALSE)),"",VLOOKUP($B809,Insumos!$C:$G,2,FALSE))</f>
        <v>5790</v>
      </c>
      <c r="E809" s="57">
        <f>+IF(ISERROR(VLOOKUP($B809,Insumos!$C:$G,5,FALSE)),"",VLOOKUP($B809,Insumos!$C:$G,5,FALSE))</f>
        <v>3000</v>
      </c>
      <c r="F809" s="55" t="str">
        <f>+IF(ISERROR(VLOOKUP($B809,Insumos!$C:$G,4,FALSE)),"",VLOOKUP($B809,Insumos!$C:$G,4,FALSE))</f>
        <v>GRAMOS</v>
      </c>
      <c r="G809" s="141">
        <v>15.0</v>
      </c>
      <c r="H809" s="56">
        <f t="shared" si="32"/>
        <v>28.95</v>
      </c>
    </row>
    <row r="810">
      <c r="A810" s="53">
        <v>6.0</v>
      </c>
      <c r="B810" s="467" t="s">
        <v>373</v>
      </c>
      <c r="C810" s="55" t="str">
        <f>+IF(ISERROR(VLOOKUP($B810,Insumos!$C:$G,3,FALSE)),"",VLOOKUP($B810,Insumos!$C:$G,3,FALSE))</f>
        <v>PORCION</v>
      </c>
      <c r="D810" s="56">
        <f>+IF(ISERROR(VLOOKUP($B810,Insumos!$C:$G,2,FALSE)),"",VLOOKUP($B810,Insumos!$C:$G,2,FALSE))</f>
        <v>909.14</v>
      </c>
      <c r="E810" s="57">
        <f>+IF(ISERROR(VLOOKUP($B810,Insumos!$C:$G,5,FALSE)),"",VLOOKUP($B810,Insumos!$C:$G,5,FALSE))</f>
        <v>1</v>
      </c>
      <c r="F810" s="55" t="str">
        <f>+IF(ISERROR(VLOOKUP($B810,Insumos!$C:$G,4,FALSE)),"",VLOOKUP($B810,Insumos!$C:$G,4,FALSE))</f>
        <v>PORCION</v>
      </c>
      <c r="G810" s="141">
        <v>1.0</v>
      </c>
      <c r="H810" s="56">
        <f t="shared" si="32"/>
        <v>909.14</v>
      </c>
    </row>
    <row r="811">
      <c r="A811" s="53">
        <v>7.0</v>
      </c>
      <c r="B811" s="195" t="s">
        <v>363</v>
      </c>
      <c r="C811" s="195" t="str">
        <f>+IF(ISERROR(VLOOKUP($B811,Insumos!$C:$G,3,FALSE)),"",VLOOKUP($B811,Insumos!$C:$G,3,FALSE))</f>
        <v>PORCION</v>
      </c>
      <c r="D811" s="196">
        <f>+IF(ISERROR(VLOOKUP($B811,Insumos!$C:$G,2,FALSE)),"",VLOOKUP($B811,Insumos!$C:$G,2,FALSE))</f>
        <v>93080.62</v>
      </c>
      <c r="E811" s="197">
        <f>+IF(ISERROR(VLOOKUP($B811,Insumos!$C:$G,5,FALSE)),"",VLOOKUP($B811,Insumos!$C:$G,5,FALSE))</f>
        <v>50</v>
      </c>
      <c r="F811" s="195" t="str">
        <f>+IF(ISERROR(VLOOKUP($B811,Insumos!$C:$G,4,FALSE)),"",VLOOKUP($B811,Insumos!$C:$G,4,FALSE))</f>
        <v>PORCION</v>
      </c>
      <c r="G811" s="225">
        <v>1.0</v>
      </c>
      <c r="H811" s="196">
        <f t="shared" si="32"/>
        <v>1861.61</v>
      </c>
    </row>
    <row r="812">
      <c r="A812" s="53">
        <v>8.0</v>
      </c>
      <c r="B812" s="195" t="s">
        <v>361</v>
      </c>
      <c r="C812" s="195" t="str">
        <f>+IF(ISERROR(VLOOKUP($B812,Insumos!$C:$G,3,FALSE)),"",VLOOKUP($B812,Insumos!$C:$G,3,FALSE))</f>
        <v>PORCION</v>
      </c>
      <c r="D812" s="196">
        <f>+IF(ISERROR(VLOOKUP($B812,Insumos!$C:$G,2,FALSE)),"",VLOOKUP($B812,Insumos!$C:$G,2,FALSE))</f>
        <v>45140.62</v>
      </c>
      <c r="E812" s="197">
        <f>+IF(ISERROR(VLOOKUP($B812,Insumos!$C:$G,5,FALSE)),"",VLOOKUP($B812,Insumos!$C:$G,5,FALSE))</f>
        <v>55</v>
      </c>
      <c r="F812" s="195" t="str">
        <f>+IF(ISERROR(VLOOKUP($B812,Insumos!$C:$G,4,FALSE)),"",VLOOKUP($B812,Insumos!$C:$G,4,FALSE))</f>
        <v>PORCION</v>
      </c>
      <c r="G812" s="470"/>
      <c r="H812" s="196">
        <f t="shared" si="32"/>
        <v>0</v>
      </c>
    </row>
    <row r="813">
      <c r="A813" s="53">
        <v>9.0</v>
      </c>
      <c r="B813" s="55" t="s">
        <v>399</v>
      </c>
      <c r="C813" s="55" t="str">
        <f>+IF(ISERROR(VLOOKUP($B813,Insumos!$C:$G,3,FALSE)),"",VLOOKUP($B813,Insumos!$C:$G,3,FALSE))</f>
        <v>PORCION</v>
      </c>
      <c r="D813" s="56">
        <f>+IF(ISERROR(VLOOKUP($B813,Insumos!$C:$G,2,FALSE)),"",VLOOKUP($B813,Insumos!$C:$G,2,FALSE))</f>
        <v>55.81</v>
      </c>
      <c r="E813" s="57">
        <f>+IF(ISERROR(VLOOKUP($B813,Insumos!$C:$G,5,FALSE)),"",VLOOKUP($B813,Insumos!$C:$G,5,FALSE))</f>
        <v>1</v>
      </c>
      <c r="F813" s="55" t="str">
        <f>+IF(ISERROR(VLOOKUP($B813,Insumos!$C:$G,4,FALSE)),"",VLOOKUP($B813,Insumos!$C:$G,4,FALSE))</f>
        <v>PORCION</v>
      </c>
      <c r="G813" s="147">
        <v>1.0</v>
      </c>
      <c r="H813" s="56">
        <f t="shared" si="32"/>
        <v>55.81</v>
      </c>
    </row>
    <row r="814">
      <c r="A814" s="53">
        <v>10.0</v>
      </c>
      <c r="B814" s="55" t="s">
        <v>401</v>
      </c>
      <c r="C814" s="55" t="str">
        <f>+IF(ISERROR(VLOOKUP($B814,Insumos!$C:$G,3,FALSE)),"",VLOOKUP($B814,Insumos!$C:$G,3,FALSE))</f>
        <v>UNIDAD</v>
      </c>
      <c r="D814" s="56">
        <f>+IF(ISERROR(VLOOKUP($B814,Insumos!$C:$G,2,FALSE)),"",VLOOKUP($B814,Insumos!$C:$G,2,FALSE))</f>
        <v>30</v>
      </c>
      <c r="E814" s="57">
        <f>+IF(ISERROR(VLOOKUP($B814,Insumos!$C:$G,5,FALSE)),"",VLOOKUP($B814,Insumos!$C:$G,5,FALSE))</f>
        <v>1</v>
      </c>
      <c r="F814" s="55" t="str">
        <f>+IF(ISERROR(VLOOKUP($B814,Insumos!$C:$G,4,FALSE)),"",VLOOKUP($B814,Insumos!$C:$G,4,FALSE))</f>
        <v>UNIDAD</v>
      </c>
      <c r="G814" s="141">
        <v>1.0</v>
      </c>
      <c r="H814" s="56">
        <f t="shared" si="32"/>
        <v>30</v>
      </c>
    </row>
    <row r="815">
      <c r="A815" s="53">
        <v>11.0</v>
      </c>
      <c r="B815" s="55" t="s">
        <v>400</v>
      </c>
      <c r="C815" s="55" t="str">
        <f>+IF(ISERROR(VLOOKUP($B815,Insumos!$C:$G,3,FALSE)),"",VLOOKUP($B815,Insumos!$C:$G,3,FALSE))</f>
        <v>UNIDAD</v>
      </c>
      <c r="D815" s="56">
        <f>+IF(ISERROR(VLOOKUP($B815,Insumos!$C:$G,2,FALSE)),"",VLOOKUP($B815,Insumos!$C:$G,2,FALSE))</f>
        <v>330</v>
      </c>
      <c r="E815" s="57">
        <f>+IF(ISERROR(VLOOKUP($B815,Insumos!$C:$G,5,FALSE)),"",VLOOKUP($B815,Insumos!$C:$G,5,FALSE))</f>
        <v>1</v>
      </c>
      <c r="F815" s="55" t="str">
        <f>+IF(ISERROR(VLOOKUP($B815,Insumos!$C:$G,4,FALSE)),"",VLOOKUP($B815,Insumos!$C:$G,4,FALSE))</f>
        <v>UNIDAD</v>
      </c>
      <c r="G815" s="141">
        <v>1.0</v>
      </c>
      <c r="H815" s="56">
        <f t="shared" si="32"/>
        <v>330</v>
      </c>
    </row>
    <row r="816">
      <c r="A816" s="53">
        <v>12.0</v>
      </c>
      <c r="B816" s="55" t="s">
        <v>435</v>
      </c>
      <c r="C816" s="55" t="str">
        <f>+IF(ISERROR(VLOOKUP($B816,Insumos!$C:$G,3,FALSE)),"",VLOOKUP($B816,Insumos!$C:$G,3,FALSE))</f>
        <v>UNIDAD</v>
      </c>
      <c r="D816" s="56">
        <f>+IF(ISERROR(VLOOKUP($B816,Insumos!$C:$G,2,FALSE)),"",VLOOKUP($B816,Insumos!$C:$G,2,FALSE))</f>
        <v>93</v>
      </c>
      <c r="E816" s="57">
        <f>+IF(ISERROR(VLOOKUP($B816,Insumos!$C:$G,5,FALSE)),"",VLOOKUP($B816,Insumos!$C:$G,5,FALSE))</f>
        <v>1</v>
      </c>
      <c r="F816" s="55" t="str">
        <f>+IF(ISERROR(VLOOKUP($B816,Insumos!$C:$G,4,FALSE)),"",VLOOKUP($B816,Insumos!$C:$G,4,FALSE))</f>
        <v>UNIDAD</v>
      </c>
      <c r="G816" s="141">
        <v>1.0</v>
      </c>
      <c r="H816" s="56">
        <f t="shared" si="32"/>
        <v>93</v>
      </c>
    </row>
    <row r="817">
      <c r="A817" s="53">
        <v>13.0</v>
      </c>
      <c r="B817" s="55" t="s">
        <v>436</v>
      </c>
      <c r="C817" s="55" t="str">
        <f>+IF(ISERROR(VLOOKUP($B817,Insumos!$C:$G,3,FALSE)),"",VLOOKUP($B817,Insumos!$C:$G,3,FALSE))</f>
        <v>UNIDAD</v>
      </c>
      <c r="D817" s="56">
        <f>+IF(ISERROR(VLOOKUP($B817,Insumos!$C:$G,2,FALSE)),"",VLOOKUP($B817,Insumos!$C:$G,2,FALSE))</f>
        <v>44</v>
      </c>
      <c r="E817" s="57">
        <f>+IF(ISERROR(VLOOKUP($B817,Insumos!$C:$G,5,FALSE)),"",VLOOKUP($B817,Insumos!$C:$G,5,FALSE))</f>
        <v>1</v>
      </c>
      <c r="F817" s="55" t="str">
        <f>+IF(ISERROR(VLOOKUP($B817,Insumos!$C:$G,4,FALSE)),"",VLOOKUP($B817,Insumos!$C:$G,4,FALSE))</f>
        <v>UNIDAD</v>
      </c>
      <c r="G817" s="141">
        <v>1.0</v>
      </c>
      <c r="H817" s="56">
        <f t="shared" si="32"/>
        <v>44</v>
      </c>
    </row>
    <row r="818">
      <c r="A818" s="53">
        <v>14.0</v>
      </c>
      <c r="B818" s="55" t="s">
        <v>315</v>
      </c>
      <c r="C818" s="55" t="str">
        <f>+IF(ISERROR(VLOOKUP($B818,Insumos!$C:$G,3,FALSE)),"",VLOOKUP($B818,Insumos!$C:$G,3,FALSE))</f>
        <v>UNIDAD</v>
      </c>
      <c r="D818" s="56">
        <f>+IF(ISERROR(VLOOKUP($B818,Insumos!$C:$G,2,FALSE)),"",VLOOKUP($B818,Insumos!$C:$G,2,FALSE))</f>
        <v>170</v>
      </c>
      <c r="E818" s="57">
        <f>+IF(ISERROR(VLOOKUP($B818,Insumos!$C:$G,5,FALSE)),"",VLOOKUP($B818,Insumos!$C:$G,5,FALSE))</f>
        <v>1</v>
      </c>
      <c r="F818" s="55" t="str">
        <f>+IF(ISERROR(VLOOKUP($B818,Insumos!$C:$G,4,FALSE)),"",VLOOKUP($B818,Insumos!$C:$G,4,FALSE))</f>
        <v>UNIDAD</v>
      </c>
      <c r="G818" s="141">
        <v>1.0</v>
      </c>
      <c r="H818" s="56">
        <f t="shared" si="32"/>
        <v>170</v>
      </c>
    </row>
    <row r="819">
      <c r="A819" s="53">
        <v>15.0</v>
      </c>
      <c r="B819" s="55" t="s">
        <v>410</v>
      </c>
      <c r="C819" s="55" t="str">
        <f>+IF(ISERROR(VLOOKUP($B819,Insumos!$C:$G,3,FALSE)),"",VLOOKUP($B819,Insumos!$C:$G,3,FALSE))</f>
        <v>UNIDAD</v>
      </c>
      <c r="D819" s="56">
        <f>+IF(ISERROR(VLOOKUP($B819,Insumos!$C:$G,2,FALSE)),"",VLOOKUP($B819,Insumos!$C:$G,2,FALSE))</f>
        <v>25</v>
      </c>
      <c r="E819" s="57">
        <f>+IF(ISERROR(VLOOKUP($B819,Insumos!$C:$G,5,FALSE)),"",VLOOKUP($B819,Insumos!$C:$G,5,FALSE))</f>
        <v>1</v>
      </c>
      <c r="F819" s="55" t="str">
        <f>+IF(ISERROR(VLOOKUP($B819,Insumos!$C:$G,4,FALSE)),"",VLOOKUP($B819,Insumos!$C:$G,4,FALSE))</f>
        <v>UNIDAD</v>
      </c>
      <c r="G819" s="141">
        <v>2.0</v>
      </c>
      <c r="H819" s="56">
        <f t="shared" si="32"/>
        <v>50</v>
      </c>
    </row>
    <row r="820">
      <c r="A820" s="42"/>
      <c r="B820" s="140"/>
      <c r="C820" s="41"/>
      <c r="D820" s="44"/>
      <c r="E820" s="45"/>
      <c r="F820" s="41"/>
      <c r="G820" s="67" t="s">
        <v>566</v>
      </c>
      <c r="H820" s="68">
        <f>+SUM(H805:H819)</f>
        <v>4085.39</v>
      </c>
    </row>
    <row r="821">
      <c r="A821" s="42"/>
      <c r="B821" s="140"/>
      <c r="C821" s="41"/>
      <c r="D821" s="44"/>
      <c r="E821" s="45"/>
      <c r="F821" s="41"/>
      <c r="G821" s="67" t="s">
        <v>569</v>
      </c>
      <c r="H821" s="142">
        <f>+H820/10</f>
        <v>408.539</v>
      </c>
    </row>
    <row r="822">
      <c r="A822" s="42"/>
      <c r="B822" s="140"/>
      <c r="C822" s="41"/>
      <c r="D822" s="44"/>
      <c r="E822" s="45"/>
      <c r="F822" s="41"/>
      <c r="G822" s="67" t="s">
        <v>570</v>
      </c>
      <c r="H822" s="143">
        <f>(H820+H821)*1.19</f>
        <v>5347.77551</v>
      </c>
    </row>
    <row r="823">
      <c r="A823" s="42"/>
      <c r="B823" s="140"/>
      <c r="C823" s="41"/>
      <c r="D823" s="44"/>
      <c r="E823" s="45"/>
      <c r="F823" s="41"/>
      <c r="G823" s="67" t="s">
        <v>571</v>
      </c>
      <c r="H823" s="144">
        <f>+H822/H824</f>
        <v>0.3149455542</v>
      </c>
    </row>
    <row r="824">
      <c r="A824" s="42"/>
      <c r="B824" s="140"/>
      <c r="C824" s="41"/>
      <c r="D824" s="44"/>
      <c r="E824" s="45"/>
      <c r="F824" s="41"/>
      <c r="G824" s="67" t="s">
        <v>572</v>
      </c>
      <c r="H824" s="145">
        <f>SUM(13990+2990)</f>
        <v>16980</v>
      </c>
    </row>
    <row r="825">
      <c r="B825" s="473"/>
    </row>
    <row r="826">
      <c r="B826" s="473"/>
    </row>
    <row r="827">
      <c r="B827" s="473"/>
    </row>
    <row r="828">
      <c r="A828" s="138" t="s">
        <v>562</v>
      </c>
      <c r="B828" s="139" t="s">
        <v>1182</v>
      </c>
      <c r="C828" s="34"/>
      <c r="D828" s="35"/>
      <c r="E828" s="36"/>
      <c r="F828" s="37"/>
      <c r="G828" s="38"/>
      <c r="H828" s="35"/>
    </row>
    <row r="829">
      <c r="A829" s="42"/>
      <c r="B829" s="140"/>
      <c r="C829" s="42"/>
      <c r="D829" s="44"/>
      <c r="E829" s="45"/>
      <c r="F829" s="42"/>
      <c r="G829" s="46"/>
      <c r="H829" s="44"/>
    </row>
    <row r="830">
      <c r="A830" s="48" t="s">
        <v>476</v>
      </c>
      <c r="B830" s="48" t="s">
        <v>477</v>
      </c>
      <c r="C830" s="48" t="s">
        <v>478</v>
      </c>
      <c r="D830" s="49" t="s">
        <v>564</v>
      </c>
      <c r="E830" s="50" t="s">
        <v>10</v>
      </c>
      <c r="F830" s="48" t="s">
        <v>480</v>
      </c>
      <c r="G830" s="51" t="s">
        <v>481</v>
      </c>
      <c r="H830" s="49" t="s">
        <v>565</v>
      </c>
    </row>
    <row r="831">
      <c r="A831" s="53">
        <v>1.0</v>
      </c>
      <c r="B831" s="55" t="s">
        <v>168</v>
      </c>
      <c r="C831" s="55" t="str">
        <f>+IF(ISERROR(VLOOKUP($B831,Insumos!$C:$G,3,FALSE)),"",VLOOKUP($B831,Insumos!$C:$G,3,FALSE))</f>
        <v>GRAMOS</v>
      </c>
      <c r="D831" s="56">
        <f>+IF(ISERROR(VLOOKUP($B831,Insumos!$C:$G,2,FALSE)),"",VLOOKUP($B831,Insumos!$C:$G,2,FALSE))</f>
        <v>1681</v>
      </c>
      <c r="E831" s="57">
        <f>+IF(ISERROR(VLOOKUP($B831,Insumos!$C:$G,5,FALSE)),"",VLOOKUP($B831,Insumos!$C:$G,5,FALSE))</f>
        <v>800</v>
      </c>
      <c r="F831" s="55" t="str">
        <f>+IF(ISERROR(VLOOKUP($B831,Insumos!$C:$G,4,FALSE)),"",VLOOKUP($B831,Insumos!$C:$G,4,FALSE))</f>
        <v>GRAMOS</v>
      </c>
      <c r="G831" s="141">
        <v>60.0</v>
      </c>
      <c r="H831" s="56">
        <f t="shared" ref="H831:H843" si="33">IF(ISERROR(ROUND(+D831/E831*G831,2)),0,ROUND(+D831/E831*G831,2))</f>
        <v>126.08</v>
      </c>
    </row>
    <row r="832">
      <c r="A832" s="53">
        <v>2.0</v>
      </c>
      <c r="B832" s="55" t="s">
        <v>265</v>
      </c>
      <c r="C832" s="55" t="str">
        <f>+IF(ISERROR(VLOOKUP($B832,Insumos!$C:$G,3,FALSE)),"",VLOOKUP($B832,Insumos!$C:$G,3,FALSE))</f>
        <v>GRAMOS</v>
      </c>
      <c r="D832" s="56">
        <f>+IF(ISERROR(VLOOKUP($B832,Insumos!$C:$G,2,FALSE)),"",VLOOKUP($B832,Insumos!$C:$G,2,FALSE))</f>
        <v>5866</v>
      </c>
      <c r="E832" s="57">
        <f>+IF(ISERROR(VLOOKUP($B832,Insumos!$C:$G,5,FALSE)),"",VLOOKUP($B832,Insumos!$C:$G,5,FALSE))</f>
        <v>1000</v>
      </c>
      <c r="F832" s="55" t="str">
        <f>+IF(ISERROR(VLOOKUP($B832,Insumos!$C:$G,4,FALSE)),"",VLOOKUP($B832,Insumos!$C:$G,4,FALSE))</f>
        <v>GRAMOS</v>
      </c>
      <c r="G832" s="141">
        <v>50.0</v>
      </c>
      <c r="H832" s="56">
        <f t="shared" si="33"/>
        <v>293.3</v>
      </c>
    </row>
    <row r="833">
      <c r="A833" s="53">
        <v>3.0</v>
      </c>
      <c r="B833" s="55" t="s">
        <v>386</v>
      </c>
      <c r="C833" s="55" t="str">
        <f>+IF(ISERROR(VLOOKUP($B833,Insumos!$C:$G,3,FALSE)),"",VLOOKUP($B833,Insumos!$C:$G,3,FALSE))</f>
        <v>GRAMOS</v>
      </c>
      <c r="D833" s="56">
        <f>+IF(ISERROR(VLOOKUP($B833,Insumos!$C:$G,2,FALSE)),"",VLOOKUP($B833,Insumos!$C:$G,2,FALSE))</f>
        <v>2092</v>
      </c>
      <c r="E833" s="57">
        <f>+IF(ISERROR(VLOOKUP($B833,Insumos!$C:$G,5,FALSE)),"",VLOOKUP($B833,Insumos!$C:$G,5,FALSE))</f>
        <v>1000</v>
      </c>
      <c r="F833" s="55" t="str">
        <f>+IF(ISERROR(VLOOKUP($B833,Insumos!$C:$G,4,FALSE)),"",VLOOKUP($B833,Insumos!$C:$G,4,FALSE))</f>
        <v>GRAMOS</v>
      </c>
      <c r="G833" s="141">
        <v>20.0</v>
      </c>
      <c r="H833" s="56">
        <f t="shared" si="33"/>
        <v>41.84</v>
      </c>
    </row>
    <row r="834">
      <c r="A834" s="53">
        <v>4.0</v>
      </c>
      <c r="B834" s="55" t="s">
        <v>98</v>
      </c>
      <c r="C834" s="55" t="str">
        <f>+IF(ISERROR(VLOOKUP($B834,Insumos!$C:$G,3,FALSE)),"",VLOOKUP($B834,Insumos!$C:$G,3,FALSE))</f>
        <v>GRAMOS</v>
      </c>
      <c r="D834" s="56">
        <f>+IF(ISERROR(VLOOKUP($B834,Insumos!$C:$G,2,FALSE)),"",VLOOKUP($B834,Insumos!$C:$G,2,FALSE))</f>
        <v>3361</v>
      </c>
      <c r="E834" s="57">
        <f>+IF(ISERROR(VLOOKUP($B834,Insumos!$C:$G,5,FALSE)),"",VLOOKUP($B834,Insumos!$C:$G,5,FALSE))</f>
        <v>1000</v>
      </c>
      <c r="F834" s="55" t="str">
        <f>+IF(ISERROR(VLOOKUP($B834,Insumos!$C:$G,4,FALSE)),"",VLOOKUP($B834,Insumos!$C:$G,4,FALSE))</f>
        <v>GRAMOS</v>
      </c>
      <c r="G834" s="141">
        <v>50.0</v>
      </c>
      <c r="H834" s="56">
        <f t="shared" si="33"/>
        <v>168.05</v>
      </c>
    </row>
    <row r="835">
      <c r="A835" s="53">
        <v>5.0</v>
      </c>
      <c r="B835" s="467" t="s">
        <v>370</v>
      </c>
      <c r="C835" s="55" t="str">
        <f>+IF(ISERROR(VLOOKUP($B835,Insumos!$C:$G,3,FALSE)),"",VLOOKUP($B835,Insumos!$C:$G,3,FALSE))</f>
        <v>PORCION</v>
      </c>
      <c r="D835" s="56">
        <f>+IF(ISERROR(VLOOKUP($B835,Insumos!$C:$G,2,FALSE)),"",VLOOKUP($B835,Insumos!$C:$G,2,FALSE))</f>
        <v>1793.34</v>
      </c>
      <c r="E835" s="57">
        <f>+IF(ISERROR(VLOOKUP($B835,Insumos!$C:$G,5,FALSE)),"",VLOOKUP($B835,Insumos!$C:$G,5,FALSE))</f>
        <v>4</v>
      </c>
      <c r="F835" s="55" t="str">
        <f>+IF(ISERROR(VLOOKUP($B835,Insumos!$C:$G,4,FALSE)),"",VLOOKUP($B835,Insumos!$C:$G,4,FALSE))</f>
        <v>PORCION</v>
      </c>
      <c r="G835" s="141">
        <v>0.0</v>
      </c>
      <c r="H835" s="56">
        <f t="shared" si="33"/>
        <v>0</v>
      </c>
    </row>
    <row r="836">
      <c r="A836" s="53">
        <v>6.0</v>
      </c>
      <c r="B836" s="195" t="s">
        <v>363</v>
      </c>
      <c r="C836" s="195" t="str">
        <f>+IF(ISERROR(VLOOKUP($B836,Insumos!$C:$G,3,FALSE)),"",VLOOKUP($B836,Insumos!$C:$G,3,FALSE))</f>
        <v>PORCION</v>
      </c>
      <c r="D836" s="196">
        <f>+IF(ISERROR(VLOOKUP($B836,Insumos!$C:$G,2,FALSE)),"",VLOOKUP($B836,Insumos!$C:$G,2,FALSE))</f>
        <v>93080.62</v>
      </c>
      <c r="E836" s="197">
        <f>+IF(ISERROR(VLOOKUP($B836,Insumos!$C:$G,5,FALSE)),"",VLOOKUP($B836,Insumos!$C:$G,5,FALSE))</f>
        <v>50</v>
      </c>
      <c r="F836" s="195" t="str">
        <f>+IF(ISERROR(VLOOKUP($B836,Insumos!$C:$G,4,FALSE)),"",VLOOKUP($B836,Insumos!$C:$G,4,FALSE))</f>
        <v>PORCION</v>
      </c>
      <c r="G836" s="225">
        <v>1.0</v>
      </c>
      <c r="H836" s="196">
        <f t="shared" si="33"/>
        <v>1861.61</v>
      </c>
    </row>
    <row r="837">
      <c r="A837" s="53">
        <v>7.0</v>
      </c>
      <c r="B837" s="195" t="s">
        <v>361</v>
      </c>
      <c r="C837" s="195" t="str">
        <f>+IF(ISERROR(VLOOKUP($B837,Insumos!$C:$G,3,FALSE)),"",VLOOKUP($B837,Insumos!$C:$G,3,FALSE))</f>
        <v>PORCION</v>
      </c>
      <c r="D837" s="196">
        <f>+IF(ISERROR(VLOOKUP($B837,Insumos!$C:$G,2,FALSE)),"",VLOOKUP($B837,Insumos!$C:$G,2,FALSE))</f>
        <v>45140.62</v>
      </c>
      <c r="E837" s="197">
        <f>+IF(ISERROR(VLOOKUP($B837,Insumos!$C:$G,5,FALSE)),"",VLOOKUP($B837,Insumos!$C:$G,5,FALSE))</f>
        <v>55</v>
      </c>
      <c r="F837" s="195" t="str">
        <f>+IF(ISERROR(VLOOKUP($B837,Insumos!$C:$G,4,FALSE)),"",VLOOKUP($B837,Insumos!$C:$G,4,FALSE))</f>
        <v>PORCION</v>
      </c>
      <c r="G837" s="225"/>
      <c r="H837" s="196">
        <f t="shared" si="33"/>
        <v>0</v>
      </c>
    </row>
    <row r="838">
      <c r="A838" s="53">
        <v>8.0</v>
      </c>
      <c r="B838" s="55" t="s">
        <v>401</v>
      </c>
      <c r="C838" s="55" t="str">
        <f>+IF(ISERROR(VLOOKUP($B838,Insumos!$C:$G,3,FALSE)),"",VLOOKUP($B838,Insumos!$C:$G,3,FALSE))</f>
        <v>UNIDAD</v>
      </c>
      <c r="D838" s="56">
        <f>+IF(ISERROR(VLOOKUP($B838,Insumos!$C:$G,2,FALSE)),"",VLOOKUP($B838,Insumos!$C:$G,2,FALSE))</f>
        <v>30</v>
      </c>
      <c r="E838" s="57">
        <f>+IF(ISERROR(VLOOKUP($B838,Insumos!$C:$G,5,FALSE)),"",VLOOKUP($B838,Insumos!$C:$G,5,FALSE))</f>
        <v>1</v>
      </c>
      <c r="F838" s="55" t="str">
        <f>+IF(ISERROR(VLOOKUP($B838,Insumos!$C:$G,4,FALSE)),"",VLOOKUP($B838,Insumos!$C:$G,4,FALSE))</f>
        <v>UNIDAD</v>
      </c>
      <c r="G838" s="141">
        <v>1.0</v>
      </c>
      <c r="H838" s="56">
        <f t="shared" si="33"/>
        <v>30</v>
      </c>
    </row>
    <row r="839">
      <c r="A839" s="53">
        <v>9.0</v>
      </c>
      <c r="B839" s="55" t="s">
        <v>400</v>
      </c>
      <c r="C839" s="55" t="str">
        <f>+IF(ISERROR(VLOOKUP($B839,Insumos!$C:$G,3,FALSE)),"",VLOOKUP($B839,Insumos!$C:$G,3,FALSE))</f>
        <v>UNIDAD</v>
      </c>
      <c r="D839" s="56">
        <f>+IF(ISERROR(VLOOKUP($B839,Insumos!$C:$G,2,FALSE)),"",VLOOKUP($B839,Insumos!$C:$G,2,FALSE))</f>
        <v>330</v>
      </c>
      <c r="E839" s="57">
        <f>+IF(ISERROR(VLOOKUP($B839,Insumos!$C:$G,5,FALSE)),"",VLOOKUP($B839,Insumos!$C:$G,5,FALSE))</f>
        <v>1</v>
      </c>
      <c r="F839" s="55" t="str">
        <f>+IF(ISERROR(VLOOKUP($B839,Insumos!$C:$G,4,FALSE)),"",VLOOKUP($B839,Insumos!$C:$G,4,FALSE))</f>
        <v>UNIDAD</v>
      </c>
      <c r="G839" s="141">
        <v>1.0</v>
      </c>
      <c r="H839" s="56">
        <f t="shared" si="33"/>
        <v>330</v>
      </c>
    </row>
    <row r="840">
      <c r="A840" s="53">
        <v>10.0</v>
      </c>
      <c r="B840" s="55" t="s">
        <v>435</v>
      </c>
      <c r="C840" s="55" t="str">
        <f>+IF(ISERROR(VLOOKUP($B840,Insumos!$C:$G,3,FALSE)),"",VLOOKUP($B840,Insumos!$C:$G,3,FALSE))</f>
        <v>UNIDAD</v>
      </c>
      <c r="D840" s="56">
        <f>+IF(ISERROR(VLOOKUP($B840,Insumos!$C:$G,2,FALSE)),"",VLOOKUP($B840,Insumos!$C:$G,2,FALSE))</f>
        <v>93</v>
      </c>
      <c r="E840" s="57">
        <f>+IF(ISERROR(VLOOKUP($B840,Insumos!$C:$G,5,FALSE)),"",VLOOKUP($B840,Insumos!$C:$G,5,FALSE))</f>
        <v>1</v>
      </c>
      <c r="F840" s="55" t="str">
        <f>+IF(ISERROR(VLOOKUP($B840,Insumos!$C:$G,4,FALSE)),"",VLOOKUP($B840,Insumos!$C:$G,4,FALSE))</f>
        <v>UNIDAD</v>
      </c>
      <c r="G840" s="141">
        <v>1.0</v>
      </c>
      <c r="H840" s="56">
        <f t="shared" si="33"/>
        <v>93</v>
      </c>
    </row>
    <row r="841">
      <c r="A841" s="53">
        <v>11.0</v>
      </c>
      <c r="B841" s="55" t="s">
        <v>436</v>
      </c>
      <c r="C841" s="55" t="str">
        <f>+IF(ISERROR(VLOOKUP($B841,Insumos!$C:$G,3,FALSE)),"",VLOOKUP($B841,Insumos!$C:$G,3,FALSE))</f>
        <v>UNIDAD</v>
      </c>
      <c r="D841" s="56">
        <f>+IF(ISERROR(VLOOKUP($B841,Insumos!$C:$G,2,FALSE)),"",VLOOKUP($B841,Insumos!$C:$G,2,FALSE))</f>
        <v>44</v>
      </c>
      <c r="E841" s="57">
        <f>+IF(ISERROR(VLOOKUP($B841,Insumos!$C:$G,5,FALSE)),"",VLOOKUP($B841,Insumos!$C:$G,5,FALSE))</f>
        <v>1</v>
      </c>
      <c r="F841" s="55" t="str">
        <f>+IF(ISERROR(VLOOKUP($B841,Insumos!$C:$G,4,FALSE)),"",VLOOKUP($B841,Insumos!$C:$G,4,FALSE))</f>
        <v>UNIDAD</v>
      </c>
      <c r="G841" s="141">
        <v>1.0</v>
      </c>
      <c r="H841" s="56">
        <f t="shared" si="33"/>
        <v>44</v>
      </c>
    </row>
    <row r="842">
      <c r="A842" s="53">
        <v>12.0</v>
      </c>
      <c r="B842" s="55" t="s">
        <v>315</v>
      </c>
      <c r="C842" s="55" t="str">
        <f>+IF(ISERROR(VLOOKUP($B842,Insumos!$C:$G,3,FALSE)),"",VLOOKUP($B842,Insumos!$C:$G,3,FALSE))</f>
        <v>UNIDAD</v>
      </c>
      <c r="D842" s="56">
        <f>+IF(ISERROR(VLOOKUP($B842,Insumos!$C:$G,2,FALSE)),"",VLOOKUP($B842,Insumos!$C:$G,2,FALSE))</f>
        <v>170</v>
      </c>
      <c r="E842" s="57">
        <f>+IF(ISERROR(VLOOKUP($B842,Insumos!$C:$G,5,FALSE)),"",VLOOKUP($B842,Insumos!$C:$G,5,FALSE))</f>
        <v>1</v>
      </c>
      <c r="F842" s="55" t="str">
        <f>+IF(ISERROR(VLOOKUP($B842,Insumos!$C:$G,4,FALSE)),"",VLOOKUP($B842,Insumos!$C:$G,4,FALSE))</f>
        <v>UNIDAD</v>
      </c>
      <c r="G842" s="141">
        <v>1.0</v>
      </c>
      <c r="H842" s="56">
        <f t="shared" si="33"/>
        <v>170</v>
      </c>
    </row>
    <row r="843">
      <c r="A843" s="53">
        <v>13.0</v>
      </c>
      <c r="B843" s="55" t="s">
        <v>410</v>
      </c>
      <c r="C843" s="55" t="str">
        <f>+IF(ISERROR(VLOOKUP($B843,Insumos!$C:$G,3,FALSE)),"",VLOOKUP($B843,Insumos!$C:$G,3,FALSE))</f>
        <v>UNIDAD</v>
      </c>
      <c r="D843" s="56">
        <f>+IF(ISERROR(VLOOKUP($B843,Insumos!$C:$G,2,FALSE)),"",VLOOKUP($B843,Insumos!$C:$G,2,FALSE))</f>
        <v>25</v>
      </c>
      <c r="E843" s="57">
        <f>+IF(ISERROR(VLOOKUP($B843,Insumos!$C:$G,5,FALSE)),"",VLOOKUP($B843,Insumos!$C:$G,5,FALSE))</f>
        <v>1</v>
      </c>
      <c r="F843" s="55" t="str">
        <f>+IF(ISERROR(VLOOKUP($B843,Insumos!$C:$G,4,FALSE)),"",VLOOKUP($B843,Insumos!$C:$G,4,FALSE))</f>
        <v>UNIDAD</v>
      </c>
      <c r="G843" s="141">
        <v>2.0</v>
      </c>
      <c r="H843" s="56">
        <f t="shared" si="33"/>
        <v>50</v>
      </c>
    </row>
    <row r="844">
      <c r="A844" s="42"/>
      <c r="B844" s="140"/>
      <c r="C844" s="41"/>
      <c r="D844" s="44"/>
      <c r="E844" s="45"/>
      <c r="F844" s="41"/>
      <c r="G844" s="67" t="s">
        <v>566</v>
      </c>
      <c r="H844" s="68">
        <f>+SUM(H831:H843)</f>
        <v>3207.88</v>
      </c>
    </row>
    <row r="845">
      <c r="A845" s="42"/>
      <c r="B845" s="140"/>
      <c r="C845" s="41"/>
      <c r="D845" s="44"/>
      <c r="E845" s="45"/>
      <c r="F845" s="41"/>
      <c r="G845" s="67" t="s">
        <v>569</v>
      </c>
      <c r="H845" s="142">
        <f>+H844/10</f>
        <v>320.788</v>
      </c>
    </row>
    <row r="846">
      <c r="A846" s="42"/>
      <c r="B846" s="140"/>
      <c r="C846" s="41"/>
      <c r="D846" s="44"/>
      <c r="E846" s="45"/>
      <c r="F846" s="41"/>
      <c r="G846" s="67" t="s">
        <v>570</v>
      </c>
      <c r="H846" s="143">
        <f>(H844+H845)*1.19</f>
        <v>4199.11492</v>
      </c>
    </row>
    <row r="847">
      <c r="A847" s="42"/>
      <c r="B847" s="140"/>
      <c r="C847" s="41"/>
      <c r="D847" s="44"/>
      <c r="E847" s="45"/>
      <c r="F847" s="41"/>
      <c r="G847" s="67" t="s">
        <v>571</v>
      </c>
      <c r="H847" s="144">
        <f>+H846/H848</f>
        <v>0.2678006964</v>
      </c>
    </row>
    <row r="848">
      <c r="A848" s="42"/>
      <c r="B848" s="140"/>
      <c r="C848" s="41"/>
      <c r="D848" s="44"/>
      <c r="E848" s="45"/>
      <c r="F848" s="41"/>
      <c r="G848" s="67" t="s">
        <v>572</v>
      </c>
      <c r="H848" s="145">
        <f>SUM(13990+1690)</f>
        <v>15680</v>
      </c>
    </row>
    <row r="849">
      <c r="B849" s="473"/>
    </row>
    <row r="850">
      <c r="B850" s="473"/>
    </row>
    <row r="851">
      <c r="A851" s="138" t="s">
        <v>562</v>
      </c>
      <c r="B851" s="139" t="s">
        <v>1183</v>
      </c>
      <c r="C851" s="34"/>
      <c r="D851" s="35"/>
      <c r="E851" s="36"/>
      <c r="F851" s="37"/>
      <c r="G851" s="38"/>
      <c r="H851" s="35"/>
    </row>
    <row r="852">
      <c r="A852" s="42"/>
      <c r="B852" s="140"/>
      <c r="C852" s="42"/>
      <c r="D852" s="44"/>
      <c r="E852" s="45"/>
      <c r="F852" s="42"/>
      <c r="G852" s="46"/>
      <c r="H852" s="44"/>
    </row>
    <row r="853">
      <c r="A853" s="48" t="s">
        <v>476</v>
      </c>
      <c r="B853" s="48" t="s">
        <v>477</v>
      </c>
      <c r="C853" s="48" t="s">
        <v>478</v>
      </c>
      <c r="D853" s="49" t="s">
        <v>564</v>
      </c>
      <c r="E853" s="50" t="s">
        <v>10</v>
      </c>
      <c r="F853" s="48" t="s">
        <v>480</v>
      </c>
      <c r="G853" s="51" t="s">
        <v>481</v>
      </c>
      <c r="H853" s="49" t="s">
        <v>565</v>
      </c>
    </row>
    <row r="854">
      <c r="A854" s="53">
        <v>1.0</v>
      </c>
      <c r="B854" s="55" t="s">
        <v>168</v>
      </c>
      <c r="C854" s="55" t="str">
        <f>+IF(ISERROR(VLOOKUP($B854,Insumos!$C:$G,3,FALSE)),"",VLOOKUP($B854,Insumos!$C:$G,3,FALSE))</f>
        <v>GRAMOS</v>
      </c>
      <c r="D854" s="56">
        <f>+IF(ISERROR(VLOOKUP($B854,Insumos!$C:$G,2,FALSE)),"",VLOOKUP($B854,Insumos!$C:$G,2,FALSE))</f>
        <v>1681</v>
      </c>
      <c r="E854" s="57">
        <f>+IF(ISERROR(VLOOKUP($B854,Insumos!$C:$G,5,FALSE)),"",VLOOKUP($B854,Insumos!$C:$G,5,FALSE))</f>
        <v>800</v>
      </c>
      <c r="F854" s="55" t="str">
        <f>+IF(ISERROR(VLOOKUP($B854,Insumos!$C:$G,4,FALSE)),"",VLOOKUP($B854,Insumos!$C:$G,4,FALSE))</f>
        <v>GRAMOS</v>
      </c>
      <c r="G854" s="141">
        <v>60.0</v>
      </c>
      <c r="H854" s="56">
        <f t="shared" ref="H854:H865" si="34">IF(ISERROR(ROUND(+D854/E854*G854,2)),0,ROUND(+D854/E854*G854,2))</f>
        <v>126.08</v>
      </c>
    </row>
    <row r="855">
      <c r="A855" s="53">
        <v>2.0</v>
      </c>
      <c r="B855" s="55" t="s">
        <v>265</v>
      </c>
      <c r="C855" s="55" t="str">
        <f>+IF(ISERROR(VLOOKUP($B855,Insumos!$C:$G,3,FALSE)),"",VLOOKUP($B855,Insumos!$C:$G,3,FALSE))</f>
        <v>GRAMOS</v>
      </c>
      <c r="D855" s="56">
        <f>+IF(ISERROR(VLOOKUP($B855,Insumos!$C:$G,2,FALSE)),"",VLOOKUP($B855,Insumos!$C:$G,2,FALSE))</f>
        <v>5866</v>
      </c>
      <c r="E855" s="57">
        <f>+IF(ISERROR(VLOOKUP($B855,Insumos!$C:$G,5,FALSE)),"",VLOOKUP($B855,Insumos!$C:$G,5,FALSE))</f>
        <v>1000</v>
      </c>
      <c r="F855" s="55" t="str">
        <f>+IF(ISERROR(VLOOKUP($B855,Insumos!$C:$G,4,FALSE)),"",VLOOKUP($B855,Insumos!$C:$G,4,FALSE))</f>
        <v>GRAMOS</v>
      </c>
      <c r="G855" s="141">
        <v>50.0</v>
      </c>
      <c r="H855" s="56">
        <f t="shared" si="34"/>
        <v>293.3</v>
      </c>
    </row>
    <row r="856">
      <c r="A856" s="53">
        <v>3.0</v>
      </c>
      <c r="B856" s="55" t="s">
        <v>386</v>
      </c>
      <c r="C856" s="55" t="str">
        <f>+IF(ISERROR(VLOOKUP($B856,Insumos!$C:$G,3,FALSE)),"",VLOOKUP($B856,Insumos!$C:$G,3,FALSE))</f>
        <v>GRAMOS</v>
      </c>
      <c r="D856" s="56">
        <f>+IF(ISERROR(VLOOKUP($B856,Insumos!$C:$G,2,FALSE)),"",VLOOKUP($B856,Insumos!$C:$G,2,FALSE))</f>
        <v>2092</v>
      </c>
      <c r="E856" s="57">
        <f>+IF(ISERROR(VLOOKUP($B856,Insumos!$C:$G,5,FALSE)),"",VLOOKUP($B856,Insumos!$C:$G,5,FALSE))</f>
        <v>1000</v>
      </c>
      <c r="F856" s="55" t="str">
        <f>+IF(ISERROR(VLOOKUP($B856,Insumos!$C:$G,4,FALSE)),"",VLOOKUP($B856,Insumos!$C:$G,4,FALSE))</f>
        <v>GRAMOS</v>
      </c>
      <c r="G856" s="141">
        <v>20.0</v>
      </c>
      <c r="H856" s="56">
        <f t="shared" si="34"/>
        <v>41.84</v>
      </c>
    </row>
    <row r="857">
      <c r="A857" s="53">
        <v>4.0</v>
      </c>
      <c r="B857" s="55" t="s">
        <v>98</v>
      </c>
      <c r="C857" s="55" t="str">
        <f>+IF(ISERROR(VLOOKUP($B857,Insumos!$C:$G,3,FALSE)),"",VLOOKUP($B857,Insumos!$C:$G,3,FALSE))</f>
        <v>GRAMOS</v>
      </c>
      <c r="D857" s="56">
        <f>+IF(ISERROR(VLOOKUP($B857,Insumos!$C:$G,2,FALSE)),"",VLOOKUP($B857,Insumos!$C:$G,2,FALSE))</f>
        <v>3361</v>
      </c>
      <c r="E857" s="57">
        <f>+IF(ISERROR(VLOOKUP($B857,Insumos!$C:$G,5,FALSE)),"",VLOOKUP($B857,Insumos!$C:$G,5,FALSE))</f>
        <v>1000</v>
      </c>
      <c r="F857" s="55" t="str">
        <f>+IF(ISERROR(VLOOKUP($B857,Insumos!$C:$G,4,FALSE)),"",VLOOKUP($B857,Insumos!$C:$G,4,FALSE))</f>
        <v>GRAMOS</v>
      </c>
      <c r="G857" s="141">
        <v>50.0</v>
      </c>
      <c r="H857" s="56">
        <f t="shared" si="34"/>
        <v>168.05</v>
      </c>
    </row>
    <row r="858">
      <c r="A858" s="53">
        <v>5.0</v>
      </c>
      <c r="B858" s="467" t="s">
        <v>375</v>
      </c>
      <c r="C858" s="55" t="str">
        <f>+IF(ISERROR(VLOOKUP($B858,Insumos!$C:$G,3,FALSE)),"",VLOOKUP($B858,Insumos!$C:$G,3,FALSE))</f>
        <v>PORCION</v>
      </c>
      <c r="D858" s="56">
        <f>+IF(ISERROR(VLOOKUP($B858,Insumos!$C:$G,2,FALSE)),"",VLOOKUP($B858,Insumos!$C:$G,2,FALSE))</f>
        <v>17849.12</v>
      </c>
      <c r="E858" s="57">
        <f>+IF(ISERROR(VLOOKUP($B858,Insumos!$C:$G,5,FALSE)),"",VLOOKUP($B858,Insumos!$C:$G,5,FALSE))</f>
        <v>45</v>
      </c>
      <c r="F858" s="55" t="str">
        <f>+IF(ISERROR(VLOOKUP($B858,Insumos!$C:$G,4,FALSE)),"",VLOOKUP($B858,Insumos!$C:$G,4,FALSE))</f>
        <v>PORCION</v>
      </c>
      <c r="G858" s="141">
        <v>1.0</v>
      </c>
      <c r="H858" s="56">
        <f t="shared" si="34"/>
        <v>396.65</v>
      </c>
    </row>
    <row r="859">
      <c r="A859" s="53">
        <v>6.0</v>
      </c>
      <c r="B859" s="195" t="s">
        <v>363</v>
      </c>
      <c r="C859" s="195" t="str">
        <f>+IF(ISERROR(VLOOKUP($B859,Insumos!$C:$G,3,FALSE)),"",VLOOKUP($B859,Insumos!$C:$G,3,FALSE))</f>
        <v>PORCION</v>
      </c>
      <c r="D859" s="196">
        <f>+IF(ISERROR(VLOOKUP($B859,Insumos!$C:$G,2,FALSE)),"",VLOOKUP($B859,Insumos!$C:$G,2,FALSE))</f>
        <v>93080.62</v>
      </c>
      <c r="E859" s="197">
        <f>+IF(ISERROR(VLOOKUP($B859,Insumos!$C:$G,5,FALSE)),"",VLOOKUP($B859,Insumos!$C:$G,5,FALSE))</f>
        <v>50</v>
      </c>
      <c r="F859" s="195" t="str">
        <f>+IF(ISERROR(VLOOKUP($B859,Insumos!$C:$G,4,FALSE)),"",VLOOKUP($B859,Insumos!$C:$G,4,FALSE))</f>
        <v>PORCION</v>
      </c>
      <c r="G859" s="225">
        <v>1.0</v>
      </c>
      <c r="H859" s="196">
        <f t="shared" si="34"/>
        <v>1861.61</v>
      </c>
    </row>
    <row r="860">
      <c r="A860" s="53">
        <v>7.0</v>
      </c>
      <c r="B860" s="195" t="s">
        <v>361</v>
      </c>
      <c r="C860" s="195" t="str">
        <f>+IF(ISERROR(VLOOKUP($B860,Insumos!$C:$G,3,FALSE)),"",VLOOKUP($B860,Insumos!$C:$G,3,FALSE))</f>
        <v>PORCION</v>
      </c>
      <c r="D860" s="196">
        <f>+IF(ISERROR(VLOOKUP($B860,Insumos!$C:$G,2,FALSE)),"",VLOOKUP($B860,Insumos!$C:$G,2,FALSE))</f>
        <v>45140.62</v>
      </c>
      <c r="E860" s="197">
        <f>+IF(ISERROR(VLOOKUP($B860,Insumos!$C:$G,5,FALSE)),"",VLOOKUP($B860,Insumos!$C:$G,5,FALSE))</f>
        <v>55</v>
      </c>
      <c r="F860" s="195" t="str">
        <f>+IF(ISERROR(VLOOKUP($B860,Insumos!$C:$G,4,FALSE)),"",VLOOKUP($B860,Insumos!$C:$G,4,FALSE))</f>
        <v>PORCION</v>
      </c>
      <c r="G860" s="225"/>
      <c r="H860" s="196">
        <f t="shared" si="34"/>
        <v>0</v>
      </c>
    </row>
    <row r="861">
      <c r="A861" s="53">
        <v>9.0</v>
      </c>
      <c r="B861" s="55" t="s">
        <v>401</v>
      </c>
      <c r="C861" s="55" t="str">
        <f>+IF(ISERROR(VLOOKUP($B861,Insumos!$C:$G,3,FALSE)),"",VLOOKUP($B861,Insumos!$C:$G,3,FALSE))</f>
        <v>UNIDAD</v>
      </c>
      <c r="D861" s="56">
        <f>+IF(ISERROR(VLOOKUP($B861,Insumos!$C:$G,2,FALSE)),"",VLOOKUP($B861,Insumos!$C:$G,2,FALSE))</f>
        <v>30</v>
      </c>
      <c r="E861" s="57">
        <f>+IF(ISERROR(VLOOKUP($B861,Insumos!$C:$G,5,FALSE)),"",VLOOKUP($B861,Insumos!$C:$G,5,FALSE))</f>
        <v>1</v>
      </c>
      <c r="F861" s="55" t="str">
        <f>+IF(ISERROR(VLOOKUP($B861,Insumos!$C:$G,4,FALSE)),"",VLOOKUP($B861,Insumos!$C:$G,4,FALSE))</f>
        <v>UNIDAD</v>
      </c>
      <c r="G861" s="146">
        <v>1.0</v>
      </c>
      <c r="H861" s="56">
        <f t="shared" si="34"/>
        <v>30</v>
      </c>
    </row>
    <row r="862">
      <c r="A862" s="53">
        <v>10.0</v>
      </c>
      <c r="B862" s="55" t="s">
        <v>400</v>
      </c>
      <c r="C862" s="55" t="str">
        <f>+IF(ISERROR(VLOOKUP($B862,Insumos!$C:$G,3,FALSE)),"",VLOOKUP($B862,Insumos!$C:$G,3,FALSE))</f>
        <v>UNIDAD</v>
      </c>
      <c r="D862" s="56">
        <f>+IF(ISERROR(VLOOKUP($B862,Insumos!$C:$G,2,FALSE)),"",VLOOKUP($B862,Insumos!$C:$G,2,FALSE))</f>
        <v>330</v>
      </c>
      <c r="E862" s="57">
        <f>+IF(ISERROR(VLOOKUP($B862,Insumos!$C:$G,5,FALSE)),"",VLOOKUP($B862,Insumos!$C:$G,5,FALSE))</f>
        <v>1</v>
      </c>
      <c r="F862" s="55" t="str">
        <f>+IF(ISERROR(VLOOKUP($B862,Insumos!$C:$G,4,FALSE)),"",VLOOKUP($B862,Insumos!$C:$G,4,FALSE))</f>
        <v>UNIDAD</v>
      </c>
      <c r="G862" s="146">
        <v>1.0</v>
      </c>
      <c r="H862" s="56">
        <f t="shared" si="34"/>
        <v>330</v>
      </c>
    </row>
    <row r="863">
      <c r="A863" s="53">
        <v>11.0</v>
      </c>
      <c r="B863" s="55" t="s">
        <v>410</v>
      </c>
      <c r="C863" s="55" t="str">
        <f>+IF(ISERROR(VLOOKUP($B863,Insumos!$C:$G,3,FALSE)),"",VLOOKUP($B863,Insumos!$C:$G,3,FALSE))</f>
        <v>UNIDAD</v>
      </c>
      <c r="D863" s="56">
        <f>+IF(ISERROR(VLOOKUP($B863,Insumos!$C:$G,2,FALSE)),"",VLOOKUP($B863,Insumos!$C:$G,2,FALSE))</f>
        <v>25</v>
      </c>
      <c r="E863" s="57">
        <f>+IF(ISERROR(VLOOKUP($B863,Insumos!$C:$G,5,FALSE)),"",VLOOKUP($B863,Insumos!$C:$G,5,FALSE))</f>
        <v>1</v>
      </c>
      <c r="F863" s="55" t="str">
        <f>+IF(ISERROR(VLOOKUP($B863,Insumos!$C:$G,4,FALSE)),"",VLOOKUP($B863,Insumos!$C:$G,4,FALSE))</f>
        <v>UNIDAD</v>
      </c>
      <c r="G863" s="141">
        <v>2.0</v>
      </c>
      <c r="H863" s="56">
        <f t="shared" si="34"/>
        <v>50</v>
      </c>
    </row>
    <row r="864">
      <c r="A864" s="53">
        <v>12.0</v>
      </c>
      <c r="B864" s="55"/>
      <c r="C864" s="55" t="str">
        <f>+IF(ISERROR(VLOOKUP($B864,Insumos!$C:$G,3,FALSE)),"",VLOOKUP($B864,Insumos!$C:$G,3,FALSE))</f>
        <v/>
      </c>
      <c r="D864" s="56" t="str">
        <f>+IF(ISERROR(VLOOKUP($B864,Insumos!$C:$G,2,FALSE)),"",VLOOKUP($B864,Insumos!$C:$G,2,FALSE))</f>
        <v/>
      </c>
      <c r="E864" s="57" t="str">
        <f>+IF(ISERROR(VLOOKUP($B864,Insumos!$C:$G,5,FALSE)),"",VLOOKUP($B864,Insumos!$C:$G,5,FALSE))</f>
        <v/>
      </c>
      <c r="F864" s="55" t="str">
        <f>+IF(ISERROR(VLOOKUP($B864,Insumos!$C:$G,4,FALSE)),"",VLOOKUP($B864,Insumos!$C:$G,4,FALSE))</f>
        <v/>
      </c>
      <c r="G864" s="146"/>
      <c r="H864" s="56">
        <f t="shared" si="34"/>
        <v>0</v>
      </c>
    </row>
    <row r="865">
      <c r="A865" s="53">
        <v>13.0</v>
      </c>
      <c r="B865" s="55"/>
      <c r="C865" s="55" t="str">
        <f>+IF(ISERROR(VLOOKUP($B865,Insumos!$C:$G,3,FALSE)),"",VLOOKUP($B865,Insumos!$C:$G,3,FALSE))</f>
        <v/>
      </c>
      <c r="D865" s="56" t="str">
        <f>+IF(ISERROR(VLOOKUP($B865,Insumos!$C:$G,2,FALSE)),"",VLOOKUP($B865,Insumos!$C:$G,2,FALSE))</f>
        <v/>
      </c>
      <c r="E865" s="57" t="str">
        <f>+IF(ISERROR(VLOOKUP($B865,Insumos!$C:$G,5,FALSE)),"",VLOOKUP($B865,Insumos!$C:$G,5,FALSE))</f>
        <v/>
      </c>
      <c r="F865" s="55" t="str">
        <f>+IF(ISERROR(VLOOKUP($B865,Insumos!$C:$G,4,FALSE)),"",VLOOKUP($B865,Insumos!$C:$G,4,FALSE))</f>
        <v/>
      </c>
      <c r="G865" s="147"/>
      <c r="H865" s="56">
        <f t="shared" si="34"/>
        <v>0</v>
      </c>
    </row>
    <row r="866">
      <c r="A866" s="42"/>
      <c r="B866" s="140"/>
      <c r="C866" s="41"/>
      <c r="D866" s="44"/>
      <c r="E866" s="45"/>
      <c r="F866" s="41"/>
      <c r="G866" s="67" t="s">
        <v>566</v>
      </c>
      <c r="H866" s="68">
        <f>+SUM(H854:H865)</f>
        <v>3297.53</v>
      </c>
    </row>
    <row r="867">
      <c r="A867" s="42"/>
      <c r="B867" s="140"/>
      <c r="C867" s="41"/>
      <c r="D867" s="44"/>
      <c r="E867" s="45"/>
      <c r="F867" s="41"/>
      <c r="G867" s="67" t="s">
        <v>569</v>
      </c>
      <c r="H867" s="142">
        <f>+H866/10</f>
        <v>329.753</v>
      </c>
    </row>
    <row r="868">
      <c r="A868" s="42"/>
      <c r="B868" s="140"/>
      <c r="C868" s="41"/>
      <c r="D868" s="44"/>
      <c r="E868" s="45"/>
      <c r="F868" s="41"/>
      <c r="G868" s="67" t="s">
        <v>570</v>
      </c>
      <c r="H868" s="143">
        <f>(H866+H867)*1.19</f>
        <v>4316.46677</v>
      </c>
    </row>
    <row r="869">
      <c r="A869" s="42"/>
      <c r="B869" s="140"/>
      <c r="C869" s="41"/>
      <c r="D869" s="44"/>
      <c r="E869" s="45"/>
      <c r="F869" s="41"/>
      <c r="G869" s="67" t="s">
        <v>571</v>
      </c>
      <c r="H869" s="144">
        <f>+H868/H870</f>
        <v>0.2978928068</v>
      </c>
    </row>
    <row r="870">
      <c r="A870" s="42"/>
      <c r="B870" s="140"/>
      <c r="C870" s="41"/>
      <c r="D870" s="44"/>
      <c r="E870" s="45"/>
      <c r="F870" s="41"/>
      <c r="G870" s="67" t="s">
        <v>572</v>
      </c>
      <c r="H870" s="145">
        <f>SUM(13990+500)</f>
        <v>14490</v>
      </c>
    </row>
    <row r="871">
      <c r="B871" s="473"/>
    </row>
    <row r="872">
      <c r="B872" s="473"/>
    </row>
    <row r="873">
      <c r="A873" s="138" t="s">
        <v>562</v>
      </c>
      <c r="B873" s="139" t="s">
        <v>1184</v>
      </c>
      <c r="C873" s="34"/>
      <c r="D873" s="35"/>
      <c r="E873" s="36"/>
      <c r="F873" s="37"/>
      <c r="G873" s="38"/>
      <c r="H873" s="35"/>
    </row>
    <row r="874">
      <c r="A874" s="42"/>
      <c r="B874" s="140"/>
      <c r="C874" s="42"/>
      <c r="D874" s="44"/>
      <c r="E874" s="45"/>
      <c r="F874" s="42"/>
      <c r="G874" s="46"/>
      <c r="H874" s="44"/>
    </row>
    <row r="875">
      <c r="A875" s="48" t="s">
        <v>476</v>
      </c>
      <c r="B875" s="48" t="s">
        <v>477</v>
      </c>
      <c r="C875" s="48" t="s">
        <v>478</v>
      </c>
      <c r="D875" s="49" t="s">
        <v>564</v>
      </c>
      <c r="E875" s="50" t="s">
        <v>10</v>
      </c>
      <c r="F875" s="48" t="s">
        <v>480</v>
      </c>
      <c r="G875" s="51" t="s">
        <v>481</v>
      </c>
      <c r="H875" s="49" t="s">
        <v>565</v>
      </c>
    </row>
    <row r="876">
      <c r="A876" s="53">
        <v>1.0</v>
      </c>
      <c r="B876" s="55" t="s">
        <v>168</v>
      </c>
      <c r="C876" s="55" t="str">
        <f>+IF(ISERROR(VLOOKUP($B876,Insumos!$C:$G,3,FALSE)),"",VLOOKUP($B876,Insumos!$C:$G,3,FALSE))</f>
        <v>GRAMOS</v>
      </c>
      <c r="D876" s="56">
        <f>+IF(ISERROR(VLOOKUP($B876,Insumos!$C:$G,2,FALSE)),"",VLOOKUP($B876,Insumos!$C:$G,2,FALSE))</f>
        <v>1681</v>
      </c>
      <c r="E876" s="57">
        <f>+IF(ISERROR(VLOOKUP($B876,Insumos!$C:$G,5,FALSE)),"",VLOOKUP($B876,Insumos!$C:$G,5,FALSE))</f>
        <v>800</v>
      </c>
      <c r="F876" s="55" t="str">
        <f>+IF(ISERROR(VLOOKUP($B876,Insumos!$C:$G,4,FALSE)),"",VLOOKUP($B876,Insumos!$C:$G,4,FALSE))</f>
        <v>GRAMOS</v>
      </c>
      <c r="G876" s="141">
        <v>60.0</v>
      </c>
      <c r="H876" s="56">
        <f t="shared" ref="H876:H889" si="35">IF(ISERROR(ROUND(+D876/E876*G876,2)),0,ROUND(+D876/E876*G876,2))</f>
        <v>126.08</v>
      </c>
    </row>
    <row r="877">
      <c r="A877" s="53">
        <v>2.0</v>
      </c>
      <c r="B877" s="55" t="s">
        <v>265</v>
      </c>
      <c r="C877" s="55" t="str">
        <f>+IF(ISERROR(VLOOKUP($B877,Insumos!$C:$G,3,FALSE)),"",VLOOKUP($B877,Insumos!$C:$G,3,FALSE))</f>
        <v>GRAMOS</v>
      </c>
      <c r="D877" s="56">
        <f>+IF(ISERROR(VLOOKUP($B877,Insumos!$C:$G,2,FALSE)),"",VLOOKUP($B877,Insumos!$C:$G,2,FALSE))</f>
        <v>5866</v>
      </c>
      <c r="E877" s="57">
        <f>+IF(ISERROR(VLOOKUP($B877,Insumos!$C:$G,5,FALSE)),"",VLOOKUP($B877,Insumos!$C:$G,5,FALSE))</f>
        <v>1000</v>
      </c>
      <c r="F877" s="55" t="str">
        <f>+IF(ISERROR(VLOOKUP($B877,Insumos!$C:$G,4,FALSE)),"",VLOOKUP($B877,Insumos!$C:$G,4,FALSE))</f>
        <v>GRAMOS</v>
      </c>
      <c r="G877" s="141">
        <v>50.0</v>
      </c>
      <c r="H877" s="56">
        <f t="shared" si="35"/>
        <v>293.3</v>
      </c>
    </row>
    <row r="878">
      <c r="A878" s="53">
        <v>3.0</v>
      </c>
      <c r="B878" s="55" t="s">
        <v>386</v>
      </c>
      <c r="C878" s="55" t="str">
        <f>+IF(ISERROR(VLOOKUP($B878,Insumos!$C:$G,3,FALSE)),"",VLOOKUP($B878,Insumos!$C:$G,3,FALSE))</f>
        <v>GRAMOS</v>
      </c>
      <c r="D878" s="56">
        <f>+IF(ISERROR(VLOOKUP($B878,Insumos!$C:$G,2,FALSE)),"",VLOOKUP($B878,Insumos!$C:$G,2,FALSE))</f>
        <v>2092</v>
      </c>
      <c r="E878" s="57">
        <f>+IF(ISERROR(VLOOKUP($B878,Insumos!$C:$G,5,FALSE)),"",VLOOKUP($B878,Insumos!$C:$G,5,FALSE))</f>
        <v>1000</v>
      </c>
      <c r="F878" s="55" t="str">
        <f>+IF(ISERROR(VLOOKUP($B878,Insumos!$C:$G,4,FALSE)),"",VLOOKUP($B878,Insumos!$C:$G,4,FALSE))</f>
        <v>GRAMOS</v>
      </c>
      <c r="G878" s="141">
        <v>20.0</v>
      </c>
      <c r="H878" s="56">
        <f t="shared" si="35"/>
        <v>41.84</v>
      </c>
    </row>
    <row r="879">
      <c r="A879" s="53">
        <v>4.0</v>
      </c>
      <c r="B879" s="55" t="s">
        <v>98</v>
      </c>
      <c r="C879" s="55" t="str">
        <f>+IF(ISERROR(VLOOKUP($B879,Insumos!$C:$G,3,FALSE)),"",VLOOKUP($B879,Insumos!$C:$G,3,FALSE))</f>
        <v>GRAMOS</v>
      </c>
      <c r="D879" s="56">
        <f>+IF(ISERROR(VLOOKUP($B879,Insumos!$C:$G,2,FALSE)),"",VLOOKUP($B879,Insumos!$C:$G,2,FALSE))</f>
        <v>3361</v>
      </c>
      <c r="E879" s="57">
        <f>+IF(ISERROR(VLOOKUP($B879,Insumos!$C:$G,5,FALSE)),"",VLOOKUP($B879,Insumos!$C:$G,5,FALSE))</f>
        <v>1000</v>
      </c>
      <c r="F879" s="55" t="str">
        <f>+IF(ISERROR(VLOOKUP($B879,Insumos!$C:$G,4,FALSE)),"",VLOOKUP($B879,Insumos!$C:$G,4,FALSE))</f>
        <v>GRAMOS</v>
      </c>
      <c r="G879" s="141">
        <v>50.0</v>
      </c>
      <c r="H879" s="56">
        <f t="shared" si="35"/>
        <v>168.05</v>
      </c>
    </row>
    <row r="880">
      <c r="A880" s="53">
        <v>5.0</v>
      </c>
      <c r="B880" s="467" t="s">
        <v>372</v>
      </c>
      <c r="C880" s="55" t="str">
        <f>+IF(ISERROR(VLOOKUP($B880,Insumos!$C:$G,3,FALSE)),"",VLOOKUP($B880,Insumos!$C:$G,3,FALSE))</f>
        <v>PORCION</v>
      </c>
      <c r="D880" s="56">
        <f>+IF(ISERROR(VLOOKUP($B880,Insumos!$C:$G,2,FALSE)),"",VLOOKUP($B880,Insumos!$C:$G,2,FALSE))</f>
        <v>376.57</v>
      </c>
      <c r="E880" s="57">
        <f>+IF(ISERROR(VLOOKUP($B880,Insumos!$C:$G,5,FALSE)),"",VLOOKUP($B880,Insumos!$C:$G,5,FALSE))</f>
        <v>1</v>
      </c>
      <c r="F880" s="55" t="str">
        <f>+IF(ISERROR(VLOOKUP($B880,Insumos!$C:$G,4,FALSE)),"",VLOOKUP($B880,Insumos!$C:$G,4,FALSE))</f>
        <v>PORCION</v>
      </c>
      <c r="G880" s="141">
        <v>1.0</v>
      </c>
      <c r="H880" s="56">
        <f t="shared" si="35"/>
        <v>376.57</v>
      </c>
    </row>
    <row r="881">
      <c r="A881" s="53">
        <v>6.0</v>
      </c>
      <c r="B881" s="195" t="s">
        <v>363</v>
      </c>
      <c r="C881" s="195" t="str">
        <f>+IF(ISERROR(VLOOKUP($B881,Insumos!$C:$G,3,FALSE)),"",VLOOKUP($B881,Insumos!$C:$G,3,FALSE))</f>
        <v>PORCION</v>
      </c>
      <c r="D881" s="196">
        <f>+IF(ISERROR(VLOOKUP($B881,Insumos!$C:$G,2,FALSE)),"",VLOOKUP($B881,Insumos!$C:$G,2,FALSE))</f>
        <v>93080.62</v>
      </c>
      <c r="E881" s="197">
        <f>+IF(ISERROR(VLOOKUP($B881,Insumos!$C:$G,5,FALSE)),"",VLOOKUP($B881,Insumos!$C:$G,5,FALSE))</f>
        <v>50</v>
      </c>
      <c r="F881" s="195" t="str">
        <f>+IF(ISERROR(VLOOKUP($B881,Insumos!$C:$G,4,FALSE)),"",VLOOKUP($B881,Insumos!$C:$G,4,FALSE))</f>
        <v>PORCION</v>
      </c>
      <c r="G881" s="225">
        <v>1.0</v>
      </c>
      <c r="H881" s="196">
        <f t="shared" si="35"/>
        <v>1861.61</v>
      </c>
    </row>
    <row r="882">
      <c r="A882" s="53">
        <v>7.0</v>
      </c>
      <c r="B882" s="195" t="s">
        <v>361</v>
      </c>
      <c r="C882" s="195" t="str">
        <f>+IF(ISERROR(VLOOKUP($B882,Insumos!$C:$G,3,FALSE)),"",VLOOKUP($B882,Insumos!$C:$G,3,FALSE))</f>
        <v>PORCION</v>
      </c>
      <c r="D882" s="196">
        <f>+IF(ISERROR(VLOOKUP($B882,Insumos!$C:$G,2,FALSE)),"",VLOOKUP($B882,Insumos!$C:$G,2,FALSE))</f>
        <v>45140.62</v>
      </c>
      <c r="E882" s="197">
        <f>+IF(ISERROR(VLOOKUP($B882,Insumos!$C:$G,5,FALSE)),"",VLOOKUP($B882,Insumos!$C:$G,5,FALSE))</f>
        <v>55</v>
      </c>
      <c r="F882" s="195" t="str">
        <f>+IF(ISERROR(VLOOKUP($B882,Insumos!$C:$G,4,FALSE)),"",VLOOKUP($B882,Insumos!$C:$G,4,FALSE))</f>
        <v>PORCION</v>
      </c>
      <c r="G882" s="225"/>
      <c r="H882" s="196">
        <f t="shared" si="35"/>
        <v>0</v>
      </c>
    </row>
    <row r="883">
      <c r="A883" s="53">
        <v>8.0</v>
      </c>
      <c r="B883" s="55" t="s">
        <v>399</v>
      </c>
      <c r="C883" s="55" t="str">
        <f>+IF(ISERROR(VLOOKUP($B883,Insumos!$C:$G,3,FALSE)),"",VLOOKUP($B883,Insumos!$C:$G,3,FALSE))</f>
        <v>PORCION</v>
      </c>
      <c r="D883" s="56">
        <f>+IF(ISERROR(VLOOKUP($B883,Insumos!$C:$G,2,FALSE)),"",VLOOKUP($B883,Insumos!$C:$G,2,FALSE))</f>
        <v>55.81</v>
      </c>
      <c r="E883" s="57">
        <f>+IF(ISERROR(VLOOKUP($B883,Insumos!$C:$G,5,FALSE)),"",VLOOKUP($B883,Insumos!$C:$G,5,FALSE))</f>
        <v>1</v>
      </c>
      <c r="F883" s="55" t="str">
        <f>+IF(ISERROR(VLOOKUP($B883,Insumos!$C:$G,4,FALSE)),"",VLOOKUP($B883,Insumos!$C:$G,4,FALSE))</f>
        <v>PORCION</v>
      </c>
      <c r="G883" s="147">
        <v>1.0</v>
      </c>
      <c r="H883" s="56">
        <f t="shared" si="35"/>
        <v>55.81</v>
      </c>
    </row>
    <row r="884">
      <c r="A884" s="53">
        <v>9.0</v>
      </c>
      <c r="B884" s="55" t="s">
        <v>401</v>
      </c>
      <c r="C884" s="55" t="str">
        <f>+IF(ISERROR(VLOOKUP($B884,Insumos!$C:$G,3,FALSE)),"",VLOOKUP($B884,Insumos!$C:$G,3,FALSE))</f>
        <v>UNIDAD</v>
      </c>
      <c r="D884" s="56">
        <f>+IF(ISERROR(VLOOKUP($B884,Insumos!$C:$G,2,FALSE)),"",VLOOKUP($B884,Insumos!$C:$G,2,FALSE))</f>
        <v>30</v>
      </c>
      <c r="E884" s="57">
        <f>+IF(ISERROR(VLOOKUP($B884,Insumos!$C:$G,5,FALSE)),"",VLOOKUP($B884,Insumos!$C:$G,5,FALSE))</f>
        <v>1</v>
      </c>
      <c r="F884" s="55" t="str">
        <f>+IF(ISERROR(VLOOKUP($B884,Insumos!$C:$G,4,FALSE)),"",VLOOKUP($B884,Insumos!$C:$G,4,FALSE))</f>
        <v>UNIDAD</v>
      </c>
      <c r="G884" s="141">
        <v>1.0</v>
      </c>
      <c r="H884" s="56">
        <f t="shared" si="35"/>
        <v>30</v>
      </c>
    </row>
    <row r="885">
      <c r="A885" s="53">
        <v>10.0</v>
      </c>
      <c r="B885" s="55" t="s">
        <v>400</v>
      </c>
      <c r="C885" s="55" t="str">
        <f>+IF(ISERROR(VLOOKUP($B885,Insumos!$C:$G,3,FALSE)),"",VLOOKUP($B885,Insumos!$C:$G,3,FALSE))</f>
        <v>UNIDAD</v>
      </c>
      <c r="D885" s="56">
        <f>+IF(ISERROR(VLOOKUP($B885,Insumos!$C:$G,2,FALSE)),"",VLOOKUP($B885,Insumos!$C:$G,2,FALSE))</f>
        <v>330</v>
      </c>
      <c r="E885" s="57">
        <f>+IF(ISERROR(VLOOKUP($B885,Insumos!$C:$G,5,FALSE)),"",VLOOKUP($B885,Insumos!$C:$G,5,FALSE))</f>
        <v>1</v>
      </c>
      <c r="F885" s="55" t="str">
        <f>+IF(ISERROR(VLOOKUP($B885,Insumos!$C:$G,4,FALSE)),"",VLOOKUP($B885,Insumos!$C:$G,4,FALSE))</f>
        <v>UNIDAD</v>
      </c>
      <c r="G885" s="141">
        <v>1.0</v>
      </c>
      <c r="H885" s="56">
        <f t="shared" si="35"/>
        <v>330</v>
      </c>
    </row>
    <row r="886">
      <c r="A886" s="53">
        <v>11.0</v>
      </c>
      <c r="B886" s="55" t="s">
        <v>435</v>
      </c>
      <c r="C886" s="55" t="str">
        <f>+IF(ISERROR(VLOOKUP($B886,Insumos!$C:$G,3,FALSE)),"",VLOOKUP($B886,Insumos!$C:$G,3,FALSE))</f>
        <v>UNIDAD</v>
      </c>
      <c r="D886" s="56">
        <f>+IF(ISERROR(VLOOKUP($B886,Insumos!$C:$G,2,FALSE)),"",VLOOKUP($B886,Insumos!$C:$G,2,FALSE))</f>
        <v>93</v>
      </c>
      <c r="E886" s="57">
        <f>+IF(ISERROR(VLOOKUP($B886,Insumos!$C:$G,5,FALSE)),"",VLOOKUP($B886,Insumos!$C:$G,5,FALSE))</f>
        <v>1</v>
      </c>
      <c r="F886" s="55" t="str">
        <f>+IF(ISERROR(VLOOKUP($B886,Insumos!$C:$G,4,FALSE)),"",VLOOKUP($B886,Insumos!$C:$G,4,FALSE))</f>
        <v>UNIDAD</v>
      </c>
      <c r="G886" s="141">
        <v>1.0</v>
      </c>
      <c r="H886" s="56">
        <f t="shared" si="35"/>
        <v>93</v>
      </c>
    </row>
    <row r="887">
      <c r="A887" s="53">
        <v>12.0</v>
      </c>
      <c r="B887" s="55" t="s">
        <v>436</v>
      </c>
      <c r="C887" s="55" t="str">
        <f>+IF(ISERROR(VLOOKUP($B887,Insumos!$C:$G,3,FALSE)),"",VLOOKUP($B887,Insumos!$C:$G,3,FALSE))</f>
        <v>UNIDAD</v>
      </c>
      <c r="D887" s="56">
        <f>+IF(ISERROR(VLOOKUP($B887,Insumos!$C:$G,2,FALSE)),"",VLOOKUP($B887,Insumos!$C:$G,2,FALSE))</f>
        <v>44</v>
      </c>
      <c r="E887" s="57">
        <f>+IF(ISERROR(VLOOKUP($B887,Insumos!$C:$G,5,FALSE)),"",VLOOKUP($B887,Insumos!$C:$G,5,FALSE))</f>
        <v>1</v>
      </c>
      <c r="F887" s="55" t="str">
        <f>+IF(ISERROR(VLOOKUP($B887,Insumos!$C:$G,4,FALSE)),"",VLOOKUP($B887,Insumos!$C:$G,4,FALSE))</f>
        <v>UNIDAD</v>
      </c>
      <c r="G887" s="141">
        <v>1.0</v>
      </c>
      <c r="H887" s="56">
        <f t="shared" si="35"/>
        <v>44</v>
      </c>
    </row>
    <row r="888">
      <c r="A888" s="53">
        <v>13.0</v>
      </c>
      <c r="B888" s="55" t="s">
        <v>315</v>
      </c>
      <c r="C888" s="55" t="str">
        <f>+IF(ISERROR(VLOOKUP($B888,Insumos!$C:$G,3,FALSE)),"",VLOOKUP($B888,Insumos!$C:$G,3,FALSE))</f>
        <v>UNIDAD</v>
      </c>
      <c r="D888" s="56">
        <f>+IF(ISERROR(VLOOKUP($B888,Insumos!$C:$G,2,FALSE)),"",VLOOKUP($B888,Insumos!$C:$G,2,FALSE))</f>
        <v>170</v>
      </c>
      <c r="E888" s="57">
        <f>+IF(ISERROR(VLOOKUP($B888,Insumos!$C:$G,5,FALSE)),"",VLOOKUP($B888,Insumos!$C:$G,5,FALSE))</f>
        <v>1</v>
      </c>
      <c r="F888" s="55" t="str">
        <f>+IF(ISERROR(VLOOKUP($B888,Insumos!$C:$G,4,FALSE)),"",VLOOKUP($B888,Insumos!$C:$G,4,FALSE))</f>
        <v>UNIDAD</v>
      </c>
      <c r="G888" s="141">
        <v>1.0</v>
      </c>
      <c r="H888" s="56">
        <f t="shared" si="35"/>
        <v>170</v>
      </c>
    </row>
    <row r="889">
      <c r="A889" s="53">
        <v>14.0</v>
      </c>
      <c r="B889" s="55" t="s">
        <v>410</v>
      </c>
      <c r="C889" s="55" t="str">
        <f>+IF(ISERROR(VLOOKUP($B889,Insumos!$C:$G,3,FALSE)),"",VLOOKUP($B889,Insumos!$C:$G,3,FALSE))</f>
        <v>UNIDAD</v>
      </c>
      <c r="D889" s="56">
        <f>+IF(ISERROR(VLOOKUP($B889,Insumos!$C:$G,2,FALSE)),"",VLOOKUP($B889,Insumos!$C:$G,2,FALSE))</f>
        <v>25</v>
      </c>
      <c r="E889" s="57">
        <f>+IF(ISERROR(VLOOKUP($B889,Insumos!$C:$G,5,FALSE)),"",VLOOKUP($B889,Insumos!$C:$G,5,FALSE))</f>
        <v>1</v>
      </c>
      <c r="F889" s="55" t="str">
        <f>+IF(ISERROR(VLOOKUP($B889,Insumos!$C:$G,4,FALSE)),"",VLOOKUP($B889,Insumos!$C:$G,4,FALSE))</f>
        <v>UNIDAD</v>
      </c>
      <c r="G889" s="141">
        <v>2.0</v>
      </c>
      <c r="H889" s="56">
        <f t="shared" si="35"/>
        <v>50</v>
      </c>
    </row>
    <row r="890">
      <c r="A890" s="42"/>
      <c r="B890" s="140"/>
      <c r="C890" s="41"/>
      <c r="D890" s="44"/>
      <c r="E890" s="45"/>
      <c r="F890" s="41"/>
      <c r="G890" s="67" t="s">
        <v>566</v>
      </c>
      <c r="H890" s="68">
        <f>+SUM(H876:H889)</f>
        <v>3640.26</v>
      </c>
    </row>
    <row r="891">
      <c r="A891" s="42"/>
      <c r="B891" s="140"/>
      <c r="C891" s="41"/>
      <c r="D891" s="44"/>
      <c r="E891" s="45"/>
      <c r="F891" s="41"/>
      <c r="G891" s="67" t="s">
        <v>569</v>
      </c>
      <c r="H891" s="142">
        <f>+H890/10</f>
        <v>364.026</v>
      </c>
    </row>
    <row r="892">
      <c r="A892" s="42"/>
      <c r="B892" s="140"/>
      <c r="C892" s="41"/>
      <c r="D892" s="44"/>
      <c r="E892" s="45"/>
      <c r="F892" s="41"/>
      <c r="G892" s="67" t="s">
        <v>570</v>
      </c>
      <c r="H892" s="143">
        <f>(H890+H891)*1.19</f>
        <v>4765.10034</v>
      </c>
    </row>
    <row r="893">
      <c r="A893" s="42"/>
      <c r="B893" s="140"/>
      <c r="C893" s="41"/>
      <c r="D893" s="44"/>
      <c r="E893" s="45"/>
      <c r="F893" s="41"/>
      <c r="G893" s="67" t="s">
        <v>571</v>
      </c>
      <c r="H893" s="144">
        <f>+H892/H894</f>
        <v>0.2981915106</v>
      </c>
    </row>
    <row r="894">
      <c r="A894" s="42"/>
      <c r="B894" s="140"/>
      <c r="C894" s="41"/>
      <c r="D894" s="44"/>
      <c r="E894" s="45"/>
      <c r="F894" s="41"/>
      <c r="G894" s="67" t="s">
        <v>572</v>
      </c>
      <c r="H894" s="145">
        <f>SUM(13990+1990)</f>
        <v>15980</v>
      </c>
    </row>
    <row r="895">
      <c r="B895" s="473"/>
    </row>
    <row r="896">
      <c r="B896" s="473"/>
    </row>
    <row r="897">
      <c r="A897" s="138" t="s">
        <v>562</v>
      </c>
      <c r="B897" s="139" t="s">
        <v>1185</v>
      </c>
      <c r="C897" s="34"/>
      <c r="D897" s="35"/>
      <c r="E897" s="36"/>
      <c r="F897" s="37"/>
      <c r="G897" s="38"/>
      <c r="H897" s="35"/>
    </row>
    <row r="898">
      <c r="A898" s="42"/>
      <c r="B898" s="140"/>
      <c r="C898" s="42"/>
      <c r="D898" s="44"/>
      <c r="E898" s="45"/>
      <c r="F898" s="42"/>
      <c r="G898" s="46"/>
      <c r="H898" s="44"/>
    </row>
    <row r="899">
      <c r="A899" s="48" t="s">
        <v>476</v>
      </c>
      <c r="B899" s="48" t="s">
        <v>477</v>
      </c>
      <c r="C899" s="48" t="s">
        <v>478</v>
      </c>
      <c r="D899" s="49" t="s">
        <v>564</v>
      </c>
      <c r="E899" s="50" t="s">
        <v>10</v>
      </c>
      <c r="F899" s="48" t="s">
        <v>480</v>
      </c>
      <c r="G899" s="51" t="s">
        <v>481</v>
      </c>
      <c r="H899" s="49" t="s">
        <v>565</v>
      </c>
    </row>
    <row r="900">
      <c r="A900" s="53">
        <v>1.0</v>
      </c>
      <c r="B900" s="55" t="s">
        <v>168</v>
      </c>
      <c r="C900" s="55" t="str">
        <f>+IF(ISERROR(VLOOKUP($B900,Insumos!$C:$G,3,FALSE)),"",VLOOKUP($B900,Insumos!$C:$G,3,FALSE))</f>
        <v>GRAMOS</v>
      </c>
      <c r="D900" s="56">
        <f>+IF(ISERROR(VLOOKUP($B900,Insumos!$C:$G,2,FALSE)),"",VLOOKUP($B900,Insumos!$C:$G,2,FALSE))</f>
        <v>1681</v>
      </c>
      <c r="E900" s="57">
        <f>+IF(ISERROR(VLOOKUP($B900,Insumos!$C:$G,5,FALSE)),"",VLOOKUP($B900,Insumos!$C:$G,5,FALSE))</f>
        <v>800</v>
      </c>
      <c r="F900" s="55" t="str">
        <f>+IF(ISERROR(VLOOKUP($B900,Insumos!$C:$G,4,FALSE)),"",VLOOKUP($B900,Insumos!$C:$G,4,FALSE))</f>
        <v>GRAMOS</v>
      </c>
      <c r="G900" s="141">
        <v>60.0</v>
      </c>
      <c r="H900" s="56">
        <f t="shared" ref="H900:H913" si="36">IF(ISERROR(ROUND(+D900/E900*G900,2)),0,ROUND(+D900/E900*G900,2))</f>
        <v>126.08</v>
      </c>
    </row>
    <row r="901">
      <c r="A901" s="53">
        <v>2.0</v>
      </c>
      <c r="B901" s="55" t="s">
        <v>265</v>
      </c>
      <c r="C901" s="55" t="str">
        <f>+IF(ISERROR(VLOOKUP($B901,Insumos!$C:$G,3,FALSE)),"",VLOOKUP($B901,Insumos!$C:$G,3,FALSE))</f>
        <v>GRAMOS</v>
      </c>
      <c r="D901" s="56">
        <f>+IF(ISERROR(VLOOKUP($B901,Insumos!$C:$G,2,FALSE)),"",VLOOKUP($B901,Insumos!$C:$G,2,FALSE))</f>
        <v>5866</v>
      </c>
      <c r="E901" s="57">
        <f>+IF(ISERROR(VLOOKUP($B901,Insumos!$C:$G,5,FALSE)),"",VLOOKUP($B901,Insumos!$C:$G,5,FALSE))</f>
        <v>1000</v>
      </c>
      <c r="F901" s="55" t="str">
        <f>+IF(ISERROR(VLOOKUP($B901,Insumos!$C:$G,4,FALSE)),"",VLOOKUP($B901,Insumos!$C:$G,4,FALSE))</f>
        <v>GRAMOS</v>
      </c>
      <c r="G901" s="141">
        <v>50.0</v>
      </c>
      <c r="H901" s="56">
        <f t="shared" si="36"/>
        <v>293.3</v>
      </c>
    </row>
    <row r="902">
      <c r="A902" s="53">
        <v>3.0</v>
      </c>
      <c r="B902" s="55" t="s">
        <v>386</v>
      </c>
      <c r="C902" s="55" t="str">
        <f>+IF(ISERROR(VLOOKUP($B902,Insumos!$C:$G,3,FALSE)),"",VLOOKUP($B902,Insumos!$C:$G,3,FALSE))</f>
        <v>GRAMOS</v>
      </c>
      <c r="D902" s="56">
        <f>+IF(ISERROR(VLOOKUP($B902,Insumos!$C:$G,2,FALSE)),"",VLOOKUP($B902,Insumos!$C:$G,2,FALSE))</f>
        <v>2092</v>
      </c>
      <c r="E902" s="57">
        <f>+IF(ISERROR(VLOOKUP($B902,Insumos!$C:$G,5,FALSE)),"",VLOOKUP($B902,Insumos!$C:$G,5,FALSE))</f>
        <v>1000</v>
      </c>
      <c r="F902" s="55" t="str">
        <f>+IF(ISERROR(VLOOKUP($B902,Insumos!$C:$G,4,FALSE)),"",VLOOKUP($B902,Insumos!$C:$G,4,FALSE))</f>
        <v>GRAMOS</v>
      </c>
      <c r="G902" s="141">
        <v>20.0</v>
      </c>
      <c r="H902" s="56">
        <f t="shared" si="36"/>
        <v>41.84</v>
      </c>
    </row>
    <row r="903">
      <c r="A903" s="53">
        <v>4.0</v>
      </c>
      <c r="B903" s="55" t="s">
        <v>98</v>
      </c>
      <c r="C903" s="55" t="str">
        <f>+IF(ISERROR(VLOOKUP($B903,Insumos!$C:$G,3,FALSE)),"",VLOOKUP($B903,Insumos!$C:$G,3,FALSE))</f>
        <v>GRAMOS</v>
      </c>
      <c r="D903" s="56">
        <f>+IF(ISERROR(VLOOKUP($B903,Insumos!$C:$G,2,FALSE)),"",VLOOKUP($B903,Insumos!$C:$G,2,FALSE))</f>
        <v>3361</v>
      </c>
      <c r="E903" s="57">
        <f>+IF(ISERROR(VLOOKUP($B903,Insumos!$C:$G,5,FALSE)),"",VLOOKUP($B903,Insumos!$C:$G,5,FALSE))</f>
        <v>1000</v>
      </c>
      <c r="F903" s="55" t="str">
        <f>+IF(ISERROR(VLOOKUP($B903,Insumos!$C:$G,4,FALSE)),"",VLOOKUP($B903,Insumos!$C:$G,4,FALSE))</f>
        <v>GRAMOS</v>
      </c>
      <c r="G903" s="141">
        <v>50.0</v>
      </c>
      <c r="H903" s="56">
        <f t="shared" si="36"/>
        <v>168.05</v>
      </c>
    </row>
    <row r="904">
      <c r="A904" s="53">
        <v>5.0</v>
      </c>
      <c r="B904" s="467" t="s">
        <v>373</v>
      </c>
      <c r="C904" s="55" t="str">
        <f>+IF(ISERROR(VLOOKUP($B904,Insumos!$C:$G,3,FALSE)),"",VLOOKUP($B904,Insumos!$C:$G,3,FALSE))</f>
        <v>PORCION</v>
      </c>
      <c r="D904" s="56">
        <f>+IF(ISERROR(VLOOKUP($B904,Insumos!$C:$G,2,FALSE)),"",VLOOKUP($B904,Insumos!$C:$G,2,FALSE))</f>
        <v>909.14</v>
      </c>
      <c r="E904" s="57">
        <f>+IF(ISERROR(VLOOKUP($B904,Insumos!$C:$G,5,FALSE)),"",VLOOKUP($B904,Insumos!$C:$G,5,FALSE))</f>
        <v>1</v>
      </c>
      <c r="F904" s="55" t="str">
        <f>+IF(ISERROR(VLOOKUP($B904,Insumos!$C:$G,4,FALSE)),"",VLOOKUP($B904,Insumos!$C:$G,4,FALSE))</f>
        <v>PORCION</v>
      </c>
      <c r="G904" s="141">
        <v>1.0</v>
      </c>
      <c r="H904" s="56">
        <f t="shared" si="36"/>
        <v>909.14</v>
      </c>
    </row>
    <row r="905">
      <c r="A905" s="53">
        <v>6.0</v>
      </c>
      <c r="B905" s="195" t="s">
        <v>363</v>
      </c>
      <c r="C905" s="195" t="str">
        <f>+IF(ISERROR(VLOOKUP($B905,Insumos!$C:$G,3,FALSE)),"",VLOOKUP($B905,Insumos!$C:$G,3,FALSE))</f>
        <v>PORCION</v>
      </c>
      <c r="D905" s="196">
        <f>+IF(ISERROR(VLOOKUP($B905,Insumos!$C:$G,2,FALSE)),"",VLOOKUP($B905,Insumos!$C:$G,2,FALSE))</f>
        <v>93080.62</v>
      </c>
      <c r="E905" s="197">
        <f>+IF(ISERROR(VLOOKUP($B905,Insumos!$C:$G,5,FALSE)),"",VLOOKUP($B905,Insumos!$C:$G,5,FALSE))</f>
        <v>50</v>
      </c>
      <c r="F905" s="195" t="str">
        <f>+IF(ISERROR(VLOOKUP($B905,Insumos!$C:$G,4,FALSE)),"",VLOOKUP($B905,Insumos!$C:$G,4,FALSE))</f>
        <v>PORCION</v>
      </c>
      <c r="G905" s="225">
        <v>1.0</v>
      </c>
      <c r="H905" s="196">
        <f t="shared" si="36"/>
        <v>1861.61</v>
      </c>
    </row>
    <row r="906">
      <c r="A906" s="53">
        <v>7.0</v>
      </c>
      <c r="B906" s="195" t="s">
        <v>361</v>
      </c>
      <c r="C906" s="195" t="str">
        <f>+IF(ISERROR(VLOOKUP($B906,Insumos!$C:$G,3,FALSE)),"",VLOOKUP($B906,Insumos!$C:$G,3,FALSE))</f>
        <v>PORCION</v>
      </c>
      <c r="D906" s="196">
        <f>+IF(ISERROR(VLOOKUP($B906,Insumos!$C:$G,2,FALSE)),"",VLOOKUP($B906,Insumos!$C:$G,2,FALSE))</f>
        <v>45140.62</v>
      </c>
      <c r="E906" s="197">
        <f>+IF(ISERROR(VLOOKUP($B906,Insumos!$C:$G,5,FALSE)),"",VLOOKUP($B906,Insumos!$C:$G,5,FALSE))</f>
        <v>55</v>
      </c>
      <c r="F906" s="195" t="str">
        <f>+IF(ISERROR(VLOOKUP($B906,Insumos!$C:$G,4,FALSE)),"",VLOOKUP($B906,Insumos!$C:$G,4,FALSE))</f>
        <v>PORCION</v>
      </c>
      <c r="G906" s="225"/>
      <c r="H906" s="196">
        <f t="shared" si="36"/>
        <v>0</v>
      </c>
    </row>
    <row r="907">
      <c r="A907" s="53">
        <v>8.0</v>
      </c>
      <c r="B907" s="55" t="s">
        <v>399</v>
      </c>
      <c r="C907" s="55" t="str">
        <f>+IF(ISERROR(VLOOKUP($B907,Insumos!$C:$G,3,FALSE)),"",VLOOKUP($B907,Insumos!$C:$G,3,FALSE))</f>
        <v>PORCION</v>
      </c>
      <c r="D907" s="56">
        <f>+IF(ISERROR(VLOOKUP($B907,Insumos!$C:$G,2,FALSE)),"",VLOOKUP($B907,Insumos!$C:$G,2,FALSE))</f>
        <v>55.81</v>
      </c>
      <c r="E907" s="57">
        <f>+IF(ISERROR(VLOOKUP($B907,Insumos!$C:$G,5,FALSE)),"",VLOOKUP($B907,Insumos!$C:$G,5,FALSE))</f>
        <v>1</v>
      </c>
      <c r="F907" s="55" t="str">
        <f>+IF(ISERROR(VLOOKUP($B907,Insumos!$C:$G,4,FALSE)),"",VLOOKUP($B907,Insumos!$C:$G,4,FALSE))</f>
        <v>PORCION</v>
      </c>
      <c r="G907" s="147">
        <v>1.0</v>
      </c>
      <c r="H907" s="56">
        <f t="shared" si="36"/>
        <v>55.81</v>
      </c>
    </row>
    <row r="908">
      <c r="A908" s="53">
        <v>9.0</v>
      </c>
      <c r="B908" s="55" t="s">
        <v>401</v>
      </c>
      <c r="C908" s="55" t="str">
        <f>+IF(ISERROR(VLOOKUP($B908,Insumos!$C:$G,3,FALSE)),"",VLOOKUP($B908,Insumos!$C:$G,3,FALSE))</f>
        <v>UNIDAD</v>
      </c>
      <c r="D908" s="56">
        <f>+IF(ISERROR(VLOOKUP($B908,Insumos!$C:$G,2,FALSE)),"",VLOOKUP($B908,Insumos!$C:$G,2,FALSE))</f>
        <v>30</v>
      </c>
      <c r="E908" s="57">
        <f>+IF(ISERROR(VLOOKUP($B908,Insumos!$C:$G,5,FALSE)),"",VLOOKUP($B908,Insumos!$C:$G,5,FALSE))</f>
        <v>1</v>
      </c>
      <c r="F908" s="55" t="str">
        <f>+IF(ISERROR(VLOOKUP($B908,Insumos!$C:$G,4,FALSE)),"",VLOOKUP($B908,Insumos!$C:$G,4,FALSE))</f>
        <v>UNIDAD</v>
      </c>
      <c r="G908" s="141">
        <v>1.0</v>
      </c>
      <c r="H908" s="56">
        <f t="shared" si="36"/>
        <v>30</v>
      </c>
    </row>
    <row r="909">
      <c r="A909" s="53">
        <v>10.0</v>
      </c>
      <c r="B909" s="55" t="s">
        <v>400</v>
      </c>
      <c r="C909" s="55" t="str">
        <f>+IF(ISERROR(VLOOKUP($B909,Insumos!$C:$G,3,FALSE)),"",VLOOKUP($B909,Insumos!$C:$G,3,FALSE))</f>
        <v>UNIDAD</v>
      </c>
      <c r="D909" s="56">
        <f>+IF(ISERROR(VLOOKUP($B909,Insumos!$C:$G,2,FALSE)),"",VLOOKUP($B909,Insumos!$C:$G,2,FALSE))</f>
        <v>330</v>
      </c>
      <c r="E909" s="57">
        <f>+IF(ISERROR(VLOOKUP($B909,Insumos!$C:$G,5,FALSE)),"",VLOOKUP($B909,Insumos!$C:$G,5,FALSE))</f>
        <v>1</v>
      </c>
      <c r="F909" s="55" t="str">
        <f>+IF(ISERROR(VLOOKUP($B909,Insumos!$C:$G,4,FALSE)),"",VLOOKUP($B909,Insumos!$C:$G,4,FALSE))</f>
        <v>UNIDAD</v>
      </c>
      <c r="G909" s="141">
        <v>1.0</v>
      </c>
      <c r="H909" s="56">
        <f t="shared" si="36"/>
        <v>330</v>
      </c>
    </row>
    <row r="910">
      <c r="A910" s="53">
        <v>11.0</v>
      </c>
      <c r="B910" s="55" t="s">
        <v>435</v>
      </c>
      <c r="C910" s="55" t="str">
        <f>+IF(ISERROR(VLOOKUP($B910,Insumos!$C:$G,3,FALSE)),"",VLOOKUP($B910,Insumos!$C:$G,3,FALSE))</f>
        <v>UNIDAD</v>
      </c>
      <c r="D910" s="56">
        <f>+IF(ISERROR(VLOOKUP($B910,Insumos!$C:$G,2,FALSE)),"",VLOOKUP($B910,Insumos!$C:$G,2,FALSE))</f>
        <v>93</v>
      </c>
      <c r="E910" s="57">
        <f>+IF(ISERROR(VLOOKUP($B910,Insumos!$C:$G,5,FALSE)),"",VLOOKUP($B910,Insumos!$C:$G,5,FALSE))</f>
        <v>1</v>
      </c>
      <c r="F910" s="55" t="str">
        <f>+IF(ISERROR(VLOOKUP($B910,Insumos!$C:$G,4,FALSE)),"",VLOOKUP($B910,Insumos!$C:$G,4,FALSE))</f>
        <v>UNIDAD</v>
      </c>
      <c r="G910" s="141">
        <v>1.0</v>
      </c>
      <c r="H910" s="56">
        <f t="shared" si="36"/>
        <v>93</v>
      </c>
    </row>
    <row r="911">
      <c r="A911" s="53">
        <v>12.0</v>
      </c>
      <c r="B911" s="55" t="s">
        <v>436</v>
      </c>
      <c r="C911" s="55" t="str">
        <f>+IF(ISERROR(VLOOKUP($B911,Insumos!$C:$G,3,FALSE)),"",VLOOKUP($B911,Insumos!$C:$G,3,FALSE))</f>
        <v>UNIDAD</v>
      </c>
      <c r="D911" s="56">
        <f>+IF(ISERROR(VLOOKUP($B911,Insumos!$C:$G,2,FALSE)),"",VLOOKUP($B911,Insumos!$C:$G,2,FALSE))</f>
        <v>44</v>
      </c>
      <c r="E911" s="57">
        <f>+IF(ISERROR(VLOOKUP($B911,Insumos!$C:$G,5,FALSE)),"",VLOOKUP($B911,Insumos!$C:$G,5,FALSE))</f>
        <v>1</v>
      </c>
      <c r="F911" s="55" t="str">
        <f>+IF(ISERROR(VLOOKUP($B911,Insumos!$C:$G,4,FALSE)),"",VLOOKUP($B911,Insumos!$C:$G,4,FALSE))</f>
        <v>UNIDAD</v>
      </c>
      <c r="G911" s="141">
        <v>1.0</v>
      </c>
      <c r="H911" s="56">
        <f t="shared" si="36"/>
        <v>44</v>
      </c>
    </row>
    <row r="912">
      <c r="A912" s="53">
        <v>13.0</v>
      </c>
      <c r="B912" s="55" t="s">
        <v>315</v>
      </c>
      <c r="C912" s="55" t="str">
        <f>+IF(ISERROR(VLOOKUP($B912,Insumos!$C:$G,3,FALSE)),"",VLOOKUP($B912,Insumos!$C:$G,3,FALSE))</f>
        <v>UNIDAD</v>
      </c>
      <c r="D912" s="56">
        <f>+IF(ISERROR(VLOOKUP($B912,Insumos!$C:$G,2,FALSE)),"",VLOOKUP($B912,Insumos!$C:$G,2,FALSE))</f>
        <v>170</v>
      </c>
      <c r="E912" s="57">
        <f>+IF(ISERROR(VLOOKUP($B912,Insumos!$C:$G,5,FALSE)),"",VLOOKUP($B912,Insumos!$C:$G,5,FALSE))</f>
        <v>1</v>
      </c>
      <c r="F912" s="55" t="str">
        <f>+IF(ISERROR(VLOOKUP($B912,Insumos!$C:$G,4,FALSE)),"",VLOOKUP($B912,Insumos!$C:$G,4,FALSE))</f>
        <v>UNIDAD</v>
      </c>
      <c r="G912" s="141">
        <v>1.0</v>
      </c>
      <c r="H912" s="56">
        <f t="shared" si="36"/>
        <v>170</v>
      </c>
    </row>
    <row r="913">
      <c r="A913" s="53">
        <v>14.0</v>
      </c>
      <c r="B913" s="55" t="s">
        <v>410</v>
      </c>
      <c r="C913" s="55" t="str">
        <f>+IF(ISERROR(VLOOKUP($B913,Insumos!$C:$G,3,FALSE)),"",VLOOKUP($B913,Insumos!$C:$G,3,FALSE))</f>
        <v>UNIDAD</v>
      </c>
      <c r="D913" s="56">
        <f>+IF(ISERROR(VLOOKUP($B913,Insumos!$C:$G,2,FALSE)),"",VLOOKUP($B913,Insumos!$C:$G,2,FALSE))</f>
        <v>25</v>
      </c>
      <c r="E913" s="57">
        <f>+IF(ISERROR(VLOOKUP($B913,Insumos!$C:$G,5,FALSE)),"",VLOOKUP($B913,Insumos!$C:$G,5,FALSE))</f>
        <v>1</v>
      </c>
      <c r="F913" s="55" t="str">
        <f>+IF(ISERROR(VLOOKUP($B913,Insumos!$C:$G,4,FALSE)),"",VLOOKUP($B913,Insumos!$C:$G,4,FALSE))</f>
        <v>UNIDAD</v>
      </c>
      <c r="G913" s="141">
        <v>2.0</v>
      </c>
      <c r="H913" s="56">
        <f t="shared" si="36"/>
        <v>50</v>
      </c>
    </row>
    <row r="914">
      <c r="A914" s="42"/>
      <c r="B914" s="140"/>
      <c r="C914" s="41"/>
      <c r="D914" s="44"/>
      <c r="E914" s="45"/>
      <c r="F914" s="41"/>
      <c r="G914" s="67" t="s">
        <v>566</v>
      </c>
      <c r="H914" s="68">
        <f>+SUM(H900:H913)</f>
        <v>4172.83</v>
      </c>
    </row>
    <row r="915">
      <c r="A915" s="42"/>
      <c r="B915" s="140"/>
      <c r="C915" s="41"/>
      <c r="D915" s="44"/>
      <c r="E915" s="45"/>
      <c r="F915" s="41"/>
      <c r="G915" s="67" t="s">
        <v>569</v>
      </c>
      <c r="H915" s="142">
        <f>+H914/10</f>
        <v>417.283</v>
      </c>
    </row>
    <row r="916">
      <c r="A916" s="42"/>
      <c r="B916" s="140"/>
      <c r="C916" s="41"/>
      <c r="D916" s="44"/>
      <c r="E916" s="45"/>
      <c r="F916" s="41"/>
      <c r="G916" s="67" t="s">
        <v>570</v>
      </c>
      <c r="H916" s="143">
        <f>(H914+H915)*1.19</f>
        <v>5462.23447</v>
      </c>
    </row>
    <row r="917">
      <c r="A917" s="42"/>
      <c r="B917" s="140"/>
      <c r="C917" s="41"/>
      <c r="D917" s="44"/>
      <c r="E917" s="45"/>
      <c r="F917" s="41"/>
      <c r="G917" s="67" t="s">
        <v>571</v>
      </c>
      <c r="H917" s="144">
        <f>+H916/H918</f>
        <v>0.3216863645</v>
      </c>
    </row>
    <row r="918">
      <c r="A918" s="42"/>
      <c r="B918" s="140"/>
      <c r="C918" s="41"/>
      <c r="D918" s="44"/>
      <c r="E918" s="45"/>
      <c r="F918" s="41"/>
      <c r="G918" s="67" t="s">
        <v>572</v>
      </c>
      <c r="H918" s="145">
        <f>SUM(13990+2990)</f>
        <v>16980</v>
      </c>
    </row>
    <row r="919">
      <c r="B919" s="473"/>
    </row>
    <row r="920">
      <c r="B920" s="473"/>
    </row>
    <row r="921">
      <c r="A921" s="138" t="s">
        <v>562</v>
      </c>
      <c r="B921" s="139" t="s">
        <v>1186</v>
      </c>
      <c r="C921" s="34"/>
      <c r="D921" s="35"/>
      <c r="E921" s="36"/>
      <c r="F921" s="37"/>
      <c r="G921" s="38"/>
      <c r="H921" s="35"/>
    </row>
    <row r="922">
      <c r="A922" s="42"/>
      <c r="B922" s="140"/>
      <c r="C922" s="42"/>
      <c r="D922" s="44"/>
      <c r="E922" s="45"/>
      <c r="F922" s="42"/>
      <c r="G922" s="46"/>
      <c r="H922" s="44"/>
    </row>
    <row r="923">
      <c r="A923" s="48" t="s">
        <v>476</v>
      </c>
      <c r="B923" s="48" t="s">
        <v>477</v>
      </c>
      <c r="C923" s="48" t="s">
        <v>478</v>
      </c>
      <c r="D923" s="49" t="s">
        <v>564</v>
      </c>
      <c r="E923" s="50" t="s">
        <v>10</v>
      </c>
      <c r="F923" s="48" t="s">
        <v>480</v>
      </c>
      <c r="G923" s="51" t="s">
        <v>481</v>
      </c>
      <c r="H923" s="49" t="s">
        <v>565</v>
      </c>
    </row>
    <row r="924">
      <c r="A924" s="53">
        <v>1.0</v>
      </c>
      <c r="B924" s="55" t="s">
        <v>168</v>
      </c>
      <c r="C924" s="55" t="str">
        <f>+IF(ISERROR(VLOOKUP($B924,Insumos!$C:$G,3,FALSE)),"",VLOOKUP($B924,Insumos!$C:$G,3,FALSE))</f>
        <v>GRAMOS</v>
      </c>
      <c r="D924" s="56">
        <f>+IF(ISERROR(VLOOKUP($B924,Insumos!$C:$G,2,FALSE)),"",VLOOKUP($B924,Insumos!$C:$G,2,FALSE))</f>
        <v>1681</v>
      </c>
      <c r="E924" s="57">
        <f>+IF(ISERROR(VLOOKUP($B924,Insumos!$C:$G,5,FALSE)),"",VLOOKUP($B924,Insumos!$C:$G,5,FALSE))</f>
        <v>800</v>
      </c>
      <c r="F924" s="55" t="str">
        <f>+IF(ISERROR(VLOOKUP($B924,Insumos!$C:$G,4,FALSE)),"",VLOOKUP($B924,Insumos!$C:$G,4,FALSE))</f>
        <v>GRAMOS</v>
      </c>
      <c r="G924" s="141">
        <v>60.0</v>
      </c>
      <c r="H924" s="56">
        <f t="shared" ref="H924:H936" si="37">IF(ISERROR(ROUND(+D924/E924*G924,2)),0,ROUND(+D924/E924*G924,2))</f>
        <v>126.08</v>
      </c>
    </row>
    <row r="925">
      <c r="A925" s="53">
        <v>2.0</v>
      </c>
      <c r="B925" s="55" t="s">
        <v>265</v>
      </c>
      <c r="C925" s="55" t="str">
        <f>+IF(ISERROR(VLOOKUP($B925,Insumos!$C:$G,3,FALSE)),"",VLOOKUP($B925,Insumos!$C:$G,3,FALSE))</f>
        <v>GRAMOS</v>
      </c>
      <c r="D925" s="56">
        <f>+IF(ISERROR(VLOOKUP($B925,Insumos!$C:$G,2,FALSE)),"",VLOOKUP($B925,Insumos!$C:$G,2,FALSE))</f>
        <v>5866</v>
      </c>
      <c r="E925" s="57">
        <f>+IF(ISERROR(VLOOKUP($B925,Insumos!$C:$G,5,FALSE)),"",VLOOKUP($B925,Insumos!$C:$G,5,FALSE))</f>
        <v>1000</v>
      </c>
      <c r="F925" s="55" t="str">
        <f>+IF(ISERROR(VLOOKUP($B925,Insumos!$C:$G,4,FALSE)),"",VLOOKUP($B925,Insumos!$C:$G,4,FALSE))</f>
        <v>GRAMOS</v>
      </c>
      <c r="G925" s="141">
        <v>50.0</v>
      </c>
      <c r="H925" s="56">
        <f t="shared" si="37"/>
        <v>293.3</v>
      </c>
    </row>
    <row r="926">
      <c r="A926" s="53">
        <v>3.0</v>
      </c>
      <c r="B926" s="55" t="s">
        <v>161</v>
      </c>
      <c r="C926" s="55" t="str">
        <f>+IF(ISERROR(VLOOKUP($B926,Insumos!$C:$G,3,FALSE)),"",VLOOKUP($B926,Insumos!$C:$G,3,FALSE))</f>
        <v>GRAMOS</v>
      </c>
      <c r="D926" s="56">
        <f>+IF(ISERROR(VLOOKUP($B926,Insumos!$C:$G,2,FALSE)),"",VLOOKUP($B926,Insumos!$C:$G,2,FALSE))</f>
        <v>3600</v>
      </c>
      <c r="E926" s="57">
        <f>+IF(ISERROR(VLOOKUP($B926,Insumos!$C:$G,5,FALSE)),"",VLOOKUP($B926,Insumos!$C:$G,5,FALSE))</f>
        <v>1000</v>
      </c>
      <c r="F926" s="55" t="str">
        <f>+IF(ISERROR(VLOOKUP($B926,Insumos!$C:$G,4,FALSE)),"",VLOOKUP($B926,Insumos!$C:$G,4,FALSE))</f>
        <v>GRAMOS</v>
      </c>
      <c r="G926" s="141">
        <v>1.0</v>
      </c>
      <c r="H926" s="56">
        <f t="shared" si="37"/>
        <v>3.6</v>
      </c>
    </row>
    <row r="927">
      <c r="A927" s="53">
        <v>4.0</v>
      </c>
      <c r="B927" s="55" t="s">
        <v>115</v>
      </c>
      <c r="C927" s="55" t="str">
        <f>+IF(ISERROR(VLOOKUP($B927,Insumos!$C:$G,3,FALSE)),"",VLOOKUP($B927,Insumos!$C:$G,3,FALSE))</f>
        <v>GRAMOS</v>
      </c>
      <c r="D927" s="56">
        <f>+IF(ISERROR(VLOOKUP($B927,Insumos!$C:$G,2,FALSE)),"",VLOOKUP($B927,Insumos!$C:$G,2,FALSE))</f>
        <v>2941.176471</v>
      </c>
      <c r="E927" s="57">
        <f>+IF(ISERROR(VLOOKUP($B927,Insumos!$C:$G,5,FALSE)),"",VLOOKUP($B927,Insumos!$C:$G,5,FALSE))</f>
        <v>500</v>
      </c>
      <c r="F927" s="55" t="str">
        <f>+IF(ISERROR(VLOOKUP($B927,Insumos!$C:$G,4,FALSE)),"",VLOOKUP($B927,Insumos!$C:$G,4,FALSE))</f>
        <v>GRAMOS</v>
      </c>
      <c r="G927" s="141">
        <v>0.5</v>
      </c>
      <c r="H927" s="56">
        <f t="shared" si="37"/>
        <v>2.94</v>
      </c>
    </row>
    <row r="928">
      <c r="A928" s="53">
        <v>5.0</v>
      </c>
      <c r="B928" s="467" t="s">
        <v>370</v>
      </c>
      <c r="C928" s="55" t="str">
        <f>+IF(ISERROR(VLOOKUP($B928,Insumos!$C:$G,3,FALSE)),"",VLOOKUP($B928,Insumos!$C:$G,3,FALSE))</f>
        <v>PORCION</v>
      </c>
      <c r="D928" s="56">
        <f>+IF(ISERROR(VLOOKUP($B928,Insumos!$C:$G,2,FALSE)),"",VLOOKUP($B928,Insumos!$C:$G,2,FALSE))</f>
        <v>1793.34</v>
      </c>
      <c r="E928" s="57">
        <f>+IF(ISERROR(VLOOKUP($B928,Insumos!$C:$G,5,FALSE)),"",VLOOKUP($B928,Insumos!$C:$G,5,FALSE))</f>
        <v>4</v>
      </c>
      <c r="F928" s="55" t="str">
        <f>+IF(ISERROR(VLOOKUP($B928,Insumos!$C:$G,4,FALSE)),"",VLOOKUP($B928,Insumos!$C:$G,4,FALSE))</f>
        <v>PORCION</v>
      </c>
      <c r="G928" s="141">
        <v>0.0</v>
      </c>
      <c r="H928" s="56">
        <f t="shared" si="37"/>
        <v>0</v>
      </c>
    </row>
    <row r="929">
      <c r="A929" s="53">
        <v>6.0</v>
      </c>
      <c r="B929" s="195" t="s">
        <v>363</v>
      </c>
      <c r="C929" s="195" t="str">
        <f>+IF(ISERROR(VLOOKUP($B929,Insumos!$C:$G,3,FALSE)),"",VLOOKUP($B929,Insumos!$C:$G,3,FALSE))</f>
        <v>PORCION</v>
      </c>
      <c r="D929" s="196">
        <f>+IF(ISERROR(VLOOKUP($B929,Insumos!$C:$G,2,FALSE)),"",VLOOKUP($B929,Insumos!$C:$G,2,FALSE))</f>
        <v>93080.62</v>
      </c>
      <c r="E929" s="197">
        <f>+IF(ISERROR(VLOOKUP($B929,Insumos!$C:$G,5,FALSE)),"",VLOOKUP($B929,Insumos!$C:$G,5,FALSE))</f>
        <v>50</v>
      </c>
      <c r="F929" s="195" t="str">
        <f>+IF(ISERROR(VLOOKUP($B929,Insumos!$C:$G,4,FALSE)),"",VLOOKUP($B929,Insumos!$C:$G,4,FALSE))</f>
        <v>PORCION</v>
      </c>
      <c r="G929" s="225">
        <v>1.0</v>
      </c>
      <c r="H929" s="196">
        <f t="shared" si="37"/>
        <v>1861.61</v>
      </c>
    </row>
    <row r="930">
      <c r="A930" s="53">
        <v>7.0</v>
      </c>
      <c r="B930" s="195" t="s">
        <v>361</v>
      </c>
      <c r="C930" s="195" t="str">
        <f>+IF(ISERROR(VLOOKUP($B930,Insumos!$C:$G,3,FALSE)),"",VLOOKUP($B930,Insumos!$C:$G,3,FALSE))</f>
        <v>PORCION</v>
      </c>
      <c r="D930" s="196">
        <f>+IF(ISERROR(VLOOKUP($B930,Insumos!$C:$G,2,FALSE)),"",VLOOKUP($B930,Insumos!$C:$G,2,FALSE))</f>
        <v>45140.62</v>
      </c>
      <c r="E930" s="197">
        <f>+IF(ISERROR(VLOOKUP($B930,Insumos!$C:$G,5,FALSE)),"",VLOOKUP($B930,Insumos!$C:$G,5,FALSE))</f>
        <v>55</v>
      </c>
      <c r="F930" s="195" t="str">
        <f>+IF(ISERROR(VLOOKUP($B930,Insumos!$C:$G,4,FALSE)),"",VLOOKUP($B930,Insumos!$C:$G,4,FALSE))</f>
        <v>PORCION</v>
      </c>
      <c r="G930" s="225"/>
      <c r="H930" s="196">
        <f t="shared" si="37"/>
        <v>0</v>
      </c>
    </row>
    <row r="931">
      <c r="A931" s="53">
        <v>8.0</v>
      </c>
      <c r="B931" s="55" t="s">
        <v>401</v>
      </c>
      <c r="C931" s="55" t="str">
        <f>+IF(ISERROR(VLOOKUP($B931,Insumos!$C:$G,3,FALSE)),"",VLOOKUP($B931,Insumos!$C:$G,3,FALSE))</f>
        <v>UNIDAD</v>
      </c>
      <c r="D931" s="56">
        <f>+IF(ISERROR(VLOOKUP($B931,Insumos!$C:$G,2,FALSE)),"",VLOOKUP($B931,Insumos!$C:$G,2,FALSE))</f>
        <v>30</v>
      </c>
      <c r="E931" s="57">
        <f>+IF(ISERROR(VLOOKUP($B931,Insumos!$C:$G,5,FALSE)),"",VLOOKUP($B931,Insumos!$C:$G,5,FALSE))</f>
        <v>1</v>
      </c>
      <c r="F931" s="55" t="str">
        <f>+IF(ISERROR(VLOOKUP($B931,Insumos!$C:$G,4,FALSE)),"",VLOOKUP($B931,Insumos!$C:$G,4,FALSE))</f>
        <v>UNIDAD</v>
      </c>
      <c r="G931" s="141">
        <v>1.0</v>
      </c>
      <c r="H931" s="56">
        <f t="shared" si="37"/>
        <v>30</v>
      </c>
    </row>
    <row r="932">
      <c r="A932" s="53">
        <v>9.0</v>
      </c>
      <c r="B932" s="55" t="s">
        <v>400</v>
      </c>
      <c r="C932" s="55" t="str">
        <f>+IF(ISERROR(VLOOKUP($B932,Insumos!$C:$G,3,FALSE)),"",VLOOKUP($B932,Insumos!$C:$G,3,FALSE))</f>
        <v>UNIDAD</v>
      </c>
      <c r="D932" s="56">
        <f>+IF(ISERROR(VLOOKUP($B932,Insumos!$C:$G,2,FALSE)),"",VLOOKUP($B932,Insumos!$C:$G,2,FALSE))</f>
        <v>330</v>
      </c>
      <c r="E932" s="57">
        <f>+IF(ISERROR(VLOOKUP($B932,Insumos!$C:$G,5,FALSE)),"",VLOOKUP($B932,Insumos!$C:$G,5,FALSE))</f>
        <v>1</v>
      </c>
      <c r="F932" s="55" t="str">
        <f>+IF(ISERROR(VLOOKUP($B932,Insumos!$C:$G,4,FALSE)),"",VLOOKUP($B932,Insumos!$C:$G,4,FALSE))</f>
        <v>UNIDAD</v>
      </c>
      <c r="G932" s="141">
        <v>1.0</v>
      </c>
      <c r="H932" s="56">
        <f t="shared" si="37"/>
        <v>330</v>
      </c>
    </row>
    <row r="933">
      <c r="A933" s="53">
        <v>10.0</v>
      </c>
      <c r="B933" s="55" t="s">
        <v>435</v>
      </c>
      <c r="C933" s="55" t="str">
        <f>+IF(ISERROR(VLOOKUP($B933,Insumos!$C:$G,3,FALSE)),"",VLOOKUP($B933,Insumos!$C:$G,3,FALSE))</f>
        <v>UNIDAD</v>
      </c>
      <c r="D933" s="56">
        <f>+IF(ISERROR(VLOOKUP($B933,Insumos!$C:$G,2,FALSE)),"",VLOOKUP($B933,Insumos!$C:$G,2,FALSE))</f>
        <v>93</v>
      </c>
      <c r="E933" s="57">
        <f>+IF(ISERROR(VLOOKUP($B933,Insumos!$C:$G,5,FALSE)),"",VLOOKUP($B933,Insumos!$C:$G,5,FALSE))</f>
        <v>1</v>
      </c>
      <c r="F933" s="55" t="str">
        <f>+IF(ISERROR(VLOOKUP($B933,Insumos!$C:$G,4,FALSE)),"",VLOOKUP($B933,Insumos!$C:$G,4,FALSE))</f>
        <v>UNIDAD</v>
      </c>
      <c r="G933" s="141">
        <v>1.0</v>
      </c>
      <c r="H933" s="56">
        <f t="shared" si="37"/>
        <v>93</v>
      </c>
    </row>
    <row r="934">
      <c r="A934" s="53">
        <v>11.0</v>
      </c>
      <c r="B934" s="55" t="s">
        <v>436</v>
      </c>
      <c r="C934" s="55" t="str">
        <f>+IF(ISERROR(VLOOKUP($B934,Insumos!$C:$G,3,FALSE)),"",VLOOKUP($B934,Insumos!$C:$G,3,FALSE))</f>
        <v>UNIDAD</v>
      </c>
      <c r="D934" s="56">
        <f>+IF(ISERROR(VLOOKUP($B934,Insumos!$C:$G,2,FALSE)),"",VLOOKUP($B934,Insumos!$C:$G,2,FALSE))</f>
        <v>44</v>
      </c>
      <c r="E934" s="57">
        <f>+IF(ISERROR(VLOOKUP($B934,Insumos!$C:$G,5,FALSE)),"",VLOOKUP($B934,Insumos!$C:$G,5,FALSE))</f>
        <v>1</v>
      </c>
      <c r="F934" s="55" t="str">
        <f>+IF(ISERROR(VLOOKUP($B934,Insumos!$C:$G,4,FALSE)),"",VLOOKUP($B934,Insumos!$C:$G,4,FALSE))</f>
        <v>UNIDAD</v>
      </c>
      <c r="G934" s="141">
        <v>1.0</v>
      </c>
      <c r="H934" s="56">
        <f t="shared" si="37"/>
        <v>44</v>
      </c>
    </row>
    <row r="935">
      <c r="A935" s="53">
        <v>12.0</v>
      </c>
      <c r="B935" s="55" t="s">
        <v>315</v>
      </c>
      <c r="C935" s="55" t="str">
        <f>+IF(ISERROR(VLOOKUP($B935,Insumos!$C:$G,3,FALSE)),"",VLOOKUP($B935,Insumos!$C:$G,3,FALSE))</f>
        <v>UNIDAD</v>
      </c>
      <c r="D935" s="56">
        <f>+IF(ISERROR(VLOOKUP($B935,Insumos!$C:$G,2,FALSE)),"",VLOOKUP($B935,Insumos!$C:$G,2,FALSE))</f>
        <v>170</v>
      </c>
      <c r="E935" s="57">
        <f>+IF(ISERROR(VLOOKUP($B935,Insumos!$C:$G,5,FALSE)),"",VLOOKUP($B935,Insumos!$C:$G,5,FALSE))</f>
        <v>1</v>
      </c>
      <c r="F935" s="55" t="str">
        <f>+IF(ISERROR(VLOOKUP($B935,Insumos!$C:$G,4,FALSE)),"",VLOOKUP($B935,Insumos!$C:$G,4,FALSE))</f>
        <v>UNIDAD</v>
      </c>
      <c r="G935" s="141">
        <v>1.0</v>
      </c>
      <c r="H935" s="56">
        <f t="shared" si="37"/>
        <v>170</v>
      </c>
    </row>
    <row r="936">
      <c r="A936" s="53">
        <v>13.0</v>
      </c>
      <c r="B936" s="55" t="s">
        <v>410</v>
      </c>
      <c r="C936" s="55" t="str">
        <f>+IF(ISERROR(VLOOKUP($B936,Insumos!$C:$G,3,FALSE)),"",VLOOKUP($B936,Insumos!$C:$G,3,FALSE))</f>
        <v>UNIDAD</v>
      </c>
      <c r="D936" s="56">
        <f>+IF(ISERROR(VLOOKUP($B936,Insumos!$C:$G,2,FALSE)),"",VLOOKUP($B936,Insumos!$C:$G,2,FALSE))</f>
        <v>25</v>
      </c>
      <c r="E936" s="57">
        <f>+IF(ISERROR(VLOOKUP($B936,Insumos!$C:$G,5,FALSE)),"",VLOOKUP($B936,Insumos!$C:$G,5,FALSE))</f>
        <v>1</v>
      </c>
      <c r="F936" s="55" t="str">
        <f>+IF(ISERROR(VLOOKUP($B936,Insumos!$C:$G,4,FALSE)),"",VLOOKUP($B936,Insumos!$C:$G,4,FALSE))</f>
        <v>UNIDAD</v>
      </c>
      <c r="G936" s="141">
        <v>2.0</v>
      </c>
      <c r="H936" s="56">
        <f t="shared" si="37"/>
        <v>50</v>
      </c>
    </row>
    <row r="937">
      <c r="A937" s="42"/>
      <c r="B937" s="140"/>
      <c r="C937" s="41"/>
      <c r="D937" s="44"/>
      <c r="E937" s="45"/>
      <c r="F937" s="41"/>
      <c r="G937" s="67" t="s">
        <v>566</v>
      </c>
      <c r="H937" s="68">
        <f>+SUM(H924:H936)</f>
        <v>3004.53</v>
      </c>
    </row>
    <row r="938">
      <c r="A938" s="42"/>
      <c r="B938" s="140"/>
      <c r="C938" s="41"/>
      <c r="D938" s="44"/>
      <c r="E938" s="45"/>
      <c r="F938" s="41"/>
      <c r="G938" s="67" t="s">
        <v>569</v>
      </c>
      <c r="H938" s="142">
        <f>+H937/10</f>
        <v>300.453</v>
      </c>
    </row>
    <row r="939">
      <c r="A939" s="42"/>
      <c r="B939" s="140"/>
      <c r="C939" s="41"/>
      <c r="D939" s="44"/>
      <c r="E939" s="45"/>
      <c r="F939" s="41"/>
      <c r="G939" s="67" t="s">
        <v>570</v>
      </c>
      <c r="H939" s="143">
        <f>(H937+H938)*1.19</f>
        <v>3932.92977</v>
      </c>
    </row>
    <row r="940">
      <c r="A940" s="42"/>
      <c r="B940" s="140"/>
      <c r="C940" s="41"/>
      <c r="D940" s="44"/>
      <c r="E940" s="45"/>
      <c r="F940" s="41"/>
      <c r="G940" s="67" t="s">
        <v>571</v>
      </c>
      <c r="H940" s="144">
        <f>+H939/H941</f>
        <v>0.2508246027</v>
      </c>
    </row>
    <row r="941">
      <c r="A941" s="42"/>
      <c r="B941" s="140"/>
      <c r="C941" s="41"/>
      <c r="D941" s="44"/>
      <c r="E941" s="45"/>
      <c r="F941" s="41"/>
      <c r="G941" s="67" t="s">
        <v>572</v>
      </c>
      <c r="H941" s="145">
        <f>SUM(13990+1690)</f>
        <v>15680</v>
      </c>
    </row>
    <row r="942">
      <c r="B942" s="473"/>
    </row>
    <row r="943">
      <c r="B943" s="473"/>
    </row>
    <row r="944">
      <c r="A944" s="138" t="s">
        <v>562</v>
      </c>
      <c r="B944" s="139" t="s">
        <v>1187</v>
      </c>
      <c r="C944" s="34"/>
      <c r="D944" s="35"/>
      <c r="E944" s="36"/>
      <c r="F944" s="37"/>
      <c r="G944" s="38"/>
      <c r="H944" s="35"/>
    </row>
    <row r="945">
      <c r="A945" s="42"/>
      <c r="B945" s="140"/>
      <c r="C945" s="42"/>
      <c r="D945" s="44"/>
      <c r="E945" s="45"/>
      <c r="F945" s="42"/>
      <c r="G945" s="46"/>
      <c r="H945" s="44"/>
    </row>
    <row r="946">
      <c r="A946" s="48" t="s">
        <v>476</v>
      </c>
      <c r="B946" s="48" t="s">
        <v>477</v>
      </c>
      <c r="C946" s="48" t="s">
        <v>478</v>
      </c>
      <c r="D946" s="49" t="s">
        <v>564</v>
      </c>
      <c r="E946" s="50" t="s">
        <v>10</v>
      </c>
      <c r="F946" s="48" t="s">
        <v>480</v>
      </c>
      <c r="G946" s="51" t="s">
        <v>481</v>
      </c>
      <c r="H946" s="49" t="s">
        <v>565</v>
      </c>
    </row>
    <row r="947">
      <c r="A947" s="53">
        <v>1.0</v>
      </c>
      <c r="B947" s="55" t="s">
        <v>168</v>
      </c>
      <c r="C947" s="55" t="str">
        <f>+IF(ISERROR(VLOOKUP($B947,Insumos!$C:$G,3,FALSE)),"",VLOOKUP($B947,Insumos!$C:$G,3,FALSE))</f>
        <v>GRAMOS</v>
      </c>
      <c r="D947" s="56">
        <f>+IF(ISERROR(VLOOKUP($B947,Insumos!$C:$G,2,FALSE)),"",VLOOKUP($B947,Insumos!$C:$G,2,FALSE))</f>
        <v>1681</v>
      </c>
      <c r="E947" s="57">
        <f>+IF(ISERROR(VLOOKUP($B947,Insumos!$C:$G,5,FALSE)),"",VLOOKUP($B947,Insumos!$C:$G,5,FALSE))</f>
        <v>800</v>
      </c>
      <c r="F947" s="55" t="str">
        <f>+IF(ISERROR(VLOOKUP($B947,Insumos!$C:$G,4,FALSE)),"",VLOOKUP($B947,Insumos!$C:$G,4,FALSE))</f>
        <v>GRAMOS</v>
      </c>
      <c r="G947" s="141">
        <v>60.0</v>
      </c>
      <c r="H947" s="56">
        <f t="shared" ref="H947:H958" si="38">IF(ISERROR(ROUND(+D947/E947*G947,2)),0,ROUND(+D947/E947*G947,2))</f>
        <v>126.08</v>
      </c>
    </row>
    <row r="948">
      <c r="A948" s="53">
        <v>2.0</v>
      </c>
      <c r="B948" s="55" t="s">
        <v>265</v>
      </c>
      <c r="C948" s="55" t="str">
        <f>+IF(ISERROR(VLOOKUP($B948,Insumos!$C:$G,3,FALSE)),"",VLOOKUP($B948,Insumos!$C:$G,3,FALSE))</f>
        <v>GRAMOS</v>
      </c>
      <c r="D948" s="56">
        <f>+IF(ISERROR(VLOOKUP($B948,Insumos!$C:$G,2,FALSE)),"",VLOOKUP($B948,Insumos!$C:$G,2,FALSE))</f>
        <v>5866</v>
      </c>
      <c r="E948" s="57">
        <f>+IF(ISERROR(VLOOKUP($B948,Insumos!$C:$G,5,FALSE)),"",VLOOKUP($B948,Insumos!$C:$G,5,FALSE))</f>
        <v>1000</v>
      </c>
      <c r="F948" s="55" t="str">
        <f>+IF(ISERROR(VLOOKUP($B948,Insumos!$C:$G,4,FALSE)),"",VLOOKUP($B948,Insumos!$C:$G,4,FALSE))</f>
        <v>GRAMOS</v>
      </c>
      <c r="G948" s="141">
        <v>50.0</v>
      </c>
      <c r="H948" s="56">
        <f t="shared" si="38"/>
        <v>293.3</v>
      </c>
    </row>
    <row r="949">
      <c r="A949" s="53">
        <v>3.0</v>
      </c>
      <c r="B949" s="55" t="s">
        <v>161</v>
      </c>
      <c r="C949" s="55" t="str">
        <f>+IF(ISERROR(VLOOKUP($B949,Insumos!$C:$G,3,FALSE)),"",VLOOKUP($B949,Insumos!$C:$G,3,FALSE))</f>
        <v>GRAMOS</v>
      </c>
      <c r="D949" s="56">
        <f>+IF(ISERROR(VLOOKUP($B949,Insumos!$C:$G,2,FALSE)),"",VLOOKUP($B949,Insumos!$C:$G,2,FALSE))</f>
        <v>3600</v>
      </c>
      <c r="E949" s="57">
        <f>+IF(ISERROR(VLOOKUP($B949,Insumos!$C:$G,5,FALSE)),"",VLOOKUP($B949,Insumos!$C:$G,5,FALSE))</f>
        <v>1000</v>
      </c>
      <c r="F949" s="55" t="str">
        <f>+IF(ISERROR(VLOOKUP($B949,Insumos!$C:$G,4,FALSE)),"",VLOOKUP($B949,Insumos!$C:$G,4,FALSE))</f>
        <v>GRAMOS</v>
      </c>
      <c r="G949" s="141">
        <v>1.0</v>
      </c>
      <c r="H949" s="56">
        <f t="shared" si="38"/>
        <v>3.6</v>
      </c>
    </row>
    <row r="950">
      <c r="A950" s="53">
        <v>4.0</v>
      </c>
      <c r="B950" s="55" t="s">
        <v>115</v>
      </c>
      <c r="C950" s="55" t="str">
        <f>+IF(ISERROR(VLOOKUP($B950,Insumos!$C:$G,3,FALSE)),"",VLOOKUP($B950,Insumos!$C:$G,3,FALSE))</f>
        <v>GRAMOS</v>
      </c>
      <c r="D950" s="56">
        <f>+IF(ISERROR(VLOOKUP($B950,Insumos!$C:$G,2,FALSE)),"",VLOOKUP($B950,Insumos!$C:$G,2,FALSE))</f>
        <v>2941.176471</v>
      </c>
      <c r="E950" s="57">
        <f>+IF(ISERROR(VLOOKUP($B950,Insumos!$C:$G,5,FALSE)),"",VLOOKUP($B950,Insumos!$C:$G,5,FALSE))</f>
        <v>500</v>
      </c>
      <c r="F950" s="55" t="str">
        <f>+IF(ISERROR(VLOOKUP($B950,Insumos!$C:$G,4,FALSE)),"",VLOOKUP($B950,Insumos!$C:$G,4,FALSE))</f>
        <v>GRAMOS</v>
      </c>
      <c r="G950" s="141">
        <v>0.5</v>
      </c>
      <c r="H950" s="56">
        <f t="shared" si="38"/>
        <v>2.94</v>
      </c>
    </row>
    <row r="951">
      <c r="A951" s="53">
        <v>5.0</v>
      </c>
      <c r="B951" s="467" t="s">
        <v>375</v>
      </c>
      <c r="C951" s="55" t="str">
        <f>+IF(ISERROR(VLOOKUP($B951,Insumos!$C:$G,3,FALSE)),"",VLOOKUP($B951,Insumos!$C:$G,3,FALSE))</f>
        <v>PORCION</v>
      </c>
      <c r="D951" s="56">
        <f>+IF(ISERROR(VLOOKUP($B951,Insumos!$C:$G,2,FALSE)),"",VLOOKUP($B951,Insumos!$C:$G,2,FALSE))</f>
        <v>17849.12</v>
      </c>
      <c r="E951" s="57">
        <f>+IF(ISERROR(VLOOKUP($B951,Insumos!$C:$G,5,FALSE)),"",VLOOKUP($B951,Insumos!$C:$G,5,FALSE))</f>
        <v>45</v>
      </c>
      <c r="F951" s="55" t="str">
        <f>+IF(ISERROR(VLOOKUP($B951,Insumos!$C:$G,4,FALSE)),"",VLOOKUP($B951,Insumos!$C:$G,4,FALSE))</f>
        <v>PORCION</v>
      </c>
      <c r="G951" s="141">
        <v>1.0</v>
      </c>
      <c r="H951" s="56">
        <f t="shared" si="38"/>
        <v>396.65</v>
      </c>
    </row>
    <row r="952">
      <c r="A952" s="53">
        <v>6.0</v>
      </c>
      <c r="B952" s="195" t="s">
        <v>363</v>
      </c>
      <c r="C952" s="195" t="str">
        <f>+IF(ISERROR(VLOOKUP($B952,Insumos!$C:$G,3,FALSE)),"",VLOOKUP($B952,Insumos!$C:$G,3,FALSE))</f>
        <v>PORCION</v>
      </c>
      <c r="D952" s="196">
        <f>+IF(ISERROR(VLOOKUP($B952,Insumos!$C:$G,2,FALSE)),"",VLOOKUP($B952,Insumos!$C:$G,2,FALSE))</f>
        <v>93080.62</v>
      </c>
      <c r="E952" s="197">
        <f>+IF(ISERROR(VLOOKUP($B952,Insumos!$C:$G,5,FALSE)),"",VLOOKUP($B952,Insumos!$C:$G,5,FALSE))</f>
        <v>50</v>
      </c>
      <c r="F952" s="195" t="str">
        <f>+IF(ISERROR(VLOOKUP($B952,Insumos!$C:$G,4,FALSE)),"",VLOOKUP($B952,Insumos!$C:$G,4,FALSE))</f>
        <v>PORCION</v>
      </c>
      <c r="G952" s="225">
        <v>1.0</v>
      </c>
      <c r="H952" s="196">
        <f t="shared" si="38"/>
        <v>1861.61</v>
      </c>
    </row>
    <row r="953">
      <c r="A953" s="53">
        <v>7.0</v>
      </c>
      <c r="B953" s="195" t="s">
        <v>361</v>
      </c>
      <c r="C953" s="195" t="str">
        <f>+IF(ISERROR(VLOOKUP($B953,Insumos!$C:$G,3,FALSE)),"",VLOOKUP($B953,Insumos!$C:$G,3,FALSE))</f>
        <v>PORCION</v>
      </c>
      <c r="D953" s="196">
        <f>+IF(ISERROR(VLOOKUP($B953,Insumos!$C:$G,2,FALSE)),"",VLOOKUP($B953,Insumos!$C:$G,2,FALSE))</f>
        <v>45140.62</v>
      </c>
      <c r="E953" s="197">
        <f>+IF(ISERROR(VLOOKUP($B953,Insumos!$C:$G,5,FALSE)),"",VLOOKUP($B953,Insumos!$C:$G,5,FALSE))</f>
        <v>55</v>
      </c>
      <c r="F953" s="195" t="str">
        <f>+IF(ISERROR(VLOOKUP($B953,Insumos!$C:$G,4,FALSE)),"",VLOOKUP($B953,Insumos!$C:$G,4,FALSE))</f>
        <v>PORCION</v>
      </c>
      <c r="G953" s="225"/>
      <c r="H953" s="196">
        <f t="shared" si="38"/>
        <v>0</v>
      </c>
    </row>
    <row r="954">
      <c r="A954" s="53">
        <v>8.0</v>
      </c>
      <c r="B954" s="55" t="s">
        <v>401</v>
      </c>
      <c r="C954" s="55" t="str">
        <f>+IF(ISERROR(VLOOKUP($B954,Insumos!$C:$G,3,FALSE)),"",VLOOKUP($B954,Insumos!$C:$G,3,FALSE))</f>
        <v>UNIDAD</v>
      </c>
      <c r="D954" s="56">
        <f>+IF(ISERROR(VLOOKUP($B954,Insumos!$C:$G,2,FALSE)),"",VLOOKUP($B954,Insumos!$C:$G,2,FALSE))</f>
        <v>30</v>
      </c>
      <c r="E954" s="57">
        <f>+IF(ISERROR(VLOOKUP($B954,Insumos!$C:$G,5,FALSE)),"",VLOOKUP($B954,Insumos!$C:$G,5,FALSE))</f>
        <v>1</v>
      </c>
      <c r="F954" s="55" t="str">
        <f>+IF(ISERROR(VLOOKUP($B954,Insumos!$C:$G,4,FALSE)),"",VLOOKUP($B954,Insumos!$C:$G,4,FALSE))</f>
        <v>UNIDAD</v>
      </c>
      <c r="G954" s="146">
        <v>1.0</v>
      </c>
      <c r="H954" s="56">
        <f t="shared" si="38"/>
        <v>30</v>
      </c>
    </row>
    <row r="955">
      <c r="A955" s="53">
        <v>9.0</v>
      </c>
      <c r="B955" s="55" t="s">
        <v>400</v>
      </c>
      <c r="C955" s="55" t="str">
        <f>+IF(ISERROR(VLOOKUP($B955,Insumos!$C:$G,3,FALSE)),"",VLOOKUP($B955,Insumos!$C:$G,3,FALSE))</f>
        <v>UNIDAD</v>
      </c>
      <c r="D955" s="56">
        <f>+IF(ISERROR(VLOOKUP($B955,Insumos!$C:$G,2,FALSE)),"",VLOOKUP($B955,Insumos!$C:$G,2,FALSE))</f>
        <v>330</v>
      </c>
      <c r="E955" s="57">
        <f>+IF(ISERROR(VLOOKUP($B955,Insumos!$C:$G,5,FALSE)),"",VLOOKUP($B955,Insumos!$C:$G,5,FALSE))</f>
        <v>1</v>
      </c>
      <c r="F955" s="55" t="str">
        <f>+IF(ISERROR(VLOOKUP($B955,Insumos!$C:$G,4,FALSE)),"",VLOOKUP($B955,Insumos!$C:$G,4,FALSE))</f>
        <v>UNIDAD</v>
      </c>
      <c r="G955" s="146">
        <v>1.0</v>
      </c>
      <c r="H955" s="56">
        <f t="shared" si="38"/>
        <v>330</v>
      </c>
    </row>
    <row r="956">
      <c r="A956" s="53">
        <v>10.0</v>
      </c>
      <c r="B956" s="55" t="s">
        <v>410</v>
      </c>
      <c r="C956" s="55" t="str">
        <f>+IF(ISERROR(VLOOKUP($B956,Insumos!$C:$G,3,FALSE)),"",VLOOKUP($B956,Insumos!$C:$G,3,FALSE))</f>
        <v>UNIDAD</v>
      </c>
      <c r="D956" s="56">
        <f>+IF(ISERROR(VLOOKUP($B956,Insumos!$C:$G,2,FALSE)),"",VLOOKUP($B956,Insumos!$C:$G,2,FALSE))</f>
        <v>25</v>
      </c>
      <c r="E956" s="57">
        <f>+IF(ISERROR(VLOOKUP($B956,Insumos!$C:$G,5,FALSE)),"",VLOOKUP($B956,Insumos!$C:$G,5,FALSE))</f>
        <v>1</v>
      </c>
      <c r="F956" s="55" t="str">
        <f>+IF(ISERROR(VLOOKUP($B956,Insumos!$C:$G,4,FALSE)),"",VLOOKUP($B956,Insumos!$C:$G,4,FALSE))</f>
        <v>UNIDAD</v>
      </c>
      <c r="G956" s="141">
        <v>2.0</v>
      </c>
      <c r="H956" s="56">
        <f t="shared" si="38"/>
        <v>50</v>
      </c>
    </row>
    <row r="957">
      <c r="A957" s="53">
        <v>11.0</v>
      </c>
      <c r="B957" s="55"/>
      <c r="C957" s="55" t="str">
        <f>+IF(ISERROR(VLOOKUP($B957,Insumos!$C:$G,3,FALSE)),"",VLOOKUP($B957,Insumos!$C:$G,3,FALSE))</f>
        <v/>
      </c>
      <c r="D957" s="56" t="str">
        <f>+IF(ISERROR(VLOOKUP($B957,Insumos!$C:$G,2,FALSE)),"",VLOOKUP($B957,Insumos!$C:$G,2,FALSE))</f>
        <v/>
      </c>
      <c r="E957" s="57" t="str">
        <f>+IF(ISERROR(VLOOKUP($B957,Insumos!$C:$G,5,FALSE)),"",VLOOKUP($B957,Insumos!$C:$G,5,FALSE))</f>
        <v/>
      </c>
      <c r="F957" s="55" t="str">
        <f>+IF(ISERROR(VLOOKUP($B957,Insumos!$C:$G,4,FALSE)),"",VLOOKUP($B957,Insumos!$C:$G,4,FALSE))</f>
        <v/>
      </c>
      <c r="G957" s="146"/>
      <c r="H957" s="56">
        <f t="shared" si="38"/>
        <v>0</v>
      </c>
    </row>
    <row r="958">
      <c r="A958" s="53">
        <v>12.0</v>
      </c>
      <c r="B958" s="474"/>
      <c r="C958" s="55" t="str">
        <f>+IF(ISERROR(VLOOKUP($B958,Insumos!$C:$G,3,FALSE)),"",VLOOKUP($B958,Insumos!$C:$G,3,FALSE))</f>
        <v/>
      </c>
      <c r="D958" s="56" t="str">
        <f>+IF(ISERROR(VLOOKUP($B958,Insumos!$C:$G,2,FALSE)),"",VLOOKUP($B958,Insumos!$C:$G,2,FALSE))</f>
        <v/>
      </c>
      <c r="E958" s="57" t="str">
        <f>+IF(ISERROR(VLOOKUP($B958,Insumos!$C:$G,5,FALSE)),"",VLOOKUP($B958,Insumos!$C:$G,5,FALSE))</f>
        <v/>
      </c>
      <c r="F958" s="55" t="str">
        <f>+IF(ISERROR(VLOOKUP($B958,Insumos!$C:$G,4,FALSE)),"",VLOOKUP($B958,Insumos!$C:$G,4,FALSE))</f>
        <v/>
      </c>
      <c r="G958" s="147"/>
      <c r="H958" s="56">
        <f t="shared" si="38"/>
        <v>0</v>
      </c>
    </row>
    <row r="959">
      <c r="A959" s="42"/>
      <c r="B959" s="140"/>
      <c r="C959" s="41"/>
      <c r="D959" s="44"/>
      <c r="E959" s="45"/>
      <c r="F959" s="41"/>
      <c r="G959" s="67" t="s">
        <v>566</v>
      </c>
      <c r="H959" s="68">
        <f>+SUM(H947:H958)</f>
        <v>3094.18</v>
      </c>
    </row>
    <row r="960">
      <c r="A960" s="42"/>
      <c r="B960" s="140"/>
      <c r="C960" s="41"/>
      <c r="D960" s="44"/>
      <c r="E960" s="45"/>
      <c r="F960" s="41"/>
      <c r="G960" s="67" t="s">
        <v>569</v>
      </c>
      <c r="H960" s="142">
        <f>+H959/10</f>
        <v>309.418</v>
      </c>
    </row>
    <row r="961">
      <c r="A961" s="42"/>
      <c r="B961" s="140"/>
      <c r="C961" s="41"/>
      <c r="D961" s="44"/>
      <c r="E961" s="45"/>
      <c r="F961" s="41"/>
      <c r="G961" s="67" t="s">
        <v>570</v>
      </c>
      <c r="H961" s="143">
        <f>(H959+H960)*1.19</f>
        <v>4050.28162</v>
      </c>
    </row>
    <row r="962">
      <c r="A962" s="42"/>
      <c r="B962" s="140"/>
      <c r="C962" s="41"/>
      <c r="D962" s="44"/>
      <c r="E962" s="45"/>
      <c r="F962" s="41"/>
      <c r="G962" s="67" t="s">
        <v>571</v>
      </c>
      <c r="H962" s="144">
        <f>+H961/H963</f>
        <v>0.2795225411</v>
      </c>
    </row>
    <row r="963">
      <c r="A963" s="42"/>
      <c r="B963" s="140"/>
      <c r="C963" s="41"/>
      <c r="D963" s="44"/>
      <c r="E963" s="45"/>
      <c r="F963" s="41"/>
      <c r="G963" s="67" t="s">
        <v>572</v>
      </c>
      <c r="H963" s="145">
        <f>SUM(13990+500)</f>
        <v>14490</v>
      </c>
    </row>
    <row r="964">
      <c r="B964" s="473"/>
    </row>
    <row r="965">
      <c r="B965" s="473"/>
    </row>
    <row r="966">
      <c r="A966" s="138" t="s">
        <v>562</v>
      </c>
      <c r="B966" s="139" t="s">
        <v>1188</v>
      </c>
      <c r="C966" s="34"/>
      <c r="D966" s="35"/>
      <c r="E966" s="36"/>
      <c r="F966" s="37"/>
      <c r="G966" s="38"/>
      <c r="H966" s="35"/>
    </row>
    <row r="967">
      <c r="A967" s="42"/>
      <c r="B967" s="140"/>
      <c r="C967" s="42"/>
      <c r="D967" s="44"/>
      <c r="E967" s="45"/>
      <c r="F967" s="42"/>
      <c r="G967" s="46"/>
      <c r="H967" s="44"/>
    </row>
    <row r="968">
      <c r="A968" s="48" t="s">
        <v>476</v>
      </c>
      <c r="B968" s="48" t="s">
        <v>477</v>
      </c>
      <c r="C968" s="48" t="s">
        <v>478</v>
      </c>
      <c r="D968" s="49" t="s">
        <v>564</v>
      </c>
      <c r="E968" s="50" t="s">
        <v>10</v>
      </c>
      <c r="F968" s="48" t="s">
        <v>480</v>
      </c>
      <c r="G968" s="51" t="s">
        <v>481</v>
      </c>
      <c r="H968" s="49" t="s">
        <v>565</v>
      </c>
    </row>
    <row r="969">
      <c r="A969" s="53">
        <v>1.0</v>
      </c>
      <c r="B969" s="55" t="s">
        <v>168</v>
      </c>
      <c r="C969" s="55" t="str">
        <f>+IF(ISERROR(VLOOKUP($B969,Insumos!$C:$G,3,FALSE)),"",VLOOKUP($B969,Insumos!$C:$G,3,FALSE))</f>
        <v>GRAMOS</v>
      </c>
      <c r="D969" s="56">
        <f>+IF(ISERROR(VLOOKUP($B969,Insumos!$C:$G,2,FALSE)),"",VLOOKUP($B969,Insumos!$C:$G,2,FALSE))</f>
        <v>1681</v>
      </c>
      <c r="E969" s="57">
        <f>+IF(ISERROR(VLOOKUP($B969,Insumos!$C:$G,5,FALSE)),"",VLOOKUP($B969,Insumos!$C:$G,5,FALSE))</f>
        <v>800</v>
      </c>
      <c r="F969" s="55" t="str">
        <f>+IF(ISERROR(VLOOKUP($B969,Insumos!$C:$G,4,FALSE)),"",VLOOKUP($B969,Insumos!$C:$G,4,FALSE))</f>
        <v>GRAMOS</v>
      </c>
      <c r="G969" s="141">
        <v>60.0</v>
      </c>
      <c r="H969" s="56">
        <f t="shared" ref="H969:H982" si="39">IF(ISERROR(ROUND(+D969/E969*G969,2)),0,ROUND(+D969/E969*G969,2))</f>
        <v>126.08</v>
      </c>
    </row>
    <row r="970">
      <c r="A970" s="53">
        <v>2.0</v>
      </c>
      <c r="B970" s="55" t="s">
        <v>265</v>
      </c>
      <c r="C970" s="55" t="str">
        <f>+IF(ISERROR(VLOOKUP($B970,Insumos!$C:$G,3,FALSE)),"",VLOOKUP($B970,Insumos!$C:$G,3,FALSE))</f>
        <v>GRAMOS</v>
      </c>
      <c r="D970" s="56">
        <f>+IF(ISERROR(VLOOKUP($B970,Insumos!$C:$G,2,FALSE)),"",VLOOKUP($B970,Insumos!$C:$G,2,FALSE))</f>
        <v>5866</v>
      </c>
      <c r="E970" s="57">
        <f>+IF(ISERROR(VLOOKUP($B970,Insumos!$C:$G,5,FALSE)),"",VLOOKUP($B970,Insumos!$C:$G,5,FALSE))</f>
        <v>1000</v>
      </c>
      <c r="F970" s="55" t="str">
        <f>+IF(ISERROR(VLOOKUP($B970,Insumos!$C:$G,4,FALSE)),"",VLOOKUP($B970,Insumos!$C:$G,4,FALSE))</f>
        <v>GRAMOS</v>
      </c>
      <c r="G970" s="141">
        <v>50.0</v>
      </c>
      <c r="H970" s="56">
        <f t="shared" si="39"/>
        <v>293.3</v>
      </c>
    </row>
    <row r="971">
      <c r="A971" s="53">
        <v>3.0</v>
      </c>
      <c r="B971" s="55" t="s">
        <v>161</v>
      </c>
      <c r="C971" s="55" t="str">
        <f>+IF(ISERROR(VLOOKUP($B971,Insumos!$C:$G,3,FALSE)),"",VLOOKUP($B971,Insumos!$C:$G,3,FALSE))</f>
        <v>GRAMOS</v>
      </c>
      <c r="D971" s="56">
        <f>+IF(ISERROR(VLOOKUP($B971,Insumos!$C:$G,2,FALSE)),"",VLOOKUP($B971,Insumos!$C:$G,2,FALSE))</f>
        <v>3600</v>
      </c>
      <c r="E971" s="57">
        <f>+IF(ISERROR(VLOOKUP($B971,Insumos!$C:$G,5,FALSE)),"",VLOOKUP($B971,Insumos!$C:$G,5,FALSE))</f>
        <v>1000</v>
      </c>
      <c r="F971" s="55" t="str">
        <f>+IF(ISERROR(VLOOKUP($B971,Insumos!$C:$G,4,FALSE)),"",VLOOKUP($B971,Insumos!$C:$G,4,FALSE))</f>
        <v>GRAMOS</v>
      </c>
      <c r="G971" s="141">
        <v>1.0</v>
      </c>
      <c r="H971" s="56">
        <f t="shared" si="39"/>
        <v>3.6</v>
      </c>
    </row>
    <row r="972">
      <c r="A972" s="53">
        <v>4.0</v>
      </c>
      <c r="B972" s="55" t="s">
        <v>115</v>
      </c>
      <c r="C972" s="55" t="str">
        <f>+IF(ISERROR(VLOOKUP($B972,Insumos!$C:$G,3,FALSE)),"",VLOOKUP($B972,Insumos!$C:$G,3,FALSE))</f>
        <v>GRAMOS</v>
      </c>
      <c r="D972" s="56">
        <f>+IF(ISERROR(VLOOKUP($B972,Insumos!$C:$G,2,FALSE)),"",VLOOKUP($B972,Insumos!$C:$G,2,FALSE))</f>
        <v>2941.176471</v>
      </c>
      <c r="E972" s="57">
        <f>+IF(ISERROR(VLOOKUP($B972,Insumos!$C:$G,5,FALSE)),"",VLOOKUP($B972,Insumos!$C:$G,5,FALSE))</f>
        <v>500</v>
      </c>
      <c r="F972" s="55" t="str">
        <f>+IF(ISERROR(VLOOKUP($B972,Insumos!$C:$G,4,FALSE)),"",VLOOKUP($B972,Insumos!$C:$G,4,FALSE))</f>
        <v>GRAMOS</v>
      </c>
      <c r="G972" s="141">
        <v>0.5</v>
      </c>
      <c r="H972" s="56">
        <f t="shared" si="39"/>
        <v>2.94</v>
      </c>
    </row>
    <row r="973">
      <c r="A973" s="53">
        <v>5.0</v>
      </c>
      <c r="B973" s="467" t="s">
        <v>372</v>
      </c>
      <c r="C973" s="55" t="str">
        <f>+IF(ISERROR(VLOOKUP($B973,Insumos!$C:$G,3,FALSE)),"",VLOOKUP($B973,Insumos!$C:$G,3,FALSE))</f>
        <v>PORCION</v>
      </c>
      <c r="D973" s="56">
        <f>+IF(ISERROR(VLOOKUP($B973,Insumos!$C:$G,2,FALSE)),"",VLOOKUP($B973,Insumos!$C:$G,2,FALSE))</f>
        <v>376.57</v>
      </c>
      <c r="E973" s="57">
        <f>+IF(ISERROR(VLOOKUP($B973,Insumos!$C:$G,5,FALSE)),"",VLOOKUP($B973,Insumos!$C:$G,5,FALSE))</f>
        <v>1</v>
      </c>
      <c r="F973" s="55" t="str">
        <f>+IF(ISERROR(VLOOKUP($B973,Insumos!$C:$G,4,FALSE)),"",VLOOKUP($B973,Insumos!$C:$G,4,FALSE))</f>
        <v>PORCION</v>
      </c>
      <c r="G973" s="141">
        <v>1.0</v>
      </c>
      <c r="H973" s="56">
        <f t="shared" si="39"/>
        <v>376.57</v>
      </c>
    </row>
    <row r="974">
      <c r="A974" s="53">
        <v>6.0</v>
      </c>
      <c r="B974" s="195" t="s">
        <v>363</v>
      </c>
      <c r="C974" s="195" t="str">
        <f>+IF(ISERROR(VLOOKUP($B974,Insumos!$C:$G,3,FALSE)),"",VLOOKUP($B974,Insumos!$C:$G,3,FALSE))</f>
        <v>PORCION</v>
      </c>
      <c r="D974" s="196">
        <f>+IF(ISERROR(VLOOKUP($B974,Insumos!$C:$G,2,FALSE)),"",VLOOKUP($B974,Insumos!$C:$G,2,FALSE))</f>
        <v>93080.62</v>
      </c>
      <c r="E974" s="197">
        <f>+IF(ISERROR(VLOOKUP($B974,Insumos!$C:$G,5,FALSE)),"",VLOOKUP($B974,Insumos!$C:$G,5,FALSE))</f>
        <v>50</v>
      </c>
      <c r="F974" s="195" t="str">
        <f>+IF(ISERROR(VLOOKUP($B974,Insumos!$C:$G,4,FALSE)),"",VLOOKUP($B974,Insumos!$C:$G,4,FALSE))</f>
        <v>PORCION</v>
      </c>
      <c r="G974" s="225">
        <v>1.0</v>
      </c>
      <c r="H974" s="196">
        <f t="shared" si="39"/>
        <v>1861.61</v>
      </c>
    </row>
    <row r="975">
      <c r="A975" s="53">
        <v>7.0</v>
      </c>
      <c r="B975" s="195" t="s">
        <v>361</v>
      </c>
      <c r="C975" s="195" t="str">
        <f>+IF(ISERROR(VLOOKUP($B975,Insumos!$C:$G,3,FALSE)),"",VLOOKUP($B975,Insumos!$C:$G,3,FALSE))</f>
        <v>PORCION</v>
      </c>
      <c r="D975" s="196">
        <f>+IF(ISERROR(VLOOKUP($B975,Insumos!$C:$G,2,FALSE)),"",VLOOKUP($B975,Insumos!$C:$G,2,FALSE))</f>
        <v>45140.62</v>
      </c>
      <c r="E975" s="197">
        <f>+IF(ISERROR(VLOOKUP($B975,Insumos!$C:$G,5,FALSE)),"",VLOOKUP($B975,Insumos!$C:$G,5,FALSE))</f>
        <v>55</v>
      </c>
      <c r="F975" s="195" t="str">
        <f>+IF(ISERROR(VLOOKUP($B975,Insumos!$C:$G,4,FALSE)),"",VLOOKUP($B975,Insumos!$C:$G,4,FALSE))</f>
        <v>PORCION</v>
      </c>
      <c r="G975" s="225"/>
      <c r="H975" s="196">
        <f t="shared" si="39"/>
        <v>0</v>
      </c>
    </row>
    <row r="976">
      <c r="A976" s="53">
        <v>8.0</v>
      </c>
      <c r="B976" s="55" t="s">
        <v>399</v>
      </c>
      <c r="C976" s="55" t="str">
        <f>+IF(ISERROR(VLOOKUP($B976,Insumos!$C:$G,3,FALSE)),"",VLOOKUP($B976,Insumos!$C:$G,3,FALSE))</f>
        <v>PORCION</v>
      </c>
      <c r="D976" s="56">
        <f>+IF(ISERROR(VLOOKUP($B976,Insumos!$C:$G,2,FALSE)),"",VLOOKUP($B976,Insumos!$C:$G,2,FALSE))</f>
        <v>55.81</v>
      </c>
      <c r="E976" s="57">
        <f>+IF(ISERROR(VLOOKUP($B976,Insumos!$C:$G,5,FALSE)),"",VLOOKUP($B976,Insumos!$C:$G,5,FALSE))</f>
        <v>1</v>
      </c>
      <c r="F976" s="55" t="str">
        <f>+IF(ISERROR(VLOOKUP($B976,Insumos!$C:$G,4,FALSE)),"",VLOOKUP($B976,Insumos!$C:$G,4,FALSE))</f>
        <v>PORCION</v>
      </c>
      <c r="G976" s="147">
        <v>1.0</v>
      </c>
      <c r="H976" s="56">
        <f t="shared" si="39"/>
        <v>55.81</v>
      </c>
    </row>
    <row r="977">
      <c r="A977" s="53">
        <v>9.0</v>
      </c>
      <c r="B977" s="55" t="s">
        <v>401</v>
      </c>
      <c r="C977" s="55" t="str">
        <f>+IF(ISERROR(VLOOKUP($B977,Insumos!$C:$G,3,FALSE)),"",VLOOKUP($B977,Insumos!$C:$G,3,FALSE))</f>
        <v>UNIDAD</v>
      </c>
      <c r="D977" s="56">
        <f>+IF(ISERROR(VLOOKUP($B977,Insumos!$C:$G,2,FALSE)),"",VLOOKUP($B977,Insumos!$C:$G,2,FALSE))</f>
        <v>30</v>
      </c>
      <c r="E977" s="57">
        <f>+IF(ISERROR(VLOOKUP($B977,Insumos!$C:$G,5,FALSE)),"",VLOOKUP($B977,Insumos!$C:$G,5,FALSE))</f>
        <v>1</v>
      </c>
      <c r="F977" s="55" t="str">
        <f>+IF(ISERROR(VLOOKUP($B977,Insumos!$C:$G,4,FALSE)),"",VLOOKUP($B977,Insumos!$C:$G,4,FALSE))</f>
        <v>UNIDAD</v>
      </c>
      <c r="G977" s="141">
        <v>1.0</v>
      </c>
      <c r="H977" s="56">
        <f t="shared" si="39"/>
        <v>30</v>
      </c>
    </row>
    <row r="978">
      <c r="A978" s="53">
        <v>10.0</v>
      </c>
      <c r="B978" s="55" t="s">
        <v>400</v>
      </c>
      <c r="C978" s="55" t="str">
        <f>+IF(ISERROR(VLOOKUP($B978,Insumos!$C:$G,3,FALSE)),"",VLOOKUP($B978,Insumos!$C:$G,3,FALSE))</f>
        <v>UNIDAD</v>
      </c>
      <c r="D978" s="56">
        <f>+IF(ISERROR(VLOOKUP($B978,Insumos!$C:$G,2,FALSE)),"",VLOOKUP($B978,Insumos!$C:$G,2,FALSE))</f>
        <v>330</v>
      </c>
      <c r="E978" s="57">
        <f>+IF(ISERROR(VLOOKUP($B978,Insumos!$C:$G,5,FALSE)),"",VLOOKUP($B978,Insumos!$C:$G,5,FALSE))</f>
        <v>1</v>
      </c>
      <c r="F978" s="55" t="str">
        <f>+IF(ISERROR(VLOOKUP($B978,Insumos!$C:$G,4,FALSE)),"",VLOOKUP($B978,Insumos!$C:$G,4,FALSE))</f>
        <v>UNIDAD</v>
      </c>
      <c r="G978" s="141">
        <v>1.0</v>
      </c>
      <c r="H978" s="56">
        <f t="shared" si="39"/>
        <v>330</v>
      </c>
    </row>
    <row r="979">
      <c r="A979" s="53">
        <v>11.0</v>
      </c>
      <c r="B979" s="55" t="s">
        <v>435</v>
      </c>
      <c r="C979" s="55" t="str">
        <f>+IF(ISERROR(VLOOKUP($B979,Insumos!$C:$G,3,FALSE)),"",VLOOKUP($B979,Insumos!$C:$G,3,FALSE))</f>
        <v>UNIDAD</v>
      </c>
      <c r="D979" s="56">
        <f>+IF(ISERROR(VLOOKUP($B979,Insumos!$C:$G,2,FALSE)),"",VLOOKUP($B979,Insumos!$C:$G,2,FALSE))</f>
        <v>93</v>
      </c>
      <c r="E979" s="57">
        <f>+IF(ISERROR(VLOOKUP($B979,Insumos!$C:$G,5,FALSE)),"",VLOOKUP($B979,Insumos!$C:$G,5,FALSE))</f>
        <v>1</v>
      </c>
      <c r="F979" s="55" t="str">
        <f>+IF(ISERROR(VLOOKUP($B979,Insumos!$C:$G,4,FALSE)),"",VLOOKUP($B979,Insumos!$C:$G,4,FALSE))</f>
        <v>UNIDAD</v>
      </c>
      <c r="G979" s="141">
        <v>1.0</v>
      </c>
      <c r="H979" s="56">
        <f t="shared" si="39"/>
        <v>93</v>
      </c>
    </row>
    <row r="980">
      <c r="A980" s="53">
        <v>12.0</v>
      </c>
      <c r="B980" s="55" t="s">
        <v>436</v>
      </c>
      <c r="C980" s="55" t="str">
        <f>+IF(ISERROR(VLOOKUP($B980,Insumos!$C:$G,3,FALSE)),"",VLOOKUP($B980,Insumos!$C:$G,3,FALSE))</f>
        <v>UNIDAD</v>
      </c>
      <c r="D980" s="56">
        <f>+IF(ISERROR(VLOOKUP($B980,Insumos!$C:$G,2,FALSE)),"",VLOOKUP($B980,Insumos!$C:$G,2,FALSE))</f>
        <v>44</v>
      </c>
      <c r="E980" s="57">
        <f>+IF(ISERROR(VLOOKUP($B980,Insumos!$C:$G,5,FALSE)),"",VLOOKUP($B980,Insumos!$C:$G,5,FALSE))</f>
        <v>1</v>
      </c>
      <c r="F980" s="55" t="str">
        <f>+IF(ISERROR(VLOOKUP($B980,Insumos!$C:$G,4,FALSE)),"",VLOOKUP($B980,Insumos!$C:$G,4,FALSE))</f>
        <v>UNIDAD</v>
      </c>
      <c r="G980" s="141">
        <v>1.0</v>
      </c>
      <c r="H980" s="56">
        <f t="shared" si="39"/>
        <v>44</v>
      </c>
    </row>
    <row r="981">
      <c r="A981" s="53">
        <v>13.0</v>
      </c>
      <c r="B981" s="55" t="s">
        <v>315</v>
      </c>
      <c r="C981" s="55" t="str">
        <f>+IF(ISERROR(VLOOKUP($B981,Insumos!$C:$G,3,FALSE)),"",VLOOKUP($B981,Insumos!$C:$G,3,FALSE))</f>
        <v>UNIDAD</v>
      </c>
      <c r="D981" s="56">
        <f>+IF(ISERROR(VLOOKUP($B981,Insumos!$C:$G,2,FALSE)),"",VLOOKUP($B981,Insumos!$C:$G,2,FALSE))</f>
        <v>170</v>
      </c>
      <c r="E981" s="57">
        <f>+IF(ISERROR(VLOOKUP($B981,Insumos!$C:$G,5,FALSE)),"",VLOOKUP($B981,Insumos!$C:$G,5,FALSE))</f>
        <v>1</v>
      </c>
      <c r="F981" s="55" t="str">
        <f>+IF(ISERROR(VLOOKUP($B981,Insumos!$C:$G,4,FALSE)),"",VLOOKUP($B981,Insumos!$C:$G,4,FALSE))</f>
        <v>UNIDAD</v>
      </c>
      <c r="G981" s="141">
        <v>1.0</v>
      </c>
      <c r="H981" s="56">
        <f t="shared" si="39"/>
        <v>170</v>
      </c>
    </row>
    <row r="982">
      <c r="A982" s="53">
        <v>14.0</v>
      </c>
      <c r="B982" s="55" t="s">
        <v>410</v>
      </c>
      <c r="C982" s="55" t="str">
        <f>+IF(ISERROR(VLOOKUP($B982,Insumos!$C:$G,3,FALSE)),"",VLOOKUP($B982,Insumos!$C:$G,3,FALSE))</f>
        <v>UNIDAD</v>
      </c>
      <c r="D982" s="56">
        <f>+IF(ISERROR(VLOOKUP($B982,Insumos!$C:$G,2,FALSE)),"",VLOOKUP($B982,Insumos!$C:$G,2,FALSE))</f>
        <v>25</v>
      </c>
      <c r="E982" s="57">
        <f>+IF(ISERROR(VLOOKUP($B982,Insumos!$C:$G,5,FALSE)),"",VLOOKUP($B982,Insumos!$C:$G,5,FALSE))</f>
        <v>1</v>
      </c>
      <c r="F982" s="55" t="str">
        <f>+IF(ISERROR(VLOOKUP($B982,Insumos!$C:$G,4,FALSE)),"",VLOOKUP($B982,Insumos!$C:$G,4,FALSE))</f>
        <v>UNIDAD</v>
      </c>
      <c r="G982" s="141">
        <v>2.0</v>
      </c>
      <c r="H982" s="56">
        <f t="shared" si="39"/>
        <v>50</v>
      </c>
    </row>
    <row r="983">
      <c r="A983" s="42"/>
      <c r="B983" s="140"/>
      <c r="C983" s="41"/>
      <c r="D983" s="44"/>
      <c r="E983" s="45"/>
      <c r="F983" s="41"/>
      <c r="G983" s="67" t="s">
        <v>566</v>
      </c>
      <c r="H983" s="68">
        <f>+SUM(H969:H982)</f>
        <v>3436.91</v>
      </c>
    </row>
    <row r="984">
      <c r="A984" s="42"/>
      <c r="B984" s="140"/>
      <c r="C984" s="41"/>
      <c r="D984" s="44"/>
      <c r="E984" s="45"/>
      <c r="F984" s="41"/>
      <c r="G984" s="67" t="s">
        <v>569</v>
      </c>
      <c r="H984" s="142">
        <f>+H983/10</f>
        <v>343.691</v>
      </c>
    </row>
    <row r="985">
      <c r="A985" s="42"/>
      <c r="B985" s="140"/>
      <c r="C985" s="41"/>
      <c r="D985" s="44"/>
      <c r="E985" s="45"/>
      <c r="F985" s="41"/>
      <c r="G985" s="67" t="s">
        <v>570</v>
      </c>
      <c r="H985" s="143">
        <f>(H983+H984)*1.19</f>
        <v>4498.91519</v>
      </c>
    </row>
    <row r="986">
      <c r="A986" s="42"/>
      <c r="B986" s="140"/>
      <c r="C986" s="41"/>
      <c r="D986" s="44"/>
      <c r="E986" s="45"/>
      <c r="F986" s="41"/>
      <c r="G986" s="67" t="s">
        <v>571</v>
      </c>
      <c r="H986" s="144">
        <f>+H985/H987</f>
        <v>0.281534117</v>
      </c>
    </row>
    <row r="987">
      <c r="A987" s="42"/>
      <c r="B987" s="140"/>
      <c r="C987" s="41"/>
      <c r="D987" s="44"/>
      <c r="E987" s="45"/>
      <c r="F987" s="41"/>
      <c r="G987" s="67" t="s">
        <v>572</v>
      </c>
      <c r="H987" s="145">
        <f>SUM(13990+1990)</f>
        <v>15980</v>
      </c>
    </row>
    <row r="988">
      <c r="B988" s="473"/>
    </row>
    <row r="989">
      <c r="B989" s="473"/>
    </row>
    <row r="990">
      <c r="A990" s="138" t="s">
        <v>562</v>
      </c>
      <c r="B990" s="139" t="s">
        <v>1189</v>
      </c>
      <c r="C990" s="34"/>
      <c r="D990" s="35"/>
      <c r="E990" s="36"/>
      <c r="F990" s="37"/>
      <c r="G990" s="38"/>
      <c r="H990" s="35"/>
    </row>
    <row r="991">
      <c r="A991" s="42"/>
      <c r="B991" s="140"/>
      <c r="C991" s="42"/>
      <c r="D991" s="44"/>
      <c r="E991" s="45"/>
      <c r="F991" s="42"/>
      <c r="G991" s="46"/>
      <c r="H991" s="44"/>
    </row>
    <row r="992">
      <c r="A992" s="48" t="s">
        <v>476</v>
      </c>
      <c r="B992" s="48" t="s">
        <v>477</v>
      </c>
      <c r="C992" s="48" t="s">
        <v>478</v>
      </c>
      <c r="D992" s="49" t="s">
        <v>564</v>
      </c>
      <c r="E992" s="50" t="s">
        <v>10</v>
      </c>
      <c r="F992" s="48" t="s">
        <v>480</v>
      </c>
      <c r="G992" s="51" t="s">
        <v>481</v>
      </c>
      <c r="H992" s="49" t="s">
        <v>565</v>
      </c>
    </row>
    <row r="993">
      <c r="A993" s="53">
        <v>1.0</v>
      </c>
      <c r="B993" s="55" t="s">
        <v>168</v>
      </c>
      <c r="C993" s="55" t="str">
        <f>+IF(ISERROR(VLOOKUP($B993,Insumos!$C:$G,3,FALSE)),"",VLOOKUP($B993,Insumos!$C:$G,3,FALSE))</f>
        <v>GRAMOS</v>
      </c>
      <c r="D993" s="56">
        <f>+IF(ISERROR(VLOOKUP($B993,Insumos!$C:$G,2,FALSE)),"",VLOOKUP($B993,Insumos!$C:$G,2,FALSE))</f>
        <v>1681</v>
      </c>
      <c r="E993" s="57">
        <f>+IF(ISERROR(VLOOKUP($B993,Insumos!$C:$G,5,FALSE)),"",VLOOKUP($B993,Insumos!$C:$G,5,FALSE))</f>
        <v>800</v>
      </c>
      <c r="F993" s="55" t="str">
        <f>+IF(ISERROR(VLOOKUP($B993,Insumos!$C:$G,4,FALSE)),"",VLOOKUP($B993,Insumos!$C:$G,4,FALSE))</f>
        <v>GRAMOS</v>
      </c>
      <c r="G993" s="141">
        <v>60.0</v>
      </c>
      <c r="H993" s="56">
        <f t="shared" ref="H993:H1006" si="40">IF(ISERROR(ROUND(+D993/E993*G993,2)),0,ROUND(+D993/E993*G993,2))</f>
        <v>126.08</v>
      </c>
    </row>
    <row r="994">
      <c r="A994" s="53">
        <v>2.0</v>
      </c>
      <c r="B994" s="55" t="s">
        <v>265</v>
      </c>
      <c r="C994" s="55" t="str">
        <f>+IF(ISERROR(VLOOKUP($B994,Insumos!$C:$G,3,FALSE)),"",VLOOKUP($B994,Insumos!$C:$G,3,FALSE))</f>
        <v>GRAMOS</v>
      </c>
      <c r="D994" s="56">
        <f>+IF(ISERROR(VLOOKUP($B994,Insumos!$C:$G,2,FALSE)),"",VLOOKUP($B994,Insumos!$C:$G,2,FALSE))</f>
        <v>5866</v>
      </c>
      <c r="E994" s="57">
        <f>+IF(ISERROR(VLOOKUP($B994,Insumos!$C:$G,5,FALSE)),"",VLOOKUP($B994,Insumos!$C:$G,5,FALSE))</f>
        <v>1000</v>
      </c>
      <c r="F994" s="55" t="str">
        <f>+IF(ISERROR(VLOOKUP($B994,Insumos!$C:$G,4,FALSE)),"",VLOOKUP($B994,Insumos!$C:$G,4,FALSE))</f>
        <v>GRAMOS</v>
      </c>
      <c r="G994" s="141">
        <v>50.0</v>
      </c>
      <c r="H994" s="56">
        <f t="shared" si="40"/>
        <v>293.3</v>
      </c>
    </row>
    <row r="995">
      <c r="A995" s="53">
        <v>3.0</v>
      </c>
      <c r="B995" s="55" t="s">
        <v>161</v>
      </c>
      <c r="C995" s="55" t="str">
        <f>+IF(ISERROR(VLOOKUP($B995,Insumos!$C:$G,3,FALSE)),"",VLOOKUP($B995,Insumos!$C:$G,3,FALSE))</f>
        <v>GRAMOS</v>
      </c>
      <c r="D995" s="56">
        <f>+IF(ISERROR(VLOOKUP($B995,Insumos!$C:$G,2,FALSE)),"",VLOOKUP($B995,Insumos!$C:$G,2,FALSE))</f>
        <v>3600</v>
      </c>
      <c r="E995" s="57">
        <f>+IF(ISERROR(VLOOKUP($B995,Insumos!$C:$G,5,FALSE)),"",VLOOKUP($B995,Insumos!$C:$G,5,FALSE))</f>
        <v>1000</v>
      </c>
      <c r="F995" s="55" t="str">
        <f>+IF(ISERROR(VLOOKUP($B995,Insumos!$C:$G,4,FALSE)),"",VLOOKUP($B995,Insumos!$C:$G,4,FALSE))</f>
        <v>GRAMOS</v>
      </c>
      <c r="G995" s="141">
        <v>1.0</v>
      </c>
      <c r="H995" s="56">
        <f t="shared" si="40"/>
        <v>3.6</v>
      </c>
    </row>
    <row r="996">
      <c r="A996" s="53">
        <v>4.0</v>
      </c>
      <c r="B996" s="55" t="s">
        <v>115</v>
      </c>
      <c r="C996" s="55" t="str">
        <f>+IF(ISERROR(VLOOKUP($B996,Insumos!$C:$G,3,FALSE)),"",VLOOKUP($B996,Insumos!$C:$G,3,FALSE))</f>
        <v>GRAMOS</v>
      </c>
      <c r="D996" s="56">
        <f>+IF(ISERROR(VLOOKUP($B996,Insumos!$C:$G,2,FALSE)),"",VLOOKUP($B996,Insumos!$C:$G,2,FALSE))</f>
        <v>2941.176471</v>
      </c>
      <c r="E996" s="57">
        <f>+IF(ISERROR(VLOOKUP($B996,Insumos!$C:$G,5,FALSE)),"",VLOOKUP($B996,Insumos!$C:$G,5,FALSE))</f>
        <v>500</v>
      </c>
      <c r="F996" s="55" t="str">
        <f>+IF(ISERROR(VLOOKUP($B996,Insumos!$C:$G,4,FALSE)),"",VLOOKUP($B996,Insumos!$C:$G,4,FALSE))</f>
        <v>GRAMOS</v>
      </c>
      <c r="G996" s="141">
        <v>0.5</v>
      </c>
      <c r="H996" s="56">
        <f t="shared" si="40"/>
        <v>2.94</v>
      </c>
    </row>
    <row r="997">
      <c r="A997" s="53">
        <v>5.0</v>
      </c>
      <c r="B997" s="467" t="s">
        <v>373</v>
      </c>
      <c r="C997" s="55" t="str">
        <f>+IF(ISERROR(VLOOKUP($B997,Insumos!$C:$G,3,FALSE)),"",VLOOKUP($B997,Insumos!$C:$G,3,FALSE))</f>
        <v>PORCION</v>
      </c>
      <c r="D997" s="56">
        <f>+IF(ISERROR(VLOOKUP($B997,Insumos!$C:$G,2,FALSE)),"",VLOOKUP($B997,Insumos!$C:$G,2,FALSE))</f>
        <v>909.14</v>
      </c>
      <c r="E997" s="57">
        <f>+IF(ISERROR(VLOOKUP($B997,Insumos!$C:$G,5,FALSE)),"",VLOOKUP($B997,Insumos!$C:$G,5,FALSE))</f>
        <v>1</v>
      </c>
      <c r="F997" s="55" t="str">
        <f>+IF(ISERROR(VLOOKUP($B997,Insumos!$C:$G,4,FALSE)),"",VLOOKUP($B997,Insumos!$C:$G,4,FALSE))</f>
        <v>PORCION</v>
      </c>
      <c r="G997" s="141">
        <v>1.0</v>
      </c>
      <c r="H997" s="56">
        <f t="shared" si="40"/>
        <v>909.14</v>
      </c>
    </row>
    <row r="998">
      <c r="A998" s="53">
        <v>6.0</v>
      </c>
      <c r="B998" s="195" t="s">
        <v>363</v>
      </c>
      <c r="C998" s="195" t="str">
        <f>+IF(ISERROR(VLOOKUP($B998,Insumos!$C:$G,3,FALSE)),"",VLOOKUP($B998,Insumos!$C:$G,3,FALSE))</f>
        <v>PORCION</v>
      </c>
      <c r="D998" s="196">
        <f>+IF(ISERROR(VLOOKUP($B998,Insumos!$C:$G,2,FALSE)),"",VLOOKUP($B998,Insumos!$C:$G,2,FALSE))</f>
        <v>93080.62</v>
      </c>
      <c r="E998" s="197">
        <f>+IF(ISERROR(VLOOKUP($B998,Insumos!$C:$G,5,FALSE)),"",VLOOKUP($B998,Insumos!$C:$G,5,FALSE))</f>
        <v>50</v>
      </c>
      <c r="F998" s="195" t="str">
        <f>+IF(ISERROR(VLOOKUP($B998,Insumos!$C:$G,4,FALSE)),"",VLOOKUP($B998,Insumos!$C:$G,4,FALSE))</f>
        <v>PORCION</v>
      </c>
      <c r="G998" s="225">
        <v>1.0</v>
      </c>
      <c r="H998" s="196">
        <f t="shared" si="40"/>
        <v>1861.61</v>
      </c>
    </row>
    <row r="999">
      <c r="A999" s="53">
        <v>7.0</v>
      </c>
      <c r="B999" s="195" t="s">
        <v>361</v>
      </c>
      <c r="C999" s="195" t="str">
        <f>+IF(ISERROR(VLOOKUP($B999,Insumos!$C:$G,3,FALSE)),"",VLOOKUP($B999,Insumos!$C:$G,3,FALSE))</f>
        <v>PORCION</v>
      </c>
      <c r="D999" s="196">
        <f>+IF(ISERROR(VLOOKUP($B999,Insumos!$C:$G,2,FALSE)),"",VLOOKUP($B999,Insumos!$C:$G,2,FALSE))</f>
        <v>45140.62</v>
      </c>
      <c r="E999" s="197">
        <f>+IF(ISERROR(VLOOKUP($B999,Insumos!$C:$G,5,FALSE)),"",VLOOKUP($B999,Insumos!$C:$G,5,FALSE))</f>
        <v>55</v>
      </c>
      <c r="F999" s="195" t="str">
        <f>+IF(ISERROR(VLOOKUP($B999,Insumos!$C:$G,4,FALSE)),"",VLOOKUP($B999,Insumos!$C:$G,4,FALSE))</f>
        <v>PORCION</v>
      </c>
      <c r="G999" s="225"/>
      <c r="H999" s="196">
        <f t="shared" si="40"/>
        <v>0</v>
      </c>
    </row>
    <row r="1000">
      <c r="A1000" s="53">
        <v>8.0</v>
      </c>
      <c r="B1000" s="55" t="s">
        <v>399</v>
      </c>
      <c r="C1000" s="55" t="str">
        <f>+IF(ISERROR(VLOOKUP($B1000,Insumos!$C:$G,3,FALSE)),"",VLOOKUP($B1000,Insumos!$C:$G,3,FALSE))</f>
        <v>PORCION</v>
      </c>
      <c r="D1000" s="56">
        <f>+IF(ISERROR(VLOOKUP($B1000,Insumos!$C:$G,2,FALSE)),"",VLOOKUP($B1000,Insumos!$C:$G,2,FALSE))</f>
        <v>55.81</v>
      </c>
      <c r="E1000" s="57">
        <f>+IF(ISERROR(VLOOKUP($B1000,Insumos!$C:$G,5,FALSE)),"",VLOOKUP($B1000,Insumos!$C:$G,5,FALSE))</f>
        <v>1</v>
      </c>
      <c r="F1000" s="55" t="str">
        <f>+IF(ISERROR(VLOOKUP($B1000,Insumos!$C:$G,4,FALSE)),"",VLOOKUP($B1000,Insumos!$C:$G,4,FALSE))</f>
        <v>PORCION</v>
      </c>
      <c r="G1000" s="147">
        <v>1.0</v>
      </c>
      <c r="H1000" s="56">
        <f t="shared" si="40"/>
        <v>55.81</v>
      </c>
    </row>
    <row r="1001" ht="15.75" customHeight="1">
      <c r="A1001" s="53">
        <v>9.0</v>
      </c>
      <c r="B1001" s="55" t="s">
        <v>401</v>
      </c>
      <c r="C1001" s="55" t="str">
        <f>+IF(ISERROR(VLOOKUP($B1001,Insumos!$C:$G,3,FALSE)),"",VLOOKUP($B1001,Insumos!$C:$G,3,FALSE))</f>
        <v>UNIDAD</v>
      </c>
      <c r="D1001" s="56">
        <f>+IF(ISERROR(VLOOKUP($B1001,Insumos!$C:$G,2,FALSE)),"",VLOOKUP($B1001,Insumos!$C:$G,2,FALSE))</f>
        <v>30</v>
      </c>
      <c r="E1001" s="57">
        <f>+IF(ISERROR(VLOOKUP($B1001,Insumos!$C:$G,5,FALSE)),"",VLOOKUP($B1001,Insumos!$C:$G,5,FALSE))</f>
        <v>1</v>
      </c>
      <c r="F1001" s="55" t="str">
        <f>+IF(ISERROR(VLOOKUP($B1001,Insumos!$C:$G,4,FALSE)),"",VLOOKUP($B1001,Insumos!$C:$G,4,FALSE))</f>
        <v>UNIDAD</v>
      </c>
      <c r="G1001" s="141">
        <v>1.0</v>
      </c>
      <c r="H1001" s="56">
        <f t="shared" si="40"/>
        <v>30</v>
      </c>
    </row>
    <row r="1002" ht="15.75" customHeight="1">
      <c r="A1002" s="53">
        <v>10.0</v>
      </c>
      <c r="B1002" s="55" t="s">
        <v>400</v>
      </c>
      <c r="C1002" s="55" t="str">
        <f>+IF(ISERROR(VLOOKUP($B1002,Insumos!$C:$G,3,FALSE)),"",VLOOKUP($B1002,Insumos!$C:$G,3,FALSE))</f>
        <v>UNIDAD</v>
      </c>
      <c r="D1002" s="56">
        <f>+IF(ISERROR(VLOOKUP($B1002,Insumos!$C:$G,2,FALSE)),"",VLOOKUP($B1002,Insumos!$C:$G,2,FALSE))</f>
        <v>330</v>
      </c>
      <c r="E1002" s="57">
        <f>+IF(ISERROR(VLOOKUP($B1002,Insumos!$C:$G,5,FALSE)),"",VLOOKUP($B1002,Insumos!$C:$G,5,FALSE))</f>
        <v>1</v>
      </c>
      <c r="F1002" s="55" t="str">
        <f>+IF(ISERROR(VLOOKUP($B1002,Insumos!$C:$G,4,FALSE)),"",VLOOKUP($B1002,Insumos!$C:$G,4,FALSE))</f>
        <v>UNIDAD</v>
      </c>
      <c r="G1002" s="141">
        <v>1.0</v>
      </c>
      <c r="H1002" s="56">
        <f t="shared" si="40"/>
        <v>330</v>
      </c>
    </row>
    <row r="1003" ht="15.75" customHeight="1">
      <c r="A1003" s="53">
        <v>11.0</v>
      </c>
      <c r="B1003" s="55" t="s">
        <v>435</v>
      </c>
      <c r="C1003" s="55" t="str">
        <f>+IF(ISERROR(VLOOKUP($B1003,Insumos!$C:$G,3,FALSE)),"",VLOOKUP($B1003,Insumos!$C:$G,3,FALSE))</f>
        <v>UNIDAD</v>
      </c>
      <c r="D1003" s="56">
        <f>+IF(ISERROR(VLOOKUP($B1003,Insumos!$C:$G,2,FALSE)),"",VLOOKUP($B1003,Insumos!$C:$G,2,FALSE))</f>
        <v>93</v>
      </c>
      <c r="E1003" s="57">
        <f>+IF(ISERROR(VLOOKUP($B1003,Insumos!$C:$G,5,FALSE)),"",VLOOKUP($B1003,Insumos!$C:$G,5,FALSE))</f>
        <v>1</v>
      </c>
      <c r="F1003" s="55" t="str">
        <f>+IF(ISERROR(VLOOKUP($B1003,Insumos!$C:$G,4,FALSE)),"",VLOOKUP($B1003,Insumos!$C:$G,4,FALSE))</f>
        <v>UNIDAD</v>
      </c>
      <c r="G1003" s="141">
        <v>1.0</v>
      </c>
      <c r="H1003" s="56">
        <f t="shared" si="40"/>
        <v>93</v>
      </c>
    </row>
    <row r="1004" ht="15.75" customHeight="1">
      <c r="A1004" s="53">
        <v>12.0</v>
      </c>
      <c r="B1004" s="55" t="s">
        <v>436</v>
      </c>
      <c r="C1004" s="55" t="str">
        <f>+IF(ISERROR(VLOOKUP($B1004,Insumos!$C:$G,3,FALSE)),"",VLOOKUP($B1004,Insumos!$C:$G,3,FALSE))</f>
        <v>UNIDAD</v>
      </c>
      <c r="D1004" s="56">
        <f>+IF(ISERROR(VLOOKUP($B1004,Insumos!$C:$G,2,FALSE)),"",VLOOKUP($B1004,Insumos!$C:$G,2,FALSE))</f>
        <v>44</v>
      </c>
      <c r="E1004" s="57">
        <f>+IF(ISERROR(VLOOKUP($B1004,Insumos!$C:$G,5,FALSE)),"",VLOOKUP($B1004,Insumos!$C:$G,5,FALSE))</f>
        <v>1</v>
      </c>
      <c r="F1004" s="55" t="str">
        <f>+IF(ISERROR(VLOOKUP($B1004,Insumos!$C:$G,4,FALSE)),"",VLOOKUP($B1004,Insumos!$C:$G,4,FALSE))</f>
        <v>UNIDAD</v>
      </c>
      <c r="G1004" s="141">
        <v>1.0</v>
      </c>
      <c r="H1004" s="56">
        <f t="shared" si="40"/>
        <v>44</v>
      </c>
    </row>
    <row r="1005" ht="15.75" customHeight="1">
      <c r="A1005" s="53">
        <v>13.0</v>
      </c>
      <c r="B1005" s="55" t="s">
        <v>315</v>
      </c>
      <c r="C1005" s="55" t="str">
        <f>+IF(ISERROR(VLOOKUP($B1005,Insumos!$C:$G,3,FALSE)),"",VLOOKUP($B1005,Insumos!$C:$G,3,FALSE))</f>
        <v>UNIDAD</v>
      </c>
      <c r="D1005" s="56">
        <f>+IF(ISERROR(VLOOKUP($B1005,Insumos!$C:$G,2,FALSE)),"",VLOOKUP($B1005,Insumos!$C:$G,2,FALSE))</f>
        <v>170</v>
      </c>
      <c r="E1005" s="57">
        <f>+IF(ISERROR(VLOOKUP($B1005,Insumos!$C:$G,5,FALSE)),"",VLOOKUP($B1005,Insumos!$C:$G,5,FALSE))</f>
        <v>1</v>
      </c>
      <c r="F1005" s="55" t="str">
        <f>+IF(ISERROR(VLOOKUP($B1005,Insumos!$C:$G,4,FALSE)),"",VLOOKUP($B1005,Insumos!$C:$G,4,FALSE))</f>
        <v>UNIDAD</v>
      </c>
      <c r="G1005" s="141">
        <v>1.0</v>
      </c>
      <c r="H1005" s="56">
        <f t="shared" si="40"/>
        <v>170</v>
      </c>
    </row>
    <row r="1006" ht="15.75" customHeight="1">
      <c r="A1006" s="53">
        <v>14.0</v>
      </c>
      <c r="B1006" s="55" t="s">
        <v>410</v>
      </c>
      <c r="C1006" s="55" t="str">
        <f>+IF(ISERROR(VLOOKUP($B1006,Insumos!$C:$G,3,FALSE)),"",VLOOKUP($B1006,Insumos!$C:$G,3,FALSE))</f>
        <v>UNIDAD</v>
      </c>
      <c r="D1006" s="56">
        <f>+IF(ISERROR(VLOOKUP($B1006,Insumos!$C:$G,2,FALSE)),"",VLOOKUP($B1006,Insumos!$C:$G,2,FALSE))</f>
        <v>25</v>
      </c>
      <c r="E1006" s="57">
        <f>+IF(ISERROR(VLOOKUP($B1006,Insumos!$C:$G,5,FALSE)),"",VLOOKUP($B1006,Insumos!$C:$G,5,FALSE))</f>
        <v>1</v>
      </c>
      <c r="F1006" s="55" t="str">
        <f>+IF(ISERROR(VLOOKUP($B1006,Insumos!$C:$G,4,FALSE)),"",VLOOKUP($B1006,Insumos!$C:$G,4,FALSE))</f>
        <v>UNIDAD</v>
      </c>
      <c r="G1006" s="141">
        <v>2.0</v>
      </c>
      <c r="H1006" s="56">
        <f t="shared" si="40"/>
        <v>50</v>
      </c>
    </row>
    <row r="1007" ht="15.75" customHeight="1">
      <c r="A1007" s="42"/>
      <c r="B1007" s="140"/>
      <c r="C1007" s="41"/>
      <c r="D1007" s="44"/>
      <c r="E1007" s="45"/>
      <c r="F1007" s="41"/>
      <c r="G1007" s="67" t="s">
        <v>566</v>
      </c>
      <c r="H1007" s="68">
        <f>+SUM(H993:H1006)</f>
        <v>3969.48</v>
      </c>
    </row>
    <row r="1008" ht="15.75" customHeight="1">
      <c r="A1008" s="42"/>
      <c r="B1008" s="140"/>
      <c r="C1008" s="41"/>
      <c r="D1008" s="44"/>
      <c r="E1008" s="45"/>
      <c r="F1008" s="41"/>
      <c r="G1008" s="67" t="s">
        <v>569</v>
      </c>
      <c r="H1008" s="142">
        <f>+H1007/10</f>
        <v>396.948</v>
      </c>
    </row>
    <row r="1009" ht="15.75" customHeight="1">
      <c r="A1009" s="42"/>
      <c r="B1009" s="140"/>
      <c r="C1009" s="41"/>
      <c r="D1009" s="44"/>
      <c r="E1009" s="45"/>
      <c r="F1009" s="41"/>
      <c r="G1009" s="67" t="s">
        <v>570</v>
      </c>
      <c r="H1009" s="143">
        <f>(H1007+H1008)*1.19</f>
        <v>5196.04932</v>
      </c>
    </row>
    <row r="1010" ht="15.75" customHeight="1">
      <c r="A1010" s="42"/>
      <c r="B1010" s="140"/>
      <c r="C1010" s="41"/>
      <c r="D1010" s="44"/>
      <c r="E1010" s="45"/>
      <c r="F1010" s="41"/>
      <c r="G1010" s="67" t="s">
        <v>571</v>
      </c>
      <c r="H1010" s="144">
        <f>+H1009/H1011</f>
        <v>0.3060099717</v>
      </c>
    </row>
    <row r="1011" ht="15.75" customHeight="1">
      <c r="A1011" s="42"/>
      <c r="B1011" s="140"/>
      <c r="C1011" s="41"/>
      <c r="D1011" s="44"/>
      <c r="E1011" s="45"/>
      <c r="F1011" s="41"/>
      <c r="G1011" s="67" t="s">
        <v>572</v>
      </c>
      <c r="H1011" s="145">
        <f>SUM(13990+2990)</f>
        <v>16980</v>
      </c>
    </row>
    <row r="1012" ht="15.75" customHeight="1">
      <c r="B1012" s="473"/>
    </row>
    <row r="1013" ht="15.75" customHeight="1">
      <c r="B1013" s="473"/>
    </row>
    <row r="1014" ht="15.75" customHeight="1">
      <c r="A1014" s="138" t="s">
        <v>562</v>
      </c>
      <c r="B1014" s="139" t="s">
        <v>1190</v>
      </c>
      <c r="C1014" s="34"/>
      <c r="D1014" s="35"/>
      <c r="E1014" s="36"/>
      <c r="F1014" s="37"/>
      <c r="G1014" s="38"/>
      <c r="H1014" s="35"/>
    </row>
    <row r="1015" ht="15.75" customHeight="1">
      <c r="A1015" s="42"/>
      <c r="B1015" s="140"/>
      <c r="C1015" s="42"/>
      <c r="D1015" s="44"/>
      <c r="E1015" s="45"/>
      <c r="F1015" s="42"/>
      <c r="G1015" s="46"/>
      <c r="H1015" s="44"/>
    </row>
    <row r="1016" ht="15.75" customHeight="1">
      <c r="A1016" s="48" t="s">
        <v>476</v>
      </c>
      <c r="B1016" s="48" t="s">
        <v>477</v>
      </c>
      <c r="C1016" s="48" t="s">
        <v>478</v>
      </c>
      <c r="D1016" s="49" t="s">
        <v>564</v>
      </c>
      <c r="E1016" s="50" t="s">
        <v>10</v>
      </c>
      <c r="F1016" s="48" t="s">
        <v>480</v>
      </c>
      <c r="G1016" s="51" t="s">
        <v>481</v>
      </c>
      <c r="H1016" s="49" t="s">
        <v>565</v>
      </c>
    </row>
    <row r="1017" ht="15.75" customHeight="1">
      <c r="A1017" s="53">
        <v>1.0</v>
      </c>
      <c r="B1017" s="55" t="s">
        <v>168</v>
      </c>
      <c r="C1017" s="55" t="str">
        <f>+IF(ISERROR(VLOOKUP($B1017,Insumos!$C:$G,3,FALSE)),"",VLOOKUP($B1017,Insumos!$C:$G,3,FALSE))</f>
        <v>GRAMOS</v>
      </c>
      <c r="D1017" s="56">
        <f>+IF(ISERROR(VLOOKUP($B1017,Insumos!$C:$G,2,FALSE)),"",VLOOKUP($B1017,Insumos!$C:$G,2,FALSE))</f>
        <v>1681</v>
      </c>
      <c r="E1017" s="57">
        <f>+IF(ISERROR(VLOOKUP($B1017,Insumos!$C:$G,5,FALSE)),"",VLOOKUP($B1017,Insumos!$C:$G,5,FALSE))</f>
        <v>800</v>
      </c>
      <c r="F1017" s="55" t="str">
        <f>+IF(ISERROR(VLOOKUP($B1017,Insumos!$C:$G,4,FALSE)),"",VLOOKUP($B1017,Insumos!$C:$G,4,FALSE))</f>
        <v>GRAMOS</v>
      </c>
      <c r="G1017" s="141">
        <v>60.0</v>
      </c>
      <c r="H1017" s="56">
        <f t="shared" ref="H1017:H1029" si="41">IF(ISERROR(ROUND(+D1017/E1017*G1017,2)),0,ROUND(+D1017/E1017*G1017,2))</f>
        <v>126.08</v>
      </c>
    </row>
    <row r="1018" ht="15.75" customHeight="1">
      <c r="A1018" s="53">
        <v>2.0</v>
      </c>
      <c r="B1018" s="55" t="s">
        <v>265</v>
      </c>
      <c r="C1018" s="55" t="str">
        <f>+IF(ISERROR(VLOOKUP($B1018,Insumos!$C:$G,3,FALSE)),"",VLOOKUP($B1018,Insumos!$C:$G,3,FALSE))</f>
        <v>GRAMOS</v>
      </c>
      <c r="D1018" s="56">
        <f>+IF(ISERROR(VLOOKUP($B1018,Insumos!$C:$G,2,FALSE)),"",VLOOKUP($B1018,Insumos!$C:$G,2,FALSE))</f>
        <v>5866</v>
      </c>
      <c r="E1018" s="57">
        <f>+IF(ISERROR(VLOOKUP($B1018,Insumos!$C:$G,5,FALSE)),"",VLOOKUP($B1018,Insumos!$C:$G,5,FALSE))</f>
        <v>1000</v>
      </c>
      <c r="F1018" s="55" t="str">
        <f>+IF(ISERROR(VLOOKUP($B1018,Insumos!$C:$G,4,FALSE)),"",VLOOKUP($B1018,Insumos!$C:$G,4,FALSE))</f>
        <v>GRAMOS</v>
      </c>
      <c r="G1018" s="141">
        <v>50.0</v>
      </c>
      <c r="H1018" s="56">
        <f t="shared" si="41"/>
        <v>293.3</v>
      </c>
    </row>
    <row r="1019" ht="15.75" customHeight="1">
      <c r="A1019" s="53">
        <v>3.0</v>
      </c>
      <c r="B1019" s="55" t="s">
        <v>232</v>
      </c>
      <c r="C1019" s="55" t="str">
        <f>+IF(ISERROR(VLOOKUP($B1019,Insumos!$C:$G,3,FALSE)),"",VLOOKUP($B1019,Insumos!$C:$G,3,FALSE))</f>
        <v>GRAMOS</v>
      </c>
      <c r="D1019" s="56">
        <f>+IF(ISERROR(VLOOKUP($B1019,Insumos!$C:$G,2,FALSE)),"",VLOOKUP($B1019,Insumos!$C:$G,2,FALSE))</f>
        <v>3529.411765</v>
      </c>
      <c r="E1019" s="57">
        <f>+IF(ISERROR(VLOOKUP($B1019,Insumos!$C:$G,5,FALSE)),"",VLOOKUP($B1019,Insumos!$C:$G,5,FALSE))</f>
        <v>1000</v>
      </c>
      <c r="F1019" s="55" t="str">
        <f>+IF(ISERROR(VLOOKUP($B1019,Insumos!$C:$G,4,FALSE)),"",VLOOKUP($B1019,Insumos!$C:$G,4,FALSE))</f>
        <v>GRAMOS</v>
      </c>
      <c r="G1019" s="141">
        <v>80.0</v>
      </c>
      <c r="H1019" s="56">
        <f t="shared" si="41"/>
        <v>282.35</v>
      </c>
    </row>
    <row r="1020" ht="15.75" customHeight="1">
      <c r="A1020" s="53">
        <v>4.0</v>
      </c>
      <c r="B1020" s="55" t="s">
        <v>377</v>
      </c>
      <c r="C1020" s="55" t="str">
        <f>+IF(ISERROR(VLOOKUP($B1020,Insumos!$C:$G,3,FALSE)),"",VLOOKUP($B1020,Insumos!$C:$G,3,FALSE))</f>
        <v>GRAMOS</v>
      </c>
      <c r="D1020" s="56">
        <f>+IF(ISERROR(VLOOKUP($B1020,Insumos!$C:$G,2,FALSE)),"",VLOOKUP($B1020,Insumos!$C:$G,2,FALSE))</f>
        <v>5333.333333</v>
      </c>
      <c r="E1020" s="57">
        <f>+IF(ISERROR(VLOOKUP($B1020,Insumos!$C:$G,5,FALSE)),"",VLOOKUP($B1020,Insumos!$C:$G,5,FALSE))</f>
        <v>1000</v>
      </c>
      <c r="F1020" s="55" t="str">
        <f>+IF(ISERROR(VLOOKUP($B1020,Insumos!$C:$G,4,FALSE)),"",VLOOKUP($B1020,Insumos!$C:$G,4,FALSE))</f>
        <v>GRAMOS</v>
      </c>
      <c r="G1020" s="141">
        <v>1.0</v>
      </c>
      <c r="H1020" s="56">
        <f t="shared" si="41"/>
        <v>5.33</v>
      </c>
    </row>
    <row r="1021" ht="15.75" customHeight="1">
      <c r="A1021" s="53">
        <v>5.0</v>
      </c>
      <c r="B1021" s="467" t="s">
        <v>370</v>
      </c>
      <c r="C1021" s="55" t="str">
        <f>+IF(ISERROR(VLOOKUP($B1021,Insumos!$C:$G,3,FALSE)),"",VLOOKUP($B1021,Insumos!$C:$G,3,FALSE))</f>
        <v>PORCION</v>
      </c>
      <c r="D1021" s="56">
        <f>+IF(ISERROR(VLOOKUP($B1021,Insumos!$C:$G,2,FALSE)),"",VLOOKUP($B1021,Insumos!$C:$G,2,FALSE))</f>
        <v>1793.34</v>
      </c>
      <c r="E1021" s="57">
        <f>+IF(ISERROR(VLOOKUP($B1021,Insumos!$C:$G,5,FALSE)),"",VLOOKUP($B1021,Insumos!$C:$G,5,FALSE))</f>
        <v>4</v>
      </c>
      <c r="F1021" s="55" t="str">
        <f>+IF(ISERROR(VLOOKUP($B1021,Insumos!$C:$G,4,FALSE)),"",VLOOKUP($B1021,Insumos!$C:$G,4,FALSE))</f>
        <v>PORCION</v>
      </c>
      <c r="G1021" s="141">
        <v>0.0</v>
      </c>
      <c r="H1021" s="56">
        <f t="shared" si="41"/>
        <v>0</v>
      </c>
    </row>
    <row r="1022" ht="15.75" customHeight="1">
      <c r="A1022" s="53">
        <v>6.0</v>
      </c>
      <c r="B1022" s="195" t="s">
        <v>363</v>
      </c>
      <c r="C1022" s="195" t="str">
        <f>+IF(ISERROR(VLOOKUP($B1022,Insumos!$C:$G,3,FALSE)),"",VLOOKUP($B1022,Insumos!$C:$G,3,FALSE))</f>
        <v>PORCION</v>
      </c>
      <c r="D1022" s="196">
        <f>+IF(ISERROR(VLOOKUP($B1022,Insumos!$C:$G,2,FALSE)),"",VLOOKUP($B1022,Insumos!$C:$G,2,FALSE))</f>
        <v>93080.62</v>
      </c>
      <c r="E1022" s="197">
        <f>+IF(ISERROR(VLOOKUP($B1022,Insumos!$C:$G,5,FALSE)),"",VLOOKUP($B1022,Insumos!$C:$G,5,FALSE))</f>
        <v>50</v>
      </c>
      <c r="F1022" s="195" t="str">
        <f>+IF(ISERROR(VLOOKUP($B1022,Insumos!$C:$G,4,FALSE)),"",VLOOKUP($B1022,Insumos!$C:$G,4,FALSE))</f>
        <v>PORCION</v>
      </c>
      <c r="G1022" s="225">
        <v>1.0</v>
      </c>
      <c r="H1022" s="196">
        <f t="shared" si="41"/>
        <v>1861.61</v>
      </c>
    </row>
    <row r="1023" ht="15.75" customHeight="1">
      <c r="A1023" s="53">
        <v>7.0</v>
      </c>
      <c r="B1023" s="195" t="s">
        <v>361</v>
      </c>
      <c r="C1023" s="195" t="str">
        <f>+IF(ISERROR(VLOOKUP($B1023,Insumos!$C:$G,3,FALSE)),"",VLOOKUP($B1023,Insumos!$C:$G,3,FALSE))</f>
        <v>PORCION</v>
      </c>
      <c r="D1023" s="196">
        <f>+IF(ISERROR(VLOOKUP($B1023,Insumos!$C:$G,2,FALSE)),"",VLOOKUP($B1023,Insumos!$C:$G,2,FALSE))</f>
        <v>45140.62</v>
      </c>
      <c r="E1023" s="197">
        <f>+IF(ISERROR(VLOOKUP($B1023,Insumos!$C:$G,5,FALSE)),"",VLOOKUP($B1023,Insumos!$C:$G,5,FALSE))</f>
        <v>55</v>
      </c>
      <c r="F1023" s="195" t="str">
        <f>+IF(ISERROR(VLOOKUP($B1023,Insumos!$C:$G,4,FALSE)),"",VLOOKUP($B1023,Insumos!$C:$G,4,FALSE))</f>
        <v>PORCION</v>
      </c>
      <c r="G1023" s="225"/>
      <c r="H1023" s="196">
        <f t="shared" si="41"/>
        <v>0</v>
      </c>
    </row>
    <row r="1024" ht="15.75" customHeight="1">
      <c r="A1024" s="53">
        <v>8.0</v>
      </c>
      <c r="B1024" s="55" t="s">
        <v>401</v>
      </c>
      <c r="C1024" s="55" t="str">
        <f>+IF(ISERROR(VLOOKUP($B1024,Insumos!$C:$G,3,FALSE)),"",VLOOKUP($B1024,Insumos!$C:$G,3,FALSE))</f>
        <v>UNIDAD</v>
      </c>
      <c r="D1024" s="56">
        <f>+IF(ISERROR(VLOOKUP($B1024,Insumos!$C:$G,2,FALSE)),"",VLOOKUP($B1024,Insumos!$C:$G,2,FALSE))</f>
        <v>30</v>
      </c>
      <c r="E1024" s="57">
        <f>+IF(ISERROR(VLOOKUP($B1024,Insumos!$C:$G,5,FALSE)),"",VLOOKUP($B1024,Insumos!$C:$G,5,FALSE))</f>
        <v>1</v>
      </c>
      <c r="F1024" s="55" t="str">
        <f>+IF(ISERROR(VLOOKUP($B1024,Insumos!$C:$G,4,FALSE)),"",VLOOKUP($B1024,Insumos!$C:$G,4,FALSE))</f>
        <v>UNIDAD</v>
      </c>
      <c r="G1024" s="141">
        <v>1.0</v>
      </c>
      <c r="H1024" s="56">
        <f t="shared" si="41"/>
        <v>30</v>
      </c>
    </row>
    <row r="1025" ht="15.75" customHeight="1">
      <c r="A1025" s="53">
        <v>9.0</v>
      </c>
      <c r="B1025" s="55" t="s">
        <v>400</v>
      </c>
      <c r="C1025" s="55" t="str">
        <f>+IF(ISERROR(VLOOKUP($B1025,Insumos!$C:$G,3,FALSE)),"",VLOOKUP($B1025,Insumos!$C:$G,3,FALSE))</f>
        <v>UNIDAD</v>
      </c>
      <c r="D1025" s="56">
        <f>+IF(ISERROR(VLOOKUP($B1025,Insumos!$C:$G,2,FALSE)),"",VLOOKUP($B1025,Insumos!$C:$G,2,FALSE))</f>
        <v>330</v>
      </c>
      <c r="E1025" s="57">
        <f>+IF(ISERROR(VLOOKUP($B1025,Insumos!$C:$G,5,FALSE)),"",VLOOKUP($B1025,Insumos!$C:$G,5,FALSE))</f>
        <v>1</v>
      </c>
      <c r="F1025" s="55" t="str">
        <f>+IF(ISERROR(VLOOKUP($B1025,Insumos!$C:$G,4,FALSE)),"",VLOOKUP($B1025,Insumos!$C:$G,4,FALSE))</f>
        <v>UNIDAD</v>
      </c>
      <c r="G1025" s="141">
        <v>1.0</v>
      </c>
      <c r="H1025" s="56">
        <f t="shared" si="41"/>
        <v>330</v>
      </c>
    </row>
    <row r="1026" ht="15.75" customHeight="1">
      <c r="A1026" s="53">
        <v>10.0</v>
      </c>
      <c r="B1026" s="55" t="s">
        <v>435</v>
      </c>
      <c r="C1026" s="55" t="str">
        <f>+IF(ISERROR(VLOOKUP($B1026,Insumos!$C:$G,3,FALSE)),"",VLOOKUP($B1026,Insumos!$C:$G,3,FALSE))</f>
        <v>UNIDAD</v>
      </c>
      <c r="D1026" s="56">
        <f>+IF(ISERROR(VLOOKUP($B1026,Insumos!$C:$G,2,FALSE)),"",VLOOKUP($B1026,Insumos!$C:$G,2,FALSE))</f>
        <v>93</v>
      </c>
      <c r="E1026" s="57">
        <f>+IF(ISERROR(VLOOKUP($B1026,Insumos!$C:$G,5,FALSE)),"",VLOOKUP($B1026,Insumos!$C:$G,5,FALSE))</f>
        <v>1</v>
      </c>
      <c r="F1026" s="55" t="str">
        <f>+IF(ISERROR(VLOOKUP($B1026,Insumos!$C:$G,4,FALSE)),"",VLOOKUP($B1026,Insumos!$C:$G,4,FALSE))</f>
        <v>UNIDAD</v>
      </c>
      <c r="G1026" s="141">
        <v>1.0</v>
      </c>
      <c r="H1026" s="56">
        <f t="shared" si="41"/>
        <v>93</v>
      </c>
    </row>
    <row r="1027" ht="15.75" customHeight="1">
      <c r="A1027" s="53">
        <v>11.0</v>
      </c>
      <c r="B1027" s="55" t="s">
        <v>436</v>
      </c>
      <c r="C1027" s="55" t="str">
        <f>+IF(ISERROR(VLOOKUP($B1027,Insumos!$C:$G,3,FALSE)),"",VLOOKUP($B1027,Insumos!$C:$G,3,FALSE))</f>
        <v>UNIDAD</v>
      </c>
      <c r="D1027" s="56">
        <f>+IF(ISERROR(VLOOKUP($B1027,Insumos!$C:$G,2,FALSE)),"",VLOOKUP($B1027,Insumos!$C:$G,2,FALSE))</f>
        <v>44</v>
      </c>
      <c r="E1027" s="57">
        <f>+IF(ISERROR(VLOOKUP($B1027,Insumos!$C:$G,5,FALSE)),"",VLOOKUP($B1027,Insumos!$C:$G,5,FALSE))</f>
        <v>1</v>
      </c>
      <c r="F1027" s="55" t="str">
        <f>+IF(ISERROR(VLOOKUP($B1027,Insumos!$C:$G,4,FALSE)),"",VLOOKUP($B1027,Insumos!$C:$G,4,FALSE))</f>
        <v>UNIDAD</v>
      </c>
      <c r="G1027" s="141">
        <v>1.0</v>
      </c>
      <c r="H1027" s="56">
        <f t="shared" si="41"/>
        <v>44</v>
      </c>
    </row>
    <row r="1028" ht="15.75" customHeight="1">
      <c r="A1028" s="53">
        <v>12.0</v>
      </c>
      <c r="B1028" s="55" t="s">
        <v>315</v>
      </c>
      <c r="C1028" s="55" t="str">
        <f>+IF(ISERROR(VLOOKUP($B1028,Insumos!$C:$G,3,FALSE)),"",VLOOKUP($B1028,Insumos!$C:$G,3,FALSE))</f>
        <v>UNIDAD</v>
      </c>
      <c r="D1028" s="56">
        <f>+IF(ISERROR(VLOOKUP($B1028,Insumos!$C:$G,2,FALSE)),"",VLOOKUP($B1028,Insumos!$C:$G,2,FALSE))</f>
        <v>170</v>
      </c>
      <c r="E1028" s="57">
        <f>+IF(ISERROR(VLOOKUP($B1028,Insumos!$C:$G,5,FALSE)),"",VLOOKUP($B1028,Insumos!$C:$G,5,FALSE))</f>
        <v>1</v>
      </c>
      <c r="F1028" s="55" t="str">
        <f>+IF(ISERROR(VLOOKUP($B1028,Insumos!$C:$G,4,FALSE)),"",VLOOKUP($B1028,Insumos!$C:$G,4,FALSE))</f>
        <v>UNIDAD</v>
      </c>
      <c r="G1028" s="141">
        <v>1.0</v>
      </c>
      <c r="H1028" s="56">
        <f t="shared" si="41"/>
        <v>170</v>
      </c>
    </row>
    <row r="1029" ht="15.75" customHeight="1">
      <c r="A1029" s="53">
        <v>13.0</v>
      </c>
      <c r="B1029" s="55" t="s">
        <v>410</v>
      </c>
      <c r="C1029" s="55" t="str">
        <f>+IF(ISERROR(VLOOKUP($B1029,Insumos!$C:$G,3,FALSE)),"",VLOOKUP($B1029,Insumos!$C:$G,3,FALSE))</f>
        <v>UNIDAD</v>
      </c>
      <c r="D1029" s="56">
        <f>+IF(ISERROR(VLOOKUP($B1029,Insumos!$C:$G,2,FALSE)),"",VLOOKUP($B1029,Insumos!$C:$G,2,FALSE))</f>
        <v>25</v>
      </c>
      <c r="E1029" s="57">
        <f>+IF(ISERROR(VLOOKUP($B1029,Insumos!$C:$G,5,FALSE)),"",VLOOKUP($B1029,Insumos!$C:$G,5,FALSE))</f>
        <v>1</v>
      </c>
      <c r="F1029" s="55" t="str">
        <f>+IF(ISERROR(VLOOKUP($B1029,Insumos!$C:$G,4,FALSE)),"",VLOOKUP($B1029,Insumos!$C:$G,4,FALSE))</f>
        <v>UNIDAD</v>
      </c>
      <c r="G1029" s="141">
        <v>2.0</v>
      </c>
      <c r="H1029" s="56">
        <f t="shared" si="41"/>
        <v>50</v>
      </c>
    </row>
    <row r="1030" ht="15.75" customHeight="1">
      <c r="A1030" s="42"/>
      <c r="B1030" s="140"/>
      <c r="C1030" s="41"/>
      <c r="D1030" s="44"/>
      <c r="E1030" s="45"/>
      <c r="F1030" s="41"/>
      <c r="G1030" s="67" t="s">
        <v>566</v>
      </c>
      <c r="H1030" s="68">
        <f>+SUM(H1017:H1029)</f>
        <v>3285.67</v>
      </c>
    </row>
    <row r="1031" ht="15.75" customHeight="1">
      <c r="A1031" s="42"/>
      <c r="B1031" s="140"/>
      <c r="C1031" s="41"/>
      <c r="D1031" s="44"/>
      <c r="E1031" s="45"/>
      <c r="F1031" s="41"/>
      <c r="G1031" s="67" t="s">
        <v>569</v>
      </c>
      <c r="H1031" s="142">
        <f>+H1030/10</f>
        <v>328.567</v>
      </c>
    </row>
    <row r="1032" ht="15.75" customHeight="1">
      <c r="A1032" s="42"/>
      <c r="B1032" s="140"/>
      <c r="C1032" s="41"/>
      <c r="D1032" s="44"/>
      <c r="E1032" s="45"/>
      <c r="F1032" s="41"/>
      <c r="G1032" s="67" t="s">
        <v>570</v>
      </c>
      <c r="H1032" s="143">
        <f>(H1030+H1031)*1.19</f>
        <v>4300.94203</v>
      </c>
    </row>
    <row r="1033" ht="15.75" customHeight="1">
      <c r="A1033" s="42"/>
      <c r="B1033" s="140"/>
      <c r="C1033" s="41"/>
      <c r="D1033" s="44"/>
      <c r="E1033" s="45"/>
      <c r="F1033" s="41"/>
      <c r="G1033" s="67" t="s">
        <v>571</v>
      </c>
      <c r="H1033" s="144">
        <f>+H1032/H1034</f>
        <v>0.2742947723</v>
      </c>
    </row>
    <row r="1034" ht="15.75" customHeight="1">
      <c r="A1034" s="42"/>
      <c r="B1034" s="140"/>
      <c r="C1034" s="41"/>
      <c r="D1034" s="44"/>
      <c r="E1034" s="45"/>
      <c r="F1034" s="41"/>
      <c r="G1034" s="67" t="s">
        <v>572</v>
      </c>
      <c r="H1034" s="145">
        <f>SUM(13990+1690)</f>
        <v>15680</v>
      </c>
    </row>
    <row r="1035" ht="15.75" customHeight="1">
      <c r="B1035" s="473"/>
    </row>
    <row r="1036" ht="15.75" customHeight="1">
      <c r="B1036" s="473"/>
    </row>
    <row r="1037" ht="15.75" customHeight="1">
      <c r="A1037" s="138" t="s">
        <v>562</v>
      </c>
      <c r="B1037" s="139" t="s">
        <v>1191</v>
      </c>
      <c r="C1037" s="34"/>
      <c r="D1037" s="35"/>
      <c r="E1037" s="36"/>
      <c r="F1037" s="37"/>
      <c r="G1037" s="38"/>
      <c r="H1037" s="35"/>
    </row>
    <row r="1038" ht="15.75" customHeight="1">
      <c r="A1038" s="42"/>
      <c r="B1038" s="140"/>
      <c r="C1038" s="42"/>
      <c r="D1038" s="44"/>
      <c r="E1038" s="45"/>
      <c r="F1038" s="42"/>
      <c r="G1038" s="46"/>
      <c r="H1038" s="44"/>
    </row>
    <row r="1039" ht="15.75" customHeight="1">
      <c r="A1039" s="48" t="s">
        <v>476</v>
      </c>
      <c r="B1039" s="48" t="s">
        <v>477</v>
      </c>
      <c r="C1039" s="48" t="s">
        <v>478</v>
      </c>
      <c r="D1039" s="49" t="s">
        <v>564</v>
      </c>
      <c r="E1039" s="50" t="s">
        <v>10</v>
      </c>
      <c r="F1039" s="48" t="s">
        <v>480</v>
      </c>
      <c r="G1039" s="51" t="s">
        <v>481</v>
      </c>
      <c r="H1039" s="49" t="s">
        <v>565</v>
      </c>
    </row>
    <row r="1040" ht="15.75" customHeight="1">
      <c r="A1040" s="53">
        <v>1.0</v>
      </c>
      <c r="B1040" s="55" t="s">
        <v>168</v>
      </c>
      <c r="C1040" s="55" t="str">
        <f>+IF(ISERROR(VLOOKUP($B1040,Insumos!$C:$G,3,FALSE)),"",VLOOKUP($B1040,Insumos!$C:$G,3,FALSE))</f>
        <v>GRAMOS</v>
      </c>
      <c r="D1040" s="56">
        <f>+IF(ISERROR(VLOOKUP($B1040,Insumos!$C:$G,2,FALSE)),"",VLOOKUP($B1040,Insumos!$C:$G,2,FALSE))</f>
        <v>1681</v>
      </c>
      <c r="E1040" s="57">
        <f>+IF(ISERROR(VLOOKUP($B1040,Insumos!$C:$G,5,FALSE)),"",VLOOKUP($B1040,Insumos!$C:$G,5,FALSE))</f>
        <v>800</v>
      </c>
      <c r="F1040" s="55" t="str">
        <f>+IF(ISERROR(VLOOKUP($B1040,Insumos!$C:$G,4,FALSE)),"",VLOOKUP($B1040,Insumos!$C:$G,4,FALSE))</f>
        <v>GRAMOS</v>
      </c>
      <c r="G1040" s="141">
        <v>60.0</v>
      </c>
      <c r="H1040" s="56">
        <f t="shared" ref="H1040:H1051" si="42">IF(ISERROR(ROUND(+D1040/E1040*G1040,2)),0,ROUND(+D1040/E1040*G1040,2))</f>
        <v>126.08</v>
      </c>
    </row>
    <row r="1041" ht="15.75" customHeight="1">
      <c r="A1041" s="53">
        <v>2.0</v>
      </c>
      <c r="B1041" s="55" t="s">
        <v>265</v>
      </c>
      <c r="C1041" s="55" t="str">
        <f>+IF(ISERROR(VLOOKUP($B1041,Insumos!$C:$G,3,FALSE)),"",VLOOKUP($B1041,Insumos!$C:$G,3,FALSE))</f>
        <v>GRAMOS</v>
      </c>
      <c r="D1041" s="56">
        <f>+IF(ISERROR(VLOOKUP($B1041,Insumos!$C:$G,2,FALSE)),"",VLOOKUP($B1041,Insumos!$C:$G,2,FALSE))</f>
        <v>5866</v>
      </c>
      <c r="E1041" s="57">
        <f>+IF(ISERROR(VLOOKUP($B1041,Insumos!$C:$G,5,FALSE)),"",VLOOKUP($B1041,Insumos!$C:$G,5,FALSE))</f>
        <v>1000</v>
      </c>
      <c r="F1041" s="55" t="str">
        <f>+IF(ISERROR(VLOOKUP($B1041,Insumos!$C:$G,4,FALSE)),"",VLOOKUP($B1041,Insumos!$C:$G,4,FALSE))</f>
        <v>GRAMOS</v>
      </c>
      <c r="G1041" s="141">
        <v>50.0</v>
      </c>
      <c r="H1041" s="56">
        <f t="shared" si="42"/>
        <v>293.3</v>
      </c>
    </row>
    <row r="1042" ht="15.75" customHeight="1">
      <c r="A1042" s="53">
        <v>3.0</v>
      </c>
      <c r="B1042" s="55" t="s">
        <v>232</v>
      </c>
      <c r="C1042" s="55" t="str">
        <f>+IF(ISERROR(VLOOKUP($B1042,Insumos!$C:$G,3,FALSE)),"",VLOOKUP($B1042,Insumos!$C:$G,3,FALSE))</f>
        <v>GRAMOS</v>
      </c>
      <c r="D1042" s="56">
        <f>+IF(ISERROR(VLOOKUP($B1042,Insumos!$C:$G,2,FALSE)),"",VLOOKUP($B1042,Insumos!$C:$G,2,FALSE))</f>
        <v>3529.411765</v>
      </c>
      <c r="E1042" s="57">
        <f>+IF(ISERROR(VLOOKUP($B1042,Insumos!$C:$G,5,FALSE)),"",VLOOKUP($B1042,Insumos!$C:$G,5,FALSE))</f>
        <v>1000</v>
      </c>
      <c r="F1042" s="55" t="str">
        <f>+IF(ISERROR(VLOOKUP($B1042,Insumos!$C:$G,4,FALSE)),"",VLOOKUP($B1042,Insumos!$C:$G,4,FALSE))</f>
        <v>GRAMOS</v>
      </c>
      <c r="G1042" s="141">
        <v>80.0</v>
      </c>
      <c r="H1042" s="56">
        <f t="shared" si="42"/>
        <v>282.35</v>
      </c>
    </row>
    <row r="1043" ht="15.75" customHeight="1">
      <c r="A1043" s="53">
        <v>4.0</v>
      </c>
      <c r="B1043" s="55" t="s">
        <v>377</v>
      </c>
      <c r="C1043" s="55" t="str">
        <f>+IF(ISERROR(VLOOKUP($B1043,Insumos!$C:$G,3,FALSE)),"",VLOOKUP($B1043,Insumos!$C:$G,3,FALSE))</f>
        <v>GRAMOS</v>
      </c>
      <c r="D1043" s="56">
        <f>+IF(ISERROR(VLOOKUP($B1043,Insumos!$C:$G,2,FALSE)),"",VLOOKUP($B1043,Insumos!$C:$G,2,FALSE))</f>
        <v>5333.333333</v>
      </c>
      <c r="E1043" s="57">
        <f>+IF(ISERROR(VLOOKUP($B1043,Insumos!$C:$G,5,FALSE)),"",VLOOKUP($B1043,Insumos!$C:$G,5,FALSE))</f>
        <v>1000</v>
      </c>
      <c r="F1043" s="55" t="str">
        <f>+IF(ISERROR(VLOOKUP($B1043,Insumos!$C:$G,4,FALSE)),"",VLOOKUP($B1043,Insumos!$C:$G,4,FALSE))</f>
        <v>GRAMOS</v>
      </c>
      <c r="G1043" s="141">
        <v>1.0</v>
      </c>
      <c r="H1043" s="56">
        <f t="shared" si="42"/>
        <v>5.33</v>
      </c>
    </row>
    <row r="1044" ht="15.75" customHeight="1">
      <c r="A1044" s="53">
        <v>5.0</v>
      </c>
      <c r="B1044" s="467" t="s">
        <v>375</v>
      </c>
      <c r="C1044" s="55" t="str">
        <f>+IF(ISERROR(VLOOKUP($B1044,Insumos!$C:$G,3,FALSE)),"",VLOOKUP($B1044,Insumos!$C:$G,3,FALSE))</f>
        <v>PORCION</v>
      </c>
      <c r="D1044" s="56">
        <f>+IF(ISERROR(VLOOKUP($B1044,Insumos!$C:$G,2,FALSE)),"",VLOOKUP($B1044,Insumos!$C:$G,2,FALSE))</f>
        <v>17849.12</v>
      </c>
      <c r="E1044" s="57">
        <f>+IF(ISERROR(VLOOKUP($B1044,Insumos!$C:$G,5,FALSE)),"",VLOOKUP($B1044,Insumos!$C:$G,5,FALSE))</f>
        <v>45</v>
      </c>
      <c r="F1044" s="55" t="str">
        <f>+IF(ISERROR(VLOOKUP($B1044,Insumos!$C:$G,4,FALSE)),"",VLOOKUP($B1044,Insumos!$C:$G,4,FALSE))</f>
        <v>PORCION</v>
      </c>
      <c r="G1044" s="141">
        <v>1.0</v>
      </c>
      <c r="H1044" s="56">
        <f t="shared" si="42"/>
        <v>396.65</v>
      </c>
    </row>
    <row r="1045" ht="15.75" customHeight="1">
      <c r="A1045" s="53">
        <v>6.0</v>
      </c>
      <c r="B1045" s="195" t="s">
        <v>363</v>
      </c>
      <c r="C1045" s="195" t="str">
        <f>+IF(ISERROR(VLOOKUP($B1045,Insumos!$C:$G,3,FALSE)),"",VLOOKUP($B1045,Insumos!$C:$G,3,FALSE))</f>
        <v>PORCION</v>
      </c>
      <c r="D1045" s="196">
        <f>+IF(ISERROR(VLOOKUP($B1045,Insumos!$C:$G,2,FALSE)),"",VLOOKUP($B1045,Insumos!$C:$G,2,FALSE))</f>
        <v>93080.62</v>
      </c>
      <c r="E1045" s="197">
        <f>+IF(ISERROR(VLOOKUP($B1045,Insumos!$C:$G,5,FALSE)),"",VLOOKUP($B1045,Insumos!$C:$G,5,FALSE))</f>
        <v>50</v>
      </c>
      <c r="F1045" s="195" t="str">
        <f>+IF(ISERROR(VLOOKUP($B1045,Insumos!$C:$G,4,FALSE)),"",VLOOKUP($B1045,Insumos!$C:$G,4,FALSE))</f>
        <v>PORCION</v>
      </c>
      <c r="G1045" s="225">
        <v>1.0</v>
      </c>
      <c r="H1045" s="196">
        <f t="shared" si="42"/>
        <v>1861.61</v>
      </c>
    </row>
    <row r="1046" ht="15.75" customHeight="1">
      <c r="A1046" s="53">
        <v>7.0</v>
      </c>
      <c r="B1046" s="195" t="s">
        <v>361</v>
      </c>
      <c r="C1046" s="195" t="str">
        <f>+IF(ISERROR(VLOOKUP($B1046,Insumos!$C:$G,3,FALSE)),"",VLOOKUP($B1046,Insumos!$C:$G,3,FALSE))</f>
        <v>PORCION</v>
      </c>
      <c r="D1046" s="196">
        <f>+IF(ISERROR(VLOOKUP($B1046,Insumos!$C:$G,2,FALSE)),"",VLOOKUP($B1046,Insumos!$C:$G,2,FALSE))</f>
        <v>45140.62</v>
      </c>
      <c r="E1046" s="197">
        <f>+IF(ISERROR(VLOOKUP($B1046,Insumos!$C:$G,5,FALSE)),"",VLOOKUP($B1046,Insumos!$C:$G,5,FALSE))</f>
        <v>55</v>
      </c>
      <c r="F1046" s="195" t="str">
        <f>+IF(ISERROR(VLOOKUP($B1046,Insumos!$C:$G,4,FALSE)),"",VLOOKUP($B1046,Insumos!$C:$G,4,FALSE))</f>
        <v>PORCION</v>
      </c>
      <c r="G1046" s="225"/>
      <c r="H1046" s="196">
        <f t="shared" si="42"/>
        <v>0</v>
      </c>
    </row>
    <row r="1047" ht="15.75" customHeight="1">
      <c r="A1047" s="53">
        <v>8.0</v>
      </c>
      <c r="B1047" s="55" t="s">
        <v>401</v>
      </c>
      <c r="C1047" s="55" t="str">
        <f>+IF(ISERROR(VLOOKUP($B1047,Insumos!$C:$G,3,FALSE)),"",VLOOKUP($B1047,Insumos!$C:$G,3,FALSE))</f>
        <v>UNIDAD</v>
      </c>
      <c r="D1047" s="56">
        <f>+IF(ISERROR(VLOOKUP($B1047,Insumos!$C:$G,2,FALSE)),"",VLOOKUP($B1047,Insumos!$C:$G,2,FALSE))</f>
        <v>30</v>
      </c>
      <c r="E1047" s="57">
        <f>+IF(ISERROR(VLOOKUP($B1047,Insumos!$C:$G,5,FALSE)),"",VLOOKUP($B1047,Insumos!$C:$G,5,FALSE))</f>
        <v>1</v>
      </c>
      <c r="F1047" s="55" t="str">
        <f>+IF(ISERROR(VLOOKUP($B1047,Insumos!$C:$G,4,FALSE)),"",VLOOKUP($B1047,Insumos!$C:$G,4,FALSE))</f>
        <v>UNIDAD</v>
      </c>
      <c r="G1047" s="146">
        <v>1.0</v>
      </c>
      <c r="H1047" s="56">
        <f t="shared" si="42"/>
        <v>30</v>
      </c>
    </row>
    <row r="1048" ht="15.75" customHeight="1">
      <c r="A1048" s="53">
        <v>9.0</v>
      </c>
      <c r="B1048" s="55" t="s">
        <v>400</v>
      </c>
      <c r="C1048" s="55" t="str">
        <f>+IF(ISERROR(VLOOKUP($B1048,Insumos!$C:$G,3,FALSE)),"",VLOOKUP($B1048,Insumos!$C:$G,3,FALSE))</f>
        <v>UNIDAD</v>
      </c>
      <c r="D1048" s="56">
        <f>+IF(ISERROR(VLOOKUP($B1048,Insumos!$C:$G,2,FALSE)),"",VLOOKUP($B1048,Insumos!$C:$G,2,FALSE))</f>
        <v>330</v>
      </c>
      <c r="E1048" s="57">
        <f>+IF(ISERROR(VLOOKUP($B1048,Insumos!$C:$G,5,FALSE)),"",VLOOKUP($B1048,Insumos!$C:$G,5,FALSE))</f>
        <v>1</v>
      </c>
      <c r="F1048" s="55" t="str">
        <f>+IF(ISERROR(VLOOKUP($B1048,Insumos!$C:$G,4,FALSE)),"",VLOOKUP($B1048,Insumos!$C:$G,4,FALSE))</f>
        <v>UNIDAD</v>
      </c>
      <c r="G1048" s="146">
        <v>1.0</v>
      </c>
      <c r="H1048" s="56">
        <f t="shared" si="42"/>
        <v>330</v>
      </c>
    </row>
    <row r="1049" ht="15.75" customHeight="1">
      <c r="A1049" s="53">
        <v>10.0</v>
      </c>
      <c r="B1049" s="55" t="s">
        <v>410</v>
      </c>
      <c r="C1049" s="55" t="str">
        <f>+IF(ISERROR(VLOOKUP($B1049,Insumos!$C:$G,3,FALSE)),"",VLOOKUP($B1049,Insumos!$C:$G,3,FALSE))</f>
        <v>UNIDAD</v>
      </c>
      <c r="D1049" s="56">
        <f>+IF(ISERROR(VLOOKUP($B1049,Insumos!$C:$G,2,FALSE)),"",VLOOKUP($B1049,Insumos!$C:$G,2,FALSE))</f>
        <v>25</v>
      </c>
      <c r="E1049" s="57">
        <f>+IF(ISERROR(VLOOKUP($B1049,Insumos!$C:$G,5,FALSE)),"",VLOOKUP($B1049,Insumos!$C:$G,5,FALSE))</f>
        <v>1</v>
      </c>
      <c r="F1049" s="55" t="str">
        <f>+IF(ISERROR(VLOOKUP($B1049,Insumos!$C:$G,4,FALSE)),"",VLOOKUP($B1049,Insumos!$C:$G,4,FALSE))</f>
        <v>UNIDAD</v>
      </c>
      <c r="G1049" s="141">
        <v>2.0</v>
      </c>
      <c r="H1049" s="56">
        <f t="shared" si="42"/>
        <v>50</v>
      </c>
    </row>
    <row r="1050" ht="15.75" customHeight="1">
      <c r="A1050" s="53">
        <v>11.0</v>
      </c>
      <c r="B1050" s="55"/>
      <c r="C1050" s="55" t="str">
        <f>+IF(ISERROR(VLOOKUP($B1050,Insumos!$C:$G,3,FALSE)),"",VLOOKUP($B1050,Insumos!$C:$G,3,FALSE))</f>
        <v/>
      </c>
      <c r="D1050" s="56" t="str">
        <f>+IF(ISERROR(VLOOKUP($B1050,Insumos!$C:$G,2,FALSE)),"",VLOOKUP($B1050,Insumos!$C:$G,2,FALSE))</f>
        <v/>
      </c>
      <c r="E1050" s="57" t="str">
        <f>+IF(ISERROR(VLOOKUP($B1050,Insumos!$C:$G,5,FALSE)),"",VLOOKUP($B1050,Insumos!$C:$G,5,FALSE))</f>
        <v/>
      </c>
      <c r="F1050" s="55" t="str">
        <f>+IF(ISERROR(VLOOKUP($B1050,Insumos!$C:$G,4,FALSE)),"",VLOOKUP($B1050,Insumos!$C:$G,4,FALSE))</f>
        <v/>
      </c>
      <c r="G1050" s="146"/>
      <c r="H1050" s="56">
        <f t="shared" si="42"/>
        <v>0</v>
      </c>
    </row>
    <row r="1051" ht="15.75" customHeight="1">
      <c r="A1051" s="53">
        <v>12.0</v>
      </c>
      <c r="B1051" s="55"/>
      <c r="C1051" s="55" t="str">
        <f>+IF(ISERROR(VLOOKUP($B1051,Insumos!$C:$G,3,FALSE)),"",VLOOKUP($B1051,Insumos!$C:$G,3,FALSE))</f>
        <v/>
      </c>
      <c r="D1051" s="56" t="str">
        <f>+IF(ISERROR(VLOOKUP($B1051,Insumos!$C:$G,2,FALSE)),"",VLOOKUP($B1051,Insumos!$C:$G,2,FALSE))</f>
        <v/>
      </c>
      <c r="E1051" s="57" t="str">
        <f>+IF(ISERROR(VLOOKUP($B1051,Insumos!$C:$G,5,FALSE)),"",VLOOKUP($B1051,Insumos!$C:$G,5,FALSE))</f>
        <v/>
      </c>
      <c r="F1051" s="55" t="str">
        <f>+IF(ISERROR(VLOOKUP($B1051,Insumos!$C:$G,4,FALSE)),"",VLOOKUP($B1051,Insumos!$C:$G,4,FALSE))</f>
        <v/>
      </c>
      <c r="G1051" s="147"/>
      <c r="H1051" s="56">
        <f t="shared" si="42"/>
        <v>0</v>
      </c>
    </row>
    <row r="1052" ht="15.75" customHeight="1">
      <c r="A1052" s="42"/>
      <c r="B1052" s="140"/>
      <c r="C1052" s="41"/>
      <c r="D1052" s="44"/>
      <c r="E1052" s="45"/>
      <c r="F1052" s="41"/>
      <c r="G1052" s="67" t="s">
        <v>566</v>
      </c>
      <c r="H1052" s="68">
        <f>+SUM(H1040:H1051)</f>
        <v>3375.32</v>
      </c>
    </row>
    <row r="1053" ht="15.75" customHeight="1">
      <c r="A1053" s="42"/>
      <c r="B1053" s="140"/>
      <c r="C1053" s="41"/>
      <c r="D1053" s="44"/>
      <c r="E1053" s="45"/>
      <c r="F1053" s="41"/>
      <c r="G1053" s="67" t="s">
        <v>569</v>
      </c>
      <c r="H1053" s="142">
        <f>+H1052/10</f>
        <v>337.532</v>
      </c>
    </row>
    <row r="1054" ht="15.75" customHeight="1">
      <c r="A1054" s="42"/>
      <c r="B1054" s="140"/>
      <c r="C1054" s="41"/>
      <c r="D1054" s="44"/>
      <c r="E1054" s="45"/>
      <c r="F1054" s="41"/>
      <c r="G1054" s="67" t="s">
        <v>570</v>
      </c>
      <c r="H1054" s="143">
        <f>(H1052+H1053)*1.19</f>
        <v>4418.29388</v>
      </c>
    </row>
    <row r="1055" ht="15.75" customHeight="1">
      <c r="A1055" s="42"/>
      <c r="B1055" s="140"/>
      <c r="C1055" s="41"/>
      <c r="D1055" s="44"/>
      <c r="E1055" s="45"/>
      <c r="F1055" s="41"/>
      <c r="G1055" s="67" t="s">
        <v>571</v>
      </c>
      <c r="H1055" s="144">
        <f>+H1054/H1056</f>
        <v>0.3049202126</v>
      </c>
    </row>
    <row r="1056" ht="15.75" customHeight="1">
      <c r="A1056" s="42"/>
      <c r="B1056" s="140"/>
      <c r="C1056" s="41"/>
      <c r="D1056" s="44"/>
      <c r="E1056" s="45"/>
      <c r="F1056" s="41"/>
      <c r="G1056" s="67" t="s">
        <v>572</v>
      </c>
      <c r="H1056" s="145">
        <f>SUM(13990+500)</f>
        <v>14490</v>
      </c>
    </row>
    <row r="1057" ht="15.75" customHeight="1">
      <c r="B1057" s="473"/>
    </row>
    <row r="1058" ht="15.75" customHeight="1">
      <c r="B1058" s="473"/>
    </row>
    <row r="1059" ht="15.75" customHeight="1">
      <c r="A1059" s="138" t="s">
        <v>562</v>
      </c>
      <c r="B1059" s="139" t="s">
        <v>1192</v>
      </c>
      <c r="C1059" s="34"/>
      <c r="D1059" s="35"/>
      <c r="E1059" s="36"/>
      <c r="F1059" s="37"/>
      <c r="G1059" s="38"/>
      <c r="H1059" s="35"/>
    </row>
    <row r="1060" ht="15.75" customHeight="1">
      <c r="A1060" s="42"/>
      <c r="B1060" s="140"/>
      <c r="C1060" s="42"/>
      <c r="D1060" s="44"/>
      <c r="E1060" s="45"/>
      <c r="F1060" s="42"/>
      <c r="G1060" s="46"/>
      <c r="H1060" s="44"/>
    </row>
    <row r="1061" ht="15.75" customHeight="1">
      <c r="A1061" s="48" t="s">
        <v>476</v>
      </c>
      <c r="B1061" s="48" t="s">
        <v>477</v>
      </c>
      <c r="C1061" s="48" t="s">
        <v>478</v>
      </c>
      <c r="D1061" s="49" t="s">
        <v>564</v>
      </c>
      <c r="E1061" s="50" t="s">
        <v>10</v>
      </c>
      <c r="F1061" s="48" t="s">
        <v>480</v>
      </c>
      <c r="G1061" s="51" t="s">
        <v>481</v>
      </c>
      <c r="H1061" s="49" t="s">
        <v>565</v>
      </c>
    </row>
    <row r="1062" ht="15.75" customHeight="1">
      <c r="A1062" s="53">
        <v>1.0</v>
      </c>
      <c r="B1062" s="55" t="s">
        <v>168</v>
      </c>
      <c r="C1062" s="55" t="str">
        <f>+IF(ISERROR(VLOOKUP($B1062,Insumos!$C:$G,3,FALSE)),"",VLOOKUP($B1062,Insumos!$C:$G,3,FALSE))</f>
        <v>GRAMOS</v>
      </c>
      <c r="D1062" s="56">
        <f>+IF(ISERROR(VLOOKUP($B1062,Insumos!$C:$G,2,FALSE)),"",VLOOKUP($B1062,Insumos!$C:$G,2,FALSE))</f>
        <v>1681</v>
      </c>
      <c r="E1062" s="57">
        <f>+IF(ISERROR(VLOOKUP($B1062,Insumos!$C:$G,5,FALSE)),"",VLOOKUP($B1062,Insumos!$C:$G,5,FALSE))</f>
        <v>800</v>
      </c>
      <c r="F1062" s="55" t="str">
        <f>+IF(ISERROR(VLOOKUP($B1062,Insumos!$C:$G,4,FALSE)),"",VLOOKUP($B1062,Insumos!$C:$G,4,FALSE))</f>
        <v>GRAMOS</v>
      </c>
      <c r="G1062" s="141">
        <v>60.0</v>
      </c>
      <c r="H1062" s="56">
        <f t="shared" ref="H1062:H1076" si="43">IF(ISERROR(ROUND(+D1062/E1062*G1062,2)),0,ROUND(+D1062/E1062*G1062,2))</f>
        <v>126.08</v>
      </c>
    </row>
    <row r="1063" ht="15.75" customHeight="1">
      <c r="A1063" s="53">
        <v>2.0</v>
      </c>
      <c r="B1063" s="55" t="s">
        <v>265</v>
      </c>
      <c r="C1063" s="55" t="str">
        <f>+IF(ISERROR(VLOOKUP($B1063,Insumos!$C:$G,3,FALSE)),"",VLOOKUP($B1063,Insumos!$C:$G,3,FALSE))</f>
        <v>GRAMOS</v>
      </c>
      <c r="D1063" s="56">
        <f>+IF(ISERROR(VLOOKUP($B1063,Insumos!$C:$G,2,FALSE)),"",VLOOKUP($B1063,Insumos!$C:$G,2,FALSE))</f>
        <v>5866</v>
      </c>
      <c r="E1063" s="57">
        <f>+IF(ISERROR(VLOOKUP($B1063,Insumos!$C:$G,5,FALSE)),"",VLOOKUP($B1063,Insumos!$C:$G,5,FALSE))</f>
        <v>1000</v>
      </c>
      <c r="F1063" s="55" t="str">
        <f>+IF(ISERROR(VLOOKUP($B1063,Insumos!$C:$G,4,FALSE)),"",VLOOKUP($B1063,Insumos!$C:$G,4,FALSE))</f>
        <v>GRAMOS</v>
      </c>
      <c r="G1063" s="141">
        <v>50.0</v>
      </c>
      <c r="H1063" s="56">
        <f t="shared" si="43"/>
        <v>293.3</v>
      </c>
    </row>
    <row r="1064" ht="15.75" customHeight="1">
      <c r="A1064" s="53">
        <v>3.0</v>
      </c>
      <c r="B1064" s="55" t="s">
        <v>232</v>
      </c>
      <c r="C1064" s="55" t="str">
        <f>+IF(ISERROR(VLOOKUP($B1064,Insumos!$C:$G,3,FALSE)),"",VLOOKUP($B1064,Insumos!$C:$G,3,FALSE))</f>
        <v>GRAMOS</v>
      </c>
      <c r="D1064" s="56">
        <f>+IF(ISERROR(VLOOKUP($B1064,Insumos!$C:$G,2,FALSE)),"",VLOOKUP($B1064,Insumos!$C:$G,2,FALSE))</f>
        <v>3529.411765</v>
      </c>
      <c r="E1064" s="57">
        <f>+IF(ISERROR(VLOOKUP($B1064,Insumos!$C:$G,5,FALSE)),"",VLOOKUP($B1064,Insumos!$C:$G,5,FALSE))</f>
        <v>1000</v>
      </c>
      <c r="F1064" s="55" t="str">
        <f>+IF(ISERROR(VLOOKUP($B1064,Insumos!$C:$G,4,FALSE)),"",VLOOKUP($B1064,Insumos!$C:$G,4,FALSE))</f>
        <v>GRAMOS</v>
      </c>
      <c r="G1064" s="141">
        <v>80.0</v>
      </c>
      <c r="H1064" s="56">
        <f t="shared" si="43"/>
        <v>282.35</v>
      </c>
    </row>
    <row r="1065" ht="15.75" customHeight="1">
      <c r="A1065" s="53">
        <v>4.0</v>
      </c>
      <c r="B1065" s="55" t="s">
        <v>377</v>
      </c>
      <c r="C1065" s="55" t="str">
        <f>+IF(ISERROR(VLOOKUP($B1065,Insumos!$C:$G,3,FALSE)),"",VLOOKUP($B1065,Insumos!$C:$G,3,FALSE))</f>
        <v>GRAMOS</v>
      </c>
      <c r="D1065" s="56">
        <f>+IF(ISERROR(VLOOKUP($B1065,Insumos!$C:$G,2,FALSE)),"",VLOOKUP($B1065,Insumos!$C:$G,2,FALSE))</f>
        <v>5333.333333</v>
      </c>
      <c r="E1065" s="57">
        <f>+IF(ISERROR(VLOOKUP($B1065,Insumos!$C:$G,5,FALSE)),"",VLOOKUP($B1065,Insumos!$C:$G,5,FALSE))</f>
        <v>1000</v>
      </c>
      <c r="F1065" s="55" t="str">
        <f>+IF(ISERROR(VLOOKUP($B1065,Insumos!$C:$G,4,FALSE)),"",VLOOKUP($B1065,Insumos!$C:$G,4,FALSE))</f>
        <v>GRAMOS</v>
      </c>
      <c r="G1065" s="141">
        <v>1.0</v>
      </c>
      <c r="H1065" s="56">
        <f t="shared" si="43"/>
        <v>5.33</v>
      </c>
    </row>
    <row r="1066" ht="15.75" customHeight="1">
      <c r="A1066" s="53">
        <v>5.0</v>
      </c>
      <c r="B1066" s="467" t="s">
        <v>372</v>
      </c>
      <c r="C1066" s="55" t="str">
        <f>+IF(ISERROR(VLOOKUP($B1066,Insumos!$C:$G,3,FALSE)),"",VLOOKUP($B1066,Insumos!$C:$G,3,FALSE))</f>
        <v>PORCION</v>
      </c>
      <c r="D1066" s="56">
        <f>+IF(ISERROR(VLOOKUP($B1066,Insumos!$C:$G,2,FALSE)),"",VLOOKUP($B1066,Insumos!$C:$G,2,FALSE))</f>
        <v>376.57</v>
      </c>
      <c r="E1066" s="57">
        <f>+IF(ISERROR(VLOOKUP($B1066,Insumos!$C:$G,5,FALSE)),"",VLOOKUP($B1066,Insumos!$C:$G,5,FALSE))</f>
        <v>1</v>
      </c>
      <c r="F1066" s="55" t="str">
        <f>+IF(ISERROR(VLOOKUP($B1066,Insumos!$C:$G,4,FALSE)),"",VLOOKUP($B1066,Insumos!$C:$G,4,FALSE))</f>
        <v>PORCION</v>
      </c>
      <c r="G1066" s="141">
        <v>1.0</v>
      </c>
      <c r="H1066" s="56">
        <f t="shared" si="43"/>
        <v>376.57</v>
      </c>
    </row>
    <row r="1067" ht="15.75" customHeight="1">
      <c r="A1067" s="53">
        <v>6.0</v>
      </c>
      <c r="B1067" s="195" t="s">
        <v>363</v>
      </c>
      <c r="C1067" s="195" t="str">
        <f>+IF(ISERROR(VLOOKUP($B1067,Insumos!$C:$G,3,FALSE)),"",VLOOKUP($B1067,Insumos!$C:$G,3,FALSE))</f>
        <v>PORCION</v>
      </c>
      <c r="D1067" s="196">
        <f>+IF(ISERROR(VLOOKUP($B1067,Insumos!$C:$G,2,FALSE)),"",VLOOKUP($B1067,Insumos!$C:$G,2,FALSE))</f>
        <v>93080.62</v>
      </c>
      <c r="E1067" s="197">
        <f>+IF(ISERROR(VLOOKUP($B1067,Insumos!$C:$G,5,FALSE)),"",VLOOKUP($B1067,Insumos!$C:$G,5,FALSE))</f>
        <v>50</v>
      </c>
      <c r="F1067" s="195" t="str">
        <f>+IF(ISERROR(VLOOKUP($B1067,Insumos!$C:$G,4,FALSE)),"",VLOOKUP($B1067,Insumos!$C:$G,4,FALSE))</f>
        <v>PORCION</v>
      </c>
      <c r="G1067" s="225">
        <v>1.0</v>
      </c>
      <c r="H1067" s="196">
        <f t="shared" si="43"/>
        <v>1861.61</v>
      </c>
    </row>
    <row r="1068" ht="15.75" customHeight="1">
      <c r="A1068" s="53">
        <v>7.0</v>
      </c>
      <c r="B1068" s="195" t="s">
        <v>361</v>
      </c>
      <c r="C1068" s="195" t="str">
        <f>+IF(ISERROR(VLOOKUP($B1068,Insumos!$C:$G,3,FALSE)),"",VLOOKUP($B1068,Insumos!$C:$G,3,FALSE))</f>
        <v>PORCION</v>
      </c>
      <c r="D1068" s="196">
        <f>+IF(ISERROR(VLOOKUP($B1068,Insumos!$C:$G,2,FALSE)),"",VLOOKUP($B1068,Insumos!$C:$G,2,FALSE))</f>
        <v>45140.62</v>
      </c>
      <c r="E1068" s="197">
        <f>+IF(ISERROR(VLOOKUP($B1068,Insumos!$C:$G,5,FALSE)),"",VLOOKUP($B1068,Insumos!$C:$G,5,FALSE))</f>
        <v>55</v>
      </c>
      <c r="F1068" s="195" t="str">
        <f>+IF(ISERROR(VLOOKUP($B1068,Insumos!$C:$G,4,FALSE)),"",VLOOKUP($B1068,Insumos!$C:$G,4,FALSE))</f>
        <v>PORCION</v>
      </c>
      <c r="G1068" s="225"/>
      <c r="H1068" s="196">
        <f t="shared" si="43"/>
        <v>0</v>
      </c>
    </row>
    <row r="1069" ht="15.75" customHeight="1">
      <c r="A1069" s="53">
        <v>8.0</v>
      </c>
      <c r="B1069" s="55" t="s">
        <v>399</v>
      </c>
      <c r="C1069" s="55" t="str">
        <f>+IF(ISERROR(VLOOKUP($B1069,Insumos!$C:$G,3,FALSE)),"",VLOOKUP($B1069,Insumos!$C:$G,3,FALSE))</f>
        <v>PORCION</v>
      </c>
      <c r="D1069" s="56">
        <f>+IF(ISERROR(VLOOKUP($B1069,Insumos!$C:$G,2,FALSE)),"",VLOOKUP($B1069,Insumos!$C:$G,2,FALSE))</f>
        <v>55.81</v>
      </c>
      <c r="E1069" s="57">
        <f>+IF(ISERROR(VLOOKUP($B1069,Insumos!$C:$G,5,FALSE)),"",VLOOKUP($B1069,Insumos!$C:$G,5,FALSE))</f>
        <v>1</v>
      </c>
      <c r="F1069" s="55" t="str">
        <f>+IF(ISERROR(VLOOKUP($B1069,Insumos!$C:$G,4,FALSE)),"",VLOOKUP($B1069,Insumos!$C:$G,4,FALSE))</f>
        <v>PORCION</v>
      </c>
      <c r="G1069" s="147">
        <v>1.0</v>
      </c>
      <c r="H1069" s="56">
        <f t="shared" si="43"/>
        <v>55.81</v>
      </c>
    </row>
    <row r="1070" ht="15.75" customHeight="1">
      <c r="A1070" s="53">
        <v>9.0</v>
      </c>
      <c r="B1070" s="55" t="s">
        <v>401</v>
      </c>
      <c r="C1070" s="55" t="str">
        <f>+IF(ISERROR(VLOOKUP($B1070,Insumos!$C:$G,3,FALSE)),"",VLOOKUP($B1070,Insumos!$C:$G,3,FALSE))</f>
        <v>UNIDAD</v>
      </c>
      <c r="D1070" s="56">
        <f>+IF(ISERROR(VLOOKUP($B1070,Insumos!$C:$G,2,FALSE)),"",VLOOKUP($B1070,Insumos!$C:$G,2,FALSE))</f>
        <v>30</v>
      </c>
      <c r="E1070" s="57">
        <f>+IF(ISERROR(VLOOKUP($B1070,Insumos!$C:$G,5,FALSE)),"",VLOOKUP($B1070,Insumos!$C:$G,5,FALSE))</f>
        <v>1</v>
      </c>
      <c r="F1070" s="55" t="str">
        <f>+IF(ISERROR(VLOOKUP($B1070,Insumos!$C:$G,4,FALSE)),"",VLOOKUP($B1070,Insumos!$C:$G,4,FALSE))</f>
        <v>UNIDAD</v>
      </c>
      <c r="G1070" s="141">
        <v>1.0</v>
      </c>
      <c r="H1070" s="56">
        <f t="shared" si="43"/>
        <v>30</v>
      </c>
    </row>
    <row r="1071" ht="15.75" customHeight="1">
      <c r="A1071" s="53">
        <v>10.0</v>
      </c>
      <c r="B1071" s="55" t="s">
        <v>400</v>
      </c>
      <c r="C1071" s="55" t="str">
        <f>+IF(ISERROR(VLOOKUP($B1071,Insumos!$C:$G,3,FALSE)),"",VLOOKUP($B1071,Insumos!$C:$G,3,FALSE))</f>
        <v>UNIDAD</v>
      </c>
      <c r="D1071" s="56">
        <f>+IF(ISERROR(VLOOKUP($B1071,Insumos!$C:$G,2,FALSE)),"",VLOOKUP($B1071,Insumos!$C:$G,2,FALSE))</f>
        <v>330</v>
      </c>
      <c r="E1071" s="57">
        <f>+IF(ISERROR(VLOOKUP($B1071,Insumos!$C:$G,5,FALSE)),"",VLOOKUP($B1071,Insumos!$C:$G,5,FALSE))</f>
        <v>1</v>
      </c>
      <c r="F1071" s="55" t="str">
        <f>+IF(ISERROR(VLOOKUP($B1071,Insumos!$C:$G,4,FALSE)),"",VLOOKUP($B1071,Insumos!$C:$G,4,FALSE))</f>
        <v>UNIDAD</v>
      </c>
      <c r="G1071" s="141">
        <v>1.0</v>
      </c>
      <c r="H1071" s="56">
        <f t="shared" si="43"/>
        <v>330</v>
      </c>
    </row>
    <row r="1072" ht="15.75" customHeight="1">
      <c r="A1072" s="53">
        <v>11.0</v>
      </c>
      <c r="B1072" s="55" t="s">
        <v>435</v>
      </c>
      <c r="C1072" s="55" t="str">
        <f>+IF(ISERROR(VLOOKUP($B1072,Insumos!$C:$G,3,FALSE)),"",VLOOKUP($B1072,Insumos!$C:$G,3,FALSE))</f>
        <v>UNIDAD</v>
      </c>
      <c r="D1072" s="56">
        <f>+IF(ISERROR(VLOOKUP($B1072,Insumos!$C:$G,2,FALSE)),"",VLOOKUP($B1072,Insumos!$C:$G,2,FALSE))</f>
        <v>93</v>
      </c>
      <c r="E1072" s="57">
        <f>+IF(ISERROR(VLOOKUP($B1072,Insumos!$C:$G,5,FALSE)),"",VLOOKUP($B1072,Insumos!$C:$G,5,FALSE))</f>
        <v>1</v>
      </c>
      <c r="F1072" s="55" t="str">
        <f>+IF(ISERROR(VLOOKUP($B1072,Insumos!$C:$G,4,FALSE)),"",VLOOKUP($B1072,Insumos!$C:$G,4,FALSE))</f>
        <v>UNIDAD</v>
      </c>
      <c r="G1072" s="141">
        <v>1.0</v>
      </c>
      <c r="H1072" s="56">
        <f t="shared" si="43"/>
        <v>93</v>
      </c>
    </row>
    <row r="1073" ht="15.75" customHeight="1">
      <c r="A1073" s="53">
        <v>12.0</v>
      </c>
      <c r="B1073" s="55" t="s">
        <v>436</v>
      </c>
      <c r="C1073" s="55" t="str">
        <f>+IF(ISERROR(VLOOKUP($B1073,Insumos!$C:$G,3,FALSE)),"",VLOOKUP($B1073,Insumos!$C:$G,3,FALSE))</f>
        <v>UNIDAD</v>
      </c>
      <c r="D1073" s="56">
        <f>+IF(ISERROR(VLOOKUP($B1073,Insumos!$C:$G,2,FALSE)),"",VLOOKUP($B1073,Insumos!$C:$G,2,FALSE))</f>
        <v>44</v>
      </c>
      <c r="E1073" s="57">
        <f>+IF(ISERROR(VLOOKUP($B1073,Insumos!$C:$G,5,FALSE)),"",VLOOKUP($B1073,Insumos!$C:$G,5,FALSE))</f>
        <v>1</v>
      </c>
      <c r="F1073" s="55" t="str">
        <f>+IF(ISERROR(VLOOKUP($B1073,Insumos!$C:$G,4,FALSE)),"",VLOOKUP($B1073,Insumos!$C:$G,4,FALSE))</f>
        <v>UNIDAD</v>
      </c>
      <c r="G1073" s="141">
        <v>1.0</v>
      </c>
      <c r="H1073" s="56">
        <f t="shared" si="43"/>
        <v>44</v>
      </c>
    </row>
    <row r="1074" ht="15.75" customHeight="1">
      <c r="A1074" s="53">
        <v>13.0</v>
      </c>
      <c r="B1074" s="55" t="s">
        <v>315</v>
      </c>
      <c r="C1074" s="55" t="str">
        <f>+IF(ISERROR(VLOOKUP($B1074,Insumos!$C:$G,3,FALSE)),"",VLOOKUP($B1074,Insumos!$C:$G,3,FALSE))</f>
        <v>UNIDAD</v>
      </c>
      <c r="D1074" s="56">
        <f>+IF(ISERROR(VLOOKUP($B1074,Insumos!$C:$G,2,FALSE)),"",VLOOKUP($B1074,Insumos!$C:$G,2,FALSE))</f>
        <v>170</v>
      </c>
      <c r="E1074" s="57">
        <f>+IF(ISERROR(VLOOKUP($B1074,Insumos!$C:$G,5,FALSE)),"",VLOOKUP($B1074,Insumos!$C:$G,5,FALSE))</f>
        <v>1</v>
      </c>
      <c r="F1074" s="55" t="str">
        <f>+IF(ISERROR(VLOOKUP($B1074,Insumos!$C:$G,4,FALSE)),"",VLOOKUP($B1074,Insumos!$C:$G,4,FALSE))</f>
        <v>UNIDAD</v>
      </c>
      <c r="G1074" s="141">
        <v>1.0</v>
      </c>
      <c r="H1074" s="56">
        <f t="shared" si="43"/>
        <v>170</v>
      </c>
    </row>
    <row r="1075" ht="15.75" customHeight="1">
      <c r="A1075" s="53">
        <v>14.0</v>
      </c>
      <c r="B1075" s="55" t="s">
        <v>410</v>
      </c>
      <c r="C1075" s="55" t="str">
        <f>+IF(ISERROR(VLOOKUP($B1075,Insumos!$C:$G,3,FALSE)),"",VLOOKUP($B1075,Insumos!$C:$G,3,FALSE))</f>
        <v>UNIDAD</v>
      </c>
      <c r="D1075" s="56">
        <f>+IF(ISERROR(VLOOKUP($B1075,Insumos!$C:$G,2,FALSE)),"",VLOOKUP($B1075,Insumos!$C:$G,2,FALSE))</f>
        <v>25</v>
      </c>
      <c r="E1075" s="57">
        <f>+IF(ISERROR(VLOOKUP($B1075,Insumos!$C:$G,5,FALSE)),"",VLOOKUP($B1075,Insumos!$C:$G,5,FALSE))</f>
        <v>1</v>
      </c>
      <c r="F1075" s="55" t="str">
        <f>+IF(ISERROR(VLOOKUP($B1075,Insumos!$C:$G,4,FALSE)),"",VLOOKUP($B1075,Insumos!$C:$G,4,FALSE))</f>
        <v>UNIDAD</v>
      </c>
      <c r="G1075" s="141">
        <v>2.0</v>
      </c>
      <c r="H1075" s="56">
        <f t="shared" si="43"/>
        <v>50</v>
      </c>
    </row>
    <row r="1076" ht="15.75" customHeight="1">
      <c r="A1076" s="53">
        <v>15.0</v>
      </c>
      <c r="B1076" s="55"/>
      <c r="C1076" s="55" t="str">
        <f>+IF(ISERROR(VLOOKUP($B1076,Insumos!$C:$G,3,FALSE)),"",VLOOKUP($B1076,Insumos!$C:$G,3,FALSE))</f>
        <v/>
      </c>
      <c r="D1076" s="56" t="str">
        <f>+IF(ISERROR(VLOOKUP($B1076,Insumos!$C:$G,2,FALSE)),"",VLOOKUP($B1076,Insumos!$C:$G,2,FALSE))</f>
        <v/>
      </c>
      <c r="E1076" s="57" t="str">
        <f>+IF(ISERROR(VLOOKUP($B1076,Insumos!$C:$G,5,FALSE)),"",VLOOKUP($B1076,Insumos!$C:$G,5,FALSE))</f>
        <v/>
      </c>
      <c r="F1076" s="55" t="str">
        <f>+IF(ISERROR(VLOOKUP($B1076,Insumos!$C:$G,4,FALSE)),"",VLOOKUP($B1076,Insumos!$C:$G,4,FALSE))</f>
        <v/>
      </c>
      <c r="G1076" s="147"/>
      <c r="H1076" s="56">
        <f t="shared" si="43"/>
        <v>0</v>
      </c>
    </row>
    <row r="1077" ht="15.75" customHeight="1">
      <c r="A1077" s="42"/>
      <c r="B1077" s="140"/>
      <c r="C1077" s="41"/>
      <c r="D1077" s="44"/>
      <c r="E1077" s="45"/>
      <c r="F1077" s="41"/>
      <c r="G1077" s="67" t="s">
        <v>566</v>
      </c>
      <c r="H1077" s="68">
        <f>+SUM(H1062:H1076)</f>
        <v>3718.05</v>
      </c>
    </row>
    <row r="1078" ht="15.75" customHeight="1">
      <c r="A1078" s="42"/>
      <c r="B1078" s="140"/>
      <c r="C1078" s="41"/>
      <c r="D1078" s="44"/>
      <c r="E1078" s="45"/>
      <c r="F1078" s="41"/>
      <c r="G1078" s="67" t="s">
        <v>569</v>
      </c>
      <c r="H1078" s="142">
        <f>+H1077/10</f>
        <v>371.805</v>
      </c>
    </row>
    <row r="1079" ht="15.75" customHeight="1">
      <c r="A1079" s="42"/>
      <c r="B1079" s="140"/>
      <c r="C1079" s="41"/>
      <c r="D1079" s="44"/>
      <c r="E1079" s="45"/>
      <c r="F1079" s="41"/>
      <c r="G1079" s="67" t="s">
        <v>570</v>
      </c>
      <c r="H1079" s="143">
        <f>(H1077+H1078)*1.19</f>
        <v>4866.92745</v>
      </c>
    </row>
    <row r="1080" ht="15.75" customHeight="1">
      <c r="A1080" s="42"/>
      <c r="B1080" s="140"/>
      <c r="C1080" s="41"/>
      <c r="D1080" s="44"/>
      <c r="E1080" s="45"/>
      <c r="F1080" s="41"/>
      <c r="G1080" s="67" t="s">
        <v>571</v>
      </c>
      <c r="H1080" s="144">
        <f>+H1079/H1081</f>
        <v>0.3045636702</v>
      </c>
    </row>
    <row r="1081" ht="15.75" customHeight="1">
      <c r="A1081" s="42"/>
      <c r="B1081" s="140"/>
      <c r="C1081" s="41"/>
      <c r="D1081" s="44"/>
      <c r="E1081" s="45"/>
      <c r="F1081" s="41"/>
      <c r="G1081" s="67" t="s">
        <v>572</v>
      </c>
      <c r="H1081" s="145">
        <f>SUM(13990+1990)</f>
        <v>15980</v>
      </c>
    </row>
    <row r="1082" ht="15.75" customHeight="1">
      <c r="B1082" s="473"/>
    </row>
    <row r="1083" ht="15.75" customHeight="1">
      <c r="B1083" s="473"/>
    </row>
    <row r="1084" ht="15.75" customHeight="1">
      <c r="A1084" s="138" t="s">
        <v>562</v>
      </c>
      <c r="B1084" s="139" t="s">
        <v>1193</v>
      </c>
      <c r="C1084" s="34"/>
      <c r="D1084" s="35"/>
      <c r="E1084" s="36"/>
      <c r="F1084" s="37"/>
      <c r="G1084" s="38"/>
      <c r="H1084" s="35"/>
    </row>
    <row r="1085" ht="15.75" customHeight="1">
      <c r="A1085" s="42"/>
      <c r="B1085" s="140"/>
      <c r="C1085" s="42"/>
      <c r="D1085" s="44"/>
      <c r="E1085" s="45"/>
      <c r="F1085" s="42"/>
      <c r="G1085" s="46"/>
      <c r="H1085" s="44"/>
    </row>
    <row r="1086" ht="15.75" customHeight="1">
      <c r="A1086" s="48" t="s">
        <v>476</v>
      </c>
      <c r="B1086" s="48" t="s">
        <v>477</v>
      </c>
      <c r="C1086" s="48" t="s">
        <v>478</v>
      </c>
      <c r="D1086" s="49" t="s">
        <v>564</v>
      </c>
      <c r="E1086" s="50" t="s">
        <v>10</v>
      </c>
      <c r="F1086" s="48" t="s">
        <v>480</v>
      </c>
      <c r="G1086" s="51" t="s">
        <v>481</v>
      </c>
      <c r="H1086" s="49" t="s">
        <v>565</v>
      </c>
    </row>
    <row r="1087" ht="15.75" customHeight="1">
      <c r="A1087" s="53">
        <v>1.0</v>
      </c>
      <c r="B1087" s="55" t="s">
        <v>168</v>
      </c>
      <c r="C1087" s="55" t="str">
        <f>+IF(ISERROR(VLOOKUP($B1087,Insumos!$C:$G,3,FALSE)),"",VLOOKUP($B1087,Insumos!$C:$G,3,FALSE))</f>
        <v>GRAMOS</v>
      </c>
      <c r="D1087" s="56">
        <f>+IF(ISERROR(VLOOKUP($B1087,Insumos!$C:$G,2,FALSE)),"",VLOOKUP($B1087,Insumos!$C:$G,2,FALSE))</f>
        <v>1681</v>
      </c>
      <c r="E1087" s="57">
        <f>+IF(ISERROR(VLOOKUP($B1087,Insumos!$C:$G,5,FALSE)),"",VLOOKUP($B1087,Insumos!$C:$G,5,FALSE))</f>
        <v>800</v>
      </c>
      <c r="F1087" s="55" t="str">
        <f>+IF(ISERROR(VLOOKUP($B1087,Insumos!$C:$G,4,FALSE)),"",VLOOKUP($B1087,Insumos!$C:$G,4,FALSE))</f>
        <v>GRAMOS</v>
      </c>
      <c r="G1087" s="141">
        <v>60.0</v>
      </c>
      <c r="H1087" s="56">
        <f t="shared" ref="H1087:H1100" si="44">IF(ISERROR(ROUND(+D1087/E1087*G1087,2)),0,ROUND(+D1087/E1087*G1087,2))</f>
        <v>126.08</v>
      </c>
    </row>
    <row r="1088" ht="15.75" customHeight="1">
      <c r="A1088" s="53">
        <v>2.0</v>
      </c>
      <c r="B1088" s="55" t="s">
        <v>265</v>
      </c>
      <c r="C1088" s="55" t="str">
        <f>+IF(ISERROR(VLOOKUP($B1088,Insumos!$C:$G,3,FALSE)),"",VLOOKUP($B1088,Insumos!$C:$G,3,FALSE))</f>
        <v>GRAMOS</v>
      </c>
      <c r="D1088" s="56">
        <f>+IF(ISERROR(VLOOKUP($B1088,Insumos!$C:$G,2,FALSE)),"",VLOOKUP($B1088,Insumos!$C:$G,2,FALSE))</f>
        <v>5866</v>
      </c>
      <c r="E1088" s="57">
        <f>+IF(ISERROR(VLOOKUP($B1088,Insumos!$C:$G,5,FALSE)),"",VLOOKUP($B1088,Insumos!$C:$G,5,FALSE))</f>
        <v>1000</v>
      </c>
      <c r="F1088" s="55" t="str">
        <f>+IF(ISERROR(VLOOKUP($B1088,Insumos!$C:$G,4,FALSE)),"",VLOOKUP($B1088,Insumos!$C:$G,4,FALSE))</f>
        <v>GRAMOS</v>
      </c>
      <c r="G1088" s="141">
        <v>50.0</v>
      </c>
      <c r="H1088" s="56">
        <f t="shared" si="44"/>
        <v>293.3</v>
      </c>
    </row>
    <row r="1089" ht="15.75" customHeight="1">
      <c r="A1089" s="53">
        <v>3.0</v>
      </c>
      <c r="B1089" s="55" t="s">
        <v>232</v>
      </c>
      <c r="C1089" s="55" t="str">
        <f>+IF(ISERROR(VLOOKUP($B1089,Insumos!$C:$G,3,FALSE)),"",VLOOKUP($B1089,Insumos!$C:$G,3,FALSE))</f>
        <v>GRAMOS</v>
      </c>
      <c r="D1089" s="56">
        <f>+IF(ISERROR(VLOOKUP($B1089,Insumos!$C:$G,2,FALSE)),"",VLOOKUP($B1089,Insumos!$C:$G,2,FALSE))</f>
        <v>3529.411765</v>
      </c>
      <c r="E1089" s="57">
        <f>+IF(ISERROR(VLOOKUP($B1089,Insumos!$C:$G,5,FALSE)),"",VLOOKUP($B1089,Insumos!$C:$G,5,FALSE))</f>
        <v>1000</v>
      </c>
      <c r="F1089" s="55" t="str">
        <f>+IF(ISERROR(VLOOKUP($B1089,Insumos!$C:$G,4,FALSE)),"",VLOOKUP($B1089,Insumos!$C:$G,4,FALSE))</f>
        <v>GRAMOS</v>
      </c>
      <c r="G1089" s="141">
        <v>80.0</v>
      </c>
      <c r="H1089" s="56">
        <f t="shared" si="44"/>
        <v>282.35</v>
      </c>
    </row>
    <row r="1090" ht="15.75" customHeight="1">
      <c r="A1090" s="53">
        <v>4.0</v>
      </c>
      <c r="B1090" s="55" t="s">
        <v>377</v>
      </c>
      <c r="C1090" s="55" t="str">
        <f>+IF(ISERROR(VLOOKUP($B1090,Insumos!$C:$G,3,FALSE)),"",VLOOKUP($B1090,Insumos!$C:$G,3,FALSE))</f>
        <v>GRAMOS</v>
      </c>
      <c r="D1090" s="56">
        <f>+IF(ISERROR(VLOOKUP($B1090,Insumos!$C:$G,2,FALSE)),"",VLOOKUP($B1090,Insumos!$C:$G,2,FALSE))</f>
        <v>5333.333333</v>
      </c>
      <c r="E1090" s="57">
        <f>+IF(ISERROR(VLOOKUP($B1090,Insumos!$C:$G,5,FALSE)),"",VLOOKUP($B1090,Insumos!$C:$G,5,FALSE))</f>
        <v>1000</v>
      </c>
      <c r="F1090" s="55" t="str">
        <f>+IF(ISERROR(VLOOKUP($B1090,Insumos!$C:$G,4,FALSE)),"",VLOOKUP($B1090,Insumos!$C:$G,4,FALSE))</f>
        <v>GRAMOS</v>
      </c>
      <c r="G1090" s="141">
        <v>1.0</v>
      </c>
      <c r="H1090" s="56">
        <f t="shared" si="44"/>
        <v>5.33</v>
      </c>
    </row>
    <row r="1091" ht="15.75" customHeight="1">
      <c r="A1091" s="53">
        <v>5.0</v>
      </c>
      <c r="B1091" s="467" t="s">
        <v>373</v>
      </c>
      <c r="C1091" s="55" t="str">
        <f>+IF(ISERROR(VLOOKUP($B1091,Insumos!$C:$G,3,FALSE)),"",VLOOKUP($B1091,Insumos!$C:$G,3,FALSE))</f>
        <v>PORCION</v>
      </c>
      <c r="D1091" s="56">
        <f>+IF(ISERROR(VLOOKUP($B1091,Insumos!$C:$G,2,FALSE)),"",VLOOKUP($B1091,Insumos!$C:$G,2,FALSE))</f>
        <v>909.14</v>
      </c>
      <c r="E1091" s="57">
        <f>+IF(ISERROR(VLOOKUP($B1091,Insumos!$C:$G,5,FALSE)),"",VLOOKUP($B1091,Insumos!$C:$G,5,FALSE))</f>
        <v>1</v>
      </c>
      <c r="F1091" s="55" t="str">
        <f>+IF(ISERROR(VLOOKUP($B1091,Insumos!$C:$G,4,FALSE)),"",VLOOKUP($B1091,Insumos!$C:$G,4,FALSE))</f>
        <v>PORCION</v>
      </c>
      <c r="G1091" s="141">
        <v>1.0</v>
      </c>
      <c r="H1091" s="56">
        <f t="shared" si="44"/>
        <v>909.14</v>
      </c>
    </row>
    <row r="1092" ht="15.75" customHeight="1">
      <c r="A1092" s="53">
        <v>6.0</v>
      </c>
      <c r="B1092" s="195" t="s">
        <v>363</v>
      </c>
      <c r="C1092" s="195" t="str">
        <f>+IF(ISERROR(VLOOKUP($B1092,Insumos!$C:$G,3,FALSE)),"",VLOOKUP($B1092,Insumos!$C:$G,3,FALSE))</f>
        <v>PORCION</v>
      </c>
      <c r="D1092" s="196">
        <f>+IF(ISERROR(VLOOKUP($B1092,Insumos!$C:$G,2,FALSE)),"",VLOOKUP($B1092,Insumos!$C:$G,2,FALSE))</f>
        <v>93080.62</v>
      </c>
      <c r="E1092" s="197">
        <f>+IF(ISERROR(VLOOKUP($B1092,Insumos!$C:$G,5,FALSE)),"",VLOOKUP($B1092,Insumos!$C:$G,5,FALSE))</f>
        <v>50</v>
      </c>
      <c r="F1092" s="195" t="str">
        <f>+IF(ISERROR(VLOOKUP($B1092,Insumos!$C:$G,4,FALSE)),"",VLOOKUP($B1092,Insumos!$C:$G,4,FALSE))</f>
        <v>PORCION</v>
      </c>
      <c r="G1092" s="225">
        <v>1.0</v>
      </c>
      <c r="H1092" s="196">
        <f t="shared" si="44"/>
        <v>1861.61</v>
      </c>
    </row>
    <row r="1093" ht="15.75" customHeight="1">
      <c r="A1093" s="53">
        <v>7.0</v>
      </c>
      <c r="B1093" s="195" t="s">
        <v>361</v>
      </c>
      <c r="C1093" s="195" t="str">
        <f>+IF(ISERROR(VLOOKUP($B1093,Insumos!$C:$G,3,FALSE)),"",VLOOKUP($B1093,Insumos!$C:$G,3,FALSE))</f>
        <v>PORCION</v>
      </c>
      <c r="D1093" s="196">
        <f>+IF(ISERROR(VLOOKUP($B1093,Insumos!$C:$G,2,FALSE)),"",VLOOKUP($B1093,Insumos!$C:$G,2,FALSE))</f>
        <v>45140.62</v>
      </c>
      <c r="E1093" s="197">
        <f>+IF(ISERROR(VLOOKUP($B1093,Insumos!$C:$G,5,FALSE)),"",VLOOKUP($B1093,Insumos!$C:$G,5,FALSE))</f>
        <v>55</v>
      </c>
      <c r="F1093" s="195" t="str">
        <f>+IF(ISERROR(VLOOKUP($B1093,Insumos!$C:$G,4,FALSE)),"",VLOOKUP($B1093,Insumos!$C:$G,4,FALSE))</f>
        <v>PORCION</v>
      </c>
      <c r="G1093" s="225"/>
      <c r="H1093" s="196">
        <f t="shared" si="44"/>
        <v>0</v>
      </c>
    </row>
    <row r="1094" ht="15.75" customHeight="1">
      <c r="A1094" s="53">
        <v>8.0</v>
      </c>
      <c r="B1094" s="55" t="s">
        <v>399</v>
      </c>
      <c r="C1094" s="55" t="str">
        <f>+IF(ISERROR(VLOOKUP($B1094,Insumos!$C:$G,3,FALSE)),"",VLOOKUP($B1094,Insumos!$C:$G,3,FALSE))</f>
        <v>PORCION</v>
      </c>
      <c r="D1094" s="56">
        <f>+IF(ISERROR(VLOOKUP($B1094,Insumos!$C:$G,2,FALSE)),"",VLOOKUP($B1094,Insumos!$C:$G,2,FALSE))</f>
        <v>55.81</v>
      </c>
      <c r="E1094" s="57">
        <f>+IF(ISERROR(VLOOKUP($B1094,Insumos!$C:$G,5,FALSE)),"",VLOOKUP($B1094,Insumos!$C:$G,5,FALSE))</f>
        <v>1</v>
      </c>
      <c r="F1094" s="55" t="str">
        <f>+IF(ISERROR(VLOOKUP($B1094,Insumos!$C:$G,4,FALSE)),"",VLOOKUP($B1094,Insumos!$C:$G,4,FALSE))</f>
        <v>PORCION</v>
      </c>
      <c r="G1094" s="147">
        <v>1.0</v>
      </c>
      <c r="H1094" s="56">
        <f t="shared" si="44"/>
        <v>55.81</v>
      </c>
    </row>
    <row r="1095" ht="15.75" customHeight="1">
      <c r="A1095" s="53">
        <v>9.0</v>
      </c>
      <c r="B1095" s="55" t="s">
        <v>401</v>
      </c>
      <c r="C1095" s="55" t="str">
        <f>+IF(ISERROR(VLOOKUP($B1095,Insumos!$C:$G,3,FALSE)),"",VLOOKUP($B1095,Insumos!$C:$G,3,FALSE))</f>
        <v>UNIDAD</v>
      </c>
      <c r="D1095" s="56">
        <f>+IF(ISERROR(VLOOKUP($B1095,Insumos!$C:$G,2,FALSE)),"",VLOOKUP($B1095,Insumos!$C:$G,2,FALSE))</f>
        <v>30</v>
      </c>
      <c r="E1095" s="57">
        <f>+IF(ISERROR(VLOOKUP($B1095,Insumos!$C:$G,5,FALSE)),"",VLOOKUP($B1095,Insumos!$C:$G,5,FALSE))</f>
        <v>1</v>
      </c>
      <c r="F1095" s="55" t="str">
        <f>+IF(ISERROR(VLOOKUP($B1095,Insumos!$C:$G,4,FALSE)),"",VLOOKUP($B1095,Insumos!$C:$G,4,FALSE))</f>
        <v>UNIDAD</v>
      </c>
      <c r="G1095" s="141">
        <v>1.0</v>
      </c>
      <c r="H1095" s="56">
        <f t="shared" si="44"/>
        <v>30</v>
      </c>
    </row>
    <row r="1096" ht="15.75" customHeight="1">
      <c r="A1096" s="53">
        <v>10.0</v>
      </c>
      <c r="B1096" s="55" t="s">
        <v>400</v>
      </c>
      <c r="C1096" s="55" t="str">
        <f>+IF(ISERROR(VLOOKUP($B1096,Insumos!$C:$G,3,FALSE)),"",VLOOKUP($B1096,Insumos!$C:$G,3,FALSE))</f>
        <v>UNIDAD</v>
      </c>
      <c r="D1096" s="56">
        <f>+IF(ISERROR(VLOOKUP($B1096,Insumos!$C:$G,2,FALSE)),"",VLOOKUP($B1096,Insumos!$C:$G,2,FALSE))</f>
        <v>330</v>
      </c>
      <c r="E1096" s="57">
        <f>+IF(ISERROR(VLOOKUP($B1096,Insumos!$C:$G,5,FALSE)),"",VLOOKUP($B1096,Insumos!$C:$G,5,FALSE))</f>
        <v>1</v>
      </c>
      <c r="F1096" s="55" t="str">
        <f>+IF(ISERROR(VLOOKUP($B1096,Insumos!$C:$G,4,FALSE)),"",VLOOKUP($B1096,Insumos!$C:$G,4,FALSE))</f>
        <v>UNIDAD</v>
      </c>
      <c r="G1096" s="141">
        <v>1.0</v>
      </c>
      <c r="H1096" s="56">
        <f t="shared" si="44"/>
        <v>330</v>
      </c>
    </row>
    <row r="1097" ht="15.75" customHeight="1">
      <c r="A1097" s="53">
        <v>11.0</v>
      </c>
      <c r="B1097" s="55" t="s">
        <v>435</v>
      </c>
      <c r="C1097" s="55" t="str">
        <f>+IF(ISERROR(VLOOKUP($B1097,Insumos!$C:$G,3,FALSE)),"",VLOOKUP($B1097,Insumos!$C:$G,3,FALSE))</f>
        <v>UNIDAD</v>
      </c>
      <c r="D1097" s="56">
        <f>+IF(ISERROR(VLOOKUP($B1097,Insumos!$C:$G,2,FALSE)),"",VLOOKUP($B1097,Insumos!$C:$G,2,FALSE))</f>
        <v>93</v>
      </c>
      <c r="E1097" s="57">
        <f>+IF(ISERROR(VLOOKUP($B1097,Insumos!$C:$G,5,FALSE)),"",VLOOKUP($B1097,Insumos!$C:$G,5,FALSE))</f>
        <v>1</v>
      </c>
      <c r="F1097" s="55" t="str">
        <f>+IF(ISERROR(VLOOKUP($B1097,Insumos!$C:$G,4,FALSE)),"",VLOOKUP($B1097,Insumos!$C:$G,4,FALSE))</f>
        <v>UNIDAD</v>
      </c>
      <c r="G1097" s="141">
        <v>1.0</v>
      </c>
      <c r="H1097" s="56">
        <f t="shared" si="44"/>
        <v>93</v>
      </c>
    </row>
    <row r="1098" ht="15.75" customHeight="1">
      <c r="A1098" s="53">
        <v>12.0</v>
      </c>
      <c r="B1098" s="55" t="s">
        <v>436</v>
      </c>
      <c r="C1098" s="55" t="str">
        <f>+IF(ISERROR(VLOOKUP($B1098,Insumos!$C:$G,3,FALSE)),"",VLOOKUP($B1098,Insumos!$C:$G,3,FALSE))</f>
        <v>UNIDAD</v>
      </c>
      <c r="D1098" s="56">
        <f>+IF(ISERROR(VLOOKUP($B1098,Insumos!$C:$G,2,FALSE)),"",VLOOKUP($B1098,Insumos!$C:$G,2,FALSE))</f>
        <v>44</v>
      </c>
      <c r="E1098" s="57">
        <f>+IF(ISERROR(VLOOKUP($B1098,Insumos!$C:$G,5,FALSE)),"",VLOOKUP($B1098,Insumos!$C:$G,5,FALSE))</f>
        <v>1</v>
      </c>
      <c r="F1098" s="55" t="str">
        <f>+IF(ISERROR(VLOOKUP($B1098,Insumos!$C:$G,4,FALSE)),"",VLOOKUP($B1098,Insumos!$C:$G,4,FALSE))</f>
        <v>UNIDAD</v>
      </c>
      <c r="G1098" s="141">
        <v>1.0</v>
      </c>
      <c r="H1098" s="56">
        <f t="shared" si="44"/>
        <v>44</v>
      </c>
    </row>
    <row r="1099" ht="15.75" customHeight="1">
      <c r="A1099" s="53">
        <v>13.0</v>
      </c>
      <c r="B1099" s="55" t="s">
        <v>315</v>
      </c>
      <c r="C1099" s="55" t="str">
        <f>+IF(ISERROR(VLOOKUP($B1099,Insumos!$C:$G,3,FALSE)),"",VLOOKUP($B1099,Insumos!$C:$G,3,FALSE))</f>
        <v>UNIDAD</v>
      </c>
      <c r="D1099" s="56">
        <f>+IF(ISERROR(VLOOKUP($B1099,Insumos!$C:$G,2,FALSE)),"",VLOOKUP($B1099,Insumos!$C:$G,2,FALSE))</f>
        <v>170</v>
      </c>
      <c r="E1099" s="57">
        <f>+IF(ISERROR(VLOOKUP($B1099,Insumos!$C:$G,5,FALSE)),"",VLOOKUP($B1099,Insumos!$C:$G,5,FALSE))</f>
        <v>1</v>
      </c>
      <c r="F1099" s="55" t="str">
        <f>+IF(ISERROR(VLOOKUP($B1099,Insumos!$C:$G,4,FALSE)),"",VLOOKUP($B1099,Insumos!$C:$G,4,FALSE))</f>
        <v>UNIDAD</v>
      </c>
      <c r="G1099" s="141">
        <v>1.0</v>
      </c>
      <c r="H1099" s="56">
        <f t="shared" si="44"/>
        <v>170</v>
      </c>
    </row>
    <row r="1100" ht="15.75" customHeight="1">
      <c r="A1100" s="53">
        <v>14.0</v>
      </c>
      <c r="B1100" s="55" t="s">
        <v>410</v>
      </c>
      <c r="C1100" s="55" t="str">
        <f>+IF(ISERROR(VLOOKUP($B1100,Insumos!$C:$G,3,FALSE)),"",VLOOKUP($B1100,Insumos!$C:$G,3,FALSE))</f>
        <v>UNIDAD</v>
      </c>
      <c r="D1100" s="56">
        <f>+IF(ISERROR(VLOOKUP($B1100,Insumos!$C:$G,2,FALSE)),"",VLOOKUP($B1100,Insumos!$C:$G,2,FALSE))</f>
        <v>25</v>
      </c>
      <c r="E1100" s="57">
        <f>+IF(ISERROR(VLOOKUP($B1100,Insumos!$C:$G,5,FALSE)),"",VLOOKUP($B1100,Insumos!$C:$G,5,FALSE))</f>
        <v>1</v>
      </c>
      <c r="F1100" s="55" t="str">
        <f>+IF(ISERROR(VLOOKUP($B1100,Insumos!$C:$G,4,FALSE)),"",VLOOKUP($B1100,Insumos!$C:$G,4,FALSE))</f>
        <v>UNIDAD</v>
      </c>
      <c r="G1100" s="141">
        <v>2.0</v>
      </c>
      <c r="H1100" s="56">
        <f t="shared" si="44"/>
        <v>50</v>
      </c>
    </row>
    <row r="1101" ht="15.75" customHeight="1">
      <c r="A1101" s="42"/>
      <c r="B1101" s="140"/>
      <c r="C1101" s="41"/>
      <c r="D1101" s="44"/>
      <c r="E1101" s="45"/>
      <c r="F1101" s="41"/>
      <c r="G1101" s="67" t="s">
        <v>566</v>
      </c>
      <c r="H1101" s="68">
        <f>+SUM(H1087:H1100)</f>
        <v>4250.62</v>
      </c>
    </row>
    <row r="1102" ht="15.75" customHeight="1">
      <c r="A1102" s="42"/>
      <c r="B1102" s="140"/>
      <c r="C1102" s="41"/>
      <c r="D1102" s="44"/>
      <c r="E1102" s="45"/>
      <c r="F1102" s="41"/>
      <c r="G1102" s="67" t="s">
        <v>569</v>
      </c>
      <c r="H1102" s="142">
        <f>+H1101/10</f>
        <v>425.062</v>
      </c>
    </row>
    <row r="1103" ht="15.75" customHeight="1">
      <c r="A1103" s="42"/>
      <c r="B1103" s="140"/>
      <c r="C1103" s="41"/>
      <c r="D1103" s="44"/>
      <c r="E1103" s="45"/>
      <c r="F1103" s="41"/>
      <c r="G1103" s="67" t="s">
        <v>570</v>
      </c>
      <c r="H1103" s="143">
        <f>(H1101+H1102)*1.19</f>
        <v>5564.06158</v>
      </c>
    </row>
    <row r="1104" ht="15.75" customHeight="1">
      <c r="A1104" s="42"/>
      <c r="B1104" s="140"/>
      <c r="C1104" s="41"/>
      <c r="D1104" s="44"/>
      <c r="E1104" s="45"/>
      <c r="F1104" s="41"/>
      <c r="G1104" s="67" t="s">
        <v>571</v>
      </c>
      <c r="H1104" s="144">
        <f>+H1103/H1105</f>
        <v>0.3276832497</v>
      </c>
    </row>
    <row r="1105" ht="15.75" customHeight="1">
      <c r="A1105" s="42"/>
      <c r="B1105" s="140"/>
      <c r="C1105" s="41"/>
      <c r="D1105" s="44"/>
      <c r="E1105" s="45"/>
      <c r="F1105" s="41"/>
      <c r="G1105" s="67" t="s">
        <v>572</v>
      </c>
      <c r="H1105" s="145">
        <f>SUM(13990+2990)</f>
        <v>16980</v>
      </c>
    </row>
    <row r="1106" ht="15.75" customHeight="1">
      <c r="B1106" s="473"/>
    </row>
    <row r="1107" ht="15.75" customHeight="1">
      <c r="B1107" s="473"/>
    </row>
    <row r="1108" ht="15.75" customHeight="1">
      <c r="A1108" s="138" t="s">
        <v>562</v>
      </c>
      <c r="B1108" s="139" t="s">
        <v>1194</v>
      </c>
      <c r="C1108" s="34"/>
      <c r="D1108" s="35"/>
      <c r="E1108" s="36"/>
      <c r="F1108" s="37"/>
      <c r="G1108" s="38"/>
      <c r="H1108" s="35"/>
    </row>
    <row r="1109" ht="15.75" customHeight="1">
      <c r="A1109" s="42"/>
      <c r="B1109" s="140"/>
      <c r="C1109" s="42"/>
      <c r="D1109" s="44"/>
      <c r="E1109" s="45"/>
      <c r="F1109" s="42"/>
      <c r="G1109" s="46"/>
      <c r="H1109" s="44"/>
    </row>
    <row r="1110" ht="15.75" customHeight="1">
      <c r="A1110" s="48" t="s">
        <v>476</v>
      </c>
      <c r="B1110" s="48" t="s">
        <v>477</v>
      </c>
      <c r="C1110" s="48" t="s">
        <v>478</v>
      </c>
      <c r="D1110" s="49" t="s">
        <v>564</v>
      </c>
      <c r="E1110" s="50" t="s">
        <v>10</v>
      </c>
      <c r="F1110" s="48" t="s">
        <v>480</v>
      </c>
      <c r="G1110" s="51" t="s">
        <v>481</v>
      </c>
      <c r="H1110" s="49" t="s">
        <v>565</v>
      </c>
    </row>
    <row r="1111" ht="15.75" customHeight="1">
      <c r="A1111" s="53">
        <v>1.0</v>
      </c>
      <c r="B1111" s="55" t="s">
        <v>168</v>
      </c>
      <c r="C1111" s="55" t="str">
        <f>+IF(ISERROR(VLOOKUP($B1111,Insumos!$C:$G,3,FALSE)),"",VLOOKUP($B1111,Insumos!$C:$G,3,FALSE))</f>
        <v>GRAMOS</v>
      </c>
      <c r="D1111" s="56">
        <f>+IF(ISERROR(VLOOKUP($B1111,Insumos!$C:$G,2,FALSE)),"",VLOOKUP($B1111,Insumos!$C:$G,2,FALSE))</f>
        <v>1681</v>
      </c>
      <c r="E1111" s="57">
        <f>+IF(ISERROR(VLOOKUP($B1111,Insumos!$C:$G,5,FALSE)),"",VLOOKUP($B1111,Insumos!$C:$G,5,FALSE))</f>
        <v>800</v>
      </c>
      <c r="F1111" s="55" t="str">
        <f>+IF(ISERROR(VLOOKUP($B1111,Insumos!$C:$G,4,FALSE)),"",VLOOKUP($B1111,Insumos!$C:$G,4,FALSE))</f>
        <v>GRAMOS</v>
      </c>
      <c r="G1111" s="141">
        <v>60.0</v>
      </c>
      <c r="H1111" s="56">
        <f t="shared" ref="H1111:H1125" si="45">IF(ISERROR(ROUND(+D1111/E1111*G1111,2)),0,ROUND(+D1111/E1111*G1111,2))</f>
        <v>126.08</v>
      </c>
    </row>
    <row r="1112" ht="15.75" customHeight="1">
      <c r="A1112" s="53">
        <v>2.0</v>
      </c>
      <c r="B1112" s="55" t="s">
        <v>265</v>
      </c>
      <c r="C1112" s="55" t="str">
        <f>+IF(ISERROR(VLOOKUP($B1112,Insumos!$C:$G,3,FALSE)),"",VLOOKUP($B1112,Insumos!$C:$G,3,FALSE))</f>
        <v>GRAMOS</v>
      </c>
      <c r="D1112" s="56">
        <f>+IF(ISERROR(VLOOKUP($B1112,Insumos!$C:$G,2,FALSE)),"",VLOOKUP($B1112,Insumos!$C:$G,2,FALSE))</f>
        <v>5866</v>
      </c>
      <c r="E1112" s="57">
        <f>+IF(ISERROR(VLOOKUP($B1112,Insumos!$C:$G,5,FALSE)),"",VLOOKUP($B1112,Insumos!$C:$G,5,FALSE))</f>
        <v>1000</v>
      </c>
      <c r="F1112" s="55" t="str">
        <f>+IF(ISERROR(VLOOKUP($B1112,Insumos!$C:$G,4,FALSE)),"",VLOOKUP($B1112,Insumos!$C:$G,4,FALSE))</f>
        <v>GRAMOS</v>
      </c>
      <c r="G1112" s="141">
        <v>50.0</v>
      </c>
      <c r="H1112" s="56">
        <f t="shared" si="45"/>
        <v>293.3</v>
      </c>
    </row>
    <row r="1113" ht="15.75" customHeight="1">
      <c r="A1113" s="53">
        <v>3.0</v>
      </c>
      <c r="B1113" s="55" t="s">
        <v>98</v>
      </c>
      <c r="C1113" s="55" t="str">
        <f>+IF(ISERROR(VLOOKUP($B1113,Insumos!$C:$G,3,FALSE)),"",VLOOKUP($B1113,Insumos!$C:$G,3,FALSE))</f>
        <v>GRAMOS</v>
      </c>
      <c r="D1113" s="56">
        <f>+IF(ISERROR(VLOOKUP($B1113,Insumos!$C:$G,2,FALSE)),"",VLOOKUP($B1113,Insumos!$C:$G,2,FALSE))</f>
        <v>3361</v>
      </c>
      <c r="E1113" s="57">
        <f>+IF(ISERROR(VLOOKUP($B1113,Insumos!$C:$G,5,FALSE)),"",VLOOKUP($B1113,Insumos!$C:$G,5,FALSE))</f>
        <v>1000</v>
      </c>
      <c r="F1113" s="55" t="str">
        <f>+IF(ISERROR(VLOOKUP($B1113,Insumos!$C:$G,4,FALSE)),"",VLOOKUP($B1113,Insumos!$C:$G,4,FALSE))</f>
        <v>GRAMOS</v>
      </c>
      <c r="G1113" s="141">
        <v>20.0</v>
      </c>
      <c r="H1113" s="56">
        <f t="shared" si="45"/>
        <v>67.22</v>
      </c>
    </row>
    <row r="1114" ht="15.75" customHeight="1">
      <c r="A1114" s="53">
        <v>4.0</v>
      </c>
      <c r="B1114" s="55" t="s">
        <v>100</v>
      </c>
      <c r="C1114" s="55" t="str">
        <f>+IF(ISERROR(VLOOKUP($B1114,Insumos!$C:$G,3,FALSE)),"",VLOOKUP($B1114,Insumos!$C:$G,3,FALSE))</f>
        <v>GRAMOS</v>
      </c>
      <c r="D1114" s="56">
        <f>+IF(ISERROR(VLOOKUP($B1114,Insumos!$C:$G,2,FALSE)),"",VLOOKUP($B1114,Insumos!$C:$G,2,FALSE))</f>
        <v>2900</v>
      </c>
      <c r="E1114" s="57">
        <f>+IF(ISERROR(VLOOKUP($B1114,Insumos!$C:$G,5,FALSE)),"",VLOOKUP($B1114,Insumos!$C:$G,5,FALSE))</f>
        <v>1000</v>
      </c>
      <c r="F1114" s="55" t="str">
        <f>+IF(ISERROR(VLOOKUP($B1114,Insumos!$C:$G,4,FALSE)),"",VLOOKUP($B1114,Insumos!$C:$G,4,FALSE))</f>
        <v>GRAMOS</v>
      </c>
      <c r="G1114" s="141">
        <v>15.0</v>
      </c>
      <c r="H1114" s="56">
        <f t="shared" si="45"/>
        <v>43.5</v>
      </c>
    </row>
    <row r="1115" ht="15.75" customHeight="1">
      <c r="A1115" s="53">
        <v>5.0</v>
      </c>
      <c r="B1115" s="55" t="s">
        <v>383</v>
      </c>
      <c r="C1115" s="55" t="str">
        <f>+IF(ISERROR(VLOOKUP($B1115,Insumos!$C:$G,3,FALSE)),"",VLOOKUP($B1115,Insumos!$C:$G,3,FALSE))</f>
        <v>GRAMOS</v>
      </c>
      <c r="D1115" s="56">
        <f>+IF(ISERROR(VLOOKUP($B1115,Insumos!$C:$G,2,FALSE)),"",VLOOKUP($B1115,Insumos!$C:$G,2,FALSE))</f>
        <v>5790</v>
      </c>
      <c r="E1115" s="57">
        <f>+IF(ISERROR(VLOOKUP($B1115,Insumos!$C:$G,5,FALSE)),"",VLOOKUP($B1115,Insumos!$C:$G,5,FALSE))</f>
        <v>3000</v>
      </c>
      <c r="F1115" s="55" t="str">
        <f>+IF(ISERROR(VLOOKUP($B1115,Insumos!$C:$G,4,FALSE)),"",VLOOKUP($B1115,Insumos!$C:$G,4,FALSE))</f>
        <v>GRAMOS</v>
      </c>
      <c r="G1115" s="141">
        <v>15.0</v>
      </c>
      <c r="H1115" s="56">
        <f t="shared" si="45"/>
        <v>28.95</v>
      </c>
    </row>
    <row r="1116" ht="15.75" customHeight="1">
      <c r="A1116" s="53">
        <v>6.0</v>
      </c>
      <c r="B1116" s="55" t="s">
        <v>115</v>
      </c>
      <c r="C1116" s="55" t="str">
        <f>+IF(ISERROR(VLOOKUP($B1116,Insumos!$C:$G,3,FALSE)),"",VLOOKUP($B1116,Insumos!$C:$G,3,FALSE))</f>
        <v>GRAMOS</v>
      </c>
      <c r="D1116" s="56">
        <f>+IF(ISERROR(VLOOKUP($B1116,Insumos!$C:$G,2,FALSE)),"",VLOOKUP($B1116,Insumos!$C:$G,2,FALSE))</f>
        <v>2941.176471</v>
      </c>
      <c r="E1116" s="57">
        <f>+IF(ISERROR(VLOOKUP($B1116,Insumos!$C:$G,5,FALSE)),"",VLOOKUP($B1116,Insumos!$C:$G,5,FALSE))</f>
        <v>500</v>
      </c>
      <c r="F1116" s="55" t="str">
        <f>+IF(ISERROR(VLOOKUP($B1116,Insumos!$C:$G,4,FALSE)),"",VLOOKUP($B1116,Insumos!$C:$G,4,FALSE))</f>
        <v>GRAMOS</v>
      </c>
      <c r="G1116" s="141">
        <v>0.5</v>
      </c>
      <c r="H1116" s="56">
        <f t="shared" si="45"/>
        <v>2.94</v>
      </c>
    </row>
    <row r="1117" ht="15.75" customHeight="1">
      <c r="A1117" s="53">
        <v>7.0</v>
      </c>
      <c r="B1117" s="467" t="s">
        <v>370</v>
      </c>
      <c r="C1117" s="55" t="str">
        <f>+IF(ISERROR(VLOOKUP($B1117,Insumos!$C:$G,3,FALSE)),"",VLOOKUP($B1117,Insumos!$C:$G,3,FALSE))</f>
        <v>PORCION</v>
      </c>
      <c r="D1117" s="56">
        <f>+IF(ISERROR(VLOOKUP($B1117,Insumos!$C:$G,2,FALSE)),"",VLOOKUP($B1117,Insumos!$C:$G,2,FALSE))</f>
        <v>1793.34</v>
      </c>
      <c r="E1117" s="57">
        <f>+IF(ISERROR(VLOOKUP($B1117,Insumos!$C:$G,5,FALSE)),"",VLOOKUP($B1117,Insumos!$C:$G,5,FALSE))</f>
        <v>4</v>
      </c>
      <c r="F1117" s="55" t="str">
        <f>+IF(ISERROR(VLOOKUP($B1117,Insumos!$C:$G,4,FALSE)),"",VLOOKUP($B1117,Insumos!$C:$G,4,FALSE))</f>
        <v>PORCION</v>
      </c>
      <c r="G1117" s="141">
        <v>0.0</v>
      </c>
      <c r="H1117" s="56">
        <f t="shared" si="45"/>
        <v>0</v>
      </c>
    </row>
    <row r="1118" ht="15.75" customHeight="1">
      <c r="A1118" s="53">
        <v>8.0</v>
      </c>
      <c r="B1118" s="195" t="s">
        <v>363</v>
      </c>
      <c r="C1118" s="195" t="str">
        <f>+IF(ISERROR(VLOOKUP($B1118,Insumos!$C:$G,3,FALSE)),"",VLOOKUP($B1118,Insumos!$C:$G,3,FALSE))</f>
        <v>PORCION</v>
      </c>
      <c r="D1118" s="196">
        <f>+IF(ISERROR(VLOOKUP($B1118,Insumos!$C:$G,2,FALSE)),"",VLOOKUP($B1118,Insumos!$C:$G,2,FALSE))</f>
        <v>93080.62</v>
      </c>
      <c r="E1118" s="197">
        <f>+IF(ISERROR(VLOOKUP($B1118,Insumos!$C:$G,5,FALSE)),"",VLOOKUP($B1118,Insumos!$C:$G,5,FALSE))</f>
        <v>50</v>
      </c>
      <c r="F1118" s="195" t="str">
        <f>+IF(ISERROR(VLOOKUP($B1118,Insumos!$C:$G,4,FALSE)),"",VLOOKUP($B1118,Insumos!$C:$G,4,FALSE))</f>
        <v>PORCION</v>
      </c>
      <c r="G1118" s="470">
        <v>1.0</v>
      </c>
      <c r="H1118" s="196">
        <f t="shared" si="45"/>
        <v>1861.61</v>
      </c>
    </row>
    <row r="1119" ht="15.75" customHeight="1">
      <c r="A1119" s="53">
        <v>9.0</v>
      </c>
      <c r="B1119" s="195" t="s">
        <v>361</v>
      </c>
      <c r="C1119" s="195" t="str">
        <f>+IF(ISERROR(VLOOKUP($B1119,Insumos!$C:$G,3,FALSE)),"",VLOOKUP($B1119,Insumos!$C:$G,3,FALSE))</f>
        <v>PORCION</v>
      </c>
      <c r="D1119" s="196">
        <f>+IF(ISERROR(VLOOKUP($B1119,Insumos!$C:$G,2,FALSE)),"",VLOOKUP($B1119,Insumos!$C:$G,2,FALSE))</f>
        <v>45140.62</v>
      </c>
      <c r="E1119" s="197">
        <f>+IF(ISERROR(VLOOKUP($B1119,Insumos!$C:$G,5,FALSE)),"",VLOOKUP($B1119,Insumos!$C:$G,5,FALSE))</f>
        <v>55</v>
      </c>
      <c r="F1119" s="195" t="str">
        <f>+IF(ISERROR(VLOOKUP($B1119,Insumos!$C:$G,4,FALSE)),"",VLOOKUP($B1119,Insumos!$C:$G,4,FALSE))</f>
        <v>PORCION</v>
      </c>
      <c r="G1119" s="470"/>
      <c r="H1119" s="196">
        <f t="shared" si="45"/>
        <v>0</v>
      </c>
    </row>
    <row r="1120" ht="15.75" customHeight="1">
      <c r="A1120" s="53">
        <v>10.0</v>
      </c>
      <c r="B1120" s="55" t="s">
        <v>401</v>
      </c>
      <c r="C1120" s="55" t="str">
        <f>+IF(ISERROR(VLOOKUP($B1120,Insumos!$C:$G,3,FALSE)),"",VLOOKUP($B1120,Insumos!$C:$G,3,FALSE))</f>
        <v>UNIDAD</v>
      </c>
      <c r="D1120" s="56">
        <f>+IF(ISERROR(VLOOKUP($B1120,Insumos!$C:$G,2,FALSE)),"",VLOOKUP($B1120,Insumos!$C:$G,2,FALSE))</f>
        <v>30</v>
      </c>
      <c r="E1120" s="57">
        <f>+IF(ISERROR(VLOOKUP($B1120,Insumos!$C:$G,5,FALSE)),"",VLOOKUP($B1120,Insumos!$C:$G,5,FALSE))</f>
        <v>1</v>
      </c>
      <c r="F1120" s="55" t="str">
        <f>+IF(ISERROR(VLOOKUP($B1120,Insumos!$C:$G,4,FALSE)),"",VLOOKUP($B1120,Insumos!$C:$G,4,FALSE))</f>
        <v>UNIDAD</v>
      </c>
      <c r="G1120" s="141">
        <v>1.0</v>
      </c>
      <c r="H1120" s="56">
        <f t="shared" si="45"/>
        <v>30</v>
      </c>
    </row>
    <row r="1121" ht="15.75" customHeight="1">
      <c r="A1121" s="53">
        <v>11.0</v>
      </c>
      <c r="B1121" s="55" t="s">
        <v>400</v>
      </c>
      <c r="C1121" s="55" t="str">
        <f>+IF(ISERROR(VLOOKUP($B1121,Insumos!$C:$G,3,FALSE)),"",VLOOKUP($B1121,Insumos!$C:$G,3,FALSE))</f>
        <v>UNIDAD</v>
      </c>
      <c r="D1121" s="56">
        <f>+IF(ISERROR(VLOOKUP($B1121,Insumos!$C:$G,2,FALSE)),"",VLOOKUP($B1121,Insumos!$C:$G,2,FALSE))</f>
        <v>330</v>
      </c>
      <c r="E1121" s="57">
        <f>+IF(ISERROR(VLOOKUP($B1121,Insumos!$C:$G,5,FALSE)),"",VLOOKUP($B1121,Insumos!$C:$G,5,FALSE))</f>
        <v>1</v>
      </c>
      <c r="F1121" s="55" t="str">
        <f>+IF(ISERROR(VLOOKUP($B1121,Insumos!$C:$G,4,FALSE)),"",VLOOKUP($B1121,Insumos!$C:$G,4,FALSE))</f>
        <v>UNIDAD</v>
      </c>
      <c r="G1121" s="141">
        <v>1.0</v>
      </c>
      <c r="H1121" s="56">
        <f t="shared" si="45"/>
        <v>330</v>
      </c>
    </row>
    <row r="1122" ht="15.75" customHeight="1">
      <c r="A1122" s="53">
        <v>12.0</v>
      </c>
      <c r="B1122" s="55" t="s">
        <v>435</v>
      </c>
      <c r="C1122" s="55" t="str">
        <f>+IF(ISERROR(VLOOKUP($B1122,Insumos!$C:$G,3,FALSE)),"",VLOOKUP($B1122,Insumos!$C:$G,3,FALSE))</f>
        <v>UNIDAD</v>
      </c>
      <c r="D1122" s="56">
        <f>+IF(ISERROR(VLOOKUP($B1122,Insumos!$C:$G,2,FALSE)),"",VLOOKUP($B1122,Insumos!$C:$G,2,FALSE))</f>
        <v>93</v>
      </c>
      <c r="E1122" s="57">
        <f>+IF(ISERROR(VLOOKUP($B1122,Insumos!$C:$G,5,FALSE)),"",VLOOKUP($B1122,Insumos!$C:$G,5,FALSE))</f>
        <v>1</v>
      </c>
      <c r="F1122" s="55" t="str">
        <f>+IF(ISERROR(VLOOKUP($B1122,Insumos!$C:$G,4,FALSE)),"",VLOOKUP($B1122,Insumos!$C:$G,4,FALSE))</f>
        <v>UNIDAD</v>
      </c>
      <c r="G1122" s="141">
        <v>1.0</v>
      </c>
      <c r="H1122" s="56">
        <f t="shared" si="45"/>
        <v>93</v>
      </c>
    </row>
    <row r="1123" ht="15.75" customHeight="1">
      <c r="A1123" s="53">
        <v>13.0</v>
      </c>
      <c r="B1123" s="55" t="s">
        <v>436</v>
      </c>
      <c r="C1123" s="55" t="str">
        <f>+IF(ISERROR(VLOOKUP($B1123,Insumos!$C:$G,3,FALSE)),"",VLOOKUP($B1123,Insumos!$C:$G,3,FALSE))</f>
        <v>UNIDAD</v>
      </c>
      <c r="D1123" s="56">
        <f>+IF(ISERROR(VLOOKUP($B1123,Insumos!$C:$G,2,FALSE)),"",VLOOKUP($B1123,Insumos!$C:$G,2,FALSE))</f>
        <v>44</v>
      </c>
      <c r="E1123" s="57">
        <f>+IF(ISERROR(VLOOKUP($B1123,Insumos!$C:$G,5,FALSE)),"",VLOOKUP($B1123,Insumos!$C:$G,5,FALSE))</f>
        <v>1</v>
      </c>
      <c r="F1123" s="55" t="str">
        <f>+IF(ISERROR(VLOOKUP($B1123,Insumos!$C:$G,4,FALSE)),"",VLOOKUP($B1123,Insumos!$C:$G,4,FALSE))</f>
        <v>UNIDAD</v>
      </c>
      <c r="G1123" s="141">
        <v>1.0</v>
      </c>
      <c r="H1123" s="56">
        <f t="shared" si="45"/>
        <v>44</v>
      </c>
    </row>
    <row r="1124" ht="15.75" customHeight="1">
      <c r="A1124" s="53">
        <v>14.0</v>
      </c>
      <c r="B1124" s="55" t="s">
        <v>315</v>
      </c>
      <c r="C1124" s="55" t="str">
        <f>+IF(ISERROR(VLOOKUP($B1124,Insumos!$C:$G,3,FALSE)),"",VLOOKUP($B1124,Insumos!$C:$G,3,FALSE))</f>
        <v>UNIDAD</v>
      </c>
      <c r="D1124" s="56">
        <f>+IF(ISERROR(VLOOKUP($B1124,Insumos!$C:$G,2,FALSE)),"",VLOOKUP($B1124,Insumos!$C:$G,2,FALSE))</f>
        <v>170</v>
      </c>
      <c r="E1124" s="57">
        <f>+IF(ISERROR(VLOOKUP($B1124,Insumos!$C:$G,5,FALSE)),"",VLOOKUP($B1124,Insumos!$C:$G,5,FALSE))</f>
        <v>1</v>
      </c>
      <c r="F1124" s="55" t="str">
        <f>+IF(ISERROR(VLOOKUP($B1124,Insumos!$C:$G,4,FALSE)),"",VLOOKUP($B1124,Insumos!$C:$G,4,FALSE))</f>
        <v>UNIDAD</v>
      </c>
      <c r="G1124" s="141">
        <v>1.0</v>
      </c>
      <c r="H1124" s="56">
        <f t="shared" si="45"/>
        <v>170</v>
      </c>
    </row>
    <row r="1125" ht="15.75" customHeight="1">
      <c r="A1125" s="53">
        <v>15.0</v>
      </c>
      <c r="B1125" s="55" t="s">
        <v>410</v>
      </c>
      <c r="C1125" s="55" t="str">
        <f>+IF(ISERROR(VLOOKUP($B1125,Insumos!$C:$G,3,FALSE)),"",VLOOKUP($B1125,Insumos!$C:$G,3,FALSE))</f>
        <v>UNIDAD</v>
      </c>
      <c r="D1125" s="56">
        <f>+IF(ISERROR(VLOOKUP($B1125,Insumos!$C:$G,2,FALSE)),"",VLOOKUP($B1125,Insumos!$C:$G,2,FALSE))</f>
        <v>25</v>
      </c>
      <c r="E1125" s="57">
        <f>+IF(ISERROR(VLOOKUP($B1125,Insumos!$C:$G,5,FALSE)),"",VLOOKUP($B1125,Insumos!$C:$G,5,FALSE))</f>
        <v>1</v>
      </c>
      <c r="F1125" s="55" t="str">
        <f>+IF(ISERROR(VLOOKUP($B1125,Insumos!$C:$G,4,FALSE)),"",VLOOKUP($B1125,Insumos!$C:$G,4,FALSE))</f>
        <v>UNIDAD</v>
      </c>
      <c r="G1125" s="141">
        <v>2.0</v>
      </c>
      <c r="H1125" s="56">
        <f t="shared" si="45"/>
        <v>50</v>
      </c>
    </row>
    <row r="1126" ht="15.75" customHeight="1">
      <c r="A1126" s="42"/>
      <c r="B1126" s="140"/>
      <c r="C1126" s="41"/>
      <c r="D1126" s="44"/>
      <c r="E1126" s="45"/>
      <c r="F1126" s="41"/>
      <c r="G1126" s="67" t="s">
        <v>566</v>
      </c>
      <c r="H1126" s="68">
        <f>+SUM(H1111:H1125)</f>
        <v>3140.6</v>
      </c>
    </row>
    <row r="1127" ht="15.75" customHeight="1">
      <c r="A1127" s="42"/>
      <c r="B1127" s="140"/>
      <c r="C1127" s="41"/>
      <c r="D1127" s="44"/>
      <c r="E1127" s="45"/>
      <c r="F1127" s="41"/>
      <c r="G1127" s="67" t="s">
        <v>569</v>
      </c>
      <c r="H1127" s="142">
        <f>+H1126/10</f>
        <v>314.06</v>
      </c>
    </row>
    <row r="1128" ht="15.75" customHeight="1">
      <c r="A1128" s="42"/>
      <c r="B1128" s="140"/>
      <c r="C1128" s="41"/>
      <c r="D1128" s="44"/>
      <c r="E1128" s="45"/>
      <c r="F1128" s="41"/>
      <c r="G1128" s="67" t="s">
        <v>570</v>
      </c>
      <c r="H1128" s="143">
        <f>(H1126+H1127)*1.19</f>
        <v>4111.0454</v>
      </c>
    </row>
    <row r="1129" ht="15.75" customHeight="1">
      <c r="A1129" s="42"/>
      <c r="B1129" s="140"/>
      <c r="C1129" s="41"/>
      <c r="D1129" s="44"/>
      <c r="E1129" s="45"/>
      <c r="F1129" s="41"/>
      <c r="G1129" s="67" t="s">
        <v>571</v>
      </c>
      <c r="H1129" s="144">
        <f>+H1128/H1130</f>
        <v>0.2621840179</v>
      </c>
    </row>
    <row r="1130" ht="15.75" customHeight="1">
      <c r="A1130" s="42"/>
      <c r="B1130" s="140"/>
      <c r="C1130" s="41"/>
      <c r="D1130" s="44"/>
      <c r="E1130" s="45"/>
      <c r="F1130" s="41"/>
      <c r="G1130" s="67" t="s">
        <v>572</v>
      </c>
      <c r="H1130" s="145">
        <f>SUM(13990+1690)</f>
        <v>15680</v>
      </c>
    </row>
    <row r="1131" ht="15.75" customHeight="1">
      <c r="B1131" s="473"/>
    </row>
    <row r="1132" ht="15.75" customHeight="1">
      <c r="B1132" s="473"/>
    </row>
    <row r="1133" ht="15.75" customHeight="1">
      <c r="A1133" s="138" t="s">
        <v>562</v>
      </c>
      <c r="B1133" s="139" t="s">
        <v>1195</v>
      </c>
      <c r="C1133" s="34"/>
      <c r="D1133" s="35"/>
      <c r="E1133" s="36"/>
      <c r="F1133" s="37"/>
      <c r="G1133" s="38"/>
      <c r="H1133" s="35"/>
    </row>
    <row r="1134" ht="15.75" customHeight="1">
      <c r="A1134" s="42"/>
      <c r="B1134" s="140"/>
      <c r="C1134" s="42"/>
      <c r="D1134" s="44"/>
      <c r="E1134" s="45"/>
      <c r="F1134" s="42"/>
      <c r="G1134" s="46"/>
      <c r="H1134" s="44"/>
    </row>
    <row r="1135" ht="15.75" customHeight="1">
      <c r="A1135" s="48" t="s">
        <v>476</v>
      </c>
      <c r="B1135" s="48" t="s">
        <v>477</v>
      </c>
      <c r="C1135" s="48" t="s">
        <v>478</v>
      </c>
      <c r="D1135" s="49" t="s">
        <v>564</v>
      </c>
      <c r="E1135" s="50" t="s">
        <v>10</v>
      </c>
      <c r="F1135" s="48" t="s">
        <v>480</v>
      </c>
      <c r="G1135" s="51" t="s">
        <v>481</v>
      </c>
      <c r="H1135" s="49" t="s">
        <v>565</v>
      </c>
    </row>
    <row r="1136" ht="15.75" customHeight="1">
      <c r="A1136" s="53">
        <v>1.0</v>
      </c>
      <c r="B1136" s="55" t="s">
        <v>168</v>
      </c>
      <c r="C1136" s="55" t="str">
        <f>+IF(ISERROR(VLOOKUP($B1136,Insumos!$C:$G,3,FALSE)),"",VLOOKUP($B1136,Insumos!$C:$G,3,FALSE))</f>
        <v>GRAMOS</v>
      </c>
      <c r="D1136" s="56">
        <f>+IF(ISERROR(VLOOKUP($B1136,Insumos!$C:$G,2,FALSE)),"",VLOOKUP($B1136,Insumos!$C:$G,2,FALSE))</f>
        <v>1681</v>
      </c>
      <c r="E1136" s="57">
        <f>+IF(ISERROR(VLOOKUP($B1136,Insumos!$C:$G,5,FALSE)),"",VLOOKUP($B1136,Insumos!$C:$G,5,FALSE))</f>
        <v>800</v>
      </c>
      <c r="F1136" s="55" t="str">
        <f>+IF(ISERROR(VLOOKUP($B1136,Insumos!$C:$G,4,FALSE)),"",VLOOKUP($B1136,Insumos!$C:$G,4,FALSE))</f>
        <v>GRAMOS</v>
      </c>
      <c r="G1136" s="141">
        <v>60.0</v>
      </c>
      <c r="H1136" s="56">
        <f t="shared" ref="H1136:H1147" si="46">IF(ISERROR(ROUND(+D1136/E1136*G1136,2)),0,ROUND(+D1136/E1136*G1136,2))</f>
        <v>126.08</v>
      </c>
    </row>
    <row r="1137" ht="15.75" customHeight="1">
      <c r="A1137" s="53">
        <v>2.0</v>
      </c>
      <c r="B1137" s="55" t="s">
        <v>265</v>
      </c>
      <c r="C1137" s="55" t="str">
        <f>+IF(ISERROR(VLOOKUP($B1137,Insumos!$C:$G,3,FALSE)),"",VLOOKUP($B1137,Insumos!$C:$G,3,FALSE))</f>
        <v>GRAMOS</v>
      </c>
      <c r="D1137" s="56">
        <f>+IF(ISERROR(VLOOKUP($B1137,Insumos!$C:$G,2,FALSE)),"",VLOOKUP($B1137,Insumos!$C:$G,2,FALSE))</f>
        <v>5866</v>
      </c>
      <c r="E1137" s="57">
        <f>+IF(ISERROR(VLOOKUP($B1137,Insumos!$C:$G,5,FALSE)),"",VLOOKUP($B1137,Insumos!$C:$G,5,FALSE))</f>
        <v>1000</v>
      </c>
      <c r="F1137" s="55" t="str">
        <f>+IF(ISERROR(VLOOKUP($B1137,Insumos!$C:$G,4,FALSE)),"",VLOOKUP($B1137,Insumos!$C:$G,4,FALSE))</f>
        <v>GRAMOS</v>
      </c>
      <c r="G1137" s="141">
        <v>50.0</v>
      </c>
      <c r="H1137" s="56">
        <f t="shared" si="46"/>
        <v>293.3</v>
      </c>
    </row>
    <row r="1138" ht="15.75" customHeight="1">
      <c r="A1138" s="53">
        <v>3.0</v>
      </c>
      <c r="B1138" s="55" t="s">
        <v>98</v>
      </c>
      <c r="C1138" s="55" t="str">
        <f>+IF(ISERROR(VLOOKUP($B1138,Insumos!$C:$G,3,FALSE)),"",VLOOKUP($B1138,Insumos!$C:$G,3,FALSE))</f>
        <v>GRAMOS</v>
      </c>
      <c r="D1138" s="56">
        <f>+IF(ISERROR(VLOOKUP($B1138,Insumos!$C:$G,2,FALSE)),"",VLOOKUP($B1138,Insumos!$C:$G,2,FALSE))</f>
        <v>3361</v>
      </c>
      <c r="E1138" s="57">
        <f>+IF(ISERROR(VLOOKUP($B1138,Insumos!$C:$G,5,FALSE)),"",VLOOKUP($B1138,Insumos!$C:$G,5,FALSE))</f>
        <v>1000</v>
      </c>
      <c r="F1138" s="55" t="str">
        <f>+IF(ISERROR(VLOOKUP($B1138,Insumos!$C:$G,4,FALSE)),"",VLOOKUP($B1138,Insumos!$C:$G,4,FALSE))</f>
        <v>GRAMOS</v>
      </c>
      <c r="G1138" s="141">
        <v>20.0</v>
      </c>
      <c r="H1138" s="56">
        <f t="shared" si="46"/>
        <v>67.22</v>
      </c>
    </row>
    <row r="1139" ht="15.75" customHeight="1">
      <c r="A1139" s="53">
        <v>4.0</v>
      </c>
      <c r="B1139" s="55" t="s">
        <v>100</v>
      </c>
      <c r="C1139" s="55" t="str">
        <f>+IF(ISERROR(VLOOKUP($B1139,Insumos!$C:$G,3,FALSE)),"",VLOOKUP($B1139,Insumos!$C:$G,3,FALSE))</f>
        <v>GRAMOS</v>
      </c>
      <c r="D1139" s="56">
        <f>+IF(ISERROR(VLOOKUP($B1139,Insumos!$C:$G,2,FALSE)),"",VLOOKUP($B1139,Insumos!$C:$G,2,FALSE))</f>
        <v>2900</v>
      </c>
      <c r="E1139" s="57">
        <f>+IF(ISERROR(VLOOKUP($B1139,Insumos!$C:$G,5,FALSE)),"",VLOOKUP($B1139,Insumos!$C:$G,5,FALSE))</f>
        <v>1000</v>
      </c>
      <c r="F1139" s="55" t="str">
        <f>+IF(ISERROR(VLOOKUP($B1139,Insumos!$C:$G,4,FALSE)),"",VLOOKUP($B1139,Insumos!$C:$G,4,FALSE))</f>
        <v>GRAMOS</v>
      </c>
      <c r="G1139" s="141">
        <v>15.0</v>
      </c>
      <c r="H1139" s="56">
        <f t="shared" si="46"/>
        <v>43.5</v>
      </c>
    </row>
    <row r="1140" ht="15.75" customHeight="1">
      <c r="A1140" s="53">
        <v>5.0</v>
      </c>
      <c r="B1140" s="55" t="s">
        <v>383</v>
      </c>
      <c r="C1140" s="55" t="str">
        <f>+IF(ISERROR(VLOOKUP($B1140,Insumos!$C:$G,3,FALSE)),"",VLOOKUP($B1140,Insumos!$C:$G,3,FALSE))</f>
        <v>GRAMOS</v>
      </c>
      <c r="D1140" s="56">
        <f>+IF(ISERROR(VLOOKUP($B1140,Insumos!$C:$G,2,FALSE)),"",VLOOKUP($B1140,Insumos!$C:$G,2,FALSE))</f>
        <v>5790</v>
      </c>
      <c r="E1140" s="57">
        <f>+IF(ISERROR(VLOOKUP($B1140,Insumos!$C:$G,5,FALSE)),"",VLOOKUP($B1140,Insumos!$C:$G,5,FALSE))</f>
        <v>3000</v>
      </c>
      <c r="F1140" s="55" t="str">
        <f>+IF(ISERROR(VLOOKUP($B1140,Insumos!$C:$G,4,FALSE)),"",VLOOKUP($B1140,Insumos!$C:$G,4,FALSE))</f>
        <v>GRAMOS</v>
      </c>
      <c r="G1140" s="141">
        <v>15.0</v>
      </c>
      <c r="H1140" s="56">
        <f t="shared" si="46"/>
        <v>28.95</v>
      </c>
    </row>
    <row r="1141" ht="15.75" customHeight="1">
      <c r="A1141" s="53">
        <v>6.0</v>
      </c>
      <c r="B1141" s="55" t="s">
        <v>115</v>
      </c>
      <c r="C1141" s="55" t="str">
        <f>+IF(ISERROR(VLOOKUP($B1141,Insumos!$C:$G,3,FALSE)),"",VLOOKUP($B1141,Insumos!$C:$G,3,FALSE))</f>
        <v>GRAMOS</v>
      </c>
      <c r="D1141" s="56">
        <f>+IF(ISERROR(VLOOKUP($B1141,Insumos!$C:$G,2,FALSE)),"",VLOOKUP($B1141,Insumos!$C:$G,2,FALSE))</f>
        <v>2941.176471</v>
      </c>
      <c r="E1141" s="57">
        <f>+IF(ISERROR(VLOOKUP($B1141,Insumos!$C:$G,5,FALSE)),"",VLOOKUP($B1141,Insumos!$C:$G,5,FALSE))</f>
        <v>500</v>
      </c>
      <c r="F1141" s="55" t="str">
        <f>+IF(ISERROR(VLOOKUP($B1141,Insumos!$C:$G,4,FALSE)),"",VLOOKUP($B1141,Insumos!$C:$G,4,FALSE))</f>
        <v>GRAMOS</v>
      </c>
      <c r="G1141" s="141">
        <v>0.5</v>
      </c>
      <c r="H1141" s="56">
        <f t="shared" si="46"/>
        <v>2.94</v>
      </c>
    </row>
    <row r="1142" ht="15.75" customHeight="1">
      <c r="A1142" s="53">
        <v>7.0</v>
      </c>
      <c r="B1142" s="467" t="s">
        <v>375</v>
      </c>
      <c r="C1142" s="55" t="str">
        <f>+IF(ISERROR(VLOOKUP($B1142,Insumos!$C:$G,3,FALSE)),"",VLOOKUP($B1142,Insumos!$C:$G,3,FALSE))</f>
        <v>PORCION</v>
      </c>
      <c r="D1142" s="56">
        <f>+IF(ISERROR(VLOOKUP($B1142,Insumos!$C:$G,2,FALSE)),"",VLOOKUP($B1142,Insumos!$C:$G,2,FALSE))</f>
        <v>17849.12</v>
      </c>
      <c r="E1142" s="57">
        <f>+IF(ISERROR(VLOOKUP($B1142,Insumos!$C:$G,5,FALSE)),"",VLOOKUP($B1142,Insumos!$C:$G,5,FALSE))</f>
        <v>45</v>
      </c>
      <c r="F1142" s="55" t="str">
        <f>+IF(ISERROR(VLOOKUP($B1142,Insumos!$C:$G,4,FALSE)),"",VLOOKUP($B1142,Insumos!$C:$G,4,FALSE))</f>
        <v>PORCION</v>
      </c>
      <c r="G1142" s="141">
        <v>1.0</v>
      </c>
      <c r="H1142" s="56">
        <f t="shared" si="46"/>
        <v>396.65</v>
      </c>
    </row>
    <row r="1143" ht="15.75" customHeight="1">
      <c r="A1143" s="53">
        <v>8.0</v>
      </c>
      <c r="B1143" s="195" t="s">
        <v>363</v>
      </c>
      <c r="C1143" s="195" t="str">
        <f>+IF(ISERROR(VLOOKUP($B1143,Insumos!$C:$G,3,FALSE)),"",VLOOKUP($B1143,Insumos!$C:$G,3,FALSE))</f>
        <v>PORCION</v>
      </c>
      <c r="D1143" s="196">
        <f>+IF(ISERROR(VLOOKUP($B1143,Insumos!$C:$G,2,FALSE)),"",VLOOKUP($B1143,Insumos!$C:$G,2,FALSE))</f>
        <v>93080.62</v>
      </c>
      <c r="E1143" s="197">
        <f>+IF(ISERROR(VLOOKUP($B1143,Insumos!$C:$G,5,FALSE)),"",VLOOKUP($B1143,Insumos!$C:$G,5,FALSE))</f>
        <v>50</v>
      </c>
      <c r="F1143" s="195" t="str">
        <f>+IF(ISERROR(VLOOKUP($B1143,Insumos!$C:$G,4,FALSE)),"",VLOOKUP($B1143,Insumos!$C:$G,4,FALSE))</f>
        <v>PORCION</v>
      </c>
      <c r="G1143" s="470">
        <v>1.0</v>
      </c>
      <c r="H1143" s="196">
        <f t="shared" si="46"/>
        <v>1861.61</v>
      </c>
    </row>
    <row r="1144" ht="15.75" customHeight="1">
      <c r="A1144" s="53">
        <v>9.0</v>
      </c>
      <c r="B1144" s="195" t="s">
        <v>361</v>
      </c>
      <c r="C1144" s="195" t="str">
        <f>+IF(ISERROR(VLOOKUP($B1144,Insumos!$C:$G,3,FALSE)),"",VLOOKUP($B1144,Insumos!$C:$G,3,FALSE))</f>
        <v>PORCION</v>
      </c>
      <c r="D1144" s="196">
        <f>+IF(ISERROR(VLOOKUP($B1144,Insumos!$C:$G,2,FALSE)),"",VLOOKUP($B1144,Insumos!$C:$G,2,FALSE))</f>
        <v>45140.62</v>
      </c>
      <c r="E1144" s="197">
        <f>+IF(ISERROR(VLOOKUP($B1144,Insumos!$C:$G,5,FALSE)),"",VLOOKUP($B1144,Insumos!$C:$G,5,FALSE))</f>
        <v>55</v>
      </c>
      <c r="F1144" s="195" t="str">
        <f>+IF(ISERROR(VLOOKUP($B1144,Insumos!$C:$G,4,FALSE)),"",VLOOKUP($B1144,Insumos!$C:$G,4,FALSE))</f>
        <v>PORCION</v>
      </c>
      <c r="G1144" s="470"/>
      <c r="H1144" s="196">
        <f t="shared" si="46"/>
        <v>0</v>
      </c>
    </row>
    <row r="1145" ht="15.75" customHeight="1">
      <c r="A1145" s="53">
        <v>10.0</v>
      </c>
      <c r="B1145" s="55" t="s">
        <v>401</v>
      </c>
      <c r="C1145" s="55" t="str">
        <f>+IF(ISERROR(VLOOKUP($B1145,Insumos!$C:$G,3,FALSE)),"",VLOOKUP($B1145,Insumos!$C:$G,3,FALSE))</f>
        <v>UNIDAD</v>
      </c>
      <c r="D1145" s="56">
        <f>+IF(ISERROR(VLOOKUP($B1145,Insumos!$C:$G,2,FALSE)),"",VLOOKUP($B1145,Insumos!$C:$G,2,FALSE))</f>
        <v>30</v>
      </c>
      <c r="E1145" s="57">
        <f>+IF(ISERROR(VLOOKUP($B1145,Insumos!$C:$G,5,FALSE)),"",VLOOKUP($B1145,Insumos!$C:$G,5,FALSE))</f>
        <v>1</v>
      </c>
      <c r="F1145" s="55" t="str">
        <f>+IF(ISERROR(VLOOKUP($B1145,Insumos!$C:$G,4,FALSE)),"",VLOOKUP($B1145,Insumos!$C:$G,4,FALSE))</f>
        <v>UNIDAD</v>
      </c>
      <c r="G1145" s="146">
        <v>1.0</v>
      </c>
      <c r="H1145" s="56">
        <f t="shared" si="46"/>
        <v>30</v>
      </c>
    </row>
    <row r="1146" ht="15.75" customHeight="1">
      <c r="A1146" s="53">
        <v>11.0</v>
      </c>
      <c r="B1146" s="55" t="s">
        <v>400</v>
      </c>
      <c r="C1146" s="55" t="str">
        <f>+IF(ISERROR(VLOOKUP($B1146,Insumos!$C:$G,3,FALSE)),"",VLOOKUP($B1146,Insumos!$C:$G,3,FALSE))</f>
        <v>UNIDAD</v>
      </c>
      <c r="D1146" s="56">
        <f>+IF(ISERROR(VLOOKUP($B1146,Insumos!$C:$G,2,FALSE)),"",VLOOKUP($B1146,Insumos!$C:$G,2,FALSE))</f>
        <v>330</v>
      </c>
      <c r="E1146" s="57">
        <f>+IF(ISERROR(VLOOKUP($B1146,Insumos!$C:$G,5,FALSE)),"",VLOOKUP($B1146,Insumos!$C:$G,5,FALSE))</f>
        <v>1</v>
      </c>
      <c r="F1146" s="55" t="str">
        <f>+IF(ISERROR(VLOOKUP($B1146,Insumos!$C:$G,4,FALSE)),"",VLOOKUP($B1146,Insumos!$C:$G,4,FALSE))</f>
        <v>UNIDAD</v>
      </c>
      <c r="G1146" s="146">
        <v>1.0</v>
      </c>
      <c r="H1146" s="56">
        <f t="shared" si="46"/>
        <v>330</v>
      </c>
    </row>
    <row r="1147" ht="15.75" customHeight="1">
      <c r="A1147" s="53">
        <v>12.0</v>
      </c>
      <c r="B1147" s="55" t="s">
        <v>410</v>
      </c>
      <c r="C1147" s="55" t="str">
        <f>+IF(ISERROR(VLOOKUP($B1147,Insumos!$C:$G,3,FALSE)),"",VLOOKUP($B1147,Insumos!$C:$G,3,FALSE))</f>
        <v>UNIDAD</v>
      </c>
      <c r="D1147" s="56">
        <f>+IF(ISERROR(VLOOKUP($B1147,Insumos!$C:$G,2,FALSE)),"",VLOOKUP($B1147,Insumos!$C:$G,2,FALSE))</f>
        <v>25</v>
      </c>
      <c r="E1147" s="57">
        <f>+IF(ISERROR(VLOOKUP($B1147,Insumos!$C:$G,5,FALSE)),"",VLOOKUP($B1147,Insumos!$C:$G,5,FALSE))</f>
        <v>1</v>
      </c>
      <c r="F1147" s="55" t="str">
        <f>+IF(ISERROR(VLOOKUP($B1147,Insumos!$C:$G,4,FALSE)),"",VLOOKUP($B1147,Insumos!$C:$G,4,FALSE))</f>
        <v>UNIDAD</v>
      </c>
      <c r="G1147" s="141">
        <v>2.0</v>
      </c>
      <c r="H1147" s="56">
        <f t="shared" si="46"/>
        <v>50</v>
      </c>
    </row>
    <row r="1148" ht="15.75" customHeight="1">
      <c r="A1148" s="42"/>
      <c r="B1148" s="140"/>
      <c r="C1148" s="41"/>
      <c r="D1148" s="44"/>
      <c r="E1148" s="45"/>
      <c r="F1148" s="41"/>
      <c r="G1148" s="67" t="s">
        <v>566</v>
      </c>
      <c r="H1148" s="68">
        <f>+SUM(H1136:H1147)</f>
        <v>3230.25</v>
      </c>
    </row>
    <row r="1149" ht="15.75" customHeight="1">
      <c r="A1149" s="42"/>
      <c r="B1149" s="140"/>
      <c r="C1149" s="41"/>
      <c r="D1149" s="44"/>
      <c r="E1149" s="45"/>
      <c r="F1149" s="41"/>
      <c r="G1149" s="67" t="s">
        <v>569</v>
      </c>
      <c r="H1149" s="142">
        <f>+H1148/10</f>
        <v>323.025</v>
      </c>
    </row>
    <row r="1150" ht="15.75" customHeight="1">
      <c r="A1150" s="42"/>
      <c r="B1150" s="140"/>
      <c r="C1150" s="41"/>
      <c r="D1150" s="44"/>
      <c r="E1150" s="45"/>
      <c r="F1150" s="41"/>
      <c r="G1150" s="67" t="s">
        <v>570</v>
      </c>
      <c r="H1150" s="143">
        <f>(H1148+H1149)*1.19</f>
        <v>4228.39725</v>
      </c>
    </row>
    <row r="1151" ht="15.75" customHeight="1">
      <c r="A1151" s="42"/>
      <c r="B1151" s="140"/>
      <c r="C1151" s="41"/>
      <c r="D1151" s="44"/>
      <c r="E1151" s="45"/>
      <c r="F1151" s="41"/>
      <c r="G1151" s="67" t="s">
        <v>571</v>
      </c>
      <c r="H1151" s="144">
        <f>+H1150/H1152</f>
        <v>0.2918148551</v>
      </c>
    </row>
    <row r="1152" ht="15.75" customHeight="1">
      <c r="A1152" s="42"/>
      <c r="B1152" s="140"/>
      <c r="C1152" s="41"/>
      <c r="D1152" s="44"/>
      <c r="E1152" s="45"/>
      <c r="F1152" s="41"/>
      <c r="G1152" s="67" t="s">
        <v>572</v>
      </c>
      <c r="H1152" s="145">
        <f>SUM(13990+500)</f>
        <v>14490</v>
      </c>
    </row>
    <row r="1153" ht="15.75" customHeight="1">
      <c r="B1153" s="473"/>
    </row>
    <row r="1154" ht="15.75" customHeight="1">
      <c r="B1154" s="473"/>
    </row>
    <row r="1155" ht="15.75" customHeight="1">
      <c r="B1155" s="473"/>
    </row>
    <row r="1156" ht="15.75" customHeight="1">
      <c r="A1156" s="138" t="s">
        <v>562</v>
      </c>
      <c r="B1156" s="139" t="s">
        <v>1196</v>
      </c>
      <c r="C1156" s="34"/>
      <c r="D1156" s="35"/>
      <c r="E1156" s="36"/>
      <c r="F1156" s="37"/>
      <c r="G1156" s="38"/>
      <c r="H1156" s="35"/>
    </row>
    <row r="1157" ht="15.75" customHeight="1">
      <c r="A1157" s="42"/>
      <c r="B1157" s="140"/>
      <c r="C1157" s="42"/>
      <c r="D1157" s="44"/>
      <c r="E1157" s="45"/>
      <c r="F1157" s="42"/>
      <c r="G1157" s="46"/>
      <c r="H1157" s="44"/>
    </row>
    <row r="1158" ht="15.75" customHeight="1">
      <c r="A1158" s="48" t="s">
        <v>476</v>
      </c>
      <c r="B1158" s="48" t="s">
        <v>477</v>
      </c>
      <c r="C1158" s="48" t="s">
        <v>478</v>
      </c>
      <c r="D1158" s="49" t="s">
        <v>564</v>
      </c>
      <c r="E1158" s="50" t="s">
        <v>10</v>
      </c>
      <c r="F1158" s="48" t="s">
        <v>480</v>
      </c>
      <c r="G1158" s="51" t="s">
        <v>481</v>
      </c>
      <c r="H1158" s="49" t="s">
        <v>565</v>
      </c>
    </row>
    <row r="1159" ht="15.75" customHeight="1">
      <c r="A1159" s="53">
        <v>1.0</v>
      </c>
      <c r="B1159" s="55" t="s">
        <v>168</v>
      </c>
      <c r="C1159" s="55" t="str">
        <f>+IF(ISERROR(VLOOKUP($B1159,Insumos!$C:$G,3,FALSE)),"",VLOOKUP($B1159,Insumos!$C:$G,3,FALSE))</f>
        <v>GRAMOS</v>
      </c>
      <c r="D1159" s="56">
        <f>+IF(ISERROR(VLOOKUP($B1159,Insumos!$C:$G,2,FALSE)),"",VLOOKUP($B1159,Insumos!$C:$G,2,FALSE))</f>
        <v>1681</v>
      </c>
      <c r="E1159" s="57">
        <f>+IF(ISERROR(VLOOKUP($B1159,Insumos!$C:$G,5,FALSE)),"",VLOOKUP($B1159,Insumos!$C:$G,5,FALSE))</f>
        <v>800</v>
      </c>
      <c r="F1159" s="55" t="str">
        <f>+IF(ISERROR(VLOOKUP($B1159,Insumos!$C:$G,4,FALSE)),"",VLOOKUP($B1159,Insumos!$C:$G,4,FALSE))</f>
        <v>GRAMOS</v>
      </c>
      <c r="G1159" s="141">
        <v>60.0</v>
      </c>
      <c r="H1159" s="56">
        <f t="shared" ref="H1159:H1174" si="47">IF(ISERROR(ROUND(+D1159/E1159*G1159,2)),0,ROUND(+D1159/E1159*G1159,2))</f>
        <v>126.08</v>
      </c>
    </row>
    <row r="1160" ht="15.75" customHeight="1">
      <c r="A1160" s="53">
        <v>2.0</v>
      </c>
      <c r="B1160" s="55" t="s">
        <v>265</v>
      </c>
      <c r="C1160" s="55" t="str">
        <f>+IF(ISERROR(VLOOKUP($B1160,Insumos!$C:$G,3,FALSE)),"",VLOOKUP($B1160,Insumos!$C:$G,3,FALSE))</f>
        <v>GRAMOS</v>
      </c>
      <c r="D1160" s="56">
        <f>+IF(ISERROR(VLOOKUP($B1160,Insumos!$C:$G,2,FALSE)),"",VLOOKUP($B1160,Insumos!$C:$G,2,FALSE))</f>
        <v>5866</v>
      </c>
      <c r="E1160" s="57">
        <f>+IF(ISERROR(VLOOKUP($B1160,Insumos!$C:$G,5,FALSE)),"",VLOOKUP($B1160,Insumos!$C:$G,5,FALSE))</f>
        <v>1000</v>
      </c>
      <c r="F1160" s="55" t="str">
        <f>+IF(ISERROR(VLOOKUP($B1160,Insumos!$C:$G,4,FALSE)),"",VLOOKUP($B1160,Insumos!$C:$G,4,FALSE))</f>
        <v>GRAMOS</v>
      </c>
      <c r="G1160" s="141">
        <v>50.0</v>
      </c>
      <c r="H1160" s="56">
        <f t="shared" si="47"/>
        <v>293.3</v>
      </c>
    </row>
    <row r="1161" ht="15.75" customHeight="1">
      <c r="A1161" s="53">
        <v>3.0</v>
      </c>
      <c r="B1161" s="55" t="s">
        <v>98</v>
      </c>
      <c r="C1161" s="55" t="str">
        <f>+IF(ISERROR(VLOOKUP($B1161,Insumos!$C:$G,3,FALSE)),"",VLOOKUP($B1161,Insumos!$C:$G,3,FALSE))</f>
        <v>GRAMOS</v>
      </c>
      <c r="D1161" s="56">
        <f>+IF(ISERROR(VLOOKUP($B1161,Insumos!$C:$G,2,FALSE)),"",VLOOKUP($B1161,Insumos!$C:$G,2,FALSE))</f>
        <v>3361</v>
      </c>
      <c r="E1161" s="57">
        <f>+IF(ISERROR(VLOOKUP($B1161,Insumos!$C:$G,5,FALSE)),"",VLOOKUP($B1161,Insumos!$C:$G,5,FALSE))</f>
        <v>1000</v>
      </c>
      <c r="F1161" s="55" t="str">
        <f>+IF(ISERROR(VLOOKUP($B1161,Insumos!$C:$G,4,FALSE)),"",VLOOKUP($B1161,Insumos!$C:$G,4,FALSE))</f>
        <v>GRAMOS</v>
      </c>
      <c r="G1161" s="141">
        <v>20.0</v>
      </c>
      <c r="H1161" s="56">
        <f t="shared" si="47"/>
        <v>67.22</v>
      </c>
    </row>
    <row r="1162" ht="15.75" customHeight="1">
      <c r="A1162" s="53">
        <v>4.0</v>
      </c>
      <c r="B1162" s="55" t="s">
        <v>100</v>
      </c>
      <c r="C1162" s="55" t="str">
        <f>+IF(ISERROR(VLOOKUP($B1162,Insumos!$C:$G,3,FALSE)),"",VLOOKUP($B1162,Insumos!$C:$G,3,FALSE))</f>
        <v>GRAMOS</v>
      </c>
      <c r="D1162" s="56">
        <f>+IF(ISERROR(VLOOKUP($B1162,Insumos!$C:$G,2,FALSE)),"",VLOOKUP($B1162,Insumos!$C:$G,2,FALSE))</f>
        <v>2900</v>
      </c>
      <c r="E1162" s="57">
        <f>+IF(ISERROR(VLOOKUP($B1162,Insumos!$C:$G,5,FALSE)),"",VLOOKUP($B1162,Insumos!$C:$G,5,FALSE))</f>
        <v>1000</v>
      </c>
      <c r="F1162" s="55" t="str">
        <f>+IF(ISERROR(VLOOKUP($B1162,Insumos!$C:$G,4,FALSE)),"",VLOOKUP($B1162,Insumos!$C:$G,4,FALSE))</f>
        <v>GRAMOS</v>
      </c>
      <c r="G1162" s="141">
        <v>15.0</v>
      </c>
      <c r="H1162" s="56">
        <f t="shared" si="47"/>
        <v>43.5</v>
      </c>
    </row>
    <row r="1163" ht="15.75" customHeight="1">
      <c r="A1163" s="53">
        <v>5.0</v>
      </c>
      <c r="B1163" s="55" t="s">
        <v>383</v>
      </c>
      <c r="C1163" s="55" t="str">
        <f>+IF(ISERROR(VLOOKUP($B1163,Insumos!$C:$G,3,FALSE)),"",VLOOKUP($B1163,Insumos!$C:$G,3,FALSE))</f>
        <v>GRAMOS</v>
      </c>
      <c r="D1163" s="56">
        <f>+IF(ISERROR(VLOOKUP($B1163,Insumos!$C:$G,2,FALSE)),"",VLOOKUP($B1163,Insumos!$C:$G,2,FALSE))</f>
        <v>5790</v>
      </c>
      <c r="E1163" s="57">
        <f>+IF(ISERROR(VLOOKUP($B1163,Insumos!$C:$G,5,FALSE)),"",VLOOKUP($B1163,Insumos!$C:$G,5,FALSE))</f>
        <v>3000</v>
      </c>
      <c r="F1163" s="55" t="str">
        <f>+IF(ISERROR(VLOOKUP($B1163,Insumos!$C:$G,4,FALSE)),"",VLOOKUP($B1163,Insumos!$C:$G,4,FALSE))</f>
        <v>GRAMOS</v>
      </c>
      <c r="G1163" s="141">
        <v>15.0</v>
      </c>
      <c r="H1163" s="56">
        <f t="shared" si="47"/>
        <v>28.95</v>
      </c>
    </row>
    <row r="1164" ht="15.75" customHeight="1">
      <c r="A1164" s="53">
        <v>6.0</v>
      </c>
      <c r="B1164" s="55" t="s">
        <v>115</v>
      </c>
      <c r="C1164" s="55" t="str">
        <f>+IF(ISERROR(VLOOKUP($B1164,Insumos!$C:$G,3,FALSE)),"",VLOOKUP($B1164,Insumos!$C:$G,3,FALSE))</f>
        <v>GRAMOS</v>
      </c>
      <c r="D1164" s="56">
        <f>+IF(ISERROR(VLOOKUP($B1164,Insumos!$C:$G,2,FALSE)),"",VLOOKUP($B1164,Insumos!$C:$G,2,FALSE))</f>
        <v>2941.176471</v>
      </c>
      <c r="E1164" s="57">
        <f>+IF(ISERROR(VLOOKUP($B1164,Insumos!$C:$G,5,FALSE)),"",VLOOKUP($B1164,Insumos!$C:$G,5,FALSE))</f>
        <v>500</v>
      </c>
      <c r="F1164" s="55" t="str">
        <f>+IF(ISERROR(VLOOKUP($B1164,Insumos!$C:$G,4,FALSE)),"",VLOOKUP($B1164,Insumos!$C:$G,4,FALSE))</f>
        <v>GRAMOS</v>
      </c>
      <c r="G1164" s="141">
        <v>0.5</v>
      </c>
      <c r="H1164" s="56">
        <f t="shared" si="47"/>
        <v>2.94</v>
      </c>
    </row>
    <row r="1165" ht="15.75" customHeight="1">
      <c r="A1165" s="53">
        <v>7.0</v>
      </c>
      <c r="B1165" s="467" t="s">
        <v>372</v>
      </c>
      <c r="C1165" s="55" t="str">
        <f>+IF(ISERROR(VLOOKUP($B1165,Insumos!$C:$G,3,FALSE)),"",VLOOKUP($B1165,Insumos!$C:$G,3,FALSE))</f>
        <v>PORCION</v>
      </c>
      <c r="D1165" s="56">
        <f>+IF(ISERROR(VLOOKUP($B1165,Insumos!$C:$G,2,FALSE)),"",VLOOKUP($B1165,Insumos!$C:$G,2,FALSE))</f>
        <v>376.57</v>
      </c>
      <c r="E1165" s="57">
        <f>+IF(ISERROR(VLOOKUP($B1165,Insumos!$C:$G,5,FALSE)),"",VLOOKUP($B1165,Insumos!$C:$G,5,FALSE))</f>
        <v>1</v>
      </c>
      <c r="F1165" s="55" t="str">
        <f>+IF(ISERROR(VLOOKUP($B1165,Insumos!$C:$G,4,FALSE)),"",VLOOKUP($B1165,Insumos!$C:$G,4,FALSE))</f>
        <v>PORCION</v>
      </c>
      <c r="G1165" s="141">
        <v>1.0</v>
      </c>
      <c r="H1165" s="56">
        <f t="shared" si="47"/>
        <v>376.57</v>
      </c>
    </row>
    <row r="1166" ht="15.75" customHeight="1">
      <c r="A1166" s="53">
        <v>8.0</v>
      </c>
      <c r="B1166" s="195" t="s">
        <v>363</v>
      </c>
      <c r="C1166" s="195" t="str">
        <f>+IF(ISERROR(VLOOKUP($B1166,Insumos!$C:$G,3,FALSE)),"",VLOOKUP($B1166,Insumos!$C:$G,3,FALSE))</f>
        <v>PORCION</v>
      </c>
      <c r="D1166" s="196">
        <f>+IF(ISERROR(VLOOKUP($B1166,Insumos!$C:$G,2,FALSE)),"",VLOOKUP($B1166,Insumos!$C:$G,2,FALSE))</f>
        <v>93080.62</v>
      </c>
      <c r="E1166" s="197">
        <f>+IF(ISERROR(VLOOKUP($B1166,Insumos!$C:$G,5,FALSE)),"",VLOOKUP($B1166,Insumos!$C:$G,5,FALSE))</f>
        <v>50</v>
      </c>
      <c r="F1166" s="195" t="str">
        <f>+IF(ISERROR(VLOOKUP($B1166,Insumos!$C:$G,4,FALSE)),"",VLOOKUP($B1166,Insumos!$C:$G,4,FALSE))</f>
        <v>PORCION</v>
      </c>
      <c r="G1166" s="470">
        <v>1.0</v>
      </c>
      <c r="H1166" s="196">
        <f t="shared" si="47"/>
        <v>1861.61</v>
      </c>
    </row>
    <row r="1167" ht="15.75" customHeight="1">
      <c r="A1167" s="53">
        <v>9.0</v>
      </c>
      <c r="B1167" s="195" t="s">
        <v>361</v>
      </c>
      <c r="C1167" s="195" t="str">
        <f>+IF(ISERROR(VLOOKUP($B1167,Insumos!$C:$G,3,FALSE)),"",VLOOKUP($B1167,Insumos!$C:$G,3,FALSE))</f>
        <v>PORCION</v>
      </c>
      <c r="D1167" s="196">
        <f>+IF(ISERROR(VLOOKUP($B1167,Insumos!$C:$G,2,FALSE)),"",VLOOKUP($B1167,Insumos!$C:$G,2,FALSE))</f>
        <v>45140.62</v>
      </c>
      <c r="E1167" s="197">
        <f>+IF(ISERROR(VLOOKUP($B1167,Insumos!$C:$G,5,FALSE)),"",VLOOKUP($B1167,Insumos!$C:$G,5,FALSE))</f>
        <v>55</v>
      </c>
      <c r="F1167" s="195" t="str">
        <f>+IF(ISERROR(VLOOKUP($B1167,Insumos!$C:$G,4,FALSE)),"",VLOOKUP($B1167,Insumos!$C:$G,4,FALSE))</f>
        <v>PORCION</v>
      </c>
      <c r="G1167" s="470"/>
      <c r="H1167" s="196">
        <f t="shared" si="47"/>
        <v>0</v>
      </c>
    </row>
    <row r="1168" ht="15.75" customHeight="1">
      <c r="A1168" s="53">
        <v>10.0</v>
      </c>
      <c r="B1168" s="55" t="s">
        <v>399</v>
      </c>
      <c r="C1168" s="55" t="str">
        <f>+IF(ISERROR(VLOOKUP($B1168,Insumos!$C:$G,3,FALSE)),"",VLOOKUP($B1168,Insumos!$C:$G,3,FALSE))</f>
        <v>PORCION</v>
      </c>
      <c r="D1168" s="56">
        <f>+IF(ISERROR(VLOOKUP($B1168,Insumos!$C:$G,2,FALSE)),"",VLOOKUP($B1168,Insumos!$C:$G,2,FALSE))</f>
        <v>55.81</v>
      </c>
      <c r="E1168" s="57">
        <f>+IF(ISERROR(VLOOKUP($B1168,Insumos!$C:$G,5,FALSE)),"",VLOOKUP($B1168,Insumos!$C:$G,5,FALSE))</f>
        <v>1</v>
      </c>
      <c r="F1168" s="55" t="str">
        <f>+IF(ISERROR(VLOOKUP($B1168,Insumos!$C:$G,4,FALSE)),"",VLOOKUP($B1168,Insumos!$C:$G,4,FALSE))</f>
        <v>PORCION</v>
      </c>
      <c r="G1168" s="147">
        <v>1.0</v>
      </c>
      <c r="H1168" s="56">
        <f t="shared" si="47"/>
        <v>55.81</v>
      </c>
    </row>
    <row r="1169" ht="15.75" customHeight="1">
      <c r="A1169" s="53">
        <v>11.0</v>
      </c>
      <c r="B1169" s="55" t="s">
        <v>401</v>
      </c>
      <c r="C1169" s="55" t="str">
        <f>+IF(ISERROR(VLOOKUP($B1169,Insumos!$C:$G,3,FALSE)),"",VLOOKUP($B1169,Insumos!$C:$G,3,FALSE))</f>
        <v>UNIDAD</v>
      </c>
      <c r="D1169" s="56">
        <f>+IF(ISERROR(VLOOKUP($B1169,Insumos!$C:$G,2,FALSE)),"",VLOOKUP($B1169,Insumos!$C:$G,2,FALSE))</f>
        <v>30</v>
      </c>
      <c r="E1169" s="57">
        <f>+IF(ISERROR(VLOOKUP($B1169,Insumos!$C:$G,5,FALSE)),"",VLOOKUP($B1169,Insumos!$C:$G,5,FALSE))</f>
        <v>1</v>
      </c>
      <c r="F1169" s="55" t="str">
        <f>+IF(ISERROR(VLOOKUP($B1169,Insumos!$C:$G,4,FALSE)),"",VLOOKUP($B1169,Insumos!$C:$G,4,FALSE))</f>
        <v>UNIDAD</v>
      </c>
      <c r="G1169" s="141">
        <v>1.0</v>
      </c>
      <c r="H1169" s="56">
        <f t="shared" si="47"/>
        <v>30</v>
      </c>
    </row>
    <row r="1170" ht="15.75" customHeight="1">
      <c r="A1170" s="53">
        <v>12.0</v>
      </c>
      <c r="B1170" s="55" t="s">
        <v>400</v>
      </c>
      <c r="C1170" s="55" t="str">
        <f>+IF(ISERROR(VLOOKUP($B1170,Insumos!$C:$G,3,FALSE)),"",VLOOKUP($B1170,Insumos!$C:$G,3,FALSE))</f>
        <v>UNIDAD</v>
      </c>
      <c r="D1170" s="56">
        <f>+IF(ISERROR(VLOOKUP($B1170,Insumos!$C:$G,2,FALSE)),"",VLOOKUP($B1170,Insumos!$C:$G,2,FALSE))</f>
        <v>330</v>
      </c>
      <c r="E1170" s="57">
        <f>+IF(ISERROR(VLOOKUP($B1170,Insumos!$C:$G,5,FALSE)),"",VLOOKUP($B1170,Insumos!$C:$G,5,FALSE))</f>
        <v>1</v>
      </c>
      <c r="F1170" s="55" t="str">
        <f>+IF(ISERROR(VLOOKUP($B1170,Insumos!$C:$G,4,FALSE)),"",VLOOKUP($B1170,Insumos!$C:$G,4,FALSE))</f>
        <v>UNIDAD</v>
      </c>
      <c r="G1170" s="141">
        <v>1.0</v>
      </c>
      <c r="H1170" s="56">
        <f t="shared" si="47"/>
        <v>330</v>
      </c>
    </row>
    <row r="1171" ht="15.75" customHeight="1">
      <c r="A1171" s="53">
        <v>13.0</v>
      </c>
      <c r="B1171" s="55" t="s">
        <v>435</v>
      </c>
      <c r="C1171" s="55" t="str">
        <f>+IF(ISERROR(VLOOKUP($B1171,Insumos!$C:$G,3,FALSE)),"",VLOOKUP($B1171,Insumos!$C:$G,3,FALSE))</f>
        <v>UNIDAD</v>
      </c>
      <c r="D1171" s="56">
        <f>+IF(ISERROR(VLOOKUP($B1171,Insumos!$C:$G,2,FALSE)),"",VLOOKUP($B1171,Insumos!$C:$G,2,FALSE))</f>
        <v>93</v>
      </c>
      <c r="E1171" s="57">
        <f>+IF(ISERROR(VLOOKUP($B1171,Insumos!$C:$G,5,FALSE)),"",VLOOKUP($B1171,Insumos!$C:$G,5,FALSE))</f>
        <v>1</v>
      </c>
      <c r="F1171" s="55" t="str">
        <f>+IF(ISERROR(VLOOKUP($B1171,Insumos!$C:$G,4,FALSE)),"",VLOOKUP($B1171,Insumos!$C:$G,4,FALSE))</f>
        <v>UNIDAD</v>
      </c>
      <c r="G1171" s="141">
        <v>1.0</v>
      </c>
      <c r="H1171" s="56">
        <f t="shared" si="47"/>
        <v>93</v>
      </c>
    </row>
    <row r="1172" ht="15.75" customHeight="1">
      <c r="A1172" s="53">
        <v>14.0</v>
      </c>
      <c r="B1172" s="55" t="s">
        <v>436</v>
      </c>
      <c r="C1172" s="55" t="str">
        <f>+IF(ISERROR(VLOOKUP($B1172,Insumos!$C:$G,3,FALSE)),"",VLOOKUP($B1172,Insumos!$C:$G,3,FALSE))</f>
        <v>UNIDAD</v>
      </c>
      <c r="D1172" s="56">
        <f>+IF(ISERROR(VLOOKUP($B1172,Insumos!$C:$G,2,FALSE)),"",VLOOKUP($B1172,Insumos!$C:$G,2,FALSE))</f>
        <v>44</v>
      </c>
      <c r="E1172" s="57">
        <f>+IF(ISERROR(VLOOKUP($B1172,Insumos!$C:$G,5,FALSE)),"",VLOOKUP($B1172,Insumos!$C:$G,5,FALSE))</f>
        <v>1</v>
      </c>
      <c r="F1172" s="55" t="str">
        <f>+IF(ISERROR(VLOOKUP($B1172,Insumos!$C:$G,4,FALSE)),"",VLOOKUP($B1172,Insumos!$C:$G,4,FALSE))</f>
        <v>UNIDAD</v>
      </c>
      <c r="G1172" s="141">
        <v>1.0</v>
      </c>
      <c r="H1172" s="56">
        <f t="shared" si="47"/>
        <v>44</v>
      </c>
    </row>
    <row r="1173" ht="15.75" customHeight="1">
      <c r="A1173" s="53">
        <v>15.0</v>
      </c>
      <c r="B1173" s="55" t="s">
        <v>315</v>
      </c>
      <c r="C1173" s="55" t="str">
        <f>+IF(ISERROR(VLOOKUP($B1173,Insumos!$C:$G,3,FALSE)),"",VLOOKUP($B1173,Insumos!$C:$G,3,FALSE))</f>
        <v>UNIDAD</v>
      </c>
      <c r="D1173" s="56">
        <f>+IF(ISERROR(VLOOKUP($B1173,Insumos!$C:$G,2,FALSE)),"",VLOOKUP($B1173,Insumos!$C:$G,2,FALSE))</f>
        <v>170</v>
      </c>
      <c r="E1173" s="57">
        <f>+IF(ISERROR(VLOOKUP($B1173,Insumos!$C:$G,5,FALSE)),"",VLOOKUP($B1173,Insumos!$C:$G,5,FALSE))</f>
        <v>1</v>
      </c>
      <c r="F1173" s="55" t="str">
        <f>+IF(ISERROR(VLOOKUP($B1173,Insumos!$C:$G,4,FALSE)),"",VLOOKUP($B1173,Insumos!$C:$G,4,FALSE))</f>
        <v>UNIDAD</v>
      </c>
      <c r="G1173" s="141">
        <v>1.0</v>
      </c>
      <c r="H1173" s="56">
        <f t="shared" si="47"/>
        <v>170</v>
      </c>
    </row>
    <row r="1174" ht="15.75" customHeight="1">
      <c r="A1174" s="53">
        <v>16.0</v>
      </c>
      <c r="B1174" s="55" t="s">
        <v>410</v>
      </c>
      <c r="C1174" s="55" t="str">
        <f>+IF(ISERROR(VLOOKUP($B1174,Insumos!$C:$G,3,FALSE)),"",VLOOKUP($B1174,Insumos!$C:$G,3,FALSE))</f>
        <v>UNIDAD</v>
      </c>
      <c r="D1174" s="56">
        <f>+IF(ISERROR(VLOOKUP($B1174,Insumos!$C:$G,2,FALSE)),"",VLOOKUP($B1174,Insumos!$C:$G,2,FALSE))</f>
        <v>25</v>
      </c>
      <c r="E1174" s="57">
        <f>+IF(ISERROR(VLOOKUP($B1174,Insumos!$C:$G,5,FALSE)),"",VLOOKUP($B1174,Insumos!$C:$G,5,FALSE))</f>
        <v>1</v>
      </c>
      <c r="F1174" s="55" t="str">
        <f>+IF(ISERROR(VLOOKUP($B1174,Insumos!$C:$G,4,FALSE)),"",VLOOKUP($B1174,Insumos!$C:$G,4,FALSE))</f>
        <v>UNIDAD</v>
      </c>
      <c r="G1174" s="141">
        <v>2.0</v>
      </c>
      <c r="H1174" s="56">
        <f t="shared" si="47"/>
        <v>50</v>
      </c>
    </row>
    <row r="1175" ht="15.75" customHeight="1">
      <c r="A1175" s="42"/>
      <c r="B1175" s="140"/>
      <c r="C1175" s="41"/>
      <c r="D1175" s="44"/>
      <c r="E1175" s="45"/>
      <c r="F1175" s="41"/>
      <c r="G1175" s="67" t="s">
        <v>566</v>
      </c>
      <c r="H1175" s="68">
        <f>+SUM(H1159:H1174)</f>
        <v>3572.98</v>
      </c>
    </row>
    <row r="1176" ht="15.75" customHeight="1">
      <c r="A1176" s="42"/>
      <c r="B1176" s="140"/>
      <c r="C1176" s="41"/>
      <c r="D1176" s="44"/>
      <c r="E1176" s="45"/>
      <c r="F1176" s="41"/>
      <c r="G1176" s="67" t="s">
        <v>569</v>
      </c>
      <c r="H1176" s="142">
        <f>+H1175/10</f>
        <v>357.298</v>
      </c>
    </row>
    <row r="1177" ht="15.75" customHeight="1">
      <c r="A1177" s="42"/>
      <c r="B1177" s="140"/>
      <c r="C1177" s="41"/>
      <c r="D1177" s="44"/>
      <c r="E1177" s="45"/>
      <c r="F1177" s="41"/>
      <c r="G1177" s="67" t="s">
        <v>570</v>
      </c>
      <c r="H1177" s="143">
        <f>(H1175+H1176)*1.19</f>
        <v>4677.03082</v>
      </c>
    </row>
    <row r="1178" ht="15.75" customHeight="1">
      <c r="A1178" s="42"/>
      <c r="B1178" s="140"/>
      <c r="C1178" s="41"/>
      <c r="D1178" s="44"/>
      <c r="E1178" s="45"/>
      <c r="F1178" s="41"/>
      <c r="G1178" s="67" t="s">
        <v>571</v>
      </c>
      <c r="H1178" s="144">
        <f>+H1177/H1179</f>
        <v>0.2926802766</v>
      </c>
    </row>
    <row r="1179" ht="15.75" customHeight="1">
      <c r="A1179" s="42"/>
      <c r="B1179" s="140"/>
      <c r="C1179" s="41"/>
      <c r="D1179" s="44"/>
      <c r="E1179" s="45"/>
      <c r="F1179" s="41"/>
      <c r="G1179" s="67" t="s">
        <v>572</v>
      </c>
      <c r="H1179" s="145">
        <f>SUM(13990+1990)</f>
        <v>15980</v>
      </c>
    </row>
    <row r="1180" ht="15.75" customHeight="1">
      <c r="B1180" s="473"/>
    </row>
    <row r="1181" ht="15.75" customHeight="1">
      <c r="B1181" s="473"/>
    </row>
    <row r="1182" ht="15.75" customHeight="1">
      <c r="A1182" s="138" t="s">
        <v>562</v>
      </c>
      <c r="B1182" s="139" t="s">
        <v>1197</v>
      </c>
      <c r="C1182" s="34"/>
      <c r="D1182" s="35"/>
      <c r="E1182" s="36"/>
      <c r="F1182" s="37"/>
      <c r="G1182" s="38"/>
      <c r="H1182" s="35"/>
    </row>
    <row r="1183" ht="15.75" customHeight="1">
      <c r="A1183" s="42"/>
      <c r="B1183" s="140"/>
      <c r="C1183" s="42"/>
      <c r="D1183" s="44"/>
      <c r="E1183" s="45"/>
      <c r="F1183" s="42"/>
      <c r="G1183" s="46"/>
      <c r="H1183" s="44"/>
    </row>
    <row r="1184" ht="15.75" customHeight="1">
      <c r="A1184" s="48" t="s">
        <v>476</v>
      </c>
      <c r="B1184" s="48" t="s">
        <v>477</v>
      </c>
      <c r="C1184" s="48" t="s">
        <v>478</v>
      </c>
      <c r="D1184" s="49" t="s">
        <v>564</v>
      </c>
      <c r="E1184" s="50" t="s">
        <v>10</v>
      </c>
      <c r="F1184" s="48" t="s">
        <v>480</v>
      </c>
      <c r="G1184" s="51" t="s">
        <v>481</v>
      </c>
      <c r="H1184" s="49" t="s">
        <v>565</v>
      </c>
    </row>
    <row r="1185" ht="15.75" customHeight="1">
      <c r="A1185" s="53">
        <v>1.0</v>
      </c>
      <c r="B1185" s="55" t="s">
        <v>168</v>
      </c>
      <c r="C1185" s="55" t="str">
        <f>+IF(ISERROR(VLOOKUP($B1185,Insumos!$C:$G,3,FALSE)),"",VLOOKUP($B1185,Insumos!$C:$G,3,FALSE))</f>
        <v>GRAMOS</v>
      </c>
      <c r="D1185" s="56">
        <f>+IF(ISERROR(VLOOKUP($B1185,Insumos!$C:$G,2,FALSE)),"",VLOOKUP($B1185,Insumos!$C:$G,2,FALSE))</f>
        <v>1681</v>
      </c>
      <c r="E1185" s="57">
        <f>+IF(ISERROR(VLOOKUP($B1185,Insumos!$C:$G,5,FALSE)),"",VLOOKUP($B1185,Insumos!$C:$G,5,FALSE))</f>
        <v>800</v>
      </c>
      <c r="F1185" s="55" t="str">
        <f>+IF(ISERROR(VLOOKUP($B1185,Insumos!$C:$G,4,FALSE)),"",VLOOKUP($B1185,Insumos!$C:$G,4,FALSE))</f>
        <v>GRAMOS</v>
      </c>
      <c r="G1185" s="141">
        <v>60.0</v>
      </c>
      <c r="H1185" s="56">
        <f t="shared" ref="H1185:H1200" si="48">IF(ISERROR(ROUND(+D1185/E1185*G1185,2)),0,ROUND(+D1185/E1185*G1185,2))</f>
        <v>126.08</v>
      </c>
    </row>
    <row r="1186" ht="15.75" customHeight="1">
      <c r="A1186" s="53">
        <v>2.0</v>
      </c>
      <c r="B1186" s="55" t="s">
        <v>265</v>
      </c>
      <c r="C1186" s="55" t="str">
        <f>+IF(ISERROR(VLOOKUP($B1186,Insumos!$C:$G,3,FALSE)),"",VLOOKUP($B1186,Insumos!$C:$G,3,FALSE))</f>
        <v>GRAMOS</v>
      </c>
      <c r="D1186" s="56">
        <f>+IF(ISERROR(VLOOKUP($B1186,Insumos!$C:$G,2,FALSE)),"",VLOOKUP($B1186,Insumos!$C:$G,2,FALSE))</f>
        <v>5866</v>
      </c>
      <c r="E1186" s="57">
        <f>+IF(ISERROR(VLOOKUP($B1186,Insumos!$C:$G,5,FALSE)),"",VLOOKUP($B1186,Insumos!$C:$G,5,FALSE))</f>
        <v>1000</v>
      </c>
      <c r="F1186" s="55" t="str">
        <f>+IF(ISERROR(VLOOKUP($B1186,Insumos!$C:$G,4,FALSE)),"",VLOOKUP($B1186,Insumos!$C:$G,4,FALSE))</f>
        <v>GRAMOS</v>
      </c>
      <c r="G1186" s="141">
        <v>50.0</v>
      </c>
      <c r="H1186" s="56">
        <f t="shared" si="48"/>
        <v>293.3</v>
      </c>
    </row>
    <row r="1187" ht="15.75" customHeight="1">
      <c r="A1187" s="53">
        <v>3.0</v>
      </c>
      <c r="B1187" s="55" t="s">
        <v>98</v>
      </c>
      <c r="C1187" s="55" t="str">
        <f>+IF(ISERROR(VLOOKUP($B1187,Insumos!$C:$G,3,FALSE)),"",VLOOKUP($B1187,Insumos!$C:$G,3,FALSE))</f>
        <v>GRAMOS</v>
      </c>
      <c r="D1187" s="56">
        <f>+IF(ISERROR(VLOOKUP($B1187,Insumos!$C:$G,2,FALSE)),"",VLOOKUP($B1187,Insumos!$C:$G,2,FALSE))</f>
        <v>3361</v>
      </c>
      <c r="E1187" s="57">
        <f>+IF(ISERROR(VLOOKUP($B1187,Insumos!$C:$G,5,FALSE)),"",VLOOKUP($B1187,Insumos!$C:$G,5,FALSE))</f>
        <v>1000</v>
      </c>
      <c r="F1187" s="55" t="str">
        <f>+IF(ISERROR(VLOOKUP($B1187,Insumos!$C:$G,4,FALSE)),"",VLOOKUP($B1187,Insumos!$C:$G,4,FALSE))</f>
        <v>GRAMOS</v>
      </c>
      <c r="G1187" s="141">
        <v>20.0</v>
      </c>
      <c r="H1187" s="56">
        <f t="shared" si="48"/>
        <v>67.22</v>
      </c>
    </row>
    <row r="1188" ht="15.75" customHeight="1">
      <c r="A1188" s="53">
        <v>4.0</v>
      </c>
      <c r="B1188" s="55" t="s">
        <v>100</v>
      </c>
      <c r="C1188" s="55" t="str">
        <f>+IF(ISERROR(VLOOKUP($B1188,Insumos!$C:$G,3,FALSE)),"",VLOOKUP($B1188,Insumos!$C:$G,3,FALSE))</f>
        <v>GRAMOS</v>
      </c>
      <c r="D1188" s="56">
        <f>+IF(ISERROR(VLOOKUP($B1188,Insumos!$C:$G,2,FALSE)),"",VLOOKUP($B1188,Insumos!$C:$G,2,FALSE))</f>
        <v>2900</v>
      </c>
      <c r="E1188" s="57">
        <f>+IF(ISERROR(VLOOKUP($B1188,Insumos!$C:$G,5,FALSE)),"",VLOOKUP($B1188,Insumos!$C:$G,5,FALSE))</f>
        <v>1000</v>
      </c>
      <c r="F1188" s="55" t="str">
        <f>+IF(ISERROR(VLOOKUP($B1188,Insumos!$C:$G,4,FALSE)),"",VLOOKUP($B1188,Insumos!$C:$G,4,FALSE))</f>
        <v>GRAMOS</v>
      </c>
      <c r="G1188" s="141">
        <v>15.0</v>
      </c>
      <c r="H1188" s="56">
        <f t="shared" si="48"/>
        <v>43.5</v>
      </c>
    </row>
    <row r="1189" ht="15.75" customHeight="1">
      <c r="A1189" s="53">
        <v>5.0</v>
      </c>
      <c r="B1189" s="55" t="s">
        <v>383</v>
      </c>
      <c r="C1189" s="55" t="str">
        <f>+IF(ISERROR(VLOOKUP($B1189,Insumos!$C:$G,3,FALSE)),"",VLOOKUP($B1189,Insumos!$C:$G,3,FALSE))</f>
        <v>GRAMOS</v>
      </c>
      <c r="D1189" s="56">
        <f>+IF(ISERROR(VLOOKUP($B1189,Insumos!$C:$G,2,FALSE)),"",VLOOKUP($B1189,Insumos!$C:$G,2,FALSE))</f>
        <v>5790</v>
      </c>
      <c r="E1189" s="57">
        <f>+IF(ISERROR(VLOOKUP($B1189,Insumos!$C:$G,5,FALSE)),"",VLOOKUP($B1189,Insumos!$C:$G,5,FALSE))</f>
        <v>3000</v>
      </c>
      <c r="F1189" s="55" t="str">
        <f>+IF(ISERROR(VLOOKUP($B1189,Insumos!$C:$G,4,FALSE)),"",VLOOKUP($B1189,Insumos!$C:$G,4,FALSE))</f>
        <v>GRAMOS</v>
      </c>
      <c r="G1189" s="141">
        <v>15.0</v>
      </c>
      <c r="H1189" s="56">
        <f t="shared" si="48"/>
        <v>28.95</v>
      </c>
    </row>
    <row r="1190" ht="15.75" customHeight="1">
      <c r="A1190" s="53">
        <v>6.0</v>
      </c>
      <c r="B1190" s="55" t="s">
        <v>115</v>
      </c>
      <c r="C1190" s="55" t="str">
        <f>+IF(ISERROR(VLOOKUP($B1190,Insumos!$C:$G,3,FALSE)),"",VLOOKUP($B1190,Insumos!$C:$G,3,FALSE))</f>
        <v>GRAMOS</v>
      </c>
      <c r="D1190" s="56">
        <f>+IF(ISERROR(VLOOKUP($B1190,Insumos!$C:$G,2,FALSE)),"",VLOOKUP($B1190,Insumos!$C:$G,2,FALSE))</f>
        <v>2941.176471</v>
      </c>
      <c r="E1190" s="57">
        <f>+IF(ISERROR(VLOOKUP($B1190,Insumos!$C:$G,5,FALSE)),"",VLOOKUP($B1190,Insumos!$C:$G,5,FALSE))</f>
        <v>500</v>
      </c>
      <c r="F1190" s="55" t="str">
        <f>+IF(ISERROR(VLOOKUP($B1190,Insumos!$C:$G,4,FALSE)),"",VLOOKUP($B1190,Insumos!$C:$G,4,FALSE))</f>
        <v>GRAMOS</v>
      </c>
      <c r="G1190" s="141">
        <v>0.5</v>
      </c>
      <c r="H1190" s="56">
        <f t="shared" si="48"/>
        <v>2.94</v>
      </c>
    </row>
    <row r="1191" ht="15.75" customHeight="1">
      <c r="A1191" s="53">
        <v>7.0</v>
      </c>
      <c r="B1191" s="467" t="s">
        <v>373</v>
      </c>
      <c r="C1191" s="55" t="str">
        <f>+IF(ISERROR(VLOOKUP($B1191,Insumos!$C:$G,3,FALSE)),"",VLOOKUP($B1191,Insumos!$C:$G,3,FALSE))</f>
        <v>PORCION</v>
      </c>
      <c r="D1191" s="56">
        <f>+IF(ISERROR(VLOOKUP($B1191,Insumos!$C:$G,2,FALSE)),"",VLOOKUP($B1191,Insumos!$C:$G,2,FALSE))</f>
        <v>909.14</v>
      </c>
      <c r="E1191" s="57">
        <f>+IF(ISERROR(VLOOKUP($B1191,Insumos!$C:$G,5,FALSE)),"",VLOOKUP($B1191,Insumos!$C:$G,5,FALSE))</f>
        <v>1</v>
      </c>
      <c r="F1191" s="55" t="str">
        <f>+IF(ISERROR(VLOOKUP($B1191,Insumos!$C:$G,4,FALSE)),"",VLOOKUP($B1191,Insumos!$C:$G,4,FALSE))</f>
        <v>PORCION</v>
      </c>
      <c r="G1191" s="141">
        <v>1.0</v>
      </c>
      <c r="H1191" s="56">
        <f t="shared" si="48"/>
        <v>909.14</v>
      </c>
    </row>
    <row r="1192" ht="15.75" customHeight="1">
      <c r="A1192" s="53">
        <v>8.0</v>
      </c>
      <c r="B1192" s="195" t="s">
        <v>363</v>
      </c>
      <c r="C1192" s="195" t="str">
        <f>+IF(ISERROR(VLOOKUP($B1192,Insumos!$C:$G,3,FALSE)),"",VLOOKUP($B1192,Insumos!$C:$G,3,FALSE))</f>
        <v>PORCION</v>
      </c>
      <c r="D1192" s="196">
        <f>+IF(ISERROR(VLOOKUP($B1192,Insumos!$C:$G,2,FALSE)),"",VLOOKUP($B1192,Insumos!$C:$G,2,FALSE))</f>
        <v>93080.62</v>
      </c>
      <c r="E1192" s="197">
        <f>+IF(ISERROR(VLOOKUP($B1192,Insumos!$C:$G,5,FALSE)),"",VLOOKUP($B1192,Insumos!$C:$G,5,FALSE))</f>
        <v>50</v>
      </c>
      <c r="F1192" s="195" t="str">
        <f>+IF(ISERROR(VLOOKUP($B1192,Insumos!$C:$G,4,FALSE)),"",VLOOKUP($B1192,Insumos!$C:$G,4,FALSE))</f>
        <v>PORCION</v>
      </c>
      <c r="G1192" s="470">
        <v>1.0</v>
      </c>
      <c r="H1192" s="196">
        <f t="shared" si="48"/>
        <v>1861.61</v>
      </c>
    </row>
    <row r="1193" ht="15.75" customHeight="1">
      <c r="A1193" s="53">
        <v>9.0</v>
      </c>
      <c r="B1193" s="195" t="s">
        <v>361</v>
      </c>
      <c r="C1193" s="195" t="str">
        <f>+IF(ISERROR(VLOOKUP($B1193,Insumos!$C:$G,3,FALSE)),"",VLOOKUP($B1193,Insumos!$C:$G,3,FALSE))</f>
        <v>PORCION</v>
      </c>
      <c r="D1193" s="196">
        <f>+IF(ISERROR(VLOOKUP($B1193,Insumos!$C:$G,2,FALSE)),"",VLOOKUP($B1193,Insumos!$C:$G,2,FALSE))</f>
        <v>45140.62</v>
      </c>
      <c r="E1193" s="197">
        <f>+IF(ISERROR(VLOOKUP($B1193,Insumos!$C:$G,5,FALSE)),"",VLOOKUP($B1193,Insumos!$C:$G,5,FALSE))</f>
        <v>55</v>
      </c>
      <c r="F1193" s="195" t="str">
        <f>+IF(ISERROR(VLOOKUP($B1193,Insumos!$C:$G,4,FALSE)),"",VLOOKUP($B1193,Insumos!$C:$G,4,FALSE))</f>
        <v>PORCION</v>
      </c>
      <c r="G1193" s="470"/>
      <c r="H1193" s="196">
        <f t="shared" si="48"/>
        <v>0</v>
      </c>
    </row>
    <row r="1194" ht="15.75" customHeight="1">
      <c r="A1194" s="53">
        <v>10.0</v>
      </c>
      <c r="B1194" s="55" t="s">
        <v>399</v>
      </c>
      <c r="C1194" s="55" t="str">
        <f>+IF(ISERROR(VLOOKUP($B1194,Insumos!$C:$G,3,FALSE)),"",VLOOKUP($B1194,Insumos!$C:$G,3,FALSE))</f>
        <v>PORCION</v>
      </c>
      <c r="D1194" s="56">
        <f>+IF(ISERROR(VLOOKUP($B1194,Insumos!$C:$G,2,FALSE)),"",VLOOKUP($B1194,Insumos!$C:$G,2,FALSE))</f>
        <v>55.81</v>
      </c>
      <c r="E1194" s="57">
        <f>+IF(ISERROR(VLOOKUP($B1194,Insumos!$C:$G,5,FALSE)),"",VLOOKUP($B1194,Insumos!$C:$G,5,FALSE))</f>
        <v>1</v>
      </c>
      <c r="F1194" s="55" t="str">
        <f>+IF(ISERROR(VLOOKUP($B1194,Insumos!$C:$G,4,FALSE)),"",VLOOKUP($B1194,Insumos!$C:$G,4,FALSE))</f>
        <v>PORCION</v>
      </c>
      <c r="G1194" s="147">
        <v>1.0</v>
      </c>
      <c r="H1194" s="56">
        <f t="shared" si="48"/>
        <v>55.81</v>
      </c>
    </row>
    <row r="1195" ht="15.75" customHeight="1">
      <c r="A1195" s="53">
        <v>11.0</v>
      </c>
      <c r="B1195" s="55" t="s">
        <v>401</v>
      </c>
      <c r="C1195" s="55" t="str">
        <f>+IF(ISERROR(VLOOKUP($B1195,Insumos!$C:$G,3,FALSE)),"",VLOOKUP($B1195,Insumos!$C:$G,3,FALSE))</f>
        <v>UNIDAD</v>
      </c>
      <c r="D1195" s="56">
        <f>+IF(ISERROR(VLOOKUP($B1195,Insumos!$C:$G,2,FALSE)),"",VLOOKUP($B1195,Insumos!$C:$G,2,FALSE))</f>
        <v>30</v>
      </c>
      <c r="E1195" s="57">
        <f>+IF(ISERROR(VLOOKUP($B1195,Insumos!$C:$G,5,FALSE)),"",VLOOKUP($B1195,Insumos!$C:$G,5,FALSE))</f>
        <v>1</v>
      </c>
      <c r="F1195" s="55" t="str">
        <f>+IF(ISERROR(VLOOKUP($B1195,Insumos!$C:$G,4,FALSE)),"",VLOOKUP($B1195,Insumos!$C:$G,4,FALSE))</f>
        <v>UNIDAD</v>
      </c>
      <c r="G1195" s="141">
        <v>1.0</v>
      </c>
      <c r="H1195" s="56">
        <f t="shared" si="48"/>
        <v>30</v>
      </c>
    </row>
    <row r="1196" ht="15.75" customHeight="1">
      <c r="A1196" s="53">
        <v>12.0</v>
      </c>
      <c r="B1196" s="55" t="s">
        <v>400</v>
      </c>
      <c r="C1196" s="55" t="str">
        <f>+IF(ISERROR(VLOOKUP($B1196,Insumos!$C:$G,3,FALSE)),"",VLOOKUP($B1196,Insumos!$C:$G,3,FALSE))</f>
        <v>UNIDAD</v>
      </c>
      <c r="D1196" s="56">
        <f>+IF(ISERROR(VLOOKUP($B1196,Insumos!$C:$G,2,FALSE)),"",VLOOKUP($B1196,Insumos!$C:$G,2,FALSE))</f>
        <v>330</v>
      </c>
      <c r="E1196" s="57">
        <f>+IF(ISERROR(VLOOKUP($B1196,Insumos!$C:$G,5,FALSE)),"",VLOOKUP($B1196,Insumos!$C:$G,5,FALSE))</f>
        <v>1</v>
      </c>
      <c r="F1196" s="55" t="str">
        <f>+IF(ISERROR(VLOOKUP($B1196,Insumos!$C:$G,4,FALSE)),"",VLOOKUP($B1196,Insumos!$C:$G,4,FALSE))</f>
        <v>UNIDAD</v>
      </c>
      <c r="G1196" s="141">
        <v>1.0</v>
      </c>
      <c r="H1196" s="56">
        <f t="shared" si="48"/>
        <v>330</v>
      </c>
    </row>
    <row r="1197" ht="15.75" customHeight="1">
      <c r="A1197" s="53">
        <v>13.0</v>
      </c>
      <c r="B1197" s="55" t="s">
        <v>435</v>
      </c>
      <c r="C1197" s="55" t="str">
        <f>+IF(ISERROR(VLOOKUP($B1197,Insumos!$C:$G,3,FALSE)),"",VLOOKUP($B1197,Insumos!$C:$G,3,FALSE))</f>
        <v>UNIDAD</v>
      </c>
      <c r="D1197" s="56">
        <f>+IF(ISERROR(VLOOKUP($B1197,Insumos!$C:$G,2,FALSE)),"",VLOOKUP($B1197,Insumos!$C:$G,2,FALSE))</f>
        <v>93</v>
      </c>
      <c r="E1197" s="57">
        <f>+IF(ISERROR(VLOOKUP($B1197,Insumos!$C:$G,5,FALSE)),"",VLOOKUP($B1197,Insumos!$C:$G,5,FALSE))</f>
        <v>1</v>
      </c>
      <c r="F1197" s="55" t="str">
        <f>+IF(ISERROR(VLOOKUP($B1197,Insumos!$C:$G,4,FALSE)),"",VLOOKUP($B1197,Insumos!$C:$G,4,FALSE))</f>
        <v>UNIDAD</v>
      </c>
      <c r="G1197" s="141">
        <v>1.0</v>
      </c>
      <c r="H1197" s="56">
        <f t="shared" si="48"/>
        <v>93</v>
      </c>
    </row>
    <row r="1198" ht="15.75" customHeight="1">
      <c r="A1198" s="53">
        <v>14.0</v>
      </c>
      <c r="B1198" s="55" t="s">
        <v>436</v>
      </c>
      <c r="C1198" s="55" t="str">
        <f>+IF(ISERROR(VLOOKUP($B1198,Insumos!$C:$G,3,FALSE)),"",VLOOKUP($B1198,Insumos!$C:$G,3,FALSE))</f>
        <v>UNIDAD</v>
      </c>
      <c r="D1198" s="56">
        <f>+IF(ISERROR(VLOOKUP($B1198,Insumos!$C:$G,2,FALSE)),"",VLOOKUP($B1198,Insumos!$C:$G,2,FALSE))</f>
        <v>44</v>
      </c>
      <c r="E1198" s="57">
        <f>+IF(ISERROR(VLOOKUP($B1198,Insumos!$C:$G,5,FALSE)),"",VLOOKUP($B1198,Insumos!$C:$G,5,FALSE))</f>
        <v>1</v>
      </c>
      <c r="F1198" s="55" t="str">
        <f>+IF(ISERROR(VLOOKUP($B1198,Insumos!$C:$G,4,FALSE)),"",VLOOKUP($B1198,Insumos!$C:$G,4,FALSE))</f>
        <v>UNIDAD</v>
      </c>
      <c r="G1198" s="141">
        <v>1.0</v>
      </c>
      <c r="H1198" s="56">
        <f t="shared" si="48"/>
        <v>44</v>
      </c>
    </row>
    <row r="1199" ht="15.75" customHeight="1">
      <c r="A1199" s="53">
        <v>15.0</v>
      </c>
      <c r="B1199" s="55" t="s">
        <v>315</v>
      </c>
      <c r="C1199" s="55" t="str">
        <f>+IF(ISERROR(VLOOKUP($B1199,Insumos!$C:$G,3,FALSE)),"",VLOOKUP($B1199,Insumos!$C:$G,3,FALSE))</f>
        <v>UNIDAD</v>
      </c>
      <c r="D1199" s="56">
        <f>+IF(ISERROR(VLOOKUP($B1199,Insumos!$C:$G,2,FALSE)),"",VLOOKUP($B1199,Insumos!$C:$G,2,FALSE))</f>
        <v>170</v>
      </c>
      <c r="E1199" s="57">
        <f>+IF(ISERROR(VLOOKUP($B1199,Insumos!$C:$G,5,FALSE)),"",VLOOKUP($B1199,Insumos!$C:$G,5,FALSE))</f>
        <v>1</v>
      </c>
      <c r="F1199" s="55" t="str">
        <f>+IF(ISERROR(VLOOKUP($B1199,Insumos!$C:$G,4,FALSE)),"",VLOOKUP($B1199,Insumos!$C:$G,4,FALSE))</f>
        <v>UNIDAD</v>
      </c>
      <c r="G1199" s="141">
        <v>1.0</v>
      </c>
      <c r="H1199" s="56">
        <f t="shared" si="48"/>
        <v>170</v>
      </c>
    </row>
    <row r="1200" ht="15.75" customHeight="1">
      <c r="A1200" s="53">
        <v>16.0</v>
      </c>
      <c r="B1200" s="55" t="s">
        <v>410</v>
      </c>
      <c r="C1200" s="55" t="str">
        <f>+IF(ISERROR(VLOOKUP($B1200,Insumos!$C:$G,3,FALSE)),"",VLOOKUP($B1200,Insumos!$C:$G,3,FALSE))</f>
        <v>UNIDAD</v>
      </c>
      <c r="D1200" s="56">
        <f>+IF(ISERROR(VLOOKUP($B1200,Insumos!$C:$G,2,FALSE)),"",VLOOKUP($B1200,Insumos!$C:$G,2,FALSE))</f>
        <v>25</v>
      </c>
      <c r="E1200" s="57">
        <f>+IF(ISERROR(VLOOKUP($B1200,Insumos!$C:$G,5,FALSE)),"",VLOOKUP($B1200,Insumos!$C:$G,5,FALSE))</f>
        <v>1</v>
      </c>
      <c r="F1200" s="55" t="str">
        <f>+IF(ISERROR(VLOOKUP($B1200,Insumos!$C:$G,4,FALSE)),"",VLOOKUP($B1200,Insumos!$C:$G,4,FALSE))</f>
        <v>UNIDAD</v>
      </c>
      <c r="G1200" s="141">
        <v>2.0</v>
      </c>
      <c r="H1200" s="56">
        <f t="shared" si="48"/>
        <v>50</v>
      </c>
    </row>
    <row r="1201" ht="15.75" customHeight="1">
      <c r="A1201" s="42"/>
      <c r="B1201" s="140"/>
      <c r="C1201" s="41"/>
      <c r="D1201" s="44"/>
      <c r="E1201" s="45"/>
      <c r="F1201" s="41"/>
      <c r="G1201" s="67" t="s">
        <v>566</v>
      </c>
      <c r="H1201" s="68">
        <f>+SUM(H1185:H1200)</f>
        <v>4105.55</v>
      </c>
    </row>
    <row r="1202" ht="15.75" customHeight="1">
      <c r="A1202" s="42"/>
      <c r="B1202" s="140"/>
      <c r="C1202" s="41"/>
      <c r="D1202" s="44"/>
      <c r="E1202" s="45"/>
      <c r="F1202" s="41"/>
      <c r="G1202" s="67" t="s">
        <v>569</v>
      </c>
      <c r="H1202" s="142">
        <f>+H1201/10</f>
        <v>410.555</v>
      </c>
    </row>
    <row r="1203" ht="15.75" customHeight="1">
      <c r="A1203" s="42"/>
      <c r="B1203" s="140"/>
      <c r="C1203" s="41"/>
      <c r="D1203" s="44"/>
      <c r="E1203" s="45"/>
      <c r="F1203" s="41"/>
      <c r="G1203" s="67" t="s">
        <v>570</v>
      </c>
      <c r="H1203" s="143">
        <f>(H1201+H1202)*1.19</f>
        <v>5374.16495</v>
      </c>
    </row>
    <row r="1204" ht="15.75" customHeight="1">
      <c r="A1204" s="42"/>
      <c r="B1204" s="140"/>
      <c r="C1204" s="41"/>
      <c r="D1204" s="44"/>
      <c r="E1204" s="45"/>
      <c r="F1204" s="41"/>
      <c r="G1204" s="67" t="s">
        <v>571</v>
      </c>
      <c r="H1204" s="144">
        <f>+H1203/H1205</f>
        <v>0.3164997026</v>
      </c>
    </row>
    <row r="1205" ht="15.75" customHeight="1">
      <c r="A1205" s="42"/>
      <c r="B1205" s="140"/>
      <c r="C1205" s="41"/>
      <c r="D1205" s="44"/>
      <c r="E1205" s="45"/>
      <c r="F1205" s="41"/>
      <c r="G1205" s="67" t="s">
        <v>572</v>
      </c>
      <c r="H1205" s="145">
        <f>SUM(13990+2990)</f>
        <v>16980</v>
      </c>
    </row>
    <row r="1206" ht="15.75" customHeight="1">
      <c r="B1206" s="473"/>
    </row>
    <row r="1207" ht="15.75" customHeight="1">
      <c r="B1207" s="473"/>
    </row>
    <row r="1208" ht="15.75" customHeight="1">
      <c r="A1208" s="138" t="s">
        <v>562</v>
      </c>
      <c r="B1208" s="139" t="s">
        <v>1198</v>
      </c>
      <c r="C1208" s="34"/>
      <c r="D1208" s="35"/>
      <c r="E1208" s="36"/>
      <c r="F1208" s="37"/>
      <c r="G1208" s="38"/>
      <c r="H1208" s="35"/>
    </row>
    <row r="1209" ht="15.75" customHeight="1">
      <c r="A1209" s="42"/>
      <c r="B1209" s="140"/>
      <c r="C1209" s="42"/>
      <c r="D1209" s="44"/>
      <c r="E1209" s="45"/>
      <c r="F1209" s="42"/>
      <c r="G1209" s="46"/>
      <c r="H1209" s="44"/>
    </row>
    <row r="1210" ht="15.75" customHeight="1">
      <c r="A1210" s="48" t="s">
        <v>476</v>
      </c>
      <c r="B1210" s="48" t="s">
        <v>477</v>
      </c>
      <c r="C1210" s="48" t="s">
        <v>478</v>
      </c>
      <c r="D1210" s="49" t="s">
        <v>564</v>
      </c>
      <c r="E1210" s="50" t="s">
        <v>10</v>
      </c>
      <c r="F1210" s="48" t="s">
        <v>480</v>
      </c>
      <c r="G1210" s="51" t="s">
        <v>481</v>
      </c>
      <c r="H1210" s="49" t="s">
        <v>565</v>
      </c>
    </row>
    <row r="1211" ht="15.75" customHeight="1">
      <c r="A1211" s="53">
        <v>1.0</v>
      </c>
      <c r="B1211" s="55" t="s">
        <v>168</v>
      </c>
      <c r="C1211" s="55" t="str">
        <f>+IF(ISERROR(VLOOKUP($B1211,Insumos!$C:$G,3,FALSE)),"",VLOOKUP($B1211,Insumos!$C:$G,3,FALSE))</f>
        <v>GRAMOS</v>
      </c>
      <c r="D1211" s="56">
        <f>+IF(ISERROR(VLOOKUP($B1211,Insumos!$C:$G,2,FALSE)),"",VLOOKUP($B1211,Insumos!$C:$G,2,FALSE))</f>
        <v>1681</v>
      </c>
      <c r="E1211" s="57">
        <f>+IF(ISERROR(VLOOKUP($B1211,Insumos!$C:$G,5,FALSE)),"",VLOOKUP($B1211,Insumos!$C:$G,5,FALSE))</f>
        <v>800</v>
      </c>
      <c r="F1211" s="55" t="str">
        <f>+IF(ISERROR(VLOOKUP($B1211,Insumos!$C:$G,4,FALSE)),"",VLOOKUP($B1211,Insumos!$C:$G,4,FALSE))</f>
        <v>GRAMOS</v>
      </c>
      <c r="G1211" s="141">
        <v>60.0</v>
      </c>
      <c r="H1211" s="56">
        <f t="shared" ref="H1211:H1222" si="49">IF(ISERROR(ROUND(+D1211/E1211*G1211,2)),0,ROUND(+D1211/E1211*G1211,2))</f>
        <v>126.08</v>
      </c>
    </row>
    <row r="1212" ht="15.75" customHeight="1">
      <c r="A1212" s="53">
        <v>2.0</v>
      </c>
      <c r="B1212" s="55" t="s">
        <v>408</v>
      </c>
      <c r="C1212" s="55" t="str">
        <f>+IF(ISERROR(VLOOKUP($B1212,Insumos!$C:$G,3,FALSE)),"",VLOOKUP($B1212,Insumos!$C:$G,3,FALSE))</f>
        <v>GRAMOS</v>
      </c>
      <c r="D1212" s="56">
        <f>+IF(ISERROR(VLOOKUP($B1212,Insumos!$C:$G,2,FALSE)),"",VLOOKUP($B1212,Insumos!$C:$G,2,FALSE))</f>
        <v>969.8</v>
      </c>
      <c r="E1212" s="57">
        <f>+IF(ISERROR(VLOOKUP($B1212,Insumos!$C:$G,5,FALSE)),"",VLOOKUP($B1212,Insumos!$C:$G,5,FALSE))</f>
        <v>800</v>
      </c>
      <c r="F1212" s="55" t="str">
        <f>+IF(ISERROR(VLOOKUP($B1212,Insumos!$C:$G,4,FALSE)),"",VLOOKUP($B1212,Insumos!$C:$G,4,FALSE))</f>
        <v>GRAMOS</v>
      </c>
      <c r="G1212" s="141">
        <v>60.0</v>
      </c>
      <c r="H1212" s="56">
        <f t="shared" si="49"/>
        <v>72.74</v>
      </c>
    </row>
    <row r="1213" ht="15.75" customHeight="1">
      <c r="A1213" s="53">
        <v>3.0</v>
      </c>
      <c r="B1213" s="55" t="s">
        <v>358</v>
      </c>
      <c r="C1213" s="55" t="str">
        <f>+IF(ISERROR(VLOOKUP($B1213,Insumos!$C:$G,3,FALSE)),"",VLOOKUP($B1213,Insumos!$C:$G,3,FALSE))</f>
        <v>UNIDAD</v>
      </c>
      <c r="D1213" s="56">
        <f>+IF(ISERROR(VLOOKUP($B1213,Insumos!$C:$G,2,FALSE)),"",VLOOKUP($B1213,Insumos!$C:$G,2,FALSE))</f>
        <v>105</v>
      </c>
      <c r="E1213" s="57">
        <f>+IF(ISERROR(VLOOKUP($B1213,Insumos!$C:$G,5,FALSE)),"",VLOOKUP($B1213,Insumos!$C:$G,5,FALSE))</f>
        <v>1</v>
      </c>
      <c r="F1213" s="55" t="str">
        <f>+IF(ISERROR(VLOOKUP($B1213,Insumos!$C:$G,4,FALSE)),"",VLOOKUP($B1213,Insumos!$C:$G,4,FALSE))</f>
        <v>UNIDAD</v>
      </c>
      <c r="G1213" s="141">
        <v>2.0</v>
      </c>
      <c r="H1213" s="56">
        <f t="shared" si="49"/>
        <v>210</v>
      </c>
    </row>
    <row r="1214" ht="15.75" customHeight="1">
      <c r="A1214" s="53">
        <v>4.0</v>
      </c>
      <c r="B1214" s="467" t="s">
        <v>370</v>
      </c>
      <c r="C1214" s="55" t="str">
        <f>+IF(ISERROR(VLOOKUP($B1214,Insumos!$C:$G,3,FALSE)),"",VLOOKUP($B1214,Insumos!$C:$G,3,FALSE))</f>
        <v>PORCION</v>
      </c>
      <c r="D1214" s="56">
        <f>+IF(ISERROR(VLOOKUP($B1214,Insumos!$C:$G,2,FALSE)),"",VLOOKUP($B1214,Insumos!$C:$G,2,FALSE))</f>
        <v>1793.34</v>
      </c>
      <c r="E1214" s="57">
        <f>+IF(ISERROR(VLOOKUP($B1214,Insumos!$C:$G,5,FALSE)),"",VLOOKUP($B1214,Insumos!$C:$G,5,FALSE))</f>
        <v>4</v>
      </c>
      <c r="F1214" s="55" t="str">
        <f>+IF(ISERROR(VLOOKUP($B1214,Insumos!$C:$G,4,FALSE)),"",VLOOKUP($B1214,Insumos!$C:$G,4,FALSE))</f>
        <v>PORCION</v>
      </c>
      <c r="G1214" s="141">
        <v>0.0</v>
      </c>
      <c r="H1214" s="56">
        <f t="shared" si="49"/>
        <v>0</v>
      </c>
    </row>
    <row r="1215" ht="15.75" customHeight="1">
      <c r="A1215" s="53">
        <v>5.0</v>
      </c>
      <c r="B1215" s="195" t="s">
        <v>363</v>
      </c>
      <c r="C1215" s="195" t="str">
        <f>+IF(ISERROR(VLOOKUP($B1215,Insumos!$C:$G,3,FALSE)),"",VLOOKUP($B1215,Insumos!$C:$G,3,FALSE))</f>
        <v>PORCION</v>
      </c>
      <c r="D1215" s="196">
        <f>+IF(ISERROR(VLOOKUP($B1215,Insumos!$C:$G,2,FALSE)),"",VLOOKUP($B1215,Insumos!$C:$G,2,FALSE))</f>
        <v>93080.62</v>
      </c>
      <c r="E1215" s="197">
        <f>+IF(ISERROR(VLOOKUP($B1215,Insumos!$C:$G,5,FALSE)),"",VLOOKUP($B1215,Insumos!$C:$G,5,FALSE))</f>
        <v>50</v>
      </c>
      <c r="F1215" s="195" t="str">
        <f>+IF(ISERROR(VLOOKUP($B1215,Insumos!$C:$G,4,FALSE)),"",VLOOKUP($B1215,Insumos!$C:$G,4,FALSE))</f>
        <v>PORCION</v>
      </c>
      <c r="G1215" s="225">
        <v>1.0</v>
      </c>
      <c r="H1215" s="196">
        <f t="shared" si="49"/>
        <v>1861.61</v>
      </c>
    </row>
    <row r="1216" ht="15.75" customHeight="1">
      <c r="A1216" s="53">
        <v>6.0</v>
      </c>
      <c r="B1216" s="195" t="s">
        <v>361</v>
      </c>
      <c r="C1216" s="195" t="str">
        <f>+IF(ISERROR(VLOOKUP($B1216,Insumos!$C:$G,3,FALSE)),"",VLOOKUP($B1216,Insumos!$C:$G,3,FALSE))</f>
        <v>PORCION</v>
      </c>
      <c r="D1216" s="196">
        <f>+IF(ISERROR(VLOOKUP($B1216,Insumos!$C:$G,2,FALSE)),"",VLOOKUP($B1216,Insumos!$C:$G,2,FALSE))</f>
        <v>45140.62</v>
      </c>
      <c r="E1216" s="197">
        <f>+IF(ISERROR(VLOOKUP($B1216,Insumos!$C:$G,5,FALSE)),"",VLOOKUP($B1216,Insumos!$C:$G,5,FALSE))</f>
        <v>55</v>
      </c>
      <c r="F1216" s="195" t="str">
        <f>+IF(ISERROR(VLOOKUP($B1216,Insumos!$C:$G,4,FALSE)),"",VLOOKUP($B1216,Insumos!$C:$G,4,FALSE))</f>
        <v>PORCION</v>
      </c>
      <c r="G1216" s="225"/>
      <c r="H1216" s="196">
        <f t="shared" si="49"/>
        <v>0</v>
      </c>
    </row>
    <row r="1217" ht="15.75" customHeight="1">
      <c r="A1217" s="53">
        <v>7.0</v>
      </c>
      <c r="B1217" s="55" t="s">
        <v>401</v>
      </c>
      <c r="C1217" s="55" t="str">
        <f>+IF(ISERROR(VLOOKUP($B1217,Insumos!$C:$G,3,FALSE)),"",VLOOKUP($B1217,Insumos!$C:$G,3,FALSE))</f>
        <v>UNIDAD</v>
      </c>
      <c r="D1217" s="56">
        <f>+IF(ISERROR(VLOOKUP($B1217,Insumos!$C:$G,2,FALSE)),"",VLOOKUP($B1217,Insumos!$C:$G,2,FALSE))</f>
        <v>30</v>
      </c>
      <c r="E1217" s="57">
        <f>+IF(ISERROR(VLOOKUP($B1217,Insumos!$C:$G,5,FALSE)),"",VLOOKUP($B1217,Insumos!$C:$G,5,FALSE))</f>
        <v>1</v>
      </c>
      <c r="F1217" s="55" t="str">
        <f>+IF(ISERROR(VLOOKUP($B1217,Insumos!$C:$G,4,FALSE)),"",VLOOKUP($B1217,Insumos!$C:$G,4,FALSE))</f>
        <v>UNIDAD</v>
      </c>
      <c r="G1217" s="141">
        <v>1.0</v>
      </c>
      <c r="H1217" s="56">
        <f t="shared" si="49"/>
        <v>30</v>
      </c>
    </row>
    <row r="1218" ht="15.75" customHeight="1">
      <c r="A1218" s="53">
        <v>8.0</v>
      </c>
      <c r="B1218" s="55" t="s">
        <v>400</v>
      </c>
      <c r="C1218" s="55" t="str">
        <f>+IF(ISERROR(VLOOKUP($B1218,Insumos!$C:$G,3,FALSE)),"",VLOOKUP($B1218,Insumos!$C:$G,3,FALSE))</f>
        <v>UNIDAD</v>
      </c>
      <c r="D1218" s="56">
        <f>+IF(ISERROR(VLOOKUP($B1218,Insumos!$C:$G,2,FALSE)),"",VLOOKUP($B1218,Insumos!$C:$G,2,FALSE))</f>
        <v>330</v>
      </c>
      <c r="E1218" s="57">
        <f>+IF(ISERROR(VLOOKUP($B1218,Insumos!$C:$G,5,FALSE)),"",VLOOKUP($B1218,Insumos!$C:$G,5,FALSE))</f>
        <v>1</v>
      </c>
      <c r="F1218" s="55" t="str">
        <f>+IF(ISERROR(VLOOKUP($B1218,Insumos!$C:$G,4,FALSE)),"",VLOOKUP($B1218,Insumos!$C:$G,4,FALSE))</f>
        <v>UNIDAD</v>
      </c>
      <c r="G1218" s="141">
        <v>1.0</v>
      </c>
      <c r="H1218" s="56">
        <f t="shared" si="49"/>
        <v>330</v>
      </c>
    </row>
    <row r="1219" ht="15.75" customHeight="1">
      <c r="A1219" s="53">
        <v>9.0</v>
      </c>
      <c r="B1219" s="55" t="s">
        <v>435</v>
      </c>
      <c r="C1219" s="55" t="str">
        <f>+IF(ISERROR(VLOOKUP($B1219,Insumos!$C:$G,3,FALSE)),"",VLOOKUP($B1219,Insumos!$C:$G,3,FALSE))</f>
        <v>UNIDAD</v>
      </c>
      <c r="D1219" s="56">
        <f>+IF(ISERROR(VLOOKUP($B1219,Insumos!$C:$G,2,FALSE)),"",VLOOKUP($B1219,Insumos!$C:$G,2,FALSE))</f>
        <v>93</v>
      </c>
      <c r="E1219" s="57">
        <f>+IF(ISERROR(VLOOKUP($B1219,Insumos!$C:$G,5,FALSE)),"",VLOOKUP($B1219,Insumos!$C:$G,5,FALSE))</f>
        <v>1</v>
      </c>
      <c r="F1219" s="55" t="str">
        <f>+IF(ISERROR(VLOOKUP($B1219,Insumos!$C:$G,4,FALSE)),"",VLOOKUP($B1219,Insumos!$C:$G,4,FALSE))</f>
        <v>UNIDAD</v>
      </c>
      <c r="G1219" s="141">
        <v>1.0</v>
      </c>
      <c r="H1219" s="56">
        <f t="shared" si="49"/>
        <v>93</v>
      </c>
    </row>
    <row r="1220" ht="15.75" customHeight="1">
      <c r="A1220" s="53">
        <v>10.0</v>
      </c>
      <c r="B1220" s="55" t="s">
        <v>436</v>
      </c>
      <c r="C1220" s="55" t="str">
        <f>+IF(ISERROR(VLOOKUP($B1220,Insumos!$C:$G,3,FALSE)),"",VLOOKUP($B1220,Insumos!$C:$G,3,FALSE))</f>
        <v>UNIDAD</v>
      </c>
      <c r="D1220" s="56">
        <f>+IF(ISERROR(VLOOKUP($B1220,Insumos!$C:$G,2,FALSE)),"",VLOOKUP($B1220,Insumos!$C:$G,2,FALSE))</f>
        <v>44</v>
      </c>
      <c r="E1220" s="57">
        <f>+IF(ISERROR(VLOOKUP($B1220,Insumos!$C:$G,5,FALSE)),"",VLOOKUP($B1220,Insumos!$C:$G,5,FALSE))</f>
        <v>1</v>
      </c>
      <c r="F1220" s="55" t="str">
        <f>+IF(ISERROR(VLOOKUP($B1220,Insumos!$C:$G,4,FALSE)),"",VLOOKUP($B1220,Insumos!$C:$G,4,FALSE))</f>
        <v>UNIDAD</v>
      </c>
      <c r="G1220" s="141">
        <v>1.0</v>
      </c>
      <c r="H1220" s="56">
        <f t="shared" si="49"/>
        <v>44</v>
      </c>
    </row>
    <row r="1221" ht="15.75" customHeight="1">
      <c r="A1221" s="53">
        <v>11.0</v>
      </c>
      <c r="B1221" s="55" t="s">
        <v>315</v>
      </c>
      <c r="C1221" s="55" t="str">
        <f>+IF(ISERROR(VLOOKUP($B1221,Insumos!$C:$G,3,FALSE)),"",VLOOKUP($B1221,Insumos!$C:$G,3,FALSE))</f>
        <v>UNIDAD</v>
      </c>
      <c r="D1221" s="56">
        <f>+IF(ISERROR(VLOOKUP($B1221,Insumos!$C:$G,2,FALSE)),"",VLOOKUP($B1221,Insumos!$C:$G,2,FALSE))</f>
        <v>170</v>
      </c>
      <c r="E1221" s="57">
        <f>+IF(ISERROR(VLOOKUP($B1221,Insumos!$C:$G,5,FALSE)),"",VLOOKUP($B1221,Insumos!$C:$G,5,FALSE))</f>
        <v>1</v>
      </c>
      <c r="F1221" s="55" t="str">
        <f>+IF(ISERROR(VLOOKUP($B1221,Insumos!$C:$G,4,FALSE)),"",VLOOKUP($B1221,Insumos!$C:$G,4,FALSE))</f>
        <v>UNIDAD</v>
      </c>
      <c r="G1221" s="141">
        <v>1.0</v>
      </c>
      <c r="H1221" s="56">
        <f t="shared" si="49"/>
        <v>170</v>
      </c>
    </row>
    <row r="1222" ht="15.75" customHeight="1">
      <c r="A1222" s="53">
        <v>12.0</v>
      </c>
      <c r="B1222" s="55" t="s">
        <v>410</v>
      </c>
      <c r="C1222" s="55" t="str">
        <f>+IF(ISERROR(VLOOKUP($B1222,Insumos!$C:$G,3,FALSE)),"",VLOOKUP($B1222,Insumos!$C:$G,3,FALSE))</f>
        <v>UNIDAD</v>
      </c>
      <c r="D1222" s="56">
        <f>+IF(ISERROR(VLOOKUP($B1222,Insumos!$C:$G,2,FALSE)),"",VLOOKUP($B1222,Insumos!$C:$G,2,FALSE))</f>
        <v>25</v>
      </c>
      <c r="E1222" s="57">
        <f>+IF(ISERROR(VLOOKUP($B1222,Insumos!$C:$G,5,FALSE)),"",VLOOKUP($B1222,Insumos!$C:$G,5,FALSE))</f>
        <v>1</v>
      </c>
      <c r="F1222" s="55" t="str">
        <f>+IF(ISERROR(VLOOKUP($B1222,Insumos!$C:$G,4,FALSE)),"",VLOOKUP($B1222,Insumos!$C:$G,4,FALSE))</f>
        <v>UNIDAD</v>
      </c>
      <c r="G1222" s="141">
        <v>2.0</v>
      </c>
      <c r="H1222" s="56">
        <f t="shared" si="49"/>
        <v>50</v>
      </c>
    </row>
    <row r="1223" ht="15.75" customHeight="1">
      <c r="A1223" s="42"/>
      <c r="B1223" s="140"/>
      <c r="C1223" s="41"/>
      <c r="D1223" s="44"/>
      <c r="E1223" s="45"/>
      <c r="F1223" s="41"/>
      <c r="G1223" s="67" t="s">
        <v>566</v>
      </c>
      <c r="H1223" s="68">
        <f>+SUM(H1211:H1222)</f>
        <v>2987.43</v>
      </c>
    </row>
    <row r="1224" ht="15.75" customHeight="1">
      <c r="A1224" s="42"/>
      <c r="B1224" s="140"/>
      <c r="C1224" s="41"/>
      <c r="D1224" s="44"/>
      <c r="E1224" s="45"/>
      <c r="F1224" s="41"/>
      <c r="G1224" s="67" t="s">
        <v>569</v>
      </c>
      <c r="H1224" s="142">
        <f>+H1223/10</f>
        <v>298.743</v>
      </c>
    </row>
    <row r="1225" ht="15.75" customHeight="1">
      <c r="A1225" s="42"/>
      <c r="B1225" s="140"/>
      <c r="C1225" s="41"/>
      <c r="D1225" s="44"/>
      <c r="E1225" s="45"/>
      <c r="F1225" s="41"/>
      <c r="G1225" s="67" t="s">
        <v>570</v>
      </c>
      <c r="H1225" s="143">
        <f>(H1223+H1224)*1.19</f>
        <v>3910.54587</v>
      </c>
    </row>
    <row r="1226" ht="15.75" customHeight="1">
      <c r="A1226" s="42"/>
      <c r="B1226" s="140"/>
      <c r="C1226" s="41"/>
      <c r="D1226" s="44"/>
      <c r="E1226" s="45"/>
      <c r="F1226" s="41"/>
      <c r="G1226" s="67" t="s">
        <v>571</v>
      </c>
      <c r="H1226" s="144">
        <f>+H1225/H1227</f>
        <v>0.249397058</v>
      </c>
    </row>
    <row r="1227" ht="15.75" customHeight="1">
      <c r="A1227" s="42"/>
      <c r="B1227" s="140"/>
      <c r="C1227" s="41"/>
      <c r="D1227" s="44"/>
      <c r="E1227" s="45"/>
      <c r="F1227" s="41"/>
      <c r="G1227" s="67" t="s">
        <v>572</v>
      </c>
      <c r="H1227" s="145">
        <f>SUM(13990+1690)</f>
        <v>15680</v>
      </c>
    </row>
    <row r="1228" ht="15.75" customHeight="1">
      <c r="B1228" s="473"/>
    </row>
    <row r="1229" ht="15.75" customHeight="1">
      <c r="B1229" s="473"/>
    </row>
    <row r="1230" ht="15.75" customHeight="1">
      <c r="A1230" s="138" t="s">
        <v>562</v>
      </c>
      <c r="B1230" s="139" t="s">
        <v>1199</v>
      </c>
      <c r="C1230" s="34"/>
      <c r="D1230" s="35"/>
      <c r="E1230" s="36"/>
      <c r="F1230" s="37"/>
      <c r="G1230" s="38"/>
      <c r="H1230" s="35"/>
    </row>
    <row r="1231" ht="15.75" customHeight="1">
      <c r="A1231" s="42"/>
      <c r="B1231" s="140"/>
      <c r="C1231" s="42"/>
      <c r="D1231" s="44"/>
      <c r="E1231" s="45"/>
      <c r="F1231" s="42"/>
      <c r="G1231" s="46"/>
      <c r="H1231" s="44"/>
    </row>
    <row r="1232" ht="15.75" customHeight="1">
      <c r="A1232" s="48" t="s">
        <v>476</v>
      </c>
      <c r="B1232" s="48" t="s">
        <v>477</v>
      </c>
      <c r="C1232" s="48" t="s">
        <v>478</v>
      </c>
      <c r="D1232" s="49" t="s">
        <v>564</v>
      </c>
      <c r="E1232" s="50" t="s">
        <v>10</v>
      </c>
      <c r="F1232" s="48" t="s">
        <v>480</v>
      </c>
      <c r="G1232" s="51" t="s">
        <v>481</v>
      </c>
      <c r="H1232" s="49" t="s">
        <v>565</v>
      </c>
    </row>
    <row r="1233" ht="15.75" customHeight="1">
      <c r="A1233" s="53">
        <v>1.0</v>
      </c>
      <c r="B1233" s="55" t="s">
        <v>168</v>
      </c>
      <c r="C1233" s="55" t="str">
        <f>+IF(ISERROR(VLOOKUP($B1233,Insumos!$C:$G,3,FALSE)),"",VLOOKUP($B1233,Insumos!$C:$G,3,FALSE))</f>
        <v>GRAMOS</v>
      </c>
      <c r="D1233" s="56">
        <f>+IF(ISERROR(VLOOKUP($B1233,Insumos!$C:$G,2,FALSE)),"",VLOOKUP($B1233,Insumos!$C:$G,2,FALSE))</f>
        <v>1681</v>
      </c>
      <c r="E1233" s="57">
        <f>+IF(ISERROR(VLOOKUP($B1233,Insumos!$C:$G,5,FALSE)),"",VLOOKUP($B1233,Insumos!$C:$G,5,FALSE))</f>
        <v>800</v>
      </c>
      <c r="F1233" s="55" t="str">
        <f>+IF(ISERROR(VLOOKUP($B1233,Insumos!$C:$G,4,FALSE)),"",VLOOKUP($B1233,Insumos!$C:$G,4,FALSE))</f>
        <v>GRAMOS</v>
      </c>
      <c r="G1233" s="141">
        <v>60.0</v>
      </c>
      <c r="H1233" s="56">
        <f t="shared" ref="H1233:H1244" si="50">IF(ISERROR(ROUND(+D1233/E1233*G1233,2)),0,ROUND(+D1233/E1233*G1233,2))</f>
        <v>126.08</v>
      </c>
    </row>
    <row r="1234" ht="15.75" customHeight="1">
      <c r="A1234" s="53">
        <v>2.0</v>
      </c>
      <c r="B1234" s="55" t="s">
        <v>408</v>
      </c>
      <c r="C1234" s="55" t="str">
        <f>+IF(ISERROR(VLOOKUP($B1234,Insumos!$C:$G,3,FALSE)),"",VLOOKUP($B1234,Insumos!$C:$G,3,FALSE))</f>
        <v>GRAMOS</v>
      </c>
      <c r="D1234" s="56">
        <f>+IF(ISERROR(VLOOKUP($B1234,Insumos!$C:$G,2,FALSE)),"",VLOOKUP($B1234,Insumos!$C:$G,2,FALSE))</f>
        <v>969.8</v>
      </c>
      <c r="E1234" s="57">
        <f>+IF(ISERROR(VLOOKUP($B1234,Insumos!$C:$G,5,FALSE)),"",VLOOKUP($B1234,Insumos!$C:$G,5,FALSE))</f>
        <v>800</v>
      </c>
      <c r="F1234" s="55" t="str">
        <f>+IF(ISERROR(VLOOKUP($B1234,Insumos!$C:$G,4,FALSE)),"",VLOOKUP($B1234,Insumos!$C:$G,4,FALSE))</f>
        <v>GRAMOS</v>
      </c>
      <c r="G1234" s="141">
        <v>60.0</v>
      </c>
      <c r="H1234" s="56">
        <f t="shared" si="50"/>
        <v>72.74</v>
      </c>
    </row>
    <row r="1235" ht="15.75" customHeight="1">
      <c r="A1235" s="53">
        <v>3.0</v>
      </c>
      <c r="B1235" s="55" t="s">
        <v>358</v>
      </c>
      <c r="C1235" s="55" t="str">
        <f>+IF(ISERROR(VLOOKUP($B1235,Insumos!$C:$G,3,FALSE)),"",VLOOKUP($B1235,Insumos!$C:$G,3,FALSE))</f>
        <v>UNIDAD</v>
      </c>
      <c r="D1235" s="56">
        <f>+IF(ISERROR(VLOOKUP($B1235,Insumos!$C:$G,2,FALSE)),"",VLOOKUP($B1235,Insumos!$C:$G,2,FALSE))</f>
        <v>105</v>
      </c>
      <c r="E1235" s="57">
        <f>+IF(ISERROR(VLOOKUP($B1235,Insumos!$C:$G,5,FALSE)),"",VLOOKUP($B1235,Insumos!$C:$G,5,FALSE))</f>
        <v>1</v>
      </c>
      <c r="F1235" s="55" t="str">
        <f>+IF(ISERROR(VLOOKUP($B1235,Insumos!$C:$G,4,FALSE)),"",VLOOKUP($B1235,Insumos!$C:$G,4,FALSE))</f>
        <v>UNIDAD</v>
      </c>
      <c r="G1235" s="141">
        <v>2.0</v>
      </c>
      <c r="H1235" s="56">
        <f t="shared" si="50"/>
        <v>210</v>
      </c>
    </row>
    <row r="1236" ht="15.75" customHeight="1">
      <c r="A1236" s="53">
        <v>4.0</v>
      </c>
      <c r="B1236" s="467" t="s">
        <v>375</v>
      </c>
      <c r="C1236" s="55" t="str">
        <f>+IF(ISERROR(VLOOKUP($B1236,Insumos!$C:$G,3,FALSE)),"",VLOOKUP($B1236,Insumos!$C:$G,3,FALSE))</f>
        <v>PORCION</v>
      </c>
      <c r="D1236" s="56">
        <f>+IF(ISERROR(VLOOKUP($B1236,Insumos!$C:$G,2,FALSE)),"",VLOOKUP($B1236,Insumos!$C:$G,2,FALSE))</f>
        <v>17849.12</v>
      </c>
      <c r="E1236" s="57">
        <f>+IF(ISERROR(VLOOKUP($B1236,Insumos!$C:$G,5,FALSE)),"",VLOOKUP($B1236,Insumos!$C:$G,5,FALSE))</f>
        <v>45</v>
      </c>
      <c r="F1236" s="55" t="str">
        <f>+IF(ISERROR(VLOOKUP($B1236,Insumos!$C:$G,4,FALSE)),"",VLOOKUP($B1236,Insumos!$C:$G,4,FALSE))</f>
        <v>PORCION</v>
      </c>
      <c r="G1236" s="141">
        <v>1.0</v>
      </c>
      <c r="H1236" s="56">
        <f t="shared" si="50"/>
        <v>396.65</v>
      </c>
    </row>
    <row r="1237" ht="15.75" customHeight="1">
      <c r="A1237" s="53">
        <v>5.0</v>
      </c>
      <c r="B1237" s="195" t="s">
        <v>363</v>
      </c>
      <c r="C1237" s="195" t="str">
        <f>+IF(ISERROR(VLOOKUP($B1237,Insumos!$C:$G,3,FALSE)),"",VLOOKUP($B1237,Insumos!$C:$G,3,FALSE))</f>
        <v>PORCION</v>
      </c>
      <c r="D1237" s="196">
        <f>+IF(ISERROR(VLOOKUP($B1237,Insumos!$C:$G,2,FALSE)),"",VLOOKUP($B1237,Insumos!$C:$G,2,FALSE))</f>
        <v>93080.62</v>
      </c>
      <c r="E1237" s="197">
        <f>+IF(ISERROR(VLOOKUP($B1237,Insumos!$C:$G,5,FALSE)),"",VLOOKUP($B1237,Insumos!$C:$G,5,FALSE))</f>
        <v>50</v>
      </c>
      <c r="F1237" s="195" t="str">
        <f>+IF(ISERROR(VLOOKUP($B1237,Insumos!$C:$G,4,FALSE)),"",VLOOKUP($B1237,Insumos!$C:$G,4,FALSE))</f>
        <v>PORCION</v>
      </c>
      <c r="G1237" s="225">
        <v>1.0</v>
      </c>
      <c r="H1237" s="196">
        <f t="shared" si="50"/>
        <v>1861.61</v>
      </c>
    </row>
    <row r="1238" ht="15.75" customHeight="1">
      <c r="A1238" s="53">
        <v>6.0</v>
      </c>
      <c r="B1238" s="195" t="s">
        <v>361</v>
      </c>
      <c r="C1238" s="195" t="str">
        <f>+IF(ISERROR(VLOOKUP($B1238,Insumos!$C:$G,3,FALSE)),"",VLOOKUP($B1238,Insumos!$C:$G,3,FALSE))</f>
        <v>PORCION</v>
      </c>
      <c r="D1238" s="196">
        <f>+IF(ISERROR(VLOOKUP($B1238,Insumos!$C:$G,2,FALSE)),"",VLOOKUP($B1238,Insumos!$C:$G,2,FALSE))</f>
        <v>45140.62</v>
      </c>
      <c r="E1238" s="197">
        <f>+IF(ISERROR(VLOOKUP($B1238,Insumos!$C:$G,5,FALSE)),"",VLOOKUP($B1238,Insumos!$C:$G,5,FALSE))</f>
        <v>55</v>
      </c>
      <c r="F1238" s="195" t="str">
        <f>+IF(ISERROR(VLOOKUP($B1238,Insumos!$C:$G,4,FALSE)),"",VLOOKUP($B1238,Insumos!$C:$G,4,FALSE))</f>
        <v>PORCION</v>
      </c>
      <c r="G1238" s="225"/>
      <c r="H1238" s="196">
        <f t="shared" si="50"/>
        <v>0</v>
      </c>
    </row>
    <row r="1239" ht="15.75" customHeight="1">
      <c r="A1239" s="53">
        <v>7.0</v>
      </c>
      <c r="B1239" s="55" t="s">
        <v>401</v>
      </c>
      <c r="C1239" s="55" t="str">
        <f>+IF(ISERROR(VLOOKUP($B1239,Insumos!$C:$G,3,FALSE)),"",VLOOKUP($B1239,Insumos!$C:$G,3,FALSE))</f>
        <v>UNIDAD</v>
      </c>
      <c r="D1239" s="56">
        <f>+IF(ISERROR(VLOOKUP($B1239,Insumos!$C:$G,2,FALSE)),"",VLOOKUP($B1239,Insumos!$C:$G,2,FALSE))</f>
        <v>30</v>
      </c>
      <c r="E1239" s="57">
        <f>+IF(ISERROR(VLOOKUP($B1239,Insumos!$C:$G,5,FALSE)),"",VLOOKUP($B1239,Insumos!$C:$G,5,FALSE))</f>
        <v>1</v>
      </c>
      <c r="F1239" s="55" t="str">
        <f>+IF(ISERROR(VLOOKUP($B1239,Insumos!$C:$G,4,FALSE)),"",VLOOKUP($B1239,Insumos!$C:$G,4,FALSE))</f>
        <v>UNIDAD</v>
      </c>
      <c r="G1239" s="141">
        <v>1.0</v>
      </c>
      <c r="H1239" s="56">
        <f t="shared" si="50"/>
        <v>30</v>
      </c>
    </row>
    <row r="1240" ht="15.75" customHeight="1">
      <c r="A1240" s="53">
        <v>8.0</v>
      </c>
      <c r="B1240" s="55" t="s">
        <v>400</v>
      </c>
      <c r="C1240" s="55" t="str">
        <f>+IF(ISERROR(VLOOKUP($B1240,Insumos!$C:$G,3,FALSE)),"",VLOOKUP($B1240,Insumos!$C:$G,3,FALSE))</f>
        <v>UNIDAD</v>
      </c>
      <c r="D1240" s="56">
        <f>+IF(ISERROR(VLOOKUP($B1240,Insumos!$C:$G,2,FALSE)),"",VLOOKUP($B1240,Insumos!$C:$G,2,FALSE))</f>
        <v>330</v>
      </c>
      <c r="E1240" s="57">
        <f>+IF(ISERROR(VLOOKUP($B1240,Insumos!$C:$G,5,FALSE)),"",VLOOKUP($B1240,Insumos!$C:$G,5,FALSE))</f>
        <v>1</v>
      </c>
      <c r="F1240" s="55" t="str">
        <f>+IF(ISERROR(VLOOKUP($B1240,Insumos!$C:$G,4,FALSE)),"",VLOOKUP($B1240,Insumos!$C:$G,4,FALSE))</f>
        <v>UNIDAD</v>
      </c>
      <c r="G1240" s="146">
        <v>1.0</v>
      </c>
      <c r="H1240" s="56">
        <f t="shared" si="50"/>
        <v>330</v>
      </c>
    </row>
    <row r="1241" ht="15.75" customHeight="1">
      <c r="A1241" s="53">
        <v>9.0</v>
      </c>
      <c r="B1241" s="55" t="s">
        <v>410</v>
      </c>
      <c r="C1241" s="55" t="str">
        <f>+IF(ISERROR(VLOOKUP($B1241,Insumos!$C:$G,3,FALSE)),"",VLOOKUP($B1241,Insumos!$C:$G,3,FALSE))</f>
        <v>UNIDAD</v>
      </c>
      <c r="D1241" s="56">
        <f>+IF(ISERROR(VLOOKUP($B1241,Insumos!$C:$G,2,FALSE)),"",VLOOKUP($B1241,Insumos!$C:$G,2,FALSE))</f>
        <v>25</v>
      </c>
      <c r="E1241" s="57">
        <f>+IF(ISERROR(VLOOKUP($B1241,Insumos!$C:$G,5,FALSE)),"",VLOOKUP($B1241,Insumos!$C:$G,5,FALSE))</f>
        <v>1</v>
      </c>
      <c r="F1241" s="55" t="str">
        <f>+IF(ISERROR(VLOOKUP($B1241,Insumos!$C:$G,4,FALSE)),"",VLOOKUP($B1241,Insumos!$C:$G,4,FALSE))</f>
        <v>UNIDAD</v>
      </c>
      <c r="G1241" s="141">
        <v>2.0</v>
      </c>
      <c r="H1241" s="56">
        <f t="shared" si="50"/>
        <v>50</v>
      </c>
    </row>
    <row r="1242" ht="15.75" customHeight="1">
      <c r="A1242" s="53">
        <v>10.0</v>
      </c>
      <c r="B1242" s="55"/>
      <c r="C1242" s="55" t="str">
        <f>+IF(ISERROR(VLOOKUP($B1242,Insumos!$C:$G,3,FALSE)),"",VLOOKUP($B1242,Insumos!$C:$G,3,FALSE))</f>
        <v/>
      </c>
      <c r="D1242" s="56" t="str">
        <f>+IF(ISERROR(VLOOKUP($B1242,Insumos!$C:$G,2,FALSE)),"",VLOOKUP($B1242,Insumos!$C:$G,2,FALSE))</f>
        <v/>
      </c>
      <c r="E1242" s="57" t="str">
        <f>+IF(ISERROR(VLOOKUP($B1242,Insumos!$C:$G,5,FALSE)),"",VLOOKUP($B1242,Insumos!$C:$G,5,FALSE))</f>
        <v/>
      </c>
      <c r="F1242" s="55" t="str">
        <f>+IF(ISERROR(VLOOKUP($B1242,Insumos!$C:$G,4,FALSE)),"",VLOOKUP($B1242,Insumos!$C:$G,4,FALSE))</f>
        <v/>
      </c>
      <c r="G1242" s="146"/>
      <c r="H1242" s="56">
        <f t="shared" si="50"/>
        <v>0</v>
      </c>
    </row>
    <row r="1243" ht="15.75" customHeight="1">
      <c r="A1243" s="53">
        <v>11.0</v>
      </c>
      <c r="B1243" s="55"/>
      <c r="C1243" s="55" t="str">
        <f>+IF(ISERROR(VLOOKUP($B1243,Insumos!$C:$G,3,FALSE)),"",VLOOKUP($B1243,Insumos!$C:$G,3,FALSE))</f>
        <v/>
      </c>
      <c r="D1243" s="56" t="str">
        <f>+IF(ISERROR(VLOOKUP($B1243,Insumos!$C:$G,2,FALSE)),"",VLOOKUP($B1243,Insumos!$C:$G,2,FALSE))</f>
        <v/>
      </c>
      <c r="E1243" s="57" t="str">
        <f>+IF(ISERROR(VLOOKUP($B1243,Insumos!$C:$G,5,FALSE)),"",VLOOKUP($B1243,Insumos!$C:$G,5,FALSE))</f>
        <v/>
      </c>
      <c r="F1243" s="55" t="str">
        <f>+IF(ISERROR(VLOOKUP($B1243,Insumos!$C:$G,4,FALSE)),"",VLOOKUP($B1243,Insumos!$C:$G,4,FALSE))</f>
        <v/>
      </c>
      <c r="G1243" s="146"/>
      <c r="H1243" s="56">
        <f t="shared" si="50"/>
        <v>0</v>
      </c>
    </row>
    <row r="1244" ht="15.75" customHeight="1">
      <c r="A1244" s="53">
        <v>12.0</v>
      </c>
      <c r="B1244" s="55"/>
      <c r="C1244" s="55" t="str">
        <f>+IF(ISERROR(VLOOKUP($B1244,Insumos!$C:$G,3,FALSE)),"",VLOOKUP($B1244,Insumos!$C:$G,3,FALSE))</f>
        <v/>
      </c>
      <c r="D1244" s="56" t="str">
        <f>+IF(ISERROR(VLOOKUP($B1244,Insumos!$C:$G,2,FALSE)),"",VLOOKUP($B1244,Insumos!$C:$G,2,FALSE))</f>
        <v/>
      </c>
      <c r="E1244" s="57" t="str">
        <f>+IF(ISERROR(VLOOKUP($B1244,Insumos!$C:$G,5,FALSE)),"",VLOOKUP($B1244,Insumos!$C:$G,5,FALSE))</f>
        <v/>
      </c>
      <c r="F1244" s="55" t="str">
        <f>+IF(ISERROR(VLOOKUP($B1244,Insumos!$C:$G,4,FALSE)),"",VLOOKUP($B1244,Insumos!$C:$G,4,FALSE))</f>
        <v/>
      </c>
      <c r="G1244" s="147"/>
      <c r="H1244" s="56">
        <f t="shared" si="50"/>
        <v>0</v>
      </c>
    </row>
    <row r="1245" ht="15.75" customHeight="1">
      <c r="A1245" s="42"/>
      <c r="B1245" s="140"/>
      <c r="C1245" s="41"/>
      <c r="D1245" s="44"/>
      <c r="E1245" s="45"/>
      <c r="F1245" s="41"/>
      <c r="G1245" s="67" t="s">
        <v>566</v>
      </c>
      <c r="H1245" s="68">
        <f>+SUM(H1233:H1244)</f>
        <v>3077.08</v>
      </c>
    </row>
    <row r="1246" ht="15.75" customHeight="1">
      <c r="A1246" s="42"/>
      <c r="B1246" s="140"/>
      <c r="C1246" s="41"/>
      <c r="D1246" s="44"/>
      <c r="E1246" s="45"/>
      <c r="F1246" s="41"/>
      <c r="G1246" s="67" t="s">
        <v>569</v>
      </c>
      <c r="H1246" s="142">
        <f>+H1245/10</f>
        <v>307.708</v>
      </c>
    </row>
    <row r="1247" ht="15.75" customHeight="1">
      <c r="A1247" s="42"/>
      <c r="B1247" s="140"/>
      <c r="C1247" s="41"/>
      <c r="D1247" s="44"/>
      <c r="E1247" s="45"/>
      <c r="F1247" s="41"/>
      <c r="G1247" s="67" t="s">
        <v>570</v>
      </c>
      <c r="H1247" s="143">
        <f>(H1245+H1246)*1.19</f>
        <v>4027.89772</v>
      </c>
    </row>
    <row r="1248" ht="15.75" customHeight="1">
      <c r="A1248" s="42"/>
      <c r="B1248" s="140"/>
      <c r="C1248" s="41"/>
      <c r="D1248" s="44"/>
      <c r="E1248" s="45"/>
      <c r="F1248" s="41"/>
      <c r="G1248" s="67" t="s">
        <v>571</v>
      </c>
      <c r="H1248" s="144">
        <f>+H1247/H1249</f>
        <v>0.2779777585</v>
      </c>
    </row>
    <row r="1249" ht="15.75" customHeight="1">
      <c r="A1249" s="42"/>
      <c r="B1249" s="140"/>
      <c r="C1249" s="41"/>
      <c r="D1249" s="44"/>
      <c r="E1249" s="45"/>
      <c r="F1249" s="41"/>
      <c r="G1249" s="67" t="s">
        <v>572</v>
      </c>
      <c r="H1249" s="145">
        <f>SUM(13990+500)</f>
        <v>14490</v>
      </c>
    </row>
    <row r="1250" ht="15.75" customHeight="1">
      <c r="B1250" s="473"/>
    </row>
    <row r="1251" ht="15.75" customHeight="1">
      <c r="B1251" s="473"/>
    </row>
    <row r="1252" ht="15.75" customHeight="1">
      <c r="A1252" s="138" t="s">
        <v>562</v>
      </c>
      <c r="B1252" s="139" t="s">
        <v>1200</v>
      </c>
      <c r="C1252" s="34"/>
      <c r="D1252" s="35"/>
      <c r="E1252" s="36"/>
      <c r="F1252" s="37"/>
      <c r="G1252" s="38"/>
      <c r="H1252" s="35"/>
    </row>
    <row r="1253" ht="15.75" customHeight="1">
      <c r="A1253" s="42"/>
      <c r="B1253" s="140"/>
      <c r="C1253" s="42"/>
      <c r="D1253" s="44"/>
      <c r="E1253" s="45"/>
      <c r="F1253" s="42"/>
      <c r="G1253" s="46"/>
      <c r="H1253" s="44"/>
    </row>
    <row r="1254" ht="15.75" customHeight="1">
      <c r="A1254" s="48" t="s">
        <v>476</v>
      </c>
      <c r="B1254" s="48" t="s">
        <v>477</v>
      </c>
      <c r="C1254" s="48" t="s">
        <v>478</v>
      </c>
      <c r="D1254" s="49" t="s">
        <v>564</v>
      </c>
      <c r="E1254" s="50" t="s">
        <v>10</v>
      </c>
      <c r="F1254" s="48" t="s">
        <v>480</v>
      </c>
      <c r="G1254" s="51" t="s">
        <v>481</v>
      </c>
      <c r="H1254" s="49" t="s">
        <v>565</v>
      </c>
    </row>
    <row r="1255" ht="15.75" customHeight="1">
      <c r="A1255" s="53">
        <v>1.0</v>
      </c>
      <c r="B1255" s="55" t="s">
        <v>168</v>
      </c>
      <c r="C1255" s="55" t="str">
        <f>+IF(ISERROR(VLOOKUP($B1255,Insumos!$C:$G,3,FALSE)),"",VLOOKUP($B1255,Insumos!$C:$G,3,FALSE))</f>
        <v>GRAMOS</v>
      </c>
      <c r="D1255" s="56">
        <f>+IF(ISERROR(VLOOKUP($B1255,Insumos!$C:$G,2,FALSE)),"",VLOOKUP($B1255,Insumos!$C:$G,2,FALSE))</f>
        <v>1681</v>
      </c>
      <c r="E1255" s="57">
        <f>+IF(ISERROR(VLOOKUP($B1255,Insumos!$C:$G,5,FALSE)),"",VLOOKUP($B1255,Insumos!$C:$G,5,FALSE))</f>
        <v>800</v>
      </c>
      <c r="F1255" s="55" t="str">
        <f>+IF(ISERROR(VLOOKUP($B1255,Insumos!$C:$G,4,FALSE)),"",VLOOKUP($B1255,Insumos!$C:$G,4,FALSE))</f>
        <v>GRAMOS</v>
      </c>
      <c r="G1255" s="141">
        <v>60.0</v>
      </c>
      <c r="H1255" s="56">
        <f t="shared" ref="H1255:H1267" si="51">IF(ISERROR(ROUND(+D1255/E1255*G1255,2)),0,ROUND(+D1255/E1255*G1255,2))</f>
        <v>126.08</v>
      </c>
    </row>
    <row r="1256" ht="15.75" customHeight="1">
      <c r="A1256" s="53">
        <v>2.0</v>
      </c>
      <c r="B1256" s="55" t="s">
        <v>408</v>
      </c>
      <c r="C1256" s="55" t="str">
        <f>+IF(ISERROR(VLOOKUP($B1256,Insumos!$C:$G,3,FALSE)),"",VLOOKUP($B1256,Insumos!$C:$G,3,FALSE))</f>
        <v>GRAMOS</v>
      </c>
      <c r="D1256" s="56">
        <f>+IF(ISERROR(VLOOKUP($B1256,Insumos!$C:$G,2,FALSE)),"",VLOOKUP($B1256,Insumos!$C:$G,2,FALSE))</f>
        <v>969.8</v>
      </c>
      <c r="E1256" s="57">
        <f>+IF(ISERROR(VLOOKUP($B1256,Insumos!$C:$G,5,FALSE)),"",VLOOKUP($B1256,Insumos!$C:$G,5,FALSE))</f>
        <v>800</v>
      </c>
      <c r="F1256" s="55" t="str">
        <f>+IF(ISERROR(VLOOKUP($B1256,Insumos!$C:$G,4,FALSE)),"",VLOOKUP($B1256,Insumos!$C:$G,4,FALSE))</f>
        <v>GRAMOS</v>
      </c>
      <c r="G1256" s="141">
        <v>60.0</v>
      </c>
      <c r="H1256" s="56">
        <f t="shared" si="51"/>
        <v>72.74</v>
      </c>
    </row>
    <row r="1257" ht="15.75" customHeight="1">
      <c r="A1257" s="53">
        <v>3.0</v>
      </c>
      <c r="B1257" s="55" t="s">
        <v>358</v>
      </c>
      <c r="C1257" s="55" t="str">
        <f>+IF(ISERROR(VLOOKUP($B1257,Insumos!$C:$G,3,FALSE)),"",VLOOKUP($B1257,Insumos!$C:$G,3,FALSE))</f>
        <v>UNIDAD</v>
      </c>
      <c r="D1257" s="56">
        <f>+IF(ISERROR(VLOOKUP($B1257,Insumos!$C:$G,2,FALSE)),"",VLOOKUP($B1257,Insumos!$C:$G,2,FALSE))</f>
        <v>105</v>
      </c>
      <c r="E1257" s="57">
        <f>+IF(ISERROR(VLOOKUP($B1257,Insumos!$C:$G,5,FALSE)),"",VLOOKUP($B1257,Insumos!$C:$G,5,FALSE))</f>
        <v>1</v>
      </c>
      <c r="F1257" s="55" t="str">
        <f>+IF(ISERROR(VLOOKUP($B1257,Insumos!$C:$G,4,FALSE)),"",VLOOKUP($B1257,Insumos!$C:$G,4,FALSE))</f>
        <v>UNIDAD</v>
      </c>
      <c r="G1257" s="141">
        <v>2.0</v>
      </c>
      <c r="H1257" s="56">
        <f t="shared" si="51"/>
        <v>210</v>
      </c>
    </row>
    <row r="1258" ht="15.75" customHeight="1">
      <c r="A1258" s="53">
        <v>4.0</v>
      </c>
      <c r="B1258" s="467" t="s">
        <v>372</v>
      </c>
      <c r="C1258" s="55" t="str">
        <f>+IF(ISERROR(VLOOKUP($B1258,Insumos!$C:$G,3,FALSE)),"",VLOOKUP($B1258,Insumos!$C:$G,3,FALSE))</f>
        <v>PORCION</v>
      </c>
      <c r="D1258" s="56">
        <f>+IF(ISERROR(VLOOKUP($B1258,Insumos!$C:$G,2,FALSE)),"",VLOOKUP($B1258,Insumos!$C:$G,2,FALSE))</f>
        <v>376.57</v>
      </c>
      <c r="E1258" s="57">
        <f>+IF(ISERROR(VLOOKUP($B1258,Insumos!$C:$G,5,FALSE)),"",VLOOKUP($B1258,Insumos!$C:$G,5,FALSE))</f>
        <v>1</v>
      </c>
      <c r="F1258" s="55" t="str">
        <f>+IF(ISERROR(VLOOKUP($B1258,Insumos!$C:$G,4,FALSE)),"",VLOOKUP($B1258,Insumos!$C:$G,4,FALSE))</f>
        <v>PORCION</v>
      </c>
      <c r="G1258" s="141">
        <v>1.0</v>
      </c>
      <c r="H1258" s="56">
        <f t="shared" si="51"/>
        <v>376.57</v>
      </c>
    </row>
    <row r="1259" ht="15.75" customHeight="1">
      <c r="A1259" s="53">
        <v>5.0</v>
      </c>
      <c r="B1259" s="195" t="s">
        <v>363</v>
      </c>
      <c r="C1259" s="195" t="str">
        <f>+IF(ISERROR(VLOOKUP($B1259,Insumos!$C:$G,3,FALSE)),"",VLOOKUP($B1259,Insumos!$C:$G,3,FALSE))</f>
        <v>PORCION</v>
      </c>
      <c r="D1259" s="196">
        <f>+IF(ISERROR(VLOOKUP($B1259,Insumos!$C:$G,2,FALSE)),"",VLOOKUP($B1259,Insumos!$C:$G,2,FALSE))</f>
        <v>93080.62</v>
      </c>
      <c r="E1259" s="197">
        <f>+IF(ISERROR(VLOOKUP($B1259,Insumos!$C:$G,5,FALSE)),"",VLOOKUP($B1259,Insumos!$C:$G,5,FALSE))</f>
        <v>50</v>
      </c>
      <c r="F1259" s="195" t="str">
        <f>+IF(ISERROR(VLOOKUP($B1259,Insumos!$C:$G,4,FALSE)),"",VLOOKUP($B1259,Insumos!$C:$G,4,FALSE))</f>
        <v>PORCION</v>
      </c>
      <c r="G1259" s="225">
        <v>1.0</v>
      </c>
      <c r="H1259" s="196">
        <f t="shared" si="51"/>
        <v>1861.61</v>
      </c>
    </row>
    <row r="1260" ht="15.75" customHeight="1">
      <c r="A1260" s="53">
        <v>6.0</v>
      </c>
      <c r="B1260" s="195" t="s">
        <v>361</v>
      </c>
      <c r="C1260" s="195" t="str">
        <f>+IF(ISERROR(VLOOKUP($B1260,Insumos!$C:$G,3,FALSE)),"",VLOOKUP($B1260,Insumos!$C:$G,3,FALSE))</f>
        <v>PORCION</v>
      </c>
      <c r="D1260" s="196">
        <f>+IF(ISERROR(VLOOKUP($B1260,Insumos!$C:$G,2,FALSE)),"",VLOOKUP($B1260,Insumos!$C:$G,2,FALSE))</f>
        <v>45140.62</v>
      </c>
      <c r="E1260" s="197">
        <f>+IF(ISERROR(VLOOKUP($B1260,Insumos!$C:$G,5,FALSE)),"",VLOOKUP($B1260,Insumos!$C:$G,5,FALSE))</f>
        <v>55</v>
      </c>
      <c r="F1260" s="195" t="str">
        <f>+IF(ISERROR(VLOOKUP($B1260,Insumos!$C:$G,4,FALSE)),"",VLOOKUP($B1260,Insumos!$C:$G,4,FALSE))</f>
        <v>PORCION</v>
      </c>
      <c r="G1260" s="225"/>
      <c r="H1260" s="196">
        <f t="shared" si="51"/>
        <v>0</v>
      </c>
    </row>
    <row r="1261" ht="15.75" customHeight="1">
      <c r="A1261" s="53">
        <v>7.0</v>
      </c>
      <c r="B1261" s="55" t="s">
        <v>399</v>
      </c>
      <c r="C1261" s="55" t="str">
        <f>+IF(ISERROR(VLOOKUP($B1261,Insumos!$C:$G,3,FALSE)),"",VLOOKUP($B1261,Insumos!$C:$G,3,FALSE))</f>
        <v>PORCION</v>
      </c>
      <c r="D1261" s="56">
        <f>+IF(ISERROR(VLOOKUP($B1261,Insumos!$C:$G,2,FALSE)),"",VLOOKUP($B1261,Insumos!$C:$G,2,FALSE))</f>
        <v>55.81</v>
      </c>
      <c r="E1261" s="57">
        <f>+IF(ISERROR(VLOOKUP($B1261,Insumos!$C:$G,5,FALSE)),"",VLOOKUP($B1261,Insumos!$C:$G,5,FALSE))</f>
        <v>1</v>
      </c>
      <c r="F1261" s="55" t="str">
        <f>+IF(ISERROR(VLOOKUP($B1261,Insumos!$C:$G,4,FALSE)),"",VLOOKUP($B1261,Insumos!$C:$G,4,FALSE))</f>
        <v>PORCION</v>
      </c>
      <c r="G1261" s="147">
        <v>1.0</v>
      </c>
      <c r="H1261" s="56">
        <f t="shared" si="51"/>
        <v>55.81</v>
      </c>
    </row>
    <row r="1262" ht="15.75" customHeight="1">
      <c r="A1262" s="53">
        <v>8.0</v>
      </c>
      <c r="B1262" s="55" t="s">
        <v>401</v>
      </c>
      <c r="C1262" s="55" t="str">
        <f>+IF(ISERROR(VLOOKUP($B1262,Insumos!$C:$G,3,FALSE)),"",VLOOKUP($B1262,Insumos!$C:$G,3,FALSE))</f>
        <v>UNIDAD</v>
      </c>
      <c r="D1262" s="56">
        <f>+IF(ISERROR(VLOOKUP($B1262,Insumos!$C:$G,2,FALSE)),"",VLOOKUP($B1262,Insumos!$C:$G,2,FALSE))</f>
        <v>30</v>
      </c>
      <c r="E1262" s="57">
        <f>+IF(ISERROR(VLOOKUP($B1262,Insumos!$C:$G,5,FALSE)),"",VLOOKUP($B1262,Insumos!$C:$G,5,FALSE))</f>
        <v>1</v>
      </c>
      <c r="F1262" s="55" t="str">
        <f>+IF(ISERROR(VLOOKUP($B1262,Insumos!$C:$G,4,FALSE)),"",VLOOKUP($B1262,Insumos!$C:$G,4,FALSE))</f>
        <v>UNIDAD</v>
      </c>
      <c r="G1262" s="141">
        <v>1.0</v>
      </c>
      <c r="H1262" s="56">
        <f t="shared" si="51"/>
        <v>30</v>
      </c>
    </row>
    <row r="1263" ht="15.75" customHeight="1">
      <c r="A1263" s="53">
        <v>9.0</v>
      </c>
      <c r="B1263" s="55" t="s">
        <v>400</v>
      </c>
      <c r="C1263" s="55" t="str">
        <f>+IF(ISERROR(VLOOKUP($B1263,Insumos!$C:$G,3,FALSE)),"",VLOOKUP($B1263,Insumos!$C:$G,3,FALSE))</f>
        <v>UNIDAD</v>
      </c>
      <c r="D1263" s="56">
        <f>+IF(ISERROR(VLOOKUP($B1263,Insumos!$C:$G,2,FALSE)),"",VLOOKUP($B1263,Insumos!$C:$G,2,FALSE))</f>
        <v>330</v>
      </c>
      <c r="E1263" s="57">
        <f>+IF(ISERROR(VLOOKUP($B1263,Insumos!$C:$G,5,FALSE)),"",VLOOKUP($B1263,Insumos!$C:$G,5,FALSE))</f>
        <v>1</v>
      </c>
      <c r="F1263" s="55" t="str">
        <f>+IF(ISERROR(VLOOKUP($B1263,Insumos!$C:$G,4,FALSE)),"",VLOOKUP($B1263,Insumos!$C:$G,4,FALSE))</f>
        <v>UNIDAD</v>
      </c>
      <c r="G1263" s="141">
        <v>1.0</v>
      </c>
      <c r="H1263" s="56">
        <f t="shared" si="51"/>
        <v>330</v>
      </c>
    </row>
    <row r="1264" ht="15.75" customHeight="1">
      <c r="A1264" s="53">
        <v>10.0</v>
      </c>
      <c r="B1264" s="55" t="s">
        <v>435</v>
      </c>
      <c r="C1264" s="55" t="str">
        <f>+IF(ISERROR(VLOOKUP($B1264,Insumos!$C:$G,3,FALSE)),"",VLOOKUP($B1264,Insumos!$C:$G,3,FALSE))</f>
        <v>UNIDAD</v>
      </c>
      <c r="D1264" s="56">
        <f>+IF(ISERROR(VLOOKUP($B1264,Insumos!$C:$G,2,FALSE)),"",VLOOKUP($B1264,Insumos!$C:$G,2,FALSE))</f>
        <v>93</v>
      </c>
      <c r="E1264" s="57">
        <f>+IF(ISERROR(VLOOKUP($B1264,Insumos!$C:$G,5,FALSE)),"",VLOOKUP($B1264,Insumos!$C:$G,5,FALSE))</f>
        <v>1</v>
      </c>
      <c r="F1264" s="55" t="str">
        <f>+IF(ISERROR(VLOOKUP($B1264,Insumos!$C:$G,4,FALSE)),"",VLOOKUP($B1264,Insumos!$C:$G,4,FALSE))</f>
        <v>UNIDAD</v>
      </c>
      <c r="G1264" s="141">
        <v>1.0</v>
      </c>
      <c r="H1264" s="56">
        <f t="shared" si="51"/>
        <v>93</v>
      </c>
    </row>
    <row r="1265" ht="15.75" customHeight="1">
      <c r="A1265" s="53">
        <v>11.0</v>
      </c>
      <c r="B1265" s="55" t="s">
        <v>436</v>
      </c>
      <c r="C1265" s="55" t="str">
        <f>+IF(ISERROR(VLOOKUP($B1265,Insumos!$C:$G,3,FALSE)),"",VLOOKUP($B1265,Insumos!$C:$G,3,FALSE))</f>
        <v>UNIDAD</v>
      </c>
      <c r="D1265" s="56">
        <f>+IF(ISERROR(VLOOKUP($B1265,Insumos!$C:$G,2,FALSE)),"",VLOOKUP($B1265,Insumos!$C:$G,2,FALSE))</f>
        <v>44</v>
      </c>
      <c r="E1265" s="57">
        <f>+IF(ISERROR(VLOOKUP($B1265,Insumos!$C:$G,5,FALSE)),"",VLOOKUP($B1265,Insumos!$C:$G,5,FALSE))</f>
        <v>1</v>
      </c>
      <c r="F1265" s="55" t="str">
        <f>+IF(ISERROR(VLOOKUP($B1265,Insumos!$C:$G,4,FALSE)),"",VLOOKUP($B1265,Insumos!$C:$G,4,FALSE))</f>
        <v>UNIDAD</v>
      </c>
      <c r="G1265" s="141">
        <v>1.0</v>
      </c>
      <c r="H1265" s="56">
        <f t="shared" si="51"/>
        <v>44</v>
      </c>
    </row>
    <row r="1266" ht="15.75" customHeight="1">
      <c r="A1266" s="53">
        <v>12.0</v>
      </c>
      <c r="B1266" s="55" t="s">
        <v>315</v>
      </c>
      <c r="C1266" s="55" t="str">
        <f>+IF(ISERROR(VLOOKUP($B1266,Insumos!$C:$G,3,FALSE)),"",VLOOKUP($B1266,Insumos!$C:$G,3,FALSE))</f>
        <v>UNIDAD</v>
      </c>
      <c r="D1266" s="56">
        <f>+IF(ISERROR(VLOOKUP($B1266,Insumos!$C:$G,2,FALSE)),"",VLOOKUP($B1266,Insumos!$C:$G,2,FALSE))</f>
        <v>170</v>
      </c>
      <c r="E1266" s="57">
        <f>+IF(ISERROR(VLOOKUP($B1266,Insumos!$C:$G,5,FALSE)),"",VLOOKUP($B1266,Insumos!$C:$G,5,FALSE))</f>
        <v>1</v>
      </c>
      <c r="F1266" s="55" t="str">
        <f>+IF(ISERROR(VLOOKUP($B1266,Insumos!$C:$G,4,FALSE)),"",VLOOKUP($B1266,Insumos!$C:$G,4,FALSE))</f>
        <v>UNIDAD</v>
      </c>
      <c r="G1266" s="141">
        <v>1.0</v>
      </c>
      <c r="H1266" s="56">
        <f t="shared" si="51"/>
        <v>170</v>
      </c>
    </row>
    <row r="1267" ht="15.75" customHeight="1">
      <c r="A1267" s="53">
        <v>13.0</v>
      </c>
      <c r="B1267" s="55" t="s">
        <v>410</v>
      </c>
      <c r="C1267" s="55" t="str">
        <f>+IF(ISERROR(VLOOKUP($B1267,Insumos!$C:$G,3,FALSE)),"",VLOOKUP($B1267,Insumos!$C:$G,3,FALSE))</f>
        <v>UNIDAD</v>
      </c>
      <c r="D1267" s="56">
        <f>+IF(ISERROR(VLOOKUP($B1267,Insumos!$C:$G,2,FALSE)),"",VLOOKUP($B1267,Insumos!$C:$G,2,FALSE))</f>
        <v>25</v>
      </c>
      <c r="E1267" s="57">
        <f>+IF(ISERROR(VLOOKUP($B1267,Insumos!$C:$G,5,FALSE)),"",VLOOKUP($B1267,Insumos!$C:$G,5,FALSE))</f>
        <v>1</v>
      </c>
      <c r="F1267" s="55" t="str">
        <f>+IF(ISERROR(VLOOKUP($B1267,Insumos!$C:$G,4,FALSE)),"",VLOOKUP($B1267,Insumos!$C:$G,4,FALSE))</f>
        <v>UNIDAD</v>
      </c>
      <c r="G1267" s="141">
        <v>2.0</v>
      </c>
      <c r="H1267" s="56">
        <f t="shared" si="51"/>
        <v>50</v>
      </c>
    </row>
    <row r="1268" ht="15.75" customHeight="1">
      <c r="A1268" s="42"/>
      <c r="B1268" s="140"/>
      <c r="C1268" s="41"/>
      <c r="D1268" s="44"/>
      <c r="E1268" s="45"/>
      <c r="F1268" s="41"/>
      <c r="G1268" s="67" t="s">
        <v>566</v>
      </c>
      <c r="H1268" s="68">
        <f>+SUM(H1255:H1267)</f>
        <v>3419.81</v>
      </c>
    </row>
    <row r="1269" ht="15.75" customHeight="1">
      <c r="A1269" s="42"/>
      <c r="B1269" s="140"/>
      <c r="C1269" s="41"/>
      <c r="D1269" s="44"/>
      <c r="E1269" s="45"/>
      <c r="F1269" s="41"/>
      <c r="G1269" s="67" t="s">
        <v>569</v>
      </c>
      <c r="H1269" s="142">
        <f>+H1268/10</f>
        <v>341.981</v>
      </c>
    </row>
    <row r="1270" ht="15.75" customHeight="1">
      <c r="A1270" s="42"/>
      <c r="B1270" s="140"/>
      <c r="C1270" s="41"/>
      <c r="D1270" s="44"/>
      <c r="E1270" s="45"/>
      <c r="F1270" s="41"/>
      <c r="G1270" s="67" t="s">
        <v>570</v>
      </c>
      <c r="H1270" s="143">
        <f>(H1268+H1269)*1.19</f>
        <v>4476.53129</v>
      </c>
    </row>
    <row r="1271" ht="15.75" customHeight="1">
      <c r="A1271" s="42"/>
      <c r="B1271" s="140"/>
      <c r="C1271" s="41"/>
      <c r="D1271" s="44"/>
      <c r="E1271" s="45"/>
      <c r="F1271" s="41"/>
      <c r="G1271" s="67" t="s">
        <v>571</v>
      </c>
      <c r="H1271" s="144">
        <f>+H1270/H1272</f>
        <v>0.2801333723</v>
      </c>
    </row>
    <row r="1272" ht="15.75" customHeight="1">
      <c r="A1272" s="42"/>
      <c r="B1272" s="140"/>
      <c r="C1272" s="41"/>
      <c r="D1272" s="44"/>
      <c r="E1272" s="45"/>
      <c r="F1272" s="41"/>
      <c r="G1272" s="67" t="s">
        <v>572</v>
      </c>
      <c r="H1272" s="145">
        <f>SUM(13990+1990)</f>
        <v>15980</v>
      </c>
    </row>
    <row r="1273" ht="15.75" customHeight="1">
      <c r="B1273" s="473"/>
    </row>
    <row r="1274" ht="15.75" customHeight="1">
      <c r="B1274" s="473"/>
    </row>
    <row r="1275" ht="15.75" customHeight="1">
      <c r="A1275" s="138" t="s">
        <v>562</v>
      </c>
      <c r="B1275" s="139" t="s">
        <v>1201</v>
      </c>
      <c r="C1275" s="34"/>
      <c r="D1275" s="35"/>
      <c r="E1275" s="36"/>
      <c r="F1275" s="37"/>
      <c r="G1275" s="38"/>
      <c r="H1275" s="35"/>
    </row>
    <row r="1276" ht="15.75" customHeight="1">
      <c r="A1276" s="42"/>
      <c r="B1276" s="140"/>
      <c r="C1276" s="42"/>
      <c r="D1276" s="44"/>
      <c r="E1276" s="45"/>
      <c r="F1276" s="42"/>
      <c r="G1276" s="46"/>
      <c r="H1276" s="44"/>
    </row>
    <row r="1277" ht="15.75" customHeight="1">
      <c r="A1277" s="48" t="s">
        <v>476</v>
      </c>
      <c r="B1277" s="48" t="s">
        <v>477</v>
      </c>
      <c r="C1277" s="48" t="s">
        <v>478</v>
      </c>
      <c r="D1277" s="49" t="s">
        <v>564</v>
      </c>
      <c r="E1277" s="50" t="s">
        <v>10</v>
      </c>
      <c r="F1277" s="48" t="s">
        <v>480</v>
      </c>
      <c r="G1277" s="51" t="s">
        <v>481</v>
      </c>
      <c r="H1277" s="49" t="s">
        <v>565</v>
      </c>
    </row>
    <row r="1278" ht="15.75" customHeight="1">
      <c r="A1278" s="53">
        <v>1.0</v>
      </c>
      <c r="B1278" s="55" t="s">
        <v>168</v>
      </c>
      <c r="C1278" s="55" t="str">
        <f>+IF(ISERROR(VLOOKUP($B1278,Insumos!$C:$G,3,FALSE)),"",VLOOKUP($B1278,Insumos!$C:$G,3,FALSE))</f>
        <v>GRAMOS</v>
      </c>
      <c r="D1278" s="56">
        <f>+IF(ISERROR(VLOOKUP($B1278,Insumos!$C:$G,2,FALSE)),"",VLOOKUP($B1278,Insumos!$C:$G,2,FALSE))</f>
        <v>1681</v>
      </c>
      <c r="E1278" s="57">
        <f>+IF(ISERROR(VLOOKUP($B1278,Insumos!$C:$G,5,FALSE)),"",VLOOKUP($B1278,Insumos!$C:$G,5,FALSE))</f>
        <v>800</v>
      </c>
      <c r="F1278" s="55" t="str">
        <f>+IF(ISERROR(VLOOKUP($B1278,Insumos!$C:$G,4,FALSE)),"",VLOOKUP($B1278,Insumos!$C:$G,4,FALSE))</f>
        <v>GRAMOS</v>
      </c>
      <c r="G1278" s="141">
        <v>60.0</v>
      </c>
      <c r="H1278" s="56">
        <f t="shared" ref="H1278:H1290" si="52">IF(ISERROR(ROUND(+D1278/E1278*G1278,2)),0,ROUND(+D1278/E1278*G1278,2))</f>
        <v>126.08</v>
      </c>
    </row>
    <row r="1279" ht="15.75" customHeight="1">
      <c r="A1279" s="53">
        <v>2.0</v>
      </c>
      <c r="B1279" s="55" t="s">
        <v>408</v>
      </c>
      <c r="C1279" s="55" t="str">
        <f>+IF(ISERROR(VLOOKUP($B1279,Insumos!$C:$G,3,FALSE)),"",VLOOKUP($B1279,Insumos!$C:$G,3,FALSE))</f>
        <v>GRAMOS</v>
      </c>
      <c r="D1279" s="56">
        <f>+IF(ISERROR(VLOOKUP($B1279,Insumos!$C:$G,2,FALSE)),"",VLOOKUP($B1279,Insumos!$C:$G,2,FALSE))</f>
        <v>969.8</v>
      </c>
      <c r="E1279" s="57">
        <f>+IF(ISERROR(VLOOKUP($B1279,Insumos!$C:$G,5,FALSE)),"",VLOOKUP($B1279,Insumos!$C:$G,5,FALSE))</f>
        <v>800</v>
      </c>
      <c r="F1279" s="55" t="str">
        <f>+IF(ISERROR(VLOOKUP($B1279,Insumos!$C:$G,4,FALSE)),"",VLOOKUP($B1279,Insumos!$C:$G,4,FALSE))</f>
        <v>GRAMOS</v>
      </c>
      <c r="G1279" s="141">
        <v>60.0</v>
      </c>
      <c r="H1279" s="56">
        <f t="shared" si="52"/>
        <v>72.74</v>
      </c>
    </row>
    <row r="1280" ht="15.75" customHeight="1">
      <c r="A1280" s="53">
        <v>3.0</v>
      </c>
      <c r="B1280" s="55" t="s">
        <v>358</v>
      </c>
      <c r="C1280" s="55" t="str">
        <f>+IF(ISERROR(VLOOKUP($B1280,Insumos!$C:$G,3,FALSE)),"",VLOOKUP($B1280,Insumos!$C:$G,3,FALSE))</f>
        <v>UNIDAD</v>
      </c>
      <c r="D1280" s="56">
        <f>+IF(ISERROR(VLOOKUP($B1280,Insumos!$C:$G,2,FALSE)),"",VLOOKUP($B1280,Insumos!$C:$G,2,FALSE))</f>
        <v>105</v>
      </c>
      <c r="E1280" s="57">
        <f>+IF(ISERROR(VLOOKUP($B1280,Insumos!$C:$G,5,FALSE)),"",VLOOKUP($B1280,Insumos!$C:$G,5,FALSE))</f>
        <v>1</v>
      </c>
      <c r="F1280" s="55" t="str">
        <f>+IF(ISERROR(VLOOKUP($B1280,Insumos!$C:$G,4,FALSE)),"",VLOOKUP($B1280,Insumos!$C:$G,4,FALSE))</f>
        <v>UNIDAD</v>
      </c>
      <c r="G1280" s="141">
        <v>2.0</v>
      </c>
      <c r="H1280" s="56">
        <f t="shared" si="52"/>
        <v>210</v>
      </c>
    </row>
    <row r="1281" ht="15.75" customHeight="1">
      <c r="A1281" s="53">
        <v>4.0</v>
      </c>
      <c r="B1281" s="467" t="s">
        <v>373</v>
      </c>
      <c r="C1281" s="55" t="str">
        <f>+IF(ISERROR(VLOOKUP($B1281,Insumos!$C:$G,3,FALSE)),"",VLOOKUP($B1281,Insumos!$C:$G,3,FALSE))</f>
        <v>PORCION</v>
      </c>
      <c r="D1281" s="56">
        <f>+IF(ISERROR(VLOOKUP($B1281,Insumos!$C:$G,2,FALSE)),"",VLOOKUP($B1281,Insumos!$C:$G,2,FALSE))</f>
        <v>909.14</v>
      </c>
      <c r="E1281" s="57">
        <f>+IF(ISERROR(VLOOKUP($B1281,Insumos!$C:$G,5,FALSE)),"",VLOOKUP($B1281,Insumos!$C:$G,5,FALSE))</f>
        <v>1</v>
      </c>
      <c r="F1281" s="55" t="str">
        <f>+IF(ISERROR(VLOOKUP($B1281,Insumos!$C:$G,4,FALSE)),"",VLOOKUP($B1281,Insumos!$C:$G,4,FALSE))</f>
        <v>PORCION</v>
      </c>
      <c r="G1281" s="141">
        <v>1.0</v>
      </c>
      <c r="H1281" s="56">
        <f t="shared" si="52"/>
        <v>909.14</v>
      </c>
    </row>
    <row r="1282" ht="15.75" customHeight="1">
      <c r="A1282" s="53">
        <v>5.0</v>
      </c>
      <c r="B1282" s="195" t="s">
        <v>363</v>
      </c>
      <c r="C1282" s="195" t="str">
        <f>+IF(ISERROR(VLOOKUP($B1282,Insumos!$C:$G,3,FALSE)),"",VLOOKUP($B1282,Insumos!$C:$G,3,FALSE))</f>
        <v>PORCION</v>
      </c>
      <c r="D1282" s="196">
        <f>+IF(ISERROR(VLOOKUP($B1282,Insumos!$C:$G,2,FALSE)),"",VLOOKUP($B1282,Insumos!$C:$G,2,FALSE))</f>
        <v>93080.62</v>
      </c>
      <c r="E1282" s="197">
        <f>+IF(ISERROR(VLOOKUP($B1282,Insumos!$C:$G,5,FALSE)),"",VLOOKUP($B1282,Insumos!$C:$G,5,FALSE))</f>
        <v>50</v>
      </c>
      <c r="F1282" s="195" t="str">
        <f>+IF(ISERROR(VLOOKUP($B1282,Insumos!$C:$G,4,FALSE)),"",VLOOKUP($B1282,Insumos!$C:$G,4,FALSE))</f>
        <v>PORCION</v>
      </c>
      <c r="G1282" s="225">
        <v>1.0</v>
      </c>
      <c r="H1282" s="196">
        <f t="shared" si="52"/>
        <v>1861.61</v>
      </c>
    </row>
    <row r="1283" ht="15.75" customHeight="1">
      <c r="A1283" s="53">
        <v>6.0</v>
      </c>
      <c r="B1283" s="195" t="s">
        <v>361</v>
      </c>
      <c r="C1283" s="195" t="str">
        <f>+IF(ISERROR(VLOOKUP($B1283,Insumos!$C:$G,3,FALSE)),"",VLOOKUP($B1283,Insumos!$C:$G,3,FALSE))</f>
        <v>PORCION</v>
      </c>
      <c r="D1283" s="196">
        <f>+IF(ISERROR(VLOOKUP($B1283,Insumos!$C:$G,2,FALSE)),"",VLOOKUP($B1283,Insumos!$C:$G,2,FALSE))</f>
        <v>45140.62</v>
      </c>
      <c r="E1283" s="197">
        <f>+IF(ISERROR(VLOOKUP($B1283,Insumos!$C:$G,5,FALSE)),"",VLOOKUP($B1283,Insumos!$C:$G,5,FALSE))</f>
        <v>55</v>
      </c>
      <c r="F1283" s="195" t="str">
        <f>+IF(ISERROR(VLOOKUP($B1283,Insumos!$C:$G,4,FALSE)),"",VLOOKUP($B1283,Insumos!$C:$G,4,FALSE))</f>
        <v>PORCION</v>
      </c>
      <c r="G1283" s="225"/>
      <c r="H1283" s="196">
        <f t="shared" si="52"/>
        <v>0</v>
      </c>
    </row>
    <row r="1284" ht="15.75" customHeight="1">
      <c r="A1284" s="53">
        <v>7.0</v>
      </c>
      <c r="B1284" s="55" t="s">
        <v>399</v>
      </c>
      <c r="C1284" s="55" t="str">
        <f>+IF(ISERROR(VLOOKUP($B1284,Insumos!$C:$G,3,FALSE)),"",VLOOKUP($B1284,Insumos!$C:$G,3,FALSE))</f>
        <v>PORCION</v>
      </c>
      <c r="D1284" s="56">
        <f>+IF(ISERROR(VLOOKUP($B1284,Insumos!$C:$G,2,FALSE)),"",VLOOKUP($B1284,Insumos!$C:$G,2,FALSE))</f>
        <v>55.81</v>
      </c>
      <c r="E1284" s="57">
        <f>+IF(ISERROR(VLOOKUP($B1284,Insumos!$C:$G,5,FALSE)),"",VLOOKUP($B1284,Insumos!$C:$G,5,FALSE))</f>
        <v>1</v>
      </c>
      <c r="F1284" s="55" t="str">
        <f>+IF(ISERROR(VLOOKUP($B1284,Insumos!$C:$G,4,FALSE)),"",VLOOKUP($B1284,Insumos!$C:$G,4,FALSE))</f>
        <v>PORCION</v>
      </c>
      <c r="G1284" s="147">
        <v>1.0</v>
      </c>
      <c r="H1284" s="56">
        <f t="shared" si="52"/>
        <v>55.81</v>
      </c>
    </row>
    <row r="1285" ht="15.75" customHeight="1">
      <c r="A1285" s="53">
        <v>8.0</v>
      </c>
      <c r="B1285" s="55" t="s">
        <v>401</v>
      </c>
      <c r="C1285" s="55" t="str">
        <f>+IF(ISERROR(VLOOKUP($B1285,Insumos!$C:$G,3,FALSE)),"",VLOOKUP($B1285,Insumos!$C:$G,3,FALSE))</f>
        <v>UNIDAD</v>
      </c>
      <c r="D1285" s="56">
        <f>+IF(ISERROR(VLOOKUP($B1285,Insumos!$C:$G,2,FALSE)),"",VLOOKUP($B1285,Insumos!$C:$G,2,FALSE))</f>
        <v>30</v>
      </c>
      <c r="E1285" s="57">
        <f>+IF(ISERROR(VLOOKUP($B1285,Insumos!$C:$G,5,FALSE)),"",VLOOKUP($B1285,Insumos!$C:$G,5,FALSE))</f>
        <v>1</v>
      </c>
      <c r="F1285" s="55" t="str">
        <f>+IF(ISERROR(VLOOKUP($B1285,Insumos!$C:$G,4,FALSE)),"",VLOOKUP($B1285,Insumos!$C:$G,4,FALSE))</f>
        <v>UNIDAD</v>
      </c>
      <c r="G1285" s="141">
        <v>1.0</v>
      </c>
      <c r="H1285" s="56">
        <f t="shared" si="52"/>
        <v>30</v>
      </c>
    </row>
    <row r="1286" ht="15.75" customHeight="1">
      <c r="A1286" s="53">
        <v>9.0</v>
      </c>
      <c r="B1286" s="55" t="s">
        <v>400</v>
      </c>
      <c r="C1286" s="55" t="str">
        <f>+IF(ISERROR(VLOOKUP($B1286,Insumos!$C:$G,3,FALSE)),"",VLOOKUP($B1286,Insumos!$C:$G,3,FALSE))</f>
        <v>UNIDAD</v>
      </c>
      <c r="D1286" s="56">
        <f>+IF(ISERROR(VLOOKUP($B1286,Insumos!$C:$G,2,FALSE)),"",VLOOKUP($B1286,Insumos!$C:$G,2,FALSE))</f>
        <v>330</v>
      </c>
      <c r="E1286" s="57">
        <f>+IF(ISERROR(VLOOKUP($B1286,Insumos!$C:$G,5,FALSE)),"",VLOOKUP($B1286,Insumos!$C:$G,5,FALSE))</f>
        <v>1</v>
      </c>
      <c r="F1286" s="55" t="str">
        <f>+IF(ISERROR(VLOOKUP($B1286,Insumos!$C:$G,4,FALSE)),"",VLOOKUP($B1286,Insumos!$C:$G,4,FALSE))</f>
        <v>UNIDAD</v>
      </c>
      <c r="G1286" s="141">
        <v>1.0</v>
      </c>
      <c r="H1286" s="56">
        <f t="shared" si="52"/>
        <v>330</v>
      </c>
    </row>
    <row r="1287" ht="15.75" customHeight="1">
      <c r="A1287" s="53">
        <v>10.0</v>
      </c>
      <c r="B1287" s="55" t="s">
        <v>435</v>
      </c>
      <c r="C1287" s="55" t="str">
        <f>+IF(ISERROR(VLOOKUP($B1287,Insumos!$C:$G,3,FALSE)),"",VLOOKUP($B1287,Insumos!$C:$G,3,FALSE))</f>
        <v>UNIDAD</v>
      </c>
      <c r="D1287" s="56">
        <f>+IF(ISERROR(VLOOKUP($B1287,Insumos!$C:$G,2,FALSE)),"",VLOOKUP($B1287,Insumos!$C:$G,2,FALSE))</f>
        <v>93</v>
      </c>
      <c r="E1287" s="57">
        <f>+IF(ISERROR(VLOOKUP($B1287,Insumos!$C:$G,5,FALSE)),"",VLOOKUP($B1287,Insumos!$C:$G,5,FALSE))</f>
        <v>1</v>
      </c>
      <c r="F1287" s="55" t="str">
        <f>+IF(ISERROR(VLOOKUP($B1287,Insumos!$C:$G,4,FALSE)),"",VLOOKUP($B1287,Insumos!$C:$G,4,FALSE))</f>
        <v>UNIDAD</v>
      </c>
      <c r="G1287" s="141">
        <v>1.0</v>
      </c>
      <c r="H1287" s="56">
        <f t="shared" si="52"/>
        <v>93</v>
      </c>
    </row>
    <row r="1288" ht="15.75" customHeight="1">
      <c r="A1288" s="53">
        <v>11.0</v>
      </c>
      <c r="B1288" s="55" t="s">
        <v>436</v>
      </c>
      <c r="C1288" s="55" t="str">
        <f>+IF(ISERROR(VLOOKUP($B1288,Insumos!$C:$G,3,FALSE)),"",VLOOKUP($B1288,Insumos!$C:$G,3,FALSE))</f>
        <v>UNIDAD</v>
      </c>
      <c r="D1288" s="56">
        <f>+IF(ISERROR(VLOOKUP($B1288,Insumos!$C:$G,2,FALSE)),"",VLOOKUP($B1288,Insumos!$C:$G,2,FALSE))</f>
        <v>44</v>
      </c>
      <c r="E1288" s="57">
        <f>+IF(ISERROR(VLOOKUP($B1288,Insumos!$C:$G,5,FALSE)),"",VLOOKUP($B1288,Insumos!$C:$G,5,FALSE))</f>
        <v>1</v>
      </c>
      <c r="F1288" s="55" t="str">
        <f>+IF(ISERROR(VLOOKUP($B1288,Insumos!$C:$G,4,FALSE)),"",VLOOKUP($B1288,Insumos!$C:$G,4,FALSE))</f>
        <v>UNIDAD</v>
      </c>
      <c r="G1288" s="141">
        <v>1.0</v>
      </c>
      <c r="H1288" s="56">
        <f t="shared" si="52"/>
        <v>44</v>
      </c>
    </row>
    <row r="1289" ht="15.75" customHeight="1">
      <c r="A1289" s="53">
        <v>12.0</v>
      </c>
      <c r="B1289" s="55" t="s">
        <v>315</v>
      </c>
      <c r="C1289" s="55" t="str">
        <f>+IF(ISERROR(VLOOKUP($B1289,Insumos!$C:$G,3,FALSE)),"",VLOOKUP($B1289,Insumos!$C:$G,3,FALSE))</f>
        <v>UNIDAD</v>
      </c>
      <c r="D1289" s="56">
        <f>+IF(ISERROR(VLOOKUP($B1289,Insumos!$C:$G,2,FALSE)),"",VLOOKUP($B1289,Insumos!$C:$G,2,FALSE))</f>
        <v>170</v>
      </c>
      <c r="E1289" s="57">
        <f>+IF(ISERROR(VLOOKUP($B1289,Insumos!$C:$G,5,FALSE)),"",VLOOKUP($B1289,Insumos!$C:$G,5,FALSE))</f>
        <v>1</v>
      </c>
      <c r="F1289" s="55" t="str">
        <f>+IF(ISERROR(VLOOKUP($B1289,Insumos!$C:$G,4,FALSE)),"",VLOOKUP($B1289,Insumos!$C:$G,4,FALSE))</f>
        <v>UNIDAD</v>
      </c>
      <c r="G1289" s="141">
        <v>1.0</v>
      </c>
      <c r="H1289" s="56">
        <f t="shared" si="52"/>
        <v>170</v>
      </c>
    </row>
    <row r="1290" ht="15.75" customHeight="1">
      <c r="A1290" s="53">
        <v>13.0</v>
      </c>
      <c r="B1290" s="55" t="s">
        <v>410</v>
      </c>
      <c r="C1290" s="55" t="str">
        <f>+IF(ISERROR(VLOOKUP($B1290,Insumos!$C:$G,3,FALSE)),"",VLOOKUP($B1290,Insumos!$C:$G,3,FALSE))</f>
        <v>UNIDAD</v>
      </c>
      <c r="D1290" s="56">
        <f>+IF(ISERROR(VLOOKUP($B1290,Insumos!$C:$G,2,FALSE)),"",VLOOKUP($B1290,Insumos!$C:$G,2,FALSE))</f>
        <v>25</v>
      </c>
      <c r="E1290" s="57">
        <f>+IF(ISERROR(VLOOKUP($B1290,Insumos!$C:$G,5,FALSE)),"",VLOOKUP($B1290,Insumos!$C:$G,5,FALSE))</f>
        <v>1</v>
      </c>
      <c r="F1290" s="55" t="str">
        <f>+IF(ISERROR(VLOOKUP($B1290,Insumos!$C:$G,4,FALSE)),"",VLOOKUP($B1290,Insumos!$C:$G,4,FALSE))</f>
        <v>UNIDAD</v>
      </c>
      <c r="G1290" s="141">
        <v>2.0</v>
      </c>
      <c r="H1290" s="56">
        <f t="shared" si="52"/>
        <v>50</v>
      </c>
    </row>
    <row r="1291" ht="15.75" customHeight="1">
      <c r="A1291" s="42"/>
      <c r="B1291" s="140"/>
      <c r="C1291" s="41"/>
      <c r="D1291" s="44"/>
      <c r="E1291" s="45"/>
      <c r="F1291" s="41"/>
      <c r="G1291" s="67" t="s">
        <v>566</v>
      </c>
      <c r="H1291" s="68">
        <f>+SUM(H1278:H1290)</f>
        <v>3952.38</v>
      </c>
    </row>
    <row r="1292" ht="15.75" customHeight="1">
      <c r="A1292" s="42"/>
      <c r="B1292" s="140"/>
      <c r="C1292" s="41"/>
      <c r="D1292" s="44"/>
      <c r="E1292" s="45"/>
      <c r="F1292" s="41"/>
      <c r="G1292" s="67" t="s">
        <v>569</v>
      </c>
      <c r="H1292" s="142">
        <f>+H1291/10</f>
        <v>395.238</v>
      </c>
    </row>
    <row r="1293" ht="15.75" customHeight="1">
      <c r="A1293" s="42"/>
      <c r="B1293" s="140"/>
      <c r="C1293" s="41"/>
      <c r="D1293" s="44"/>
      <c r="E1293" s="45"/>
      <c r="F1293" s="41"/>
      <c r="G1293" s="67" t="s">
        <v>570</v>
      </c>
      <c r="H1293" s="143">
        <f>(H1291+H1292)*1.19</f>
        <v>5173.66542</v>
      </c>
    </row>
    <row r="1294" ht="15.75" customHeight="1">
      <c r="A1294" s="42"/>
      <c r="B1294" s="140"/>
      <c r="C1294" s="41"/>
      <c r="D1294" s="44"/>
      <c r="E1294" s="45"/>
      <c r="F1294" s="41"/>
      <c r="G1294" s="67" t="s">
        <v>571</v>
      </c>
      <c r="H1294" s="144">
        <f>+H1293/H1295</f>
        <v>0.3046917208</v>
      </c>
    </row>
    <row r="1295" ht="15.75" customHeight="1">
      <c r="A1295" s="42"/>
      <c r="B1295" s="140"/>
      <c r="C1295" s="41"/>
      <c r="D1295" s="44"/>
      <c r="E1295" s="45"/>
      <c r="F1295" s="41"/>
      <c r="G1295" s="67" t="s">
        <v>572</v>
      </c>
      <c r="H1295" s="145">
        <f>SUM(13990+2990)</f>
        <v>16980</v>
      </c>
    </row>
    <row r="1296" ht="15.75" customHeight="1">
      <c r="B1296" s="473"/>
    </row>
    <row r="1297" ht="15.75" customHeight="1">
      <c r="B1297" s="473"/>
    </row>
    <row r="1298" ht="15.75" customHeight="1">
      <c r="A1298" s="138" t="s">
        <v>562</v>
      </c>
      <c r="B1298" s="139" t="s">
        <v>1202</v>
      </c>
      <c r="C1298" s="34"/>
      <c r="D1298" s="35"/>
      <c r="E1298" s="36"/>
      <c r="F1298" s="37"/>
      <c r="G1298" s="38"/>
      <c r="H1298" s="35"/>
    </row>
    <row r="1299" ht="15.75" customHeight="1">
      <c r="A1299" s="42"/>
      <c r="B1299" s="140"/>
      <c r="C1299" s="42"/>
      <c r="D1299" s="44"/>
      <c r="E1299" s="45"/>
      <c r="F1299" s="42"/>
      <c r="G1299" s="46"/>
      <c r="H1299" s="44"/>
    </row>
    <row r="1300" ht="15.75" customHeight="1">
      <c r="A1300" s="48" t="s">
        <v>476</v>
      </c>
      <c r="B1300" s="48" t="s">
        <v>477</v>
      </c>
      <c r="C1300" s="48" t="s">
        <v>478</v>
      </c>
      <c r="D1300" s="49" t="s">
        <v>564</v>
      </c>
      <c r="E1300" s="50" t="s">
        <v>10</v>
      </c>
      <c r="F1300" s="48" t="s">
        <v>480</v>
      </c>
      <c r="G1300" s="51" t="s">
        <v>481</v>
      </c>
      <c r="H1300" s="49" t="s">
        <v>565</v>
      </c>
    </row>
    <row r="1301" ht="15.75" customHeight="1">
      <c r="A1301" s="53">
        <v>1.0</v>
      </c>
      <c r="B1301" s="55" t="s">
        <v>387</v>
      </c>
      <c r="C1301" s="55" t="str">
        <f>+IF(ISERROR(VLOOKUP($B1301,Insumos!$C:$G,3,FALSE)),"",VLOOKUP($B1301,Insumos!$C:$G,3,FALSE))</f>
        <v>MILILITROS</v>
      </c>
      <c r="D1301" s="56">
        <f>+IF(ISERROR(VLOOKUP($B1301,Insumos!$C:$G,2,FALSE)),"",VLOOKUP($B1301,Insumos!$C:$G,2,FALSE))</f>
        <v>1736</v>
      </c>
      <c r="E1301" s="57">
        <f>+IF(ISERROR(VLOOKUP($B1301,Insumos!$C:$G,5,FALSE)),"",VLOOKUP($B1301,Insumos!$C:$G,5,FALSE))</f>
        <v>1000</v>
      </c>
      <c r="F1301" s="55" t="str">
        <f>+IF(ISERROR(VLOOKUP($B1301,Insumos!$C:$G,4,FALSE)),"",VLOOKUP($B1301,Insumos!$C:$G,4,FALSE))</f>
        <v>MILILITROS</v>
      </c>
      <c r="G1301" s="141">
        <v>80.0</v>
      </c>
      <c r="H1301" s="56">
        <f t="shared" ref="H1301:H1314" si="53">IF(ISERROR(ROUND(+D1301/E1301*G1301,2)),0,ROUND(+D1301/E1301*G1301,2))</f>
        <v>138.88</v>
      </c>
    </row>
    <row r="1302" ht="15.75" customHeight="1">
      <c r="A1302" s="53">
        <v>2.0</v>
      </c>
      <c r="B1302" s="55" t="s">
        <v>388</v>
      </c>
      <c r="C1302" s="55" t="str">
        <f>+IF(ISERROR(VLOOKUP($B1302,Insumos!$C:$G,3,FALSE)),"",VLOOKUP($B1302,Insumos!$C:$G,3,FALSE))</f>
        <v>GRAMOS</v>
      </c>
      <c r="D1302" s="56">
        <f>+IF(ISERROR(VLOOKUP($B1302,Insumos!$C:$G,2,FALSE)),"",VLOOKUP($B1302,Insumos!$C:$G,2,FALSE))</f>
        <v>6420</v>
      </c>
      <c r="E1302" s="57">
        <f>+IF(ISERROR(VLOOKUP($B1302,Insumos!$C:$G,5,FALSE)),"",VLOOKUP($B1302,Insumos!$C:$G,5,FALSE))</f>
        <v>1000</v>
      </c>
      <c r="F1302" s="55" t="str">
        <f>+IF(ISERROR(VLOOKUP($B1302,Insumos!$C:$G,4,FALSE)),"",VLOOKUP($B1302,Insumos!$C:$G,4,FALSE))</f>
        <v>GRAMOS</v>
      </c>
      <c r="G1302" s="141">
        <v>40.0</v>
      </c>
      <c r="H1302" s="56">
        <f t="shared" si="53"/>
        <v>256.8</v>
      </c>
    </row>
    <row r="1303" ht="15.75" customHeight="1">
      <c r="A1303" s="53">
        <v>3.0</v>
      </c>
      <c r="B1303" s="55" t="s">
        <v>408</v>
      </c>
      <c r="C1303" s="55" t="str">
        <f>+IF(ISERROR(VLOOKUP($B1303,Insumos!$C:$G,3,FALSE)),"",VLOOKUP($B1303,Insumos!$C:$G,3,FALSE))</f>
        <v>GRAMOS</v>
      </c>
      <c r="D1303" s="56">
        <f>+IF(ISERROR(VLOOKUP($B1303,Insumos!$C:$G,2,FALSE)),"",VLOOKUP($B1303,Insumos!$C:$G,2,FALSE))</f>
        <v>969.8</v>
      </c>
      <c r="E1303" s="57">
        <f>+IF(ISERROR(VLOOKUP($B1303,Insumos!$C:$G,5,FALSE)),"",VLOOKUP($B1303,Insumos!$C:$G,5,FALSE))</f>
        <v>800</v>
      </c>
      <c r="F1303" s="55" t="str">
        <f>+IF(ISERROR(VLOOKUP($B1303,Insumos!$C:$G,4,FALSE)),"",VLOOKUP($B1303,Insumos!$C:$G,4,FALSE))</f>
        <v>GRAMOS</v>
      </c>
      <c r="G1303" s="141">
        <v>60.0</v>
      </c>
      <c r="H1303" s="56">
        <f t="shared" si="53"/>
        <v>72.74</v>
      </c>
    </row>
    <row r="1304" ht="15.75" customHeight="1">
      <c r="A1304" s="53">
        <v>4.0</v>
      </c>
      <c r="B1304" s="55" t="s">
        <v>389</v>
      </c>
      <c r="C1304" s="55" t="str">
        <f>+IF(ISERROR(VLOOKUP($B1304,Insumos!$C:$G,3,FALSE)),"",VLOOKUP($B1304,Insumos!$C:$G,3,FALSE))</f>
        <v>GRAMOS</v>
      </c>
      <c r="D1304" s="56">
        <f>+IF(ISERROR(VLOOKUP($B1304,Insumos!$C:$G,2,FALSE)),"",VLOOKUP($B1304,Insumos!$C:$G,2,FALSE))</f>
        <v>9164</v>
      </c>
      <c r="E1304" s="57">
        <f>+IF(ISERROR(VLOOKUP($B1304,Insumos!$C:$G,5,FALSE)),"",VLOOKUP($B1304,Insumos!$C:$G,5,FALSE))</f>
        <v>1000</v>
      </c>
      <c r="F1304" s="55" t="str">
        <f>+IF(ISERROR(VLOOKUP($B1304,Insumos!$C:$G,4,FALSE)),"",VLOOKUP($B1304,Insumos!$C:$G,4,FALSE))</f>
        <v>GRAMOS</v>
      </c>
      <c r="G1304" s="141">
        <v>20.0</v>
      </c>
      <c r="H1304" s="56">
        <f t="shared" si="53"/>
        <v>183.28</v>
      </c>
    </row>
    <row r="1305" ht="15.75" customHeight="1">
      <c r="A1305" s="53">
        <v>5.0</v>
      </c>
      <c r="B1305" s="55" t="s">
        <v>54</v>
      </c>
      <c r="C1305" s="55" t="str">
        <f>+IF(ISERROR(VLOOKUP($B1305,Insumos!$C:$G,3,FALSE)),"",VLOOKUP($B1305,Insumos!$C:$G,3,FALSE))</f>
        <v>UNIDAD</v>
      </c>
      <c r="D1305" s="56">
        <f>+IF(ISERROR(VLOOKUP($B1305,Insumos!$C:$G,2,FALSE)),"",VLOOKUP($B1305,Insumos!$C:$G,2,FALSE))</f>
        <v>8000</v>
      </c>
      <c r="E1305" s="57">
        <f>+IF(ISERROR(VLOOKUP($B1305,Insumos!$C:$G,5,FALSE)),"",VLOOKUP($B1305,Insumos!$C:$G,5,FALSE))</f>
        <v>36</v>
      </c>
      <c r="F1305" s="55" t="str">
        <f>+IF(ISERROR(VLOOKUP($B1305,Insumos!$C:$G,4,FALSE)),"",VLOOKUP($B1305,Insumos!$C:$G,4,FALSE))</f>
        <v>UNIDAD</v>
      </c>
      <c r="G1305" s="141">
        <v>0.0</v>
      </c>
      <c r="H1305" s="56">
        <f t="shared" si="53"/>
        <v>0</v>
      </c>
    </row>
    <row r="1306" ht="15.75" customHeight="1">
      <c r="A1306" s="53">
        <v>6.0</v>
      </c>
      <c r="B1306" s="467" t="s">
        <v>370</v>
      </c>
      <c r="C1306" s="55" t="str">
        <f>+IF(ISERROR(VLOOKUP($B1306,Insumos!$C:$G,3,FALSE)),"",VLOOKUP($B1306,Insumos!$C:$G,3,FALSE))</f>
        <v>PORCION</v>
      </c>
      <c r="D1306" s="56">
        <f>+IF(ISERROR(VLOOKUP($B1306,Insumos!$C:$G,2,FALSE)),"",VLOOKUP($B1306,Insumos!$C:$G,2,FALSE))</f>
        <v>1793.34</v>
      </c>
      <c r="E1306" s="57">
        <f>+IF(ISERROR(VLOOKUP($B1306,Insumos!$C:$G,5,FALSE)),"",VLOOKUP($B1306,Insumos!$C:$G,5,FALSE))</f>
        <v>4</v>
      </c>
      <c r="F1306" s="55" t="str">
        <f>+IF(ISERROR(VLOOKUP($B1306,Insumos!$C:$G,4,FALSE)),"",VLOOKUP($B1306,Insumos!$C:$G,4,FALSE))</f>
        <v>PORCION</v>
      </c>
      <c r="G1306" s="141">
        <v>0.0</v>
      </c>
      <c r="H1306" s="56">
        <f t="shared" si="53"/>
        <v>0</v>
      </c>
    </row>
    <row r="1307" ht="15.75" customHeight="1">
      <c r="A1307" s="53">
        <v>7.0</v>
      </c>
      <c r="B1307" s="195" t="s">
        <v>363</v>
      </c>
      <c r="C1307" s="195" t="str">
        <f>+IF(ISERROR(VLOOKUP($B1307,Insumos!$C:$G,3,FALSE)),"",VLOOKUP($B1307,Insumos!$C:$G,3,FALSE))</f>
        <v>PORCION</v>
      </c>
      <c r="D1307" s="196">
        <f>+IF(ISERROR(VLOOKUP($B1307,Insumos!$C:$G,2,FALSE)),"",VLOOKUP($B1307,Insumos!$C:$G,2,FALSE))</f>
        <v>93080.62</v>
      </c>
      <c r="E1307" s="197">
        <f>+IF(ISERROR(VLOOKUP($B1307,Insumos!$C:$G,5,FALSE)),"",VLOOKUP($B1307,Insumos!$C:$G,5,FALSE))</f>
        <v>50</v>
      </c>
      <c r="F1307" s="195" t="str">
        <f>+IF(ISERROR(VLOOKUP($B1307,Insumos!$C:$G,4,FALSE)),"",VLOOKUP($B1307,Insumos!$C:$G,4,FALSE))</f>
        <v>PORCION</v>
      </c>
      <c r="G1307" s="225">
        <v>1.0</v>
      </c>
      <c r="H1307" s="196">
        <f t="shared" si="53"/>
        <v>1861.61</v>
      </c>
    </row>
    <row r="1308" ht="15.75" customHeight="1">
      <c r="A1308" s="53">
        <v>8.0</v>
      </c>
      <c r="B1308" s="195" t="s">
        <v>361</v>
      </c>
      <c r="C1308" s="195" t="str">
        <f>+IF(ISERROR(VLOOKUP($B1308,Insumos!$C:$G,3,FALSE)),"",VLOOKUP($B1308,Insumos!$C:$G,3,FALSE))</f>
        <v>PORCION</v>
      </c>
      <c r="D1308" s="196">
        <f>+IF(ISERROR(VLOOKUP($B1308,Insumos!$C:$G,2,FALSE)),"",VLOOKUP($B1308,Insumos!$C:$G,2,FALSE))</f>
        <v>45140.62</v>
      </c>
      <c r="E1308" s="197">
        <f>+IF(ISERROR(VLOOKUP($B1308,Insumos!$C:$G,5,FALSE)),"",VLOOKUP($B1308,Insumos!$C:$G,5,FALSE))</f>
        <v>55</v>
      </c>
      <c r="F1308" s="195" t="str">
        <f>+IF(ISERROR(VLOOKUP($B1308,Insumos!$C:$G,4,FALSE)),"",VLOOKUP($B1308,Insumos!$C:$G,4,FALSE))</f>
        <v>PORCION</v>
      </c>
      <c r="G1308" s="470"/>
      <c r="H1308" s="196">
        <f t="shared" si="53"/>
        <v>0</v>
      </c>
    </row>
    <row r="1309" ht="15.75" customHeight="1">
      <c r="A1309" s="53">
        <v>9.0</v>
      </c>
      <c r="B1309" s="55" t="s">
        <v>401</v>
      </c>
      <c r="C1309" s="55" t="str">
        <f>+IF(ISERROR(VLOOKUP($B1309,Insumos!$C:$G,3,FALSE)),"",VLOOKUP($B1309,Insumos!$C:$G,3,FALSE))</f>
        <v>UNIDAD</v>
      </c>
      <c r="D1309" s="56">
        <f>+IF(ISERROR(VLOOKUP($B1309,Insumos!$C:$G,2,FALSE)),"",VLOOKUP($B1309,Insumos!$C:$G,2,FALSE))</f>
        <v>30</v>
      </c>
      <c r="E1309" s="57">
        <f>+IF(ISERROR(VLOOKUP($B1309,Insumos!$C:$G,5,FALSE)),"",VLOOKUP($B1309,Insumos!$C:$G,5,FALSE))</f>
        <v>1</v>
      </c>
      <c r="F1309" s="55" t="str">
        <f>+IF(ISERROR(VLOOKUP($B1309,Insumos!$C:$G,4,FALSE)),"",VLOOKUP($B1309,Insumos!$C:$G,4,FALSE))</f>
        <v>UNIDAD</v>
      </c>
      <c r="G1309" s="141">
        <v>1.0</v>
      </c>
      <c r="H1309" s="56">
        <f t="shared" si="53"/>
        <v>30</v>
      </c>
    </row>
    <row r="1310" ht="15.75" customHeight="1">
      <c r="A1310" s="53">
        <v>10.0</v>
      </c>
      <c r="B1310" s="55" t="s">
        <v>400</v>
      </c>
      <c r="C1310" s="55" t="str">
        <f>+IF(ISERROR(VLOOKUP($B1310,Insumos!$C:$G,3,FALSE)),"",VLOOKUP($B1310,Insumos!$C:$G,3,FALSE))</f>
        <v>UNIDAD</v>
      </c>
      <c r="D1310" s="56">
        <f>+IF(ISERROR(VLOOKUP($B1310,Insumos!$C:$G,2,FALSE)),"",VLOOKUP($B1310,Insumos!$C:$G,2,FALSE))</f>
        <v>330</v>
      </c>
      <c r="E1310" s="57">
        <f>+IF(ISERROR(VLOOKUP($B1310,Insumos!$C:$G,5,FALSE)),"",VLOOKUP($B1310,Insumos!$C:$G,5,FALSE))</f>
        <v>1</v>
      </c>
      <c r="F1310" s="55" t="str">
        <f>+IF(ISERROR(VLOOKUP($B1310,Insumos!$C:$G,4,FALSE)),"",VLOOKUP($B1310,Insumos!$C:$G,4,FALSE))</f>
        <v>UNIDAD</v>
      </c>
      <c r="G1310" s="141">
        <v>1.0</v>
      </c>
      <c r="H1310" s="56">
        <f t="shared" si="53"/>
        <v>330</v>
      </c>
    </row>
    <row r="1311" ht="15.75" customHeight="1">
      <c r="A1311" s="53">
        <v>11.0</v>
      </c>
      <c r="B1311" s="55" t="s">
        <v>435</v>
      </c>
      <c r="C1311" s="55" t="str">
        <f>+IF(ISERROR(VLOOKUP($B1311,Insumos!$C:$G,3,FALSE)),"",VLOOKUP($B1311,Insumos!$C:$G,3,FALSE))</f>
        <v>UNIDAD</v>
      </c>
      <c r="D1311" s="56">
        <f>+IF(ISERROR(VLOOKUP($B1311,Insumos!$C:$G,2,FALSE)),"",VLOOKUP($B1311,Insumos!$C:$G,2,FALSE))</f>
        <v>93</v>
      </c>
      <c r="E1311" s="57">
        <f>+IF(ISERROR(VLOOKUP($B1311,Insumos!$C:$G,5,FALSE)),"",VLOOKUP($B1311,Insumos!$C:$G,5,FALSE))</f>
        <v>1</v>
      </c>
      <c r="F1311" s="55" t="str">
        <f>+IF(ISERROR(VLOOKUP($B1311,Insumos!$C:$G,4,FALSE)),"",VLOOKUP($B1311,Insumos!$C:$G,4,FALSE))</f>
        <v>UNIDAD</v>
      </c>
      <c r="G1311" s="141">
        <v>1.0</v>
      </c>
      <c r="H1311" s="56">
        <f t="shared" si="53"/>
        <v>93</v>
      </c>
    </row>
    <row r="1312" ht="15.75" customHeight="1">
      <c r="A1312" s="53">
        <v>12.0</v>
      </c>
      <c r="B1312" s="55" t="s">
        <v>436</v>
      </c>
      <c r="C1312" s="55" t="str">
        <f>+IF(ISERROR(VLOOKUP($B1312,Insumos!$C:$G,3,FALSE)),"",VLOOKUP($B1312,Insumos!$C:$G,3,FALSE))</f>
        <v>UNIDAD</v>
      </c>
      <c r="D1312" s="56">
        <f>+IF(ISERROR(VLOOKUP($B1312,Insumos!$C:$G,2,FALSE)),"",VLOOKUP($B1312,Insumos!$C:$G,2,FALSE))</f>
        <v>44</v>
      </c>
      <c r="E1312" s="57">
        <f>+IF(ISERROR(VLOOKUP($B1312,Insumos!$C:$G,5,FALSE)),"",VLOOKUP($B1312,Insumos!$C:$G,5,FALSE))</f>
        <v>1</v>
      </c>
      <c r="F1312" s="55" t="str">
        <f>+IF(ISERROR(VLOOKUP($B1312,Insumos!$C:$G,4,FALSE)),"",VLOOKUP($B1312,Insumos!$C:$G,4,FALSE))</f>
        <v>UNIDAD</v>
      </c>
      <c r="G1312" s="141">
        <v>1.0</v>
      </c>
      <c r="H1312" s="56">
        <f t="shared" si="53"/>
        <v>44</v>
      </c>
    </row>
    <row r="1313" ht="15.75" customHeight="1">
      <c r="A1313" s="53">
        <v>13.0</v>
      </c>
      <c r="B1313" s="55" t="s">
        <v>315</v>
      </c>
      <c r="C1313" s="55" t="str">
        <f>+IF(ISERROR(VLOOKUP($B1313,Insumos!$C:$G,3,FALSE)),"",VLOOKUP($B1313,Insumos!$C:$G,3,FALSE))</f>
        <v>UNIDAD</v>
      </c>
      <c r="D1313" s="56">
        <f>+IF(ISERROR(VLOOKUP($B1313,Insumos!$C:$G,2,FALSE)),"",VLOOKUP($B1313,Insumos!$C:$G,2,FALSE))</f>
        <v>170</v>
      </c>
      <c r="E1313" s="57">
        <f>+IF(ISERROR(VLOOKUP($B1313,Insumos!$C:$G,5,FALSE)),"",VLOOKUP($B1313,Insumos!$C:$G,5,FALSE))</f>
        <v>1</v>
      </c>
      <c r="F1313" s="55" t="str">
        <f>+IF(ISERROR(VLOOKUP($B1313,Insumos!$C:$G,4,FALSE)),"",VLOOKUP($B1313,Insumos!$C:$G,4,FALSE))</f>
        <v>UNIDAD</v>
      </c>
      <c r="G1313" s="141">
        <v>1.0</v>
      </c>
      <c r="H1313" s="56">
        <f t="shared" si="53"/>
        <v>170</v>
      </c>
    </row>
    <row r="1314" ht="15.75" customHeight="1">
      <c r="A1314" s="53">
        <v>14.0</v>
      </c>
      <c r="B1314" s="55" t="s">
        <v>410</v>
      </c>
      <c r="C1314" s="55" t="str">
        <f>+IF(ISERROR(VLOOKUP($B1314,Insumos!$C:$G,3,FALSE)),"",VLOOKUP($B1314,Insumos!$C:$G,3,FALSE))</f>
        <v>UNIDAD</v>
      </c>
      <c r="D1314" s="56">
        <f>+IF(ISERROR(VLOOKUP($B1314,Insumos!$C:$G,2,FALSE)),"",VLOOKUP($B1314,Insumos!$C:$G,2,FALSE))</f>
        <v>25</v>
      </c>
      <c r="E1314" s="57">
        <f>+IF(ISERROR(VLOOKUP($B1314,Insumos!$C:$G,5,FALSE)),"",VLOOKUP($B1314,Insumos!$C:$G,5,FALSE))</f>
        <v>1</v>
      </c>
      <c r="F1314" s="55" t="str">
        <f>+IF(ISERROR(VLOOKUP($B1314,Insumos!$C:$G,4,FALSE)),"",VLOOKUP($B1314,Insumos!$C:$G,4,FALSE))</f>
        <v>UNIDAD</v>
      </c>
      <c r="G1314" s="141">
        <v>2.0</v>
      </c>
      <c r="H1314" s="56">
        <f t="shared" si="53"/>
        <v>50</v>
      </c>
    </row>
    <row r="1315" ht="15.75" customHeight="1">
      <c r="A1315" s="42"/>
      <c r="B1315" s="140"/>
      <c r="C1315" s="41"/>
      <c r="D1315" s="44"/>
      <c r="E1315" s="45"/>
      <c r="F1315" s="41"/>
      <c r="G1315" s="67" t="s">
        <v>566</v>
      </c>
      <c r="H1315" s="68">
        <f>+SUM(H1301:H1314)</f>
        <v>3230.31</v>
      </c>
    </row>
    <row r="1316" ht="15.75" customHeight="1">
      <c r="A1316" s="42"/>
      <c r="B1316" s="140"/>
      <c r="C1316" s="41"/>
      <c r="D1316" s="44"/>
      <c r="E1316" s="45"/>
      <c r="F1316" s="41"/>
      <c r="G1316" s="67" t="s">
        <v>569</v>
      </c>
      <c r="H1316" s="142">
        <f>+H1315/10</f>
        <v>323.031</v>
      </c>
    </row>
    <row r="1317" ht="15.75" customHeight="1">
      <c r="A1317" s="42"/>
      <c r="B1317" s="140"/>
      <c r="C1317" s="41"/>
      <c r="D1317" s="44"/>
      <c r="E1317" s="45"/>
      <c r="F1317" s="41"/>
      <c r="G1317" s="67" t="s">
        <v>570</v>
      </c>
      <c r="H1317" s="143">
        <f>(H1315+H1316)*1.19</f>
        <v>4228.47579</v>
      </c>
    </row>
    <row r="1318" ht="15.75" customHeight="1">
      <c r="A1318" s="42"/>
      <c r="B1318" s="140"/>
      <c r="C1318" s="41"/>
      <c r="D1318" s="44"/>
      <c r="E1318" s="45"/>
      <c r="F1318" s="41"/>
      <c r="G1318" s="67" t="s">
        <v>571</v>
      </c>
      <c r="H1318" s="144">
        <f>+H1317/H1319</f>
        <v>0.2535057428</v>
      </c>
    </row>
    <row r="1319" ht="15.75" customHeight="1">
      <c r="A1319" s="42"/>
      <c r="B1319" s="140"/>
      <c r="C1319" s="41"/>
      <c r="D1319" s="44"/>
      <c r="E1319" s="45"/>
      <c r="F1319" s="41"/>
      <c r="G1319" s="67" t="s">
        <v>572</v>
      </c>
      <c r="H1319" s="145">
        <f>SUM(14990+1690)</f>
        <v>16680</v>
      </c>
    </row>
    <row r="1320" ht="15.75" customHeight="1">
      <c r="B1320" s="473"/>
    </row>
    <row r="1321" ht="15.75" customHeight="1">
      <c r="B1321" s="473"/>
    </row>
    <row r="1322" ht="15.75" customHeight="1">
      <c r="A1322" s="138" t="s">
        <v>562</v>
      </c>
      <c r="B1322" s="139" t="s">
        <v>1203</v>
      </c>
      <c r="C1322" s="34"/>
      <c r="D1322" s="35"/>
      <c r="E1322" s="36"/>
      <c r="F1322" s="37"/>
      <c r="G1322" s="38"/>
      <c r="H1322" s="35"/>
    </row>
    <row r="1323" ht="15.75" customHeight="1">
      <c r="A1323" s="42"/>
      <c r="B1323" s="140"/>
      <c r="C1323" s="42"/>
      <c r="D1323" s="44"/>
      <c r="E1323" s="45"/>
      <c r="F1323" s="42"/>
      <c r="G1323" s="46"/>
      <c r="H1323" s="44"/>
    </row>
    <row r="1324" ht="15.75" customHeight="1">
      <c r="A1324" s="48" t="s">
        <v>476</v>
      </c>
      <c r="B1324" s="48" t="s">
        <v>477</v>
      </c>
      <c r="C1324" s="48" t="s">
        <v>478</v>
      </c>
      <c r="D1324" s="49" t="s">
        <v>564</v>
      </c>
      <c r="E1324" s="50" t="s">
        <v>10</v>
      </c>
      <c r="F1324" s="48" t="s">
        <v>480</v>
      </c>
      <c r="G1324" s="51" t="s">
        <v>481</v>
      </c>
      <c r="H1324" s="49" t="s">
        <v>565</v>
      </c>
    </row>
    <row r="1325" ht="15.75" customHeight="1">
      <c r="A1325" s="53">
        <v>1.0</v>
      </c>
      <c r="B1325" s="55" t="s">
        <v>387</v>
      </c>
      <c r="C1325" s="55" t="str">
        <f>+IF(ISERROR(VLOOKUP($B1325,Insumos!$C:$G,3,FALSE)),"",VLOOKUP($B1325,Insumos!$C:$G,3,FALSE))</f>
        <v>MILILITROS</v>
      </c>
      <c r="D1325" s="56">
        <f>+IF(ISERROR(VLOOKUP($B1325,Insumos!$C:$G,2,FALSE)),"",VLOOKUP($B1325,Insumos!$C:$G,2,FALSE))</f>
        <v>1736</v>
      </c>
      <c r="E1325" s="57">
        <f>+IF(ISERROR(VLOOKUP($B1325,Insumos!$C:$G,5,FALSE)),"",VLOOKUP($B1325,Insumos!$C:$G,5,FALSE))</f>
        <v>1000</v>
      </c>
      <c r="F1325" s="55" t="str">
        <f>+IF(ISERROR(VLOOKUP($B1325,Insumos!$C:$G,4,FALSE)),"",VLOOKUP($B1325,Insumos!$C:$G,4,FALSE))</f>
        <v>MILILITROS</v>
      </c>
      <c r="G1325" s="141">
        <v>80.0</v>
      </c>
      <c r="H1325" s="56">
        <f t="shared" ref="H1325:H1337" si="54">IF(ISERROR(ROUND(+D1325/E1325*G1325,2)),0,ROUND(+D1325/E1325*G1325,2))</f>
        <v>138.88</v>
      </c>
    </row>
    <row r="1326" ht="15.75" customHeight="1">
      <c r="A1326" s="53">
        <v>2.0</v>
      </c>
      <c r="B1326" s="55" t="s">
        <v>388</v>
      </c>
      <c r="C1326" s="55" t="str">
        <f>+IF(ISERROR(VLOOKUP($B1326,Insumos!$C:$G,3,FALSE)),"",VLOOKUP($B1326,Insumos!$C:$G,3,FALSE))</f>
        <v>GRAMOS</v>
      </c>
      <c r="D1326" s="56">
        <f>+IF(ISERROR(VLOOKUP($B1326,Insumos!$C:$G,2,FALSE)),"",VLOOKUP($B1326,Insumos!$C:$G,2,FALSE))</f>
        <v>6420</v>
      </c>
      <c r="E1326" s="57">
        <f>+IF(ISERROR(VLOOKUP($B1326,Insumos!$C:$G,5,FALSE)),"",VLOOKUP($B1326,Insumos!$C:$G,5,FALSE))</f>
        <v>1000</v>
      </c>
      <c r="F1326" s="55" t="str">
        <f>+IF(ISERROR(VLOOKUP($B1326,Insumos!$C:$G,4,FALSE)),"",VLOOKUP($B1326,Insumos!$C:$G,4,FALSE))</f>
        <v>GRAMOS</v>
      </c>
      <c r="G1326" s="141">
        <v>40.0</v>
      </c>
      <c r="H1326" s="56">
        <f t="shared" si="54"/>
        <v>256.8</v>
      </c>
    </row>
    <row r="1327" ht="15.75" customHeight="1">
      <c r="A1327" s="53">
        <v>3.0</v>
      </c>
      <c r="B1327" s="55" t="s">
        <v>408</v>
      </c>
      <c r="C1327" s="55" t="str">
        <f>+IF(ISERROR(VLOOKUP($B1327,Insumos!$C:$G,3,FALSE)),"",VLOOKUP($B1327,Insumos!$C:$G,3,FALSE))</f>
        <v>GRAMOS</v>
      </c>
      <c r="D1327" s="56">
        <f>+IF(ISERROR(VLOOKUP($B1327,Insumos!$C:$G,2,FALSE)),"",VLOOKUP($B1327,Insumos!$C:$G,2,FALSE))</f>
        <v>969.8</v>
      </c>
      <c r="E1327" s="57">
        <f>+IF(ISERROR(VLOOKUP($B1327,Insumos!$C:$G,5,FALSE)),"",VLOOKUP($B1327,Insumos!$C:$G,5,FALSE))</f>
        <v>800</v>
      </c>
      <c r="F1327" s="55" t="str">
        <f>+IF(ISERROR(VLOOKUP($B1327,Insumos!$C:$G,4,FALSE)),"",VLOOKUP($B1327,Insumos!$C:$G,4,FALSE))</f>
        <v>GRAMOS</v>
      </c>
      <c r="G1327" s="141">
        <v>60.0</v>
      </c>
      <c r="H1327" s="56">
        <f t="shared" si="54"/>
        <v>72.74</v>
      </c>
    </row>
    <row r="1328" ht="15.75" customHeight="1">
      <c r="A1328" s="53">
        <v>4.0</v>
      </c>
      <c r="B1328" s="55" t="s">
        <v>389</v>
      </c>
      <c r="C1328" s="55" t="str">
        <f>+IF(ISERROR(VLOOKUP($B1328,Insumos!$C:$G,3,FALSE)),"",VLOOKUP($B1328,Insumos!$C:$G,3,FALSE))</f>
        <v>GRAMOS</v>
      </c>
      <c r="D1328" s="56">
        <f>+IF(ISERROR(VLOOKUP($B1328,Insumos!$C:$G,2,FALSE)),"",VLOOKUP($B1328,Insumos!$C:$G,2,FALSE))</f>
        <v>9164</v>
      </c>
      <c r="E1328" s="57">
        <f>+IF(ISERROR(VLOOKUP($B1328,Insumos!$C:$G,5,FALSE)),"",VLOOKUP($B1328,Insumos!$C:$G,5,FALSE))</f>
        <v>1000</v>
      </c>
      <c r="F1328" s="55" t="str">
        <f>+IF(ISERROR(VLOOKUP($B1328,Insumos!$C:$G,4,FALSE)),"",VLOOKUP($B1328,Insumos!$C:$G,4,FALSE))</f>
        <v>GRAMOS</v>
      </c>
      <c r="G1328" s="141">
        <v>20.0</v>
      </c>
      <c r="H1328" s="56">
        <f t="shared" si="54"/>
        <v>183.28</v>
      </c>
    </row>
    <row r="1329" ht="15.75" customHeight="1">
      <c r="A1329" s="53">
        <v>5.0</v>
      </c>
      <c r="B1329" s="55" t="s">
        <v>54</v>
      </c>
      <c r="C1329" s="55" t="str">
        <f>+IF(ISERROR(VLOOKUP($B1329,Insumos!$C:$G,3,FALSE)),"",VLOOKUP($B1329,Insumos!$C:$G,3,FALSE))</f>
        <v>UNIDAD</v>
      </c>
      <c r="D1329" s="56">
        <f>+IF(ISERROR(VLOOKUP($B1329,Insumos!$C:$G,2,FALSE)),"",VLOOKUP($B1329,Insumos!$C:$G,2,FALSE))</f>
        <v>8000</v>
      </c>
      <c r="E1329" s="57">
        <f>+IF(ISERROR(VLOOKUP($B1329,Insumos!$C:$G,5,FALSE)),"",VLOOKUP($B1329,Insumos!$C:$G,5,FALSE))</f>
        <v>36</v>
      </c>
      <c r="F1329" s="55" t="str">
        <f>+IF(ISERROR(VLOOKUP($B1329,Insumos!$C:$G,4,FALSE)),"",VLOOKUP($B1329,Insumos!$C:$G,4,FALSE))</f>
        <v>UNIDAD</v>
      </c>
      <c r="G1329" s="141">
        <v>0.0</v>
      </c>
      <c r="H1329" s="56">
        <f t="shared" si="54"/>
        <v>0</v>
      </c>
    </row>
    <row r="1330" ht="15.75" customHeight="1">
      <c r="A1330" s="53">
        <v>6.0</v>
      </c>
      <c r="B1330" s="467" t="s">
        <v>375</v>
      </c>
      <c r="C1330" s="55" t="str">
        <f>+IF(ISERROR(VLOOKUP($B1330,Insumos!$C:$G,3,FALSE)),"",VLOOKUP($B1330,Insumos!$C:$G,3,FALSE))</f>
        <v>PORCION</v>
      </c>
      <c r="D1330" s="56">
        <f>+IF(ISERROR(VLOOKUP($B1330,Insumos!$C:$G,2,FALSE)),"",VLOOKUP($B1330,Insumos!$C:$G,2,FALSE))</f>
        <v>17849.12</v>
      </c>
      <c r="E1330" s="57">
        <f>+IF(ISERROR(VLOOKUP($B1330,Insumos!$C:$G,5,FALSE)),"",VLOOKUP($B1330,Insumos!$C:$G,5,FALSE))</f>
        <v>45</v>
      </c>
      <c r="F1330" s="55" t="str">
        <f>+IF(ISERROR(VLOOKUP($B1330,Insumos!$C:$G,4,FALSE)),"",VLOOKUP($B1330,Insumos!$C:$G,4,FALSE))</f>
        <v>PORCION</v>
      </c>
      <c r="G1330" s="141">
        <v>1.0</v>
      </c>
      <c r="H1330" s="56">
        <f t="shared" si="54"/>
        <v>396.65</v>
      </c>
    </row>
    <row r="1331" ht="15.75" customHeight="1">
      <c r="A1331" s="53">
        <v>7.0</v>
      </c>
      <c r="B1331" s="195" t="s">
        <v>363</v>
      </c>
      <c r="C1331" s="195" t="str">
        <f>+IF(ISERROR(VLOOKUP($B1331,Insumos!$C:$G,3,FALSE)),"",VLOOKUP($B1331,Insumos!$C:$G,3,FALSE))</f>
        <v>PORCION</v>
      </c>
      <c r="D1331" s="196">
        <f>+IF(ISERROR(VLOOKUP($B1331,Insumos!$C:$G,2,FALSE)),"",VLOOKUP($B1331,Insumos!$C:$G,2,FALSE))</f>
        <v>93080.62</v>
      </c>
      <c r="E1331" s="197">
        <f>+IF(ISERROR(VLOOKUP($B1331,Insumos!$C:$G,5,FALSE)),"",VLOOKUP($B1331,Insumos!$C:$G,5,FALSE))</f>
        <v>50</v>
      </c>
      <c r="F1331" s="195" t="str">
        <f>+IF(ISERROR(VLOOKUP($B1331,Insumos!$C:$G,4,FALSE)),"",VLOOKUP($B1331,Insumos!$C:$G,4,FALSE))</f>
        <v>PORCION</v>
      </c>
      <c r="G1331" s="225">
        <v>1.0</v>
      </c>
      <c r="H1331" s="196">
        <f t="shared" si="54"/>
        <v>1861.61</v>
      </c>
    </row>
    <row r="1332" ht="15.75" customHeight="1">
      <c r="A1332" s="53">
        <v>8.0</v>
      </c>
      <c r="B1332" s="195" t="s">
        <v>361</v>
      </c>
      <c r="C1332" s="195" t="str">
        <f>+IF(ISERROR(VLOOKUP($B1332,Insumos!$C:$G,3,FALSE)),"",VLOOKUP($B1332,Insumos!$C:$G,3,FALSE))</f>
        <v>PORCION</v>
      </c>
      <c r="D1332" s="196">
        <f>+IF(ISERROR(VLOOKUP($B1332,Insumos!$C:$G,2,FALSE)),"",VLOOKUP($B1332,Insumos!$C:$G,2,FALSE))</f>
        <v>45140.62</v>
      </c>
      <c r="E1332" s="197">
        <f>+IF(ISERROR(VLOOKUP($B1332,Insumos!$C:$G,5,FALSE)),"",VLOOKUP($B1332,Insumos!$C:$G,5,FALSE))</f>
        <v>55</v>
      </c>
      <c r="F1332" s="195" t="str">
        <f>+IF(ISERROR(VLOOKUP($B1332,Insumos!$C:$G,4,FALSE)),"",VLOOKUP($B1332,Insumos!$C:$G,4,FALSE))</f>
        <v>PORCION</v>
      </c>
      <c r="G1332" s="470"/>
      <c r="H1332" s="196">
        <f t="shared" si="54"/>
        <v>0</v>
      </c>
    </row>
    <row r="1333" ht="15.75" customHeight="1">
      <c r="A1333" s="53">
        <v>9.0</v>
      </c>
      <c r="B1333" s="55" t="s">
        <v>401</v>
      </c>
      <c r="C1333" s="55" t="str">
        <f>+IF(ISERROR(VLOOKUP($B1333,Insumos!$C:$G,3,FALSE)),"",VLOOKUP($B1333,Insumos!$C:$G,3,FALSE))</f>
        <v>UNIDAD</v>
      </c>
      <c r="D1333" s="56">
        <f>+IF(ISERROR(VLOOKUP($B1333,Insumos!$C:$G,2,FALSE)),"",VLOOKUP($B1333,Insumos!$C:$G,2,FALSE))</f>
        <v>30</v>
      </c>
      <c r="E1333" s="57">
        <f>+IF(ISERROR(VLOOKUP($B1333,Insumos!$C:$G,5,FALSE)),"",VLOOKUP($B1333,Insumos!$C:$G,5,FALSE))</f>
        <v>1</v>
      </c>
      <c r="F1333" s="55" t="str">
        <f>+IF(ISERROR(VLOOKUP($B1333,Insumos!$C:$G,4,FALSE)),"",VLOOKUP($B1333,Insumos!$C:$G,4,FALSE))</f>
        <v>UNIDAD</v>
      </c>
      <c r="G1333" s="141">
        <v>1.0</v>
      </c>
      <c r="H1333" s="56">
        <f t="shared" si="54"/>
        <v>30</v>
      </c>
    </row>
    <row r="1334" ht="15.75" customHeight="1">
      <c r="A1334" s="53">
        <v>10.0</v>
      </c>
      <c r="B1334" s="55" t="s">
        <v>400</v>
      </c>
      <c r="C1334" s="55" t="str">
        <f>+IF(ISERROR(VLOOKUP($B1334,Insumos!$C:$G,3,FALSE)),"",VLOOKUP($B1334,Insumos!$C:$G,3,FALSE))</f>
        <v>UNIDAD</v>
      </c>
      <c r="D1334" s="56">
        <f>+IF(ISERROR(VLOOKUP($B1334,Insumos!$C:$G,2,FALSE)),"",VLOOKUP($B1334,Insumos!$C:$G,2,FALSE))</f>
        <v>330</v>
      </c>
      <c r="E1334" s="57">
        <f>+IF(ISERROR(VLOOKUP($B1334,Insumos!$C:$G,5,FALSE)),"",VLOOKUP($B1334,Insumos!$C:$G,5,FALSE))</f>
        <v>1</v>
      </c>
      <c r="F1334" s="55" t="str">
        <f>+IF(ISERROR(VLOOKUP($B1334,Insumos!$C:$G,4,FALSE)),"",VLOOKUP($B1334,Insumos!$C:$G,4,FALSE))</f>
        <v>UNIDAD</v>
      </c>
      <c r="G1334" s="141">
        <v>1.0</v>
      </c>
      <c r="H1334" s="56">
        <f t="shared" si="54"/>
        <v>330</v>
      </c>
    </row>
    <row r="1335" ht="15.75" customHeight="1">
      <c r="A1335" s="53">
        <v>11.0</v>
      </c>
      <c r="B1335" s="55" t="s">
        <v>410</v>
      </c>
      <c r="C1335" s="55" t="str">
        <f>+IF(ISERROR(VLOOKUP($B1335,Insumos!$C:$G,3,FALSE)),"",VLOOKUP($B1335,Insumos!$C:$G,3,FALSE))</f>
        <v>UNIDAD</v>
      </c>
      <c r="D1335" s="56">
        <f>+IF(ISERROR(VLOOKUP($B1335,Insumos!$C:$G,2,FALSE)),"",VLOOKUP($B1335,Insumos!$C:$G,2,FALSE))</f>
        <v>25</v>
      </c>
      <c r="E1335" s="57">
        <f>+IF(ISERROR(VLOOKUP($B1335,Insumos!$C:$G,5,FALSE)),"",VLOOKUP($B1335,Insumos!$C:$G,5,FALSE))</f>
        <v>1</v>
      </c>
      <c r="F1335" s="55" t="str">
        <f>+IF(ISERROR(VLOOKUP($B1335,Insumos!$C:$G,4,FALSE)),"",VLOOKUP($B1335,Insumos!$C:$G,4,FALSE))</f>
        <v>UNIDAD</v>
      </c>
      <c r="G1335" s="141">
        <v>2.0</v>
      </c>
      <c r="H1335" s="56">
        <f t="shared" si="54"/>
        <v>50</v>
      </c>
    </row>
    <row r="1336" ht="15.75" customHeight="1">
      <c r="A1336" s="53">
        <v>12.0</v>
      </c>
      <c r="B1336" s="55"/>
      <c r="C1336" s="55" t="str">
        <f>+IF(ISERROR(VLOOKUP($B1336,Insumos!$C:$G,3,FALSE)),"",VLOOKUP($B1336,Insumos!$C:$G,3,FALSE))</f>
        <v/>
      </c>
      <c r="D1336" s="56" t="str">
        <f>+IF(ISERROR(VLOOKUP($B1336,Insumos!$C:$G,2,FALSE)),"",VLOOKUP($B1336,Insumos!$C:$G,2,FALSE))</f>
        <v/>
      </c>
      <c r="E1336" s="57" t="str">
        <f>+IF(ISERROR(VLOOKUP($B1336,Insumos!$C:$G,5,FALSE)),"",VLOOKUP($B1336,Insumos!$C:$G,5,FALSE))</f>
        <v/>
      </c>
      <c r="F1336" s="55" t="str">
        <f>+IF(ISERROR(VLOOKUP($B1336,Insumos!$C:$G,4,FALSE)),"",VLOOKUP($B1336,Insumos!$C:$G,4,FALSE))</f>
        <v/>
      </c>
      <c r="G1336" s="141">
        <v>1.0</v>
      </c>
      <c r="H1336" s="56">
        <f t="shared" si="54"/>
        <v>0</v>
      </c>
    </row>
    <row r="1337" ht="15.75" customHeight="1">
      <c r="A1337" s="53">
        <v>13.0</v>
      </c>
      <c r="B1337" s="55"/>
      <c r="C1337" s="55" t="str">
        <f>+IF(ISERROR(VLOOKUP($B1337,Insumos!$C:$G,3,FALSE)),"",VLOOKUP($B1337,Insumos!$C:$G,3,FALSE))</f>
        <v/>
      </c>
      <c r="D1337" s="56" t="str">
        <f>+IF(ISERROR(VLOOKUP($B1337,Insumos!$C:$G,2,FALSE)),"",VLOOKUP($B1337,Insumos!$C:$G,2,FALSE))</f>
        <v/>
      </c>
      <c r="E1337" s="57" t="str">
        <f>+IF(ISERROR(VLOOKUP($B1337,Insumos!$C:$G,5,FALSE)),"",VLOOKUP($B1337,Insumos!$C:$G,5,FALSE))</f>
        <v/>
      </c>
      <c r="F1337" s="55" t="str">
        <f>+IF(ISERROR(VLOOKUP($B1337,Insumos!$C:$G,4,FALSE)),"",VLOOKUP($B1337,Insumos!$C:$G,4,FALSE))</f>
        <v/>
      </c>
      <c r="G1337" s="141">
        <v>1.0</v>
      </c>
      <c r="H1337" s="56">
        <f t="shared" si="54"/>
        <v>0</v>
      </c>
    </row>
    <row r="1338" ht="15.75" customHeight="1">
      <c r="A1338" s="42"/>
      <c r="B1338" s="140"/>
      <c r="C1338" s="41"/>
      <c r="D1338" s="44"/>
      <c r="E1338" s="45"/>
      <c r="F1338" s="41"/>
      <c r="G1338" s="67" t="s">
        <v>566</v>
      </c>
      <c r="H1338" s="68">
        <f>+SUM(H1325:H1337)</f>
        <v>3319.96</v>
      </c>
    </row>
    <row r="1339" ht="15.75" customHeight="1">
      <c r="A1339" s="42"/>
      <c r="B1339" s="140"/>
      <c r="C1339" s="41"/>
      <c r="D1339" s="44"/>
      <c r="E1339" s="45"/>
      <c r="F1339" s="41"/>
      <c r="G1339" s="67" t="s">
        <v>569</v>
      </c>
      <c r="H1339" s="142">
        <f>+H1338/10</f>
        <v>331.996</v>
      </c>
    </row>
    <row r="1340" ht="15.75" customHeight="1">
      <c r="A1340" s="42"/>
      <c r="B1340" s="140"/>
      <c r="C1340" s="41"/>
      <c r="D1340" s="44"/>
      <c r="E1340" s="45"/>
      <c r="F1340" s="41"/>
      <c r="G1340" s="67" t="s">
        <v>570</v>
      </c>
      <c r="H1340" s="143">
        <f>(H1338+H1339)*1.19</f>
        <v>4345.82764</v>
      </c>
    </row>
    <row r="1341" ht="15.75" customHeight="1">
      <c r="A1341" s="42"/>
      <c r="B1341" s="140"/>
      <c r="C1341" s="41"/>
      <c r="D1341" s="44"/>
      <c r="E1341" s="45"/>
      <c r="F1341" s="41"/>
      <c r="G1341" s="67" t="s">
        <v>571</v>
      </c>
      <c r="H1341" s="144">
        <f>+H1340/H1342</f>
        <v>0.2805569813</v>
      </c>
    </row>
    <row r="1342" ht="15.75" customHeight="1">
      <c r="A1342" s="42"/>
      <c r="B1342" s="140"/>
      <c r="C1342" s="41"/>
      <c r="D1342" s="44"/>
      <c r="E1342" s="45"/>
      <c r="F1342" s="41"/>
      <c r="G1342" s="67" t="s">
        <v>572</v>
      </c>
      <c r="H1342" s="145">
        <f>SUM(14990+500)</f>
        <v>15490</v>
      </c>
    </row>
    <row r="1343" ht="15.75" customHeight="1">
      <c r="B1343" s="473"/>
    </row>
    <row r="1344" ht="15.75" customHeight="1">
      <c r="B1344" s="473"/>
    </row>
    <row r="1345" ht="15.75" customHeight="1">
      <c r="A1345" s="138" t="s">
        <v>562</v>
      </c>
      <c r="B1345" s="139" t="s">
        <v>1204</v>
      </c>
      <c r="C1345" s="34"/>
      <c r="D1345" s="35"/>
      <c r="E1345" s="36"/>
      <c r="F1345" s="37"/>
      <c r="G1345" s="38"/>
      <c r="H1345" s="35"/>
    </row>
    <row r="1346" ht="15.75" customHeight="1">
      <c r="A1346" s="42"/>
      <c r="B1346" s="140"/>
      <c r="C1346" s="42"/>
      <c r="D1346" s="44"/>
      <c r="E1346" s="45"/>
      <c r="F1346" s="42"/>
      <c r="G1346" s="46"/>
      <c r="H1346" s="44"/>
    </row>
    <row r="1347" ht="15.75" customHeight="1">
      <c r="A1347" s="48" t="s">
        <v>476</v>
      </c>
      <c r="B1347" s="48" t="s">
        <v>477</v>
      </c>
      <c r="C1347" s="48" t="s">
        <v>478</v>
      </c>
      <c r="D1347" s="49" t="s">
        <v>564</v>
      </c>
      <c r="E1347" s="50" t="s">
        <v>10</v>
      </c>
      <c r="F1347" s="48" t="s">
        <v>480</v>
      </c>
      <c r="G1347" s="51" t="s">
        <v>481</v>
      </c>
      <c r="H1347" s="49" t="s">
        <v>565</v>
      </c>
    </row>
    <row r="1348" ht="15.75" customHeight="1">
      <c r="A1348" s="53">
        <v>1.0</v>
      </c>
      <c r="B1348" s="55" t="s">
        <v>387</v>
      </c>
      <c r="C1348" s="55" t="str">
        <f>+IF(ISERROR(VLOOKUP($B1348,Insumos!$C:$G,3,FALSE)),"",VLOOKUP($B1348,Insumos!$C:$G,3,FALSE))</f>
        <v>MILILITROS</v>
      </c>
      <c r="D1348" s="56">
        <f>+IF(ISERROR(VLOOKUP($B1348,Insumos!$C:$G,2,FALSE)),"",VLOOKUP($B1348,Insumos!$C:$G,2,FALSE))</f>
        <v>1736</v>
      </c>
      <c r="E1348" s="57">
        <f>+IF(ISERROR(VLOOKUP($B1348,Insumos!$C:$G,5,FALSE)),"",VLOOKUP($B1348,Insumos!$C:$G,5,FALSE))</f>
        <v>1000</v>
      </c>
      <c r="F1348" s="55" t="str">
        <f>+IF(ISERROR(VLOOKUP($B1348,Insumos!$C:$G,4,FALSE)),"",VLOOKUP($B1348,Insumos!$C:$G,4,FALSE))</f>
        <v>MILILITROS</v>
      </c>
      <c r="G1348" s="141">
        <v>80.0</v>
      </c>
      <c r="H1348" s="56">
        <f t="shared" ref="H1348:H1362" si="55">IF(ISERROR(ROUND(+D1348/E1348*G1348,2)),0,ROUND(+D1348/E1348*G1348,2))</f>
        <v>138.88</v>
      </c>
    </row>
    <row r="1349" ht="15.75" customHeight="1">
      <c r="A1349" s="53">
        <v>2.0</v>
      </c>
      <c r="B1349" s="55" t="s">
        <v>388</v>
      </c>
      <c r="C1349" s="55" t="str">
        <f>+IF(ISERROR(VLOOKUP($B1349,Insumos!$C:$G,3,FALSE)),"",VLOOKUP($B1349,Insumos!$C:$G,3,FALSE))</f>
        <v>GRAMOS</v>
      </c>
      <c r="D1349" s="56">
        <f>+IF(ISERROR(VLOOKUP($B1349,Insumos!$C:$G,2,FALSE)),"",VLOOKUP($B1349,Insumos!$C:$G,2,FALSE))</f>
        <v>6420</v>
      </c>
      <c r="E1349" s="57">
        <f>+IF(ISERROR(VLOOKUP($B1349,Insumos!$C:$G,5,FALSE)),"",VLOOKUP($B1349,Insumos!$C:$G,5,FALSE))</f>
        <v>1000</v>
      </c>
      <c r="F1349" s="55" t="str">
        <f>+IF(ISERROR(VLOOKUP($B1349,Insumos!$C:$G,4,FALSE)),"",VLOOKUP($B1349,Insumos!$C:$G,4,FALSE))</f>
        <v>GRAMOS</v>
      </c>
      <c r="G1349" s="141">
        <v>40.0</v>
      </c>
      <c r="H1349" s="56">
        <f t="shared" si="55"/>
        <v>256.8</v>
      </c>
    </row>
    <row r="1350" ht="15.75" customHeight="1">
      <c r="A1350" s="53">
        <v>3.0</v>
      </c>
      <c r="B1350" s="55" t="s">
        <v>408</v>
      </c>
      <c r="C1350" s="55" t="str">
        <f>+IF(ISERROR(VLOOKUP($B1350,Insumos!$C:$G,3,FALSE)),"",VLOOKUP($B1350,Insumos!$C:$G,3,FALSE))</f>
        <v>GRAMOS</v>
      </c>
      <c r="D1350" s="56">
        <f>+IF(ISERROR(VLOOKUP($B1350,Insumos!$C:$G,2,FALSE)),"",VLOOKUP($B1350,Insumos!$C:$G,2,FALSE))</f>
        <v>969.8</v>
      </c>
      <c r="E1350" s="57">
        <f>+IF(ISERROR(VLOOKUP($B1350,Insumos!$C:$G,5,FALSE)),"",VLOOKUP($B1350,Insumos!$C:$G,5,FALSE))</f>
        <v>800</v>
      </c>
      <c r="F1350" s="55" t="str">
        <f>+IF(ISERROR(VLOOKUP($B1350,Insumos!$C:$G,4,FALSE)),"",VLOOKUP($B1350,Insumos!$C:$G,4,FALSE))</f>
        <v>GRAMOS</v>
      </c>
      <c r="G1350" s="141">
        <v>60.0</v>
      </c>
      <c r="H1350" s="56">
        <f t="shared" si="55"/>
        <v>72.74</v>
      </c>
    </row>
    <row r="1351" ht="15.75" customHeight="1">
      <c r="A1351" s="53">
        <v>4.0</v>
      </c>
      <c r="B1351" s="55" t="s">
        <v>389</v>
      </c>
      <c r="C1351" s="55" t="str">
        <f>+IF(ISERROR(VLOOKUP($B1351,Insumos!$C:$G,3,FALSE)),"",VLOOKUP($B1351,Insumos!$C:$G,3,FALSE))</f>
        <v>GRAMOS</v>
      </c>
      <c r="D1351" s="56">
        <f>+IF(ISERROR(VLOOKUP($B1351,Insumos!$C:$G,2,FALSE)),"",VLOOKUP($B1351,Insumos!$C:$G,2,FALSE))</f>
        <v>9164</v>
      </c>
      <c r="E1351" s="57">
        <f>+IF(ISERROR(VLOOKUP($B1351,Insumos!$C:$G,5,FALSE)),"",VLOOKUP($B1351,Insumos!$C:$G,5,FALSE))</f>
        <v>1000</v>
      </c>
      <c r="F1351" s="55" t="str">
        <f>+IF(ISERROR(VLOOKUP($B1351,Insumos!$C:$G,4,FALSE)),"",VLOOKUP($B1351,Insumos!$C:$G,4,FALSE))</f>
        <v>GRAMOS</v>
      </c>
      <c r="G1351" s="141">
        <v>20.0</v>
      </c>
      <c r="H1351" s="56">
        <f t="shared" si="55"/>
        <v>183.28</v>
      </c>
    </row>
    <row r="1352" ht="15.75" customHeight="1">
      <c r="A1352" s="53">
        <v>5.0</v>
      </c>
      <c r="B1352" s="55" t="s">
        <v>54</v>
      </c>
      <c r="C1352" s="55" t="str">
        <f>+IF(ISERROR(VLOOKUP($B1352,Insumos!$C:$G,3,FALSE)),"",VLOOKUP($B1352,Insumos!$C:$G,3,FALSE))</f>
        <v>UNIDAD</v>
      </c>
      <c r="D1352" s="56">
        <f>+IF(ISERROR(VLOOKUP($B1352,Insumos!$C:$G,2,FALSE)),"",VLOOKUP($B1352,Insumos!$C:$G,2,FALSE))</f>
        <v>8000</v>
      </c>
      <c r="E1352" s="57">
        <f>+IF(ISERROR(VLOOKUP($B1352,Insumos!$C:$G,5,FALSE)),"",VLOOKUP($B1352,Insumos!$C:$G,5,FALSE))</f>
        <v>36</v>
      </c>
      <c r="F1352" s="55" t="str">
        <f>+IF(ISERROR(VLOOKUP($B1352,Insumos!$C:$G,4,FALSE)),"",VLOOKUP($B1352,Insumos!$C:$G,4,FALSE))</f>
        <v>UNIDAD</v>
      </c>
      <c r="G1352" s="141">
        <v>0.0</v>
      </c>
      <c r="H1352" s="56">
        <f t="shared" si="55"/>
        <v>0</v>
      </c>
    </row>
    <row r="1353" ht="15.75" customHeight="1">
      <c r="A1353" s="53">
        <v>6.0</v>
      </c>
      <c r="B1353" s="467" t="s">
        <v>372</v>
      </c>
      <c r="C1353" s="55" t="str">
        <f>+IF(ISERROR(VLOOKUP($B1353,Insumos!$C:$G,3,FALSE)),"",VLOOKUP($B1353,Insumos!$C:$G,3,FALSE))</f>
        <v>PORCION</v>
      </c>
      <c r="D1353" s="56">
        <f>+IF(ISERROR(VLOOKUP($B1353,Insumos!$C:$G,2,FALSE)),"",VLOOKUP($B1353,Insumos!$C:$G,2,FALSE))</f>
        <v>376.57</v>
      </c>
      <c r="E1353" s="57">
        <f>+IF(ISERROR(VLOOKUP($B1353,Insumos!$C:$G,5,FALSE)),"",VLOOKUP($B1353,Insumos!$C:$G,5,FALSE))</f>
        <v>1</v>
      </c>
      <c r="F1353" s="55" t="str">
        <f>+IF(ISERROR(VLOOKUP($B1353,Insumos!$C:$G,4,FALSE)),"",VLOOKUP($B1353,Insumos!$C:$G,4,FALSE))</f>
        <v>PORCION</v>
      </c>
      <c r="G1353" s="141">
        <v>1.0</v>
      </c>
      <c r="H1353" s="56">
        <f t="shared" si="55"/>
        <v>376.57</v>
      </c>
    </row>
    <row r="1354" ht="15.75" customHeight="1">
      <c r="A1354" s="53">
        <v>7.0</v>
      </c>
      <c r="B1354" s="195" t="s">
        <v>363</v>
      </c>
      <c r="C1354" s="195" t="str">
        <f>+IF(ISERROR(VLOOKUP($B1354,Insumos!$C:$G,3,FALSE)),"",VLOOKUP($B1354,Insumos!$C:$G,3,FALSE))</f>
        <v>PORCION</v>
      </c>
      <c r="D1354" s="196">
        <f>+IF(ISERROR(VLOOKUP($B1354,Insumos!$C:$G,2,FALSE)),"",VLOOKUP($B1354,Insumos!$C:$G,2,FALSE))</f>
        <v>93080.62</v>
      </c>
      <c r="E1354" s="197">
        <f>+IF(ISERROR(VLOOKUP($B1354,Insumos!$C:$G,5,FALSE)),"",VLOOKUP($B1354,Insumos!$C:$G,5,FALSE))</f>
        <v>50</v>
      </c>
      <c r="F1354" s="195" t="str">
        <f>+IF(ISERROR(VLOOKUP($B1354,Insumos!$C:$G,4,FALSE)),"",VLOOKUP($B1354,Insumos!$C:$G,4,FALSE))</f>
        <v>PORCION</v>
      </c>
      <c r="G1354" s="225">
        <v>1.0</v>
      </c>
      <c r="H1354" s="196">
        <f t="shared" si="55"/>
        <v>1861.61</v>
      </c>
    </row>
    <row r="1355" ht="15.75" customHeight="1">
      <c r="A1355" s="53">
        <v>8.0</v>
      </c>
      <c r="B1355" s="195" t="s">
        <v>361</v>
      </c>
      <c r="C1355" s="195" t="str">
        <f>+IF(ISERROR(VLOOKUP($B1355,Insumos!$C:$G,3,FALSE)),"",VLOOKUP($B1355,Insumos!$C:$G,3,FALSE))</f>
        <v>PORCION</v>
      </c>
      <c r="D1355" s="196">
        <f>+IF(ISERROR(VLOOKUP($B1355,Insumos!$C:$G,2,FALSE)),"",VLOOKUP($B1355,Insumos!$C:$G,2,FALSE))</f>
        <v>45140.62</v>
      </c>
      <c r="E1355" s="197">
        <f>+IF(ISERROR(VLOOKUP($B1355,Insumos!$C:$G,5,FALSE)),"",VLOOKUP($B1355,Insumos!$C:$G,5,FALSE))</f>
        <v>55</v>
      </c>
      <c r="F1355" s="195" t="str">
        <f>+IF(ISERROR(VLOOKUP($B1355,Insumos!$C:$G,4,FALSE)),"",VLOOKUP($B1355,Insumos!$C:$G,4,FALSE))</f>
        <v>PORCION</v>
      </c>
      <c r="G1355" s="470"/>
      <c r="H1355" s="196">
        <f t="shared" si="55"/>
        <v>0</v>
      </c>
    </row>
    <row r="1356" ht="15.75" customHeight="1">
      <c r="A1356" s="53">
        <v>9.0</v>
      </c>
      <c r="B1356" s="55" t="s">
        <v>399</v>
      </c>
      <c r="C1356" s="55" t="str">
        <f>+IF(ISERROR(VLOOKUP($B1356,Insumos!$C:$G,3,FALSE)),"",VLOOKUP($B1356,Insumos!$C:$G,3,FALSE))</f>
        <v>PORCION</v>
      </c>
      <c r="D1356" s="56">
        <f>+IF(ISERROR(VLOOKUP($B1356,Insumos!$C:$G,2,FALSE)),"",VLOOKUP($B1356,Insumos!$C:$G,2,FALSE))</f>
        <v>55.81</v>
      </c>
      <c r="E1356" s="57">
        <f>+IF(ISERROR(VLOOKUP($B1356,Insumos!$C:$G,5,FALSE)),"",VLOOKUP($B1356,Insumos!$C:$G,5,FALSE))</f>
        <v>1</v>
      </c>
      <c r="F1356" s="55" t="str">
        <f>+IF(ISERROR(VLOOKUP($B1356,Insumos!$C:$G,4,FALSE)),"",VLOOKUP($B1356,Insumos!$C:$G,4,FALSE))</f>
        <v>PORCION</v>
      </c>
      <c r="G1356" s="147">
        <v>1.0</v>
      </c>
      <c r="H1356" s="56">
        <f t="shared" si="55"/>
        <v>55.81</v>
      </c>
    </row>
    <row r="1357" ht="15.75" customHeight="1">
      <c r="A1357" s="53">
        <v>10.0</v>
      </c>
      <c r="B1357" s="55" t="s">
        <v>401</v>
      </c>
      <c r="C1357" s="55" t="str">
        <f>+IF(ISERROR(VLOOKUP($B1357,Insumos!$C:$G,3,FALSE)),"",VLOOKUP($B1357,Insumos!$C:$G,3,FALSE))</f>
        <v>UNIDAD</v>
      </c>
      <c r="D1357" s="56">
        <f>+IF(ISERROR(VLOOKUP($B1357,Insumos!$C:$G,2,FALSE)),"",VLOOKUP($B1357,Insumos!$C:$G,2,FALSE))</f>
        <v>30</v>
      </c>
      <c r="E1357" s="57">
        <f>+IF(ISERROR(VLOOKUP($B1357,Insumos!$C:$G,5,FALSE)),"",VLOOKUP($B1357,Insumos!$C:$G,5,FALSE))</f>
        <v>1</v>
      </c>
      <c r="F1357" s="55" t="str">
        <f>+IF(ISERROR(VLOOKUP($B1357,Insumos!$C:$G,4,FALSE)),"",VLOOKUP($B1357,Insumos!$C:$G,4,FALSE))</f>
        <v>UNIDAD</v>
      </c>
      <c r="G1357" s="141">
        <v>1.0</v>
      </c>
      <c r="H1357" s="56">
        <f t="shared" si="55"/>
        <v>30</v>
      </c>
    </row>
    <row r="1358" ht="15.75" customHeight="1">
      <c r="A1358" s="53">
        <v>11.0</v>
      </c>
      <c r="B1358" s="55" t="s">
        <v>400</v>
      </c>
      <c r="C1358" s="55" t="str">
        <f>+IF(ISERROR(VLOOKUP($B1358,Insumos!$C:$G,3,FALSE)),"",VLOOKUP($B1358,Insumos!$C:$G,3,FALSE))</f>
        <v>UNIDAD</v>
      </c>
      <c r="D1358" s="56">
        <f>+IF(ISERROR(VLOOKUP($B1358,Insumos!$C:$G,2,FALSE)),"",VLOOKUP($B1358,Insumos!$C:$G,2,FALSE))</f>
        <v>330</v>
      </c>
      <c r="E1358" s="57">
        <f>+IF(ISERROR(VLOOKUP($B1358,Insumos!$C:$G,5,FALSE)),"",VLOOKUP($B1358,Insumos!$C:$G,5,FALSE))</f>
        <v>1</v>
      </c>
      <c r="F1358" s="55" t="str">
        <f>+IF(ISERROR(VLOOKUP($B1358,Insumos!$C:$G,4,FALSE)),"",VLOOKUP($B1358,Insumos!$C:$G,4,FALSE))</f>
        <v>UNIDAD</v>
      </c>
      <c r="G1358" s="141">
        <v>1.0</v>
      </c>
      <c r="H1358" s="56">
        <f t="shared" si="55"/>
        <v>330</v>
      </c>
    </row>
    <row r="1359" ht="15.75" customHeight="1">
      <c r="A1359" s="53">
        <v>12.0</v>
      </c>
      <c r="B1359" s="55" t="s">
        <v>435</v>
      </c>
      <c r="C1359" s="55" t="str">
        <f>+IF(ISERROR(VLOOKUP($B1359,Insumos!$C:$G,3,FALSE)),"",VLOOKUP($B1359,Insumos!$C:$G,3,FALSE))</f>
        <v>UNIDAD</v>
      </c>
      <c r="D1359" s="56">
        <f>+IF(ISERROR(VLOOKUP($B1359,Insumos!$C:$G,2,FALSE)),"",VLOOKUP($B1359,Insumos!$C:$G,2,FALSE))</f>
        <v>93</v>
      </c>
      <c r="E1359" s="57">
        <f>+IF(ISERROR(VLOOKUP($B1359,Insumos!$C:$G,5,FALSE)),"",VLOOKUP($B1359,Insumos!$C:$G,5,FALSE))</f>
        <v>1</v>
      </c>
      <c r="F1359" s="55" t="str">
        <f>+IF(ISERROR(VLOOKUP($B1359,Insumos!$C:$G,4,FALSE)),"",VLOOKUP($B1359,Insumos!$C:$G,4,FALSE))</f>
        <v>UNIDAD</v>
      </c>
      <c r="G1359" s="141">
        <v>1.0</v>
      </c>
      <c r="H1359" s="56">
        <f t="shared" si="55"/>
        <v>93</v>
      </c>
    </row>
    <row r="1360" ht="15.75" customHeight="1">
      <c r="A1360" s="53">
        <v>13.0</v>
      </c>
      <c r="B1360" s="55" t="s">
        <v>436</v>
      </c>
      <c r="C1360" s="55" t="str">
        <f>+IF(ISERROR(VLOOKUP($B1360,Insumos!$C:$G,3,FALSE)),"",VLOOKUP($B1360,Insumos!$C:$G,3,FALSE))</f>
        <v>UNIDAD</v>
      </c>
      <c r="D1360" s="56">
        <f>+IF(ISERROR(VLOOKUP($B1360,Insumos!$C:$G,2,FALSE)),"",VLOOKUP($B1360,Insumos!$C:$G,2,FALSE))</f>
        <v>44</v>
      </c>
      <c r="E1360" s="57">
        <f>+IF(ISERROR(VLOOKUP($B1360,Insumos!$C:$G,5,FALSE)),"",VLOOKUP($B1360,Insumos!$C:$G,5,FALSE))</f>
        <v>1</v>
      </c>
      <c r="F1360" s="55" t="str">
        <f>+IF(ISERROR(VLOOKUP($B1360,Insumos!$C:$G,4,FALSE)),"",VLOOKUP($B1360,Insumos!$C:$G,4,FALSE))</f>
        <v>UNIDAD</v>
      </c>
      <c r="G1360" s="141">
        <v>1.0</v>
      </c>
      <c r="H1360" s="56">
        <f t="shared" si="55"/>
        <v>44</v>
      </c>
    </row>
    <row r="1361" ht="15.75" customHeight="1">
      <c r="A1361" s="53">
        <v>14.0</v>
      </c>
      <c r="B1361" s="55" t="s">
        <v>315</v>
      </c>
      <c r="C1361" s="55" t="str">
        <f>+IF(ISERROR(VLOOKUP($B1361,Insumos!$C:$G,3,FALSE)),"",VLOOKUP($B1361,Insumos!$C:$G,3,FALSE))</f>
        <v>UNIDAD</v>
      </c>
      <c r="D1361" s="56">
        <f>+IF(ISERROR(VLOOKUP($B1361,Insumos!$C:$G,2,FALSE)),"",VLOOKUP($B1361,Insumos!$C:$G,2,FALSE))</f>
        <v>170</v>
      </c>
      <c r="E1361" s="57">
        <f>+IF(ISERROR(VLOOKUP($B1361,Insumos!$C:$G,5,FALSE)),"",VLOOKUP($B1361,Insumos!$C:$G,5,FALSE))</f>
        <v>1</v>
      </c>
      <c r="F1361" s="55" t="str">
        <f>+IF(ISERROR(VLOOKUP($B1361,Insumos!$C:$G,4,FALSE)),"",VLOOKUP($B1361,Insumos!$C:$G,4,FALSE))</f>
        <v>UNIDAD</v>
      </c>
      <c r="G1361" s="141">
        <v>1.0</v>
      </c>
      <c r="H1361" s="56">
        <f t="shared" si="55"/>
        <v>170</v>
      </c>
    </row>
    <row r="1362" ht="15.75" customHeight="1">
      <c r="A1362" s="53">
        <v>15.0</v>
      </c>
      <c r="B1362" s="55" t="s">
        <v>410</v>
      </c>
      <c r="C1362" s="55" t="str">
        <f>+IF(ISERROR(VLOOKUP($B1362,Insumos!$C:$G,3,FALSE)),"",VLOOKUP($B1362,Insumos!$C:$G,3,FALSE))</f>
        <v>UNIDAD</v>
      </c>
      <c r="D1362" s="56">
        <f>+IF(ISERROR(VLOOKUP($B1362,Insumos!$C:$G,2,FALSE)),"",VLOOKUP($B1362,Insumos!$C:$G,2,FALSE))</f>
        <v>25</v>
      </c>
      <c r="E1362" s="57">
        <f>+IF(ISERROR(VLOOKUP($B1362,Insumos!$C:$G,5,FALSE)),"",VLOOKUP($B1362,Insumos!$C:$G,5,FALSE))</f>
        <v>1</v>
      </c>
      <c r="F1362" s="55" t="str">
        <f>+IF(ISERROR(VLOOKUP($B1362,Insumos!$C:$G,4,FALSE)),"",VLOOKUP($B1362,Insumos!$C:$G,4,FALSE))</f>
        <v>UNIDAD</v>
      </c>
      <c r="G1362" s="141">
        <v>2.0</v>
      </c>
      <c r="H1362" s="56">
        <f t="shared" si="55"/>
        <v>50</v>
      </c>
    </row>
    <row r="1363" ht="15.75" customHeight="1">
      <c r="A1363" s="42"/>
      <c r="B1363" s="140"/>
      <c r="C1363" s="41"/>
      <c r="D1363" s="44"/>
      <c r="E1363" s="45"/>
      <c r="F1363" s="41"/>
      <c r="G1363" s="67" t="s">
        <v>566</v>
      </c>
      <c r="H1363" s="68">
        <f>+SUM(H1348:H1362)</f>
        <v>3662.69</v>
      </c>
    </row>
    <row r="1364" ht="15.75" customHeight="1">
      <c r="A1364" s="42"/>
      <c r="B1364" s="140"/>
      <c r="C1364" s="41"/>
      <c r="D1364" s="44"/>
      <c r="E1364" s="45"/>
      <c r="F1364" s="41"/>
      <c r="G1364" s="67" t="s">
        <v>569</v>
      </c>
      <c r="H1364" s="142">
        <f>+H1363/10</f>
        <v>366.269</v>
      </c>
    </row>
    <row r="1365" ht="15.75" customHeight="1">
      <c r="A1365" s="42"/>
      <c r="B1365" s="140"/>
      <c r="C1365" s="41"/>
      <c r="D1365" s="44"/>
      <c r="E1365" s="45"/>
      <c r="F1365" s="41"/>
      <c r="G1365" s="67" t="s">
        <v>570</v>
      </c>
      <c r="H1365" s="143">
        <f>(H1363+H1364)*1.19</f>
        <v>4794.46121</v>
      </c>
    </row>
    <row r="1366" ht="15.75" customHeight="1">
      <c r="A1366" s="42"/>
      <c r="B1366" s="140"/>
      <c r="C1366" s="41"/>
      <c r="D1366" s="44"/>
      <c r="E1366" s="45"/>
      <c r="F1366" s="41"/>
      <c r="G1366" s="67" t="s">
        <v>571</v>
      </c>
      <c r="H1366" s="144">
        <f>+H1365/H1367</f>
        <v>0.2823593174</v>
      </c>
    </row>
    <row r="1367" ht="15.75" customHeight="1">
      <c r="A1367" s="42"/>
      <c r="B1367" s="140"/>
      <c r="C1367" s="41"/>
      <c r="D1367" s="44"/>
      <c r="E1367" s="45"/>
      <c r="F1367" s="41"/>
      <c r="G1367" s="67" t="s">
        <v>572</v>
      </c>
      <c r="H1367" s="145">
        <f>SUM(14990+1990)</f>
        <v>16980</v>
      </c>
    </row>
    <row r="1368" ht="15.75" customHeight="1">
      <c r="B1368" s="473"/>
    </row>
    <row r="1369" ht="15.75" customHeight="1">
      <c r="B1369" s="473"/>
    </row>
    <row r="1370" ht="15.75" customHeight="1">
      <c r="A1370" s="138" t="s">
        <v>562</v>
      </c>
      <c r="B1370" s="139" t="s">
        <v>1205</v>
      </c>
      <c r="C1370" s="34"/>
      <c r="D1370" s="35"/>
      <c r="E1370" s="36"/>
      <c r="F1370" s="37"/>
      <c r="G1370" s="38"/>
      <c r="H1370" s="35"/>
    </row>
    <row r="1371" ht="15.75" customHeight="1">
      <c r="A1371" s="42"/>
      <c r="B1371" s="140"/>
      <c r="C1371" s="42"/>
      <c r="D1371" s="44"/>
      <c r="E1371" s="45"/>
      <c r="F1371" s="42"/>
      <c r="G1371" s="46"/>
      <c r="H1371" s="44"/>
    </row>
    <row r="1372" ht="15.75" customHeight="1">
      <c r="A1372" s="48" t="s">
        <v>476</v>
      </c>
      <c r="B1372" s="48" t="s">
        <v>477</v>
      </c>
      <c r="C1372" s="48" t="s">
        <v>478</v>
      </c>
      <c r="D1372" s="49" t="s">
        <v>564</v>
      </c>
      <c r="E1372" s="50" t="s">
        <v>10</v>
      </c>
      <c r="F1372" s="48" t="s">
        <v>480</v>
      </c>
      <c r="G1372" s="51" t="s">
        <v>481</v>
      </c>
      <c r="H1372" s="49" t="s">
        <v>565</v>
      </c>
    </row>
    <row r="1373" ht="15.75" customHeight="1">
      <c r="A1373" s="53">
        <v>1.0</v>
      </c>
      <c r="B1373" s="55" t="s">
        <v>387</v>
      </c>
      <c r="C1373" s="55" t="str">
        <f>+IF(ISERROR(VLOOKUP($B1373,Insumos!$C:$G,3,FALSE)),"",VLOOKUP($B1373,Insumos!$C:$G,3,FALSE))</f>
        <v>MILILITROS</v>
      </c>
      <c r="D1373" s="56">
        <f>+IF(ISERROR(VLOOKUP($B1373,Insumos!$C:$G,2,FALSE)),"",VLOOKUP($B1373,Insumos!$C:$G,2,FALSE))</f>
        <v>1736</v>
      </c>
      <c r="E1373" s="57">
        <f>+IF(ISERROR(VLOOKUP($B1373,Insumos!$C:$G,5,FALSE)),"",VLOOKUP($B1373,Insumos!$C:$G,5,FALSE))</f>
        <v>1000</v>
      </c>
      <c r="F1373" s="55" t="str">
        <f>+IF(ISERROR(VLOOKUP($B1373,Insumos!$C:$G,4,FALSE)),"",VLOOKUP($B1373,Insumos!$C:$G,4,FALSE))</f>
        <v>MILILITROS</v>
      </c>
      <c r="G1373" s="141">
        <v>80.0</v>
      </c>
      <c r="H1373" s="56">
        <f t="shared" ref="H1373:H1388" si="56">IF(ISERROR(ROUND(+D1373/E1373*G1373,2)),0,ROUND(+D1373/E1373*G1373,2))</f>
        <v>138.88</v>
      </c>
    </row>
    <row r="1374" ht="15.75" customHeight="1">
      <c r="A1374" s="53">
        <v>2.0</v>
      </c>
      <c r="B1374" s="55" t="s">
        <v>388</v>
      </c>
      <c r="C1374" s="55" t="str">
        <f>+IF(ISERROR(VLOOKUP($B1374,Insumos!$C:$G,3,FALSE)),"",VLOOKUP($B1374,Insumos!$C:$G,3,FALSE))</f>
        <v>GRAMOS</v>
      </c>
      <c r="D1374" s="56">
        <f>+IF(ISERROR(VLOOKUP($B1374,Insumos!$C:$G,2,FALSE)),"",VLOOKUP($B1374,Insumos!$C:$G,2,FALSE))</f>
        <v>6420</v>
      </c>
      <c r="E1374" s="57">
        <f>+IF(ISERROR(VLOOKUP($B1374,Insumos!$C:$G,5,FALSE)),"",VLOOKUP($B1374,Insumos!$C:$G,5,FALSE))</f>
        <v>1000</v>
      </c>
      <c r="F1374" s="55" t="str">
        <f>+IF(ISERROR(VLOOKUP($B1374,Insumos!$C:$G,4,FALSE)),"",VLOOKUP($B1374,Insumos!$C:$G,4,FALSE))</f>
        <v>GRAMOS</v>
      </c>
      <c r="G1374" s="141">
        <v>40.0</v>
      </c>
      <c r="H1374" s="56">
        <f t="shared" si="56"/>
        <v>256.8</v>
      </c>
    </row>
    <row r="1375" ht="15.75" customHeight="1">
      <c r="A1375" s="53">
        <v>3.0</v>
      </c>
      <c r="B1375" s="55" t="s">
        <v>408</v>
      </c>
      <c r="C1375" s="55" t="str">
        <f>+IF(ISERROR(VLOOKUP($B1375,Insumos!$C:$G,3,FALSE)),"",VLOOKUP($B1375,Insumos!$C:$G,3,FALSE))</f>
        <v>GRAMOS</v>
      </c>
      <c r="D1375" s="56">
        <f>+IF(ISERROR(VLOOKUP($B1375,Insumos!$C:$G,2,FALSE)),"",VLOOKUP($B1375,Insumos!$C:$G,2,FALSE))</f>
        <v>969.8</v>
      </c>
      <c r="E1375" s="57">
        <f>+IF(ISERROR(VLOOKUP($B1375,Insumos!$C:$G,5,FALSE)),"",VLOOKUP($B1375,Insumos!$C:$G,5,FALSE))</f>
        <v>800</v>
      </c>
      <c r="F1375" s="55" t="str">
        <f>+IF(ISERROR(VLOOKUP($B1375,Insumos!$C:$G,4,FALSE)),"",VLOOKUP($B1375,Insumos!$C:$G,4,FALSE))</f>
        <v>GRAMOS</v>
      </c>
      <c r="G1375" s="141">
        <v>60.0</v>
      </c>
      <c r="H1375" s="56">
        <f t="shared" si="56"/>
        <v>72.74</v>
      </c>
    </row>
    <row r="1376" ht="15.75" customHeight="1">
      <c r="A1376" s="53">
        <v>4.0</v>
      </c>
      <c r="B1376" s="55" t="s">
        <v>389</v>
      </c>
      <c r="C1376" s="55" t="str">
        <f>+IF(ISERROR(VLOOKUP($B1376,Insumos!$C:$G,3,FALSE)),"",VLOOKUP($B1376,Insumos!$C:$G,3,FALSE))</f>
        <v>GRAMOS</v>
      </c>
      <c r="D1376" s="56">
        <f>+IF(ISERROR(VLOOKUP($B1376,Insumos!$C:$G,2,FALSE)),"",VLOOKUP($B1376,Insumos!$C:$G,2,FALSE))</f>
        <v>9164</v>
      </c>
      <c r="E1376" s="57">
        <f>+IF(ISERROR(VLOOKUP($B1376,Insumos!$C:$G,5,FALSE)),"",VLOOKUP($B1376,Insumos!$C:$G,5,FALSE))</f>
        <v>1000</v>
      </c>
      <c r="F1376" s="55" t="str">
        <f>+IF(ISERROR(VLOOKUP($B1376,Insumos!$C:$G,4,FALSE)),"",VLOOKUP($B1376,Insumos!$C:$G,4,FALSE))</f>
        <v>GRAMOS</v>
      </c>
      <c r="G1376" s="141">
        <v>20.0</v>
      </c>
      <c r="H1376" s="56">
        <f t="shared" si="56"/>
        <v>183.28</v>
      </c>
    </row>
    <row r="1377" ht="15.75" customHeight="1">
      <c r="A1377" s="53">
        <v>5.0</v>
      </c>
      <c r="B1377" s="55" t="s">
        <v>54</v>
      </c>
      <c r="C1377" s="55" t="str">
        <f>+IF(ISERROR(VLOOKUP($B1377,Insumos!$C:$G,3,FALSE)),"",VLOOKUP($B1377,Insumos!$C:$G,3,FALSE))</f>
        <v>UNIDAD</v>
      </c>
      <c r="D1377" s="56">
        <f>+IF(ISERROR(VLOOKUP($B1377,Insumos!$C:$G,2,FALSE)),"",VLOOKUP($B1377,Insumos!$C:$G,2,FALSE))</f>
        <v>8000</v>
      </c>
      <c r="E1377" s="57">
        <f>+IF(ISERROR(VLOOKUP($B1377,Insumos!$C:$G,5,FALSE)),"",VLOOKUP($B1377,Insumos!$C:$G,5,FALSE))</f>
        <v>36</v>
      </c>
      <c r="F1377" s="55" t="str">
        <f>+IF(ISERROR(VLOOKUP($B1377,Insumos!$C:$G,4,FALSE)),"",VLOOKUP($B1377,Insumos!$C:$G,4,FALSE))</f>
        <v>UNIDAD</v>
      </c>
      <c r="G1377" s="141">
        <v>0.0</v>
      </c>
      <c r="H1377" s="56">
        <f t="shared" si="56"/>
        <v>0</v>
      </c>
    </row>
    <row r="1378" ht="15.75" customHeight="1">
      <c r="A1378" s="53">
        <v>6.0</v>
      </c>
      <c r="B1378" s="467" t="s">
        <v>373</v>
      </c>
      <c r="C1378" s="55" t="str">
        <f>+IF(ISERROR(VLOOKUP($B1378,Insumos!$C:$G,3,FALSE)),"",VLOOKUP($B1378,Insumos!$C:$G,3,FALSE))</f>
        <v>PORCION</v>
      </c>
      <c r="D1378" s="56">
        <f>+IF(ISERROR(VLOOKUP($B1378,Insumos!$C:$G,2,FALSE)),"",VLOOKUP($B1378,Insumos!$C:$G,2,FALSE))</f>
        <v>909.14</v>
      </c>
      <c r="E1378" s="57">
        <f>+IF(ISERROR(VLOOKUP($B1378,Insumos!$C:$G,5,FALSE)),"",VLOOKUP($B1378,Insumos!$C:$G,5,FALSE))</f>
        <v>1</v>
      </c>
      <c r="F1378" s="55" t="str">
        <f>+IF(ISERROR(VLOOKUP($B1378,Insumos!$C:$G,4,FALSE)),"",VLOOKUP($B1378,Insumos!$C:$G,4,FALSE))</f>
        <v>PORCION</v>
      </c>
      <c r="G1378" s="141">
        <v>1.0</v>
      </c>
      <c r="H1378" s="56">
        <f t="shared" si="56"/>
        <v>909.14</v>
      </c>
    </row>
    <row r="1379" ht="15.75" customHeight="1">
      <c r="A1379" s="53">
        <v>7.0</v>
      </c>
      <c r="B1379" s="195" t="s">
        <v>363</v>
      </c>
      <c r="C1379" s="195" t="str">
        <f>+IF(ISERROR(VLOOKUP($B1379,Insumos!$C:$G,3,FALSE)),"",VLOOKUP($B1379,Insumos!$C:$G,3,FALSE))</f>
        <v>PORCION</v>
      </c>
      <c r="D1379" s="196">
        <f>+IF(ISERROR(VLOOKUP($B1379,Insumos!$C:$G,2,FALSE)),"",VLOOKUP($B1379,Insumos!$C:$G,2,FALSE))</f>
        <v>93080.62</v>
      </c>
      <c r="E1379" s="197">
        <f>+IF(ISERROR(VLOOKUP($B1379,Insumos!$C:$G,5,FALSE)),"",VLOOKUP($B1379,Insumos!$C:$G,5,FALSE))</f>
        <v>50</v>
      </c>
      <c r="F1379" s="195" t="str">
        <f>+IF(ISERROR(VLOOKUP($B1379,Insumos!$C:$G,4,FALSE)),"",VLOOKUP($B1379,Insumos!$C:$G,4,FALSE))</f>
        <v>PORCION</v>
      </c>
      <c r="G1379" s="225">
        <v>1.0</v>
      </c>
      <c r="H1379" s="196">
        <f t="shared" si="56"/>
        <v>1861.61</v>
      </c>
    </row>
    <row r="1380" ht="15.75" customHeight="1">
      <c r="A1380" s="53">
        <v>8.0</v>
      </c>
      <c r="B1380" s="195" t="s">
        <v>361</v>
      </c>
      <c r="C1380" s="195" t="str">
        <f>+IF(ISERROR(VLOOKUP($B1380,Insumos!$C:$G,3,FALSE)),"",VLOOKUP($B1380,Insumos!$C:$G,3,FALSE))</f>
        <v>PORCION</v>
      </c>
      <c r="D1380" s="196">
        <f>+IF(ISERROR(VLOOKUP($B1380,Insumos!$C:$G,2,FALSE)),"",VLOOKUP($B1380,Insumos!$C:$G,2,FALSE))</f>
        <v>45140.62</v>
      </c>
      <c r="E1380" s="197">
        <f>+IF(ISERROR(VLOOKUP($B1380,Insumos!$C:$G,5,FALSE)),"",VLOOKUP($B1380,Insumos!$C:$G,5,FALSE))</f>
        <v>55</v>
      </c>
      <c r="F1380" s="195" t="str">
        <f>+IF(ISERROR(VLOOKUP($B1380,Insumos!$C:$G,4,FALSE)),"",VLOOKUP($B1380,Insumos!$C:$G,4,FALSE))</f>
        <v>PORCION</v>
      </c>
      <c r="G1380" s="470"/>
      <c r="H1380" s="196">
        <f t="shared" si="56"/>
        <v>0</v>
      </c>
    </row>
    <row r="1381" ht="15.75" customHeight="1">
      <c r="A1381" s="53">
        <v>9.0</v>
      </c>
      <c r="B1381" s="55" t="s">
        <v>399</v>
      </c>
      <c r="C1381" s="55" t="str">
        <f>+IF(ISERROR(VLOOKUP($B1381,Insumos!$C:$G,3,FALSE)),"",VLOOKUP($B1381,Insumos!$C:$G,3,FALSE))</f>
        <v>PORCION</v>
      </c>
      <c r="D1381" s="56">
        <f>+IF(ISERROR(VLOOKUP($B1381,Insumos!$C:$G,2,FALSE)),"",VLOOKUP($B1381,Insumos!$C:$G,2,FALSE))</f>
        <v>55.81</v>
      </c>
      <c r="E1381" s="57">
        <f>+IF(ISERROR(VLOOKUP($B1381,Insumos!$C:$G,5,FALSE)),"",VLOOKUP($B1381,Insumos!$C:$G,5,FALSE))</f>
        <v>1</v>
      </c>
      <c r="F1381" s="55" t="str">
        <f>+IF(ISERROR(VLOOKUP($B1381,Insumos!$C:$G,4,FALSE)),"",VLOOKUP($B1381,Insumos!$C:$G,4,FALSE))</f>
        <v>PORCION</v>
      </c>
      <c r="G1381" s="147">
        <v>1.0</v>
      </c>
      <c r="H1381" s="56">
        <f t="shared" si="56"/>
        <v>55.81</v>
      </c>
    </row>
    <row r="1382" ht="15.75" customHeight="1">
      <c r="A1382" s="53">
        <v>10.0</v>
      </c>
      <c r="B1382" s="55" t="s">
        <v>401</v>
      </c>
      <c r="C1382" s="55" t="str">
        <f>+IF(ISERROR(VLOOKUP($B1382,Insumos!$C:$G,3,FALSE)),"",VLOOKUP($B1382,Insumos!$C:$G,3,FALSE))</f>
        <v>UNIDAD</v>
      </c>
      <c r="D1382" s="56">
        <f>+IF(ISERROR(VLOOKUP($B1382,Insumos!$C:$G,2,FALSE)),"",VLOOKUP($B1382,Insumos!$C:$G,2,FALSE))</f>
        <v>30</v>
      </c>
      <c r="E1382" s="57">
        <f>+IF(ISERROR(VLOOKUP($B1382,Insumos!$C:$G,5,FALSE)),"",VLOOKUP($B1382,Insumos!$C:$G,5,FALSE))</f>
        <v>1</v>
      </c>
      <c r="F1382" s="55" t="str">
        <f>+IF(ISERROR(VLOOKUP($B1382,Insumos!$C:$G,4,FALSE)),"",VLOOKUP($B1382,Insumos!$C:$G,4,FALSE))</f>
        <v>UNIDAD</v>
      </c>
      <c r="G1382" s="141">
        <v>1.0</v>
      </c>
      <c r="H1382" s="56">
        <f t="shared" si="56"/>
        <v>30</v>
      </c>
    </row>
    <row r="1383" ht="15.75" customHeight="1">
      <c r="A1383" s="53">
        <v>11.0</v>
      </c>
      <c r="B1383" s="55" t="s">
        <v>400</v>
      </c>
      <c r="C1383" s="55" t="str">
        <f>+IF(ISERROR(VLOOKUP($B1383,Insumos!$C:$G,3,FALSE)),"",VLOOKUP($B1383,Insumos!$C:$G,3,FALSE))</f>
        <v>UNIDAD</v>
      </c>
      <c r="D1383" s="56">
        <f>+IF(ISERROR(VLOOKUP($B1383,Insumos!$C:$G,2,FALSE)),"",VLOOKUP($B1383,Insumos!$C:$G,2,FALSE))</f>
        <v>330</v>
      </c>
      <c r="E1383" s="57">
        <f>+IF(ISERROR(VLOOKUP($B1383,Insumos!$C:$G,5,FALSE)),"",VLOOKUP($B1383,Insumos!$C:$G,5,FALSE))</f>
        <v>1</v>
      </c>
      <c r="F1383" s="55" t="str">
        <f>+IF(ISERROR(VLOOKUP($B1383,Insumos!$C:$G,4,FALSE)),"",VLOOKUP($B1383,Insumos!$C:$G,4,FALSE))</f>
        <v>UNIDAD</v>
      </c>
      <c r="G1383" s="141">
        <v>1.0</v>
      </c>
      <c r="H1383" s="56">
        <f t="shared" si="56"/>
        <v>330</v>
      </c>
    </row>
    <row r="1384" ht="15.75" customHeight="1">
      <c r="A1384" s="53">
        <v>12.0</v>
      </c>
      <c r="B1384" s="55" t="s">
        <v>435</v>
      </c>
      <c r="C1384" s="55" t="str">
        <f>+IF(ISERROR(VLOOKUP($B1384,Insumos!$C:$G,3,FALSE)),"",VLOOKUP($B1384,Insumos!$C:$G,3,FALSE))</f>
        <v>UNIDAD</v>
      </c>
      <c r="D1384" s="56">
        <f>+IF(ISERROR(VLOOKUP($B1384,Insumos!$C:$G,2,FALSE)),"",VLOOKUP($B1384,Insumos!$C:$G,2,FALSE))</f>
        <v>93</v>
      </c>
      <c r="E1384" s="57">
        <f>+IF(ISERROR(VLOOKUP($B1384,Insumos!$C:$G,5,FALSE)),"",VLOOKUP($B1384,Insumos!$C:$G,5,FALSE))</f>
        <v>1</v>
      </c>
      <c r="F1384" s="55" t="str">
        <f>+IF(ISERROR(VLOOKUP($B1384,Insumos!$C:$G,4,FALSE)),"",VLOOKUP($B1384,Insumos!$C:$G,4,FALSE))</f>
        <v>UNIDAD</v>
      </c>
      <c r="G1384" s="141">
        <v>1.0</v>
      </c>
      <c r="H1384" s="56">
        <f t="shared" si="56"/>
        <v>93</v>
      </c>
    </row>
    <row r="1385" ht="15.75" customHeight="1">
      <c r="A1385" s="53">
        <v>13.0</v>
      </c>
      <c r="B1385" s="55" t="s">
        <v>436</v>
      </c>
      <c r="C1385" s="55" t="str">
        <f>+IF(ISERROR(VLOOKUP($B1385,Insumos!$C:$G,3,FALSE)),"",VLOOKUP($B1385,Insumos!$C:$G,3,FALSE))</f>
        <v>UNIDAD</v>
      </c>
      <c r="D1385" s="56">
        <f>+IF(ISERROR(VLOOKUP($B1385,Insumos!$C:$G,2,FALSE)),"",VLOOKUP($B1385,Insumos!$C:$G,2,FALSE))</f>
        <v>44</v>
      </c>
      <c r="E1385" s="57">
        <f>+IF(ISERROR(VLOOKUP($B1385,Insumos!$C:$G,5,FALSE)),"",VLOOKUP($B1385,Insumos!$C:$G,5,FALSE))</f>
        <v>1</v>
      </c>
      <c r="F1385" s="55" t="str">
        <f>+IF(ISERROR(VLOOKUP($B1385,Insumos!$C:$G,4,FALSE)),"",VLOOKUP($B1385,Insumos!$C:$G,4,FALSE))</f>
        <v>UNIDAD</v>
      </c>
      <c r="G1385" s="141">
        <v>1.0</v>
      </c>
      <c r="H1385" s="56">
        <f t="shared" si="56"/>
        <v>44</v>
      </c>
    </row>
    <row r="1386" ht="15.75" customHeight="1">
      <c r="A1386" s="53">
        <v>14.0</v>
      </c>
      <c r="B1386" s="55" t="s">
        <v>315</v>
      </c>
      <c r="C1386" s="55" t="str">
        <f>+IF(ISERROR(VLOOKUP($B1386,Insumos!$C:$G,3,FALSE)),"",VLOOKUP($B1386,Insumos!$C:$G,3,FALSE))</f>
        <v>UNIDAD</v>
      </c>
      <c r="D1386" s="56">
        <f>+IF(ISERROR(VLOOKUP($B1386,Insumos!$C:$G,2,FALSE)),"",VLOOKUP($B1386,Insumos!$C:$G,2,FALSE))</f>
        <v>170</v>
      </c>
      <c r="E1386" s="57">
        <f>+IF(ISERROR(VLOOKUP($B1386,Insumos!$C:$G,5,FALSE)),"",VLOOKUP($B1386,Insumos!$C:$G,5,FALSE))</f>
        <v>1</v>
      </c>
      <c r="F1386" s="55" t="str">
        <f>+IF(ISERROR(VLOOKUP($B1386,Insumos!$C:$G,4,FALSE)),"",VLOOKUP($B1386,Insumos!$C:$G,4,FALSE))</f>
        <v>UNIDAD</v>
      </c>
      <c r="G1386" s="141">
        <v>1.0</v>
      </c>
      <c r="H1386" s="56">
        <f t="shared" si="56"/>
        <v>170</v>
      </c>
    </row>
    <row r="1387" ht="15.75" customHeight="1">
      <c r="A1387" s="53">
        <v>15.0</v>
      </c>
      <c r="B1387" s="55" t="s">
        <v>410</v>
      </c>
      <c r="C1387" s="55" t="str">
        <f>+IF(ISERROR(VLOOKUP($B1387,Insumos!$C:$G,3,FALSE)),"",VLOOKUP($B1387,Insumos!$C:$G,3,FALSE))</f>
        <v>UNIDAD</v>
      </c>
      <c r="D1387" s="56">
        <f>+IF(ISERROR(VLOOKUP($B1387,Insumos!$C:$G,2,FALSE)),"",VLOOKUP($B1387,Insumos!$C:$G,2,FALSE))</f>
        <v>25</v>
      </c>
      <c r="E1387" s="57">
        <f>+IF(ISERROR(VLOOKUP($B1387,Insumos!$C:$G,5,FALSE)),"",VLOOKUP($B1387,Insumos!$C:$G,5,FALSE))</f>
        <v>1</v>
      </c>
      <c r="F1387" s="55" t="str">
        <f>+IF(ISERROR(VLOOKUP($B1387,Insumos!$C:$G,4,FALSE)),"",VLOOKUP($B1387,Insumos!$C:$G,4,FALSE))</f>
        <v>UNIDAD</v>
      </c>
      <c r="G1387" s="141">
        <v>2.0</v>
      </c>
      <c r="H1387" s="56">
        <f t="shared" si="56"/>
        <v>50</v>
      </c>
    </row>
    <row r="1388" ht="15.75" customHeight="1">
      <c r="A1388" s="53">
        <v>16.0</v>
      </c>
      <c r="B1388" s="55"/>
      <c r="C1388" s="55" t="str">
        <f>+IF(ISERROR(VLOOKUP($B1388,Insumos!$C:$G,3,FALSE)),"",VLOOKUP($B1388,Insumos!$C:$G,3,FALSE))</f>
        <v/>
      </c>
      <c r="D1388" s="56" t="str">
        <f>+IF(ISERROR(VLOOKUP($B1388,Insumos!$C:$G,2,FALSE)),"",VLOOKUP($B1388,Insumos!$C:$G,2,FALSE))</f>
        <v/>
      </c>
      <c r="E1388" s="57" t="str">
        <f>+IF(ISERROR(VLOOKUP($B1388,Insumos!$C:$G,5,FALSE)),"",VLOOKUP($B1388,Insumos!$C:$G,5,FALSE))</f>
        <v/>
      </c>
      <c r="F1388" s="55" t="str">
        <f>+IF(ISERROR(VLOOKUP($B1388,Insumos!$C:$G,4,FALSE)),"",VLOOKUP($B1388,Insumos!$C:$G,4,FALSE))</f>
        <v/>
      </c>
      <c r="G1388" s="147"/>
      <c r="H1388" s="56">
        <f t="shared" si="56"/>
        <v>0</v>
      </c>
    </row>
    <row r="1389" ht="15.75" customHeight="1">
      <c r="A1389" s="42"/>
      <c r="B1389" s="140"/>
      <c r="C1389" s="41"/>
      <c r="D1389" s="44"/>
      <c r="E1389" s="45"/>
      <c r="F1389" s="41"/>
      <c r="G1389" s="67" t="s">
        <v>566</v>
      </c>
      <c r="H1389" s="68">
        <f>+SUM(H1373:H1388)</f>
        <v>4195.26</v>
      </c>
    </row>
    <row r="1390" ht="15.75" customHeight="1">
      <c r="A1390" s="42"/>
      <c r="B1390" s="140"/>
      <c r="C1390" s="41"/>
      <c r="D1390" s="44"/>
      <c r="E1390" s="45"/>
      <c r="F1390" s="41"/>
      <c r="G1390" s="67" t="s">
        <v>569</v>
      </c>
      <c r="H1390" s="142">
        <f>+H1389/10</f>
        <v>419.526</v>
      </c>
    </row>
    <row r="1391" ht="15.75" customHeight="1">
      <c r="A1391" s="42"/>
      <c r="B1391" s="140"/>
      <c r="C1391" s="41"/>
      <c r="D1391" s="44"/>
      <c r="E1391" s="45"/>
      <c r="F1391" s="41"/>
      <c r="G1391" s="67" t="s">
        <v>570</v>
      </c>
      <c r="H1391" s="143">
        <f>(H1389+H1390)*1.19</f>
        <v>5491.59534</v>
      </c>
    </row>
    <row r="1392" ht="15.75" customHeight="1">
      <c r="A1392" s="42"/>
      <c r="B1392" s="140"/>
      <c r="C1392" s="41"/>
      <c r="D1392" s="44"/>
      <c r="E1392" s="45"/>
      <c r="F1392" s="41"/>
      <c r="G1392" s="67" t="s">
        <v>571</v>
      </c>
      <c r="H1392" s="144">
        <f>+H1391/H1393</f>
        <v>0.3054279944</v>
      </c>
    </row>
    <row r="1393" ht="15.75" customHeight="1">
      <c r="A1393" s="42"/>
      <c r="B1393" s="140"/>
      <c r="C1393" s="41"/>
      <c r="D1393" s="44"/>
      <c r="E1393" s="45"/>
      <c r="F1393" s="41"/>
      <c r="G1393" s="67" t="s">
        <v>572</v>
      </c>
      <c r="H1393" s="145">
        <f>SUM(14990+2990)</f>
        <v>17980</v>
      </c>
    </row>
    <row r="1394" ht="15.75" customHeight="1">
      <c r="B1394" s="473"/>
    </row>
    <row r="1395" ht="15.75" customHeight="1">
      <c r="B1395" s="473"/>
    </row>
    <row r="1396" ht="15.75" customHeight="1">
      <c r="A1396" s="138" t="s">
        <v>562</v>
      </c>
      <c r="B1396" s="139" t="s">
        <v>1206</v>
      </c>
      <c r="C1396" s="34"/>
      <c r="D1396" s="35"/>
      <c r="E1396" s="36"/>
      <c r="F1396" s="37"/>
      <c r="G1396" s="38"/>
      <c r="H1396" s="35"/>
    </row>
    <row r="1397" ht="15.75" customHeight="1">
      <c r="A1397" s="42"/>
      <c r="B1397" s="140"/>
      <c r="C1397" s="42"/>
      <c r="D1397" s="44"/>
      <c r="E1397" s="45"/>
      <c r="F1397" s="42"/>
      <c r="G1397" s="46"/>
      <c r="H1397" s="44"/>
    </row>
    <row r="1398" ht="15.75" customHeight="1">
      <c r="A1398" s="48" t="s">
        <v>476</v>
      </c>
      <c r="B1398" s="48" t="s">
        <v>477</v>
      </c>
      <c r="C1398" s="48" t="s">
        <v>478</v>
      </c>
      <c r="D1398" s="49" t="s">
        <v>564</v>
      </c>
      <c r="E1398" s="50" t="s">
        <v>10</v>
      </c>
      <c r="F1398" s="48" t="s">
        <v>480</v>
      </c>
      <c r="G1398" s="51" t="s">
        <v>481</v>
      </c>
      <c r="H1398" s="49" t="s">
        <v>565</v>
      </c>
    </row>
    <row r="1399" ht="15.75" customHeight="1">
      <c r="A1399" s="53">
        <v>1.0</v>
      </c>
      <c r="B1399" s="55" t="s">
        <v>76</v>
      </c>
      <c r="C1399" s="55" t="str">
        <f>+IF(ISERROR(VLOOKUP($B1399,Insumos!$C:$G,3,FALSE)),"",VLOOKUP($B1399,Insumos!$C:$G,3,FALSE))</f>
        <v>GRAMOS</v>
      </c>
      <c r="D1399" s="56">
        <f>+IF(ISERROR(VLOOKUP($B1399,Insumos!$C:$G,2,FALSE)),"",VLOOKUP($B1399,Insumos!$C:$G,2,FALSE))</f>
        <v>840</v>
      </c>
      <c r="E1399" s="57">
        <f>+IF(ISERROR(VLOOKUP($B1399,Insumos!$C:$G,5,FALSE)),"",VLOOKUP($B1399,Insumos!$C:$G,5,FALSE))</f>
        <v>1000</v>
      </c>
      <c r="F1399" s="55" t="str">
        <f>+IF(ISERROR(VLOOKUP($B1399,Insumos!$C:$G,4,FALSE)),"",VLOOKUP($B1399,Insumos!$C:$G,4,FALSE))</f>
        <v>GRAMOS</v>
      </c>
      <c r="G1399" s="141">
        <v>50.0</v>
      </c>
      <c r="H1399" s="56">
        <f t="shared" ref="H1399:H1410" si="57">IF(ISERROR(ROUND(+D1399/E1399*G1399,2)),0,ROUND(+D1399/E1399*G1399,2))</f>
        <v>42</v>
      </c>
    </row>
    <row r="1400" ht="15.75" customHeight="1">
      <c r="A1400" s="53">
        <v>2.0</v>
      </c>
      <c r="B1400" s="55" t="s">
        <v>82</v>
      </c>
      <c r="C1400" s="55" t="str">
        <f>+IF(ISERROR(VLOOKUP($B1400,Insumos!$C:$G,3,FALSE)),"",VLOOKUP($B1400,Insumos!$C:$G,3,FALSE))</f>
        <v>GRAMOS</v>
      </c>
      <c r="D1400" s="56">
        <f>+IF(ISERROR(VLOOKUP($B1400,Insumos!$C:$G,2,FALSE)),"",VLOOKUP($B1400,Insumos!$C:$G,2,FALSE))</f>
        <v>1681</v>
      </c>
      <c r="E1400" s="57">
        <f>+IF(ISERROR(VLOOKUP($B1400,Insumos!$C:$G,5,FALSE)),"",VLOOKUP($B1400,Insumos!$C:$G,5,FALSE))</f>
        <v>1000</v>
      </c>
      <c r="F1400" s="55" t="str">
        <f>+IF(ISERROR(VLOOKUP($B1400,Insumos!$C:$G,4,FALSE)),"",VLOOKUP($B1400,Insumos!$C:$G,4,FALSE))</f>
        <v>GRAMOS</v>
      </c>
      <c r="G1400" s="141">
        <v>0.0</v>
      </c>
      <c r="H1400" s="56">
        <f t="shared" si="57"/>
        <v>0</v>
      </c>
    </row>
    <row r="1401" ht="15.75" customHeight="1">
      <c r="A1401" s="53">
        <v>5.0</v>
      </c>
      <c r="B1401" s="467" t="s">
        <v>370</v>
      </c>
      <c r="C1401" s="55" t="str">
        <f>+IF(ISERROR(VLOOKUP($B1401,Insumos!$C:$G,3,FALSE)),"",VLOOKUP($B1401,Insumos!$C:$G,3,FALSE))</f>
        <v>PORCION</v>
      </c>
      <c r="D1401" s="56">
        <f>+IF(ISERROR(VLOOKUP($B1401,Insumos!$C:$G,2,FALSE)),"",VLOOKUP($B1401,Insumos!$C:$G,2,FALSE))</f>
        <v>1793.34</v>
      </c>
      <c r="E1401" s="57">
        <f>+IF(ISERROR(VLOOKUP($B1401,Insumos!$C:$G,5,FALSE)),"",VLOOKUP($B1401,Insumos!$C:$G,5,FALSE))</f>
        <v>4</v>
      </c>
      <c r="F1401" s="55" t="str">
        <f>+IF(ISERROR(VLOOKUP($B1401,Insumos!$C:$G,4,FALSE)),"",VLOOKUP($B1401,Insumos!$C:$G,4,FALSE))</f>
        <v>PORCION</v>
      </c>
      <c r="G1401" s="141">
        <v>0.0</v>
      </c>
      <c r="H1401" s="56">
        <f t="shared" si="57"/>
        <v>0</v>
      </c>
    </row>
    <row r="1402" ht="15.75" customHeight="1">
      <c r="A1402" s="53">
        <v>3.0</v>
      </c>
      <c r="B1402" s="195" t="s">
        <v>405</v>
      </c>
      <c r="C1402" s="195" t="str">
        <f>+IF(ISERROR(VLOOKUP($B1402,Insumos!$C:$G,3,FALSE)),"",VLOOKUP($B1402,Insumos!$C:$G,3,FALSE))</f>
        <v>PORCION</v>
      </c>
      <c r="D1402" s="196">
        <f>+IF(ISERROR(VLOOKUP($B1402,Insumos!$C:$G,2,FALSE)),"",VLOOKUP($B1402,Insumos!$C:$G,2,FALSE))</f>
        <v>601.87</v>
      </c>
      <c r="E1402" s="197">
        <f>+IF(ISERROR(VLOOKUP($B1402,Insumos!$C:$G,5,FALSE)),"",VLOOKUP($B1402,Insumos!$C:$G,5,FALSE))</f>
        <v>1</v>
      </c>
      <c r="F1402" s="195" t="str">
        <f>+IF(ISERROR(VLOOKUP($B1402,Insumos!$C:$G,4,FALSE)),"",VLOOKUP($B1402,Insumos!$C:$G,4,FALSE))</f>
        <v>PORCION</v>
      </c>
      <c r="G1402" s="225"/>
      <c r="H1402" s="196">
        <f t="shared" si="57"/>
        <v>0</v>
      </c>
    </row>
    <row r="1403" ht="15.75" customHeight="1">
      <c r="A1403" s="53">
        <v>4.0</v>
      </c>
      <c r="B1403" s="195" t="s">
        <v>406</v>
      </c>
      <c r="C1403" s="195" t="str">
        <f>+IF(ISERROR(VLOOKUP($B1403,Insumos!$C:$G,3,FALSE)),"",VLOOKUP($B1403,Insumos!$C:$G,3,FALSE))</f>
        <v>PORCION</v>
      </c>
      <c r="D1403" s="196">
        <f>+IF(ISERROR(VLOOKUP($B1403,Insumos!$C:$G,2,FALSE)),"",VLOOKUP($B1403,Insumos!$C:$G,2,FALSE))</f>
        <v>704.14</v>
      </c>
      <c r="E1403" s="197">
        <f>+IF(ISERROR(VLOOKUP($B1403,Insumos!$C:$G,5,FALSE)),"",VLOOKUP($B1403,Insumos!$C:$G,5,FALSE))</f>
        <v>1</v>
      </c>
      <c r="F1403" s="195" t="str">
        <f>+IF(ISERROR(VLOOKUP($B1403,Insumos!$C:$G,4,FALSE)),"",VLOOKUP($B1403,Insumos!$C:$G,4,FALSE))</f>
        <v>PORCION</v>
      </c>
      <c r="G1403" s="225">
        <v>1.0</v>
      </c>
      <c r="H1403" s="196">
        <f t="shared" si="57"/>
        <v>704.14</v>
      </c>
    </row>
    <row r="1404" ht="15.75" customHeight="1">
      <c r="A1404" s="53">
        <v>6.0</v>
      </c>
      <c r="B1404" s="55" t="s">
        <v>401</v>
      </c>
      <c r="C1404" s="55" t="str">
        <f>+IF(ISERROR(VLOOKUP($B1404,Insumos!$C:$G,3,FALSE)),"",VLOOKUP($B1404,Insumos!$C:$G,3,FALSE))</f>
        <v>UNIDAD</v>
      </c>
      <c r="D1404" s="56">
        <f>+IF(ISERROR(VLOOKUP($B1404,Insumos!$C:$G,2,FALSE)),"",VLOOKUP($B1404,Insumos!$C:$G,2,FALSE))</f>
        <v>30</v>
      </c>
      <c r="E1404" s="57">
        <f>+IF(ISERROR(VLOOKUP($B1404,Insumos!$C:$G,5,FALSE)),"",VLOOKUP($B1404,Insumos!$C:$G,5,FALSE))</f>
        <v>1</v>
      </c>
      <c r="F1404" s="55" t="str">
        <f>+IF(ISERROR(VLOOKUP($B1404,Insumos!$C:$G,4,FALSE)),"",VLOOKUP($B1404,Insumos!$C:$G,4,FALSE))</f>
        <v>UNIDAD</v>
      </c>
      <c r="G1404" s="141">
        <v>1.0</v>
      </c>
      <c r="H1404" s="56">
        <f t="shared" si="57"/>
        <v>30</v>
      </c>
    </row>
    <row r="1405" ht="15.75" customHeight="1">
      <c r="A1405" s="53">
        <v>7.0</v>
      </c>
      <c r="B1405" s="55" t="s">
        <v>400</v>
      </c>
      <c r="C1405" s="55" t="str">
        <f>+IF(ISERROR(VLOOKUP($B1405,Insumos!$C:$G,3,FALSE)),"",VLOOKUP($B1405,Insumos!$C:$G,3,FALSE))</f>
        <v>UNIDAD</v>
      </c>
      <c r="D1405" s="56">
        <f>+IF(ISERROR(VLOOKUP($B1405,Insumos!$C:$G,2,FALSE)),"",VLOOKUP($B1405,Insumos!$C:$G,2,FALSE))</f>
        <v>330</v>
      </c>
      <c r="E1405" s="57">
        <f>+IF(ISERROR(VLOOKUP($B1405,Insumos!$C:$G,5,FALSE)),"",VLOOKUP($B1405,Insumos!$C:$G,5,FALSE))</f>
        <v>1</v>
      </c>
      <c r="F1405" s="55" t="str">
        <f>+IF(ISERROR(VLOOKUP($B1405,Insumos!$C:$G,4,FALSE)),"",VLOOKUP($B1405,Insumos!$C:$G,4,FALSE))</f>
        <v>UNIDAD</v>
      </c>
      <c r="G1405" s="141">
        <v>1.0</v>
      </c>
      <c r="H1405" s="56">
        <f t="shared" si="57"/>
        <v>330</v>
      </c>
    </row>
    <row r="1406" ht="15.75" customHeight="1">
      <c r="A1406" s="53">
        <v>8.0</v>
      </c>
      <c r="B1406" s="55" t="s">
        <v>435</v>
      </c>
      <c r="C1406" s="55" t="str">
        <f>+IF(ISERROR(VLOOKUP($B1406,Insumos!$C:$G,3,FALSE)),"",VLOOKUP($B1406,Insumos!$C:$G,3,FALSE))</f>
        <v>UNIDAD</v>
      </c>
      <c r="D1406" s="56">
        <f>+IF(ISERROR(VLOOKUP($B1406,Insumos!$C:$G,2,FALSE)),"",VLOOKUP($B1406,Insumos!$C:$G,2,FALSE))</f>
        <v>93</v>
      </c>
      <c r="E1406" s="57">
        <f>+IF(ISERROR(VLOOKUP($B1406,Insumos!$C:$G,5,FALSE)),"",VLOOKUP($B1406,Insumos!$C:$G,5,FALSE))</f>
        <v>1</v>
      </c>
      <c r="F1406" s="55" t="str">
        <f>+IF(ISERROR(VLOOKUP($B1406,Insumos!$C:$G,4,FALSE)),"",VLOOKUP($B1406,Insumos!$C:$G,4,FALSE))</f>
        <v>UNIDAD</v>
      </c>
      <c r="G1406" s="141">
        <v>1.0</v>
      </c>
      <c r="H1406" s="56">
        <f t="shared" si="57"/>
        <v>93</v>
      </c>
    </row>
    <row r="1407" ht="15.75" customHeight="1">
      <c r="A1407" s="53">
        <v>9.0</v>
      </c>
      <c r="B1407" s="55" t="s">
        <v>436</v>
      </c>
      <c r="C1407" s="55" t="str">
        <f>+IF(ISERROR(VLOOKUP($B1407,Insumos!$C:$G,3,FALSE)),"",VLOOKUP($B1407,Insumos!$C:$G,3,FALSE))</f>
        <v>UNIDAD</v>
      </c>
      <c r="D1407" s="56">
        <f>+IF(ISERROR(VLOOKUP($B1407,Insumos!$C:$G,2,FALSE)),"",VLOOKUP($B1407,Insumos!$C:$G,2,FALSE))</f>
        <v>44</v>
      </c>
      <c r="E1407" s="57">
        <f>+IF(ISERROR(VLOOKUP($B1407,Insumos!$C:$G,5,FALSE)),"",VLOOKUP($B1407,Insumos!$C:$G,5,FALSE))</f>
        <v>1</v>
      </c>
      <c r="F1407" s="55" t="str">
        <f>+IF(ISERROR(VLOOKUP($B1407,Insumos!$C:$G,4,FALSE)),"",VLOOKUP($B1407,Insumos!$C:$G,4,FALSE))</f>
        <v>UNIDAD</v>
      </c>
      <c r="G1407" s="141">
        <v>1.0</v>
      </c>
      <c r="H1407" s="56">
        <f t="shared" si="57"/>
        <v>44</v>
      </c>
    </row>
    <row r="1408" ht="15.75" customHeight="1">
      <c r="A1408" s="53">
        <v>10.0</v>
      </c>
      <c r="B1408" s="55" t="s">
        <v>315</v>
      </c>
      <c r="C1408" s="55" t="str">
        <f>+IF(ISERROR(VLOOKUP($B1408,Insumos!$C:$G,3,FALSE)),"",VLOOKUP($B1408,Insumos!$C:$G,3,FALSE))</f>
        <v>UNIDAD</v>
      </c>
      <c r="D1408" s="56">
        <f>+IF(ISERROR(VLOOKUP($B1408,Insumos!$C:$G,2,FALSE)),"",VLOOKUP($B1408,Insumos!$C:$G,2,FALSE))</f>
        <v>170</v>
      </c>
      <c r="E1408" s="57">
        <f>+IF(ISERROR(VLOOKUP($B1408,Insumos!$C:$G,5,FALSE)),"",VLOOKUP($B1408,Insumos!$C:$G,5,FALSE))</f>
        <v>1</v>
      </c>
      <c r="F1408" s="55" t="str">
        <f>+IF(ISERROR(VLOOKUP($B1408,Insumos!$C:$G,4,FALSE)),"",VLOOKUP($B1408,Insumos!$C:$G,4,FALSE))</f>
        <v>UNIDAD</v>
      </c>
      <c r="G1408" s="141">
        <v>1.0</v>
      </c>
      <c r="H1408" s="56">
        <f t="shared" si="57"/>
        <v>170</v>
      </c>
    </row>
    <row r="1409" ht="15.75" customHeight="1">
      <c r="A1409" s="53">
        <v>11.0</v>
      </c>
      <c r="B1409" s="55" t="s">
        <v>410</v>
      </c>
      <c r="C1409" s="55" t="str">
        <f>+IF(ISERROR(VLOOKUP($B1409,Insumos!$C:$G,3,FALSE)),"",VLOOKUP($B1409,Insumos!$C:$G,3,FALSE))</f>
        <v>UNIDAD</v>
      </c>
      <c r="D1409" s="56">
        <f>+IF(ISERROR(VLOOKUP($B1409,Insumos!$C:$G,2,FALSE)),"",VLOOKUP($B1409,Insumos!$C:$G,2,FALSE))</f>
        <v>25</v>
      </c>
      <c r="E1409" s="57">
        <f>+IF(ISERROR(VLOOKUP($B1409,Insumos!$C:$G,5,FALSE)),"",VLOOKUP($B1409,Insumos!$C:$G,5,FALSE))</f>
        <v>1</v>
      </c>
      <c r="F1409" s="55" t="str">
        <f>+IF(ISERROR(VLOOKUP($B1409,Insumos!$C:$G,4,FALSE)),"",VLOOKUP($B1409,Insumos!$C:$G,4,FALSE))</f>
        <v>UNIDAD</v>
      </c>
      <c r="G1409" s="141">
        <v>2.0</v>
      </c>
      <c r="H1409" s="56">
        <f t="shared" si="57"/>
        <v>50</v>
      </c>
    </row>
    <row r="1410" ht="15.75" customHeight="1">
      <c r="A1410" s="53">
        <v>12.0</v>
      </c>
      <c r="B1410" s="55"/>
      <c r="C1410" s="55" t="str">
        <f>+IF(ISERROR(VLOOKUP($B1410,Insumos!$C:$G,3,FALSE)),"",VLOOKUP($B1410,Insumos!$C:$G,3,FALSE))</f>
        <v/>
      </c>
      <c r="D1410" s="56" t="str">
        <f>+IF(ISERROR(VLOOKUP($B1410,Insumos!$C:$G,2,FALSE)),"",VLOOKUP($B1410,Insumos!$C:$G,2,FALSE))</f>
        <v/>
      </c>
      <c r="E1410" s="57" t="str">
        <f>+IF(ISERROR(VLOOKUP($B1410,Insumos!$C:$G,5,FALSE)),"",VLOOKUP($B1410,Insumos!$C:$G,5,FALSE))</f>
        <v/>
      </c>
      <c r="F1410" s="55" t="str">
        <f>+IF(ISERROR(VLOOKUP($B1410,Insumos!$C:$G,4,FALSE)),"",VLOOKUP($B1410,Insumos!$C:$G,4,FALSE))</f>
        <v/>
      </c>
      <c r="G1410" s="147"/>
      <c r="H1410" s="56">
        <f t="shared" si="57"/>
        <v>0</v>
      </c>
    </row>
    <row r="1411" ht="15.75" customHeight="1">
      <c r="A1411" s="42"/>
      <c r="B1411" s="140"/>
      <c r="C1411" s="41"/>
      <c r="D1411" s="44"/>
      <c r="E1411" s="45"/>
      <c r="F1411" s="41"/>
      <c r="G1411" s="67" t="s">
        <v>566</v>
      </c>
      <c r="H1411" s="68">
        <f>+SUM(H1399:H1410)</f>
        <v>1463.14</v>
      </c>
    </row>
    <row r="1412" ht="15.75" customHeight="1">
      <c r="A1412" s="42"/>
      <c r="B1412" s="140"/>
      <c r="C1412" s="41"/>
      <c r="D1412" s="44"/>
      <c r="E1412" s="45"/>
      <c r="F1412" s="41"/>
      <c r="G1412" s="67" t="s">
        <v>569</v>
      </c>
      <c r="H1412" s="142">
        <f>+H1411/10</f>
        <v>146.314</v>
      </c>
    </row>
    <row r="1413" ht="15.75" customHeight="1">
      <c r="A1413" s="42"/>
      <c r="B1413" s="140"/>
      <c r="C1413" s="41"/>
      <c r="D1413" s="44"/>
      <c r="E1413" s="45"/>
      <c r="F1413" s="41"/>
      <c r="G1413" s="67" t="s">
        <v>570</v>
      </c>
      <c r="H1413" s="143">
        <f>(H1411+H1412)*1.19</f>
        <v>1915.25026</v>
      </c>
    </row>
    <row r="1414" ht="15.75" customHeight="1">
      <c r="A1414" s="42"/>
      <c r="B1414" s="140"/>
      <c r="C1414" s="41"/>
      <c r="D1414" s="44"/>
      <c r="E1414" s="45"/>
      <c r="F1414" s="41"/>
      <c r="G1414" s="67" t="s">
        <v>571</v>
      </c>
      <c r="H1414" s="144">
        <f>+H1413/H1415</f>
        <v>0.1639769058</v>
      </c>
    </row>
    <row r="1415" ht="15.75" customHeight="1">
      <c r="A1415" s="42"/>
      <c r="B1415" s="140"/>
      <c r="C1415" s="41"/>
      <c r="D1415" s="44"/>
      <c r="E1415" s="45"/>
      <c r="F1415" s="41"/>
      <c r="G1415" s="67" t="s">
        <v>572</v>
      </c>
      <c r="H1415" s="145">
        <f>SUM(9990+1690)</f>
        <v>11680</v>
      </c>
    </row>
    <row r="1416" ht="15.75" customHeight="1">
      <c r="B1416" s="473"/>
    </row>
    <row r="1417" ht="15.75" customHeight="1">
      <c r="B1417" s="473"/>
    </row>
    <row r="1418" ht="15.75" customHeight="1">
      <c r="A1418" s="138" t="s">
        <v>562</v>
      </c>
      <c r="B1418" s="139" t="s">
        <v>1207</v>
      </c>
      <c r="C1418" s="34"/>
      <c r="D1418" s="35"/>
      <c r="E1418" s="36"/>
      <c r="F1418" s="37"/>
      <c r="G1418" s="38"/>
      <c r="H1418" s="35"/>
    </row>
    <row r="1419" ht="15.75" customHeight="1">
      <c r="A1419" s="42"/>
      <c r="B1419" s="140"/>
      <c r="C1419" s="42"/>
      <c r="D1419" s="44"/>
      <c r="E1419" s="45"/>
      <c r="F1419" s="42"/>
      <c r="G1419" s="46"/>
      <c r="H1419" s="44"/>
    </row>
    <row r="1420" ht="15.75" customHeight="1">
      <c r="A1420" s="48" t="s">
        <v>476</v>
      </c>
      <c r="B1420" s="48" t="s">
        <v>477</v>
      </c>
      <c r="C1420" s="48" t="s">
        <v>478</v>
      </c>
      <c r="D1420" s="49" t="s">
        <v>564</v>
      </c>
      <c r="E1420" s="50" t="s">
        <v>10</v>
      </c>
      <c r="F1420" s="48" t="s">
        <v>480</v>
      </c>
      <c r="G1420" s="51" t="s">
        <v>481</v>
      </c>
      <c r="H1420" s="49" t="s">
        <v>565</v>
      </c>
    </row>
    <row r="1421" ht="15.75" customHeight="1">
      <c r="A1421" s="53">
        <v>1.0</v>
      </c>
      <c r="B1421" s="55" t="s">
        <v>76</v>
      </c>
      <c r="C1421" s="55" t="str">
        <f>+IF(ISERROR(VLOOKUP($B1421,Insumos!$C:$G,3,FALSE)),"",VLOOKUP($B1421,Insumos!$C:$G,3,FALSE))</f>
        <v>GRAMOS</v>
      </c>
      <c r="D1421" s="56">
        <f>+IF(ISERROR(VLOOKUP($B1421,Insumos!$C:$G,2,FALSE)),"",VLOOKUP($B1421,Insumos!$C:$G,2,FALSE))</f>
        <v>840</v>
      </c>
      <c r="E1421" s="57">
        <f>+IF(ISERROR(VLOOKUP($B1421,Insumos!$C:$G,5,FALSE)),"",VLOOKUP($B1421,Insumos!$C:$G,5,FALSE))</f>
        <v>1000</v>
      </c>
      <c r="F1421" s="55" t="str">
        <f>+IF(ISERROR(VLOOKUP($B1421,Insumos!$C:$G,4,FALSE)),"",VLOOKUP($B1421,Insumos!$C:$G,4,FALSE))</f>
        <v>GRAMOS</v>
      </c>
      <c r="G1421" s="141">
        <v>50.0</v>
      </c>
      <c r="H1421" s="56">
        <f t="shared" ref="H1421:H1432" si="58">IF(ISERROR(ROUND(+D1421/E1421*G1421,2)),0,ROUND(+D1421/E1421*G1421,2))</f>
        <v>42</v>
      </c>
    </row>
    <row r="1422" ht="15.75" customHeight="1">
      <c r="A1422" s="53">
        <v>2.0</v>
      </c>
      <c r="B1422" s="55" t="s">
        <v>82</v>
      </c>
      <c r="C1422" s="55" t="str">
        <f>+IF(ISERROR(VLOOKUP($B1422,Insumos!$C:$G,3,FALSE)),"",VLOOKUP($B1422,Insumos!$C:$G,3,FALSE))</f>
        <v>GRAMOS</v>
      </c>
      <c r="D1422" s="56">
        <f>+IF(ISERROR(VLOOKUP($B1422,Insumos!$C:$G,2,FALSE)),"",VLOOKUP($B1422,Insumos!$C:$G,2,FALSE))</f>
        <v>1681</v>
      </c>
      <c r="E1422" s="57">
        <f>+IF(ISERROR(VLOOKUP($B1422,Insumos!$C:$G,5,FALSE)),"",VLOOKUP($B1422,Insumos!$C:$G,5,FALSE))</f>
        <v>1000</v>
      </c>
      <c r="F1422" s="55" t="str">
        <f>+IF(ISERROR(VLOOKUP($B1422,Insumos!$C:$G,4,FALSE)),"",VLOOKUP($B1422,Insumos!$C:$G,4,FALSE))</f>
        <v>GRAMOS</v>
      </c>
      <c r="G1422" s="141">
        <v>0.0</v>
      </c>
      <c r="H1422" s="56">
        <f t="shared" si="58"/>
        <v>0</v>
      </c>
    </row>
    <row r="1423" ht="15.75" customHeight="1">
      <c r="A1423" s="53">
        <v>3.0</v>
      </c>
      <c r="B1423" s="467" t="s">
        <v>375</v>
      </c>
      <c r="C1423" s="55" t="str">
        <f>+IF(ISERROR(VLOOKUP($B1423,Insumos!$C:$G,3,FALSE)),"",VLOOKUP($B1423,Insumos!$C:$G,3,FALSE))</f>
        <v>PORCION</v>
      </c>
      <c r="D1423" s="56">
        <f>+IF(ISERROR(VLOOKUP($B1423,Insumos!$C:$G,2,FALSE)),"",VLOOKUP($B1423,Insumos!$C:$G,2,FALSE))</f>
        <v>17849.12</v>
      </c>
      <c r="E1423" s="57">
        <f>+IF(ISERROR(VLOOKUP($B1423,Insumos!$C:$G,5,FALSE)),"",VLOOKUP($B1423,Insumos!$C:$G,5,FALSE))</f>
        <v>45</v>
      </c>
      <c r="F1423" s="55" t="str">
        <f>+IF(ISERROR(VLOOKUP($B1423,Insumos!$C:$G,4,FALSE)),"",VLOOKUP($B1423,Insumos!$C:$G,4,FALSE))</f>
        <v>PORCION</v>
      </c>
      <c r="G1423" s="141">
        <v>1.0</v>
      </c>
      <c r="H1423" s="56">
        <f t="shared" si="58"/>
        <v>396.65</v>
      </c>
    </row>
    <row r="1424" ht="15.75" customHeight="1">
      <c r="A1424" s="53">
        <v>4.0</v>
      </c>
      <c r="B1424" s="195" t="s">
        <v>405</v>
      </c>
      <c r="C1424" s="195" t="str">
        <f>+IF(ISERROR(VLOOKUP($B1424,Insumos!$C:$G,3,FALSE)),"",VLOOKUP($B1424,Insumos!$C:$G,3,FALSE))</f>
        <v>PORCION</v>
      </c>
      <c r="D1424" s="196">
        <f>+IF(ISERROR(VLOOKUP($B1424,Insumos!$C:$G,2,FALSE)),"",VLOOKUP($B1424,Insumos!$C:$G,2,FALSE))</f>
        <v>601.87</v>
      </c>
      <c r="E1424" s="197">
        <f>+IF(ISERROR(VLOOKUP($B1424,Insumos!$C:$G,5,FALSE)),"",VLOOKUP($B1424,Insumos!$C:$G,5,FALSE))</f>
        <v>1</v>
      </c>
      <c r="F1424" s="195" t="str">
        <f>+IF(ISERROR(VLOOKUP($B1424,Insumos!$C:$G,4,FALSE)),"",VLOOKUP($B1424,Insumos!$C:$G,4,FALSE))</f>
        <v>PORCION</v>
      </c>
      <c r="G1424" s="225"/>
      <c r="H1424" s="196">
        <f t="shared" si="58"/>
        <v>0</v>
      </c>
    </row>
    <row r="1425" ht="15.75" customHeight="1">
      <c r="A1425" s="53">
        <v>5.0</v>
      </c>
      <c r="B1425" s="195" t="s">
        <v>406</v>
      </c>
      <c r="C1425" s="195" t="str">
        <f>+IF(ISERROR(VLOOKUP($B1425,Insumos!$C:$G,3,FALSE)),"",VLOOKUP($B1425,Insumos!$C:$G,3,FALSE))</f>
        <v>PORCION</v>
      </c>
      <c r="D1425" s="196">
        <f>+IF(ISERROR(VLOOKUP($B1425,Insumos!$C:$G,2,FALSE)),"",VLOOKUP($B1425,Insumos!$C:$G,2,FALSE))</f>
        <v>704.14</v>
      </c>
      <c r="E1425" s="197">
        <f>+IF(ISERROR(VLOOKUP($B1425,Insumos!$C:$G,5,FALSE)),"",VLOOKUP($B1425,Insumos!$C:$G,5,FALSE))</f>
        <v>1</v>
      </c>
      <c r="F1425" s="195" t="str">
        <f>+IF(ISERROR(VLOOKUP($B1425,Insumos!$C:$G,4,FALSE)),"",VLOOKUP($B1425,Insumos!$C:$G,4,FALSE))</f>
        <v>PORCION</v>
      </c>
      <c r="G1425" s="225">
        <v>1.0</v>
      </c>
      <c r="H1425" s="196">
        <f t="shared" si="58"/>
        <v>704.14</v>
      </c>
    </row>
    <row r="1426" ht="15.75" customHeight="1">
      <c r="A1426" s="53">
        <v>6.0</v>
      </c>
      <c r="B1426" s="55" t="s">
        <v>401</v>
      </c>
      <c r="C1426" s="55" t="str">
        <f>+IF(ISERROR(VLOOKUP($B1426,Insumos!$C:$G,3,FALSE)),"",VLOOKUP($B1426,Insumos!$C:$G,3,FALSE))</f>
        <v>UNIDAD</v>
      </c>
      <c r="D1426" s="56">
        <f>+IF(ISERROR(VLOOKUP($B1426,Insumos!$C:$G,2,FALSE)),"",VLOOKUP($B1426,Insumos!$C:$G,2,FALSE))</f>
        <v>30</v>
      </c>
      <c r="E1426" s="57">
        <f>+IF(ISERROR(VLOOKUP($B1426,Insumos!$C:$G,5,FALSE)),"",VLOOKUP($B1426,Insumos!$C:$G,5,FALSE))</f>
        <v>1</v>
      </c>
      <c r="F1426" s="55" t="str">
        <f>+IF(ISERROR(VLOOKUP($B1426,Insumos!$C:$G,4,FALSE)),"",VLOOKUP($B1426,Insumos!$C:$G,4,FALSE))</f>
        <v>UNIDAD</v>
      </c>
      <c r="G1426" s="141">
        <v>1.0</v>
      </c>
      <c r="H1426" s="56">
        <f t="shared" si="58"/>
        <v>30</v>
      </c>
    </row>
    <row r="1427" ht="15.75" customHeight="1">
      <c r="A1427" s="53">
        <v>7.0</v>
      </c>
      <c r="B1427" s="55" t="s">
        <v>400</v>
      </c>
      <c r="C1427" s="55" t="str">
        <f>+IF(ISERROR(VLOOKUP($B1427,Insumos!$C:$G,3,FALSE)),"",VLOOKUP($B1427,Insumos!$C:$G,3,FALSE))</f>
        <v>UNIDAD</v>
      </c>
      <c r="D1427" s="56">
        <f>+IF(ISERROR(VLOOKUP($B1427,Insumos!$C:$G,2,FALSE)),"",VLOOKUP($B1427,Insumos!$C:$G,2,FALSE))</f>
        <v>330</v>
      </c>
      <c r="E1427" s="57">
        <f>+IF(ISERROR(VLOOKUP($B1427,Insumos!$C:$G,5,FALSE)),"",VLOOKUP($B1427,Insumos!$C:$G,5,FALSE))</f>
        <v>1</v>
      </c>
      <c r="F1427" s="55" t="str">
        <f>+IF(ISERROR(VLOOKUP($B1427,Insumos!$C:$G,4,FALSE)),"",VLOOKUP($B1427,Insumos!$C:$G,4,FALSE))</f>
        <v>UNIDAD</v>
      </c>
      <c r="G1427" s="141">
        <v>1.0</v>
      </c>
      <c r="H1427" s="56">
        <f t="shared" si="58"/>
        <v>330</v>
      </c>
    </row>
    <row r="1428" ht="15.75" customHeight="1">
      <c r="A1428" s="53">
        <v>8.0</v>
      </c>
      <c r="B1428" s="55" t="s">
        <v>410</v>
      </c>
      <c r="C1428" s="55" t="str">
        <f>+IF(ISERROR(VLOOKUP($B1428,Insumos!$C:$G,3,FALSE)),"",VLOOKUP($B1428,Insumos!$C:$G,3,FALSE))</f>
        <v>UNIDAD</v>
      </c>
      <c r="D1428" s="56">
        <f>+IF(ISERROR(VLOOKUP($B1428,Insumos!$C:$G,2,FALSE)),"",VLOOKUP($B1428,Insumos!$C:$G,2,FALSE))</f>
        <v>25</v>
      </c>
      <c r="E1428" s="57">
        <f>+IF(ISERROR(VLOOKUP($B1428,Insumos!$C:$G,5,FALSE)),"",VLOOKUP($B1428,Insumos!$C:$G,5,FALSE))</f>
        <v>1</v>
      </c>
      <c r="F1428" s="55" t="str">
        <f>+IF(ISERROR(VLOOKUP($B1428,Insumos!$C:$G,4,FALSE)),"",VLOOKUP($B1428,Insumos!$C:$G,4,FALSE))</f>
        <v>UNIDAD</v>
      </c>
      <c r="G1428" s="141">
        <v>2.0</v>
      </c>
      <c r="H1428" s="56">
        <f t="shared" si="58"/>
        <v>50</v>
      </c>
    </row>
    <row r="1429" ht="15.75" customHeight="1">
      <c r="A1429" s="53">
        <v>9.0</v>
      </c>
      <c r="B1429" s="55"/>
      <c r="C1429" s="55" t="str">
        <f>+IF(ISERROR(VLOOKUP($B1429,Insumos!$C:$G,3,FALSE)),"",VLOOKUP($B1429,Insumos!$C:$G,3,FALSE))</f>
        <v/>
      </c>
      <c r="D1429" s="56" t="str">
        <f>+IF(ISERROR(VLOOKUP($B1429,Insumos!$C:$G,2,FALSE)),"",VLOOKUP($B1429,Insumos!$C:$G,2,FALSE))</f>
        <v/>
      </c>
      <c r="E1429" s="57" t="str">
        <f>+IF(ISERROR(VLOOKUP($B1429,Insumos!$C:$G,5,FALSE)),"",VLOOKUP($B1429,Insumos!$C:$G,5,FALSE))</f>
        <v/>
      </c>
      <c r="F1429" s="55" t="str">
        <f>+IF(ISERROR(VLOOKUP($B1429,Insumos!$C:$G,4,FALSE)),"",VLOOKUP($B1429,Insumos!$C:$G,4,FALSE))</f>
        <v/>
      </c>
      <c r="G1429" s="146"/>
      <c r="H1429" s="56">
        <f t="shared" si="58"/>
        <v>0</v>
      </c>
    </row>
    <row r="1430" ht="15.75" customHeight="1">
      <c r="A1430" s="53">
        <v>10.0</v>
      </c>
      <c r="B1430" s="55"/>
      <c r="C1430" s="55" t="str">
        <f>+IF(ISERROR(VLOOKUP($B1430,Insumos!$C:$G,3,FALSE)),"",VLOOKUP($B1430,Insumos!$C:$G,3,FALSE))</f>
        <v/>
      </c>
      <c r="D1430" s="56" t="str">
        <f>+IF(ISERROR(VLOOKUP($B1430,Insumos!$C:$G,2,FALSE)),"",VLOOKUP($B1430,Insumos!$C:$G,2,FALSE))</f>
        <v/>
      </c>
      <c r="E1430" s="57" t="str">
        <f>+IF(ISERROR(VLOOKUP($B1430,Insumos!$C:$G,5,FALSE)),"",VLOOKUP($B1430,Insumos!$C:$G,5,FALSE))</f>
        <v/>
      </c>
      <c r="F1430" s="55" t="str">
        <f>+IF(ISERROR(VLOOKUP($B1430,Insumos!$C:$G,4,FALSE)),"",VLOOKUP($B1430,Insumos!$C:$G,4,FALSE))</f>
        <v/>
      </c>
      <c r="G1430" s="146"/>
      <c r="H1430" s="56">
        <f t="shared" si="58"/>
        <v>0</v>
      </c>
    </row>
    <row r="1431" ht="15.75" customHeight="1">
      <c r="A1431" s="53">
        <v>11.0</v>
      </c>
      <c r="B1431" s="55"/>
      <c r="C1431" s="55" t="str">
        <f>+IF(ISERROR(VLOOKUP($B1431,Insumos!$C:$G,3,FALSE)),"",VLOOKUP($B1431,Insumos!$C:$G,3,FALSE))</f>
        <v/>
      </c>
      <c r="D1431" s="56" t="str">
        <f>+IF(ISERROR(VLOOKUP($B1431,Insumos!$C:$G,2,FALSE)),"",VLOOKUP($B1431,Insumos!$C:$G,2,FALSE))</f>
        <v/>
      </c>
      <c r="E1431" s="57" t="str">
        <f>+IF(ISERROR(VLOOKUP($B1431,Insumos!$C:$G,5,FALSE)),"",VLOOKUP($B1431,Insumos!$C:$G,5,FALSE))</f>
        <v/>
      </c>
      <c r="F1431" s="55" t="str">
        <f>+IF(ISERROR(VLOOKUP($B1431,Insumos!$C:$G,4,FALSE)),"",VLOOKUP($B1431,Insumos!$C:$G,4,FALSE))</f>
        <v/>
      </c>
      <c r="G1431" s="146"/>
      <c r="H1431" s="56">
        <f t="shared" si="58"/>
        <v>0</v>
      </c>
    </row>
    <row r="1432" ht="15.75" customHeight="1">
      <c r="A1432" s="53">
        <v>12.0</v>
      </c>
      <c r="B1432" s="55"/>
      <c r="C1432" s="55" t="str">
        <f>+IF(ISERROR(VLOOKUP($B1432,Insumos!$C:$G,3,FALSE)),"",VLOOKUP($B1432,Insumos!$C:$G,3,FALSE))</f>
        <v/>
      </c>
      <c r="D1432" s="56" t="str">
        <f>+IF(ISERROR(VLOOKUP($B1432,Insumos!$C:$G,2,FALSE)),"",VLOOKUP($B1432,Insumos!$C:$G,2,FALSE))</f>
        <v/>
      </c>
      <c r="E1432" s="57" t="str">
        <f>+IF(ISERROR(VLOOKUP($B1432,Insumos!$C:$G,5,FALSE)),"",VLOOKUP($B1432,Insumos!$C:$G,5,FALSE))</f>
        <v/>
      </c>
      <c r="F1432" s="55" t="str">
        <f>+IF(ISERROR(VLOOKUP($B1432,Insumos!$C:$G,4,FALSE)),"",VLOOKUP($B1432,Insumos!$C:$G,4,FALSE))</f>
        <v/>
      </c>
      <c r="G1432" s="147"/>
      <c r="H1432" s="56">
        <f t="shared" si="58"/>
        <v>0</v>
      </c>
    </row>
    <row r="1433" ht="15.75" customHeight="1">
      <c r="A1433" s="42"/>
      <c r="B1433" s="140"/>
      <c r="C1433" s="41"/>
      <c r="D1433" s="44"/>
      <c r="E1433" s="45"/>
      <c r="F1433" s="41"/>
      <c r="G1433" s="67" t="s">
        <v>566</v>
      </c>
      <c r="H1433" s="68">
        <f>+SUM(H1421:H1432)</f>
        <v>1552.79</v>
      </c>
    </row>
    <row r="1434" ht="15.75" customHeight="1">
      <c r="A1434" s="42"/>
      <c r="B1434" s="140"/>
      <c r="C1434" s="41"/>
      <c r="D1434" s="44"/>
      <c r="E1434" s="45"/>
      <c r="F1434" s="41"/>
      <c r="G1434" s="67" t="s">
        <v>569</v>
      </c>
      <c r="H1434" s="142">
        <f>+H1433/10</f>
        <v>155.279</v>
      </c>
    </row>
    <row r="1435" ht="15.75" customHeight="1">
      <c r="A1435" s="42"/>
      <c r="B1435" s="140"/>
      <c r="C1435" s="41"/>
      <c r="D1435" s="44"/>
      <c r="E1435" s="45"/>
      <c r="F1435" s="41"/>
      <c r="G1435" s="67" t="s">
        <v>570</v>
      </c>
      <c r="H1435" s="143">
        <f>(H1433+H1434)*1.19</f>
        <v>2032.60211</v>
      </c>
    </row>
    <row r="1436" ht="15.75" customHeight="1">
      <c r="A1436" s="42"/>
      <c r="B1436" s="140"/>
      <c r="C1436" s="41"/>
      <c r="D1436" s="44"/>
      <c r="E1436" s="45"/>
      <c r="F1436" s="41"/>
      <c r="G1436" s="67" t="s">
        <v>571</v>
      </c>
      <c r="H1436" s="144">
        <f>+H1435/H1437</f>
        <v>0.1937656921</v>
      </c>
    </row>
    <row r="1437" ht="15.75" customHeight="1">
      <c r="A1437" s="42"/>
      <c r="B1437" s="140"/>
      <c r="C1437" s="41"/>
      <c r="D1437" s="44"/>
      <c r="E1437" s="45"/>
      <c r="F1437" s="41"/>
      <c r="G1437" s="67" t="s">
        <v>572</v>
      </c>
      <c r="H1437" s="145">
        <f>SUM(9990+500)</f>
        <v>10490</v>
      </c>
    </row>
    <row r="1438" ht="15.75" customHeight="1">
      <c r="B1438" s="473"/>
    </row>
    <row r="1439" ht="15.75" customHeight="1">
      <c r="B1439" s="473"/>
    </row>
    <row r="1440" ht="15.75" customHeight="1">
      <c r="A1440" s="138" t="s">
        <v>562</v>
      </c>
      <c r="B1440" s="139" t="s">
        <v>1208</v>
      </c>
      <c r="C1440" s="34"/>
      <c r="D1440" s="35"/>
      <c r="E1440" s="36"/>
      <c r="F1440" s="37"/>
      <c r="G1440" s="38"/>
      <c r="H1440" s="35"/>
    </row>
    <row r="1441" ht="15.75" customHeight="1">
      <c r="A1441" s="42"/>
      <c r="B1441" s="140"/>
      <c r="C1441" s="42"/>
      <c r="D1441" s="44"/>
      <c r="E1441" s="45"/>
      <c r="F1441" s="42"/>
      <c r="G1441" s="46"/>
      <c r="H1441" s="44"/>
    </row>
    <row r="1442" ht="15.75" customHeight="1">
      <c r="A1442" s="48" t="s">
        <v>476</v>
      </c>
      <c r="B1442" s="48" t="s">
        <v>477</v>
      </c>
      <c r="C1442" s="48" t="s">
        <v>478</v>
      </c>
      <c r="D1442" s="49" t="s">
        <v>564</v>
      </c>
      <c r="E1442" s="50" t="s">
        <v>10</v>
      </c>
      <c r="F1442" s="48" t="s">
        <v>480</v>
      </c>
      <c r="G1442" s="51" t="s">
        <v>481</v>
      </c>
      <c r="H1442" s="49" t="s">
        <v>565</v>
      </c>
    </row>
    <row r="1443" ht="15.75" customHeight="1">
      <c r="A1443" s="53">
        <v>1.0</v>
      </c>
      <c r="B1443" s="55" t="s">
        <v>76</v>
      </c>
      <c r="C1443" s="55" t="str">
        <f>+IF(ISERROR(VLOOKUP($B1443,Insumos!$C:$G,3,FALSE)),"",VLOOKUP($B1443,Insumos!$C:$G,3,FALSE))</f>
        <v>GRAMOS</v>
      </c>
      <c r="D1443" s="56">
        <f>+IF(ISERROR(VLOOKUP($B1443,Insumos!$C:$G,2,FALSE)),"",VLOOKUP($B1443,Insumos!$C:$G,2,FALSE))</f>
        <v>840</v>
      </c>
      <c r="E1443" s="57">
        <f>+IF(ISERROR(VLOOKUP($B1443,Insumos!$C:$G,5,FALSE)),"",VLOOKUP($B1443,Insumos!$C:$G,5,FALSE))</f>
        <v>1000</v>
      </c>
      <c r="F1443" s="55" t="str">
        <f>+IF(ISERROR(VLOOKUP($B1443,Insumos!$C:$G,4,FALSE)),"",VLOOKUP($B1443,Insumos!$C:$G,4,FALSE))</f>
        <v>GRAMOS</v>
      </c>
      <c r="G1443" s="141">
        <v>50.0</v>
      </c>
      <c r="H1443" s="56">
        <f t="shared" ref="H1443:H1454" si="59">IF(ISERROR(ROUND(+D1443/E1443*G1443,2)),0,ROUND(+D1443/E1443*G1443,2))</f>
        <v>42</v>
      </c>
    </row>
    <row r="1444" ht="15.75" customHeight="1">
      <c r="A1444" s="53">
        <v>2.0</v>
      </c>
      <c r="B1444" s="55" t="s">
        <v>82</v>
      </c>
      <c r="C1444" s="55" t="str">
        <f>+IF(ISERROR(VLOOKUP($B1444,Insumos!$C:$G,3,FALSE)),"",VLOOKUP($B1444,Insumos!$C:$G,3,FALSE))</f>
        <v>GRAMOS</v>
      </c>
      <c r="D1444" s="56">
        <f>+IF(ISERROR(VLOOKUP($B1444,Insumos!$C:$G,2,FALSE)),"",VLOOKUP($B1444,Insumos!$C:$G,2,FALSE))</f>
        <v>1681</v>
      </c>
      <c r="E1444" s="57">
        <f>+IF(ISERROR(VLOOKUP($B1444,Insumos!$C:$G,5,FALSE)),"",VLOOKUP($B1444,Insumos!$C:$G,5,FALSE))</f>
        <v>1000</v>
      </c>
      <c r="F1444" s="55" t="str">
        <f>+IF(ISERROR(VLOOKUP($B1444,Insumos!$C:$G,4,FALSE)),"",VLOOKUP($B1444,Insumos!$C:$G,4,FALSE))</f>
        <v>GRAMOS</v>
      </c>
      <c r="G1444" s="141">
        <v>0.0</v>
      </c>
      <c r="H1444" s="56">
        <f t="shared" si="59"/>
        <v>0</v>
      </c>
    </row>
    <row r="1445" ht="15.75" customHeight="1">
      <c r="A1445" s="53">
        <v>3.0</v>
      </c>
      <c r="B1445" s="467" t="s">
        <v>372</v>
      </c>
      <c r="C1445" s="55" t="str">
        <f>+IF(ISERROR(VLOOKUP($B1445,Insumos!$C:$G,3,FALSE)),"",VLOOKUP($B1445,Insumos!$C:$G,3,FALSE))</f>
        <v>PORCION</v>
      </c>
      <c r="D1445" s="56">
        <f>+IF(ISERROR(VLOOKUP($B1445,Insumos!$C:$G,2,FALSE)),"",VLOOKUP($B1445,Insumos!$C:$G,2,FALSE))</f>
        <v>376.57</v>
      </c>
      <c r="E1445" s="57">
        <f>+IF(ISERROR(VLOOKUP($B1445,Insumos!$C:$G,5,FALSE)),"",VLOOKUP($B1445,Insumos!$C:$G,5,FALSE))</f>
        <v>1</v>
      </c>
      <c r="F1445" s="55" t="str">
        <f>+IF(ISERROR(VLOOKUP($B1445,Insumos!$C:$G,4,FALSE)),"",VLOOKUP($B1445,Insumos!$C:$G,4,FALSE))</f>
        <v>PORCION</v>
      </c>
      <c r="G1445" s="141">
        <v>1.0</v>
      </c>
      <c r="H1445" s="56">
        <f t="shared" si="59"/>
        <v>376.57</v>
      </c>
    </row>
    <row r="1446" ht="15.75" customHeight="1">
      <c r="A1446" s="53">
        <v>4.0</v>
      </c>
      <c r="B1446" s="195" t="s">
        <v>405</v>
      </c>
      <c r="C1446" s="195" t="str">
        <f>+IF(ISERROR(VLOOKUP($B1446,Insumos!$C:$G,3,FALSE)),"",VLOOKUP($B1446,Insumos!$C:$G,3,FALSE))</f>
        <v>PORCION</v>
      </c>
      <c r="D1446" s="196">
        <f>+IF(ISERROR(VLOOKUP($B1446,Insumos!$C:$G,2,FALSE)),"",VLOOKUP($B1446,Insumos!$C:$G,2,FALSE))</f>
        <v>601.87</v>
      </c>
      <c r="E1446" s="197">
        <f>+IF(ISERROR(VLOOKUP($B1446,Insumos!$C:$G,5,FALSE)),"",VLOOKUP($B1446,Insumos!$C:$G,5,FALSE))</f>
        <v>1</v>
      </c>
      <c r="F1446" s="195" t="str">
        <f>+IF(ISERROR(VLOOKUP($B1446,Insumos!$C:$G,4,FALSE)),"",VLOOKUP($B1446,Insumos!$C:$G,4,FALSE))</f>
        <v>PORCION</v>
      </c>
      <c r="G1446" s="225"/>
      <c r="H1446" s="196">
        <f t="shared" si="59"/>
        <v>0</v>
      </c>
    </row>
    <row r="1447" ht="15.75" customHeight="1">
      <c r="A1447" s="53">
        <v>5.0</v>
      </c>
      <c r="B1447" s="195" t="s">
        <v>406</v>
      </c>
      <c r="C1447" s="195" t="str">
        <f>+IF(ISERROR(VLOOKUP($B1447,Insumos!$C:$G,3,FALSE)),"",VLOOKUP($B1447,Insumos!$C:$G,3,FALSE))</f>
        <v>PORCION</v>
      </c>
      <c r="D1447" s="196">
        <f>+IF(ISERROR(VLOOKUP($B1447,Insumos!$C:$G,2,FALSE)),"",VLOOKUP($B1447,Insumos!$C:$G,2,FALSE))</f>
        <v>704.14</v>
      </c>
      <c r="E1447" s="197">
        <f>+IF(ISERROR(VLOOKUP($B1447,Insumos!$C:$G,5,FALSE)),"",VLOOKUP($B1447,Insumos!$C:$G,5,FALSE))</f>
        <v>1</v>
      </c>
      <c r="F1447" s="195" t="str">
        <f>+IF(ISERROR(VLOOKUP($B1447,Insumos!$C:$G,4,FALSE)),"",VLOOKUP($B1447,Insumos!$C:$G,4,FALSE))</f>
        <v>PORCION</v>
      </c>
      <c r="G1447" s="225">
        <v>1.0</v>
      </c>
      <c r="H1447" s="196">
        <f t="shared" si="59"/>
        <v>704.14</v>
      </c>
    </row>
    <row r="1448" ht="15.75" customHeight="1">
      <c r="A1448" s="53">
        <v>6.0</v>
      </c>
      <c r="B1448" s="55" t="s">
        <v>399</v>
      </c>
      <c r="C1448" s="55" t="str">
        <f>+IF(ISERROR(VLOOKUP($B1448,Insumos!$C:$G,3,FALSE)),"",VLOOKUP($B1448,Insumos!$C:$G,3,FALSE))</f>
        <v>PORCION</v>
      </c>
      <c r="D1448" s="56">
        <f>+IF(ISERROR(VLOOKUP($B1448,Insumos!$C:$G,2,FALSE)),"",VLOOKUP($B1448,Insumos!$C:$G,2,FALSE))</f>
        <v>55.81</v>
      </c>
      <c r="E1448" s="57">
        <f>+IF(ISERROR(VLOOKUP($B1448,Insumos!$C:$G,5,FALSE)),"",VLOOKUP($B1448,Insumos!$C:$G,5,FALSE))</f>
        <v>1</v>
      </c>
      <c r="F1448" s="55" t="str">
        <f>+IF(ISERROR(VLOOKUP($B1448,Insumos!$C:$G,4,FALSE)),"",VLOOKUP($B1448,Insumos!$C:$G,4,FALSE))</f>
        <v>PORCION</v>
      </c>
      <c r="G1448" s="147">
        <v>1.0</v>
      </c>
      <c r="H1448" s="56">
        <f t="shared" si="59"/>
        <v>55.81</v>
      </c>
    </row>
    <row r="1449" ht="15.75" customHeight="1">
      <c r="A1449" s="53">
        <v>7.0</v>
      </c>
      <c r="B1449" s="55" t="s">
        <v>401</v>
      </c>
      <c r="C1449" s="55" t="str">
        <f>+IF(ISERROR(VLOOKUP($B1449,Insumos!$C:$G,3,FALSE)),"",VLOOKUP($B1449,Insumos!$C:$G,3,FALSE))</f>
        <v>UNIDAD</v>
      </c>
      <c r="D1449" s="56">
        <f>+IF(ISERROR(VLOOKUP($B1449,Insumos!$C:$G,2,FALSE)),"",VLOOKUP($B1449,Insumos!$C:$G,2,FALSE))</f>
        <v>30</v>
      </c>
      <c r="E1449" s="57">
        <f>+IF(ISERROR(VLOOKUP($B1449,Insumos!$C:$G,5,FALSE)),"",VLOOKUP($B1449,Insumos!$C:$G,5,FALSE))</f>
        <v>1</v>
      </c>
      <c r="F1449" s="55" t="str">
        <f>+IF(ISERROR(VLOOKUP($B1449,Insumos!$C:$G,4,FALSE)),"",VLOOKUP($B1449,Insumos!$C:$G,4,FALSE))</f>
        <v>UNIDAD</v>
      </c>
      <c r="G1449" s="141">
        <v>1.0</v>
      </c>
      <c r="H1449" s="56">
        <f t="shared" si="59"/>
        <v>30</v>
      </c>
    </row>
    <row r="1450" ht="15.75" customHeight="1">
      <c r="A1450" s="53">
        <v>8.0</v>
      </c>
      <c r="B1450" s="55" t="s">
        <v>400</v>
      </c>
      <c r="C1450" s="55" t="str">
        <f>+IF(ISERROR(VLOOKUP($B1450,Insumos!$C:$G,3,FALSE)),"",VLOOKUP($B1450,Insumos!$C:$G,3,FALSE))</f>
        <v>UNIDAD</v>
      </c>
      <c r="D1450" s="56">
        <f>+IF(ISERROR(VLOOKUP($B1450,Insumos!$C:$G,2,FALSE)),"",VLOOKUP($B1450,Insumos!$C:$G,2,FALSE))</f>
        <v>330</v>
      </c>
      <c r="E1450" s="57">
        <f>+IF(ISERROR(VLOOKUP($B1450,Insumos!$C:$G,5,FALSE)),"",VLOOKUP($B1450,Insumos!$C:$G,5,FALSE))</f>
        <v>1</v>
      </c>
      <c r="F1450" s="55" t="str">
        <f>+IF(ISERROR(VLOOKUP($B1450,Insumos!$C:$G,4,FALSE)),"",VLOOKUP($B1450,Insumos!$C:$G,4,FALSE))</f>
        <v>UNIDAD</v>
      </c>
      <c r="G1450" s="141">
        <v>1.0</v>
      </c>
      <c r="H1450" s="56">
        <f t="shared" si="59"/>
        <v>330</v>
      </c>
    </row>
    <row r="1451" ht="15.75" customHeight="1">
      <c r="A1451" s="53">
        <v>9.0</v>
      </c>
      <c r="B1451" s="55" t="s">
        <v>435</v>
      </c>
      <c r="C1451" s="55" t="str">
        <f>+IF(ISERROR(VLOOKUP($B1451,Insumos!$C:$G,3,FALSE)),"",VLOOKUP($B1451,Insumos!$C:$G,3,FALSE))</f>
        <v>UNIDAD</v>
      </c>
      <c r="D1451" s="56">
        <f>+IF(ISERROR(VLOOKUP($B1451,Insumos!$C:$G,2,FALSE)),"",VLOOKUP($B1451,Insumos!$C:$G,2,FALSE))</f>
        <v>93</v>
      </c>
      <c r="E1451" s="57">
        <f>+IF(ISERROR(VLOOKUP($B1451,Insumos!$C:$G,5,FALSE)),"",VLOOKUP($B1451,Insumos!$C:$G,5,FALSE))</f>
        <v>1</v>
      </c>
      <c r="F1451" s="55" t="str">
        <f>+IF(ISERROR(VLOOKUP($B1451,Insumos!$C:$G,4,FALSE)),"",VLOOKUP($B1451,Insumos!$C:$G,4,FALSE))</f>
        <v>UNIDAD</v>
      </c>
      <c r="G1451" s="141">
        <v>1.0</v>
      </c>
      <c r="H1451" s="56">
        <f t="shared" si="59"/>
        <v>93</v>
      </c>
    </row>
    <row r="1452" ht="15.75" customHeight="1">
      <c r="A1452" s="53">
        <v>10.0</v>
      </c>
      <c r="B1452" s="55" t="s">
        <v>436</v>
      </c>
      <c r="C1452" s="55" t="str">
        <f>+IF(ISERROR(VLOOKUP($B1452,Insumos!$C:$G,3,FALSE)),"",VLOOKUP($B1452,Insumos!$C:$G,3,FALSE))</f>
        <v>UNIDAD</v>
      </c>
      <c r="D1452" s="56">
        <f>+IF(ISERROR(VLOOKUP($B1452,Insumos!$C:$G,2,FALSE)),"",VLOOKUP($B1452,Insumos!$C:$G,2,FALSE))</f>
        <v>44</v>
      </c>
      <c r="E1452" s="57">
        <f>+IF(ISERROR(VLOOKUP($B1452,Insumos!$C:$G,5,FALSE)),"",VLOOKUP($B1452,Insumos!$C:$G,5,FALSE))</f>
        <v>1</v>
      </c>
      <c r="F1452" s="55" t="str">
        <f>+IF(ISERROR(VLOOKUP($B1452,Insumos!$C:$G,4,FALSE)),"",VLOOKUP($B1452,Insumos!$C:$G,4,FALSE))</f>
        <v>UNIDAD</v>
      </c>
      <c r="G1452" s="141">
        <v>1.0</v>
      </c>
      <c r="H1452" s="56">
        <f t="shared" si="59"/>
        <v>44</v>
      </c>
    </row>
    <row r="1453" ht="15.75" customHeight="1">
      <c r="A1453" s="53">
        <v>11.0</v>
      </c>
      <c r="B1453" s="55" t="s">
        <v>315</v>
      </c>
      <c r="C1453" s="55" t="str">
        <f>+IF(ISERROR(VLOOKUP($B1453,Insumos!$C:$G,3,FALSE)),"",VLOOKUP($B1453,Insumos!$C:$G,3,FALSE))</f>
        <v>UNIDAD</v>
      </c>
      <c r="D1453" s="56">
        <f>+IF(ISERROR(VLOOKUP($B1453,Insumos!$C:$G,2,FALSE)),"",VLOOKUP($B1453,Insumos!$C:$G,2,FALSE))</f>
        <v>170</v>
      </c>
      <c r="E1453" s="57">
        <f>+IF(ISERROR(VLOOKUP($B1453,Insumos!$C:$G,5,FALSE)),"",VLOOKUP($B1453,Insumos!$C:$G,5,FALSE))</f>
        <v>1</v>
      </c>
      <c r="F1453" s="55" t="str">
        <f>+IF(ISERROR(VLOOKUP($B1453,Insumos!$C:$G,4,FALSE)),"",VLOOKUP($B1453,Insumos!$C:$G,4,FALSE))</f>
        <v>UNIDAD</v>
      </c>
      <c r="G1453" s="141">
        <v>1.0</v>
      </c>
      <c r="H1453" s="56">
        <f t="shared" si="59"/>
        <v>170</v>
      </c>
    </row>
    <row r="1454" ht="15.75" customHeight="1">
      <c r="A1454" s="53">
        <v>12.0</v>
      </c>
      <c r="B1454" s="55" t="s">
        <v>410</v>
      </c>
      <c r="C1454" s="55" t="str">
        <f>+IF(ISERROR(VLOOKUP($B1454,Insumos!$C:$G,3,FALSE)),"",VLOOKUP($B1454,Insumos!$C:$G,3,FALSE))</f>
        <v>UNIDAD</v>
      </c>
      <c r="D1454" s="56">
        <f>+IF(ISERROR(VLOOKUP($B1454,Insumos!$C:$G,2,FALSE)),"",VLOOKUP($B1454,Insumos!$C:$G,2,FALSE))</f>
        <v>25</v>
      </c>
      <c r="E1454" s="57">
        <f>+IF(ISERROR(VLOOKUP($B1454,Insumos!$C:$G,5,FALSE)),"",VLOOKUP($B1454,Insumos!$C:$G,5,FALSE))</f>
        <v>1</v>
      </c>
      <c r="F1454" s="55" t="str">
        <f>+IF(ISERROR(VLOOKUP($B1454,Insumos!$C:$G,4,FALSE)),"",VLOOKUP($B1454,Insumos!$C:$G,4,FALSE))</f>
        <v>UNIDAD</v>
      </c>
      <c r="G1454" s="141">
        <v>2.0</v>
      </c>
      <c r="H1454" s="56">
        <f t="shared" si="59"/>
        <v>50</v>
      </c>
    </row>
    <row r="1455" ht="15.75" customHeight="1">
      <c r="A1455" s="42"/>
      <c r="B1455" s="140"/>
      <c r="C1455" s="41"/>
      <c r="D1455" s="44"/>
      <c r="E1455" s="45"/>
      <c r="F1455" s="41"/>
      <c r="G1455" s="67" t="s">
        <v>566</v>
      </c>
      <c r="H1455" s="68">
        <f>+SUM(H1443:H1454)</f>
        <v>1895.52</v>
      </c>
    </row>
    <row r="1456" ht="15.75" customHeight="1">
      <c r="A1456" s="42"/>
      <c r="B1456" s="140"/>
      <c r="C1456" s="41"/>
      <c r="D1456" s="44"/>
      <c r="E1456" s="45"/>
      <c r="F1456" s="41"/>
      <c r="G1456" s="67" t="s">
        <v>569</v>
      </c>
      <c r="H1456" s="142">
        <f>+H1455/10</f>
        <v>189.552</v>
      </c>
    </row>
    <row r="1457" ht="15.75" customHeight="1">
      <c r="A1457" s="42"/>
      <c r="B1457" s="140"/>
      <c r="C1457" s="41"/>
      <c r="D1457" s="44"/>
      <c r="E1457" s="45"/>
      <c r="F1457" s="41"/>
      <c r="G1457" s="67" t="s">
        <v>570</v>
      </c>
      <c r="H1457" s="143">
        <f>(H1455+H1456)*1.19</f>
        <v>2481.23568</v>
      </c>
    </row>
    <row r="1458" ht="15.75" customHeight="1">
      <c r="A1458" s="42"/>
      <c r="B1458" s="140"/>
      <c r="C1458" s="41"/>
      <c r="D1458" s="44"/>
      <c r="E1458" s="45"/>
      <c r="F1458" s="41"/>
      <c r="G1458" s="67" t="s">
        <v>571</v>
      </c>
      <c r="H1458" s="144">
        <f>+H1457/H1459</f>
        <v>0.2071148314</v>
      </c>
    </row>
    <row r="1459" ht="15.75" customHeight="1">
      <c r="A1459" s="42"/>
      <c r="B1459" s="140"/>
      <c r="C1459" s="41"/>
      <c r="D1459" s="44"/>
      <c r="E1459" s="45"/>
      <c r="F1459" s="41"/>
      <c r="G1459" s="67" t="s">
        <v>572</v>
      </c>
      <c r="H1459" s="145">
        <f>SUM(9990+1990)</f>
        <v>11980</v>
      </c>
    </row>
    <row r="1460" ht="15.75" customHeight="1">
      <c r="B1460" s="473"/>
    </row>
    <row r="1461" ht="15.75" customHeight="1">
      <c r="B1461" s="473"/>
    </row>
    <row r="1462" ht="15.75" customHeight="1">
      <c r="A1462" s="138" t="s">
        <v>562</v>
      </c>
      <c r="B1462" s="139" t="s">
        <v>1209</v>
      </c>
      <c r="C1462" s="34"/>
      <c r="D1462" s="35"/>
      <c r="E1462" s="36"/>
      <c r="F1462" s="37"/>
      <c r="G1462" s="38"/>
      <c r="H1462" s="35"/>
    </row>
    <row r="1463" ht="15.75" customHeight="1">
      <c r="A1463" s="42"/>
      <c r="B1463" s="140"/>
      <c r="C1463" s="42"/>
      <c r="D1463" s="44"/>
      <c r="E1463" s="45"/>
      <c r="F1463" s="42"/>
      <c r="G1463" s="46"/>
      <c r="H1463" s="44"/>
    </row>
    <row r="1464" ht="15.75" customHeight="1">
      <c r="A1464" s="48" t="s">
        <v>476</v>
      </c>
      <c r="B1464" s="48" t="s">
        <v>477</v>
      </c>
      <c r="C1464" s="48" t="s">
        <v>478</v>
      </c>
      <c r="D1464" s="49" t="s">
        <v>564</v>
      </c>
      <c r="E1464" s="50" t="s">
        <v>10</v>
      </c>
      <c r="F1464" s="48" t="s">
        <v>480</v>
      </c>
      <c r="G1464" s="51" t="s">
        <v>481</v>
      </c>
      <c r="H1464" s="49" t="s">
        <v>565</v>
      </c>
    </row>
    <row r="1465" ht="15.75" customHeight="1">
      <c r="A1465" s="53">
        <v>1.0</v>
      </c>
      <c r="B1465" s="55" t="s">
        <v>76</v>
      </c>
      <c r="C1465" s="55" t="str">
        <f>+IF(ISERROR(VLOOKUP($B1465,Insumos!$C:$G,3,FALSE)),"",VLOOKUP($B1465,Insumos!$C:$G,3,FALSE))</f>
        <v>GRAMOS</v>
      </c>
      <c r="D1465" s="56">
        <f>+IF(ISERROR(VLOOKUP($B1465,Insumos!$C:$G,2,FALSE)),"",VLOOKUP($B1465,Insumos!$C:$G,2,FALSE))</f>
        <v>840</v>
      </c>
      <c r="E1465" s="57">
        <f>+IF(ISERROR(VLOOKUP($B1465,Insumos!$C:$G,5,FALSE)),"",VLOOKUP($B1465,Insumos!$C:$G,5,FALSE))</f>
        <v>1000</v>
      </c>
      <c r="F1465" s="55" t="str">
        <f>+IF(ISERROR(VLOOKUP($B1465,Insumos!$C:$G,4,FALSE)),"",VLOOKUP($B1465,Insumos!$C:$G,4,FALSE))</f>
        <v>GRAMOS</v>
      </c>
      <c r="G1465" s="141">
        <v>50.0</v>
      </c>
      <c r="H1465" s="56">
        <f t="shared" ref="H1465:H1478" si="60">IF(ISERROR(ROUND(+D1465/E1465*G1465,2)),0,ROUND(+D1465/E1465*G1465,2))</f>
        <v>42</v>
      </c>
    </row>
    <row r="1466" ht="15.75" customHeight="1">
      <c r="A1466" s="53">
        <v>2.0</v>
      </c>
      <c r="B1466" s="55" t="s">
        <v>82</v>
      </c>
      <c r="C1466" s="55" t="str">
        <f>+IF(ISERROR(VLOOKUP($B1466,Insumos!$C:$G,3,FALSE)),"",VLOOKUP($B1466,Insumos!$C:$G,3,FALSE))</f>
        <v>GRAMOS</v>
      </c>
      <c r="D1466" s="56">
        <f>+IF(ISERROR(VLOOKUP($B1466,Insumos!$C:$G,2,FALSE)),"",VLOOKUP($B1466,Insumos!$C:$G,2,FALSE))</f>
        <v>1681</v>
      </c>
      <c r="E1466" s="57">
        <f>+IF(ISERROR(VLOOKUP($B1466,Insumos!$C:$G,5,FALSE)),"",VLOOKUP($B1466,Insumos!$C:$G,5,FALSE))</f>
        <v>1000</v>
      </c>
      <c r="F1466" s="55" t="str">
        <f>+IF(ISERROR(VLOOKUP($B1466,Insumos!$C:$G,4,FALSE)),"",VLOOKUP($B1466,Insumos!$C:$G,4,FALSE))</f>
        <v>GRAMOS</v>
      </c>
      <c r="G1466" s="141">
        <v>0.0</v>
      </c>
      <c r="H1466" s="56">
        <f t="shared" si="60"/>
        <v>0</v>
      </c>
    </row>
    <row r="1467" ht="15.75" customHeight="1">
      <c r="A1467" s="53">
        <v>4.0</v>
      </c>
      <c r="B1467" s="467" t="s">
        <v>373</v>
      </c>
      <c r="C1467" s="55" t="str">
        <f>+IF(ISERROR(VLOOKUP($B1467,Insumos!$C:$G,3,FALSE)),"",VLOOKUP($B1467,Insumos!$C:$G,3,FALSE))</f>
        <v>PORCION</v>
      </c>
      <c r="D1467" s="56">
        <f>+IF(ISERROR(VLOOKUP($B1467,Insumos!$C:$G,2,FALSE)),"",VLOOKUP($B1467,Insumos!$C:$G,2,FALSE))</f>
        <v>909.14</v>
      </c>
      <c r="E1467" s="57">
        <f>+IF(ISERROR(VLOOKUP($B1467,Insumos!$C:$G,5,FALSE)),"",VLOOKUP($B1467,Insumos!$C:$G,5,FALSE))</f>
        <v>1</v>
      </c>
      <c r="F1467" s="55" t="str">
        <f>+IF(ISERROR(VLOOKUP($B1467,Insumos!$C:$G,4,FALSE)),"",VLOOKUP($B1467,Insumos!$C:$G,4,FALSE))</f>
        <v>PORCION</v>
      </c>
      <c r="G1467" s="141">
        <v>1.0</v>
      </c>
      <c r="H1467" s="56">
        <f t="shared" si="60"/>
        <v>909.14</v>
      </c>
    </row>
    <row r="1468" ht="15.75" customHeight="1">
      <c r="A1468" s="53">
        <v>5.0</v>
      </c>
      <c r="B1468" s="195" t="s">
        <v>405</v>
      </c>
      <c r="C1468" s="195" t="str">
        <f>+IF(ISERROR(VLOOKUP($B1468,Insumos!$C:$G,3,FALSE)),"",VLOOKUP($B1468,Insumos!$C:$G,3,FALSE))</f>
        <v>PORCION</v>
      </c>
      <c r="D1468" s="196">
        <f>+IF(ISERROR(VLOOKUP($B1468,Insumos!$C:$G,2,FALSE)),"",VLOOKUP($B1468,Insumos!$C:$G,2,FALSE))</f>
        <v>601.87</v>
      </c>
      <c r="E1468" s="197">
        <f>+IF(ISERROR(VLOOKUP($B1468,Insumos!$C:$G,5,FALSE)),"",VLOOKUP($B1468,Insumos!$C:$G,5,FALSE))</f>
        <v>1</v>
      </c>
      <c r="F1468" s="195" t="str">
        <f>+IF(ISERROR(VLOOKUP($B1468,Insumos!$C:$G,4,FALSE)),"",VLOOKUP($B1468,Insumos!$C:$G,4,FALSE))</f>
        <v>PORCION</v>
      </c>
      <c r="G1468" s="225"/>
      <c r="H1468" s="196">
        <f t="shared" si="60"/>
        <v>0</v>
      </c>
    </row>
    <row r="1469" ht="15.75" customHeight="1">
      <c r="A1469" s="53">
        <v>3.0</v>
      </c>
      <c r="B1469" s="195" t="s">
        <v>406</v>
      </c>
      <c r="C1469" s="195" t="str">
        <f>+IF(ISERROR(VLOOKUP($B1469,Insumos!$C:$G,3,FALSE)),"",VLOOKUP($B1469,Insumos!$C:$G,3,FALSE))</f>
        <v>PORCION</v>
      </c>
      <c r="D1469" s="196">
        <f>+IF(ISERROR(VLOOKUP($B1469,Insumos!$C:$G,2,FALSE)),"",VLOOKUP($B1469,Insumos!$C:$G,2,FALSE))</f>
        <v>704.14</v>
      </c>
      <c r="E1469" s="197">
        <f>+IF(ISERROR(VLOOKUP($B1469,Insumos!$C:$G,5,FALSE)),"",VLOOKUP($B1469,Insumos!$C:$G,5,FALSE))</f>
        <v>1</v>
      </c>
      <c r="F1469" s="195" t="str">
        <f>+IF(ISERROR(VLOOKUP($B1469,Insumos!$C:$G,4,FALSE)),"",VLOOKUP($B1469,Insumos!$C:$G,4,FALSE))</f>
        <v>PORCION</v>
      </c>
      <c r="G1469" s="225">
        <v>1.0</v>
      </c>
      <c r="H1469" s="196">
        <f t="shared" si="60"/>
        <v>704.14</v>
      </c>
    </row>
    <row r="1470" ht="15.75" customHeight="1">
      <c r="A1470" s="53">
        <v>4.0</v>
      </c>
      <c r="B1470" s="55" t="s">
        <v>399</v>
      </c>
      <c r="C1470" s="55" t="str">
        <f>+IF(ISERROR(VLOOKUP($B1470,Insumos!$C:$G,3,FALSE)),"",VLOOKUP($B1470,Insumos!$C:$G,3,FALSE))</f>
        <v>PORCION</v>
      </c>
      <c r="D1470" s="56">
        <f>+IF(ISERROR(VLOOKUP($B1470,Insumos!$C:$G,2,FALSE)),"",VLOOKUP($B1470,Insumos!$C:$G,2,FALSE))</f>
        <v>55.81</v>
      </c>
      <c r="E1470" s="57">
        <f>+IF(ISERROR(VLOOKUP($B1470,Insumos!$C:$G,5,FALSE)),"",VLOOKUP($B1470,Insumos!$C:$G,5,FALSE))</f>
        <v>1</v>
      </c>
      <c r="F1470" s="55" t="str">
        <f>+IF(ISERROR(VLOOKUP($B1470,Insumos!$C:$G,4,FALSE)),"",VLOOKUP($B1470,Insumos!$C:$G,4,FALSE))</f>
        <v>PORCION</v>
      </c>
      <c r="G1470" s="147">
        <v>1.0</v>
      </c>
      <c r="H1470" s="56">
        <f t="shared" si="60"/>
        <v>55.81</v>
      </c>
    </row>
    <row r="1471" ht="15.75" customHeight="1">
      <c r="A1471" s="53">
        <v>5.0</v>
      </c>
      <c r="B1471" s="55" t="s">
        <v>401</v>
      </c>
      <c r="C1471" s="55" t="str">
        <f>+IF(ISERROR(VLOOKUP($B1471,Insumos!$C:$G,3,FALSE)),"",VLOOKUP($B1471,Insumos!$C:$G,3,FALSE))</f>
        <v>UNIDAD</v>
      </c>
      <c r="D1471" s="56">
        <f>+IF(ISERROR(VLOOKUP($B1471,Insumos!$C:$G,2,FALSE)),"",VLOOKUP($B1471,Insumos!$C:$G,2,FALSE))</f>
        <v>30</v>
      </c>
      <c r="E1471" s="57">
        <f>+IF(ISERROR(VLOOKUP($B1471,Insumos!$C:$G,5,FALSE)),"",VLOOKUP($B1471,Insumos!$C:$G,5,FALSE))</f>
        <v>1</v>
      </c>
      <c r="F1471" s="55" t="str">
        <f>+IF(ISERROR(VLOOKUP($B1471,Insumos!$C:$G,4,FALSE)),"",VLOOKUP($B1471,Insumos!$C:$G,4,FALSE))</f>
        <v>UNIDAD</v>
      </c>
      <c r="G1471" s="141">
        <v>1.0</v>
      </c>
      <c r="H1471" s="56">
        <f t="shared" si="60"/>
        <v>30</v>
      </c>
    </row>
    <row r="1472" ht="15.75" customHeight="1">
      <c r="A1472" s="53">
        <v>6.0</v>
      </c>
      <c r="B1472" s="55" t="s">
        <v>400</v>
      </c>
      <c r="C1472" s="55" t="str">
        <f>+IF(ISERROR(VLOOKUP($B1472,Insumos!$C:$G,3,FALSE)),"",VLOOKUP($B1472,Insumos!$C:$G,3,FALSE))</f>
        <v>UNIDAD</v>
      </c>
      <c r="D1472" s="56">
        <f>+IF(ISERROR(VLOOKUP($B1472,Insumos!$C:$G,2,FALSE)),"",VLOOKUP($B1472,Insumos!$C:$G,2,FALSE))</f>
        <v>330</v>
      </c>
      <c r="E1472" s="57">
        <f>+IF(ISERROR(VLOOKUP($B1472,Insumos!$C:$G,5,FALSE)),"",VLOOKUP($B1472,Insumos!$C:$G,5,FALSE))</f>
        <v>1</v>
      </c>
      <c r="F1472" s="55" t="str">
        <f>+IF(ISERROR(VLOOKUP($B1472,Insumos!$C:$G,4,FALSE)),"",VLOOKUP($B1472,Insumos!$C:$G,4,FALSE))</f>
        <v>UNIDAD</v>
      </c>
      <c r="G1472" s="141">
        <v>1.0</v>
      </c>
      <c r="H1472" s="56">
        <f t="shared" si="60"/>
        <v>330</v>
      </c>
    </row>
    <row r="1473" ht="15.75" customHeight="1">
      <c r="A1473" s="53">
        <v>7.0</v>
      </c>
      <c r="B1473" s="55" t="s">
        <v>435</v>
      </c>
      <c r="C1473" s="55" t="str">
        <f>+IF(ISERROR(VLOOKUP($B1473,Insumos!$C:$G,3,FALSE)),"",VLOOKUP($B1473,Insumos!$C:$G,3,FALSE))</f>
        <v>UNIDAD</v>
      </c>
      <c r="D1473" s="56">
        <f>+IF(ISERROR(VLOOKUP($B1473,Insumos!$C:$G,2,FALSE)),"",VLOOKUP($B1473,Insumos!$C:$G,2,FALSE))</f>
        <v>93</v>
      </c>
      <c r="E1473" s="57">
        <f>+IF(ISERROR(VLOOKUP($B1473,Insumos!$C:$G,5,FALSE)),"",VLOOKUP($B1473,Insumos!$C:$G,5,FALSE))</f>
        <v>1</v>
      </c>
      <c r="F1473" s="55" t="str">
        <f>+IF(ISERROR(VLOOKUP($B1473,Insumos!$C:$G,4,FALSE)),"",VLOOKUP($B1473,Insumos!$C:$G,4,FALSE))</f>
        <v>UNIDAD</v>
      </c>
      <c r="G1473" s="141">
        <v>1.0</v>
      </c>
      <c r="H1473" s="56">
        <f t="shared" si="60"/>
        <v>93</v>
      </c>
    </row>
    <row r="1474" ht="15.75" customHeight="1">
      <c r="A1474" s="53">
        <v>8.0</v>
      </c>
      <c r="B1474" s="55" t="s">
        <v>436</v>
      </c>
      <c r="C1474" s="55" t="str">
        <f>+IF(ISERROR(VLOOKUP($B1474,Insumos!$C:$G,3,FALSE)),"",VLOOKUP($B1474,Insumos!$C:$G,3,FALSE))</f>
        <v>UNIDAD</v>
      </c>
      <c r="D1474" s="56">
        <f>+IF(ISERROR(VLOOKUP($B1474,Insumos!$C:$G,2,FALSE)),"",VLOOKUP($B1474,Insumos!$C:$G,2,FALSE))</f>
        <v>44</v>
      </c>
      <c r="E1474" s="57">
        <f>+IF(ISERROR(VLOOKUP($B1474,Insumos!$C:$G,5,FALSE)),"",VLOOKUP($B1474,Insumos!$C:$G,5,FALSE))</f>
        <v>1</v>
      </c>
      <c r="F1474" s="55" t="str">
        <f>+IF(ISERROR(VLOOKUP($B1474,Insumos!$C:$G,4,FALSE)),"",VLOOKUP($B1474,Insumos!$C:$G,4,FALSE))</f>
        <v>UNIDAD</v>
      </c>
      <c r="G1474" s="141">
        <v>1.0</v>
      </c>
      <c r="H1474" s="56">
        <f t="shared" si="60"/>
        <v>44</v>
      </c>
    </row>
    <row r="1475" ht="15.75" customHeight="1">
      <c r="A1475" s="53">
        <v>9.0</v>
      </c>
      <c r="B1475" s="55" t="s">
        <v>315</v>
      </c>
      <c r="C1475" s="55" t="str">
        <f>+IF(ISERROR(VLOOKUP($B1475,Insumos!$C:$G,3,FALSE)),"",VLOOKUP($B1475,Insumos!$C:$G,3,FALSE))</f>
        <v>UNIDAD</v>
      </c>
      <c r="D1475" s="56">
        <f>+IF(ISERROR(VLOOKUP($B1475,Insumos!$C:$G,2,FALSE)),"",VLOOKUP($B1475,Insumos!$C:$G,2,FALSE))</f>
        <v>170</v>
      </c>
      <c r="E1475" s="57">
        <f>+IF(ISERROR(VLOOKUP($B1475,Insumos!$C:$G,5,FALSE)),"",VLOOKUP($B1475,Insumos!$C:$G,5,FALSE))</f>
        <v>1</v>
      </c>
      <c r="F1475" s="55" t="str">
        <f>+IF(ISERROR(VLOOKUP($B1475,Insumos!$C:$G,4,FALSE)),"",VLOOKUP($B1475,Insumos!$C:$G,4,FALSE))</f>
        <v>UNIDAD</v>
      </c>
      <c r="G1475" s="141">
        <v>1.0</v>
      </c>
      <c r="H1475" s="56">
        <f t="shared" si="60"/>
        <v>170</v>
      </c>
    </row>
    <row r="1476" ht="15.75" customHeight="1">
      <c r="A1476" s="53">
        <v>10.0</v>
      </c>
      <c r="B1476" s="55" t="s">
        <v>410</v>
      </c>
      <c r="C1476" s="55" t="str">
        <f>+IF(ISERROR(VLOOKUP($B1476,Insumos!$C:$G,3,FALSE)),"",VLOOKUP($B1476,Insumos!$C:$G,3,FALSE))</f>
        <v>UNIDAD</v>
      </c>
      <c r="D1476" s="56">
        <f>+IF(ISERROR(VLOOKUP($B1476,Insumos!$C:$G,2,FALSE)),"",VLOOKUP($B1476,Insumos!$C:$G,2,FALSE))</f>
        <v>25</v>
      </c>
      <c r="E1476" s="57">
        <f>+IF(ISERROR(VLOOKUP($B1476,Insumos!$C:$G,5,FALSE)),"",VLOOKUP($B1476,Insumos!$C:$G,5,FALSE))</f>
        <v>1</v>
      </c>
      <c r="F1476" s="55" t="str">
        <f>+IF(ISERROR(VLOOKUP($B1476,Insumos!$C:$G,4,FALSE)),"",VLOOKUP($B1476,Insumos!$C:$G,4,FALSE))</f>
        <v>UNIDAD</v>
      </c>
      <c r="G1476" s="141">
        <v>2.0</v>
      </c>
      <c r="H1476" s="56">
        <f t="shared" si="60"/>
        <v>50</v>
      </c>
    </row>
    <row r="1477" ht="15.75" customHeight="1">
      <c r="A1477" s="53">
        <v>11.0</v>
      </c>
      <c r="B1477" s="55"/>
      <c r="C1477" s="55" t="str">
        <f>+IF(ISERROR(VLOOKUP($B1477,Insumos!$C:$G,3,FALSE)),"",VLOOKUP($B1477,Insumos!$C:$G,3,FALSE))</f>
        <v/>
      </c>
      <c r="D1477" s="56" t="str">
        <f>+IF(ISERROR(VLOOKUP($B1477,Insumos!$C:$G,2,FALSE)),"",VLOOKUP($B1477,Insumos!$C:$G,2,FALSE))</f>
        <v/>
      </c>
      <c r="E1477" s="57" t="str">
        <f>+IF(ISERROR(VLOOKUP($B1477,Insumos!$C:$G,5,FALSE)),"",VLOOKUP($B1477,Insumos!$C:$G,5,FALSE))</f>
        <v/>
      </c>
      <c r="F1477" s="55" t="str">
        <f>+IF(ISERROR(VLOOKUP($B1477,Insumos!$C:$G,4,FALSE)),"",VLOOKUP($B1477,Insumos!$C:$G,4,FALSE))</f>
        <v/>
      </c>
      <c r="G1477" s="146"/>
      <c r="H1477" s="56">
        <f t="shared" si="60"/>
        <v>0</v>
      </c>
    </row>
    <row r="1478" ht="15.75" customHeight="1">
      <c r="A1478" s="53">
        <v>12.0</v>
      </c>
      <c r="B1478" s="55"/>
      <c r="C1478" s="55" t="str">
        <f>+IF(ISERROR(VLOOKUP($B1478,Insumos!$C:$G,3,FALSE)),"",VLOOKUP($B1478,Insumos!$C:$G,3,FALSE))</f>
        <v/>
      </c>
      <c r="D1478" s="56" t="str">
        <f>+IF(ISERROR(VLOOKUP($B1478,Insumos!$C:$G,2,FALSE)),"",VLOOKUP($B1478,Insumos!$C:$G,2,FALSE))</f>
        <v/>
      </c>
      <c r="E1478" s="57" t="str">
        <f>+IF(ISERROR(VLOOKUP($B1478,Insumos!$C:$G,5,FALSE)),"",VLOOKUP($B1478,Insumos!$C:$G,5,FALSE))</f>
        <v/>
      </c>
      <c r="F1478" s="55" t="str">
        <f>+IF(ISERROR(VLOOKUP($B1478,Insumos!$C:$G,4,FALSE)),"",VLOOKUP($B1478,Insumos!$C:$G,4,FALSE))</f>
        <v/>
      </c>
      <c r="G1478" s="147"/>
      <c r="H1478" s="56">
        <f t="shared" si="60"/>
        <v>0</v>
      </c>
    </row>
    <row r="1479" ht="15.75" customHeight="1">
      <c r="A1479" s="42"/>
      <c r="B1479" s="140"/>
      <c r="C1479" s="41"/>
      <c r="D1479" s="44"/>
      <c r="E1479" s="45"/>
      <c r="F1479" s="41"/>
      <c r="G1479" s="67" t="s">
        <v>566</v>
      </c>
      <c r="H1479" s="68">
        <f>+SUM(H1465:H1478)</f>
        <v>2428.09</v>
      </c>
    </row>
    <row r="1480" ht="15.75" customHeight="1">
      <c r="A1480" s="42"/>
      <c r="B1480" s="140"/>
      <c r="C1480" s="41"/>
      <c r="D1480" s="44"/>
      <c r="E1480" s="45"/>
      <c r="F1480" s="41"/>
      <c r="G1480" s="67" t="s">
        <v>569</v>
      </c>
      <c r="H1480" s="142">
        <f>+H1479/10</f>
        <v>242.809</v>
      </c>
    </row>
    <row r="1481" ht="15.75" customHeight="1">
      <c r="A1481" s="42"/>
      <c r="B1481" s="140"/>
      <c r="C1481" s="41"/>
      <c r="D1481" s="44"/>
      <c r="E1481" s="45"/>
      <c r="F1481" s="41"/>
      <c r="G1481" s="67" t="s">
        <v>570</v>
      </c>
      <c r="H1481" s="143">
        <f>(H1479+H1480)*1.19</f>
        <v>3178.36981</v>
      </c>
    </row>
    <row r="1482" ht="15.75" customHeight="1">
      <c r="A1482" s="42"/>
      <c r="B1482" s="140"/>
      <c r="C1482" s="41"/>
      <c r="D1482" s="44"/>
      <c r="E1482" s="45"/>
      <c r="F1482" s="41"/>
      <c r="G1482" s="67" t="s">
        <v>571</v>
      </c>
      <c r="H1482" s="144">
        <f>+H1481/H1483</f>
        <v>0.2448667034</v>
      </c>
    </row>
    <row r="1483" ht="15.75" customHeight="1">
      <c r="A1483" s="42"/>
      <c r="B1483" s="140"/>
      <c r="C1483" s="41"/>
      <c r="D1483" s="44"/>
      <c r="E1483" s="45"/>
      <c r="F1483" s="41"/>
      <c r="G1483" s="67" t="s">
        <v>572</v>
      </c>
      <c r="H1483" s="145">
        <f>SUM(9990+2990)</f>
        <v>12980</v>
      </c>
    </row>
    <row r="1484" ht="15.75" customHeight="1">
      <c r="B1484" s="473"/>
    </row>
    <row r="1485" ht="15.75" customHeight="1">
      <c r="B1485" s="473"/>
    </row>
    <row r="1486" ht="15.75" customHeight="1">
      <c r="A1486" s="138" t="s">
        <v>562</v>
      </c>
      <c r="B1486" s="139" t="s">
        <v>1210</v>
      </c>
      <c r="C1486" s="34"/>
      <c r="D1486" s="35"/>
      <c r="E1486" s="36"/>
      <c r="F1486" s="37"/>
      <c r="G1486" s="38"/>
      <c r="H1486" s="35"/>
    </row>
    <row r="1487" ht="15.75" customHeight="1">
      <c r="A1487" s="42"/>
      <c r="B1487" s="140"/>
      <c r="C1487" s="42"/>
      <c r="D1487" s="44"/>
      <c r="E1487" s="45"/>
      <c r="F1487" s="42"/>
      <c r="G1487" s="46"/>
      <c r="H1487" s="44"/>
    </row>
    <row r="1488" ht="15.75" customHeight="1">
      <c r="A1488" s="48" t="s">
        <v>476</v>
      </c>
      <c r="B1488" s="48" t="s">
        <v>477</v>
      </c>
      <c r="C1488" s="48" t="s">
        <v>478</v>
      </c>
      <c r="D1488" s="49" t="s">
        <v>564</v>
      </c>
      <c r="E1488" s="50" t="s">
        <v>10</v>
      </c>
      <c r="F1488" s="48" t="s">
        <v>480</v>
      </c>
      <c r="G1488" s="51" t="s">
        <v>481</v>
      </c>
      <c r="H1488" s="49" t="s">
        <v>565</v>
      </c>
    </row>
    <row r="1489" ht="15.75" customHeight="1">
      <c r="A1489" s="53">
        <v>1.0</v>
      </c>
      <c r="B1489" s="55" t="s">
        <v>168</v>
      </c>
      <c r="C1489" s="55" t="str">
        <f>+IF(ISERROR(VLOOKUP($B1489,Insumos!$C:$G,3,FALSE)),"",VLOOKUP($B1489,Insumos!$C:$G,3,FALSE))</f>
        <v>GRAMOS</v>
      </c>
      <c r="D1489" s="56">
        <f>+IF(ISERROR(VLOOKUP($B1489,Insumos!$C:$G,2,FALSE)),"",VLOOKUP($B1489,Insumos!$C:$G,2,FALSE))</f>
        <v>1681</v>
      </c>
      <c r="E1489" s="57">
        <f>+IF(ISERROR(VLOOKUP($B1489,Insumos!$C:$G,5,FALSE)),"",VLOOKUP($B1489,Insumos!$C:$G,5,FALSE))</f>
        <v>800</v>
      </c>
      <c r="F1489" s="55" t="str">
        <f>+IF(ISERROR(VLOOKUP($B1489,Insumos!$C:$G,4,FALSE)),"",VLOOKUP($B1489,Insumos!$C:$G,4,FALSE))</f>
        <v>GRAMOS</v>
      </c>
      <c r="G1489" s="141">
        <v>60.0</v>
      </c>
      <c r="H1489" s="56">
        <f t="shared" ref="H1489:H1500" si="61">IF(ISERROR(ROUND(+D1489/E1489*G1489,2)),0,ROUND(+D1489/E1489*G1489,2))</f>
        <v>126.08</v>
      </c>
    </row>
    <row r="1490" ht="15.75" customHeight="1">
      <c r="A1490" s="53">
        <v>2.0</v>
      </c>
      <c r="B1490" s="55" t="s">
        <v>106</v>
      </c>
      <c r="C1490" s="55" t="str">
        <f>+IF(ISERROR(VLOOKUP($B1490,Insumos!$C:$G,3,FALSE)),"",VLOOKUP($B1490,Insumos!$C:$G,3,FALSE))</f>
        <v>GRAMOS</v>
      </c>
      <c r="D1490" s="56">
        <f>+IF(ISERROR(VLOOKUP($B1490,Insumos!$C:$G,2,FALSE)),"",VLOOKUP($B1490,Insumos!$C:$G,2,FALSE))</f>
        <v>1159.89</v>
      </c>
      <c r="E1490" s="57">
        <f>+IF(ISERROR(VLOOKUP($B1490,Insumos!$C:$G,5,FALSE)),"",VLOOKUP($B1490,Insumos!$C:$G,5,FALSE))</f>
        <v>231</v>
      </c>
      <c r="F1490" s="55" t="str">
        <f>+IF(ISERROR(VLOOKUP($B1490,Insumos!$C:$G,4,FALSE)),"",VLOOKUP($B1490,Insumos!$C:$G,4,FALSE))</f>
        <v>GRAMOS</v>
      </c>
      <c r="G1490" s="141">
        <v>50.0</v>
      </c>
      <c r="H1490" s="56">
        <f t="shared" si="61"/>
        <v>251.06</v>
      </c>
    </row>
    <row r="1491" ht="15.75" customHeight="1">
      <c r="A1491" s="53">
        <v>3.0</v>
      </c>
      <c r="B1491" s="55" t="s">
        <v>98</v>
      </c>
      <c r="C1491" s="55" t="str">
        <f>+IF(ISERROR(VLOOKUP($B1491,Insumos!$C:$G,3,FALSE)),"",VLOOKUP($B1491,Insumos!$C:$G,3,FALSE))</f>
        <v>GRAMOS</v>
      </c>
      <c r="D1491" s="56">
        <f>+IF(ISERROR(VLOOKUP($B1491,Insumos!$C:$G,2,FALSE)),"",VLOOKUP($B1491,Insumos!$C:$G,2,FALSE))</f>
        <v>3361</v>
      </c>
      <c r="E1491" s="57">
        <f>+IF(ISERROR(VLOOKUP($B1491,Insumos!$C:$G,5,FALSE)),"",VLOOKUP($B1491,Insumos!$C:$G,5,FALSE))</f>
        <v>1000</v>
      </c>
      <c r="F1491" s="55" t="str">
        <f>+IF(ISERROR(VLOOKUP($B1491,Insumos!$C:$G,4,FALSE)),"",VLOOKUP($B1491,Insumos!$C:$G,4,FALSE))</f>
        <v>GRAMOS</v>
      </c>
      <c r="G1491" s="141">
        <v>50.0</v>
      </c>
      <c r="H1491" s="56">
        <f t="shared" si="61"/>
        <v>168.05</v>
      </c>
    </row>
    <row r="1492" ht="15.75" customHeight="1">
      <c r="A1492" s="53">
        <v>4.0</v>
      </c>
      <c r="B1492" s="467" t="s">
        <v>370</v>
      </c>
      <c r="C1492" s="55" t="str">
        <f>+IF(ISERROR(VLOOKUP($B1492,Insumos!$C:$G,3,FALSE)),"",VLOOKUP($B1492,Insumos!$C:$G,3,FALSE))</f>
        <v>PORCION</v>
      </c>
      <c r="D1492" s="56">
        <f>+IF(ISERROR(VLOOKUP($B1492,Insumos!$C:$G,2,FALSE)),"",VLOOKUP($B1492,Insumos!$C:$G,2,FALSE))</f>
        <v>1793.34</v>
      </c>
      <c r="E1492" s="57">
        <f>+IF(ISERROR(VLOOKUP($B1492,Insumos!$C:$G,5,FALSE)),"",VLOOKUP($B1492,Insumos!$C:$G,5,FALSE))</f>
        <v>4</v>
      </c>
      <c r="F1492" s="55" t="str">
        <f>+IF(ISERROR(VLOOKUP($B1492,Insumos!$C:$G,4,FALSE)),"",VLOOKUP($B1492,Insumos!$C:$G,4,FALSE))</f>
        <v>PORCION</v>
      </c>
      <c r="G1492" s="141">
        <v>0.0</v>
      </c>
      <c r="H1492" s="56">
        <f t="shared" si="61"/>
        <v>0</v>
      </c>
    </row>
    <row r="1493" ht="15.75" customHeight="1">
      <c r="A1493" s="53">
        <v>5.0</v>
      </c>
      <c r="B1493" s="195" t="s">
        <v>405</v>
      </c>
      <c r="C1493" s="195" t="str">
        <f>+IF(ISERROR(VLOOKUP($B1493,Insumos!$C:$G,3,FALSE)),"",VLOOKUP($B1493,Insumos!$C:$G,3,FALSE))</f>
        <v>PORCION</v>
      </c>
      <c r="D1493" s="196">
        <f>+IF(ISERROR(VLOOKUP($B1493,Insumos!$C:$G,2,FALSE)),"",VLOOKUP($B1493,Insumos!$C:$G,2,FALSE))</f>
        <v>601.87</v>
      </c>
      <c r="E1493" s="197">
        <f>+IF(ISERROR(VLOOKUP($B1493,Insumos!$C:$G,5,FALSE)),"",VLOOKUP($B1493,Insumos!$C:$G,5,FALSE))</f>
        <v>1</v>
      </c>
      <c r="F1493" s="195" t="str">
        <f>+IF(ISERROR(VLOOKUP($B1493,Insumos!$C:$G,4,FALSE)),"",VLOOKUP($B1493,Insumos!$C:$G,4,FALSE))</f>
        <v>PORCION</v>
      </c>
      <c r="G1493" s="225"/>
      <c r="H1493" s="196">
        <f t="shared" si="61"/>
        <v>0</v>
      </c>
    </row>
    <row r="1494" ht="15.75" customHeight="1">
      <c r="A1494" s="53">
        <v>6.0</v>
      </c>
      <c r="B1494" s="195" t="s">
        <v>406</v>
      </c>
      <c r="C1494" s="195" t="str">
        <f>+IF(ISERROR(VLOOKUP($B1494,Insumos!$C:$G,3,FALSE)),"",VLOOKUP($B1494,Insumos!$C:$G,3,FALSE))</f>
        <v>PORCION</v>
      </c>
      <c r="D1494" s="196">
        <f>+IF(ISERROR(VLOOKUP($B1494,Insumos!$C:$G,2,FALSE)),"",VLOOKUP($B1494,Insumos!$C:$G,2,FALSE))</f>
        <v>704.14</v>
      </c>
      <c r="E1494" s="197">
        <f>+IF(ISERROR(VLOOKUP($B1494,Insumos!$C:$G,5,FALSE)),"",VLOOKUP($B1494,Insumos!$C:$G,5,FALSE))</f>
        <v>1</v>
      </c>
      <c r="F1494" s="195" t="str">
        <f>+IF(ISERROR(VLOOKUP($B1494,Insumos!$C:$G,4,FALSE)),"",VLOOKUP($B1494,Insumos!$C:$G,4,FALSE))</f>
        <v>PORCION</v>
      </c>
      <c r="G1494" s="225">
        <v>1.0</v>
      </c>
      <c r="H1494" s="196">
        <f t="shared" si="61"/>
        <v>704.14</v>
      </c>
    </row>
    <row r="1495" ht="15.75" customHeight="1">
      <c r="A1495" s="53">
        <v>8.0</v>
      </c>
      <c r="B1495" s="55" t="s">
        <v>401</v>
      </c>
      <c r="C1495" s="55" t="str">
        <f>+IF(ISERROR(VLOOKUP($B1495,Insumos!$C:$G,3,FALSE)),"",VLOOKUP($B1495,Insumos!$C:$G,3,FALSE))</f>
        <v>UNIDAD</v>
      </c>
      <c r="D1495" s="56">
        <f>+IF(ISERROR(VLOOKUP($B1495,Insumos!$C:$G,2,FALSE)),"",VLOOKUP($B1495,Insumos!$C:$G,2,FALSE))</f>
        <v>30</v>
      </c>
      <c r="E1495" s="57">
        <f>+IF(ISERROR(VLOOKUP($B1495,Insumos!$C:$G,5,FALSE)),"",VLOOKUP($B1495,Insumos!$C:$G,5,FALSE))</f>
        <v>1</v>
      </c>
      <c r="F1495" s="55" t="str">
        <f>+IF(ISERROR(VLOOKUP($B1495,Insumos!$C:$G,4,FALSE)),"",VLOOKUP($B1495,Insumos!$C:$G,4,FALSE))</f>
        <v>UNIDAD</v>
      </c>
      <c r="G1495" s="141">
        <v>1.0</v>
      </c>
      <c r="H1495" s="56">
        <f t="shared" si="61"/>
        <v>30</v>
      </c>
    </row>
    <row r="1496" ht="15.75" customHeight="1">
      <c r="A1496" s="53">
        <v>9.0</v>
      </c>
      <c r="B1496" s="55" t="s">
        <v>400</v>
      </c>
      <c r="C1496" s="55" t="str">
        <f>+IF(ISERROR(VLOOKUP($B1496,Insumos!$C:$G,3,FALSE)),"",VLOOKUP($B1496,Insumos!$C:$G,3,FALSE))</f>
        <v>UNIDAD</v>
      </c>
      <c r="D1496" s="56">
        <f>+IF(ISERROR(VLOOKUP($B1496,Insumos!$C:$G,2,FALSE)),"",VLOOKUP($B1496,Insumos!$C:$G,2,FALSE))</f>
        <v>330</v>
      </c>
      <c r="E1496" s="57">
        <f>+IF(ISERROR(VLOOKUP($B1496,Insumos!$C:$G,5,FALSE)),"",VLOOKUP($B1496,Insumos!$C:$G,5,FALSE))</f>
        <v>1</v>
      </c>
      <c r="F1496" s="55" t="str">
        <f>+IF(ISERROR(VLOOKUP($B1496,Insumos!$C:$G,4,FALSE)),"",VLOOKUP($B1496,Insumos!$C:$G,4,FALSE))</f>
        <v>UNIDAD</v>
      </c>
      <c r="G1496" s="141">
        <v>1.0</v>
      </c>
      <c r="H1496" s="56">
        <f t="shared" si="61"/>
        <v>330</v>
      </c>
    </row>
    <row r="1497" ht="15.75" customHeight="1">
      <c r="A1497" s="53">
        <v>10.0</v>
      </c>
      <c r="B1497" s="55" t="s">
        <v>435</v>
      </c>
      <c r="C1497" s="55" t="str">
        <f>+IF(ISERROR(VLOOKUP($B1497,Insumos!$C:$G,3,FALSE)),"",VLOOKUP($B1497,Insumos!$C:$G,3,FALSE))</f>
        <v>UNIDAD</v>
      </c>
      <c r="D1497" s="56">
        <f>+IF(ISERROR(VLOOKUP($B1497,Insumos!$C:$G,2,FALSE)),"",VLOOKUP($B1497,Insumos!$C:$G,2,FALSE))</f>
        <v>93</v>
      </c>
      <c r="E1497" s="57">
        <f>+IF(ISERROR(VLOOKUP($B1497,Insumos!$C:$G,5,FALSE)),"",VLOOKUP($B1497,Insumos!$C:$G,5,FALSE))</f>
        <v>1</v>
      </c>
      <c r="F1497" s="55" t="str">
        <f>+IF(ISERROR(VLOOKUP($B1497,Insumos!$C:$G,4,FALSE)),"",VLOOKUP($B1497,Insumos!$C:$G,4,FALSE))</f>
        <v>UNIDAD</v>
      </c>
      <c r="G1497" s="141">
        <v>1.0</v>
      </c>
      <c r="H1497" s="56">
        <f t="shared" si="61"/>
        <v>93</v>
      </c>
    </row>
    <row r="1498" ht="15.75" customHeight="1">
      <c r="A1498" s="53">
        <v>11.0</v>
      </c>
      <c r="B1498" s="55" t="s">
        <v>436</v>
      </c>
      <c r="C1498" s="55" t="str">
        <f>+IF(ISERROR(VLOOKUP($B1498,Insumos!$C:$G,3,FALSE)),"",VLOOKUP($B1498,Insumos!$C:$G,3,FALSE))</f>
        <v>UNIDAD</v>
      </c>
      <c r="D1498" s="56">
        <f>+IF(ISERROR(VLOOKUP($B1498,Insumos!$C:$G,2,FALSE)),"",VLOOKUP($B1498,Insumos!$C:$G,2,FALSE))</f>
        <v>44</v>
      </c>
      <c r="E1498" s="57">
        <f>+IF(ISERROR(VLOOKUP($B1498,Insumos!$C:$G,5,FALSE)),"",VLOOKUP($B1498,Insumos!$C:$G,5,FALSE))</f>
        <v>1</v>
      </c>
      <c r="F1498" s="55" t="str">
        <f>+IF(ISERROR(VLOOKUP($B1498,Insumos!$C:$G,4,FALSE)),"",VLOOKUP($B1498,Insumos!$C:$G,4,FALSE))</f>
        <v>UNIDAD</v>
      </c>
      <c r="G1498" s="141">
        <v>1.0</v>
      </c>
      <c r="H1498" s="56">
        <f t="shared" si="61"/>
        <v>44</v>
      </c>
    </row>
    <row r="1499" ht="15.75" customHeight="1">
      <c r="A1499" s="53">
        <v>12.0</v>
      </c>
      <c r="B1499" s="55" t="s">
        <v>315</v>
      </c>
      <c r="C1499" s="55" t="str">
        <f>+IF(ISERROR(VLOOKUP($B1499,Insumos!$C:$G,3,FALSE)),"",VLOOKUP($B1499,Insumos!$C:$G,3,FALSE))</f>
        <v>UNIDAD</v>
      </c>
      <c r="D1499" s="56">
        <f>+IF(ISERROR(VLOOKUP($B1499,Insumos!$C:$G,2,FALSE)),"",VLOOKUP($B1499,Insumos!$C:$G,2,FALSE))</f>
        <v>170</v>
      </c>
      <c r="E1499" s="57">
        <f>+IF(ISERROR(VLOOKUP($B1499,Insumos!$C:$G,5,FALSE)),"",VLOOKUP($B1499,Insumos!$C:$G,5,FALSE))</f>
        <v>1</v>
      </c>
      <c r="F1499" s="55" t="str">
        <f>+IF(ISERROR(VLOOKUP($B1499,Insumos!$C:$G,4,FALSE)),"",VLOOKUP($B1499,Insumos!$C:$G,4,FALSE))</f>
        <v>UNIDAD</v>
      </c>
      <c r="G1499" s="141">
        <v>1.0</v>
      </c>
      <c r="H1499" s="56">
        <f t="shared" si="61"/>
        <v>170</v>
      </c>
    </row>
    <row r="1500" ht="15.75" customHeight="1">
      <c r="A1500" s="53">
        <v>13.0</v>
      </c>
      <c r="B1500" s="55" t="s">
        <v>410</v>
      </c>
      <c r="C1500" s="55" t="str">
        <f>+IF(ISERROR(VLOOKUP($B1500,Insumos!$C:$G,3,FALSE)),"",VLOOKUP($B1500,Insumos!$C:$G,3,FALSE))</f>
        <v>UNIDAD</v>
      </c>
      <c r="D1500" s="56">
        <f>+IF(ISERROR(VLOOKUP($B1500,Insumos!$C:$G,2,FALSE)),"",VLOOKUP($B1500,Insumos!$C:$G,2,FALSE))</f>
        <v>25</v>
      </c>
      <c r="E1500" s="57">
        <f>+IF(ISERROR(VLOOKUP($B1500,Insumos!$C:$G,5,FALSE)),"",VLOOKUP($B1500,Insumos!$C:$G,5,FALSE))</f>
        <v>1</v>
      </c>
      <c r="F1500" s="55" t="str">
        <f>+IF(ISERROR(VLOOKUP($B1500,Insumos!$C:$G,4,FALSE)),"",VLOOKUP($B1500,Insumos!$C:$G,4,FALSE))</f>
        <v>UNIDAD</v>
      </c>
      <c r="G1500" s="141">
        <v>2.0</v>
      </c>
      <c r="H1500" s="56">
        <f t="shared" si="61"/>
        <v>50</v>
      </c>
    </row>
    <row r="1501" ht="15.75" customHeight="1">
      <c r="A1501" s="42"/>
      <c r="B1501" s="140"/>
      <c r="C1501" s="41"/>
      <c r="D1501" s="44"/>
      <c r="E1501" s="45"/>
      <c r="F1501" s="41"/>
      <c r="G1501" s="67" t="s">
        <v>566</v>
      </c>
      <c r="H1501" s="68">
        <f>+SUM(H1489:H1500)</f>
        <v>1966.33</v>
      </c>
    </row>
    <row r="1502" ht="15.75" customHeight="1">
      <c r="A1502" s="42"/>
      <c r="B1502" s="140"/>
      <c r="C1502" s="41"/>
      <c r="D1502" s="44"/>
      <c r="E1502" s="45"/>
      <c r="F1502" s="41"/>
      <c r="G1502" s="67" t="s">
        <v>569</v>
      </c>
      <c r="H1502" s="142">
        <f>+H1501/10</f>
        <v>196.633</v>
      </c>
    </row>
    <row r="1503" ht="15.75" customHeight="1">
      <c r="A1503" s="42"/>
      <c r="B1503" s="140"/>
      <c r="C1503" s="41"/>
      <c r="D1503" s="44"/>
      <c r="E1503" s="45"/>
      <c r="F1503" s="41"/>
      <c r="G1503" s="67" t="s">
        <v>570</v>
      </c>
      <c r="H1503" s="143">
        <f>(H1501+H1502)*1.19</f>
        <v>2573.92597</v>
      </c>
    </row>
    <row r="1504" ht="15.75" customHeight="1">
      <c r="A1504" s="42"/>
      <c r="B1504" s="140"/>
      <c r="C1504" s="41"/>
      <c r="D1504" s="44"/>
      <c r="E1504" s="45"/>
      <c r="F1504" s="41"/>
      <c r="G1504" s="67" t="s">
        <v>571</v>
      </c>
      <c r="H1504" s="144">
        <f>+H1503/H1505</f>
        <v>0.2203703741</v>
      </c>
    </row>
    <row r="1505" ht="15.75" customHeight="1">
      <c r="A1505" s="42"/>
      <c r="B1505" s="140"/>
      <c r="C1505" s="41"/>
      <c r="D1505" s="44"/>
      <c r="E1505" s="45"/>
      <c r="F1505" s="41"/>
      <c r="G1505" s="67" t="s">
        <v>572</v>
      </c>
      <c r="H1505" s="145">
        <f>SUM(9990+1690)</f>
        <v>11680</v>
      </c>
    </row>
    <row r="1506" ht="15.75" customHeight="1">
      <c r="B1506" s="473"/>
    </row>
    <row r="1507" ht="15.75" customHeight="1">
      <c r="B1507" s="473"/>
    </row>
    <row r="1508" ht="15.75" customHeight="1">
      <c r="A1508" s="138" t="s">
        <v>562</v>
      </c>
      <c r="B1508" s="139" t="s">
        <v>1211</v>
      </c>
      <c r="C1508" s="34"/>
      <c r="D1508" s="35"/>
      <c r="E1508" s="36"/>
      <c r="F1508" s="37"/>
      <c r="G1508" s="38"/>
      <c r="H1508" s="35"/>
    </row>
    <row r="1509" ht="15.75" customHeight="1">
      <c r="A1509" s="42"/>
      <c r="B1509" s="140"/>
      <c r="C1509" s="42"/>
      <c r="D1509" s="44"/>
      <c r="E1509" s="45"/>
      <c r="F1509" s="42"/>
      <c r="G1509" s="46"/>
      <c r="H1509" s="44"/>
    </row>
    <row r="1510" ht="15.75" customHeight="1">
      <c r="A1510" s="48" t="s">
        <v>476</v>
      </c>
      <c r="B1510" s="48" t="s">
        <v>477</v>
      </c>
      <c r="C1510" s="48" t="s">
        <v>478</v>
      </c>
      <c r="D1510" s="49" t="s">
        <v>564</v>
      </c>
      <c r="E1510" s="50" t="s">
        <v>10</v>
      </c>
      <c r="F1510" s="48" t="s">
        <v>480</v>
      </c>
      <c r="G1510" s="51" t="s">
        <v>481</v>
      </c>
      <c r="H1510" s="49" t="s">
        <v>565</v>
      </c>
    </row>
    <row r="1511" ht="15.75" customHeight="1">
      <c r="A1511" s="53">
        <v>1.0</v>
      </c>
      <c r="B1511" s="55" t="s">
        <v>168</v>
      </c>
      <c r="C1511" s="55" t="str">
        <f>+IF(ISERROR(VLOOKUP($B1511,Insumos!$C:$G,3,FALSE)),"",VLOOKUP($B1511,Insumos!$C:$G,3,FALSE))</f>
        <v>GRAMOS</v>
      </c>
      <c r="D1511" s="56">
        <f>+IF(ISERROR(VLOOKUP($B1511,Insumos!$C:$G,2,FALSE)),"",VLOOKUP($B1511,Insumos!$C:$G,2,FALSE))</f>
        <v>1681</v>
      </c>
      <c r="E1511" s="57">
        <f>+IF(ISERROR(VLOOKUP($B1511,Insumos!$C:$G,5,FALSE)),"",VLOOKUP($B1511,Insumos!$C:$G,5,FALSE))</f>
        <v>800</v>
      </c>
      <c r="F1511" s="55" t="str">
        <f>+IF(ISERROR(VLOOKUP($B1511,Insumos!$C:$G,4,FALSE)),"",VLOOKUP($B1511,Insumos!$C:$G,4,FALSE))</f>
        <v>GRAMOS</v>
      </c>
      <c r="G1511" s="141">
        <v>60.0</v>
      </c>
      <c r="H1511" s="56">
        <f t="shared" ref="H1511:H1522" si="62">IF(ISERROR(ROUND(+D1511/E1511*G1511,2)),0,ROUND(+D1511/E1511*G1511,2))</f>
        <v>126.08</v>
      </c>
    </row>
    <row r="1512" ht="15.75" customHeight="1">
      <c r="A1512" s="53">
        <v>2.0</v>
      </c>
      <c r="B1512" s="55" t="s">
        <v>106</v>
      </c>
      <c r="C1512" s="55" t="str">
        <f>+IF(ISERROR(VLOOKUP($B1512,Insumos!$C:$G,3,FALSE)),"",VLOOKUP($B1512,Insumos!$C:$G,3,FALSE))</f>
        <v>GRAMOS</v>
      </c>
      <c r="D1512" s="56">
        <f>+IF(ISERROR(VLOOKUP($B1512,Insumos!$C:$G,2,FALSE)),"",VLOOKUP($B1512,Insumos!$C:$G,2,FALSE))</f>
        <v>1159.89</v>
      </c>
      <c r="E1512" s="57">
        <f>+IF(ISERROR(VLOOKUP($B1512,Insumos!$C:$G,5,FALSE)),"",VLOOKUP($B1512,Insumos!$C:$G,5,FALSE))</f>
        <v>231</v>
      </c>
      <c r="F1512" s="55" t="str">
        <f>+IF(ISERROR(VLOOKUP($B1512,Insumos!$C:$G,4,FALSE)),"",VLOOKUP($B1512,Insumos!$C:$G,4,FALSE))</f>
        <v>GRAMOS</v>
      </c>
      <c r="G1512" s="141">
        <v>50.0</v>
      </c>
      <c r="H1512" s="56">
        <f t="shared" si="62"/>
        <v>251.06</v>
      </c>
    </row>
    <row r="1513" ht="15.75" customHeight="1">
      <c r="A1513" s="53">
        <v>3.0</v>
      </c>
      <c r="B1513" s="55" t="s">
        <v>98</v>
      </c>
      <c r="C1513" s="55" t="str">
        <f>+IF(ISERROR(VLOOKUP($B1513,Insumos!$C:$G,3,FALSE)),"",VLOOKUP($B1513,Insumos!$C:$G,3,FALSE))</f>
        <v>GRAMOS</v>
      </c>
      <c r="D1513" s="56">
        <f>+IF(ISERROR(VLOOKUP($B1513,Insumos!$C:$G,2,FALSE)),"",VLOOKUP($B1513,Insumos!$C:$G,2,FALSE))</f>
        <v>3361</v>
      </c>
      <c r="E1513" s="57">
        <f>+IF(ISERROR(VLOOKUP($B1513,Insumos!$C:$G,5,FALSE)),"",VLOOKUP($B1513,Insumos!$C:$G,5,FALSE))</f>
        <v>1000</v>
      </c>
      <c r="F1513" s="55" t="str">
        <f>+IF(ISERROR(VLOOKUP($B1513,Insumos!$C:$G,4,FALSE)),"",VLOOKUP($B1513,Insumos!$C:$G,4,FALSE))</f>
        <v>GRAMOS</v>
      </c>
      <c r="G1513" s="141">
        <v>50.0</v>
      </c>
      <c r="H1513" s="56">
        <f t="shared" si="62"/>
        <v>168.05</v>
      </c>
    </row>
    <row r="1514" ht="15.75" customHeight="1">
      <c r="A1514" s="53">
        <v>4.0</v>
      </c>
      <c r="B1514" s="467" t="s">
        <v>375</v>
      </c>
      <c r="C1514" s="55" t="str">
        <f>+IF(ISERROR(VLOOKUP($B1514,Insumos!$C:$G,3,FALSE)),"",VLOOKUP($B1514,Insumos!$C:$G,3,FALSE))</f>
        <v>PORCION</v>
      </c>
      <c r="D1514" s="56">
        <f>+IF(ISERROR(VLOOKUP($B1514,Insumos!$C:$G,2,FALSE)),"",VLOOKUP($B1514,Insumos!$C:$G,2,FALSE))</f>
        <v>17849.12</v>
      </c>
      <c r="E1514" s="57">
        <f>+IF(ISERROR(VLOOKUP($B1514,Insumos!$C:$G,5,FALSE)),"",VLOOKUP($B1514,Insumos!$C:$G,5,FALSE))</f>
        <v>45</v>
      </c>
      <c r="F1514" s="55" t="str">
        <f>+IF(ISERROR(VLOOKUP($B1514,Insumos!$C:$G,4,FALSE)),"",VLOOKUP($B1514,Insumos!$C:$G,4,FALSE))</f>
        <v>PORCION</v>
      </c>
      <c r="G1514" s="141">
        <v>1.0</v>
      </c>
      <c r="H1514" s="56">
        <f t="shared" si="62"/>
        <v>396.65</v>
      </c>
    </row>
    <row r="1515" ht="15.75" customHeight="1">
      <c r="A1515" s="53">
        <v>5.0</v>
      </c>
      <c r="B1515" s="195" t="s">
        <v>405</v>
      </c>
      <c r="C1515" s="195" t="str">
        <f>+IF(ISERROR(VLOOKUP($B1515,Insumos!$C:$G,3,FALSE)),"",VLOOKUP($B1515,Insumos!$C:$G,3,FALSE))</f>
        <v>PORCION</v>
      </c>
      <c r="D1515" s="196">
        <f>+IF(ISERROR(VLOOKUP($B1515,Insumos!$C:$G,2,FALSE)),"",VLOOKUP($B1515,Insumos!$C:$G,2,FALSE))</f>
        <v>601.87</v>
      </c>
      <c r="E1515" s="197">
        <f>+IF(ISERROR(VLOOKUP($B1515,Insumos!$C:$G,5,FALSE)),"",VLOOKUP($B1515,Insumos!$C:$G,5,FALSE))</f>
        <v>1</v>
      </c>
      <c r="F1515" s="195" t="str">
        <f>+IF(ISERROR(VLOOKUP($B1515,Insumos!$C:$G,4,FALSE)),"",VLOOKUP($B1515,Insumos!$C:$G,4,FALSE))</f>
        <v>PORCION</v>
      </c>
      <c r="G1515" s="225"/>
      <c r="H1515" s="196">
        <f t="shared" si="62"/>
        <v>0</v>
      </c>
    </row>
    <row r="1516" ht="15.75" customHeight="1">
      <c r="A1516" s="53">
        <v>6.0</v>
      </c>
      <c r="B1516" s="195" t="s">
        <v>406</v>
      </c>
      <c r="C1516" s="195" t="str">
        <f>+IF(ISERROR(VLOOKUP($B1516,Insumos!$C:$G,3,FALSE)),"",VLOOKUP($B1516,Insumos!$C:$G,3,FALSE))</f>
        <v>PORCION</v>
      </c>
      <c r="D1516" s="196">
        <f>+IF(ISERROR(VLOOKUP($B1516,Insumos!$C:$G,2,FALSE)),"",VLOOKUP($B1516,Insumos!$C:$G,2,FALSE))</f>
        <v>704.14</v>
      </c>
      <c r="E1516" s="197">
        <f>+IF(ISERROR(VLOOKUP($B1516,Insumos!$C:$G,5,FALSE)),"",VLOOKUP($B1516,Insumos!$C:$G,5,FALSE))</f>
        <v>1</v>
      </c>
      <c r="F1516" s="195" t="str">
        <f>+IF(ISERROR(VLOOKUP($B1516,Insumos!$C:$G,4,FALSE)),"",VLOOKUP($B1516,Insumos!$C:$G,4,FALSE))</f>
        <v>PORCION</v>
      </c>
      <c r="G1516" s="225">
        <v>1.0</v>
      </c>
      <c r="H1516" s="196">
        <f t="shared" si="62"/>
        <v>704.14</v>
      </c>
    </row>
    <row r="1517" ht="15.75" customHeight="1">
      <c r="A1517" s="53">
        <v>7.0</v>
      </c>
      <c r="B1517" s="55" t="s">
        <v>401</v>
      </c>
      <c r="C1517" s="55" t="str">
        <f>+IF(ISERROR(VLOOKUP($B1517,Insumos!$C:$G,3,FALSE)),"",VLOOKUP($B1517,Insumos!$C:$G,3,FALSE))</f>
        <v>UNIDAD</v>
      </c>
      <c r="D1517" s="56">
        <f>+IF(ISERROR(VLOOKUP($B1517,Insumos!$C:$G,2,FALSE)),"",VLOOKUP($B1517,Insumos!$C:$G,2,FALSE))</f>
        <v>30</v>
      </c>
      <c r="E1517" s="57">
        <f>+IF(ISERROR(VLOOKUP($B1517,Insumos!$C:$G,5,FALSE)),"",VLOOKUP($B1517,Insumos!$C:$G,5,FALSE))</f>
        <v>1</v>
      </c>
      <c r="F1517" s="55" t="str">
        <f>+IF(ISERROR(VLOOKUP($B1517,Insumos!$C:$G,4,FALSE)),"",VLOOKUP($B1517,Insumos!$C:$G,4,FALSE))</f>
        <v>UNIDAD</v>
      </c>
      <c r="G1517" s="141">
        <v>1.0</v>
      </c>
      <c r="H1517" s="56">
        <f t="shared" si="62"/>
        <v>30</v>
      </c>
    </row>
    <row r="1518" ht="15.75" customHeight="1">
      <c r="A1518" s="53">
        <v>8.0</v>
      </c>
      <c r="B1518" s="55" t="s">
        <v>400</v>
      </c>
      <c r="C1518" s="55" t="str">
        <f>+IF(ISERROR(VLOOKUP($B1518,Insumos!$C:$G,3,FALSE)),"",VLOOKUP($B1518,Insumos!$C:$G,3,FALSE))</f>
        <v>UNIDAD</v>
      </c>
      <c r="D1518" s="56">
        <f>+IF(ISERROR(VLOOKUP($B1518,Insumos!$C:$G,2,FALSE)),"",VLOOKUP($B1518,Insumos!$C:$G,2,FALSE))</f>
        <v>330</v>
      </c>
      <c r="E1518" s="57">
        <f>+IF(ISERROR(VLOOKUP($B1518,Insumos!$C:$G,5,FALSE)),"",VLOOKUP($B1518,Insumos!$C:$G,5,FALSE))</f>
        <v>1</v>
      </c>
      <c r="F1518" s="55" t="str">
        <f>+IF(ISERROR(VLOOKUP($B1518,Insumos!$C:$G,4,FALSE)),"",VLOOKUP($B1518,Insumos!$C:$G,4,FALSE))</f>
        <v>UNIDAD</v>
      </c>
      <c r="G1518" s="146">
        <v>1.0</v>
      </c>
      <c r="H1518" s="56">
        <f t="shared" si="62"/>
        <v>330</v>
      </c>
    </row>
    <row r="1519" ht="15.75" customHeight="1">
      <c r="A1519" s="53">
        <v>9.0</v>
      </c>
      <c r="B1519" s="55" t="s">
        <v>410</v>
      </c>
      <c r="C1519" s="55" t="str">
        <f>+IF(ISERROR(VLOOKUP($B1519,Insumos!$C:$G,3,FALSE)),"",VLOOKUP($B1519,Insumos!$C:$G,3,FALSE))</f>
        <v>UNIDAD</v>
      </c>
      <c r="D1519" s="56">
        <f>+IF(ISERROR(VLOOKUP($B1519,Insumos!$C:$G,2,FALSE)),"",VLOOKUP($B1519,Insumos!$C:$G,2,FALSE))</f>
        <v>25</v>
      </c>
      <c r="E1519" s="57">
        <f>+IF(ISERROR(VLOOKUP($B1519,Insumos!$C:$G,5,FALSE)),"",VLOOKUP($B1519,Insumos!$C:$G,5,FALSE))</f>
        <v>1</v>
      </c>
      <c r="F1519" s="55" t="str">
        <f>+IF(ISERROR(VLOOKUP($B1519,Insumos!$C:$G,4,FALSE)),"",VLOOKUP($B1519,Insumos!$C:$G,4,FALSE))</f>
        <v>UNIDAD</v>
      </c>
      <c r="G1519" s="141">
        <v>2.0</v>
      </c>
      <c r="H1519" s="56">
        <f t="shared" si="62"/>
        <v>50</v>
      </c>
    </row>
    <row r="1520" ht="15.75" customHeight="1">
      <c r="A1520" s="53">
        <v>10.0</v>
      </c>
      <c r="B1520" s="55"/>
      <c r="C1520" s="55" t="str">
        <f>+IF(ISERROR(VLOOKUP($B1520,Insumos!$C:$G,3,FALSE)),"",VLOOKUP($B1520,Insumos!$C:$G,3,FALSE))</f>
        <v/>
      </c>
      <c r="D1520" s="56" t="str">
        <f>+IF(ISERROR(VLOOKUP($B1520,Insumos!$C:$G,2,FALSE)),"",VLOOKUP($B1520,Insumos!$C:$G,2,FALSE))</f>
        <v/>
      </c>
      <c r="E1520" s="57" t="str">
        <f>+IF(ISERROR(VLOOKUP($B1520,Insumos!$C:$G,5,FALSE)),"",VLOOKUP($B1520,Insumos!$C:$G,5,FALSE))</f>
        <v/>
      </c>
      <c r="F1520" s="55" t="str">
        <f>+IF(ISERROR(VLOOKUP($B1520,Insumos!$C:$G,4,FALSE)),"",VLOOKUP($B1520,Insumos!$C:$G,4,FALSE))</f>
        <v/>
      </c>
      <c r="G1520" s="146"/>
      <c r="H1520" s="56">
        <f t="shared" si="62"/>
        <v>0</v>
      </c>
    </row>
    <row r="1521" ht="15.75" customHeight="1">
      <c r="A1521" s="53">
        <v>11.0</v>
      </c>
      <c r="B1521" s="55"/>
      <c r="C1521" s="55" t="str">
        <f>+IF(ISERROR(VLOOKUP($B1521,Insumos!$C:$G,3,FALSE)),"",VLOOKUP($B1521,Insumos!$C:$G,3,FALSE))</f>
        <v/>
      </c>
      <c r="D1521" s="56" t="str">
        <f>+IF(ISERROR(VLOOKUP($B1521,Insumos!$C:$G,2,FALSE)),"",VLOOKUP($B1521,Insumos!$C:$G,2,FALSE))</f>
        <v/>
      </c>
      <c r="E1521" s="57" t="str">
        <f>+IF(ISERROR(VLOOKUP($B1521,Insumos!$C:$G,5,FALSE)),"",VLOOKUP($B1521,Insumos!$C:$G,5,FALSE))</f>
        <v/>
      </c>
      <c r="F1521" s="55" t="str">
        <f>+IF(ISERROR(VLOOKUP($B1521,Insumos!$C:$G,4,FALSE)),"",VLOOKUP($B1521,Insumos!$C:$G,4,FALSE))</f>
        <v/>
      </c>
      <c r="G1521" s="146"/>
      <c r="H1521" s="56">
        <f t="shared" si="62"/>
        <v>0</v>
      </c>
    </row>
    <row r="1522" ht="15.75" customHeight="1">
      <c r="A1522" s="53">
        <v>12.0</v>
      </c>
      <c r="B1522" s="55"/>
      <c r="C1522" s="55" t="str">
        <f>+IF(ISERROR(VLOOKUP($B1522,Insumos!$C:$G,3,FALSE)),"",VLOOKUP($B1522,Insumos!$C:$G,3,FALSE))</f>
        <v/>
      </c>
      <c r="D1522" s="56" t="str">
        <f>+IF(ISERROR(VLOOKUP($B1522,Insumos!$C:$G,2,FALSE)),"",VLOOKUP($B1522,Insumos!$C:$G,2,FALSE))</f>
        <v/>
      </c>
      <c r="E1522" s="57" t="str">
        <f>+IF(ISERROR(VLOOKUP($B1522,Insumos!$C:$G,5,FALSE)),"",VLOOKUP($B1522,Insumos!$C:$G,5,FALSE))</f>
        <v/>
      </c>
      <c r="F1522" s="55" t="str">
        <f>+IF(ISERROR(VLOOKUP($B1522,Insumos!$C:$G,4,FALSE)),"",VLOOKUP($B1522,Insumos!$C:$G,4,FALSE))</f>
        <v/>
      </c>
      <c r="G1522" s="147"/>
      <c r="H1522" s="56">
        <f t="shared" si="62"/>
        <v>0</v>
      </c>
    </row>
    <row r="1523" ht="15.75" customHeight="1">
      <c r="A1523" s="42"/>
      <c r="B1523" s="140"/>
      <c r="C1523" s="41"/>
      <c r="D1523" s="44"/>
      <c r="E1523" s="45"/>
      <c r="F1523" s="41"/>
      <c r="G1523" s="67" t="s">
        <v>566</v>
      </c>
      <c r="H1523" s="68">
        <f>+SUM(H1511:H1522)</f>
        <v>2055.98</v>
      </c>
    </row>
    <row r="1524" ht="15.75" customHeight="1">
      <c r="A1524" s="42"/>
      <c r="B1524" s="140"/>
      <c r="C1524" s="41"/>
      <c r="D1524" s="44"/>
      <c r="E1524" s="45"/>
      <c r="F1524" s="41"/>
      <c r="G1524" s="67" t="s">
        <v>569</v>
      </c>
      <c r="H1524" s="142">
        <f>+H1523/10</f>
        <v>205.598</v>
      </c>
    </row>
    <row r="1525" ht="15.75" customHeight="1">
      <c r="A1525" s="42"/>
      <c r="B1525" s="140"/>
      <c r="C1525" s="41"/>
      <c r="D1525" s="44"/>
      <c r="E1525" s="45"/>
      <c r="F1525" s="41"/>
      <c r="G1525" s="67" t="s">
        <v>570</v>
      </c>
      <c r="H1525" s="143">
        <f>(H1523+H1524)*1.19</f>
        <v>2691.27782</v>
      </c>
    </row>
    <row r="1526" ht="15.75" customHeight="1">
      <c r="A1526" s="42"/>
      <c r="B1526" s="140"/>
      <c r="C1526" s="41"/>
      <c r="D1526" s="44"/>
      <c r="E1526" s="45"/>
      <c r="F1526" s="41"/>
      <c r="G1526" s="67" t="s">
        <v>571</v>
      </c>
      <c r="H1526" s="144">
        <f>+H1525/H1527</f>
        <v>0.2565565129</v>
      </c>
    </row>
    <row r="1527" ht="15.75" customHeight="1">
      <c r="A1527" s="42"/>
      <c r="B1527" s="140"/>
      <c r="C1527" s="41"/>
      <c r="D1527" s="44"/>
      <c r="E1527" s="45"/>
      <c r="F1527" s="41"/>
      <c r="G1527" s="67" t="s">
        <v>572</v>
      </c>
      <c r="H1527" s="145">
        <f>SUM(9990+500)</f>
        <v>10490</v>
      </c>
    </row>
    <row r="1528" ht="15.75" customHeight="1">
      <c r="B1528" s="473"/>
    </row>
    <row r="1529" ht="15.75" customHeight="1">
      <c r="B1529" s="473"/>
    </row>
    <row r="1530" ht="15.75" customHeight="1">
      <c r="A1530" s="138" t="s">
        <v>562</v>
      </c>
      <c r="B1530" s="139" t="s">
        <v>1212</v>
      </c>
      <c r="C1530" s="34"/>
      <c r="D1530" s="35"/>
      <c r="E1530" s="36"/>
      <c r="F1530" s="37"/>
      <c r="G1530" s="38"/>
      <c r="H1530" s="35"/>
    </row>
    <row r="1531" ht="15.75" customHeight="1">
      <c r="A1531" s="42"/>
      <c r="B1531" s="140"/>
      <c r="C1531" s="42"/>
      <c r="D1531" s="44"/>
      <c r="E1531" s="45"/>
      <c r="F1531" s="42"/>
      <c r="G1531" s="46"/>
      <c r="H1531" s="44"/>
    </row>
    <row r="1532" ht="15.75" customHeight="1">
      <c r="A1532" s="48" t="s">
        <v>476</v>
      </c>
      <c r="B1532" s="48" t="s">
        <v>477</v>
      </c>
      <c r="C1532" s="48" t="s">
        <v>478</v>
      </c>
      <c r="D1532" s="49" t="s">
        <v>564</v>
      </c>
      <c r="E1532" s="50" t="s">
        <v>10</v>
      </c>
      <c r="F1532" s="48" t="s">
        <v>480</v>
      </c>
      <c r="G1532" s="51" t="s">
        <v>481</v>
      </c>
      <c r="H1532" s="49" t="s">
        <v>565</v>
      </c>
    </row>
    <row r="1533" ht="15.75" customHeight="1">
      <c r="A1533" s="53">
        <v>1.0</v>
      </c>
      <c r="B1533" s="55" t="s">
        <v>168</v>
      </c>
      <c r="C1533" s="55" t="str">
        <f>+IF(ISERROR(VLOOKUP($B1533,Insumos!$C:$G,3,FALSE)),"",VLOOKUP($B1533,Insumos!$C:$G,3,FALSE))</f>
        <v>GRAMOS</v>
      </c>
      <c r="D1533" s="56">
        <f>+IF(ISERROR(VLOOKUP($B1533,Insumos!$C:$G,2,FALSE)),"",VLOOKUP($B1533,Insumos!$C:$G,2,FALSE))</f>
        <v>1681</v>
      </c>
      <c r="E1533" s="57">
        <f>+IF(ISERROR(VLOOKUP($B1533,Insumos!$C:$G,5,FALSE)),"",VLOOKUP($B1533,Insumos!$C:$G,5,FALSE))</f>
        <v>800</v>
      </c>
      <c r="F1533" s="55" t="str">
        <f>+IF(ISERROR(VLOOKUP($B1533,Insumos!$C:$G,4,FALSE)),"",VLOOKUP($B1533,Insumos!$C:$G,4,FALSE))</f>
        <v>GRAMOS</v>
      </c>
      <c r="G1533" s="141">
        <v>60.0</v>
      </c>
      <c r="H1533" s="56">
        <f t="shared" ref="H1533:H1545" si="63">IF(ISERROR(ROUND(+D1533/E1533*G1533,2)),0,ROUND(+D1533/E1533*G1533,2))</f>
        <v>126.08</v>
      </c>
    </row>
    <row r="1534" ht="15.75" customHeight="1">
      <c r="A1534" s="53">
        <v>2.0</v>
      </c>
      <c r="B1534" s="55" t="s">
        <v>106</v>
      </c>
      <c r="C1534" s="55" t="str">
        <f>+IF(ISERROR(VLOOKUP($B1534,Insumos!$C:$G,3,FALSE)),"",VLOOKUP($B1534,Insumos!$C:$G,3,FALSE))</f>
        <v>GRAMOS</v>
      </c>
      <c r="D1534" s="56">
        <f>+IF(ISERROR(VLOOKUP($B1534,Insumos!$C:$G,2,FALSE)),"",VLOOKUP($B1534,Insumos!$C:$G,2,FALSE))</f>
        <v>1159.89</v>
      </c>
      <c r="E1534" s="57">
        <f>+IF(ISERROR(VLOOKUP($B1534,Insumos!$C:$G,5,FALSE)),"",VLOOKUP($B1534,Insumos!$C:$G,5,FALSE))</f>
        <v>231</v>
      </c>
      <c r="F1534" s="55" t="str">
        <f>+IF(ISERROR(VLOOKUP($B1534,Insumos!$C:$G,4,FALSE)),"",VLOOKUP($B1534,Insumos!$C:$G,4,FALSE))</f>
        <v>GRAMOS</v>
      </c>
      <c r="G1534" s="141">
        <v>50.0</v>
      </c>
      <c r="H1534" s="56">
        <f t="shared" si="63"/>
        <v>251.06</v>
      </c>
    </row>
    <row r="1535" ht="15.75" customHeight="1">
      <c r="A1535" s="53">
        <v>3.0</v>
      </c>
      <c r="B1535" s="55" t="s">
        <v>98</v>
      </c>
      <c r="C1535" s="55" t="str">
        <f>+IF(ISERROR(VLOOKUP($B1535,Insumos!$C:$G,3,FALSE)),"",VLOOKUP($B1535,Insumos!$C:$G,3,FALSE))</f>
        <v>GRAMOS</v>
      </c>
      <c r="D1535" s="56">
        <f>+IF(ISERROR(VLOOKUP($B1535,Insumos!$C:$G,2,FALSE)),"",VLOOKUP($B1535,Insumos!$C:$G,2,FALSE))</f>
        <v>3361</v>
      </c>
      <c r="E1535" s="57">
        <f>+IF(ISERROR(VLOOKUP($B1535,Insumos!$C:$G,5,FALSE)),"",VLOOKUP($B1535,Insumos!$C:$G,5,FALSE))</f>
        <v>1000</v>
      </c>
      <c r="F1535" s="55" t="str">
        <f>+IF(ISERROR(VLOOKUP($B1535,Insumos!$C:$G,4,FALSE)),"",VLOOKUP($B1535,Insumos!$C:$G,4,FALSE))</f>
        <v>GRAMOS</v>
      </c>
      <c r="G1535" s="141">
        <v>50.0</v>
      </c>
      <c r="H1535" s="56">
        <f t="shared" si="63"/>
        <v>168.05</v>
      </c>
    </row>
    <row r="1536" ht="15.75" customHeight="1">
      <c r="A1536" s="53">
        <v>4.0</v>
      </c>
      <c r="B1536" s="467" t="s">
        <v>372</v>
      </c>
      <c r="C1536" s="55" t="str">
        <f>+IF(ISERROR(VLOOKUP($B1536,Insumos!$C:$G,3,FALSE)),"",VLOOKUP($B1536,Insumos!$C:$G,3,FALSE))</f>
        <v>PORCION</v>
      </c>
      <c r="D1536" s="56">
        <f>+IF(ISERROR(VLOOKUP($B1536,Insumos!$C:$G,2,FALSE)),"",VLOOKUP($B1536,Insumos!$C:$G,2,FALSE))</f>
        <v>376.57</v>
      </c>
      <c r="E1536" s="57">
        <f>+IF(ISERROR(VLOOKUP($B1536,Insumos!$C:$G,5,FALSE)),"",VLOOKUP($B1536,Insumos!$C:$G,5,FALSE))</f>
        <v>1</v>
      </c>
      <c r="F1536" s="55" t="str">
        <f>+IF(ISERROR(VLOOKUP($B1536,Insumos!$C:$G,4,FALSE)),"",VLOOKUP($B1536,Insumos!$C:$G,4,FALSE))</f>
        <v>PORCION</v>
      </c>
      <c r="G1536" s="141">
        <v>1.0</v>
      </c>
      <c r="H1536" s="56">
        <f t="shared" si="63"/>
        <v>376.57</v>
      </c>
    </row>
    <row r="1537" ht="15.75" customHeight="1">
      <c r="A1537" s="53">
        <v>5.0</v>
      </c>
      <c r="B1537" s="195" t="s">
        <v>405</v>
      </c>
      <c r="C1537" s="195" t="str">
        <f>+IF(ISERROR(VLOOKUP($B1537,Insumos!$C:$G,3,FALSE)),"",VLOOKUP($B1537,Insumos!$C:$G,3,FALSE))</f>
        <v>PORCION</v>
      </c>
      <c r="D1537" s="196">
        <f>+IF(ISERROR(VLOOKUP($B1537,Insumos!$C:$G,2,FALSE)),"",VLOOKUP($B1537,Insumos!$C:$G,2,FALSE))</f>
        <v>601.87</v>
      </c>
      <c r="E1537" s="197">
        <f>+IF(ISERROR(VLOOKUP($B1537,Insumos!$C:$G,5,FALSE)),"",VLOOKUP($B1537,Insumos!$C:$G,5,FALSE))</f>
        <v>1</v>
      </c>
      <c r="F1537" s="195" t="str">
        <f>+IF(ISERROR(VLOOKUP($B1537,Insumos!$C:$G,4,FALSE)),"",VLOOKUP($B1537,Insumos!$C:$G,4,FALSE))</f>
        <v>PORCION</v>
      </c>
      <c r="G1537" s="225"/>
      <c r="H1537" s="196">
        <f t="shared" si="63"/>
        <v>0</v>
      </c>
    </row>
    <row r="1538" ht="15.75" customHeight="1">
      <c r="A1538" s="53">
        <v>6.0</v>
      </c>
      <c r="B1538" s="195" t="s">
        <v>406</v>
      </c>
      <c r="C1538" s="195" t="str">
        <f>+IF(ISERROR(VLOOKUP($B1538,Insumos!$C:$G,3,FALSE)),"",VLOOKUP($B1538,Insumos!$C:$G,3,FALSE))</f>
        <v>PORCION</v>
      </c>
      <c r="D1538" s="196">
        <f>+IF(ISERROR(VLOOKUP($B1538,Insumos!$C:$G,2,FALSE)),"",VLOOKUP($B1538,Insumos!$C:$G,2,FALSE))</f>
        <v>704.14</v>
      </c>
      <c r="E1538" s="197">
        <f>+IF(ISERROR(VLOOKUP($B1538,Insumos!$C:$G,5,FALSE)),"",VLOOKUP($B1538,Insumos!$C:$G,5,FALSE))</f>
        <v>1</v>
      </c>
      <c r="F1538" s="195" t="str">
        <f>+IF(ISERROR(VLOOKUP($B1538,Insumos!$C:$G,4,FALSE)),"",VLOOKUP($B1538,Insumos!$C:$G,4,FALSE))</f>
        <v>PORCION</v>
      </c>
      <c r="G1538" s="225">
        <v>1.0</v>
      </c>
      <c r="H1538" s="196">
        <f t="shared" si="63"/>
        <v>704.14</v>
      </c>
    </row>
    <row r="1539" ht="15.75" customHeight="1">
      <c r="A1539" s="53">
        <v>7.0</v>
      </c>
      <c r="B1539" s="55" t="s">
        <v>399</v>
      </c>
      <c r="C1539" s="55" t="str">
        <f>+IF(ISERROR(VLOOKUP($B1539,Insumos!$C:$G,3,FALSE)),"",VLOOKUP($B1539,Insumos!$C:$G,3,FALSE))</f>
        <v>PORCION</v>
      </c>
      <c r="D1539" s="56">
        <f>+IF(ISERROR(VLOOKUP($B1539,Insumos!$C:$G,2,FALSE)),"",VLOOKUP($B1539,Insumos!$C:$G,2,FALSE))</f>
        <v>55.81</v>
      </c>
      <c r="E1539" s="57">
        <f>+IF(ISERROR(VLOOKUP($B1539,Insumos!$C:$G,5,FALSE)),"",VLOOKUP($B1539,Insumos!$C:$G,5,FALSE))</f>
        <v>1</v>
      </c>
      <c r="F1539" s="55" t="str">
        <f>+IF(ISERROR(VLOOKUP($B1539,Insumos!$C:$G,4,FALSE)),"",VLOOKUP($B1539,Insumos!$C:$G,4,FALSE))</f>
        <v>PORCION</v>
      </c>
      <c r="G1539" s="147">
        <v>1.0</v>
      </c>
      <c r="H1539" s="56">
        <f t="shared" si="63"/>
        <v>55.81</v>
      </c>
    </row>
    <row r="1540" ht="15.75" customHeight="1">
      <c r="A1540" s="53">
        <v>8.0</v>
      </c>
      <c r="B1540" s="55" t="s">
        <v>401</v>
      </c>
      <c r="C1540" s="55" t="str">
        <f>+IF(ISERROR(VLOOKUP($B1540,Insumos!$C:$G,3,FALSE)),"",VLOOKUP($B1540,Insumos!$C:$G,3,FALSE))</f>
        <v>UNIDAD</v>
      </c>
      <c r="D1540" s="56">
        <f>+IF(ISERROR(VLOOKUP($B1540,Insumos!$C:$G,2,FALSE)),"",VLOOKUP($B1540,Insumos!$C:$G,2,FALSE))</f>
        <v>30</v>
      </c>
      <c r="E1540" s="57">
        <f>+IF(ISERROR(VLOOKUP($B1540,Insumos!$C:$G,5,FALSE)),"",VLOOKUP($B1540,Insumos!$C:$G,5,FALSE))</f>
        <v>1</v>
      </c>
      <c r="F1540" s="55" t="str">
        <f>+IF(ISERROR(VLOOKUP($B1540,Insumos!$C:$G,4,FALSE)),"",VLOOKUP($B1540,Insumos!$C:$G,4,FALSE))</f>
        <v>UNIDAD</v>
      </c>
      <c r="G1540" s="141">
        <v>1.0</v>
      </c>
      <c r="H1540" s="56">
        <f t="shared" si="63"/>
        <v>30</v>
      </c>
    </row>
    <row r="1541" ht="15.75" customHeight="1">
      <c r="A1541" s="53">
        <v>9.0</v>
      </c>
      <c r="B1541" s="55" t="s">
        <v>400</v>
      </c>
      <c r="C1541" s="55" t="str">
        <f>+IF(ISERROR(VLOOKUP($B1541,Insumos!$C:$G,3,FALSE)),"",VLOOKUP($B1541,Insumos!$C:$G,3,FALSE))</f>
        <v>UNIDAD</v>
      </c>
      <c r="D1541" s="56">
        <f>+IF(ISERROR(VLOOKUP($B1541,Insumos!$C:$G,2,FALSE)),"",VLOOKUP($B1541,Insumos!$C:$G,2,FALSE))</f>
        <v>330</v>
      </c>
      <c r="E1541" s="57">
        <f>+IF(ISERROR(VLOOKUP($B1541,Insumos!$C:$G,5,FALSE)),"",VLOOKUP($B1541,Insumos!$C:$G,5,FALSE))</f>
        <v>1</v>
      </c>
      <c r="F1541" s="55" t="str">
        <f>+IF(ISERROR(VLOOKUP($B1541,Insumos!$C:$G,4,FALSE)),"",VLOOKUP($B1541,Insumos!$C:$G,4,FALSE))</f>
        <v>UNIDAD</v>
      </c>
      <c r="G1541" s="141">
        <v>1.0</v>
      </c>
      <c r="H1541" s="56">
        <f t="shared" si="63"/>
        <v>330</v>
      </c>
    </row>
    <row r="1542" ht="15.75" customHeight="1">
      <c r="A1542" s="53">
        <v>10.0</v>
      </c>
      <c r="B1542" s="55" t="s">
        <v>435</v>
      </c>
      <c r="C1542" s="55" t="str">
        <f>+IF(ISERROR(VLOOKUP($B1542,Insumos!$C:$G,3,FALSE)),"",VLOOKUP($B1542,Insumos!$C:$G,3,FALSE))</f>
        <v>UNIDAD</v>
      </c>
      <c r="D1542" s="56">
        <f>+IF(ISERROR(VLOOKUP($B1542,Insumos!$C:$G,2,FALSE)),"",VLOOKUP($B1542,Insumos!$C:$G,2,FALSE))</f>
        <v>93</v>
      </c>
      <c r="E1542" s="57">
        <f>+IF(ISERROR(VLOOKUP($B1542,Insumos!$C:$G,5,FALSE)),"",VLOOKUP($B1542,Insumos!$C:$G,5,FALSE))</f>
        <v>1</v>
      </c>
      <c r="F1542" s="55" t="str">
        <f>+IF(ISERROR(VLOOKUP($B1542,Insumos!$C:$G,4,FALSE)),"",VLOOKUP($B1542,Insumos!$C:$G,4,FALSE))</f>
        <v>UNIDAD</v>
      </c>
      <c r="G1542" s="141">
        <v>1.0</v>
      </c>
      <c r="H1542" s="56">
        <f t="shared" si="63"/>
        <v>93</v>
      </c>
    </row>
    <row r="1543" ht="15.75" customHeight="1">
      <c r="A1543" s="53">
        <v>11.0</v>
      </c>
      <c r="B1543" s="55" t="s">
        <v>436</v>
      </c>
      <c r="C1543" s="55" t="str">
        <f>+IF(ISERROR(VLOOKUP($B1543,Insumos!$C:$G,3,FALSE)),"",VLOOKUP($B1543,Insumos!$C:$G,3,FALSE))</f>
        <v>UNIDAD</v>
      </c>
      <c r="D1543" s="56">
        <f>+IF(ISERROR(VLOOKUP($B1543,Insumos!$C:$G,2,FALSE)),"",VLOOKUP($B1543,Insumos!$C:$G,2,FALSE))</f>
        <v>44</v>
      </c>
      <c r="E1543" s="57">
        <f>+IF(ISERROR(VLOOKUP($B1543,Insumos!$C:$G,5,FALSE)),"",VLOOKUP($B1543,Insumos!$C:$G,5,FALSE))</f>
        <v>1</v>
      </c>
      <c r="F1543" s="55" t="str">
        <f>+IF(ISERROR(VLOOKUP($B1543,Insumos!$C:$G,4,FALSE)),"",VLOOKUP($B1543,Insumos!$C:$G,4,FALSE))</f>
        <v>UNIDAD</v>
      </c>
      <c r="G1543" s="141">
        <v>1.0</v>
      </c>
      <c r="H1543" s="56">
        <f t="shared" si="63"/>
        <v>44</v>
      </c>
    </row>
    <row r="1544" ht="15.75" customHeight="1">
      <c r="A1544" s="53">
        <v>12.0</v>
      </c>
      <c r="B1544" s="55" t="s">
        <v>315</v>
      </c>
      <c r="C1544" s="55" t="str">
        <f>+IF(ISERROR(VLOOKUP($B1544,Insumos!$C:$G,3,FALSE)),"",VLOOKUP($B1544,Insumos!$C:$G,3,FALSE))</f>
        <v>UNIDAD</v>
      </c>
      <c r="D1544" s="56">
        <f>+IF(ISERROR(VLOOKUP($B1544,Insumos!$C:$G,2,FALSE)),"",VLOOKUP($B1544,Insumos!$C:$G,2,FALSE))</f>
        <v>170</v>
      </c>
      <c r="E1544" s="57">
        <f>+IF(ISERROR(VLOOKUP($B1544,Insumos!$C:$G,5,FALSE)),"",VLOOKUP($B1544,Insumos!$C:$G,5,FALSE))</f>
        <v>1</v>
      </c>
      <c r="F1544" s="55" t="str">
        <f>+IF(ISERROR(VLOOKUP($B1544,Insumos!$C:$G,4,FALSE)),"",VLOOKUP($B1544,Insumos!$C:$G,4,FALSE))</f>
        <v>UNIDAD</v>
      </c>
      <c r="G1544" s="141">
        <v>1.0</v>
      </c>
      <c r="H1544" s="56">
        <f t="shared" si="63"/>
        <v>170</v>
      </c>
    </row>
    <row r="1545" ht="15.75" customHeight="1">
      <c r="A1545" s="53">
        <v>13.0</v>
      </c>
      <c r="B1545" s="55" t="s">
        <v>410</v>
      </c>
      <c r="C1545" s="55" t="str">
        <f>+IF(ISERROR(VLOOKUP($B1545,Insumos!$C:$G,3,FALSE)),"",VLOOKUP($B1545,Insumos!$C:$G,3,FALSE))</f>
        <v>UNIDAD</v>
      </c>
      <c r="D1545" s="56">
        <f>+IF(ISERROR(VLOOKUP($B1545,Insumos!$C:$G,2,FALSE)),"",VLOOKUP($B1545,Insumos!$C:$G,2,FALSE))</f>
        <v>25</v>
      </c>
      <c r="E1545" s="57">
        <f>+IF(ISERROR(VLOOKUP($B1545,Insumos!$C:$G,5,FALSE)),"",VLOOKUP($B1545,Insumos!$C:$G,5,FALSE))</f>
        <v>1</v>
      </c>
      <c r="F1545" s="55" t="str">
        <f>+IF(ISERROR(VLOOKUP($B1545,Insumos!$C:$G,4,FALSE)),"",VLOOKUP($B1545,Insumos!$C:$G,4,FALSE))</f>
        <v>UNIDAD</v>
      </c>
      <c r="G1545" s="141">
        <v>2.0</v>
      </c>
      <c r="H1545" s="56">
        <f t="shared" si="63"/>
        <v>50</v>
      </c>
    </row>
    <row r="1546" ht="15.75" customHeight="1">
      <c r="A1546" s="42"/>
      <c r="B1546" s="140"/>
      <c r="C1546" s="41"/>
      <c r="D1546" s="44"/>
      <c r="E1546" s="45"/>
      <c r="F1546" s="41"/>
      <c r="G1546" s="67" t="s">
        <v>566</v>
      </c>
      <c r="H1546" s="68">
        <f>+SUM(H1533:H1545)</f>
        <v>2398.71</v>
      </c>
    </row>
    <row r="1547" ht="15.75" customHeight="1">
      <c r="A1547" s="42"/>
      <c r="B1547" s="140"/>
      <c r="C1547" s="41"/>
      <c r="D1547" s="44"/>
      <c r="E1547" s="45"/>
      <c r="F1547" s="41"/>
      <c r="G1547" s="67" t="s">
        <v>569</v>
      </c>
      <c r="H1547" s="142">
        <f>+H1546/10</f>
        <v>239.871</v>
      </c>
    </row>
    <row r="1548" ht="15.75" customHeight="1">
      <c r="A1548" s="42"/>
      <c r="B1548" s="140"/>
      <c r="C1548" s="41"/>
      <c r="D1548" s="44"/>
      <c r="E1548" s="45"/>
      <c r="F1548" s="41"/>
      <c r="G1548" s="67" t="s">
        <v>570</v>
      </c>
      <c r="H1548" s="143">
        <f>(H1546+H1547)*1.19</f>
        <v>3139.91139</v>
      </c>
    </row>
    <row r="1549" ht="15.75" customHeight="1">
      <c r="A1549" s="42"/>
      <c r="B1549" s="140"/>
      <c r="C1549" s="41"/>
      <c r="D1549" s="44"/>
      <c r="E1549" s="45"/>
      <c r="F1549" s="41"/>
      <c r="G1549" s="67" t="s">
        <v>571</v>
      </c>
      <c r="H1549" s="144">
        <f>+H1548/H1550</f>
        <v>0.2620961093</v>
      </c>
    </row>
    <row r="1550" ht="15.75" customHeight="1">
      <c r="A1550" s="42"/>
      <c r="B1550" s="140"/>
      <c r="C1550" s="41"/>
      <c r="D1550" s="44"/>
      <c r="E1550" s="45"/>
      <c r="F1550" s="41"/>
      <c r="G1550" s="67" t="s">
        <v>572</v>
      </c>
      <c r="H1550" s="145">
        <f>SUM(9990+1990)</f>
        <v>11980</v>
      </c>
    </row>
    <row r="1551" ht="15.75" customHeight="1">
      <c r="B1551" s="473"/>
    </row>
    <row r="1552" ht="15.75" customHeight="1">
      <c r="B1552" s="473"/>
    </row>
    <row r="1553" ht="15.75" customHeight="1">
      <c r="A1553" s="138" t="s">
        <v>562</v>
      </c>
      <c r="B1553" s="139" t="s">
        <v>1213</v>
      </c>
      <c r="C1553" s="34"/>
      <c r="D1553" s="35"/>
      <c r="E1553" s="36"/>
      <c r="F1553" s="37"/>
      <c r="G1553" s="38"/>
      <c r="H1553" s="35"/>
    </row>
    <row r="1554" ht="15.75" customHeight="1">
      <c r="A1554" s="42"/>
      <c r="B1554" s="140"/>
      <c r="C1554" s="42"/>
      <c r="D1554" s="44"/>
      <c r="E1554" s="45"/>
      <c r="F1554" s="42"/>
      <c r="G1554" s="46"/>
      <c r="H1554" s="44"/>
    </row>
    <row r="1555" ht="15.75" customHeight="1">
      <c r="A1555" s="48" t="s">
        <v>476</v>
      </c>
      <c r="B1555" s="48" t="s">
        <v>477</v>
      </c>
      <c r="C1555" s="48" t="s">
        <v>478</v>
      </c>
      <c r="D1555" s="49" t="s">
        <v>564</v>
      </c>
      <c r="E1555" s="50" t="s">
        <v>10</v>
      </c>
      <c r="F1555" s="48" t="s">
        <v>480</v>
      </c>
      <c r="G1555" s="51" t="s">
        <v>481</v>
      </c>
      <c r="H1555" s="49" t="s">
        <v>565</v>
      </c>
    </row>
    <row r="1556" ht="15.75" customHeight="1">
      <c r="A1556" s="53">
        <v>1.0</v>
      </c>
      <c r="B1556" s="55" t="s">
        <v>168</v>
      </c>
      <c r="C1556" s="55" t="str">
        <f>+IF(ISERROR(VLOOKUP($B1556,Insumos!$C:$G,3,FALSE)),"",VLOOKUP($B1556,Insumos!$C:$G,3,FALSE))</f>
        <v>GRAMOS</v>
      </c>
      <c r="D1556" s="56">
        <f>+IF(ISERROR(VLOOKUP($B1556,Insumos!$C:$G,2,FALSE)),"",VLOOKUP($B1556,Insumos!$C:$G,2,FALSE))</f>
        <v>1681</v>
      </c>
      <c r="E1556" s="57">
        <f>+IF(ISERROR(VLOOKUP($B1556,Insumos!$C:$G,5,FALSE)),"",VLOOKUP($B1556,Insumos!$C:$G,5,FALSE))</f>
        <v>800</v>
      </c>
      <c r="F1556" s="55" t="str">
        <f>+IF(ISERROR(VLOOKUP($B1556,Insumos!$C:$G,4,FALSE)),"",VLOOKUP($B1556,Insumos!$C:$G,4,FALSE))</f>
        <v>GRAMOS</v>
      </c>
      <c r="G1556" s="141">
        <v>60.0</v>
      </c>
      <c r="H1556" s="56">
        <f t="shared" ref="H1556:H1568" si="64">IF(ISERROR(ROUND(+D1556/E1556*G1556,2)),0,ROUND(+D1556/E1556*G1556,2))</f>
        <v>126.08</v>
      </c>
    </row>
    <row r="1557" ht="15.75" customHeight="1">
      <c r="A1557" s="53">
        <v>2.0</v>
      </c>
      <c r="B1557" s="55" t="s">
        <v>106</v>
      </c>
      <c r="C1557" s="55" t="str">
        <f>+IF(ISERROR(VLOOKUP($B1557,Insumos!$C:$G,3,FALSE)),"",VLOOKUP($B1557,Insumos!$C:$G,3,FALSE))</f>
        <v>GRAMOS</v>
      </c>
      <c r="D1557" s="56">
        <f>+IF(ISERROR(VLOOKUP($B1557,Insumos!$C:$G,2,FALSE)),"",VLOOKUP($B1557,Insumos!$C:$G,2,FALSE))</f>
        <v>1159.89</v>
      </c>
      <c r="E1557" s="57">
        <f>+IF(ISERROR(VLOOKUP($B1557,Insumos!$C:$G,5,FALSE)),"",VLOOKUP($B1557,Insumos!$C:$G,5,FALSE))</f>
        <v>231</v>
      </c>
      <c r="F1557" s="55" t="str">
        <f>+IF(ISERROR(VLOOKUP($B1557,Insumos!$C:$G,4,FALSE)),"",VLOOKUP($B1557,Insumos!$C:$G,4,FALSE))</f>
        <v>GRAMOS</v>
      </c>
      <c r="G1557" s="141">
        <v>50.0</v>
      </c>
      <c r="H1557" s="56">
        <f t="shared" si="64"/>
        <v>251.06</v>
      </c>
    </row>
    <row r="1558" ht="15.75" customHeight="1">
      <c r="A1558" s="53">
        <v>3.0</v>
      </c>
      <c r="B1558" s="55" t="s">
        <v>98</v>
      </c>
      <c r="C1558" s="55" t="str">
        <f>+IF(ISERROR(VLOOKUP($B1558,Insumos!$C:$G,3,FALSE)),"",VLOOKUP($B1558,Insumos!$C:$G,3,FALSE))</f>
        <v>GRAMOS</v>
      </c>
      <c r="D1558" s="56">
        <f>+IF(ISERROR(VLOOKUP($B1558,Insumos!$C:$G,2,FALSE)),"",VLOOKUP($B1558,Insumos!$C:$G,2,FALSE))</f>
        <v>3361</v>
      </c>
      <c r="E1558" s="57">
        <f>+IF(ISERROR(VLOOKUP($B1558,Insumos!$C:$G,5,FALSE)),"",VLOOKUP($B1558,Insumos!$C:$G,5,FALSE))</f>
        <v>1000</v>
      </c>
      <c r="F1558" s="55" t="str">
        <f>+IF(ISERROR(VLOOKUP($B1558,Insumos!$C:$G,4,FALSE)),"",VLOOKUP($B1558,Insumos!$C:$G,4,FALSE))</f>
        <v>GRAMOS</v>
      </c>
      <c r="G1558" s="141">
        <v>50.0</v>
      </c>
      <c r="H1558" s="56">
        <f t="shared" si="64"/>
        <v>168.05</v>
      </c>
    </row>
    <row r="1559" ht="15.75" customHeight="1">
      <c r="A1559" s="53">
        <v>4.0</v>
      </c>
      <c r="B1559" s="467" t="s">
        <v>373</v>
      </c>
      <c r="C1559" s="55" t="str">
        <f>+IF(ISERROR(VLOOKUP($B1559,Insumos!$C:$G,3,FALSE)),"",VLOOKUP($B1559,Insumos!$C:$G,3,FALSE))</f>
        <v>PORCION</v>
      </c>
      <c r="D1559" s="56">
        <f>+IF(ISERROR(VLOOKUP($B1559,Insumos!$C:$G,2,FALSE)),"",VLOOKUP($B1559,Insumos!$C:$G,2,FALSE))</f>
        <v>909.14</v>
      </c>
      <c r="E1559" s="57">
        <f>+IF(ISERROR(VLOOKUP($B1559,Insumos!$C:$G,5,FALSE)),"",VLOOKUP($B1559,Insumos!$C:$G,5,FALSE))</f>
        <v>1</v>
      </c>
      <c r="F1559" s="55" t="str">
        <f>+IF(ISERROR(VLOOKUP($B1559,Insumos!$C:$G,4,FALSE)),"",VLOOKUP($B1559,Insumos!$C:$G,4,FALSE))</f>
        <v>PORCION</v>
      </c>
      <c r="G1559" s="141">
        <v>1.0</v>
      </c>
      <c r="H1559" s="56">
        <f t="shared" si="64"/>
        <v>909.14</v>
      </c>
    </row>
    <row r="1560" ht="15.75" customHeight="1">
      <c r="A1560" s="53">
        <v>5.0</v>
      </c>
      <c r="B1560" s="195" t="s">
        <v>405</v>
      </c>
      <c r="C1560" s="195" t="str">
        <f>+IF(ISERROR(VLOOKUP($B1560,Insumos!$C:$G,3,FALSE)),"",VLOOKUP($B1560,Insumos!$C:$G,3,FALSE))</f>
        <v>PORCION</v>
      </c>
      <c r="D1560" s="196">
        <f>+IF(ISERROR(VLOOKUP($B1560,Insumos!$C:$G,2,FALSE)),"",VLOOKUP($B1560,Insumos!$C:$G,2,FALSE))</f>
        <v>601.87</v>
      </c>
      <c r="E1560" s="197">
        <f>+IF(ISERROR(VLOOKUP($B1560,Insumos!$C:$G,5,FALSE)),"",VLOOKUP($B1560,Insumos!$C:$G,5,FALSE))</f>
        <v>1</v>
      </c>
      <c r="F1560" s="195" t="str">
        <f>+IF(ISERROR(VLOOKUP($B1560,Insumos!$C:$G,4,FALSE)),"",VLOOKUP($B1560,Insumos!$C:$G,4,FALSE))</f>
        <v>PORCION</v>
      </c>
      <c r="G1560" s="225"/>
      <c r="H1560" s="196">
        <f t="shared" si="64"/>
        <v>0</v>
      </c>
    </row>
    <row r="1561" ht="15.75" customHeight="1">
      <c r="A1561" s="53">
        <v>6.0</v>
      </c>
      <c r="B1561" s="195" t="s">
        <v>406</v>
      </c>
      <c r="C1561" s="195" t="str">
        <f>+IF(ISERROR(VLOOKUP($B1561,Insumos!$C:$G,3,FALSE)),"",VLOOKUP($B1561,Insumos!$C:$G,3,FALSE))</f>
        <v>PORCION</v>
      </c>
      <c r="D1561" s="196">
        <f>+IF(ISERROR(VLOOKUP($B1561,Insumos!$C:$G,2,FALSE)),"",VLOOKUP($B1561,Insumos!$C:$G,2,FALSE))</f>
        <v>704.14</v>
      </c>
      <c r="E1561" s="197">
        <f>+IF(ISERROR(VLOOKUP($B1561,Insumos!$C:$G,5,FALSE)),"",VLOOKUP($B1561,Insumos!$C:$G,5,FALSE))</f>
        <v>1</v>
      </c>
      <c r="F1561" s="195" t="str">
        <f>+IF(ISERROR(VLOOKUP($B1561,Insumos!$C:$G,4,FALSE)),"",VLOOKUP($B1561,Insumos!$C:$G,4,FALSE))</f>
        <v>PORCION</v>
      </c>
      <c r="G1561" s="225">
        <v>1.0</v>
      </c>
      <c r="H1561" s="196">
        <f t="shared" si="64"/>
        <v>704.14</v>
      </c>
    </row>
    <row r="1562" ht="15.75" customHeight="1">
      <c r="A1562" s="53">
        <v>7.0</v>
      </c>
      <c r="B1562" s="55" t="s">
        <v>399</v>
      </c>
      <c r="C1562" s="55" t="str">
        <f>+IF(ISERROR(VLOOKUP($B1562,Insumos!$C:$G,3,FALSE)),"",VLOOKUP($B1562,Insumos!$C:$G,3,FALSE))</f>
        <v>PORCION</v>
      </c>
      <c r="D1562" s="56">
        <f>+IF(ISERROR(VLOOKUP($B1562,Insumos!$C:$G,2,FALSE)),"",VLOOKUP($B1562,Insumos!$C:$G,2,FALSE))</f>
        <v>55.81</v>
      </c>
      <c r="E1562" s="57">
        <f>+IF(ISERROR(VLOOKUP($B1562,Insumos!$C:$G,5,FALSE)),"",VLOOKUP($B1562,Insumos!$C:$G,5,FALSE))</f>
        <v>1</v>
      </c>
      <c r="F1562" s="55" t="str">
        <f>+IF(ISERROR(VLOOKUP($B1562,Insumos!$C:$G,4,FALSE)),"",VLOOKUP($B1562,Insumos!$C:$G,4,FALSE))</f>
        <v>PORCION</v>
      </c>
      <c r="G1562" s="147">
        <v>1.0</v>
      </c>
      <c r="H1562" s="56">
        <f t="shared" si="64"/>
        <v>55.81</v>
      </c>
    </row>
    <row r="1563" ht="15.75" customHeight="1">
      <c r="A1563" s="53">
        <v>8.0</v>
      </c>
      <c r="B1563" s="55" t="s">
        <v>401</v>
      </c>
      <c r="C1563" s="55" t="str">
        <f>+IF(ISERROR(VLOOKUP($B1563,Insumos!$C:$G,3,FALSE)),"",VLOOKUP($B1563,Insumos!$C:$G,3,FALSE))</f>
        <v>UNIDAD</v>
      </c>
      <c r="D1563" s="56">
        <f>+IF(ISERROR(VLOOKUP($B1563,Insumos!$C:$G,2,FALSE)),"",VLOOKUP($B1563,Insumos!$C:$G,2,FALSE))</f>
        <v>30</v>
      </c>
      <c r="E1563" s="57">
        <f>+IF(ISERROR(VLOOKUP($B1563,Insumos!$C:$G,5,FALSE)),"",VLOOKUP($B1563,Insumos!$C:$G,5,FALSE))</f>
        <v>1</v>
      </c>
      <c r="F1563" s="55" t="str">
        <f>+IF(ISERROR(VLOOKUP($B1563,Insumos!$C:$G,4,FALSE)),"",VLOOKUP($B1563,Insumos!$C:$G,4,FALSE))</f>
        <v>UNIDAD</v>
      </c>
      <c r="G1563" s="141">
        <v>1.0</v>
      </c>
      <c r="H1563" s="56">
        <f t="shared" si="64"/>
        <v>30</v>
      </c>
    </row>
    <row r="1564" ht="15.75" customHeight="1">
      <c r="A1564" s="53">
        <v>9.0</v>
      </c>
      <c r="B1564" s="55" t="s">
        <v>400</v>
      </c>
      <c r="C1564" s="55" t="str">
        <f>+IF(ISERROR(VLOOKUP($B1564,Insumos!$C:$G,3,FALSE)),"",VLOOKUP($B1564,Insumos!$C:$G,3,FALSE))</f>
        <v>UNIDAD</v>
      </c>
      <c r="D1564" s="56">
        <f>+IF(ISERROR(VLOOKUP($B1564,Insumos!$C:$G,2,FALSE)),"",VLOOKUP($B1564,Insumos!$C:$G,2,FALSE))</f>
        <v>330</v>
      </c>
      <c r="E1564" s="57">
        <f>+IF(ISERROR(VLOOKUP($B1564,Insumos!$C:$G,5,FALSE)),"",VLOOKUP($B1564,Insumos!$C:$G,5,FALSE))</f>
        <v>1</v>
      </c>
      <c r="F1564" s="55" t="str">
        <f>+IF(ISERROR(VLOOKUP($B1564,Insumos!$C:$G,4,FALSE)),"",VLOOKUP($B1564,Insumos!$C:$G,4,FALSE))</f>
        <v>UNIDAD</v>
      </c>
      <c r="G1564" s="141">
        <v>1.0</v>
      </c>
      <c r="H1564" s="56">
        <f t="shared" si="64"/>
        <v>330</v>
      </c>
    </row>
    <row r="1565" ht="15.75" customHeight="1">
      <c r="A1565" s="53">
        <v>10.0</v>
      </c>
      <c r="B1565" s="55" t="s">
        <v>435</v>
      </c>
      <c r="C1565" s="55" t="str">
        <f>+IF(ISERROR(VLOOKUP($B1565,Insumos!$C:$G,3,FALSE)),"",VLOOKUP($B1565,Insumos!$C:$G,3,FALSE))</f>
        <v>UNIDAD</v>
      </c>
      <c r="D1565" s="56">
        <f>+IF(ISERROR(VLOOKUP($B1565,Insumos!$C:$G,2,FALSE)),"",VLOOKUP($B1565,Insumos!$C:$G,2,FALSE))</f>
        <v>93</v>
      </c>
      <c r="E1565" s="57">
        <f>+IF(ISERROR(VLOOKUP($B1565,Insumos!$C:$G,5,FALSE)),"",VLOOKUP($B1565,Insumos!$C:$G,5,FALSE))</f>
        <v>1</v>
      </c>
      <c r="F1565" s="55" t="str">
        <f>+IF(ISERROR(VLOOKUP($B1565,Insumos!$C:$G,4,FALSE)),"",VLOOKUP($B1565,Insumos!$C:$G,4,FALSE))</f>
        <v>UNIDAD</v>
      </c>
      <c r="G1565" s="141">
        <v>1.0</v>
      </c>
      <c r="H1565" s="56">
        <f t="shared" si="64"/>
        <v>93</v>
      </c>
    </row>
    <row r="1566" ht="15.75" customHeight="1">
      <c r="A1566" s="53">
        <v>11.0</v>
      </c>
      <c r="B1566" s="55" t="s">
        <v>436</v>
      </c>
      <c r="C1566" s="55" t="str">
        <f>+IF(ISERROR(VLOOKUP($B1566,Insumos!$C:$G,3,FALSE)),"",VLOOKUP($B1566,Insumos!$C:$G,3,FALSE))</f>
        <v>UNIDAD</v>
      </c>
      <c r="D1566" s="56">
        <f>+IF(ISERROR(VLOOKUP($B1566,Insumos!$C:$G,2,FALSE)),"",VLOOKUP($B1566,Insumos!$C:$G,2,FALSE))</f>
        <v>44</v>
      </c>
      <c r="E1566" s="57">
        <f>+IF(ISERROR(VLOOKUP($B1566,Insumos!$C:$G,5,FALSE)),"",VLOOKUP($B1566,Insumos!$C:$G,5,FALSE))</f>
        <v>1</v>
      </c>
      <c r="F1566" s="55" t="str">
        <f>+IF(ISERROR(VLOOKUP($B1566,Insumos!$C:$G,4,FALSE)),"",VLOOKUP($B1566,Insumos!$C:$G,4,FALSE))</f>
        <v>UNIDAD</v>
      </c>
      <c r="G1566" s="141">
        <v>1.0</v>
      </c>
      <c r="H1566" s="56">
        <f t="shared" si="64"/>
        <v>44</v>
      </c>
    </row>
    <row r="1567" ht="15.75" customHeight="1">
      <c r="A1567" s="53">
        <v>12.0</v>
      </c>
      <c r="B1567" s="55" t="s">
        <v>315</v>
      </c>
      <c r="C1567" s="55" t="str">
        <f>+IF(ISERROR(VLOOKUP($B1567,Insumos!$C:$G,3,FALSE)),"",VLOOKUP($B1567,Insumos!$C:$G,3,FALSE))</f>
        <v>UNIDAD</v>
      </c>
      <c r="D1567" s="56">
        <f>+IF(ISERROR(VLOOKUP($B1567,Insumos!$C:$G,2,FALSE)),"",VLOOKUP($B1567,Insumos!$C:$G,2,FALSE))</f>
        <v>170</v>
      </c>
      <c r="E1567" s="57">
        <f>+IF(ISERROR(VLOOKUP($B1567,Insumos!$C:$G,5,FALSE)),"",VLOOKUP($B1567,Insumos!$C:$G,5,FALSE))</f>
        <v>1</v>
      </c>
      <c r="F1567" s="55" t="str">
        <f>+IF(ISERROR(VLOOKUP($B1567,Insumos!$C:$G,4,FALSE)),"",VLOOKUP($B1567,Insumos!$C:$G,4,FALSE))</f>
        <v>UNIDAD</v>
      </c>
      <c r="G1567" s="141">
        <v>1.0</v>
      </c>
      <c r="H1567" s="56">
        <f t="shared" si="64"/>
        <v>170</v>
      </c>
    </row>
    <row r="1568" ht="15.75" customHeight="1">
      <c r="A1568" s="53">
        <v>13.0</v>
      </c>
      <c r="B1568" s="55" t="s">
        <v>410</v>
      </c>
      <c r="C1568" s="55" t="str">
        <f>+IF(ISERROR(VLOOKUP($B1568,Insumos!$C:$G,3,FALSE)),"",VLOOKUP($B1568,Insumos!$C:$G,3,FALSE))</f>
        <v>UNIDAD</v>
      </c>
      <c r="D1568" s="56">
        <f>+IF(ISERROR(VLOOKUP($B1568,Insumos!$C:$G,2,FALSE)),"",VLOOKUP($B1568,Insumos!$C:$G,2,FALSE))</f>
        <v>25</v>
      </c>
      <c r="E1568" s="57">
        <f>+IF(ISERROR(VLOOKUP($B1568,Insumos!$C:$G,5,FALSE)),"",VLOOKUP($B1568,Insumos!$C:$G,5,FALSE))</f>
        <v>1</v>
      </c>
      <c r="F1568" s="55" t="str">
        <f>+IF(ISERROR(VLOOKUP($B1568,Insumos!$C:$G,4,FALSE)),"",VLOOKUP($B1568,Insumos!$C:$G,4,FALSE))</f>
        <v>UNIDAD</v>
      </c>
      <c r="G1568" s="141">
        <v>2.0</v>
      </c>
      <c r="H1568" s="56">
        <f t="shared" si="64"/>
        <v>50</v>
      </c>
    </row>
    <row r="1569" ht="15.75" customHeight="1">
      <c r="A1569" s="42"/>
      <c r="B1569" s="140"/>
      <c r="C1569" s="41"/>
      <c r="D1569" s="44"/>
      <c r="E1569" s="45"/>
      <c r="F1569" s="41"/>
      <c r="G1569" s="67" t="s">
        <v>566</v>
      </c>
      <c r="H1569" s="68">
        <f>+SUM(H1556:H1568)</f>
        <v>2931.28</v>
      </c>
    </row>
    <row r="1570" ht="15.75" customHeight="1">
      <c r="A1570" s="42"/>
      <c r="B1570" s="140"/>
      <c r="C1570" s="41"/>
      <c r="D1570" s="44"/>
      <c r="E1570" s="45"/>
      <c r="F1570" s="41"/>
      <c r="G1570" s="67" t="s">
        <v>569</v>
      </c>
      <c r="H1570" s="142">
        <f>+H1569/10</f>
        <v>293.128</v>
      </c>
    </row>
    <row r="1571" ht="15.75" customHeight="1">
      <c r="A1571" s="42"/>
      <c r="B1571" s="140"/>
      <c r="C1571" s="41"/>
      <c r="D1571" s="44"/>
      <c r="E1571" s="45"/>
      <c r="F1571" s="41"/>
      <c r="G1571" s="67" t="s">
        <v>570</v>
      </c>
      <c r="H1571" s="143">
        <f>(H1569+H1570)*1.19</f>
        <v>3837.04552</v>
      </c>
    </row>
    <row r="1572" ht="15.75" customHeight="1">
      <c r="A1572" s="42"/>
      <c r="B1572" s="140"/>
      <c r="C1572" s="41"/>
      <c r="D1572" s="44"/>
      <c r="E1572" s="45"/>
      <c r="F1572" s="41"/>
      <c r="G1572" s="67" t="s">
        <v>571</v>
      </c>
      <c r="H1572" s="144">
        <f>+H1571/H1573</f>
        <v>0.2956121356</v>
      </c>
    </row>
    <row r="1573" ht="15.75" customHeight="1">
      <c r="A1573" s="42"/>
      <c r="B1573" s="140"/>
      <c r="C1573" s="41"/>
      <c r="D1573" s="44"/>
      <c r="E1573" s="45"/>
      <c r="F1573" s="41"/>
      <c r="G1573" s="67" t="s">
        <v>572</v>
      </c>
      <c r="H1573" s="145">
        <f>SUM(9990+2990)</f>
        <v>12980</v>
      </c>
    </row>
    <row r="1574" ht="15.75" customHeight="1">
      <c r="B1574" s="465" t="s">
        <v>1214</v>
      </c>
    </row>
    <row r="1575" ht="15.75" customHeight="1">
      <c r="B1575" s="473"/>
    </row>
    <row r="1576" ht="15.75" customHeight="1">
      <c r="A1576" s="138" t="s">
        <v>562</v>
      </c>
      <c r="B1576" s="139" t="s">
        <v>1215</v>
      </c>
      <c r="C1576" s="34"/>
      <c r="D1576" s="35"/>
      <c r="E1576" s="36"/>
      <c r="F1576" s="37"/>
      <c r="G1576" s="38"/>
      <c r="H1576" s="35"/>
    </row>
    <row r="1577" ht="15.75" customHeight="1">
      <c r="A1577" s="42"/>
      <c r="B1577" s="140"/>
      <c r="C1577" s="42"/>
      <c r="D1577" s="44"/>
      <c r="E1577" s="45"/>
      <c r="F1577" s="42"/>
      <c r="G1577" s="46"/>
      <c r="H1577" s="44"/>
    </row>
    <row r="1578" ht="15.75" customHeight="1">
      <c r="A1578" s="48" t="s">
        <v>476</v>
      </c>
      <c r="B1578" s="48" t="s">
        <v>477</v>
      </c>
      <c r="C1578" s="48" t="s">
        <v>478</v>
      </c>
      <c r="D1578" s="49" t="s">
        <v>564</v>
      </c>
      <c r="E1578" s="50" t="s">
        <v>10</v>
      </c>
      <c r="F1578" s="48" t="s">
        <v>480</v>
      </c>
      <c r="G1578" s="51" t="s">
        <v>481</v>
      </c>
      <c r="H1578" s="49" t="s">
        <v>565</v>
      </c>
    </row>
    <row r="1579" ht="15.75" customHeight="1">
      <c r="A1579" s="53">
        <v>1.0</v>
      </c>
      <c r="B1579" s="55" t="s">
        <v>395</v>
      </c>
      <c r="C1579" s="55" t="str">
        <f>+IF(ISERROR(VLOOKUP($B1579,Insumos!$C:$G,3,FALSE)),"",VLOOKUP($B1579,Insumos!$C:$G,3,FALSE))</f>
        <v>UNIDAD</v>
      </c>
      <c r="D1579" s="56">
        <f>+IF(ISERROR(VLOOKUP($B1579,Insumos!$C:$G,2,FALSE)),"",VLOOKUP($B1579,Insumos!$C:$G,2,FALSE))</f>
        <v>482</v>
      </c>
      <c r="E1579" s="57">
        <f>+IF(ISERROR(VLOOKUP($B1579,Insumos!$C:$G,5,FALSE)),"",VLOOKUP($B1579,Insumos!$C:$G,5,FALSE))</f>
        <v>1</v>
      </c>
      <c r="F1579" s="55" t="str">
        <f>+IF(ISERROR(VLOOKUP($B1579,Insumos!$C:$G,4,FALSE)),"",VLOOKUP($B1579,Insumos!$C:$G,4,FALSE))</f>
        <v>UNIDAD</v>
      </c>
      <c r="G1579" s="141">
        <v>1.0</v>
      </c>
      <c r="H1579" s="56">
        <f t="shared" ref="H1579:H1590" si="65">IF(ISERROR(ROUND(+D1579/E1579*G1579,2)),0,ROUND(+D1579/E1579*G1579,2))</f>
        <v>482</v>
      </c>
    </row>
    <row r="1580" ht="15.75" customHeight="1">
      <c r="A1580" s="53">
        <v>2.0</v>
      </c>
      <c r="B1580" s="55" t="s">
        <v>17</v>
      </c>
      <c r="C1580" s="55" t="str">
        <f>+IF(ISERROR(VLOOKUP($B1580,Insumos!$C:$G,3,FALSE)),"",VLOOKUP($B1580,Insumos!$C:$G,3,FALSE))</f>
        <v>GRAMOS</v>
      </c>
      <c r="D1580" s="56">
        <f>+IF(ISERROR(VLOOKUP($B1580,Insumos!$C:$G,2,FALSE)),"",VLOOKUP($B1580,Insumos!$C:$G,2,FALSE))</f>
        <v>7210</v>
      </c>
      <c r="E1580" s="57">
        <f>+IF(ISERROR(VLOOKUP($B1580,Insumos!$C:$G,5,FALSE)),"",VLOOKUP($B1580,Insumos!$C:$G,5,FALSE))</f>
        <v>1000</v>
      </c>
      <c r="F1580" s="55" t="str">
        <f>+IF(ISERROR(VLOOKUP($B1580,Insumos!$C:$G,4,FALSE)),"",VLOOKUP($B1580,Insumos!$C:$G,4,FALSE))</f>
        <v>GRAMOS</v>
      </c>
      <c r="G1580" s="141">
        <v>50.0</v>
      </c>
      <c r="H1580" s="56">
        <f t="shared" si="65"/>
        <v>360.5</v>
      </c>
    </row>
    <row r="1581" ht="15.75" customHeight="1">
      <c r="A1581" s="53">
        <v>3.0</v>
      </c>
      <c r="B1581" s="55" t="s">
        <v>384</v>
      </c>
      <c r="C1581" s="55" t="str">
        <f>+IF(ISERROR(VLOOKUP($B1581,Insumos!$C:$G,3,FALSE)),"",VLOOKUP($B1581,Insumos!$C:$G,3,FALSE))</f>
        <v>GRAMOS</v>
      </c>
      <c r="D1581" s="56">
        <f>+IF(ISERROR(VLOOKUP($B1581,Insumos!$C:$G,2,FALSE)),"",VLOOKUP($B1581,Insumos!$C:$G,2,FALSE))</f>
        <v>6521</v>
      </c>
      <c r="E1581" s="57">
        <f>+IF(ISERROR(VLOOKUP($B1581,Insumos!$C:$G,5,FALSE)),"",VLOOKUP($B1581,Insumos!$C:$G,5,FALSE))</f>
        <v>1000</v>
      </c>
      <c r="F1581" s="55" t="str">
        <f>+IF(ISERROR(VLOOKUP($B1581,Insumos!$C:$G,4,FALSE)),"",VLOOKUP($B1581,Insumos!$C:$G,4,FALSE))</f>
        <v>GRAMOS</v>
      </c>
      <c r="G1581" s="141">
        <v>30.0</v>
      </c>
      <c r="H1581" s="56">
        <f t="shared" si="65"/>
        <v>195.63</v>
      </c>
    </row>
    <row r="1582" ht="15.75" customHeight="1">
      <c r="A1582" s="53">
        <v>4.0</v>
      </c>
      <c r="B1582" s="55" t="s">
        <v>393</v>
      </c>
      <c r="C1582" s="55" t="str">
        <f>+IF(ISERROR(VLOOKUP($B1582,Insumos!$C:$G,3,FALSE)),"",VLOOKUP($B1582,Insumos!$C:$G,3,FALSE))</f>
        <v>GRAMOS</v>
      </c>
      <c r="D1582" s="56">
        <f>+IF(ISERROR(VLOOKUP($B1582,Insumos!$C:$G,2,FALSE)),"",VLOOKUP($B1582,Insumos!$C:$G,2,FALSE))</f>
        <v>9244</v>
      </c>
      <c r="E1582" s="57">
        <f>+IF(ISERROR(VLOOKUP($B1582,Insumos!$C:$G,5,FALSE)),"",VLOOKUP($B1582,Insumos!$C:$G,5,FALSE))</f>
        <v>1000</v>
      </c>
      <c r="F1582" s="55" t="str">
        <f>+IF(ISERROR(VLOOKUP($B1582,Insumos!$C:$G,4,FALSE)),"",VLOOKUP($B1582,Insumos!$C:$G,4,FALSE))</f>
        <v>GRAMOS</v>
      </c>
      <c r="G1582" s="141">
        <v>15.0</v>
      </c>
      <c r="H1582" s="56">
        <f t="shared" si="65"/>
        <v>138.66</v>
      </c>
    </row>
    <row r="1583" ht="15.75" customHeight="1">
      <c r="A1583" s="53">
        <v>5.0</v>
      </c>
      <c r="B1583" s="55" t="s">
        <v>379</v>
      </c>
      <c r="C1583" s="55" t="str">
        <f>+IF(ISERROR(VLOOKUP($B1583,Insumos!$C:$G,3,FALSE)),"",VLOOKUP($B1583,Insumos!$C:$G,3,FALSE))</f>
        <v>GRAMOS</v>
      </c>
      <c r="D1583" s="56">
        <f>+IF(ISERROR(VLOOKUP($B1583,Insumos!$C:$G,2,FALSE)),"",VLOOKUP($B1583,Insumos!$C:$G,2,FALSE))</f>
        <v>12605.04</v>
      </c>
      <c r="E1583" s="57">
        <f>+IF(ISERROR(VLOOKUP($B1583,Insumos!$C:$G,5,FALSE)),"",VLOOKUP($B1583,Insumos!$C:$G,5,FALSE))</f>
        <v>3780</v>
      </c>
      <c r="F1583" s="55" t="str">
        <f>+IF(ISERROR(VLOOKUP($B1583,Insumos!$C:$G,4,FALSE)),"",VLOOKUP($B1583,Insumos!$C:$G,4,FALSE))</f>
        <v>GRAMOS</v>
      </c>
      <c r="G1583" s="141">
        <v>80.0</v>
      </c>
      <c r="H1583" s="56">
        <f t="shared" si="65"/>
        <v>266.77</v>
      </c>
    </row>
    <row r="1584" ht="15.75" customHeight="1">
      <c r="A1584" s="53">
        <v>6.0</v>
      </c>
      <c r="B1584" s="467" t="s">
        <v>375</v>
      </c>
      <c r="C1584" s="55" t="str">
        <f>+IF(ISERROR(VLOOKUP($B1584,Insumos!$C:$G,3,FALSE)),"",VLOOKUP($B1584,Insumos!$C:$G,3,FALSE))</f>
        <v>PORCION</v>
      </c>
      <c r="D1584" s="56">
        <f>+IF(ISERROR(VLOOKUP($B1584,Insumos!$C:$G,2,FALSE)),"",VLOOKUP($B1584,Insumos!$C:$G,2,FALSE))</f>
        <v>17849.12</v>
      </c>
      <c r="E1584" s="57">
        <f>+IF(ISERROR(VLOOKUP($B1584,Insumos!$C:$G,5,FALSE)),"",VLOOKUP($B1584,Insumos!$C:$G,5,FALSE))</f>
        <v>45</v>
      </c>
      <c r="F1584" s="55" t="str">
        <f>+IF(ISERROR(VLOOKUP($B1584,Insumos!$C:$G,4,FALSE)),"",VLOOKUP($B1584,Insumos!$C:$G,4,FALSE))</f>
        <v>PORCION</v>
      </c>
      <c r="G1584" s="141">
        <v>0.0</v>
      </c>
      <c r="H1584" s="56">
        <f t="shared" si="65"/>
        <v>0</v>
      </c>
    </row>
    <row r="1585" ht="15.75" customHeight="1">
      <c r="A1585" s="53">
        <v>7.0</v>
      </c>
      <c r="B1585" s="195" t="s">
        <v>363</v>
      </c>
      <c r="C1585" s="195" t="str">
        <f>+IF(ISERROR(VLOOKUP($B1585,Insumos!$C:$G,3,FALSE)),"",VLOOKUP($B1585,Insumos!$C:$G,3,FALSE))</f>
        <v>PORCION</v>
      </c>
      <c r="D1585" s="196">
        <f>+IF(ISERROR(VLOOKUP($B1585,Insumos!$C:$G,2,FALSE)),"",VLOOKUP($B1585,Insumos!$C:$G,2,FALSE))</f>
        <v>93080.62</v>
      </c>
      <c r="E1585" s="197">
        <f>+IF(ISERROR(VLOOKUP($B1585,Insumos!$C:$G,5,FALSE)),"",VLOOKUP($B1585,Insumos!$C:$G,5,FALSE))</f>
        <v>50</v>
      </c>
      <c r="F1585" s="195" t="str">
        <f>+IF(ISERROR(VLOOKUP($B1585,Insumos!$C:$G,4,FALSE)),"",VLOOKUP($B1585,Insumos!$C:$G,4,FALSE))</f>
        <v>PORCION</v>
      </c>
      <c r="G1585" s="225">
        <v>1.0</v>
      </c>
      <c r="H1585" s="196">
        <f t="shared" si="65"/>
        <v>1861.61</v>
      </c>
    </row>
    <row r="1586" ht="15.75" customHeight="1">
      <c r="A1586" s="53">
        <v>8.0</v>
      </c>
      <c r="B1586" s="195" t="s">
        <v>361</v>
      </c>
      <c r="C1586" s="195" t="str">
        <f>+IF(ISERROR(VLOOKUP($B1586,Insumos!$C:$G,3,FALSE)),"",VLOOKUP($B1586,Insumos!$C:$G,3,FALSE))</f>
        <v>PORCION</v>
      </c>
      <c r="D1586" s="196">
        <f>+IF(ISERROR(VLOOKUP($B1586,Insumos!$C:$G,2,FALSE)),"",VLOOKUP($B1586,Insumos!$C:$G,2,FALSE))</f>
        <v>45140.62</v>
      </c>
      <c r="E1586" s="197">
        <f>+IF(ISERROR(VLOOKUP($B1586,Insumos!$C:$G,5,FALSE)),"",VLOOKUP($B1586,Insumos!$C:$G,5,FALSE))</f>
        <v>55</v>
      </c>
      <c r="F1586" s="195" t="str">
        <f>+IF(ISERROR(VLOOKUP($B1586,Insumos!$C:$G,4,FALSE)),"",VLOOKUP($B1586,Insumos!$C:$G,4,FALSE))</f>
        <v>PORCION</v>
      </c>
      <c r="G1586" s="470"/>
      <c r="H1586" s="196">
        <f t="shared" si="65"/>
        <v>0</v>
      </c>
    </row>
    <row r="1587" ht="15.75" customHeight="1">
      <c r="A1587" s="53">
        <v>9.0</v>
      </c>
      <c r="B1587" s="55" t="s">
        <v>401</v>
      </c>
      <c r="C1587" s="55" t="str">
        <f>+IF(ISERROR(VLOOKUP($B1587,Insumos!$C:$G,3,FALSE)),"",VLOOKUP($B1587,Insumos!$C:$G,3,FALSE))</f>
        <v>UNIDAD</v>
      </c>
      <c r="D1587" s="56">
        <f>+IF(ISERROR(VLOOKUP($B1587,Insumos!$C:$G,2,FALSE)),"",VLOOKUP($B1587,Insumos!$C:$G,2,FALSE))</f>
        <v>30</v>
      </c>
      <c r="E1587" s="57">
        <f>+IF(ISERROR(VLOOKUP($B1587,Insumos!$C:$G,5,FALSE)),"",VLOOKUP($B1587,Insumos!$C:$G,5,FALSE))</f>
        <v>1</v>
      </c>
      <c r="F1587" s="55" t="str">
        <f>+IF(ISERROR(VLOOKUP($B1587,Insumos!$C:$G,4,FALSE)),"",VLOOKUP($B1587,Insumos!$C:$G,4,FALSE))</f>
        <v>UNIDAD</v>
      </c>
      <c r="G1587" s="141">
        <v>1.0</v>
      </c>
      <c r="H1587" s="56">
        <f t="shared" si="65"/>
        <v>30</v>
      </c>
    </row>
    <row r="1588" ht="15.75" customHeight="1">
      <c r="A1588" s="53">
        <v>10.0</v>
      </c>
      <c r="B1588" s="55" t="s">
        <v>400</v>
      </c>
      <c r="C1588" s="55" t="str">
        <f>+IF(ISERROR(VLOOKUP($B1588,Insumos!$C:$G,3,FALSE)),"",VLOOKUP($B1588,Insumos!$C:$G,3,FALSE))</f>
        <v>UNIDAD</v>
      </c>
      <c r="D1588" s="56">
        <f>+IF(ISERROR(VLOOKUP($B1588,Insumos!$C:$G,2,FALSE)),"",VLOOKUP($B1588,Insumos!$C:$G,2,FALSE))</f>
        <v>330</v>
      </c>
      <c r="E1588" s="57">
        <f>+IF(ISERROR(VLOOKUP($B1588,Insumos!$C:$G,5,FALSE)),"",VLOOKUP($B1588,Insumos!$C:$G,5,FALSE))</f>
        <v>1</v>
      </c>
      <c r="F1588" s="55" t="str">
        <f>+IF(ISERROR(VLOOKUP($B1588,Insumos!$C:$G,4,FALSE)),"",VLOOKUP($B1588,Insumos!$C:$G,4,FALSE))</f>
        <v>UNIDAD</v>
      </c>
      <c r="G1588" s="146">
        <v>1.0</v>
      </c>
      <c r="H1588" s="56">
        <f t="shared" si="65"/>
        <v>330</v>
      </c>
    </row>
    <row r="1589" ht="15.75" customHeight="1">
      <c r="A1589" s="53">
        <v>11.0</v>
      </c>
      <c r="B1589" s="55" t="s">
        <v>410</v>
      </c>
      <c r="C1589" s="55" t="str">
        <f>+IF(ISERROR(VLOOKUP($B1589,Insumos!$C:$G,3,FALSE)),"",VLOOKUP($B1589,Insumos!$C:$G,3,FALSE))</f>
        <v>UNIDAD</v>
      </c>
      <c r="D1589" s="56">
        <f>+IF(ISERROR(VLOOKUP($B1589,Insumos!$C:$G,2,FALSE)),"",VLOOKUP($B1589,Insumos!$C:$G,2,FALSE))</f>
        <v>25</v>
      </c>
      <c r="E1589" s="57">
        <f>+IF(ISERROR(VLOOKUP($B1589,Insumos!$C:$G,5,FALSE)),"",VLOOKUP($B1589,Insumos!$C:$G,5,FALSE))</f>
        <v>1</v>
      </c>
      <c r="F1589" s="55" t="str">
        <f>+IF(ISERROR(VLOOKUP($B1589,Insumos!$C:$G,4,FALSE)),"",VLOOKUP($B1589,Insumos!$C:$G,4,FALSE))</f>
        <v>UNIDAD</v>
      </c>
      <c r="G1589" s="141">
        <v>2.0</v>
      </c>
      <c r="H1589" s="56">
        <f t="shared" si="65"/>
        <v>50</v>
      </c>
    </row>
    <row r="1590" ht="15.75" customHeight="1">
      <c r="A1590" s="53">
        <v>12.0</v>
      </c>
      <c r="B1590" s="55"/>
      <c r="C1590" s="55" t="str">
        <f>+IF(ISERROR(VLOOKUP($B1590,Insumos!$C:$G,3,FALSE)),"",VLOOKUP($B1590,Insumos!$C:$G,3,FALSE))</f>
        <v/>
      </c>
      <c r="D1590" s="56" t="str">
        <f>+IF(ISERROR(VLOOKUP($B1590,Insumos!$C:$G,2,FALSE)),"",VLOOKUP($B1590,Insumos!$C:$G,2,FALSE))</f>
        <v/>
      </c>
      <c r="E1590" s="57" t="str">
        <f>+IF(ISERROR(VLOOKUP($B1590,Insumos!$C:$G,5,FALSE)),"",VLOOKUP($B1590,Insumos!$C:$G,5,FALSE))</f>
        <v/>
      </c>
      <c r="F1590" s="55" t="str">
        <f>+IF(ISERROR(VLOOKUP($B1590,Insumos!$C:$G,4,FALSE)),"",VLOOKUP($B1590,Insumos!$C:$G,4,FALSE))</f>
        <v/>
      </c>
      <c r="G1590" s="147"/>
      <c r="H1590" s="56">
        <f t="shared" si="65"/>
        <v>0</v>
      </c>
    </row>
    <row r="1591" ht="15.75" customHeight="1">
      <c r="A1591" s="42"/>
      <c r="B1591" s="140"/>
      <c r="C1591" s="41"/>
      <c r="D1591" s="44"/>
      <c r="E1591" s="45"/>
      <c r="F1591" s="41"/>
      <c r="G1591" s="67" t="s">
        <v>566</v>
      </c>
      <c r="H1591" s="68">
        <f>+SUM(H1579:H1590)</f>
        <v>3715.17</v>
      </c>
    </row>
    <row r="1592" ht="15.75" customHeight="1">
      <c r="A1592" s="42"/>
      <c r="B1592" s="140"/>
      <c r="C1592" s="41"/>
      <c r="D1592" s="44"/>
      <c r="E1592" s="45"/>
      <c r="F1592" s="41"/>
      <c r="G1592" s="67" t="s">
        <v>569</v>
      </c>
      <c r="H1592" s="142">
        <f>+H1591/10</f>
        <v>371.517</v>
      </c>
    </row>
    <row r="1593" ht="15.75" customHeight="1">
      <c r="A1593" s="42"/>
      <c r="B1593" s="140"/>
      <c r="C1593" s="41"/>
      <c r="D1593" s="44"/>
      <c r="E1593" s="45"/>
      <c r="F1593" s="41"/>
      <c r="G1593" s="67" t="s">
        <v>570</v>
      </c>
      <c r="H1593" s="143">
        <f>(H1591+H1592)*1.19</f>
        <v>4863.15753</v>
      </c>
    </row>
    <row r="1594" ht="15.75" customHeight="1">
      <c r="A1594" s="42"/>
      <c r="B1594" s="140"/>
      <c r="C1594" s="41"/>
      <c r="D1594" s="44"/>
      <c r="E1594" s="45"/>
      <c r="F1594" s="41"/>
      <c r="G1594" s="67" t="s">
        <v>571</v>
      </c>
      <c r="H1594" s="144">
        <f>+H1593/H1595</f>
        <v>0.3356216377</v>
      </c>
    </row>
    <row r="1595" ht="15.75" customHeight="1">
      <c r="A1595" s="42"/>
      <c r="B1595" s="140"/>
      <c r="C1595" s="41"/>
      <c r="D1595" s="44"/>
      <c r="E1595" s="45"/>
      <c r="F1595" s="41"/>
      <c r="G1595" s="67" t="s">
        <v>572</v>
      </c>
      <c r="H1595" s="145">
        <f>SUM(13990+500)</f>
        <v>14490</v>
      </c>
    </row>
    <row r="1596" ht="15.75" customHeight="1">
      <c r="B1596" s="473"/>
    </row>
    <row r="1597" ht="15.75" customHeight="1">
      <c r="B1597" s="473"/>
    </row>
    <row r="1598" ht="15.75" customHeight="1">
      <c r="A1598" s="138" t="s">
        <v>562</v>
      </c>
      <c r="B1598" s="139" t="s">
        <v>1216</v>
      </c>
      <c r="C1598" s="34"/>
      <c r="D1598" s="35"/>
      <c r="E1598" s="36"/>
      <c r="F1598" s="37"/>
      <c r="G1598" s="38"/>
      <c r="H1598" s="35"/>
    </row>
    <row r="1599" ht="15.75" customHeight="1">
      <c r="A1599" s="42"/>
      <c r="B1599" s="140"/>
      <c r="C1599" s="42"/>
      <c r="D1599" s="44"/>
      <c r="E1599" s="45"/>
      <c r="F1599" s="42"/>
      <c r="G1599" s="46"/>
      <c r="H1599" s="44"/>
    </row>
    <row r="1600" ht="15.75" customHeight="1">
      <c r="A1600" s="48" t="s">
        <v>476</v>
      </c>
      <c r="B1600" s="48" t="s">
        <v>477</v>
      </c>
      <c r="C1600" s="48" t="s">
        <v>478</v>
      </c>
      <c r="D1600" s="49" t="s">
        <v>564</v>
      </c>
      <c r="E1600" s="50" t="s">
        <v>10</v>
      </c>
      <c r="F1600" s="48" t="s">
        <v>480</v>
      </c>
      <c r="G1600" s="51" t="s">
        <v>481</v>
      </c>
      <c r="H1600" s="49" t="s">
        <v>565</v>
      </c>
    </row>
    <row r="1601" ht="15.75" customHeight="1">
      <c r="A1601" s="53">
        <v>1.0</v>
      </c>
      <c r="B1601" s="55" t="s">
        <v>395</v>
      </c>
      <c r="C1601" s="55" t="str">
        <f>+IF(ISERROR(VLOOKUP($B1601,Insumos!$C:$G,3,FALSE)),"",VLOOKUP($B1601,Insumos!$C:$G,3,FALSE))</f>
        <v>UNIDAD</v>
      </c>
      <c r="D1601" s="56">
        <f>+IF(ISERROR(VLOOKUP($B1601,Insumos!$C:$G,2,FALSE)),"",VLOOKUP($B1601,Insumos!$C:$G,2,FALSE))</f>
        <v>482</v>
      </c>
      <c r="E1601" s="57">
        <f>+IF(ISERROR(VLOOKUP($B1601,Insumos!$C:$G,5,FALSE)),"",VLOOKUP($B1601,Insumos!$C:$G,5,FALSE))</f>
        <v>1</v>
      </c>
      <c r="F1601" s="55" t="str">
        <f>+IF(ISERROR(VLOOKUP($B1601,Insumos!$C:$G,4,FALSE)),"",VLOOKUP($B1601,Insumos!$C:$G,4,FALSE))</f>
        <v>UNIDAD</v>
      </c>
      <c r="G1601" s="141">
        <v>1.0</v>
      </c>
      <c r="H1601" s="56">
        <f t="shared" ref="H1601:H1615" si="66">IF(ISERROR(ROUND(+D1601/E1601*G1601,2)),0,ROUND(+D1601/E1601*G1601,2))</f>
        <v>482</v>
      </c>
    </row>
    <row r="1602" ht="15.75" customHeight="1">
      <c r="A1602" s="53">
        <v>2.0</v>
      </c>
      <c r="B1602" s="55" t="s">
        <v>17</v>
      </c>
      <c r="C1602" s="55" t="str">
        <f>+IF(ISERROR(VLOOKUP($B1602,Insumos!$C:$G,3,FALSE)),"",VLOOKUP($B1602,Insumos!$C:$G,3,FALSE))</f>
        <v>GRAMOS</v>
      </c>
      <c r="D1602" s="56">
        <f>+IF(ISERROR(VLOOKUP($B1602,Insumos!$C:$G,2,FALSE)),"",VLOOKUP($B1602,Insumos!$C:$G,2,FALSE))</f>
        <v>7210</v>
      </c>
      <c r="E1602" s="57">
        <f>+IF(ISERROR(VLOOKUP($B1602,Insumos!$C:$G,5,FALSE)),"",VLOOKUP($B1602,Insumos!$C:$G,5,FALSE))</f>
        <v>1000</v>
      </c>
      <c r="F1602" s="55" t="str">
        <f>+IF(ISERROR(VLOOKUP($B1602,Insumos!$C:$G,4,FALSE)),"",VLOOKUP($B1602,Insumos!$C:$G,4,FALSE))</f>
        <v>GRAMOS</v>
      </c>
      <c r="G1602" s="141">
        <v>50.0</v>
      </c>
      <c r="H1602" s="56">
        <f t="shared" si="66"/>
        <v>360.5</v>
      </c>
    </row>
    <row r="1603" ht="15.75" customHeight="1">
      <c r="A1603" s="53">
        <v>3.0</v>
      </c>
      <c r="B1603" s="55" t="s">
        <v>384</v>
      </c>
      <c r="C1603" s="55" t="str">
        <f>+IF(ISERROR(VLOOKUP($B1603,Insumos!$C:$G,3,FALSE)),"",VLOOKUP($B1603,Insumos!$C:$G,3,FALSE))</f>
        <v>GRAMOS</v>
      </c>
      <c r="D1603" s="56">
        <f>+IF(ISERROR(VLOOKUP($B1603,Insumos!$C:$G,2,FALSE)),"",VLOOKUP($B1603,Insumos!$C:$G,2,FALSE))</f>
        <v>6521</v>
      </c>
      <c r="E1603" s="57">
        <f>+IF(ISERROR(VLOOKUP($B1603,Insumos!$C:$G,5,FALSE)),"",VLOOKUP($B1603,Insumos!$C:$G,5,FALSE))</f>
        <v>1000</v>
      </c>
      <c r="F1603" s="55" t="str">
        <f>+IF(ISERROR(VLOOKUP($B1603,Insumos!$C:$G,4,FALSE)),"",VLOOKUP($B1603,Insumos!$C:$G,4,FALSE))</f>
        <v>GRAMOS</v>
      </c>
      <c r="G1603" s="141">
        <v>30.0</v>
      </c>
      <c r="H1603" s="56">
        <f t="shared" si="66"/>
        <v>195.63</v>
      </c>
    </row>
    <row r="1604" ht="15.75" customHeight="1">
      <c r="A1604" s="53">
        <v>4.0</v>
      </c>
      <c r="B1604" s="55" t="s">
        <v>393</v>
      </c>
      <c r="C1604" s="55" t="str">
        <f>+IF(ISERROR(VLOOKUP($B1604,Insumos!$C:$G,3,FALSE)),"",VLOOKUP($B1604,Insumos!$C:$G,3,FALSE))</f>
        <v>GRAMOS</v>
      </c>
      <c r="D1604" s="56">
        <f>+IF(ISERROR(VLOOKUP($B1604,Insumos!$C:$G,2,FALSE)),"",VLOOKUP($B1604,Insumos!$C:$G,2,FALSE))</f>
        <v>9244</v>
      </c>
      <c r="E1604" s="57">
        <f>+IF(ISERROR(VLOOKUP($B1604,Insumos!$C:$G,5,FALSE)),"",VLOOKUP($B1604,Insumos!$C:$G,5,FALSE))</f>
        <v>1000</v>
      </c>
      <c r="F1604" s="55" t="str">
        <f>+IF(ISERROR(VLOOKUP($B1604,Insumos!$C:$G,4,FALSE)),"",VLOOKUP($B1604,Insumos!$C:$G,4,FALSE))</f>
        <v>GRAMOS</v>
      </c>
      <c r="G1604" s="141">
        <v>15.0</v>
      </c>
      <c r="H1604" s="56">
        <f t="shared" si="66"/>
        <v>138.66</v>
      </c>
    </row>
    <row r="1605" ht="15.75" customHeight="1">
      <c r="A1605" s="53">
        <v>5.0</v>
      </c>
      <c r="B1605" s="55" t="s">
        <v>149</v>
      </c>
      <c r="C1605" s="55" t="str">
        <f>+IF(ISERROR(VLOOKUP($B1605,Insumos!$C:$G,3,FALSE)),"",VLOOKUP($B1605,Insumos!$C:$G,3,FALSE))</f>
        <v>GRAMOS</v>
      </c>
      <c r="D1605" s="56">
        <f>+IF(ISERROR(VLOOKUP($B1605,Insumos!$C:$G,2,FALSE)),"",VLOOKUP($B1605,Insumos!$C:$G,2,FALSE))</f>
        <v>2521</v>
      </c>
      <c r="E1605" s="57">
        <f>+IF(ISERROR(VLOOKUP($B1605,Insumos!$C:$G,5,FALSE)),"",VLOOKUP($B1605,Insumos!$C:$G,5,FALSE))</f>
        <v>850</v>
      </c>
      <c r="F1605" s="55" t="str">
        <f>+IF(ISERROR(VLOOKUP($B1605,Insumos!$C:$G,4,FALSE)),"",VLOOKUP($B1605,Insumos!$C:$G,4,FALSE))</f>
        <v>GRAMOS</v>
      </c>
      <c r="G1605" s="141">
        <v>80.0</v>
      </c>
      <c r="H1605" s="56">
        <f t="shared" si="66"/>
        <v>237.27</v>
      </c>
    </row>
    <row r="1606" ht="15.75" customHeight="1">
      <c r="A1606" s="53">
        <v>6.0</v>
      </c>
      <c r="B1606" s="467" t="s">
        <v>370</v>
      </c>
      <c r="C1606" s="55" t="str">
        <f>+IF(ISERROR(VLOOKUP($B1606,Insumos!$C:$G,3,FALSE)),"",VLOOKUP($B1606,Insumos!$C:$G,3,FALSE))</f>
        <v>PORCION</v>
      </c>
      <c r="D1606" s="56">
        <f>+IF(ISERROR(VLOOKUP($B1606,Insumos!$C:$G,2,FALSE)),"",VLOOKUP($B1606,Insumos!$C:$G,2,FALSE))</f>
        <v>1793.34</v>
      </c>
      <c r="E1606" s="57">
        <f>+IF(ISERROR(VLOOKUP($B1606,Insumos!$C:$G,5,FALSE)),"",VLOOKUP($B1606,Insumos!$C:$G,5,FALSE))</f>
        <v>4</v>
      </c>
      <c r="F1606" s="55" t="str">
        <f>+IF(ISERROR(VLOOKUP($B1606,Insumos!$C:$G,4,FALSE)),"",VLOOKUP($B1606,Insumos!$C:$G,4,FALSE))</f>
        <v>PORCION</v>
      </c>
      <c r="G1606" s="141">
        <v>1.0</v>
      </c>
      <c r="H1606" s="56">
        <f t="shared" si="66"/>
        <v>448.34</v>
      </c>
    </row>
    <row r="1607" ht="15.75" customHeight="1">
      <c r="A1607" s="53">
        <v>7.0</v>
      </c>
      <c r="B1607" s="195" t="s">
        <v>363</v>
      </c>
      <c r="C1607" s="195" t="str">
        <f>+IF(ISERROR(VLOOKUP($B1607,Insumos!$C:$G,3,FALSE)),"",VLOOKUP($B1607,Insumos!$C:$G,3,FALSE))</f>
        <v>PORCION</v>
      </c>
      <c r="D1607" s="196">
        <f>+IF(ISERROR(VLOOKUP($B1607,Insumos!$C:$G,2,FALSE)),"",VLOOKUP($B1607,Insumos!$C:$G,2,FALSE))</f>
        <v>93080.62</v>
      </c>
      <c r="E1607" s="197">
        <f>+IF(ISERROR(VLOOKUP($B1607,Insumos!$C:$G,5,FALSE)),"",VLOOKUP($B1607,Insumos!$C:$G,5,FALSE))</f>
        <v>50</v>
      </c>
      <c r="F1607" s="195" t="str">
        <f>+IF(ISERROR(VLOOKUP($B1607,Insumos!$C:$G,4,FALSE)),"",VLOOKUP($B1607,Insumos!$C:$G,4,FALSE))</f>
        <v>PORCION</v>
      </c>
      <c r="G1607" s="225">
        <v>1.0</v>
      </c>
      <c r="H1607" s="196">
        <f t="shared" si="66"/>
        <v>1861.61</v>
      </c>
    </row>
    <row r="1608" ht="15.75" customHeight="1">
      <c r="A1608" s="53">
        <v>8.0</v>
      </c>
      <c r="B1608" s="195" t="s">
        <v>361</v>
      </c>
      <c r="C1608" s="195" t="str">
        <f>+IF(ISERROR(VLOOKUP($B1608,Insumos!$C:$G,3,FALSE)),"",VLOOKUP($B1608,Insumos!$C:$G,3,FALSE))</f>
        <v>PORCION</v>
      </c>
      <c r="D1608" s="196">
        <f>+IF(ISERROR(VLOOKUP($B1608,Insumos!$C:$G,2,FALSE)),"",VLOOKUP($B1608,Insumos!$C:$G,2,FALSE))</f>
        <v>45140.62</v>
      </c>
      <c r="E1608" s="197">
        <f>+IF(ISERROR(VLOOKUP($B1608,Insumos!$C:$G,5,FALSE)),"",VLOOKUP($B1608,Insumos!$C:$G,5,FALSE))</f>
        <v>55</v>
      </c>
      <c r="F1608" s="195" t="str">
        <f>+IF(ISERROR(VLOOKUP($B1608,Insumos!$C:$G,4,FALSE)),"",VLOOKUP($B1608,Insumos!$C:$G,4,FALSE))</f>
        <v>PORCION</v>
      </c>
      <c r="G1608" s="470"/>
      <c r="H1608" s="196">
        <f t="shared" si="66"/>
        <v>0</v>
      </c>
    </row>
    <row r="1609" ht="15.75" customHeight="1">
      <c r="A1609" s="53">
        <v>9.0</v>
      </c>
      <c r="B1609" s="55" t="s">
        <v>401</v>
      </c>
      <c r="C1609" s="55" t="str">
        <f>+IF(ISERROR(VLOOKUP($B1609,Insumos!$C:$G,3,FALSE)),"",VLOOKUP($B1609,Insumos!$C:$G,3,FALSE))</f>
        <v>UNIDAD</v>
      </c>
      <c r="D1609" s="56">
        <f>+IF(ISERROR(VLOOKUP($B1609,Insumos!$C:$G,2,FALSE)),"",VLOOKUP($B1609,Insumos!$C:$G,2,FALSE))</f>
        <v>30</v>
      </c>
      <c r="E1609" s="57">
        <f>+IF(ISERROR(VLOOKUP($B1609,Insumos!$C:$G,5,FALSE)),"",VLOOKUP($B1609,Insumos!$C:$G,5,FALSE))</f>
        <v>1</v>
      </c>
      <c r="F1609" s="55" t="str">
        <f>+IF(ISERROR(VLOOKUP($B1609,Insumos!$C:$G,4,FALSE)),"",VLOOKUP($B1609,Insumos!$C:$G,4,FALSE))</f>
        <v>UNIDAD</v>
      </c>
      <c r="G1609" s="141">
        <v>1.0</v>
      </c>
      <c r="H1609" s="56">
        <f t="shared" si="66"/>
        <v>30</v>
      </c>
    </row>
    <row r="1610" ht="15.75" customHeight="1">
      <c r="A1610" s="53">
        <v>10.0</v>
      </c>
      <c r="B1610" s="55" t="s">
        <v>400</v>
      </c>
      <c r="C1610" s="55" t="str">
        <f>+IF(ISERROR(VLOOKUP($B1610,Insumos!$C:$G,3,FALSE)),"",VLOOKUP($B1610,Insumos!$C:$G,3,FALSE))</f>
        <v>UNIDAD</v>
      </c>
      <c r="D1610" s="56">
        <f>+IF(ISERROR(VLOOKUP($B1610,Insumos!$C:$G,2,FALSE)),"",VLOOKUP($B1610,Insumos!$C:$G,2,FALSE))</f>
        <v>330</v>
      </c>
      <c r="E1610" s="57">
        <f>+IF(ISERROR(VLOOKUP($B1610,Insumos!$C:$G,5,FALSE)),"",VLOOKUP($B1610,Insumos!$C:$G,5,FALSE))</f>
        <v>1</v>
      </c>
      <c r="F1610" s="55" t="str">
        <f>+IF(ISERROR(VLOOKUP($B1610,Insumos!$C:$G,4,FALSE)),"",VLOOKUP($B1610,Insumos!$C:$G,4,FALSE))</f>
        <v>UNIDAD</v>
      </c>
      <c r="G1610" s="141">
        <v>1.0</v>
      </c>
      <c r="H1610" s="56">
        <f t="shared" si="66"/>
        <v>330</v>
      </c>
    </row>
    <row r="1611" ht="15.75" customHeight="1">
      <c r="A1611" s="53">
        <v>11.0</v>
      </c>
      <c r="B1611" s="55" t="s">
        <v>435</v>
      </c>
      <c r="C1611" s="55" t="str">
        <f>+IF(ISERROR(VLOOKUP($B1611,Insumos!$C:$G,3,FALSE)),"",VLOOKUP($B1611,Insumos!$C:$G,3,FALSE))</f>
        <v>UNIDAD</v>
      </c>
      <c r="D1611" s="56">
        <f>+IF(ISERROR(VLOOKUP($B1611,Insumos!$C:$G,2,FALSE)),"",VLOOKUP($B1611,Insumos!$C:$G,2,FALSE))</f>
        <v>93</v>
      </c>
      <c r="E1611" s="57">
        <f>+IF(ISERROR(VLOOKUP($B1611,Insumos!$C:$G,5,FALSE)),"",VLOOKUP($B1611,Insumos!$C:$G,5,FALSE))</f>
        <v>1</v>
      </c>
      <c r="F1611" s="55" t="str">
        <f>+IF(ISERROR(VLOOKUP($B1611,Insumos!$C:$G,4,FALSE)),"",VLOOKUP($B1611,Insumos!$C:$G,4,FALSE))</f>
        <v>UNIDAD</v>
      </c>
      <c r="G1611" s="141">
        <v>1.0</v>
      </c>
      <c r="H1611" s="56">
        <f t="shared" si="66"/>
        <v>93</v>
      </c>
    </row>
    <row r="1612" ht="15.75" customHeight="1">
      <c r="A1612" s="53">
        <v>12.0</v>
      </c>
      <c r="B1612" s="55" t="s">
        <v>436</v>
      </c>
      <c r="C1612" s="55" t="str">
        <f>+IF(ISERROR(VLOOKUP($B1612,Insumos!$C:$G,3,FALSE)),"",VLOOKUP($B1612,Insumos!$C:$G,3,FALSE))</f>
        <v>UNIDAD</v>
      </c>
      <c r="D1612" s="56">
        <f>+IF(ISERROR(VLOOKUP($B1612,Insumos!$C:$G,2,FALSE)),"",VLOOKUP($B1612,Insumos!$C:$G,2,FALSE))</f>
        <v>44</v>
      </c>
      <c r="E1612" s="57">
        <f>+IF(ISERROR(VLOOKUP($B1612,Insumos!$C:$G,5,FALSE)),"",VLOOKUP($B1612,Insumos!$C:$G,5,FALSE))</f>
        <v>1</v>
      </c>
      <c r="F1612" s="55" t="str">
        <f>+IF(ISERROR(VLOOKUP($B1612,Insumos!$C:$G,4,FALSE)),"",VLOOKUP($B1612,Insumos!$C:$G,4,FALSE))</f>
        <v>UNIDAD</v>
      </c>
      <c r="G1612" s="141">
        <v>1.0</v>
      </c>
      <c r="H1612" s="56">
        <f t="shared" si="66"/>
        <v>44</v>
      </c>
    </row>
    <row r="1613" ht="15.75" customHeight="1">
      <c r="A1613" s="53">
        <v>13.0</v>
      </c>
      <c r="B1613" s="55" t="s">
        <v>315</v>
      </c>
      <c r="C1613" s="55" t="str">
        <f>+IF(ISERROR(VLOOKUP($B1613,Insumos!$C:$G,3,FALSE)),"",VLOOKUP($B1613,Insumos!$C:$G,3,FALSE))</f>
        <v>UNIDAD</v>
      </c>
      <c r="D1613" s="56">
        <f>+IF(ISERROR(VLOOKUP($B1613,Insumos!$C:$G,2,FALSE)),"",VLOOKUP($B1613,Insumos!$C:$G,2,FALSE))</f>
        <v>170</v>
      </c>
      <c r="E1613" s="57">
        <f>+IF(ISERROR(VLOOKUP($B1613,Insumos!$C:$G,5,FALSE)),"",VLOOKUP($B1613,Insumos!$C:$G,5,FALSE))</f>
        <v>1</v>
      </c>
      <c r="F1613" s="55" t="str">
        <f>+IF(ISERROR(VLOOKUP($B1613,Insumos!$C:$G,4,FALSE)),"",VLOOKUP($B1613,Insumos!$C:$G,4,FALSE))</f>
        <v>UNIDAD</v>
      </c>
      <c r="G1613" s="141">
        <v>1.0</v>
      </c>
      <c r="H1613" s="56">
        <f t="shared" si="66"/>
        <v>170</v>
      </c>
    </row>
    <row r="1614" ht="15.75" customHeight="1">
      <c r="A1614" s="53">
        <v>14.0</v>
      </c>
      <c r="B1614" s="55" t="s">
        <v>410</v>
      </c>
      <c r="C1614" s="55" t="str">
        <f>+IF(ISERROR(VLOOKUP($B1614,Insumos!$C:$G,3,FALSE)),"",VLOOKUP($B1614,Insumos!$C:$G,3,FALSE))</f>
        <v>UNIDAD</v>
      </c>
      <c r="D1614" s="56">
        <f>+IF(ISERROR(VLOOKUP($B1614,Insumos!$C:$G,2,FALSE)),"",VLOOKUP($B1614,Insumos!$C:$G,2,FALSE))</f>
        <v>25</v>
      </c>
      <c r="E1614" s="57">
        <f>+IF(ISERROR(VLOOKUP($B1614,Insumos!$C:$G,5,FALSE)),"",VLOOKUP($B1614,Insumos!$C:$G,5,FALSE))</f>
        <v>1</v>
      </c>
      <c r="F1614" s="55" t="str">
        <f>+IF(ISERROR(VLOOKUP($B1614,Insumos!$C:$G,4,FALSE)),"",VLOOKUP($B1614,Insumos!$C:$G,4,FALSE))</f>
        <v>UNIDAD</v>
      </c>
      <c r="G1614" s="141">
        <v>2.0</v>
      </c>
      <c r="H1614" s="56">
        <f t="shared" si="66"/>
        <v>50</v>
      </c>
    </row>
    <row r="1615" ht="15.75" customHeight="1">
      <c r="A1615" s="53">
        <v>15.0</v>
      </c>
      <c r="B1615" s="55"/>
      <c r="C1615" s="55" t="str">
        <f>+IF(ISERROR(VLOOKUP($B1615,Insumos!$C:$G,3,FALSE)),"",VLOOKUP($B1615,Insumos!$C:$G,3,FALSE))</f>
        <v/>
      </c>
      <c r="D1615" s="56" t="str">
        <f>+IF(ISERROR(VLOOKUP($B1615,Insumos!$C:$G,2,FALSE)),"",VLOOKUP($B1615,Insumos!$C:$G,2,FALSE))</f>
        <v/>
      </c>
      <c r="E1615" s="57" t="str">
        <f>+IF(ISERROR(VLOOKUP($B1615,Insumos!$C:$G,5,FALSE)),"",VLOOKUP($B1615,Insumos!$C:$G,5,FALSE))</f>
        <v/>
      </c>
      <c r="F1615" s="55" t="str">
        <f>+IF(ISERROR(VLOOKUP($B1615,Insumos!$C:$G,4,FALSE)),"",VLOOKUP($B1615,Insumos!$C:$G,4,FALSE))</f>
        <v/>
      </c>
      <c r="G1615" s="147"/>
      <c r="H1615" s="56">
        <f t="shared" si="66"/>
        <v>0</v>
      </c>
    </row>
    <row r="1616" ht="15.75" customHeight="1">
      <c r="A1616" s="42"/>
      <c r="B1616" s="140"/>
      <c r="C1616" s="41"/>
      <c r="D1616" s="44"/>
      <c r="E1616" s="45"/>
      <c r="F1616" s="41"/>
      <c r="G1616" s="67" t="s">
        <v>566</v>
      </c>
      <c r="H1616" s="68">
        <f>+SUM(H1601:H1615)</f>
        <v>4441.01</v>
      </c>
    </row>
    <row r="1617" ht="15.75" customHeight="1">
      <c r="A1617" s="42"/>
      <c r="B1617" s="140"/>
      <c r="C1617" s="41"/>
      <c r="D1617" s="44"/>
      <c r="E1617" s="45"/>
      <c r="F1617" s="41"/>
      <c r="G1617" s="67" t="s">
        <v>569</v>
      </c>
      <c r="H1617" s="142">
        <f>+H1616/10</f>
        <v>444.101</v>
      </c>
    </row>
    <row r="1618" ht="15.75" customHeight="1">
      <c r="A1618" s="42"/>
      <c r="B1618" s="140"/>
      <c r="C1618" s="41"/>
      <c r="D1618" s="44"/>
      <c r="E1618" s="45"/>
      <c r="F1618" s="41"/>
      <c r="G1618" s="67" t="s">
        <v>570</v>
      </c>
      <c r="H1618" s="143">
        <f>(H1616+H1617)*1.19</f>
        <v>5813.28209</v>
      </c>
    </row>
    <row r="1619" ht="15.75" customHeight="1">
      <c r="A1619" s="42"/>
      <c r="B1619" s="140"/>
      <c r="C1619" s="41"/>
      <c r="D1619" s="44"/>
      <c r="E1619" s="45"/>
      <c r="F1619" s="41"/>
      <c r="G1619" s="67" t="s">
        <v>571</v>
      </c>
      <c r="H1619" s="144">
        <f>+H1618/H1620</f>
        <v>0.3707450313</v>
      </c>
    </row>
    <row r="1620" ht="15.75" customHeight="1">
      <c r="A1620" s="42"/>
      <c r="B1620" s="140"/>
      <c r="C1620" s="41"/>
      <c r="D1620" s="44"/>
      <c r="E1620" s="45"/>
      <c r="F1620" s="41"/>
      <c r="G1620" s="67" t="s">
        <v>572</v>
      </c>
      <c r="H1620" s="145">
        <f>SUM(13990+1690)</f>
        <v>15680</v>
      </c>
    </row>
    <row r="1621" ht="15.75" customHeight="1">
      <c r="B1621" s="473"/>
    </row>
    <row r="1622" ht="15.75" customHeight="1">
      <c r="B1622" s="473"/>
    </row>
    <row r="1623" ht="15.75" customHeight="1">
      <c r="A1623" s="138" t="s">
        <v>562</v>
      </c>
      <c r="B1623" s="139" t="s">
        <v>1217</v>
      </c>
      <c r="C1623" s="34"/>
      <c r="D1623" s="35"/>
      <c r="E1623" s="36"/>
      <c r="F1623" s="37"/>
      <c r="G1623" s="38"/>
      <c r="H1623" s="35"/>
    </row>
    <row r="1624" ht="15.75" customHeight="1">
      <c r="A1624" s="42"/>
      <c r="B1624" s="140"/>
      <c r="C1624" s="42"/>
      <c r="D1624" s="44"/>
      <c r="E1624" s="45"/>
      <c r="F1624" s="42"/>
      <c r="G1624" s="46"/>
      <c r="H1624" s="44"/>
    </row>
    <row r="1625" ht="15.75" customHeight="1">
      <c r="A1625" s="48" t="s">
        <v>476</v>
      </c>
      <c r="B1625" s="48" t="s">
        <v>477</v>
      </c>
      <c r="C1625" s="48" t="s">
        <v>478</v>
      </c>
      <c r="D1625" s="49" t="s">
        <v>564</v>
      </c>
      <c r="E1625" s="50" t="s">
        <v>10</v>
      </c>
      <c r="F1625" s="48" t="s">
        <v>480</v>
      </c>
      <c r="G1625" s="51" t="s">
        <v>481</v>
      </c>
      <c r="H1625" s="49" t="s">
        <v>565</v>
      </c>
    </row>
    <row r="1626" ht="15.75" customHeight="1">
      <c r="A1626" s="53">
        <v>1.0</v>
      </c>
      <c r="B1626" s="55" t="s">
        <v>395</v>
      </c>
      <c r="C1626" s="55" t="str">
        <f>+IF(ISERROR(VLOOKUP($B1626,Insumos!$C:$G,3,FALSE)),"",VLOOKUP($B1626,Insumos!$C:$G,3,FALSE))</f>
        <v>UNIDAD</v>
      </c>
      <c r="D1626" s="56">
        <f>+IF(ISERROR(VLOOKUP($B1626,Insumos!$C:$G,2,FALSE)),"",VLOOKUP($B1626,Insumos!$C:$G,2,FALSE))</f>
        <v>482</v>
      </c>
      <c r="E1626" s="57">
        <f>+IF(ISERROR(VLOOKUP($B1626,Insumos!$C:$G,5,FALSE)),"",VLOOKUP($B1626,Insumos!$C:$G,5,FALSE))</f>
        <v>1</v>
      </c>
      <c r="F1626" s="55" t="str">
        <f>+IF(ISERROR(VLOOKUP($B1626,Insumos!$C:$G,4,FALSE)),"",VLOOKUP($B1626,Insumos!$C:$G,4,FALSE))</f>
        <v>UNIDAD</v>
      </c>
      <c r="G1626" s="141">
        <v>1.0</v>
      </c>
      <c r="H1626" s="56">
        <f t="shared" ref="H1626:H1640" si="67">IF(ISERROR(ROUND(+D1626/E1626*G1626,2)),0,ROUND(+D1626/E1626*G1626,2))</f>
        <v>482</v>
      </c>
    </row>
    <row r="1627" ht="15.75" customHeight="1">
      <c r="A1627" s="53">
        <v>2.0</v>
      </c>
      <c r="B1627" s="55" t="s">
        <v>17</v>
      </c>
      <c r="C1627" s="55" t="str">
        <f>+IF(ISERROR(VLOOKUP($B1627,Insumos!$C:$G,3,FALSE)),"",VLOOKUP($B1627,Insumos!$C:$G,3,FALSE))</f>
        <v>GRAMOS</v>
      </c>
      <c r="D1627" s="56">
        <f>+IF(ISERROR(VLOOKUP($B1627,Insumos!$C:$G,2,FALSE)),"",VLOOKUP($B1627,Insumos!$C:$G,2,FALSE))</f>
        <v>7210</v>
      </c>
      <c r="E1627" s="57">
        <f>+IF(ISERROR(VLOOKUP($B1627,Insumos!$C:$G,5,FALSE)),"",VLOOKUP($B1627,Insumos!$C:$G,5,FALSE))</f>
        <v>1000</v>
      </c>
      <c r="F1627" s="55" t="str">
        <f>+IF(ISERROR(VLOOKUP($B1627,Insumos!$C:$G,4,FALSE)),"",VLOOKUP($B1627,Insumos!$C:$G,4,FALSE))</f>
        <v>GRAMOS</v>
      </c>
      <c r="G1627" s="141">
        <v>50.0</v>
      </c>
      <c r="H1627" s="56">
        <f t="shared" si="67"/>
        <v>360.5</v>
      </c>
    </row>
    <row r="1628" ht="15.75" customHeight="1">
      <c r="A1628" s="53">
        <v>3.0</v>
      </c>
      <c r="B1628" s="55" t="s">
        <v>384</v>
      </c>
      <c r="C1628" s="55" t="str">
        <f>+IF(ISERROR(VLOOKUP($B1628,Insumos!$C:$G,3,FALSE)),"",VLOOKUP($B1628,Insumos!$C:$G,3,FALSE))</f>
        <v>GRAMOS</v>
      </c>
      <c r="D1628" s="56">
        <f>+IF(ISERROR(VLOOKUP($B1628,Insumos!$C:$G,2,FALSE)),"",VLOOKUP($B1628,Insumos!$C:$G,2,FALSE))</f>
        <v>6521</v>
      </c>
      <c r="E1628" s="57">
        <f>+IF(ISERROR(VLOOKUP($B1628,Insumos!$C:$G,5,FALSE)),"",VLOOKUP($B1628,Insumos!$C:$G,5,FALSE))</f>
        <v>1000</v>
      </c>
      <c r="F1628" s="55" t="str">
        <f>+IF(ISERROR(VLOOKUP($B1628,Insumos!$C:$G,4,FALSE)),"",VLOOKUP($B1628,Insumos!$C:$G,4,FALSE))</f>
        <v>GRAMOS</v>
      </c>
      <c r="G1628" s="141">
        <v>30.0</v>
      </c>
      <c r="H1628" s="56">
        <f t="shared" si="67"/>
        <v>195.63</v>
      </c>
    </row>
    <row r="1629" ht="15.75" customHeight="1">
      <c r="A1629" s="53">
        <v>4.0</v>
      </c>
      <c r="B1629" s="55" t="s">
        <v>393</v>
      </c>
      <c r="C1629" s="55" t="str">
        <f>+IF(ISERROR(VLOOKUP($B1629,Insumos!$C:$G,3,FALSE)),"",VLOOKUP($B1629,Insumos!$C:$G,3,FALSE))</f>
        <v>GRAMOS</v>
      </c>
      <c r="D1629" s="56">
        <f>+IF(ISERROR(VLOOKUP($B1629,Insumos!$C:$G,2,FALSE)),"",VLOOKUP($B1629,Insumos!$C:$G,2,FALSE))</f>
        <v>9244</v>
      </c>
      <c r="E1629" s="57">
        <f>+IF(ISERROR(VLOOKUP($B1629,Insumos!$C:$G,5,FALSE)),"",VLOOKUP($B1629,Insumos!$C:$G,5,FALSE))</f>
        <v>1000</v>
      </c>
      <c r="F1629" s="55" t="str">
        <f>+IF(ISERROR(VLOOKUP($B1629,Insumos!$C:$G,4,FALSE)),"",VLOOKUP($B1629,Insumos!$C:$G,4,FALSE))</f>
        <v>GRAMOS</v>
      </c>
      <c r="G1629" s="141">
        <v>15.0</v>
      </c>
      <c r="H1629" s="56">
        <f t="shared" si="67"/>
        <v>138.66</v>
      </c>
    </row>
    <row r="1630" ht="15.75" customHeight="1">
      <c r="A1630" s="53">
        <v>5.0</v>
      </c>
      <c r="B1630" s="55" t="s">
        <v>149</v>
      </c>
      <c r="C1630" s="55" t="str">
        <f>+IF(ISERROR(VLOOKUP($B1630,Insumos!$C:$G,3,FALSE)),"",VLOOKUP($B1630,Insumos!$C:$G,3,FALSE))</f>
        <v>GRAMOS</v>
      </c>
      <c r="D1630" s="56">
        <f>+IF(ISERROR(VLOOKUP($B1630,Insumos!$C:$G,2,FALSE)),"",VLOOKUP($B1630,Insumos!$C:$G,2,FALSE))</f>
        <v>2521</v>
      </c>
      <c r="E1630" s="57">
        <f>+IF(ISERROR(VLOOKUP($B1630,Insumos!$C:$G,5,FALSE)),"",VLOOKUP($B1630,Insumos!$C:$G,5,FALSE))</f>
        <v>850</v>
      </c>
      <c r="F1630" s="55" t="str">
        <f>+IF(ISERROR(VLOOKUP($B1630,Insumos!$C:$G,4,FALSE)),"",VLOOKUP($B1630,Insumos!$C:$G,4,FALSE))</f>
        <v>GRAMOS</v>
      </c>
      <c r="G1630" s="141">
        <v>80.0</v>
      </c>
      <c r="H1630" s="56">
        <f t="shared" si="67"/>
        <v>237.27</v>
      </c>
    </row>
    <row r="1631" ht="15.75" customHeight="1">
      <c r="A1631" s="53">
        <v>6.0</v>
      </c>
      <c r="B1631" s="467" t="s">
        <v>372</v>
      </c>
      <c r="C1631" s="55" t="str">
        <f>+IF(ISERROR(VLOOKUP($B1631,Insumos!$C:$G,3,FALSE)),"",VLOOKUP($B1631,Insumos!$C:$G,3,FALSE))</f>
        <v>PORCION</v>
      </c>
      <c r="D1631" s="56">
        <f>+IF(ISERROR(VLOOKUP($B1631,Insumos!$C:$G,2,FALSE)),"",VLOOKUP($B1631,Insumos!$C:$G,2,FALSE))</f>
        <v>376.57</v>
      </c>
      <c r="E1631" s="57">
        <f>+IF(ISERROR(VLOOKUP($B1631,Insumos!$C:$G,5,FALSE)),"",VLOOKUP($B1631,Insumos!$C:$G,5,FALSE))</f>
        <v>1</v>
      </c>
      <c r="F1631" s="55" t="str">
        <f>+IF(ISERROR(VLOOKUP($B1631,Insumos!$C:$G,4,FALSE)),"",VLOOKUP($B1631,Insumos!$C:$G,4,FALSE))</f>
        <v>PORCION</v>
      </c>
      <c r="G1631" s="141">
        <v>1.0</v>
      </c>
      <c r="H1631" s="56">
        <f t="shared" si="67"/>
        <v>376.57</v>
      </c>
    </row>
    <row r="1632" ht="15.75" customHeight="1">
      <c r="A1632" s="53">
        <v>7.0</v>
      </c>
      <c r="B1632" s="195" t="s">
        <v>363</v>
      </c>
      <c r="C1632" s="195" t="str">
        <f>+IF(ISERROR(VLOOKUP($B1632,Insumos!$C:$G,3,FALSE)),"",VLOOKUP($B1632,Insumos!$C:$G,3,FALSE))</f>
        <v>PORCION</v>
      </c>
      <c r="D1632" s="196">
        <f>+IF(ISERROR(VLOOKUP($B1632,Insumos!$C:$G,2,FALSE)),"",VLOOKUP($B1632,Insumos!$C:$G,2,FALSE))</f>
        <v>93080.62</v>
      </c>
      <c r="E1632" s="197">
        <f>+IF(ISERROR(VLOOKUP($B1632,Insumos!$C:$G,5,FALSE)),"",VLOOKUP($B1632,Insumos!$C:$G,5,FALSE))</f>
        <v>50</v>
      </c>
      <c r="F1632" s="195" t="str">
        <f>+IF(ISERROR(VLOOKUP($B1632,Insumos!$C:$G,4,FALSE)),"",VLOOKUP($B1632,Insumos!$C:$G,4,FALSE))</f>
        <v>PORCION</v>
      </c>
      <c r="G1632" s="225">
        <v>1.0</v>
      </c>
      <c r="H1632" s="196">
        <f t="shared" si="67"/>
        <v>1861.61</v>
      </c>
    </row>
    <row r="1633" ht="15.75" customHeight="1">
      <c r="A1633" s="53">
        <v>8.0</v>
      </c>
      <c r="B1633" s="195" t="s">
        <v>361</v>
      </c>
      <c r="C1633" s="195" t="str">
        <f>+IF(ISERROR(VLOOKUP($B1633,Insumos!$C:$G,3,FALSE)),"",VLOOKUP($B1633,Insumos!$C:$G,3,FALSE))</f>
        <v>PORCION</v>
      </c>
      <c r="D1633" s="196">
        <f>+IF(ISERROR(VLOOKUP($B1633,Insumos!$C:$G,2,FALSE)),"",VLOOKUP($B1633,Insumos!$C:$G,2,FALSE))</f>
        <v>45140.62</v>
      </c>
      <c r="E1633" s="197">
        <f>+IF(ISERROR(VLOOKUP($B1633,Insumos!$C:$G,5,FALSE)),"",VLOOKUP($B1633,Insumos!$C:$G,5,FALSE))</f>
        <v>55</v>
      </c>
      <c r="F1633" s="195" t="str">
        <f>+IF(ISERROR(VLOOKUP($B1633,Insumos!$C:$G,4,FALSE)),"",VLOOKUP($B1633,Insumos!$C:$G,4,FALSE))</f>
        <v>PORCION</v>
      </c>
      <c r="G1633" s="470"/>
      <c r="H1633" s="196">
        <f t="shared" si="67"/>
        <v>0</v>
      </c>
    </row>
    <row r="1634" ht="15.75" customHeight="1">
      <c r="A1634" s="53">
        <v>9.0</v>
      </c>
      <c r="B1634" s="55" t="s">
        <v>399</v>
      </c>
      <c r="C1634" s="55" t="str">
        <f>+IF(ISERROR(VLOOKUP($B1634,Insumos!$C:$G,3,FALSE)),"",VLOOKUP($B1634,Insumos!$C:$G,3,FALSE))</f>
        <v>PORCION</v>
      </c>
      <c r="D1634" s="56">
        <f>+IF(ISERROR(VLOOKUP($B1634,Insumos!$C:$G,2,FALSE)),"",VLOOKUP($B1634,Insumos!$C:$G,2,FALSE))</f>
        <v>55.81</v>
      </c>
      <c r="E1634" s="57">
        <f>+IF(ISERROR(VLOOKUP($B1634,Insumos!$C:$G,5,FALSE)),"",VLOOKUP($B1634,Insumos!$C:$G,5,FALSE))</f>
        <v>1</v>
      </c>
      <c r="F1634" s="55" t="str">
        <f>+IF(ISERROR(VLOOKUP($B1634,Insumos!$C:$G,4,FALSE)),"",VLOOKUP($B1634,Insumos!$C:$G,4,FALSE))</f>
        <v>PORCION</v>
      </c>
      <c r="G1634" s="147">
        <v>1.0</v>
      </c>
      <c r="H1634" s="56">
        <f t="shared" si="67"/>
        <v>55.81</v>
      </c>
    </row>
    <row r="1635" ht="15.75" customHeight="1">
      <c r="A1635" s="53">
        <v>10.0</v>
      </c>
      <c r="B1635" s="55" t="s">
        <v>401</v>
      </c>
      <c r="C1635" s="55" t="str">
        <f>+IF(ISERROR(VLOOKUP($B1635,Insumos!$C:$G,3,FALSE)),"",VLOOKUP($B1635,Insumos!$C:$G,3,FALSE))</f>
        <v>UNIDAD</v>
      </c>
      <c r="D1635" s="56">
        <f>+IF(ISERROR(VLOOKUP($B1635,Insumos!$C:$G,2,FALSE)),"",VLOOKUP($B1635,Insumos!$C:$G,2,FALSE))</f>
        <v>30</v>
      </c>
      <c r="E1635" s="57">
        <f>+IF(ISERROR(VLOOKUP($B1635,Insumos!$C:$G,5,FALSE)),"",VLOOKUP($B1635,Insumos!$C:$G,5,FALSE))</f>
        <v>1</v>
      </c>
      <c r="F1635" s="55" t="str">
        <f>+IF(ISERROR(VLOOKUP($B1635,Insumos!$C:$G,4,FALSE)),"",VLOOKUP($B1635,Insumos!$C:$G,4,FALSE))</f>
        <v>UNIDAD</v>
      </c>
      <c r="G1635" s="141">
        <v>1.0</v>
      </c>
      <c r="H1635" s="56">
        <f t="shared" si="67"/>
        <v>30</v>
      </c>
    </row>
    <row r="1636" ht="15.75" customHeight="1">
      <c r="A1636" s="53">
        <v>11.0</v>
      </c>
      <c r="B1636" s="55" t="s">
        <v>400</v>
      </c>
      <c r="C1636" s="55" t="str">
        <f>+IF(ISERROR(VLOOKUP($B1636,Insumos!$C:$G,3,FALSE)),"",VLOOKUP($B1636,Insumos!$C:$G,3,FALSE))</f>
        <v>UNIDAD</v>
      </c>
      <c r="D1636" s="56">
        <f>+IF(ISERROR(VLOOKUP($B1636,Insumos!$C:$G,2,FALSE)),"",VLOOKUP($B1636,Insumos!$C:$G,2,FALSE))</f>
        <v>330</v>
      </c>
      <c r="E1636" s="57">
        <f>+IF(ISERROR(VLOOKUP($B1636,Insumos!$C:$G,5,FALSE)),"",VLOOKUP($B1636,Insumos!$C:$G,5,FALSE))</f>
        <v>1</v>
      </c>
      <c r="F1636" s="55" t="str">
        <f>+IF(ISERROR(VLOOKUP($B1636,Insumos!$C:$G,4,FALSE)),"",VLOOKUP($B1636,Insumos!$C:$G,4,FALSE))</f>
        <v>UNIDAD</v>
      </c>
      <c r="G1636" s="141">
        <v>1.0</v>
      </c>
      <c r="H1636" s="56">
        <f t="shared" si="67"/>
        <v>330</v>
      </c>
    </row>
    <row r="1637" ht="15.75" customHeight="1">
      <c r="A1637" s="53">
        <v>12.0</v>
      </c>
      <c r="B1637" s="55" t="s">
        <v>435</v>
      </c>
      <c r="C1637" s="55" t="str">
        <f>+IF(ISERROR(VLOOKUP($B1637,Insumos!$C:$G,3,FALSE)),"",VLOOKUP($B1637,Insumos!$C:$G,3,FALSE))</f>
        <v>UNIDAD</v>
      </c>
      <c r="D1637" s="56">
        <f>+IF(ISERROR(VLOOKUP($B1637,Insumos!$C:$G,2,FALSE)),"",VLOOKUP($B1637,Insumos!$C:$G,2,FALSE))</f>
        <v>93</v>
      </c>
      <c r="E1637" s="57">
        <f>+IF(ISERROR(VLOOKUP($B1637,Insumos!$C:$G,5,FALSE)),"",VLOOKUP($B1637,Insumos!$C:$G,5,FALSE))</f>
        <v>1</v>
      </c>
      <c r="F1637" s="55" t="str">
        <f>+IF(ISERROR(VLOOKUP($B1637,Insumos!$C:$G,4,FALSE)),"",VLOOKUP($B1637,Insumos!$C:$G,4,FALSE))</f>
        <v>UNIDAD</v>
      </c>
      <c r="G1637" s="141">
        <v>1.0</v>
      </c>
      <c r="H1637" s="56">
        <f t="shared" si="67"/>
        <v>93</v>
      </c>
    </row>
    <row r="1638" ht="15.75" customHeight="1">
      <c r="A1638" s="53">
        <v>13.0</v>
      </c>
      <c r="B1638" s="55" t="s">
        <v>436</v>
      </c>
      <c r="C1638" s="55" t="str">
        <f>+IF(ISERROR(VLOOKUP($B1638,Insumos!$C:$G,3,FALSE)),"",VLOOKUP($B1638,Insumos!$C:$G,3,FALSE))</f>
        <v>UNIDAD</v>
      </c>
      <c r="D1638" s="56">
        <f>+IF(ISERROR(VLOOKUP($B1638,Insumos!$C:$G,2,FALSE)),"",VLOOKUP($B1638,Insumos!$C:$G,2,FALSE))</f>
        <v>44</v>
      </c>
      <c r="E1638" s="57">
        <f>+IF(ISERROR(VLOOKUP($B1638,Insumos!$C:$G,5,FALSE)),"",VLOOKUP($B1638,Insumos!$C:$G,5,FALSE))</f>
        <v>1</v>
      </c>
      <c r="F1638" s="55" t="str">
        <f>+IF(ISERROR(VLOOKUP($B1638,Insumos!$C:$G,4,FALSE)),"",VLOOKUP($B1638,Insumos!$C:$G,4,FALSE))</f>
        <v>UNIDAD</v>
      </c>
      <c r="G1638" s="141">
        <v>1.0</v>
      </c>
      <c r="H1638" s="56">
        <f t="shared" si="67"/>
        <v>44</v>
      </c>
    </row>
    <row r="1639" ht="15.75" customHeight="1">
      <c r="A1639" s="53">
        <v>14.0</v>
      </c>
      <c r="B1639" s="55" t="s">
        <v>315</v>
      </c>
      <c r="C1639" s="55" t="str">
        <f>+IF(ISERROR(VLOOKUP($B1639,Insumos!$C:$G,3,FALSE)),"",VLOOKUP($B1639,Insumos!$C:$G,3,FALSE))</f>
        <v>UNIDAD</v>
      </c>
      <c r="D1639" s="56">
        <f>+IF(ISERROR(VLOOKUP($B1639,Insumos!$C:$G,2,FALSE)),"",VLOOKUP($B1639,Insumos!$C:$G,2,FALSE))</f>
        <v>170</v>
      </c>
      <c r="E1639" s="57">
        <f>+IF(ISERROR(VLOOKUP($B1639,Insumos!$C:$G,5,FALSE)),"",VLOOKUP($B1639,Insumos!$C:$G,5,FALSE))</f>
        <v>1</v>
      </c>
      <c r="F1639" s="55" t="str">
        <f>+IF(ISERROR(VLOOKUP($B1639,Insumos!$C:$G,4,FALSE)),"",VLOOKUP($B1639,Insumos!$C:$G,4,FALSE))</f>
        <v>UNIDAD</v>
      </c>
      <c r="G1639" s="141">
        <v>1.0</v>
      </c>
      <c r="H1639" s="56">
        <f t="shared" si="67"/>
        <v>170</v>
      </c>
    </row>
    <row r="1640" ht="15.75" customHeight="1">
      <c r="A1640" s="53">
        <v>15.0</v>
      </c>
      <c r="B1640" s="55" t="s">
        <v>410</v>
      </c>
      <c r="C1640" s="55" t="str">
        <f>+IF(ISERROR(VLOOKUP($B1640,Insumos!$C:$G,3,FALSE)),"",VLOOKUP($B1640,Insumos!$C:$G,3,FALSE))</f>
        <v>UNIDAD</v>
      </c>
      <c r="D1640" s="56">
        <f>+IF(ISERROR(VLOOKUP($B1640,Insumos!$C:$G,2,FALSE)),"",VLOOKUP($B1640,Insumos!$C:$G,2,FALSE))</f>
        <v>25</v>
      </c>
      <c r="E1640" s="57">
        <f>+IF(ISERROR(VLOOKUP($B1640,Insumos!$C:$G,5,FALSE)),"",VLOOKUP($B1640,Insumos!$C:$G,5,FALSE))</f>
        <v>1</v>
      </c>
      <c r="F1640" s="55" t="str">
        <f>+IF(ISERROR(VLOOKUP($B1640,Insumos!$C:$G,4,FALSE)),"",VLOOKUP($B1640,Insumos!$C:$G,4,FALSE))</f>
        <v>UNIDAD</v>
      </c>
      <c r="G1640" s="141">
        <v>2.0</v>
      </c>
      <c r="H1640" s="56">
        <f t="shared" si="67"/>
        <v>50</v>
      </c>
    </row>
    <row r="1641" ht="15.75" customHeight="1">
      <c r="A1641" s="42"/>
      <c r="B1641" s="140"/>
      <c r="C1641" s="41"/>
      <c r="D1641" s="44"/>
      <c r="E1641" s="45"/>
      <c r="F1641" s="41"/>
      <c r="G1641" s="67" t="s">
        <v>566</v>
      </c>
      <c r="H1641" s="68">
        <f>+SUM(H1626:H1640)</f>
        <v>4425.05</v>
      </c>
    </row>
    <row r="1642" ht="15.75" customHeight="1">
      <c r="A1642" s="42"/>
      <c r="B1642" s="140"/>
      <c r="C1642" s="41"/>
      <c r="D1642" s="44"/>
      <c r="E1642" s="45"/>
      <c r="F1642" s="41"/>
      <c r="G1642" s="67" t="s">
        <v>569</v>
      </c>
      <c r="H1642" s="142">
        <f>+H1641/10</f>
        <v>442.505</v>
      </c>
    </row>
    <row r="1643" ht="15.75" customHeight="1">
      <c r="A1643" s="42"/>
      <c r="B1643" s="140"/>
      <c r="C1643" s="41"/>
      <c r="D1643" s="44"/>
      <c r="E1643" s="45"/>
      <c r="F1643" s="41"/>
      <c r="G1643" s="67" t="s">
        <v>570</v>
      </c>
      <c r="H1643" s="143">
        <f>(H1641+H1642)*1.19</f>
        <v>5792.39045</v>
      </c>
    </row>
    <row r="1644" ht="15.75" customHeight="1">
      <c r="A1644" s="42"/>
      <c r="B1644" s="140"/>
      <c r="C1644" s="41"/>
      <c r="D1644" s="44"/>
      <c r="E1644" s="45"/>
      <c r="F1644" s="41"/>
      <c r="G1644" s="67" t="s">
        <v>571</v>
      </c>
      <c r="H1644" s="144">
        <f>+H1643/H1645</f>
        <v>0.3624775</v>
      </c>
    </row>
    <row r="1645" ht="15.75" customHeight="1">
      <c r="A1645" s="42"/>
      <c r="B1645" s="140"/>
      <c r="C1645" s="41"/>
      <c r="D1645" s="44"/>
      <c r="E1645" s="45"/>
      <c r="F1645" s="41"/>
      <c r="G1645" s="67" t="s">
        <v>572</v>
      </c>
      <c r="H1645" s="145">
        <f>SUM(13990+1990)</f>
        <v>15980</v>
      </c>
    </row>
    <row r="1646" ht="15.75" customHeight="1">
      <c r="B1646" s="473"/>
    </row>
    <row r="1647" ht="15.75" customHeight="1">
      <c r="B1647" s="473"/>
    </row>
    <row r="1648" ht="15.75" customHeight="1">
      <c r="A1648" s="138" t="s">
        <v>562</v>
      </c>
      <c r="B1648" s="139" t="s">
        <v>1218</v>
      </c>
      <c r="C1648" s="34"/>
      <c r="D1648" s="35"/>
      <c r="E1648" s="36"/>
      <c r="F1648" s="37"/>
      <c r="G1648" s="38"/>
      <c r="H1648" s="35"/>
    </row>
    <row r="1649" ht="15.75" customHeight="1">
      <c r="A1649" s="42"/>
      <c r="B1649" s="140"/>
      <c r="C1649" s="42"/>
      <c r="D1649" s="44"/>
      <c r="E1649" s="45"/>
      <c r="F1649" s="42"/>
      <c r="G1649" s="46"/>
      <c r="H1649" s="44"/>
    </row>
    <row r="1650" ht="15.75" customHeight="1">
      <c r="A1650" s="48" t="s">
        <v>476</v>
      </c>
      <c r="B1650" s="48" t="s">
        <v>477</v>
      </c>
      <c r="C1650" s="48" t="s">
        <v>478</v>
      </c>
      <c r="D1650" s="49" t="s">
        <v>564</v>
      </c>
      <c r="E1650" s="50" t="s">
        <v>10</v>
      </c>
      <c r="F1650" s="48" t="s">
        <v>480</v>
      </c>
      <c r="G1650" s="51" t="s">
        <v>481</v>
      </c>
      <c r="H1650" s="49" t="s">
        <v>565</v>
      </c>
    </row>
    <row r="1651" ht="15.75" customHeight="1">
      <c r="A1651" s="53">
        <v>1.0</v>
      </c>
      <c r="B1651" s="55" t="s">
        <v>395</v>
      </c>
      <c r="C1651" s="55" t="str">
        <f>+IF(ISERROR(VLOOKUP($B1651,Insumos!$C:$G,3,FALSE)),"",VLOOKUP($B1651,Insumos!$C:$G,3,FALSE))</f>
        <v>UNIDAD</v>
      </c>
      <c r="D1651" s="56">
        <f>+IF(ISERROR(VLOOKUP($B1651,Insumos!$C:$G,2,FALSE)),"",VLOOKUP($B1651,Insumos!$C:$G,2,FALSE))</f>
        <v>482</v>
      </c>
      <c r="E1651" s="57">
        <f>+IF(ISERROR(VLOOKUP($B1651,Insumos!$C:$G,5,FALSE)),"",VLOOKUP($B1651,Insumos!$C:$G,5,FALSE))</f>
        <v>1</v>
      </c>
      <c r="F1651" s="55" t="str">
        <f>+IF(ISERROR(VLOOKUP($B1651,Insumos!$C:$G,4,FALSE)),"",VLOOKUP($B1651,Insumos!$C:$G,4,FALSE))</f>
        <v>UNIDAD</v>
      </c>
      <c r="G1651" s="141">
        <v>1.0</v>
      </c>
      <c r="H1651" s="56">
        <f t="shared" ref="H1651:H1665" si="68">IF(ISERROR(ROUND(+D1651/E1651*G1651,2)),0,ROUND(+D1651/E1651*G1651,2))</f>
        <v>482</v>
      </c>
    </row>
    <row r="1652" ht="15.75" customHeight="1">
      <c r="A1652" s="53">
        <v>2.0</v>
      </c>
      <c r="B1652" s="55" t="s">
        <v>17</v>
      </c>
      <c r="C1652" s="55" t="str">
        <f>+IF(ISERROR(VLOOKUP($B1652,Insumos!$C:$G,3,FALSE)),"",VLOOKUP($B1652,Insumos!$C:$G,3,FALSE))</f>
        <v>GRAMOS</v>
      </c>
      <c r="D1652" s="56">
        <f>+IF(ISERROR(VLOOKUP($B1652,Insumos!$C:$G,2,FALSE)),"",VLOOKUP($B1652,Insumos!$C:$G,2,FALSE))</f>
        <v>7210</v>
      </c>
      <c r="E1652" s="57">
        <f>+IF(ISERROR(VLOOKUP($B1652,Insumos!$C:$G,5,FALSE)),"",VLOOKUP($B1652,Insumos!$C:$G,5,FALSE))</f>
        <v>1000</v>
      </c>
      <c r="F1652" s="55" t="str">
        <f>+IF(ISERROR(VLOOKUP($B1652,Insumos!$C:$G,4,FALSE)),"",VLOOKUP($B1652,Insumos!$C:$G,4,FALSE))</f>
        <v>GRAMOS</v>
      </c>
      <c r="G1652" s="141">
        <v>50.0</v>
      </c>
      <c r="H1652" s="56">
        <f t="shared" si="68"/>
        <v>360.5</v>
      </c>
    </row>
    <row r="1653" ht="15.75" customHeight="1">
      <c r="A1653" s="53">
        <v>3.0</v>
      </c>
      <c r="B1653" s="55" t="s">
        <v>384</v>
      </c>
      <c r="C1653" s="55" t="str">
        <f>+IF(ISERROR(VLOOKUP($B1653,Insumos!$C:$G,3,FALSE)),"",VLOOKUP($B1653,Insumos!$C:$G,3,FALSE))</f>
        <v>GRAMOS</v>
      </c>
      <c r="D1653" s="56">
        <f>+IF(ISERROR(VLOOKUP($B1653,Insumos!$C:$G,2,FALSE)),"",VLOOKUP($B1653,Insumos!$C:$G,2,FALSE))</f>
        <v>6521</v>
      </c>
      <c r="E1653" s="57">
        <f>+IF(ISERROR(VLOOKUP($B1653,Insumos!$C:$G,5,FALSE)),"",VLOOKUP($B1653,Insumos!$C:$G,5,FALSE))</f>
        <v>1000</v>
      </c>
      <c r="F1653" s="55" t="str">
        <f>+IF(ISERROR(VLOOKUP($B1653,Insumos!$C:$G,4,FALSE)),"",VLOOKUP($B1653,Insumos!$C:$G,4,FALSE))</f>
        <v>GRAMOS</v>
      </c>
      <c r="G1653" s="141">
        <v>30.0</v>
      </c>
      <c r="H1653" s="56">
        <f t="shared" si="68"/>
        <v>195.63</v>
      </c>
    </row>
    <row r="1654" ht="15.75" customHeight="1">
      <c r="A1654" s="53">
        <v>4.0</v>
      </c>
      <c r="B1654" s="55" t="s">
        <v>393</v>
      </c>
      <c r="C1654" s="55" t="str">
        <f>+IF(ISERROR(VLOOKUP($B1654,Insumos!$C:$G,3,FALSE)),"",VLOOKUP($B1654,Insumos!$C:$G,3,FALSE))</f>
        <v>GRAMOS</v>
      </c>
      <c r="D1654" s="56">
        <f>+IF(ISERROR(VLOOKUP($B1654,Insumos!$C:$G,2,FALSE)),"",VLOOKUP($B1654,Insumos!$C:$G,2,FALSE))</f>
        <v>9244</v>
      </c>
      <c r="E1654" s="57">
        <f>+IF(ISERROR(VLOOKUP($B1654,Insumos!$C:$G,5,FALSE)),"",VLOOKUP($B1654,Insumos!$C:$G,5,FALSE))</f>
        <v>1000</v>
      </c>
      <c r="F1654" s="55" t="str">
        <f>+IF(ISERROR(VLOOKUP($B1654,Insumos!$C:$G,4,FALSE)),"",VLOOKUP($B1654,Insumos!$C:$G,4,FALSE))</f>
        <v>GRAMOS</v>
      </c>
      <c r="G1654" s="141">
        <v>15.0</v>
      </c>
      <c r="H1654" s="56">
        <f t="shared" si="68"/>
        <v>138.66</v>
      </c>
    </row>
    <row r="1655" ht="15.75" customHeight="1">
      <c r="A1655" s="53">
        <v>5.0</v>
      </c>
      <c r="B1655" s="55" t="s">
        <v>149</v>
      </c>
      <c r="C1655" s="55" t="str">
        <f>+IF(ISERROR(VLOOKUP($B1655,Insumos!$C:$G,3,FALSE)),"",VLOOKUP($B1655,Insumos!$C:$G,3,FALSE))</f>
        <v>GRAMOS</v>
      </c>
      <c r="D1655" s="56">
        <f>+IF(ISERROR(VLOOKUP($B1655,Insumos!$C:$G,2,FALSE)),"",VLOOKUP($B1655,Insumos!$C:$G,2,FALSE))</f>
        <v>2521</v>
      </c>
      <c r="E1655" s="57">
        <f>+IF(ISERROR(VLOOKUP($B1655,Insumos!$C:$G,5,FALSE)),"",VLOOKUP($B1655,Insumos!$C:$G,5,FALSE))</f>
        <v>850</v>
      </c>
      <c r="F1655" s="55" t="str">
        <f>+IF(ISERROR(VLOOKUP($B1655,Insumos!$C:$G,4,FALSE)),"",VLOOKUP($B1655,Insumos!$C:$G,4,FALSE))</f>
        <v>GRAMOS</v>
      </c>
      <c r="G1655" s="141">
        <v>80.0</v>
      </c>
      <c r="H1655" s="56">
        <f t="shared" si="68"/>
        <v>237.27</v>
      </c>
    </row>
    <row r="1656" ht="15.75" customHeight="1">
      <c r="A1656" s="53">
        <v>6.0</v>
      </c>
      <c r="B1656" s="467" t="s">
        <v>373</v>
      </c>
      <c r="C1656" s="55" t="str">
        <f>+IF(ISERROR(VLOOKUP($B1656,Insumos!$C:$G,3,FALSE)),"",VLOOKUP($B1656,Insumos!$C:$G,3,FALSE))</f>
        <v>PORCION</v>
      </c>
      <c r="D1656" s="56">
        <f>+IF(ISERROR(VLOOKUP($B1656,Insumos!$C:$G,2,FALSE)),"",VLOOKUP($B1656,Insumos!$C:$G,2,FALSE))</f>
        <v>909.14</v>
      </c>
      <c r="E1656" s="57">
        <f>+IF(ISERROR(VLOOKUP($B1656,Insumos!$C:$G,5,FALSE)),"",VLOOKUP($B1656,Insumos!$C:$G,5,FALSE))</f>
        <v>1</v>
      </c>
      <c r="F1656" s="55" t="str">
        <f>+IF(ISERROR(VLOOKUP($B1656,Insumos!$C:$G,4,FALSE)),"",VLOOKUP($B1656,Insumos!$C:$G,4,FALSE))</f>
        <v>PORCION</v>
      </c>
      <c r="G1656" s="141">
        <v>1.0</v>
      </c>
      <c r="H1656" s="56">
        <f t="shared" si="68"/>
        <v>909.14</v>
      </c>
    </row>
    <row r="1657" ht="15.75" customHeight="1">
      <c r="A1657" s="53">
        <v>7.0</v>
      </c>
      <c r="B1657" s="195" t="s">
        <v>363</v>
      </c>
      <c r="C1657" s="195" t="str">
        <f>+IF(ISERROR(VLOOKUP($B1657,Insumos!$C:$G,3,FALSE)),"",VLOOKUP($B1657,Insumos!$C:$G,3,FALSE))</f>
        <v>PORCION</v>
      </c>
      <c r="D1657" s="196">
        <f>+IF(ISERROR(VLOOKUP($B1657,Insumos!$C:$G,2,FALSE)),"",VLOOKUP($B1657,Insumos!$C:$G,2,FALSE))</f>
        <v>93080.62</v>
      </c>
      <c r="E1657" s="197">
        <f>+IF(ISERROR(VLOOKUP($B1657,Insumos!$C:$G,5,FALSE)),"",VLOOKUP($B1657,Insumos!$C:$G,5,FALSE))</f>
        <v>50</v>
      </c>
      <c r="F1657" s="195" t="str">
        <f>+IF(ISERROR(VLOOKUP($B1657,Insumos!$C:$G,4,FALSE)),"",VLOOKUP($B1657,Insumos!$C:$G,4,FALSE))</f>
        <v>PORCION</v>
      </c>
      <c r="G1657" s="225">
        <v>1.0</v>
      </c>
      <c r="H1657" s="196">
        <f t="shared" si="68"/>
        <v>1861.61</v>
      </c>
    </row>
    <row r="1658" ht="15.75" customHeight="1">
      <c r="A1658" s="53">
        <v>8.0</v>
      </c>
      <c r="B1658" s="195" t="s">
        <v>361</v>
      </c>
      <c r="C1658" s="195" t="str">
        <f>+IF(ISERROR(VLOOKUP($B1658,Insumos!$C:$G,3,FALSE)),"",VLOOKUP($B1658,Insumos!$C:$G,3,FALSE))</f>
        <v>PORCION</v>
      </c>
      <c r="D1658" s="196">
        <f>+IF(ISERROR(VLOOKUP($B1658,Insumos!$C:$G,2,FALSE)),"",VLOOKUP($B1658,Insumos!$C:$G,2,FALSE))</f>
        <v>45140.62</v>
      </c>
      <c r="E1658" s="197">
        <f>+IF(ISERROR(VLOOKUP($B1658,Insumos!$C:$G,5,FALSE)),"",VLOOKUP($B1658,Insumos!$C:$G,5,FALSE))</f>
        <v>55</v>
      </c>
      <c r="F1658" s="195" t="str">
        <f>+IF(ISERROR(VLOOKUP($B1658,Insumos!$C:$G,4,FALSE)),"",VLOOKUP($B1658,Insumos!$C:$G,4,FALSE))</f>
        <v>PORCION</v>
      </c>
      <c r="G1658" s="470"/>
      <c r="H1658" s="196">
        <f t="shared" si="68"/>
        <v>0</v>
      </c>
    </row>
    <row r="1659" ht="15.75" customHeight="1">
      <c r="A1659" s="53">
        <v>9.0</v>
      </c>
      <c r="B1659" s="55" t="s">
        <v>399</v>
      </c>
      <c r="C1659" s="55" t="str">
        <f>+IF(ISERROR(VLOOKUP($B1659,Insumos!$C:$G,3,FALSE)),"",VLOOKUP($B1659,Insumos!$C:$G,3,FALSE))</f>
        <v>PORCION</v>
      </c>
      <c r="D1659" s="56">
        <f>+IF(ISERROR(VLOOKUP($B1659,Insumos!$C:$G,2,FALSE)),"",VLOOKUP($B1659,Insumos!$C:$G,2,FALSE))</f>
        <v>55.81</v>
      </c>
      <c r="E1659" s="57">
        <f>+IF(ISERROR(VLOOKUP($B1659,Insumos!$C:$G,5,FALSE)),"",VLOOKUP($B1659,Insumos!$C:$G,5,FALSE))</f>
        <v>1</v>
      </c>
      <c r="F1659" s="55" t="str">
        <f>+IF(ISERROR(VLOOKUP($B1659,Insumos!$C:$G,4,FALSE)),"",VLOOKUP($B1659,Insumos!$C:$G,4,FALSE))</f>
        <v>PORCION</v>
      </c>
      <c r="G1659" s="147">
        <v>1.0</v>
      </c>
      <c r="H1659" s="56">
        <f t="shared" si="68"/>
        <v>55.81</v>
      </c>
    </row>
    <row r="1660" ht="15.75" customHeight="1">
      <c r="A1660" s="53">
        <v>10.0</v>
      </c>
      <c r="B1660" s="55" t="s">
        <v>401</v>
      </c>
      <c r="C1660" s="55" t="str">
        <f>+IF(ISERROR(VLOOKUP($B1660,Insumos!$C:$G,3,FALSE)),"",VLOOKUP($B1660,Insumos!$C:$G,3,FALSE))</f>
        <v>UNIDAD</v>
      </c>
      <c r="D1660" s="56">
        <f>+IF(ISERROR(VLOOKUP($B1660,Insumos!$C:$G,2,FALSE)),"",VLOOKUP($B1660,Insumos!$C:$G,2,FALSE))</f>
        <v>30</v>
      </c>
      <c r="E1660" s="57">
        <f>+IF(ISERROR(VLOOKUP($B1660,Insumos!$C:$G,5,FALSE)),"",VLOOKUP($B1660,Insumos!$C:$G,5,FALSE))</f>
        <v>1</v>
      </c>
      <c r="F1660" s="55" t="str">
        <f>+IF(ISERROR(VLOOKUP($B1660,Insumos!$C:$G,4,FALSE)),"",VLOOKUP($B1660,Insumos!$C:$G,4,FALSE))</f>
        <v>UNIDAD</v>
      </c>
      <c r="G1660" s="141">
        <v>1.0</v>
      </c>
      <c r="H1660" s="56">
        <f t="shared" si="68"/>
        <v>30</v>
      </c>
    </row>
    <row r="1661" ht="15.75" customHeight="1">
      <c r="A1661" s="53">
        <v>11.0</v>
      </c>
      <c r="B1661" s="55" t="s">
        <v>400</v>
      </c>
      <c r="C1661" s="55" t="str">
        <f>+IF(ISERROR(VLOOKUP($B1661,Insumos!$C:$G,3,FALSE)),"",VLOOKUP($B1661,Insumos!$C:$G,3,FALSE))</f>
        <v>UNIDAD</v>
      </c>
      <c r="D1661" s="56">
        <f>+IF(ISERROR(VLOOKUP($B1661,Insumos!$C:$G,2,FALSE)),"",VLOOKUP($B1661,Insumos!$C:$G,2,FALSE))</f>
        <v>330</v>
      </c>
      <c r="E1661" s="57">
        <f>+IF(ISERROR(VLOOKUP($B1661,Insumos!$C:$G,5,FALSE)),"",VLOOKUP($B1661,Insumos!$C:$G,5,FALSE))</f>
        <v>1</v>
      </c>
      <c r="F1661" s="55" t="str">
        <f>+IF(ISERROR(VLOOKUP($B1661,Insumos!$C:$G,4,FALSE)),"",VLOOKUP($B1661,Insumos!$C:$G,4,FALSE))</f>
        <v>UNIDAD</v>
      </c>
      <c r="G1661" s="141">
        <v>1.0</v>
      </c>
      <c r="H1661" s="56">
        <f t="shared" si="68"/>
        <v>330</v>
      </c>
    </row>
    <row r="1662" ht="15.75" customHeight="1">
      <c r="A1662" s="53">
        <v>12.0</v>
      </c>
      <c r="B1662" s="55" t="s">
        <v>435</v>
      </c>
      <c r="C1662" s="55" t="str">
        <f>+IF(ISERROR(VLOOKUP($B1662,Insumos!$C:$G,3,FALSE)),"",VLOOKUP($B1662,Insumos!$C:$G,3,FALSE))</f>
        <v>UNIDAD</v>
      </c>
      <c r="D1662" s="56">
        <f>+IF(ISERROR(VLOOKUP($B1662,Insumos!$C:$G,2,FALSE)),"",VLOOKUP($B1662,Insumos!$C:$G,2,FALSE))</f>
        <v>93</v>
      </c>
      <c r="E1662" s="57">
        <f>+IF(ISERROR(VLOOKUP($B1662,Insumos!$C:$G,5,FALSE)),"",VLOOKUP($B1662,Insumos!$C:$G,5,FALSE))</f>
        <v>1</v>
      </c>
      <c r="F1662" s="55" t="str">
        <f>+IF(ISERROR(VLOOKUP($B1662,Insumos!$C:$G,4,FALSE)),"",VLOOKUP($B1662,Insumos!$C:$G,4,FALSE))</f>
        <v>UNIDAD</v>
      </c>
      <c r="G1662" s="141">
        <v>1.0</v>
      </c>
      <c r="H1662" s="56">
        <f t="shared" si="68"/>
        <v>93</v>
      </c>
    </row>
    <row r="1663" ht="15.75" customHeight="1">
      <c r="A1663" s="53">
        <v>13.0</v>
      </c>
      <c r="B1663" s="55" t="s">
        <v>436</v>
      </c>
      <c r="C1663" s="55" t="str">
        <f>+IF(ISERROR(VLOOKUP($B1663,Insumos!$C:$G,3,FALSE)),"",VLOOKUP($B1663,Insumos!$C:$G,3,FALSE))</f>
        <v>UNIDAD</v>
      </c>
      <c r="D1663" s="56">
        <f>+IF(ISERROR(VLOOKUP($B1663,Insumos!$C:$G,2,FALSE)),"",VLOOKUP($B1663,Insumos!$C:$G,2,FALSE))</f>
        <v>44</v>
      </c>
      <c r="E1663" s="57">
        <f>+IF(ISERROR(VLOOKUP($B1663,Insumos!$C:$G,5,FALSE)),"",VLOOKUP($B1663,Insumos!$C:$G,5,FALSE))</f>
        <v>1</v>
      </c>
      <c r="F1663" s="55" t="str">
        <f>+IF(ISERROR(VLOOKUP($B1663,Insumos!$C:$G,4,FALSE)),"",VLOOKUP($B1663,Insumos!$C:$G,4,FALSE))</f>
        <v>UNIDAD</v>
      </c>
      <c r="G1663" s="141">
        <v>1.0</v>
      </c>
      <c r="H1663" s="56">
        <f t="shared" si="68"/>
        <v>44</v>
      </c>
    </row>
    <row r="1664" ht="15.75" customHeight="1">
      <c r="A1664" s="53">
        <v>14.0</v>
      </c>
      <c r="B1664" s="55" t="s">
        <v>315</v>
      </c>
      <c r="C1664" s="55" t="str">
        <f>+IF(ISERROR(VLOOKUP($B1664,Insumos!$C:$G,3,FALSE)),"",VLOOKUP($B1664,Insumos!$C:$G,3,FALSE))</f>
        <v>UNIDAD</v>
      </c>
      <c r="D1664" s="56">
        <f>+IF(ISERROR(VLOOKUP($B1664,Insumos!$C:$G,2,FALSE)),"",VLOOKUP($B1664,Insumos!$C:$G,2,FALSE))</f>
        <v>170</v>
      </c>
      <c r="E1664" s="57">
        <f>+IF(ISERROR(VLOOKUP($B1664,Insumos!$C:$G,5,FALSE)),"",VLOOKUP($B1664,Insumos!$C:$G,5,FALSE))</f>
        <v>1</v>
      </c>
      <c r="F1664" s="55" t="str">
        <f>+IF(ISERROR(VLOOKUP($B1664,Insumos!$C:$G,4,FALSE)),"",VLOOKUP($B1664,Insumos!$C:$G,4,FALSE))</f>
        <v>UNIDAD</v>
      </c>
      <c r="G1664" s="141">
        <v>1.0</v>
      </c>
      <c r="H1664" s="56">
        <f t="shared" si="68"/>
        <v>170</v>
      </c>
    </row>
    <row r="1665" ht="15.75" customHeight="1">
      <c r="A1665" s="53">
        <v>15.0</v>
      </c>
      <c r="B1665" s="55" t="s">
        <v>410</v>
      </c>
      <c r="C1665" s="55" t="str">
        <f>+IF(ISERROR(VLOOKUP($B1665,Insumos!$C:$G,3,FALSE)),"",VLOOKUP($B1665,Insumos!$C:$G,3,FALSE))</f>
        <v>UNIDAD</v>
      </c>
      <c r="D1665" s="56">
        <f>+IF(ISERROR(VLOOKUP($B1665,Insumos!$C:$G,2,FALSE)),"",VLOOKUP($B1665,Insumos!$C:$G,2,FALSE))</f>
        <v>25</v>
      </c>
      <c r="E1665" s="57">
        <f>+IF(ISERROR(VLOOKUP($B1665,Insumos!$C:$G,5,FALSE)),"",VLOOKUP($B1665,Insumos!$C:$G,5,FALSE))</f>
        <v>1</v>
      </c>
      <c r="F1665" s="55" t="str">
        <f>+IF(ISERROR(VLOOKUP($B1665,Insumos!$C:$G,4,FALSE)),"",VLOOKUP($B1665,Insumos!$C:$G,4,FALSE))</f>
        <v>UNIDAD</v>
      </c>
      <c r="G1665" s="141">
        <v>2.0</v>
      </c>
      <c r="H1665" s="56">
        <f t="shared" si="68"/>
        <v>50</v>
      </c>
    </row>
    <row r="1666" ht="15.75" customHeight="1">
      <c r="A1666" s="42"/>
      <c r="B1666" s="140"/>
      <c r="C1666" s="41"/>
      <c r="D1666" s="44"/>
      <c r="E1666" s="45"/>
      <c r="F1666" s="41"/>
      <c r="G1666" s="67" t="s">
        <v>566</v>
      </c>
      <c r="H1666" s="68">
        <f>+SUM(H1651:H1665)</f>
        <v>4957.62</v>
      </c>
    </row>
    <row r="1667" ht="15.75" customHeight="1">
      <c r="A1667" s="42"/>
      <c r="B1667" s="140"/>
      <c r="C1667" s="41"/>
      <c r="D1667" s="44"/>
      <c r="E1667" s="45"/>
      <c r="F1667" s="41"/>
      <c r="G1667" s="67" t="s">
        <v>569</v>
      </c>
      <c r="H1667" s="142">
        <f>+H1666/10</f>
        <v>495.762</v>
      </c>
    </row>
    <row r="1668" ht="15.75" customHeight="1">
      <c r="A1668" s="42"/>
      <c r="B1668" s="140"/>
      <c r="C1668" s="41"/>
      <c r="D1668" s="44"/>
      <c r="E1668" s="45"/>
      <c r="F1668" s="41"/>
      <c r="G1668" s="67" t="s">
        <v>570</v>
      </c>
      <c r="H1668" s="143">
        <f>(H1666+H1667)*1.19</f>
        <v>6489.52458</v>
      </c>
    </row>
    <row r="1669" ht="15.75" customHeight="1">
      <c r="A1669" s="42"/>
      <c r="B1669" s="140"/>
      <c r="C1669" s="41"/>
      <c r="D1669" s="44"/>
      <c r="E1669" s="45"/>
      <c r="F1669" s="41"/>
      <c r="G1669" s="67" t="s">
        <v>571</v>
      </c>
      <c r="H1669" s="144">
        <f>+H1668/H1670</f>
        <v>0.382186371</v>
      </c>
    </row>
    <row r="1670" ht="15.75" customHeight="1">
      <c r="A1670" s="42"/>
      <c r="B1670" s="140"/>
      <c r="C1670" s="41"/>
      <c r="D1670" s="44"/>
      <c r="E1670" s="45"/>
      <c r="F1670" s="41"/>
      <c r="G1670" s="67" t="s">
        <v>572</v>
      </c>
      <c r="H1670" s="145">
        <f>SUM(13990+2990)</f>
        <v>16980</v>
      </c>
    </row>
    <row r="1671" ht="15.75" customHeight="1">
      <c r="B1671" s="473"/>
    </row>
    <row r="1672" ht="15.75" customHeight="1">
      <c r="B1672" s="473"/>
    </row>
    <row r="1673" ht="15.75" customHeight="1">
      <c r="A1673" s="138" t="s">
        <v>562</v>
      </c>
      <c r="B1673" s="139" t="s">
        <v>1219</v>
      </c>
      <c r="C1673" s="34"/>
      <c r="D1673" s="35"/>
      <c r="E1673" s="36"/>
      <c r="F1673" s="37"/>
      <c r="G1673" s="38"/>
      <c r="H1673" s="35"/>
    </row>
    <row r="1674" ht="15.75" customHeight="1">
      <c r="A1674" s="42"/>
      <c r="B1674" s="140"/>
      <c r="C1674" s="42"/>
      <c r="D1674" s="44"/>
      <c r="E1674" s="45"/>
      <c r="F1674" s="42"/>
      <c r="G1674" s="46"/>
      <c r="H1674" s="44"/>
    </row>
    <row r="1675" ht="15.75" customHeight="1">
      <c r="A1675" s="48" t="s">
        <v>476</v>
      </c>
      <c r="B1675" s="48" t="s">
        <v>477</v>
      </c>
      <c r="C1675" s="48" t="s">
        <v>478</v>
      </c>
      <c r="D1675" s="49" t="s">
        <v>564</v>
      </c>
      <c r="E1675" s="50" t="s">
        <v>10</v>
      </c>
      <c r="F1675" s="48" t="s">
        <v>480</v>
      </c>
      <c r="G1675" s="51" t="s">
        <v>481</v>
      </c>
      <c r="H1675" s="49" t="s">
        <v>565</v>
      </c>
    </row>
    <row r="1676" ht="15.75" customHeight="1">
      <c r="A1676" s="53">
        <v>1.0</v>
      </c>
      <c r="B1676" s="55" t="s">
        <v>395</v>
      </c>
      <c r="C1676" s="55" t="str">
        <f>+IF(ISERROR(VLOOKUP($B1676,Insumos!$C:$G,3,FALSE)),"",VLOOKUP($B1676,Insumos!$C:$G,3,FALSE))</f>
        <v>UNIDAD</v>
      </c>
      <c r="D1676" s="56">
        <f>+IF(ISERROR(VLOOKUP($B1676,Insumos!$C:$G,2,FALSE)),"",VLOOKUP($B1676,Insumos!$C:$G,2,FALSE))</f>
        <v>482</v>
      </c>
      <c r="E1676" s="57">
        <f>+IF(ISERROR(VLOOKUP($B1676,Insumos!$C:$G,5,FALSE)),"",VLOOKUP($B1676,Insumos!$C:$G,5,FALSE))</f>
        <v>1</v>
      </c>
      <c r="F1676" s="55" t="str">
        <f>+IF(ISERROR(VLOOKUP($B1676,Insumos!$C:$G,4,FALSE)),"",VLOOKUP($B1676,Insumos!$C:$G,4,FALSE))</f>
        <v>UNIDAD</v>
      </c>
      <c r="G1676" s="141">
        <v>1.0</v>
      </c>
      <c r="H1676" s="56">
        <f t="shared" ref="H1676:H1689" si="69">IF(ISERROR(ROUND(+D1676/E1676*G1676,2)),0,ROUND(+D1676/E1676*G1676,2))</f>
        <v>482</v>
      </c>
    </row>
    <row r="1677" ht="15.75" customHeight="1">
      <c r="A1677" s="53">
        <v>2.0</v>
      </c>
      <c r="B1677" s="55" t="s">
        <v>17</v>
      </c>
      <c r="C1677" s="55" t="str">
        <f>+IF(ISERROR(VLOOKUP($B1677,Insumos!$C:$G,3,FALSE)),"",VLOOKUP($B1677,Insumos!$C:$G,3,FALSE))</f>
        <v>GRAMOS</v>
      </c>
      <c r="D1677" s="56">
        <f>+IF(ISERROR(VLOOKUP($B1677,Insumos!$C:$G,2,FALSE)),"",VLOOKUP($B1677,Insumos!$C:$G,2,FALSE))</f>
        <v>7210</v>
      </c>
      <c r="E1677" s="57">
        <f>+IF(ISERROR(VLOOKUP($B1677,Insumos!$C:$G,5,FALSE)),"",VLOOKUP($B1677,Insumos!$C:$G,5,FALSE))</f>
        <v>1000</v>
      </c>
      <c r="F1677" s="55" t="str">
        <f>+IF(ISERROR(VLOOKUP($B1677,Insumos!$C:$G,4,FALSE)),"",VLOOKUP($B1677,Insumos!$C:$G,4,FALSE))</f>
        <v>GRAMOS</v>
      </c>
      <c r="G1677" s="141">
        <v>50.0</v>
      </c>
      <c r="H1677" s="56">
        <f t="shared" si="69"/>
        <v>360.5</v>
      </c>
    </row>
    <row r="1678" ht="15.75" customHeight="1">
      <c r="A1678" s="53">
        <v>3.0</v>
      </c>
      <c r="B1678" s="55" t="s">
        <v>384</v>
      </c>
      <c r="C1678" s="55" t="str">
        <f>+IF(ISERROR(VLOOKUP($B1678,Insumos!$C:$G,3,FALSE)),"",VLOOKUP($B1678,Insumos!$C:$G,3,FALSE))</f>
        <v>GRAMOS</v>
      </c>
      <c r="D1678" s="56">
        <f>+IF(ISERROR(VLOOKUP($B1678,Insumos!$C:$G,2,FALSE)),"",VLOOKUP($B1678,Insumos!$C:$G,2,FALSE))</f>
        <v>6521</v>
      </c>
      <c r="E1678" s="57">
        <f>+IF(ISERROR(VLOOKUP($B1678,Insumos!$C:$G,5,FALSE)),"",VLOOKUP($B1678,Insumos!$C:$G,5,FALSE))</f>
        <v>1000</v>
      </c>
      <c r="F1678" s="55" t="str">
        <f>+IF(ISERROR(VLOOKUP($B1678,Insumos!$C:$G,4,FALSE)),"",VLOOKUP($B1678,Insumos!$C:$G,4,FALSE))</f>
        <v>GRAMOS</v>
      </c>
      <c r="G1678" s="141">
        <v>30.0</v>
      </c>
      <c r="H1678" s="56">
        <f t="shared" si="69"/>
        <v>195.63</v>
      </c>
    </row>
    <row r="1679" ht="15.75" customHeight="1">
      <c r="A1679" s="53">
        <v>4.0</v>
      </c>
      <c r="B1679" s="55" t="s">
        <v>393</v>
      </c>
      <c r="C1679" s="55" t="str">
        <f>+IF(ISERROR(VLOOKUP($B1679,Insumos!$C:$G,3,FALSE)),"",VLOOKUP($B1679,Insumos!$C:$G,3,FALSE))</f>
        <v>GRAMOS</v>
      </c>
      <c r="D1679" s="56">
        <f>+IF(ISERROR(VLOOKUP($B1679,Insumos!$C:$G,2,FALSE)),"",VLOOKUP($B1679,Insumos!$C:$G,2,FALSE))</f>
        <v>9244</v>
      </c>
      <c r="E1679" s="57">
        <f>+IF(ISERROR(VLOOKUP($B1679,Insumos!$C:$G,5,FALSE)),"",VLOOKUP($B1679,Insumos!$C:$G,5,FALSE))</f>
        <v>1000</v>
      </c>
      <c r="F1679" s="55" t="str">
        <f>+IF(ISERROR(VLOOKUP($B1679,Insumos!$C:$G,4,FALSE)),"",VLOOKUP($B1679,Insumos!$C:$G,4,FALSE))</f>
        <v>GRAMOS</v>
      </c>
      <c r="G1679" s="141">
        <v>15.0</v>
      </c>
      <c r="H1679" s="56">
        <f t="shared" si="69"/>
        <v>138.66</v>
      </c>
    </row>
    <row r="1680" ht="15.75" customHeight="1">
      <c r="A1680" s="53">
        <v>5.0</v>
      </c>
      <c r="B1680" s="55" t="s">
        <v>178</v>
      </c>
      <c r="C1680" s="55" t="str">
        <f>+IF(ISERROR(VLOOKUP($B1680,Insumos!$C:$G,3,FALSE)),"",VLOOKUP($B1680,Insumos!$C:$G,3,FALSE))</f>
        <v>GRAMOS</v>
      </c>
      <c r="D1680" s="56">
        <f>+IF(ISERROR(VLOOKUP($B1680,Insumos!$C:$G,2,FALSE)),"",VLOOKUP($B1680,Insumos!$C:$G,2,FALSE))</f>
        <v>433</v>
      </c>
      <c r="E1680" s="57">
        <f>+IF(ISERROR(VLOOKUP($B1680,Insumos!$C:$G,5,FALSE)),"",VLOOKUP($B1680,Insumos!$C:$G,5,FALSE))</f>
        <v>300</v>
      </c>
      <c r="F1680" s="55" t="str">
        <f>+IF(ISERROR(VLOOKUP($B1680,Insumos!$C:$G,4,FALSE)),"",VLOOKUP($B1680,Insumos!$C:$G,4,FALSE))</f>
        <v>GRAMOS</v>
      </c>
      <c r="G1680" s="141">
        <v>45.0</v>
      </c>
      <c r="H1680" s="56">
        <f t="shared" si="69"/>
        <v>64.95</v>
      </c>
    </row>
    <row r="1681" ht="15.75" customHeight="1">
      <c r="A1681" s="53">
        <v>6.0</v>
      </c>
      <c r="B1681" s="55" t="s">
        <v>371</v>
      </c>
      <c r="C1681" s="55" t="str">
        <f>+IF(ISERROR(VLOOKUP($B1681,Insumos!$C:$G,3,FALSE)),"",VLOOKUP($B1681,Insumos!$C:$G,3,FALSE))</f>
        <v>GRAMOS</v>
      </c>
      <c r="D1681" s="56">
        <f>+IF(ISERROR(VLOOKUP($B1681,Insumos!$C:$G,2,FALSE)),"",VLOOKUP($B1681,Insumos!$C:$G,2,FALSE))</f>
        <v>1098.823529</v>
      </c>
      <c r="E1681" s="57">
        <f>+IF(ISERROR(VLOOKUP($B1681,Insumos!$C:$G,5,FALSE)),"",VLOOKUP($B1681,Insumos!$C:$G,5,FALSE))</f>
        <v>1000</v>
      </c>
      <c r="F1681" s="55" t="str">
        <f>+IF(ISERROR(VLOOKUP($B1681,Insumos!$C:$G,4,FALSE)),"",VLOOKUP($B1681,Insumos!$C:$G,4,FALSE))</f>
        <v>GRAMOS</v>
      </c>
      <c r="G1681" s="141">
        <v>60.0</v>
      </c>
      <c r="H1681" s="56">
        <f t="shared" si="69"/>
        <v>65.93</v>
      </c>
    </row>
    <row r="1682" ht="15.75" customHeight="1">
      <c r="A1682" s="53">
        <v>7.0</v>
      </c>
      <c r="B1682" s="55" t="s">
        <v>179</v>
      </c>
      <c r="C1682" s="55" t="str">
        <f>+IF(ISERROR(VLOOKUP($B1682,Insumos!$C:$G,3,FALSE)),"",VLOOKUP($B1682,Insumos!$C:$G,3,FALSE))</f>
        <v>GRAMOS</v>
      </c>
      <c r="D1682" s="56">
        <f>+IF(ISERROR(VLOOKUP($B1682,Insumos!$C:$G,2,FALSE)),"",VLOOKUP($B1682,Insumos!$C:$G,2,FALSE))</f>
        <v>840</v>
      </c>
      <c r="E1682" s="57">
        <f>+IF(ISERROR(VLOOKUP($B1682,Insumos!$C:$G,5,FALSE)),"",VLOOKUP($B1682,Insumos!$C:$G,5,FALSE))</f>
        <v>800</v>
      </c>
      <c r="F1682" s="55" t="str">
        <f>+IF(ISERROR(VLOOKUP($B1682,Insumos!$C:$G,4,FALSE)),"",VLOOKUP($B1682,Insumos!$C:$G,4,FALSE))</f>
        <v>GRAMOS</v>
      </c>
      <c r="G1682" s="141">
        <v>15.0</v>
      </c>
      <c r="H1682" s="56">
        <f t="shared" si="69"/>
        <v>15.75</v>
      </c>
    </row>
    <row r="1683" ht="15.75" customHeight="1">
      <c r="A1683" s="53">
        <v>8.0</v>
      </c>
      <c r="B1683" s="55" t="s">
        <v>149</v>
      </c>
      <c r="C1683" s="55" t="str">
        <f>+IF(ISERROR(VLOOKUP($B1683,Insumos!$C:$G,3,FALSE)),"",VLOOKUP($B1683,Insumos!$C:$G,3,FALSE))</f>
        <v>GRAMOS</v>
      </c>
      <c r="D1683" s="56">
        <f>+IF(ISERROR(VLOOKUP($B1683,Insumos!$C:$G,2,FALSE)),"",VLOOKUP($B1683,Insumos!$C:$G,2,FALSE))</f>
        <v>2521</v>
      </c>
      <c r="E1683" s="57">
        <f>+IF(ISERROR(VLOOKUP($B1683,Insumos!$C:$G,5,FALSE)),"",VLOOKUP($B1683,Insumos!$C:$G,5,FALSE))</f>
        <v>850</v>
      </c>
      <c r="F1683" s="55" t="str">
        <f>+IF(ISERROR(VLOOKUP($B1683,Insumos!$C:$G,4,FALSE)),"",VLOOKUP($B1683,Insumos!$C:$G,4,FALSE))</f>
        <v>GRAMOS</v>
      </c>
      <c r="G1683" s="146">
        <v>80.0</v>
      </c>
      <c r="H1683" s="56">
        <f t="shared" si="69"/>
        <v>237.27</v>
      </c>
    </row>
    <row r="1684" ht="15.75" customHeight="1">
      <c r="A1684" s="53">
        <v>9.0</v>
      </c>
      <c r="B1684" s="467" t="s">
        <v>375</v>
      </c>
      <c r="C1684" s="55" t="str">
        <f>+IF(ISERROR(VLOOKUP($B1684,Insumos!$C:$G,3,FALSE)),"",VLOOKUP($B1684,Insumos!$C:$G,3,FALSE))</f>
        <v>PORCION</v>
      </c>
      <c r="D1684" s="56">
        <f>+IF(ISERROR(VLOOKUP($B1684,Insumos!$C:$G,2,FALSE)),"",VLOOKUP($B1684,Insumos!$C:$G,2,FALSE))</f>
        <v>17849.12</v>
      </c>
      <c r="E1684" s="57">
        <f>+IF(ISERROR(VLOOKUP($B1684,Insumos!$C:$G,5,FALSE)),"",VLOOKUP($B1684,Insumos!$C:$G,5,FALSE))</f>
        <v>45</v>
      </c>
      <c r="F1684" s="55" t="str">
        <f>+IF(ISERROR(VLOOKUP($B1684,Insumos!$C:$G,4,FALSE)),"",VLOOKUP($B1684,Insumos!$C:$G,4,FALSE))</f>
        <v>PORCION</v>
      </c>
      <c r="G1684" s="146">
        <v>0.0</v>
      </c>
      <c r="H1684" s="56">
        <f t="shared" si="69"/>
        <v>0</v>
      </c>
    </row>
    <row r="1685" ht="15.75" customHeight="1">
      <c r="A1685" s="53">
        <v>10.0</v>
      </c>
      <c r="B1685" s="195" t="s">
        <v>363</v>
      </c>
      <c r="C1685" s="195" t="str">
        <f>+IF(ISERROR(VLOOKUP($B1685,Insumos!$C:$G,3,FALSE)),"",VLOOKUP($B1685,Insumos!$C:$G,3,FALSE))</f>
        <v>PORCION</v>
      </c>
      <c r="D1685" s="196">
        <f>+IF(ISERROR(VLOOKUP($B1685,Insumos!$C:$G,2,FALSE)),"",VLOOKUP($B1685,Insumos!$C:$G,2,FALSE))</f>
        <v>93080.62</v>
      </c>
      <c r="E1685" s="197">
        <f>+IF(ISERROR(VLOOKUP($B1685,Insumos!$C:$G,5,FALSE)),"",VLOOKUP($B1685,Insumos!$C:$G,5,FALSE))</f>
        <v>50</v>
      </c>
      <c r="F1685" s="195" t="str">
        <f>+IF(ISERROR(VLOOKUP($B1685,Insumos!$C:$G,4,FALSE)),"",VLOOKUP($B1685,Insumos!$C:$G,4,FALSE))</f>
        <v>PORCION</v>
      </c>
      <c r="G1685" s="470">
        <v>1.0</v>
      </c>
      <c r="H1685" s="196">
        <f t="shared" si="69"/>
        <v>1861.61</v>
      </c>
    </row>
    <row r="1686" ht="15.75" customHeight="1">
      <c r="A1686" s="53">
        <v>11.0</v>
      </c>
      <c r="B1686" s="195" t="s">
        <v>361</v>
      </c>
      <c r="C1686" s="195" t="str">
        <f>+IF(ISERROR(VLOOKUP($B1686,Insumos!$C:$G,3,FALSE)),"",VLOOKUP($B1686,Insumos!$C:$G,3,FALSE))</f>
        <v>PORCION</v>
      </c>
      <c r="D1686" s="196">
        <f>+IF(ISERROR(VLOOKUP($B1686,Insumos!$C:$G,2,FALSE)),"",VLOOKUP($B1686,Insumos!$C:$G,2,FALSE))</f>
        <v>45140.62</v>
      </c>
      <c r="E1686" s="197">
        <f>+IF(ISERROR(VLOOKUP($B1686,Insumos!$C:$G,5,FALSE)),"",VLOOKUP($B1686,Insumos!$C:$G,5,FALSE))</f>
        <v>55</v>
      </c>
      <c r="F1686" s="195" t="str">
        <f>+IF(ISERROR(VLOOKUP($B1686,Insumos!$C:$G,4,FALSE)),"",VLOOKUP($B1686,Insumos!$C:$G,4,FALSE))</f>
        <v>PORCION</v>
      </c>
      <c r="G1686" s="470"/>
      <c r="H1686" s="196">
        <f t="shared" si="69"/>
        <v>0</v>
      </c>
    </row>
    <row r="1687" ht="15.75" customHeight="1">
      <c r="A1687" s="172">
        <v>12.0</v>
      </c>
      <c r="B1687" s="55" t="s">
        <v>401</v>
      </c>
      <c r="C1687" s="55" t="str">
        <f>+IF(ISERROR(VLOOKUP($B1687,Insumos!$C:$G,3,FALSE)),"",VLOOKUP($B1687,Insumos!$C:$G,3,FALSE))</f>
        <v>UNIDAD</v>
      </c>
      <c r="D1687" s="56">
        <f>+IF(ISERROR(VLOOKUP($B1687,Insumos!$C:$G,2,FALSE)),"",VLOOKUP($B1687,Insumos!$C:$G,2,FALSE))</f>
        <v>30</v>
      </c>
      <c r="E1687" s="57">
        <f>+IF(ISERROR(VLOOKUP($B1687,Insumos!$C:$G,5,FALSE)),"",VLOOKUP($B1687,Insumos!$C:$G,5,FALSE))</f>
        <v>1</v>
      </c>
      <c r="F1687" s="55" t="str">
        <f>+IF(ISERROR(VLOOKUP($B1687,Insumos!$C:$G,4,FALSE)),"",VLOOKUP($B1687,Insumos!$C:$G,4,FALSE))</f>
        <v>UNIDAD</v>
      </c>
      <c r="G1687" s="141">
        <v>1.0</v>
      </c>
      <c r="H1687" s="56">
        <f t="shared" si="69"/>
        <v>30</v>
      </c>
    </row>
    <row r="1688" ht="15.75" customHeight="1">
      <c r="A1688" s="172">
        <v>13.0</v>
      </c>
      <c r="B1688" s="55" t="s">
        <v>400</v>
      </c>
      <c r="C1688" s="55" t="str">
        <f>+IF(ISERROR(VLOOKUP($B1688,Insumos!$C:$G,3,FALSE)),"",VLOOKUP($B1688,Insumos!$C:$G,3,FALSE))</f>
        <v>UNIDAD</v>
      </c>
      <c r="D1688" s="56">
        <f>+IF(ISERROR(VLOOKUP($B1688,Insumos!$C:$G,2,FALSE)),"",VLOOKUP($B1688,Insumos!$C:$G,2,FALSE))</f>
        <v>330</v>
      </c>
      <c r="E1688" s="57">
        <f>+IF(ISERROR(VLOOKUP($B1688,Insumos!$C:$G,5,FALSE)),"",VLOOKUP($B1688,Insumos!$C:$G,5,FALSE))</f>
        <v>1</v>
      </c>
      <c r="F1688" s="55" t="str">
        <f>+IF(ISERROR(VLOOKUP($B1688,Insumos!$C:$G,4,FALSE)),"",VLOOKUP($B1688,Insumos!$C:$G,4,FALSE))</f>
        <v>UNIDAD</v>
      </c>
      <c r="G1688" s="141">
        <v>1.0</v>
      </c>
      <c r="H1688" s="56">
        <f t="shared" si="69"/>
        <v>330</v>
      </c>
    </row>
    <row r="1689" ht="15.75" customHeight="1">
      <c r="A1689" s="172">
        <v>14.0</v>
      </c>
      <c r="B1689" s="55" t="s">
        <v>410</v>
      </c>
      <c r="C1689" s="55" t="str">
        <f>+IF(ISERROR(VLOOKUP($B1689,Insumos!$C:$G,3,FALSE)),"",VLOOKUP($B1689,Insumos!$C:$G,3,FALSE))</f>
        <v>UNIDAD</v>
      </c>
      <c r="D1689" s="56">
        <f>+IF(ISERROR(VLOOKUP($B1689,Insumos!$C:$G,2,FALSE)),"",VLOOKUP($B1689,Insumos!$C:$G,2,FALSE))</f>
        <v>25</v>
      </c>
      <c r="E1689" s="57">
        <f>+IF(ISERROR(VLOOKUP($B1689,Insumos!$C:$G,5,FALSE)),"",VLOOKUP($B1689,Insumos!$C:$G,5,FALSE))</f>
        <v>1</v>
      </c>
      <c r="F1689" s="55" t="str">
        <f>+IF(ISERROR(VLOOKUP($B1689,Insumos!$C:$G,4,FALSE)),"",VLOOKUP($B1689,Insumos!$C:$G,4,FALSE))</f>
        <v>UNIDAD</v>
      </c>
      <c r="G1689" s="141">
        <v>2.0</v>
      </c>
      <c r="H1689" s="56">
        <f t="shared" si="69"/>
        <v>50</v>
      </c>
    </row>
    <row r="1690" ht="15.75" customHeight="1">
      <c r="A1690" s="172">
        <v>15.0</v>
      </c>
      <c r="B1690" s="55"/>
      <c r="C1690" s="173"/>
      <c r="D1690" s="56"/>
      <c r="E1690" s="57"/>
      <c r="F1690" s="55"/>
      <c r="G1690" s="146"/>
      <c r="H1690" s="56"/>
    </row>
    <row r="1691" ht="15.75" customHeight="1">
      <c r="A1691" s="172">
        <v>16.0</v>
      </c>
      <c r="B1691" s="55"/>
      <c r="C1691" s="173" t="str">
        <f>+IF(ISERROR(VLOOKUP($B1691,Insumos!$C:$G,3,FALSE)),"",VLOOKUP($B1691,Insumos!$C:$G,3,FALSE))</f>
        <v/>
      </c>
      <c r="D1691" s="56" t="str">
        <f>+IF(ISERROR(VLOOKUP($B1691,Insumos!$C:$G,2,FALSE)),"",VLOOKUP($B1691,Insumos!$C:$G,2,FALSE))</f>
        <v/>
      </c>
      <c r="E1691" s="57" t="str">
        <f>+IF(ISERROR(VLOOKUP($B1691,Insumos!$C:$G,5,FALSE)),"",VLOOKUP($B1691,Insumos!$C:$G,5,FALSE))</f>
        <v/>
      </c>
      <c r="F1691" s="55" t="str">
        <f>+IF(ISERROR(VLOOKUP($B1691,Insumos!$C:$G,4,FALSE)),"",VLOOKUP($B1691,Insumos!$C:$G,4,FALSE))</f>
        <v/>
      </c>
      <c r="G1691" s="147"/>
      <c r="H1691" s="56">
        <f>IF(ISERROR(ROUND(+D1691/E1691*G1691,2)),0,ROUND(+D1691/E1691*G1691,2))</f>
        <v>0</v>
      </c>
    </row>
    <row r="1692" ht="15.75" customHeight="1">
      <c r="A1692" s="42"/>
      <c r="B1692" s="140"/>
      <c r="C1692" s="41"/>
      <c r="D1692" s="44"/>
      <c r="E1692" s="45"/>
      <c r="F1692" s="41"/>
      <c r="G1692" s="67" t="s">
        <v>566</v>
      </c>
      <c r="H1692" s="68">
        <f>+SUM(H1676:H1691)</f>
        <v>3832.3</v>
      </c>
    </row>
    <row r="1693" ht="15.75" customHeight="1">
      <c r="A1693" s="42"/>
      <c r="B1693" s="140"/>
      <c r="C1693" s="41"/>
      <c r="D1693" s="44"/>
      <c r="E1693" s="45"/>
      <c r="F1693" s="41"/>
      <c r="G1693" s="67" t="s">
        <v>569</v>
      </c>
      <c r="H1693" s="142">
        <f>+H1692/10</f>
        <v>383.23</v>
      </c>
    </row>
    <row r="1694" ht="15.75" customHeight="1">
      <c r="A1694" s="42"/>
      <c r="B1694" s="140"/>
      <c r="C1694" s="41"/>
      <c r="D1694" s="44"/>
      <c r="E1694" s="45"/>
      <c r="F1694" s="41"/>
      <c r="G1694" s="67" t="s">
        <v>570</v>
      </c>
      <c r="H1694" s="143">
        <f>(H1692+H1693)*1.19</f>
        <v>5016.4807</v>
      </c>
    </row>
    <row r="1695" ht="15.75" customHeight="1">
      <c r="A1695" s="42"/>
      <c r="B1695" s="140"/>
      <c r="C1695" s="41"/>
      <c r="D1695" s="44"/>
      <c r="E1695" s="45"/>
      <c r="F1695" s="41"/>
      <c r="G1695" s="67" t="s">
        <v>571</v>
      </c>
      <c r="H1695" s="144">
        <f>+H1694/H1696</f>
        <v>0.3462029469</v>
      </c>
    </row>
    <row r="1696" ht="15.75" customHeight="1">
      <c r="A1696" s="42"/>
      <c r="B1696" s="140"/>
      <c r="C1696" s="41"/>
      <c r="D1696" s="44"/>
      <c r="E1696" s="45"/>
      <c r="F1696" s="41"/>
      <c r="G1696" s="67" t="s">
        <v>572</v>
      </c>
      <c r="H1696" s="145">
        <f>SUM(13990+500)</f>
        <v>14490</v>
      </c>
    </row>
    <row r="1697" ht="15.75" customHeight="1">
      <c r="B1697" s="473"/>
    </row>
    <row r="1698" ht="15.75" customHeight="1">
      <c r="B1698" s="473"/>
    </row>
    <row r="1699" ht="15.75" customHeight="1">
      <c r="B1699" s="473"/>
    </row>
    <row r="1700" ht="15.75" customHeight="1">
      <c r="A1700" s="138" t="s">
        <v>562</v>
      </c>
      <c r="B1700" s="139" t="s">
        <v>1220</v>
      </c>
      <c r="C1700" s="34"/>
      <c r="D1700" s="35"/>
      <c r="E1700" s="36"/>
      <c r="F1700" s="37"/>
      <c r="G1700" s="38"/>
      <c r="H1700" s="35"/>
    </row>
    <row r="1701" ht="15.75" customHeight="1">
      <c r="A1701" s="42"/>
      <c r="B1701" s="140"/>
      <c r="C1701" s="42"/>
      <c r="D1701" s="44"/>
      <c r="E1701" s="45"/>
      <c r="F1701" s="42"/>
      <c r="G1701" s="46"/>
      <c r="H1701" s="44"/>
    </row>
    <row r="1702" ht="15.75" customHeight="1">
      <c r="A1702" s="48" t="s">
        <v>476</v>
      </c>
      <c r="B1702" s="48" t="s">
        <v>477</v>
      </c>
      <c r="C1702" s="48" t="s">
        <v>478</v>
      </c>
      <c r="D1702" s="49" t="s">
        <v>564</v>
      </c>
      <c r="E1702" s="50" t="s">
        <v>10</v>
      </c>
      <c r="F1702" s="48" t="s">
        <v>480</v>
      </c>
      <c r="G1702" s="51" t="s">
        <v>481</v>
      </c>
      <c r="H1702" s="49" t="s">
        <v>565</v>
      </c>
    </row>
    <row r="1703" ht="15.75" customHeight="1">
      <c r="A1703" s="53">
        <v>1.0</v>
      </c>
      <c r="B1703" s="55" t="s">
        <v>395</v>
      </c>
      <c r="C1703" s="55" t="str">
        <f>+IF(ISERROR(VLOOKUP($B1703,Insumos!$C:$G,3,FALSE)),"",VLOOKUP($B1703,Insumos!$C:$G,3,FALSE))</f>
        <v>UNIDAD</v>
      </c>
      <c r="D1703" s="56">
        <f>+IF(ISERROR(VLOOKUP($B1703,Insumos!$C:$G,2,FALSE)),"",VLOOKUP($B1703,Insumos!$C:$G,2,FALSE))</f>
        <v>482</v>
      </c>
      <c r="E1703" s="57">
        <f>+IF(ISERROR(VLOOKUP($B1703,Insumos!$C:$G,5,FALSE)),"",VLOOKUP($B1703,Insumos!$C:$G,5,FALSE))</f>
        <v>1</v>
      </c>
      <c r="F1703" s="55" t="str">
        <f>+IF(ISERROR(VLOOKUP($B1703,Insumos!$C:$G,4,FALSE)),"",VLOOKUP($B1703,Insumos!$C:$G,4,FALSE))</f>
        <v>UNIDAD</v>
      </c>
      <c r="G1703" s="141">
        <v>1.0</v>
      </c>
      <c r="H1703" s="56">
        <f t="shared" ref="H1703:H1719" si="70">IF(ISERROR(ROUND(+D1703/E1703*G1703,2)),0,ROUND(+D1703/E1703*G1703,2))</f>
        <v>482</v>
      </c>
    </row>
    <row r="1704" ht="15.75" customHeight="1">
      <c r="A1704" s="53">
        <v>2.0</v>
      </c>
      <c r="B1704" s="55" t="s">
        <v>17</v>
      </c>
      <c r="C1704" s="55" t="str">
        <f>+IF(ISERROR(VLOOKUP($B1704,Insumos!$C:$G,3,FALSE)),"",VLOOKUP($B1704,Insumos!$C:$G,3,FALSE))</f>
        <v>GRAMOS</v>
      </c>
      <c r="D1704" s="56">
        <f>+IF(ISERROR(VLOOKUP($B1704,Insumos!$C:$G,2,FALSE)),"",VLOOKUP($B1704,Insumos!$C:$G,2,FALSE))</f>
        <v>7210</v>
      </c>
      <c r="E1704" s="57">
        <f>+IF(ISERROR(VLOOKUP($B1704,Insumos!$C:$G,5,FALSE)),"",VLOOKUP($B1704,Insumos!$C:$G,5,FALSE))</f>
        <v>1000</v>
      </c>
      <c r="F1704" s="55" t="str">
        <f>+IF(ISERROR(VLOOKUP($B1704,Insumos!$C:$G,4,FALSE)),"",VLOOKUP($B1704,Insumos!$C:$G,4,FALSE))</f>
        <v>GRAMOS</v>
      </c>
      <c r="G1704" s="141">
        <v>50.0</v>
      </c>
      <c r="H1704" s="56">
        <f t="shared" si="70"/>
        <v>360.5</v>
      </c>
    </row>
    <row r="1705" ht="15.75" customHeight="1">
      <c r="A1705" s="53">
        <v>3.0</v>
      </c>
      <c r="B1705" s="55" t="s">
        <v>384</v>
      </c>
      <c r="C1705" s="55" t="str">
        <f>+IF(ISERROR(VLOOKUP($B1705,Insumos!$C:$G,3,FALSE)),"",VLOOKUP($B1705,Insumos!$C:$G,3,FALSE))</f>
        <v>GRAMOS</v>
      </c>
      <c r="D1705" s="56">
        <f>+IF(ISERROR(VLOOKUP($B1705,Insumos!$C:$G,2,FALSE)),"",VLOOKUP($B1705,Insumos!$C:$G,2,FALSE))</f>
        <v>6521</v>
      </c>
      <c r="E1705" s="57">
        <f>+IF(ISERROR(VLOOKUP($B1705,Insumos!$C:$G,5,FALSE)),"",VLOOKUP($B1705,Insumos!$C:$G,5,FALSE))</f>
        <v>1000</v>
      </c>
      <c r="F1705" s="55" t="str">
        <f>+IF(ISERROR(VLOOKUP($B1705,Insumos!$C:$G,4,FALSE)),"",VLOOKUP($B1705,Insumos!$C:$G,4,FALSE))</f>
        <v>GRAMOS</v>
      </c>
      <c r="G1705" s="141">
        <v>30.0</v>
      </c>
      <c r="H1705" s="56">
        <f t="shared" si="70"/>
        <v>195.63</v>
      </c>
    </row>
    <row r="1706" ht="15.75" customHeight="1">
      <c r="A1706" s="53">
        <v>4.0</v>
      </c>
      <c r="B1706" s="55" t="s">
        <v>393</v>
      </c>
      <c r="C1706" s="55" t="str">
        <f>+IF(ISERROR(VLOOKUP($B1706,Insumos!$C:$G,3,FALSE)),"",VLOOKUP($B1706,Insumos!$C:$G,3,FALSE))</f>
        <v>GRAMOS</v>
      </c>
      <c r="D1706" s="56">
        <f>+IF(ISERROR(VLOOKUP($B1706,Insumos!$C:$G,2,FALSE)),"",VLOOKUP($B1706,Insumos!$C:$G,2,FALSE))</f>
        <v>9244</v>
      </c>
      <c r="E1706" s="57">
        <f>+IF(ISERROR(VLOOKUP($B1706,Insumos!$C:$G,5,FALSE)),"",VLOOKUP($B1706,Insumos!$C:$G,5,FALSE))</f>
        <v>1000</v>
      </c>
      <c r="F1706" s="55" t="str">
        <f>+IF(ISERROR(VLOOKUP($B1706,Insumos!$C:$G,4,FALSE)),"",VLOOKUP($B1706,Insumos!$C:$G,4,FALSE))</f>
        <v>GRAMOS</v>
      </c>
      <c r="G1706" s="141">
        <v>15.0</v>
      </c>
      <c r="H1706" s="56">
        <f t="shared" si="70"/>
        <v>138.66</v>
      </c>
    </row>
    <row r="1707" ht="15.75" customHeight="1">
      <c r="A1707" s="53">
        <v>5.0</v>
      </c>
      <c r="B1707" s="55" t="s">
        <v>178</v>
      </c>
      <c r="C1707" s="55" t="str">
        <f>+IF(ISERROR(VLOOKUP($B1707,Insumos!$C:$G,3,FALSE)),"",VLOOKUP($B1707,Insumos!$C:$G,3,FALSE))</f>
        <v>GRAMOS</v>
      </c>
      <c r="D1707" s="56">
        <f>+IF(ISERROR(VLOOKUP($B1707,Insumos!$C:$G,2,FALSE)),"",VLOOKUP($B1707,Insumos!$C:$G,2,FALSE))</f>
        <v>433</v>
      </c>
      <c r="E1707" s="57">
        <f>+IF(ISERROR(VLOOKUP($B1707,Insumos!$C:$G,5,FALSE)),"",VLOOKUP($B1707,Insumos!$C:$G,5,FALSE))</f>
        <v>300</v>
      </c>
      <c r="F1707" s="55" t="str">
        <f>+IF(ISERROR(VLOOKUP($B1707,Insumos!$C:$G,4,FALSE)),"",VLOOKUP($B1707,Insumos!$C:$G,4,FALSE))</f>
        <v>GRAMOS</v>
      </c>
      <c r="G1707" s="141">
        <v>45.0</v>
      </c>
      <c r="H1707" s="56">
        <f t="shared" si="70"/>
        <v>64.95</v>
      </c>
      <c r="K1707" s="55"/>
    </row>
    <row r="1708" ht="15.75" customHeight="1">
      <c r="A1708" s="53">
        <v>6.0</v>
      </c>
      <c r="B1708" s="55" t="s">
        <v>371</v>
      </c>
      <c r="C1708" s="55" t="str">
        <f>+IF(ISERROR(VLOOKUP($B1708,Insumos!$C:$G,3,FALSE)),"",VLOOKUP($B1708,Insumos!$C:$G,3,FALSE))</f>
        <v>GRAMOS</v>
      </c>
      <c r="D1708" s="56">
        <f>+IF(ISERROR(VLOOKUP($B1708,Insumos!$C:$G,2,FALSE)),"",VLOOKUP($B1708,Insumos!$C:$G,2,FALSE))</f>
        <v>1098.823529</v>
      </c>
      <c r="E1708" s="57">
        <f>+IF(ISERROR(VLOOKUP($B1708,Insumos!$C:$G,5,FALSE)),"",VLOOKUP($B1708,Insumos!$C:$G,5,FALSE))</f>
        <v>1000</v>
      </c>
      <c r="F1708" s="55" t="str">
        <f>+IF(ISERROR(VLOOKUP($B1708,Insumos!$C:$G,4,FALSE)),"",VLOOKUP($B1708,Insumos!$C:$G,4,FALSE))</f>
        <v>GRAMOS</v>
      </c>
      <c r="G1708" s="141">
        <v>60.0</v>
      </c>
      <c r="H1708" s="56">
        <f t="shared" si="70"/>
        <v>65.93</v>
      </c>
    </row>
    <row r="1709" ht="15.75" customHeight="1">
      <c r="A1709" s="53">
        <v>7.0</v>
      </c>
      <c r="B1709" s="55" t="s">
        <v>179</v>
      </c>
      <c r="C1709" s="55" t="str">
        <f>+IF(ISERROR(VLOOKUP($B1709,Insumos!$C:$G,3,FALSE)),"",VLOOKUP($B1709,Insumos!$C:$G,3,FALSE))</f>
        <v>GRAMOS</v>
      </c>
      <c r="D1709" s="56">
        <f>+IF(ISERROR(VLOOKUP($B1709,Insumos!$C:$G,2,FALSE)),"",VLOOKUP($B1709,Insumos!$C:$G,2,FALSE))</f>
        <v>840</v>
      </c>
      <c r="E1709" s="57">
        <f>+IF(ISERROR(VLOOKUP($B1709,Insumos!$C:$G,5,FALSE)),"",VLOOKUP($B1709,Insumos!$C:$G,5,FALSE))</f>
        <v>800</v>
      </c>
      <c r="F1709" s="55" t="str">
        <f>+IF(ISERROR(VLOOKUP($B1709,Insumos!$C:$G,4,FALSE)),"",VLOOKUP($B1709,Insumos!$C:$G,4,FALSE))</f>
        <v>GRAMOS</v>
      </c>
      <c r="G1709" s="141">
        <v>15.0</v>
      </c>
      <c r="H1709" s="56">
        <f t="shared" si="70"/>
        <v>15.75</v>
      </c>
    </row>
    <row r="1710" ht="15.75" customHeight="1">
      <c r="A1710" s="53">
        <v>8.0</v>
      </c>
      <c r="B1710" s="55" t="s">
        <v>149</v>
      </c>
      <c r="C1710" s="55" t="str">
        <f>+IF(ISERROR(VLOOKUP($B1710,Insumos!$C:$G,3,FALSE)),"",VLOOKUP($B1710,Insumos!$C:$G,3,FALSE))</f>
        <v>GRAMOS</v>
      </c>
      <c r="D1710" s="56">
        <f>+IF(ISERROR(VLOOKUP($B1710,Insumos!$C:$G,2,FALSE)),"",VLOOKUP($B1710,Insumos!$C:$G,2,FALSE))</f>
        <v>2521</v>
      </c>
      <c r="E1710" s="57">
        <f>+IF(ISERROR(VLOOKUP($B1710,Insumos!$C:$G,5,FALSE)),"",VLOOKUP($B1710,Insumos!$C:$G,5,FALSE))</f>
        <v>850</v>
      </c>
      <c r="F1710" s="55" t="str">
        <f>+IF(ISERROR(VLOOKUP($B1710,Insumos!$C:$G,4,FALSE)),"",VLOOKUP($B1710,Insumos!$C:$G,4,FALSE))</f>
        <v>GRAMOS</v>
      </c>
      <c r="G1710" s="146">
        <v>80.0</v>
      </c>
      <c r="H1710" s="56">
        <f t="shared" si="70"/>
        <v>237.27</v>
      </c>
    </row>
    <row r="1711" ht="15.75" customHeight="1">
      <c r="A1711" s="53">
        <v>9.0</v>
      </c>
      <c r="B1711" s="467" t="s">
        <v>370</v>
      </c>
      <c r="C1711" s="55" t="str">
        <f>+IF(ISERROR(VLOOKUP($B1711,Insumos!$C:$G,3,FALSE)),"",VLOOKUP($B1711,Insumos!$C:$G,3,FALSE))</f>
        <v>PORCION</v>
      </c>
      <c r="D1711" s="56">
        <f>+IF(ISERROR(VLOOKUP($B1711,Insumos!$C:$G,2,FALSE)),"",VLOOKUP($B1711,Insumos!$C:$G,2,FALSE))</f>
        <v>1793.34</v>
      </c>
      <c r="E1711" s="57">
        <f>+IF(ISERROR(VLOOKUP($B1711,Insumos!$C:$G,5,FALSE)),"",VLOOKUP($B1711,Insumos!$C:$G,5,FALSE))</f>
        <v>4</v>
      </c>
      <c r="F1711" s="55" t="str">
        <f>+IF(ISERROR(VLOOKUP($B1711,Insumos!$C:$G,4,FALSE)),"",VLOOKUP($B1711,Insumos!$C:$G,4,FALSE))</f>
        <v>PORCION</v>
      </c>
      <c r="G1711" s="146">
        <v>1.0</v>
      </c>
      <c r="H1711" s="56">
        <f t="shared" si="70"/>
        <v>448.34</v>
      </c>
    </row>
    <row r="1712" ht="15.75" customHeight="1">
      <c r="A1712" s="53">
        <v>10.0</v>
      </c>
      <c r="B1712" s="195" t="s">
        <v>363</v>
      </c>
      <c r="C1712" s="195" t="str">
        <f>+IF(ISERROR(VLOOKUP($B1712,Insumos!$C:$G,3,FALSE)),"",VLOOKUP($B1712,Insumos!$C:$G,3,FALSE))</f>
        <v>PORCION</v>
      </c>
      <c r="D1712" s="196">
        <f>+IF(ISERROR(VLOOKUP($B1712,Insumos!$C:$G,2,FALSE)),"",VLOOKUP($B1712,Insumos!$C:$G,2,FALSE))</f>
        <v>93080.62</v>
      </c>
      <c r="E1712" s="197">
        <f>+IF(ISERROR(VLOOKUP($B1712,Insumos!$C:$G,5,FALSE)),"",VLOOKUP($B1712,Insumos!$C:$G,5,FALSE))</f>
        <v>50</v>
      </c>
      <c r="F1712" s="195" t="str">
        <f>+IF(ISERROR(VLOOKUP($B1712,Insumos!$C:$G,4,FALSE)),"",VLOOKUP($B1712,Insumos!$C:$G,4,FALSE))</f>
        <v>PORCION</v>
      </c>
      <c r="G1712" s="470">
        <v>1.0</v>
      </c>
      <c r="H1712" s="196">
        <f t="shared" si="70"/>
        <v>1861.61</v>
      </c>
    </row>
    <row r="1713" ht="15.75" customHeight="1">
      <c r="A1713" s="53">
        <v>11.0</v>
      </c>
      <c r="B1713" s="195" t="s">
        <v>361</v>
      </c>
      <c r="C1713" s="195" t="str">
        <f>+IF(ISERROR(VLOOKUP($B1713,Insumos!$C:$G,3,FALSE)),"",VLOOKUP($B1713,Insumos!$C:$G,3,FALSE))</f>
        <v>PORCION</v>
      </c>
      <c r="D1713" s="196">
        <f>+IF(ISERROR(VLOOKUP($B1713,Insumos!$C:$G,2,FALSE)),"",VLOOKUP($B1713,Insumos!$C:$G,2,FALSE))</f>
        <v>45140.62</v>
      </c>
      <c r="E1713" s="197">
        <f>+IF(ISERROR(VLOOKUP($B1713,Insumos!$C:$G,5,FALSE)),"",VLOOKUP($B1713,Insumos!$C:$G,5,FALSE))</f>
        <v>55</v>
      </c>
      <c r="F1713" s="195" t="str">
        <f>+IF(ISERROR(VLOOKUP($B1713,Insumos!$C:$G,4,FALSE)),"",VLOOKUP($B1713,Insumos!$C:$G,4,FALSE))</f>
        <v>PORCION</v>
      </c>
      <c r="G1713" s="470"/>
      <c r="H1713" s="196">
        <f t="shared" si="70"/>
        <v>0</v>
      </c>
    </row>
    <row r="1714" ht="15.75" customHeight="1">
      <c r="A1714" s="53">
        <v>12.0</v>
      </c>
      <c r="B1714" s="55" t="s">
        <v>401</v>
      </c>
      <c r="C1714" s="55" t="str">
        <f>+IF(ISERROR(VLOOKUP($B1714,Insumos!$C:$G,3,FALSE)),"",VLOOKUP($B1714,Insumos!$C:$G,3,FALSE))</f>
        <v>UNIDAD</v>
      </c>
      <c r="D1714" s="56">
        <f>+IF(ISERROR(VLOOKUP($B1714,Insumos!$C:$G,2,FALSE)),"",VLOOKUP($B1714,Insumos!$C:$G,2,FALSE))</f>
        <v>30</v>
      </c>
      <c r="E1714" s="57">
        <f>+IF(ISERROR(VLOOKUP($B1714,Insumos!$C:$G,5,FALSE)),"",VLOOKUP($B1714,Insumos!$C:$G,5,FALSE))</f>
        <v>1</v>
      </c>
      <c r="F1714" s="55" t="str">
        <f>+IF(ISERROR(VLOOKUP($B1714,Insumos!$C:$G,4,FALSE)),"",VLOOKUP($B1714,Insumos!$C:$G,4,FALSE))</f>
        <v>UNIDAD</v>
      </c>
      <c r="G1714" s="141">
        <v>1.0</v>
      </c>
      <c r="H1714" s="56">
        <f t="shared" si="70"/>
        <v>30</v>
      </c>
    </row>
    <row r="1715" ht="15.75" customHeight="1">
      <c r="A1715" s="53">
        <v>13.0</v>
      </c>
      <c r="B1715" s="55" t="s">
        <v>400</v>
      </c>
      <c r="C1715" s="55" t="str">
        <f>+IF(ISERROR(VLOOKUP($B1715,Insumos!$C:$G,3,FALSE)),"",VLOOKUP($B1715,Insumos!$C:$G,3,FALSE))</f>
        <v>UNIDAD</v>
      </c>
      <c r="D1715" s="56">
        <f>+IF(ISERROR(VLOOKUP($B1715,Insumos!$C:$G,2,FALSE)),"",VLOOKUP($B1715,Insumos!$C:$G,2,FALSE))</f>
        <v>330</v>
      </c>
      <c r="E1715" s="57">
        <f>+IF(ISERROR(VLOOKUP($B1715,Insumos!$C:$G,5,FALSE)),"",VLOOKUP($B1715,Insumos!$C:$G,5,FALSE))</f>
        <v>1</v>
      </c>
      <c r="F1715" s="55" t="str">
        <f>+IF(ISERROR(VLOOKUP($B1715,Insumos!$C:$G,4,FALSE)),"",VLOOKUP($B1715,Insumos!$C:$G,4,FALSE))</f>
        <v>UNIDAD</v>
      </c>
      <c r="G1715" s="141">
        <v>1.0</v>
      </c>
      <c r="H1715" s="56">
        <f t="shared" si="70"/>
        <v>330</v>
      </c>
    </row>
    <row r="1716" ht="15.75" customHeight="1">
      <c r="A1716" s="53">
        <v>14.0</v>
      </c>
      <c r="B1716" s="55" t="s">
        <v>435</v>
      </c>
      <c r="C1716" s="55" t="str">
        <f>+IF(ISERROR(VLOOKUP($B1716,Insumos!$C:$G,3,FALSE)),"",VLOOKUP($B1716,Insumos!$C:$G,3,FALSE))</f>
        <v>UNIDAD</v>
      </c>
      <c r="D1716" s="56">
        <f>+IF(ISERROR(VLOOKUP($B1716,Insumos!$C:$G,2,FALSE)),"",VLOOKUP($B1716,Insumos!$C:$G,2,FALSE))</f>
        <v>93</v>
      </c>
      <c r="E1716" s="57">
        <f>+IF(ISERROR(VLOOKUP($B1716,Insumos!$C:$G,5,FALSE)),"",VLOOKUP($B1716,Insumos!$C:$G,5,FALSE))</f>
        <v>1</v>
      </c>
      <c r="F1716" s="55" t="str">
        <f>+IF(ISERROR(VLOOKUP($B1716,Insumos!$C:$G,4,FALSE)),"",VLOOKUP($B1716,Insumos!$C:$G,4,FALSE))</f>
        <v>UNIDAD</v>
      </c>
      <c r="G1716" s="141">
        <v>1.0</v>
      </c>
      <c r="H1716" s="56">
        <f t="shared" si="70"/>
        <v>93</v>
      </c>
    </row>
    <row r="1717" ht="15.75" customHeight="1">
      <c r="A1717" s="53">
        <v>15.0</v>
      </c>
      <c r="B1717" s="55" t="s">
        <v>436</v>
      </c>
      <c r="C1717" s="55" t="str">
        <f>+IF(ISERROR(VLOOKUP($B1717,Insumos!$C:$G,3,FALSE)),"",VLOOKUP($B1717,Insumos!$C:$G,3,FALSE))</f>
        <v>UNIDAD</v>
      </c>
      <c r="D1717" s="56">
        <f>+IF(ISERROR(VLOOKUP($B1717,Insumos!$C:$G,2,FALSE)),"",VLOOKUP($B1717,Insumos!$C:$G,2,FALSE))</f>
        <v>44</v>
      </c>
      <c r="E1717" s="57">
        <f>+IF(ISERROR(VLOOKUP($B1717,Insumos!$C:$G,5,FALSE)),"",VLOOKUP($B1717,Insumos!$C:$G,5,FALSE))</f>
        <v>1</v>
      </c>
      <c r="F1717" s="55" t="str">
        <f>+IF(ISERROR(VLOOKUP($B1717,Insumos!$C:$G,4,FALSE)),"",VLOOKUP($B1717,Insumos!$C:$G,4,FALSE))</f>
        <v>UNIDAD</v>
      </c>
      <c r="G1717" s="141">
        <v>1.0</v>
      </c>
      <c r="H1717" s="56">
        <f t="shared" si="70"/>
        <v>44</v>
      </c>
    </row>
    <row r="1718" ht="15.75" customHeight="1">
      <c r="A1718" s="53">
        <v>16.0</v>
      </c>
      <c r="B1718" s="55" t="s">
        <v>315</v>
      </c>
      <c r="C1718" s="55" t="str">
        <f>+IF(ISERROR(VLOOKUP($B1718,Insumos!$C:$G,3,FALSE)),"",VLOOKUP($B1718,Insumos!$C:$G,3,FALSE))</f>
        <v>UNIDAD</v>
      </c>
      <c r="D1718" s="56">
        <f>+IF(ISERROR(VLOOKUP($B1718,Insumos!$C:$G,2,FALSE)),"",VLOOKUP($B1718,Insumos!$C:$G,2,FALSE))</f>
        <v>170</v>
      </c>
      <c r="E1718" s="57">
        <f>+IF(ISERROR(VLOOKUP($B1718,Insumos!$C:$G,5,FALSE)),"",VLOOKUP($B1718,Insumos!$C:$G,5,FALSE))</f>
        <v>1</v>
      </c>
      <c r="F1718" s="55" t="str">
        <f>+IF(ISERROR(VLOOKUP($B1718,Insumos!$C:$G,4,FALSE)),"",VLOOKUP($B1718,Insumos!$C:$G,4,FALSE))</f>
        <v>UNIDAD</v>
      </c>
      <c r="G1718" s="141">
        <v>1.0</v>
      </c>
      <c r="H1718" s="56">
        <f t="shared" si="70"/>
        <v>170</v>
      </c>
    </row>
    <row r="1719" ht="15.75" customHeight="1">
      <c r="A1719" s="53">
        <v>17.0</v>
      </c>
      <c r="B1719" s="55" t="s">
        <v>410</v>
      </c>
      <c r="C1719" s="55" t="str">
        <f>+IF(ISERROR(VLOOKUP($B1719,Insumos!$C:$G,3,FALSE)),"",VLOOKUP($B1719,Insumos!$C:$G,3,FALSE))</f>
        <v>UNIDAD</v>
      </c>
      <c r="D1719" s="56">
        <f>+IF(ISERROR(VLOOKUP($B1719,Insumos!$C:$G,2,FALSE)),"",VLOOKUP($B1719,Insumos!$C:$G,2,FALSE))</f>
        <v>25</v>
      </c>
      <c r="E1719" s="57">
        <f>+IF(ISERROR(VLOOKUP($B1719,Insumos!$C:$G,5,FALSE)),"",VLOOKUP($B1719,Insumos!$C:$G,5,FALSE))</f>
        <v>1</v>
      </c>
      <c r="F1719" s="55" t="str">
        <f>+IF(ISERROR(VLOOKUP($B1719,Insumos!$C:$G,4,FALSE)),"",VLOOKUP($B1719,Insumos!$C:$G,4,FALSE))</f>
        <v>UNIDAD</v>
      </c>
      <c r="G1719" s="141">
        <v>2.0</v>
      </c>
      <c r="H1719" s="56">
        <f t="shared" si="70"/>
        <v>50</v>
      </c>
    </row>
    <row r="1720" ht="15.75" customHeight="1">
      <c r="A1720" s="53">
        <v>18.0</v>
      </c>
      <c r="B1720" s="55"/>
      <c r="C1720" s="173"/>
      <c r="D1720" s="56"/>
      <c r="E1720" s="57"/>
      <c r="F1720" s="55"/>
      <c r="G1720" s="146"/>
      <c r="H1720" s="56"/>
    </row>
    <row r="1721" ht="15.75" customHeight="1">
      <c r="A1721" s="53">
        <v>19.0</v>
      </c>
      <c r="B1721" s="55"/>
      <c r="C1721" s="173" t="str">
        <f>+IF(ISERROR(VLOOKUP($B1721,Insumos!$C:$G,3,FALSE)),"",VLOOKUP($B1721,Insumos!$C:$G,3,FALSE))</f>
        <v/>
      </c>
      <c r="D1721" s="56" t="str">
        <f>+IF(ISERROR(VLOOKUP($B1721,Insumos!$C:$G,2,FALSE)),"",VLOOKUP($B1721,Insumos!$C:$G,2,FALSE))</f>
        <v/>
      </c>
      <c r="E1721" s="57" t="str">
        <f>+IF(ISERROR(VLOOKUP($B1721,Insumos!$C:$G,5,FALSE)),"",VLOOKUP($B1721,Insumos!$C:$G,5,FALSE))</f>
        <v/>
      </c>
      <c r="F1721" s="55" t="str">
        <f>+IF(ISERROR(VLOOKUP($B1721,Insumos!$C:$G,4,FALSE)),"",VLOOKUP($B1721,Insumos!$C:$G,4,FALSE))</f>
        <v/>
      </c>
      <c r="G1721" s="147"/>
      <c r="H1721" s="56">
        <f>IF(ISERROR(ROUND(+D1721/E1721*G1721,2)),0,ROUND(+D1721/E1721*G1721,2))</f>
        <v>0</v>
      </c>
    </row>
    <row r="1722" ht="15.75" customHeight="1">
      <c r="A1722" s="42"/>
      <c r="B1722" s="140"/>
      <c r="C1722" s="41"/>
      <c r="D1722" s="44"/>
      <c r="E1722" s="45"/>
      <c r="F1722" s="41"/>
      <c r="G1722" s="67" t="s">
        <v>566</v>
      </c>
      <c r="H1722" s="68">
        <f>+SUM(H1703:H1721)</f>
        <v>4587.64</v>
      </c>
    </row>
    <row r="1723" ht="15.75" customHeight="1">
      <c r="A1723" s="42"/>
      <c r="B1723" s="140"/>
      <c r="C1723" s="41"/>
      <c r="D1723" s="44"/>
      <c r="E1723" s="45"/>
      <c r="F1723" s="41"/>
      <c r="G1723" s="67" t="s">
        <v>569</v>
      </c>
      <c r="H1723" s="142">
        <f>+H1722/10</f>
        <v>458.764</v>
      </c>
    </row>
    <row r="1724" ht="15.75" customHeight="1">
      <c r="A1724" s="42"/>
      <c r="B1724" s="140"/>
      <c r="C1724" s="41"/>
      <c r="D1724" s="44"/>
      <c r="E1724" s="45"/>
      <c r="F1724" s="41"/>
      <c r="G1724" s="67" t="s">
        <v>570</v>
      </c>
      <c r="H1724" s="143">
        <f>(H1722+H1723)*1.19</f>
        <v>6005.22076</v>
      </c>
    </row>
    <row r="1725" ht="15.75" customHeight="1">
      <c r="A1725" s="42"/>
      <c r="B1725" s="140"/>
      <c r="C1725" s="41"/>
      <c r="D1725" s="44"/>
      <c r="E1725" s="45"/>
      <c r="F1725" s="41"/>
      <c r="G1725" s="67" t="s">
        <v>571</v>
      </c>
      <c r="H1725" s="144">
        <f>+H1724/H1726</f>
        <v>0.3829860179</v>
      </c>
    </row>
    <row r="1726" ht="15.75" customHeight="1">
      <c r="A1726" s="42"/>
      <c r="B1726" s="140"/>
      <c r="C1726" s="41"/>
      <c r="D1726" s="44"/>
      <c r="E1726" s="45"/>
      <c r="F1726" s="41"/>
      <c r="G1726" s="67" t="s">
        <v>572</v>
      </c>
      <c r="H1726" s="145">
        <f>SUM(13990+1690)</f>
        <v>15680</v>
      </c>
    </row>
    <row r="1727" ht="15.75" customHeight="1">
      <c r="B1727" s="473"/>
    </row>
    <row r="1728" ht="15.75" customHeight="1">
      <c r="B1728" s="473"/>
    </row>
    <row r="1729" ht="15.75" customHeight="1">
      <c r="A1729" s="138" t="s">
        <v>562</v>
      </c>
      <c r="B1729" s="139" t="s">
        <v>1221</v>
      </c>
      <c r="C1729" s="34"/>
      <c r="D1729" s="35"/>
      <c r="E1729" s="36"/>
      <c r="F1729" s="37"/>
      <c r="G1729" s="38"/>
      <c r="H1729" s="35"/>
    </row>
    <row r="1730" ht="15.75" customHeight="1">
      <c r="A1730" s="42"/>
      <c r="B1730" s="140"/>
      <c r="C1730" s="42"/>
      <c r="D1730" s="44"/>
      <c r="E1730" s="45"/>
      <c r="F1730" s="42"/>
      <c r="G1730" s="46"/>
      <c r="H1730" s="44"/>
    </row>
    <row r="1731" ht="15.75" customHeight="1">
      <c r="A1731" s="48" t="s">
        <v>476</v>
      </c>
      <c r="B1731" s="48" t="s">
        <v>477</v>
      </c>
      <c r="C1731" s="48" t="s">
        <v>478</v>
      </c>
      <c r="D1731" s="49" t="s">
        <v>564</v>
      </c>
      <c r="E1731" s="50" t="s">
        <v>10</v>
      </c>
      <c r="F1731" s="48" t="s">
        <v>480</v>
      </c>
      <c r="G1731" s="51" t="s">
        <v>481</v>
      </c>
      <c r="H1731" s="49" t="s">
        <v>565</v>
      </c>
    </row>
    <row r="1732" ht="15.75" customHeight="1">
      <c r="A1732" s="53">
        <v>1.0</v>
      </c>
      <c r="B1732" s="55" t="s">
        <v>395</v>
      </c>
      <c r="C1732" s="55" t="str">
        <f>+IF(ISERROR(VLOOKUP($B1732,Insumos!$C:$G,3,FALSE)),"",VLOOKUP($B1732,Insumos!$C:$G,3,FALSE))</f>
        <v>UNIDAD</v>
      </c>
      <c r="D1732" s="56">
        <f>+IF(ISERROR(VLOOKUP($B1732,Insumos!$C:$G,2,FALSE)),"",VLOOKUP($B1732,Insumos!$C:$G,2,FALSE))</f>
        <v>482</v>
      </c>
      <c r="E1732" s="57">
        <f>+IF(ISERROR(VLOOKUP($B1732,Insumos!$C:$G,5,FALSE)),"",VLOOKUP($B1732,Insumos!$C:$G,5,FALSE))</f>
        <v>1</v>
      </c>
      <c r="F1732" s="55" t="str">
        <f>+IF(ISERROR(VLOOKUP($B1732,Insumos!$C:$G,4,FALSE)),"",VLOOKUP($B1732,Insumos!$C:$G,4,FALSE))</f>
        <v>UNIDAD</v>
      </c>
      <c r="G1732" s="141">
        <v>1.0</v>
      </c>
      <c r="H1732" s="56">
        <f t="shared" ref="H1732:H1750" si="71">IF(ISERROR(ROUND(+D1732/E1732*G1732,2)),0,ROUND(+D1732/E1732*G1732,2))</f>
        <v>482</v>
      </c>
    </row>
    <row r="1733" ht="15.75" customHeight="1">
      <c r="A1733" s="53">
        <v>2.0</v>
      </c>
      <c r="B1733" s="55" t="s">
        <v>17</v>
      </c>
      <c r="C1733" s="55" t="str">
        <f>+IF(ISERROR(VLOOKUP($B1733,Insumos!$C:$G,3,FALSE)),"",VLOOKUP($B1733,Insumos!$C:$G,3,FALSE))</f>
        <v>GRAMOS</v>
      </c>
      <c r="D1733" s="56">
        <f>+IF(ISERROR(VLOOKUP($B1733,Insumos!$C:$G,2,FALSE)),"",VLOOKUP($B1733,Insumos!$C:$G,2,FALSE))</f>
        <v>7210</v>
      </c>
      <c r="E1733" s="57">
        <f>+IF(ISERROR(VLOOKUP($B1733,Insumos!$C:$G,5,FALSE)),"",VLOOKUP($B1733,Insumos!$C:$G,5,FALSE))</f>
        <v>1000</v>
      </c>
      <c r="F1733" s="55" t="str">
        <f>+IF(ISERROR(VLOOKUP($B1733,Insumos!$C:$G,4,FALSE)),"",VLOOKUP($B1733,Insumos!$C:$G,4,FALSE))</f>
        <v>GRAMOS</v>
      </c>
      <c r="G1733" s="141">
        <v>50.0</v>
      </c>
      <c r="H1733" s="56">
        <f t="shared" si="71"/>
        <v>360.5</v>
      </c>
    </row>
    <row r="1734" ht="15.75" customHeight="1">
      <c r="A1734" s="53">
        <v>3.0</v>
      </c>
      <c r="B1734" s="55" t="s">
        <v>384</v>
      </c>
      <c r="C1734" s="55" t="str">
        <f>+IF(ISERROR(VLOOKUP($B1734,Insumos!$C:$G,3,FALSE)),"",VLOOKUP($B1734,Insumos!$C:$G,3,FALSE))</f>
        <v>GRAMOS</v>
      </c>
      <c r="D1734" s="56">
        <f>+IF(ISERROR(VLOOKUP($B1734,Insumos!$C:$G,2,FALSE)),"",VLOOKUP($B1734,Insumos!$C:$G,2,FALSE))</f>
        <v>6521</v>
      </c>
      <c r="E1734" s="57">
        <f>+IF(ISERROR(VLOOKUP($B1734,Insumos!$C:$G,5,FALSE)),"",VLOOKUP($B1734,Insumos!$C:$G,5,FALSE))</f>
        <v>1000</v>
      </c>
      <c r="F1734" s="55" t="str">
        <f>+IF(ISERROR(VLOOKUP($B1734,Insumos!$C:$G,4,FALSE)),"",VLOOKUP($B1734,Insumos!$C:$G,4,FALSE))</f>
        <v>GRAMOS</v>
      </c>
      <c r="G1734" s="141">
        <v>30.0</v>
      </c>
      <c r="H1734" s="56">
        <f t="shared" si="71"/>
        <v>195.63</v>
      </c>
    </row>
    <row r="1735" ht="15.75" customHeight="1">
      <c r="A1735" s="53">
        <v>4.0</v>
      </c>
      <c r="B1735" s="55" t="s">
        <v>393</v>
      </c>
      <c r="C1735" s="55" t="str">
        <f>+IF(ISERROR(VLOOKUP($B1735,Insumos!$C:$G,3,FALSE)),"",VLOOKUP($B1735,Insumos!$C:$G,3,FALSE))</f>
        <v>GRAMOS</v>
      </c>
      <c r="D1735" s="56">
        <f>+IF(ISERROR(VLOOKUP($B1735,Insumos!$C:$G,2,FALSE)),"",VLOOKUP($B1735,Insumos!$C:$G,2,FALSE))</f>
        <v>9244</v>
      </c>
      <c r="E1735" s="57">
        <f>+IF(ISERROR(VLOOKUP($B1735,Insumos!$C:$G,5,FALSE)),"",VLOOKUP($B1735,Insumos!$C:$G,5,FALSE))</f>
        <v>1000</v>
      </c>
      <c r="F1735" s="55" t="str">
        <f>+IF(ISERROR(VLOOKUP($B1735,Insumos!$C:$G,4,FALSE)),"",VLOOKUP($B1735,Insumos!$C:$G,4,FALSE))</f>
        <v>GRAMOS</v>
      </c>
      <c r="G1735" s="141">
        <v>15.0</v>
      </c>
      <c r="H1735" s="56">
        <f t="shared" si="71"/>
        <v>138.66</v>
      </c>
    </row>
    <row r="1736" ht="15.75" customHeight="1">
      <c r="A1736" s="53">
        <v>5.0</v>
      </c>
      <c r="B1736" s="55" t="s">
        <v>178</v>
      </c>
      <c r="C1736" s="55" t="str">
        <f>+IF(ISERROR(VLOOKUP($B1736,Insumos!$C:$G,3,FALSE)),"",VLOOKUP($B1736,Insumos!$C:$G,3,FALSE))</f>
        <v>GRAMOS</v>
      </c>
      <c r="D1736" s="56">
        <f>+IF(ISERROR(VLOOKUP($B1736,Insumos!$C:$G,2,FALSE)),"",VLOOKUP($B1736,Insumos!$C:$G,2,FALSE))</f>
        <v>433</v>
      </c>
      <c r="E1736" s="57">
        <f>+IF(ISERROR(VLOOKUP($B1736,Insumos!$C:$G,5,FALSE)),"",VLOOKUP($B1736,Insumos!$C:$G,5,FALSE))</f>
        <v>300</v>
      </c>
      <c r="F1736" s="55" t="str">
        <f>+IF(ISERROR(VLOOKUP($B1736,Insumos!$C:$G,4,FALSE)),"",VLOOKUP($B1736,Insumos!$C:$G,4,FALSE))</f>
        <v>GRAMOS</v>
      </c>
      <c r="G1736" s="141">
        <v>45.0</v>
      </c>
      <c r="H1736" s="56">
        <f t="shared" si="71"/>
        <v>64.95</v>
      </c>
    </row>
    <row r="1737" ht="15.75" customHeight="1">
      <c r="A1737" s="53">
        <v>6.0</v>
      </c>
      <c r="B1737" s="55" t="s">
        <v>371</v>
      </c>
      <c r="C1737" s="55" t="str">
        <f>+IF(ISERROR(VLOOKUP($B1737,Insumos!$C:$G,3,FALSE)),"",VLOOKUP($B1737,Insumos!$C:$G,3,FALSE))</f>
        <v>GRAMOS</v>
      </c>
      <c r="D1737" s="56">
        <f>+IF(ISERROR(VLOOKUP($B1737,Insumos!$C:$G,2,FALSE)),"",VLOOKUP($B1737,Insumos!$C:$G,2,FALSE))</f>
        <v>1098.823529</v>
      </c>
      <c r="E1737" s="57">
        <f>+IF(ISERROR(VLOOKUP($B1737,Insumos!$C:$G,5,FALSE)),"",VLOOKUP($B1737,Insumos!$C:$G,5,FALSE))</f>
        <v>1000</v>
      </c>
      <c r="F1737" s="55" t="str">
        <f>+IF(ISERROR(VLOOKUP($B1737,Insumos!$C:$G,4,FALSE)),"",VLOOKUP($B1737,Insumos!$C:$G,4,FALSE))</f>
        <v>GRAMOS</v>
      </c>
      <c r="G1737" s="141">
        <v>60.0</v>
      </c>
      <c r="H1737" s="56">
        <f t="shared" si="71"/>
        <v>65.93</v>
      </c>
    </row>
    <row r="1738" ht="15.75" customHeight="1">
      <c r="A1738" s="53">
        <v>7.0</v>
      </c>
      <c r="B1738" s="55" t="s">
        <v>179</v>
      </c>
      <c r="C1738" s="55" t="str">
        <f>+IF(ISERROR(VLOOKUP($B1738,Insumos!$C:$G,3,FALSE)),"",VLOOKUP($B1738,Insumos!$C:$G,3,FALSE))</f>
        <v>GRAMOS</v>
      </c>
      <c r="D1738" s="56">
        <f>+IF(ISERROR(VLOOKUP($B1738,Insumos!$C:$G,2,FALSE)),"",VLOOKUP($B1738,Insumos!$C:$G,2,FALSE))</f>
        <v>840</v>
      </c>
      <c r="E1738" s="57">
        <f>+IF(ISERROR(VLOOKUP($B1738,Insumos!$C:$G,5,FALSE)),"",VLOOKUP($B1738,Insumos!$C:$G,5,FALSE))</f>
        <v>800</v>
      </c>
      <c r="F1738" s="55" t="str">
        <f>+IF(ISERROR(VLOOKUP($B1738,Insumos!$C:$G,4,FALSE)),"",VLOOKUP($B1738,Insumos!$C:$G,4,FALSE))</f>
        <v>GRAMOS</v>
      </c>
      <c r="G1738" s="141">
        <v>15.0</v>
      </c>
      <c r="H1738" s="56">
        <f t="shared" si="71"/>
        <v>15.75</v>
      </c>
    </row>
    <row r="1739" ht="15.75" customHeight="1">
      <c r="A1739" s="53">
        <v>8.0</v>
      </c>
      <c r="B1739" s="55" t="s">
        <v>149</v>
      </c>
      <c r="C1739" s="55" t="str">
        <f>+IF(ISERROR(VLOOKUP($B1739,Insumos!$C:$G,3,FALSE)),"",VLOOKUP($B1739,Insumos!$C:$G,3,FALSE))</f>
        <v>GRAMOS</v>
      </c>
      <c r="D1739" s="56">
        <f>+IF(ISERROR(VLOOKUP($B1739,Insumos!$C:$G,2,FALSE)),"",VLOOKUP($B1739,Insumos!$C:$G,2,FALSE))</f>
        <v>2521</v>
      </c>
      <c r="E1739" s="57">
        <f>+IF(ISERROR(VLOOKUP($B1739,Insumos!$C:$G,5,FALSE)),"",VLOOKUP($B1739,Insumos!$C:$G,5,FALSE))</f>
        <v>850</v>
      </c>
      <c r="F1739" s="55" t="str">
        <f>+IF(ISERROR(VLOOKUP($B1739,Insumos!$C:$G,4,FALSE)),"",VLOOKUP($B1739,Insumos!$C:$G,4,FALSE))</f>
        <v>GRAMOS</v>
      </c>
      <c r="G1739" s="146">
        <v>80.0</v>
      </c>
      <c r="H1739" s="56">
        <f t="shared" si="71"/>
        <v>237.27</v>
      </c>
    </row>
    <row r="1740" ht="15.75" customHeight="1">
      <c r="A1740" s="53">
        <v>9.0</v>
      </c>
      <c r="B1740" s="467" t="s">
        <v>372</v>
      </c>
      <c r="C1740" s="55" t="str">
        <f>+IF(ISERROR(VLOOKUP($B1740,Insumos!$C:$G,3,FALSE)),"",VLOOKUP($B1740,Insumos!$C:$G,3,FALSE))</f>
        <v>PORCION</v>
      </c>
      <c r="D1740" s="56">
        <f>+IF(ISERROR(VLOOKUP($B1740,Insumos!$C:$G,2,FALSE)),"",VLOOKUP($B1740,Insumos!$C:$G,2,FALSE))</f>
        <v>376.57</v>
      </c>
      <c r="E1740" s="57">
        <f>+IF(ISERROR(VLOOKUP($B1740,Insumos!$C:$G,5,FALSE)),"",VLOOKUP($B1740,Insumos!$C:$G,5,FALSE))</f>
        <v>1</v>
      </c>
      <c r="F1740" s="55" t="str">
        <f>+IF(ISERROR(VLOOKUP($B1740,Insumos!$C:$G,4,FALSE)),"",VLOOKUP($B1740,Insumos!$C:$G,4,FALSE))</f>
        <v>PORCION</v>
      </c>
      <c r="G1740" s="146">
        <v>1.0</v>
      </c>
      <c r="H1740" s="56">
        <f t="shared" si="71"/>
        <v>376.57</v>
      </c>
    </row>
    <row r="1741" ht="15.75" customHeight="1">
      <c r="A1741" s="53">
        <v>10.0</v>
      </c>
      <c r="B1741" s="195" t="s">
        <v>363</v>
      </c>
      <c r="C1741" s="195" t="str">
        <f>+IF(ISERROR(VLOOKUP($B1741,Insumos!$C:$G,3,FALSE)),"",VLOOKUP($B1741,Insumos!$C:$G,3,FALSE))</f>
        <v>PORCION</v>
      </c>
      <c r="D1741" s="196">
        <f>+IF(ISERROR(VLOOKUP($B1741,Insumos!$C:$G,2,FALSE)),"",VLOOKUP($B1741,Insumos!$C:$G,2,FALSE))</f>
        <v>93080.62</v>
      </c>
      <c r="E1741" s="197">
        <f>+IF(ISERROR(VLOOKUP($B1741,Insumos!$C:$G,5,FALSE)),"",VLOOKUP($B1741,Insumos!$C:$G,5,FALSE))</f>
        <v>50</v>
      </c>
      <c r="F1741" s="195" t="str">
        <f>+IF(ISERROR(VLOOKUP($B1741,Insumos!$C:$G,4,FALSE)),"",VLOOKUP($B1741,Insumos!$C:$G,4,FALSE))</f>
        <v>PORCION</v>
      </c>
      <c r="G1741" s="470">
        <v>1.0</v>
      </c>
      <c r="H1741" s="196">
        <f t="shared" si="71"/>
        <v>1861.61</v>
      </c>
    </row>
    <row r="1742" ht="15.75" customHeight="1">
      <c r="A1742" s="53">
        <v>11.0</v>
      </c>
      <c r="B1742" s="195" t="s">
        <v>361</v>
      </c>
      <c r="C1742" s="195" t="str">
        <f>+IF(ISERROR(VLOOKUP($B1742,Insumos!$C:$G,3,FALSE)),"",VLOOKUP($B1742,Insumos!$C:$G,3,FALSE))</f>
        <v>PORCION</v>
      </c>
      <c r="D1742" s="196">
        <f>+IF(ISERROR(VLOOKUP($B1742,Insumos!$C:$G,2,FALSE)),"",VLOOKUP($B1742,Insumos!$C:$G,2,FALSE))</f>
        <v>45140.62</v>
      </c>
      <c r="E1742" s="197">
        <f>+IF(ISERROR(VLOOKUP($B1742,Insumos!$C:$G,5,FALSE)),"",VLOOKUP($B1742,Insumos!$C:$G,5,FALSE))</f>
        <v>55</v>
      </c>
      <c r="F1742" s="195" t="str">
        <f>+IF(ISERROR(VLOOKUP($B1742,Insumos!$C:$G,4,FALSE)),"",VLOOKUP($B1742,Insumos!$C:$G,4,FALSE))</f>
        <v>PORCION</v>
      </c>
      <c r="G1742" s="470"/>
      <c r="H1742" s="196">
        <f t="shared" si="71"/>
        <v>0</v>
      </c>
    </row>
    <row r="1743" ht="15.75" customHeight="1">
      <c r="A1743" s="53">
        <v>12.0</v>
      </c>
      <c r="B1743" s="55" t="s">
        <v>399</v>
      </c>
      <c r="C1743" s="55" t="str">
        <f>+IF(ISERROR(VLOOKUP($B1743,Insumos!$C:$G,3,FALSE)),"",VLOOKUP($B1743,Insumos!$C:$G,3,FALSE))</f>
        <v>PORCION</v>
      </c>
      <c r="D1743" s="56">
        <f>+IF(ISERROR(VLOOKUP($B1743,Insumos!$C:$G,2,FALSE)),"",VLOOKUP($B1743,Insumos!$C:$G,2,FALSE))</f>
        <v>55.81</v>
      </c>
      <c r="E1743" s="57">
        <f>+IF(ISERROR(VLOOKUP($B1743,Insumos!$C:$G,5,FALSE)),"",VLOOKUP($B1743,Insumos!$C:$G,5,FALSE))</f>
        <v>1</v>
      </c>
      <c r="F1743" s="55" t="str">
        <f>+IF(ISERROR(VLOOKUP($B1743,Insumos!$C:$G,4,FALSE)),"",VLOOKUP($B1743,Insumos!$C:$G,4,FALSE))</f>
        <v>PORCION</v>
      </c>
      <c r="G1743" s="147">
        <v>1.0</v>
      </c>
      <c r="H1743" s="56">
        <f t="shared" si="71"/>
        <v>55.81</v>
      </c>
    </row>
    <row r="1744" ht="15.75" customHeight="1">
      <c r="A1744" s="53">
        <v>13.0</v>
      </c>
      <c r="B1744" s="55" t="s">
        <v>401</v>
      </c>
      <c r="C1744" s="55" t="str">
        <f>+IF(ISERROR(VLOOKUP($B1744,Insumos!$C:$G,3,FALSE)),"",VLOOKUP($B1744,Insumos!$C:$G,3,FALSE))</f>
        <v>UNIDAD</v>
      </c>
      <c r="D1744" s="56">
        <f>+IF(ISERROR(VLOOKUP($B1744,Insumos!$C:$G,2,FALSE)),"",VLOOKUP($B1744,Insumos!$C:$G,2,FALSE))</f>
        <v>30</v>
      </c>
      <c r="E1744" s="57">
        <f>+IF(ISERROR(VLOOKUP($B1744,Insumos!$C:$G,5,FALSE)),"",VLOOKUP($B1744,Insumos!$C:$G,5,FALSE))</f>
        <v>1</v>
      </c>
      <c r="F1744" s="55" t="str">
        <f>+IF(ISERROR(VLOOKUP($B1744,Insumos!$C:$G,4,FALSE)),"",VLOOKUP($B1744,Insumos!$C:$G,4,FALSE))</f>
        <v>UNIDAD</v>
      </c>
      <c r="G1744" s="141">
        <v>1.0</v>
      </c>
      <c r="H1744" s="56">
        <f t="shared" si="71"/>
        <v>30</v>
      </c>
    </row>
    <row r="1745" ht="15.75" customHeight="1">
      <c r="A1745" s="53">
        <v>14.0</v>
      </c>
      <c r="B1745" s="55" t="s">
        <v>400</v>
      </c>
      <c r="C1745" s="55" t="str">
        <f>+IF(ISERROR(VLOOKUP($B1745,Insumos!$C:$G,3,FALSE)),"",VLOOKUP($B1745,Insumos!$C:$G,3,FALSE))</f>
        <v>UNIDAD</v>
      </c>
      <c r="D1745" s="56">
        <f>+IF(ISERROR(VLOOKUP($B1745,Insumos!$C:$G,2,FALSE)),"",VLOOKUP($B1745,Insumos!$C:$G,2,FALSE))</f>
        <v>330</v>
      </c>
      <c r="E1745" s="57">
        <f>+IF(ISERROR(VLOOKUP($B1745,Insumos!$C:$G,5,FALSE)),"",VLOOKUP($B1745,Insumos!$C:$G,5,FALSE))</f>
        <v>1</v>
      </c>
      <c r="F1745" s="55" t="str">
        <f>+IF(ISERROR(VLOOKUP($B1745,Insumos!$C:$G,4,FALSE)),"",VLOOKUP($B1745,Insumos!$C:$G,4,FALSE))</f>
        <v>UNIDAD</v>
      </c>
      <c r="G1745" s="141">
        <v>1.0</v>
      </c>
      <c r="H1745" s="56">
        <f t="shared" si="71"/>
        <v>330</v>
      </c>
    </row>
    <row r="1746" ht="15.75" customHeight="1">
      <c r="A1746" s="53">
        <v>15.0</v>
      </c>
      <c r="B1746" s="55" t="s">
        <v>435</v>
      </c>
      <c r="C1746" s="55" t="str">
        <f>+IF(ISERROR(VLOOKUP($B1746,Insumos!$C:$G,3,FALSE)),"",VLOOKUP($B1746,Insumos!$C:$G,3,FALSE))</f>
        <v>UNIDAD</v>
      </c>
      <c r="D1746" s="56">
        <f>+IF(ISERROR(VLOOKUP($B1746,Insumos!$C:$G,2,FALSE)),"",VLOOKUP($B1746,Insumos!$C:$G,2,FALSE))</f>
        <v>93</v>
      </c>
      <c r="E1746" s="57">
        <f>+IF(ISERROR(VLOOKUP($B1746,Insumos!$C:$G,5,FALSE)),"",VLOOKUP($B1746,Insumos!$C:$G,5,FALSE))</f>
        <v>1</v>
      </c>
      <c r="F1746" s="55" t="str">
        <f>+IF(ISERROR(VLOOKUP($B1746,Insumos!$C:$G,4,FALSE)),"",VLOOKUP($B1746,Insumos!$C:$G,4,FALSE))</f>
        <v>UNIDAD</v>
      </c>
      <c r="G1746" s="141">
        <v>1.0</v>
      </c>
      <c r="H1746" s="56">
        <f t="shared" si="71"/>
        <v>93</v>
      </c>
    </row>
    <row r="1747" ht="15.75" customHeight="1">
      <c r="A1747" s="53">
        <v>16.0</v>
      </c>
      <c r="B1747" s="55" t="s">
        <v>436</v>
      </c>
      <c r="C1747" s="55" t="str">
        <f>+IF(ISERROR(VLOOKUP($B1747,Insumos!$C:$G,3,FALSE)),"",VLOOKUP($B1747,Insumos!$C:$G,3,FALSE))</f>
        <v>UNIDAD</v>
      </c>
      <c r="D1747" s="56">
        <f>+IF(ISERROR(VLOOKUP($B1747,Insumos!$C:$G,2,FALSE)),"",VLOOKUP($B1747,Insumos!$C:$G,2,FALSE))</f>
        <v>44</v>
      </c>
      <c r="E1747" s="57">
        <f>+IF(ISERROR(VLOOKUP($B1747,Insumos!$C:$G,5,FALSE)),"",VLOOKUP($B1747,Insumos!$C:$G,5,FALSE))</f>
        <v>1</v>
      </c>
      <c r="F1747" s="55" t="str">
        <f>+IF(ISERROR(VLOOKUP($B1747,Insumos!$C:$G,4,FALSE)),"",VLOOKUP($B1747,Insumos!$C:$G,4,FALSE))</f>
        <v>UNIDAD</v>
      </c>
      <c r="G1747" s="141">
        <v>1.0</v>
      </c>
      <c r="H1747" s="56">
        <f t="shared" si="71"/>
        <v>44</v>
      </c>
    </row>
    <row r="1748" ht="15.75" customHeight="1">
      <c r="A1748" s="53">
        <v>17.0</v>
      </c>
      <c r="B1748" s="55" t="s">
        <v>315</v>
      </c>
      <c r="C1748" s="55" t="str">
        <f>+IF(ISERROR(VLOOKUP($B1748,Insumos!$C:$G,3,FALSE)),"",VLOOKUP($B1748,Insumos!$C:$G,3,FALSE))</f>
        <v>UNIDAD</v>
      </c>
      <c r="D1748" s="56">
        <f>+IF(ISERROR(VLOOKUP($B1748,Insumos!$C:$G,2,FALSE)),"",VLOOKUP($B1748,Insumos!$C:$G,2,FALSE))</f>
        <v>170</v>
      </c>
      <c r="E1748" s="57">
        <f>+IF(ISERROR(VLOOKUP($B1748,Insumos!$C:$G,5,FALSE)),"",VLOOKUP($B1748,Insumos!$C:$G,5,FALSE))</f>
        <v>1</v>
      </c>
      <c r="F1748" s="55" t="str">
        <f>+IF(ISERROR(VLOOKUP($B1748,Insumos!$C:$G,4,FALSE)),"",VLOOKUP($B1748,Insumos!$C:$G,4,FALSE))</f>
        <v>UNIDAD</v>
      </c>
      <c r="G1748" s="141">
        <v>1.0</v>
      </c>
      <c r="H1748" s="56">
        <f t="shared" si="71"/>
        <v>170</v>
      </c>
    </row>
    <row r="1749" ht="15.75" customHeight="1">
      <c r="A1749" s="53">
        <v>18.0</v>
      </c>
      <c r="B1749" s="55" t="s">
        <v>410</v>
      </c>
      <c r="C1749" s="55" t="str">
        <f>+IF(ISERROR(VLOOKUP($B1749,Insumos!$C:$G,3,FALSE)),"",VLOOKUP($B1749,Insumos!$C:$G,3,FALSE))</f>
        <v>UNIDAD</v>
      </c>
      <c r="D1749" s="56">
        <f>+IF(ISERROR(VLOOKUP($B1749,Insumos!$C:$G,2,FALSE)),"",VLOOKUP($B1749,Insumos!$C:$G,2,FALSE))</f>
        <v>25</v>
      </c>
      <c r="E1749" s="57">
        <f>+IF(ISERROR(VLOOKUP($B1749,Insumos!$C:$G,5,FALSE)),"",VLOOKUP($B1749,Insumos!$C:$G,5,FALSE))</f>
        <v>1</v>
      </c>
      <c r="F1749" s="55" t="str">
        <f>+IF(ISERROR(VLOOKUP($B1749,Insumos!$C:$G,4,FALSE)),"",VLOOKUP($B1749,Insumos!$C:$G,4,FALSE))</f>
        <v>UNIDAD</v>
      </c>
      <c r="G1749" s="141">
        <v>2.0</v>
      </c>
      <c r="H1749" s="56">
        <f t="shared" si="71"/>
        <v>50</v>
      </c>
    </row>
    <row r="1750" ht="15.75" customHeight="1">
      <c r="A1750" s="53">
        <v>19.0</v>
      </c>
      <c r="B1750" s="55"/>
      <c r="C1750" s="173" t="str">
        <f>+IF(ISERROR(VLOOKUP($B1750,Insumos!$C:$G,3,FALSE)),"",VLOOKUP($B1750,Insumos!$C:$G,3,FALSE))</f>
        <v/>
      </c>
      <c r="D1750" s="56" t="str">
        <f>+IF(ISERROR(VLOOKUP($B1750,Insumos!$C:$G,2,FALSE)),"",VLOOKUP($B1750,Insumos!$C:$G,2,FALSE))</f>
        <v/>
      </c>
      <c r="E1750" s="57" t="str">
        <f>+IF(ISERROR(VLOOKUP($B1750,Insumos!$C:$G,5,FALSE)),"",VLOOKUP($B1750,Insumos!$C:$G,5,FALSE))</f>
        <v/>
      </c>
      <c r="F1750" s="55" t="str">
        <f>+IF(ISERROR(VLOOKUP($B1750,Insumos!$C:$G,4,FALSE)),"",VLOOKUP($B1750,Insumos!$C:$G,4,FALSE))</f>
        <v/>
      </c>
      <c r="G1750" s="147"/>
      <c r="H1750" s="56">
        <f t="shared" si="71"/>
        <v>0</v>
      </c>
    </row>
    <row r="1751" ht="15.75" customHeight="1">
      <c r="A1751" s="42"/>
      <c r="B1751" s="140"/>
      <c r="C1751" s="41"/>
      <c r="D1751" s="44"/>
      <c r="E1751" s="45"/>
      <c r="F1751" s="41"/>
      <c r="G1751" s="67" t="s">
        <v>566</v>
      </c>
      <c r="H1751" s="68">
        <f>+SUM(H1732:H1750)</f>
        <v>4571.68</v>
      </c>
    </row>
    <row r="1752" ht="15.75" customHeight="1">
      <c r="A1752" s="42"/>
      <c r="B1752" s="140"/>
      <c r="C1752" s="41"/>
      <c r="D1752" s="44"/>
      <c r="E1752" s="45"/>
      <c r="F1752" s="41"/>
      <c r="G1752" s="67" t="s">
        <v>569</v>
      </c>
      <c r="H1752" s="142">
        <f>+H1751/10</f>
        <v>457.168</v>
      </c>
    </row>
    <row r="1753" ht="15.75" customHeight="1">
      <c r="A1753" s="42"/>
      <c r="B1753" s="140"/>
      <c r="C1753" s="41"/>
      <c r="D1753" s="44"/>
      <c r="E1753" s="45"/>
      <c r="F1753" s="41"/>
      <c r="G1753" s="67" t="s">
        <v>570</v>
      </c>
      <c r="H1753" s="143">
        <f>(H1751+H1752)*1.19</f>
        <v>5984.32912</v>
      </c>
    </row>
    <row r="1754" ht="15.75" customHeight="1">
      <c r="A1754" s="42"/>
      <c r="B1754" s="140"/>
      <c r="C1754" s="41"/>
      <c r="D1754" s="44"/>
      <c r="E1754" s="45"/>
      <c r="F1754" s="41"/>
      <c r="G1754" s="67" t="s">
        <v>571</v>
      </c>
      <c r="H1754" s="144">
        <f>+H1753/H1755</f>
        <v>0.3744886809</v>
      </c>
    </row>
    <row r="1755" ht="15.75" customHeight="1">
      <c r="A1755" s="42"/>
      <c r="B1755" s="140"/>
      <c r="C1755" s="41"/>
      <c r="D1755" s="44"/>
      <c r="E1755" s="45"/>
      <c r="F1755" s="41"/>
      <c r="G1755" s="67" t="s">
        <v>572</v>
      </c>
      <c r="H1755" s="145">
        <f>SUM(13990+1990)</f>
        <v>15980</v>
      </c>
    </row>
    <row r="1756" ht="15.75" customHeight="1">
      <c r="B1756" s="473"/>
    </row>
    <row r="1757" ht="15.75" customHeight="1">
      <c r="B1757" s="473"/>
    </row>
    <row r="1758" ht="15.75" customHeight="1">
      <c r="B1758" s="473"/>
    </row>
    <row r="1759" ht="15.75" customHeight="1">
      <c r="A1759" s="138" t="s">
        <v>562</v>
      </c>
      <c r="B1759" s="139" t="s">
        <v>1222</v>
      </c>
      <c r="C1759" s="34"/>
      <c r="D1759" s="35"/>
      <c r="E1759" s="36"/>
      <c r="F1759" s="37"/>
      <c r="G1759" s="38"/>
      <c r="H1759" s="35"/>
    </row>
    <row r="1760" ht="15.75" customHeight="1">
      <c r="A1760" s="42"/>
      <c r="B1760" s="140"/>
      <c r="C1760" s="42"/>
      <c r="D1760" s="44"/>
      <c r="E1760" s="45"/>
      <c r="F1760" s="42"/>
      <c r="G1760" s="46"/>
      <c r="H1760" s="44"/>
    </row>
    <row r="1761" ht="15.75" customHeight="1">
      <c r="A1761" s="48" t="s">
        <v>476</v>
      </c>
      <c r="B1761" s="48" t="s">
        <v>477</v>
      </c>
      <c r="C1761" s="48" t="s">
        <v>478</v>
      </c>
      <c r="D1761" s="49" t="s">
        <v>564</v>
      </c>
      <c r="E1761" s="50" t="s">
        <v>10</v>
      </c>
      <c r="F1761" s="48" t="s">
        <v>480</v>
      </c>
      <c r="G1761" s="51" t="s">
        <v>481</v>
      </c>
      <c r="H1761" s="49" t="s">
        <v>565</v>
      </c>
    </row>
    <row r="1762" ht="15.75" customHeight="1">
      <c r="A1762" s="53">
        <v>1.0</v>
      </c>
      <c r="B1762" s="55" t="s">
        <v>395</v>
      </c>
      <c r="C1762" s="55" t="str">
        <f>+IF(ISERROR(VLOOKUP($B1762,Insumos!$C:$G,3,FALSE)),"",VLOOKUP($B1762,Insumos!$C:$G,3,FALSE))</f>
        <v>UNIDAD</v>
      </c>
      <c r="D1762" s="56">
        <f>+IF(ISERROR(VLOOKUP($B1762,Insumos!$C:$G,2,FALSE)),"",VLOOKUP($B1762,Insumos!$C:$G,2,FALSE))</f>
        <v>482</v>
      </c>
      <c r="E1762" s="57">
        <f>+IF(ISERROR(VLOOKUP($B1762,Insumos!$C:$G,5,FALSE)),"",VLOOKUP($B1762,Insumos!$C:$G,5,FALSE))</f>
        <v>1</v>
      </c>
      <c r="F1762" s="55" t="str">
        <f>+IF(ISERROR(VLOOKUP($B1762,Insumos!$C:$G,4,FALSE)),"",VLOOKUP($B1762,Insumos!$C:$G,4,FALSE))</f>
        <v>UNIDAD</v>
      </c>
      <c r="G1762" s="141">
        <v>1.0</v>
      </c>
      <c r="H1762" s="56">
        <f t="shared" ref="H1762:H1781" si="72">IF(ISERROR(ROUND(+D1762/E1762*G1762,2)),0,ROUND(+D1762/E1762*G1762,2))</f>
        <v>482</v>
      </c>
    </row>
    <row r="1763" ht="15.75" customHeight="1">
      <c r="A1763" s="53">
        <v>2.0</v>
      </c>
      <c r="B1763" s="55" t="s">
        <v>17</v>
      </c>
      <c r="C1763" s="55" t="str">
        <f>+IF(ISERROR(VLOOKUP($B1763,Insumos!$C:$G,3,FALSE)),"",VLOOKUP($B1763,Insumos!$C:$G,3,FALSE))</f>
        <v>GRAMOS</v>
      </c>
      <c r="D1763" s="56">
        <f>+IF(ISERROR(VLOOKUP($B1763,Insumos!$C:$G,2,FALSE)),"",VLOOKUP($B1763,Insumos!$C:$G,2,FALSE))</f>
        <v>7210</v>
      </c>
      <c r="E1763" s="57">
        <f>+IF(ISERROR(VLOOKUP($B1763,Insumos!$C:$G,5,FALSE)),"",VLOOKUP($B1763,Insumos!$C:$G,5,FALSE))</f>
        <v>1000</v>
      </c>
      <c r="F1763" s="55" t="str">
        <f>+IF(ISERROR(VLOOKUP($B1763,Insumos!$C:$G,4,FALSE)),"",VLOOKUP($B1763,Insumos!$C:$G,4,FALSE))</f>
        <v>GRAMOS</v>
      </c>
      <c r="G1763" s="141">
        <v>50.0</v>
      </c>
      <c r="H1763" s="56">
        <f t="shared" si="72"/>
        <v>360.5</v>
      </c>
    </row>
    <row r="1764" ht="15.75" customHeight="1">
      <c r="A1764" s="53">
        <v>3.0</v>
      </c>
      <c r="B1764" s="55" t="s">
        <v>384</v>
      </c>
      <c r="C1764" s="55" t="str">
        <f>+IF(ISERROR(VLOOKUP($B1764,Insumos!$C:$G,3,FALSE)),"",VLOOKUP($B1764,Insumos!$C:$G,3,FALSE))</f>
        <v>GRAMOS</v>
      </c>
      <c r="D1764" s="56">
        <f>+IF(ISERROR(VLOOKUP($B1764,Insumos!$C:$G,2,FALSE)),"",VLOOKUP($B1764,Insumos!$C:$G,2,FALSE))</f>
        <v>6521</v>
      </c>
      <c r="E1764" s="57">
        <f>+IF(ISERROR(VLOOKUP($B1764,Insumos!$C:$G,5,FALSE)),"",VLOOKUP($B1764,Insumos!$C:$G,5,FALSE))</f>
        <v>1000</v>
      </c>
      <c r="F1764" s="55" t="str">
        <f>+IF(ISERROR(VLOOKUP($B1764,Insumos!$C:$G,4,FALSE)),"",VLOOKUP($B1764,Insumos!$C:$G,4,FALSE))</f>
        <v>GRAMOS</v>
      </c>
      <c r="G1764" s="141">
        <v>30.0</v>
      </c>
      <c r="H1764" s="56">
        <f t="shared" si="72"/>
        <v>195.63</v>
      </c>
    </row>
    <row r="1765" ht="15.75" customHeight="1">
      <c r="A1765" s="53">
        <v>4.0</v>
      </c>
      <c r="B1765" s="55" t="s">
        <v>393</v>
      </c>
      <c r="C1765" s="55" t="str">
        <f>+IF(ISERROR(VLOOKUP($B1765,Insumos!$C:$G,3,FALSE)),"",VLOOKUP($B1765,Insumos!$C:$G,3,FALSE))</f>
        <v>GRAMOS</v>
      </c>
      <c r="D1765" s="56">
        <f>+IF(ISERROR(VLOOKUP($B1765,Insumos!$C:$G,2,FALSE)),"",VLOOKUP($B1765,Insumos!$C:$G,2,FALSE))</f>
        <v>9244</v>
      </c>
      <c r="E1765" s="57">
        <f>+IF(ISERROR(VLOOKUP($B1765,Insumos!$C:$G,5,FALSE)),"",VLOOKUP($B1765,Insumos!$C:$G,5,FALSE))</f>
        <v>1000</v>
      </c>
      <c r="F1765" s="55" t="str">
        <f>+IF(ISERROR(VLOOKUP($B1765,Insumos!$C:$G,4,FALSE)),"",VLOOKUP($B1765,Insumos!$C:$G,4,FALSE))</f>
        <v>GRAMOS</v>
      </c>
      <c r="G1765" s="141">
        <v>15.0</v>
      </c>
      <c r="H1765" s="56">
        <f t="shared" si="72"/>
        <v>138.66</v>
      </c>
    </row>
    <row r="1766" ht="15.75" customHeight="1">
      <c r="A1766" s="53">
        <v>5.0</v>
      </c>
      <c r="B1766" s="55" t="s">
        <v>178</v>
      </c>
      <c r="C1766" s="55" t="str">
        <f>+IF(ISERROR(VLOOKUP($B1766,Insumos!$C:$G,3,FALSE)),"",VLOOKUP($B1766,Insumos!$C:$G,3,FALSE))</f>
        <v>GRAMOS</v>
      </c>
      <c r="D1766" s="56">
        <f>+IF(ISERROR(VLOOKUP($B1766,Insumos!$C:$G,2,FALSE)),"",VLOOKUP($B1766,Insumos!$C:$G,2,FALSE))</f>
        <v>433</v>
      </c>
      <c r="E1766" s="57">
        <f>+IF(ISERROR(VLOOKUP($B1766,Insumos!$C:$G,5,FALSE)),"",VLOOKUP($B1766,Insumos!$C:$G,5,FALSE))</f>
        <v>300</v>
      </c>
      <c r="F1766" s="55" t="str">
        <f>+IF(ISERROR(VLOOKUP($B1766,Insumos!$C:$G,4,FALSE)),"",VLOOKUP($B1766,Insumos!$C:$G,4,FALSE))</f>
        <v>GRAMOS</v>
      </c>
      <c r="G1766" s="141">
        <v>45.0</v>
      </c>
      <c r="H1766" s="56">
        <f t="shared" si="72"/>
        <v>64.95</v>
      </c>
    </row>
    <row r="1767" ht="15.75" customHeight="1">
      <c r="A1767" s="53">
        <v>6.0</v>
      </c>
      <c r="B1767" s="55" t="s">
        <v>371</v>
      </c>
      <c r="C1767" s="55" t="str">
        <f>+IF(ISERROR(VLOOKUP($B1767,Insumos!$C:$G,3,FALSE)),"",VLOOKUP($B1767,Insumos!$C:$G,3,FALSE))</f>
        <v>GRAMOS</v>
      </c>
      <c r="D1767" s="56">
        <f>+IF(ISERROR(VLOOKUP($B1767,Insumos!$C:$G,2,FALSE)),"",VLOOKUP($B1767,Insumos!$C:$G,2,FALSE))</f>
        <v>1098.823529</v>
      </c>
      <c r="E1767" s="57">
        <f>+IF(ISERROR(VLOOKUP($B1767,Insumos!$C:$G,5,FALSE)),"",VLOOKUP($B1767,Insumos!$C:$G,5,FALSE))</f>
        <v>1000</v>
      </c>
      <c r="F1767" s="55" t="str">
        <f>+IF(ISERROR(VLOOKUP($B1767,Insumos!$C:$G,4,FALSE)),"",VLOOKUP($B1767,Insumos!$C:$G,4,FALSE))</f>
        <v>GRAMOS</v>
      </c>
      <c r="G1767" s="141">
        <v>60.0</v>
      </c>
      <c r="H1767" s="56">
        <f t="shared" si="72"/>
        <v>65.93</v>
      </c>
    </row>
    <row r="1768" ht="15.75" customHeight="1">
      <c r="A1768" s="53">
        <v>7.0</v>
      </c>
      <c r="B1768" s="55" t="s">
        <v>179</v>
      </c>
      <c r="C1768" s="55" t="str">
        <f>+IF(ISERROR(VLOOKUP($B1768,Insumos!$C:$G,3,FALSE)),"",VLOOKUP($B1768,Insumos!$C:$G,3,FALSE))</f>
        <v>GRAMOS</v>
      </c>
      <c r="D1768" s="56">
        <f>+IF(ISERROR(VLOOKUP($B1768,Insumos!$C:$G,2,FALSE)),"",VLOOKUP($B1768,Insumos!$C:$G,2,FALSE))</f>
        <v>840</v>
      </c>
      <c r="E1768" s="57">
        <f>+IF(ISERROR(VLOOKUP($B1768,Insumos!$C:$G,5,FALSE)),"",VLOOKUP($B1768,Insumos!$C:$G,5,FALSE))</f>
        <v>800</v>
      </c>
      <c r="F1768" s="55" t="str">
        <f>+IF(ISERROR(VLOOKUP($B1768,Insumos!$C:$G,4,FALSE)),"",VLOOKUP($B1768,Insumos!$C:$G,4,FALSE))</f>
        <v>GRAMOS</v>
      </c>
      <c r="G1768" s="141">
        <v>15.0</v>
      </c>
      <c r="H1768" s="56">
        <f t="shared" si="72"/>
        <v>15.75</v>
      </c>
    </row>
    <row r="1769" ht="15.75" customHeight="1">
      <c r="A1769" s="53">
        <v>8.0</v>
      </c>
      <c r="B1769" s="55" t="s">
        <v>149</v>
      </c>
      <c r="C1769" s="55" t="str">
        <f>+IF(ISERROR(VLOOKUP($B1769,Insumos!$C:$G,3,FALSE)),"",VLOOKUP($B1769,Insumos!$C:$G,3,FALSE))</f>
        <v>GRAMOS</v>
      </c>
      <c r="D1769" s="56">
        <f>+IF(ISERROR(VLOOKUP($B1769,Insumos!$C:$G,2,FALSE)),"",VLOOKUP($B1769,Insumos!$C:$G,2,FALSE))</f>
        <v>2521</v>
      </c>
      <c r="E1769" s="57">
        <f>+IF(ISERROR(VLOOKUP($B1769,Insumos!$C:$G,5,FALSE)),"",VLOOKUP($B1769,Insumos!$C:$G,5,FALSE))</f>
        <v>850</v>
      </c>
      <c r="F1769" s="55" t="str">
        <f>+IF(ISERROR(VLOOKUP($B1769,Insumos!$C:$G,4,FALSE)),"",VLOOKUP($B1769,Insumos!$C:$G,4,FALSE))</f>
        <v>GRAMOS</v>
      </c>
      <c r="G1769" s="146">
        <v>80.0</v>
      </c>
      <c r="H1769" s="56">
        <f t="shared" si="72"/>
        <v>237.27</v>
      </c>
    </row>
    <row r="1770" ht="15.75" customHeight="1">
      <c r="A1770" s="53">
        <v>9.0</v>
      </c>
      <c r="B1770" s="467" t="s">
        <v>373</v>
      </c>
      <c r="C1770" s="55" t="str">
        <f>+IF(ISERROR(VLOOKUP($B1770,Insumos!$C:$G,3,FALSE)),"",VLOOKUP($B1770,Insumos!$C:$G,3,FALSE))</f>
        <v>PORCION</v>
      </c>
      <c r="D1770" s="56">
        <f>+IF(ISERROR(VLOOKUP($B1770,Insumos!$C:$G,2,FALSE)),"",VLOOKUP($B1770,Insumos!$C:$G,2,FALSE))</f>
        <v>909.14</v>
      </c>
      <c r="E1770" s="57">
        <f>+IF(ISERROR(VLOOKUP($B1770,Insumos!$C:$G,5,FALSE)),"",VLOOKUP($B1770,Insumos!$C:$G,5,FALSE))</f>
        <v>1</v>
      </c>
      <c r="F1770" s="55" t="str">
        <f>+IF(ISERROR(VLOOKUP($B1770,Insumos!$C:$G,4,FALSE)),"",VLOOKUP($B1770,Insumos!$C:$G,4,FALSE))</f>
        <v>PORCION</v>
      </c>
      <c r="G1770" s="146">
        <v>1.0</v>
      </c>
      <c r="H1770" s="56">
        <f t="shared" si="72"/>
        <v>909.14</v>
      </c>
    </row>
    <row r="1771" ht="15.75" customHeight="1">
      <c r="A1771" s="53">
        <v>10.0</v>
      </c>
      <c r="B1771" s="195" t="s">
        <v>363</v>
      </c>
      <c r="C1771" s="195" t="str">
        <f>+IF(ISERROR(VLOOKUP($B1771,Insumos!$C:$G,3,FALSE)),"",VLOOKUP($B1771,Insumos!$C:$G,3,FALSE))</f>
        <v>PORCION</v>
      </c>
      <c r="D1771" s="196">
        <f>+IF(ISERROR(VLOOKUP($B1771,Insumos!$C:$G,2,FALSE)),"",VLOOKUP($B1771,Insumos!$C:$G,2,FALSE))</f>
        <v>93080.62</v>
      </c>
      <c r="E1771" s="197">
        <f>+IF(ISERROR(VLOOKUP($B1771,Insumos!$C:$G,5,FALSE)),"",VLOOKUP($B1771,Insumos!$C:$G,5,FALSE))</f>
        <v>50</v>
      </c>
      <c r="F1771" s="195" t="str">
        <f>+IF(ISERROR(VLOOKUP($B1771,Insumos!$C:$G,4,FALSE)),"",VLOOKUP($B1771,Insumos!$C:$G,4,FALSE))</f>
        <v>PORCION</v>
      </c>
      <c r="G1771" s="470">
        <v>1.0</v>
      </c>
      <c r="H1771" s="196">
        <f t="shared" si="72"/>
        <v>1861.61</v>
      </c>
    </row>
    <row r="1772" ht="15.75" customHeight="1">
      <c r="A1772" s="53">
        <v>11.0</v>
      </c>
      <c r="B1772" s="195" t="s">
        <v>361</v>
      </c>
      <c r="C1772" s="195" t="str">
        <f>+IF(ISERROR(VLOOKUP($B1772,Insumos!$C:$G,3,FALSE)),"",VLOOKUP($B1772,Insumos!$C:$G,3,FALSE))</f>
        <v>PORCION</v>
      </c>
      <c r="D1772" s="196">
        <f>+IF(ISERROR(VLOOKUP($B1772,Insumos!$C:$G,2,FALSE)),"",VLOOKUP($B1772,Insumos!$C:$G,2,FALSE))</f>
        <v>45140.62</v>
      </c>
      <c r="E1772" s="197">
        <f>+IF(ISERROR(VLOOKUP($B1772,Insumos!$C:$G,5,FALSE)),"",VLOOKUP($B1772,Insumos!$C:$G,5,FALSE))</f>
        <v>55</v>
      </c>
      <c r="F1772" s="195" t="str">
        <f>+IF(ISERROR(VLOOKUP($B1772,Insumos!$C:$G,4,FALSE)),"",VLOOKUP($B1772,Insumos!$C:$G,4,FALSE))</f>
        <v>PORCION</v>
      </c>
      <c r="G1772" s="470"/>
      <c r="H1772" s="196">
        <f t="shared" si="72"/>
        <v>0</v>
      </c>
    </row>
    <row r="1773" ht="15.75" customHeight="1">
      <c r="A1773" s="53">
        <v>12.0</v>
      </c>
      <c r="B1773" s="55" t="s">
        <v>399</v>
      </c>
      <c r="C1773" s="55" t="str">
        <f>+IF(ISERROR(VLOOKUP($B1773,Insumos!$C:$G,3,FALSE)),"",VLOOKUP($B1773,Insumos!$C:$G,3,FALSE))</f>
        <v>PORCION</v>
      </c>
      <c r="D1773" s="56">
        <f>+IF(ISERROR(VLOOKUP($B1773,Insumos!$C:$G,2,FALSE)),"",VLOOKUP($B1773,Insumos!$C:$G,2,FALSE))</f>
        <v>55.81</v>
      </c>
      <c r="E1773" s="57">
        <f>+IF(ISERROR(VLOOKUP($B1773,Insumos!$C:$G,5,FALSE)),"",VLOOKUP($B1773,Insumos!$C:$G,5,FALSE))</f>
        <v>1</v>
      </c>
      <c r="F1773" s="55" t="str">
        <f>+IF(ISERROR(VLOOKUP($B1773,Insumos!$C:$G,4,FALSE)),"",VLOOKUP($B1773,Insumos!$C:$G,4,FALSE))</f>
        <v>PORCION</v>
      </c>
      <c r="G1773" s="147">
        <v>1.0</v>
      </c>
      <c r="H1773" s="56">
        <f t="shared" si="72"/>
        <v>55.81</v>
      </c>
    </row>
    <row r="1774" ht="15.75" customHeight="1">
      <c r="A1774" s="53">
        <v>13.0</v>
      </c>
      <c r="B1774" s="55" t="s">
        <v>401</v>
      </c>
      <c r="C1774" s="55" t="str">
        <f>+IF(ISERROR(VLOOKUP($B1774,Insumos!$C:$G,3,FALSE)),"",VLOOKUP($B1774,Insumos!$C:$G,3,FALSE))</f>
        <v>UNIDAD</v>
      </c>
      <c r="D1774" s="56">
        <f>+IF(ISERROR(VLOOKUP($B1774,Insumos!$C:$G,2,FALSE)),"",VLOOKUP($B1774,Insumos!$C:$G,2,FALSE))</f>
        <v>30</v>
      </c>
      <c r="E1774" s="57">
        <f>+IF(ISERROR(VLOOKUP($B1774,Insumos!$C:$G,5,FALSE)),"",VLOOKUP($B1774,Insumos!$C:$G,5,FALSE))</f>
        <v>1</v>
      </c>
      <c r="F1774" s="55" t="str">
        <f>+IF(ISERROR(VLOOKUP($B1774,Insumos!$C:$G,4,FALSE)),"",VLOOKUP($B1774,Insumos!$C:$G,4,FALSE))</f>
        <v>UNIDAD</v>
      </c>
      <c r="G1774" s="141">
        <v>1.0</v>
      </c>
      <c r="H1774" s="56">
        <f t="shared" si="72"/>
        <v>30</v>
      </c>
    </row>
    <row r="1775" ht="15.75" customHeight="1">
      <c r="A1775" s="53">
        <v>14.0</v>
      </c>
      <c r="B1775" s="55" t="s">
        <v>400</v>
      </c>
      <c r="C1775" s="55" t="str">
        <f>+IF(ISERROR(VLOOKUP($B1775,Insumos!$C:$G,3,FALSE)),"",VLOOKUP($B1775,Insumos!$C:$G,3,FALSE))</f>
        <v>UNIDAD</v>
      </c>
      <c r="D1775" s="56">
        <f>+IF(ISERROR(VLOOKUP($B1775,Insumos!$C:$G,2,FALSE)),"",VLOOKUP($B1775,Insumos!$C:$G,2,FALSE))</f>
        <v>330</v>
      </c>
      <c r="E1775" s="57">
        <f>+IF(ISERROR(VLOOKUP($B1775,Insumos!$C:$G,5,FALSE)),"",VLOOKUP($B1775,Insumos!$C:$G,5,FALSE))</f>
        <v>1</v>
      </c>
      <c r="F1775" s="55" t="str">
        <f>+IF(ISERROR(VLOOKUP($B1775,Insumos!$C:$G,4,FALSE)),"",VLOOKUP($B1775,Insumos!$C:$G,4,FALSE))</f>
        <v>UNIDAD</v>
      </c>
      <c r="G1775" s="141">
        <v>1.0</v>
      </c>
      <c r="H1775" s="56">
        <f t="shared" si="72"/>
        <v>330</v>
      </c>
    </row>
    <row r="1776" ht="15.75" customHeight="1">
      <c r="A1776" s="53">
        <v>15.0</v>
      </c>
      <c r="B1776" s="55" t="s">
        <v>435</v>
      </c>
      <c r="C1776" s="55" t="str">
        <f>+IF(ISERROR(VLOOKUP($B1776,Insumos!$C:$G,3,FALSE)),"",VLOOKUP($B1776,Insumos!$C:$G,3,FALSE))</f>
        <v>UNIDAD</v>
      </c>
      <c r="D1776" s="56">
        <f>+IF(ISERROR(VLOOKUP($B1776,Insumos!$C:$G,2,FALSE)),"",VLOOKUP($B1776,Insumos!$C:$G,2,FALSE))</f>
        <v>93</v>
      </c>
      <c r="E1776" s="57">
        <f>+IF(ISERROR(VLOOKUP($B1776,Insumos!$C:$G,5,FALSE)),"",VLOOKUP($B1776,Insumos!$C:$G,5,FALSE))</f>
        <v>1</v>
      </c>
      <c r="F1776" s="55" t="str">
        <f>+IF(ISERROR(VLOOKUP($B1776,Insumos!$C:$G,4,FALSE)),"",VLOOKUP($B1776,Insumos!$C:$G,4,FALSE))</f>
        <v>UNIDAD</v>
      </c>
      <c r="G1776" s="141">
        <v>1.0</v>
      </c>
      <c r="H1776" s="56">
        <f t="shared" si="72"/>
        <v>93</v>
      </c>
    </row>
    <row r="1777" ht="15.75" customHeight="1">
      <c r="A1777" s="53">
        <v>16.0</v>
      </c>
      <c r="B1777" s="55" t="s">
        <v>436</v>
      </c>
      <c r="C1777" s="55" t="str">
        <f>+IF(ISERROR(VLOOKUP($B1777,Insumos!$C:$G,3,FALSE)),"",VLOOKUP($B1777,Insumos!$C:$G,3,FALSE))</f>
        <v>UNIDAD</v>
      </c>
      <c r="D1777" s="56">
        <f>+IF(ISERROR(VLOOKUP($B1777,Insumos!$C:$G,2,FALSE)),"",VLOOKUP($B1777,Insumos!$C:$G,2,FALSE))</f>
        <v>44</v>
      </c>
      <c r="E1777" s="57">
        <f>+IF(ISERROR(VLOOKUP($B1777,Insumos!$C:$G,5,FALSE)),"",VLOOKUP($B1777,Insumos!$C:$G,5,FALSE))</f>
        <v>1</v>
      </c>
      <c r="F1777" s="55" t="str">
        <f>+IF(ISERROR(VLOOKUP($B1777,Insumos!$C:$G,4,FALSE)),"",VLOOKUP($B1777,Insumos!$C:$G,4,FALSE))</f>
        <v>UNIDAD</v>
      </c>
      <c r="G1777" s="141">
        <v>1.0</v>
      </c>
      <c r="H1777" s="56">
        <f t="shared" si="72"/>
        <v>44</v>
      </c>
    </row>
    <row r="1778" ht="15.75" customHeight="1">
      <c r="A1778" s="53">
        <v>17.0</v>
      </c>
      <c r="B1778" s="55" t="s">
        <v>315</v>
      </c>
      <c r="C1778" s="55" t="str">
        <f>+IF(ISERROR(VLOOKUP($B1778,Insumos!$C:$G,3,FALSE)),"",VLOOKUP($B1778,Insumos!$C:$G,3,FALSE))</f>
        <v>UNIDAD</v>
      </c>
      <c r="D1778" s="56">
        <f>+IF(ISERROR(VLOOKUP($B1778,Insumos!$C:$G,2,FALSE)),"",VLOOKUP($B1778,Insumos!$C:$G,2,FALSE))</f>
        <v>170</v>
      </c>
      <c r="E1778" s="57">
        <f>+IF(ISERROR(VLOOKUP($B1778,Insumos!$C:$G,5,FALSE)),"",VLOOKUP($B1778,Insumos!$C:$G,5,FALSE))</f>
        <v>1</v>
      </c>
      <c r="F1778" s="55" t="str">
        <f>+IF(ISERROR(VLOOKUP($B1778,Insumos!$C:$G,4,FALSE)),"",VLOOKUP($B1778,Insumos!$C:$G,4,FALSE))</f>
        <v>UNIDAD</v>
      </c>
      <c r="G1778" s="141">
        <v>1.0</v>
      </c>
      <c r="H1778" s="56">
        <f t="shared" si="72"/>
        <v>170</v>
      </c>
    </row>
    <row r="1779" ht="15.75" customHeight="1">
      <c r="A1779" s="53">
        <v>18.0</v>
      </c>
      <c r="B1779" s="55" t="s">
        <v>410</v>
      </c>
      <c r="C1779" s="55" t="str">
        <f>+IF(ISERROR(VLOOKUP($B1779,Insumos!$C:$G,3,FALSE)),"",VLOOKUP($B1779,Insumos!$C:$G,3,FALSE))</f>
        <v>UNIDAD</v>
      </c>
      <c r="D1779" s="56">
        <f>+IF(ISERROR(VLOOKUP($B1779,Insumos!$C:$G,2,FALSE)),"",VLOOKUP($B1779,Insumos!$C:$G,2,FALSE))</f>
        <v>25</v>
      </c>
      <c r="E1779" s="57">
        <f>+IF(ISERROR(VLOOKUP($B1779,Insumos!$C:$G,5,FALSE)),"",VLOOKUP($B1779,Insumos!$C:$G,5,FALSE))</f>
        <v>1</v>
      </c>
      <c r="F1779" s="55" t="str">
        <f>+IF(ISERROR(VLOOKUP($B1779,Insumos!$C:$G,4,FALSE)),"",VLOOKUP($B1779,Insumos!$C:$G,4,FALSE))</f>
        <v>UNIDAD</v>
      </c>
      <c r="G1779" s="141">
        <v>2.0</v>
      </c>
      <c r="H1779" s="56">
        <f t="shared" si="72"/>
        <v>50</v>
      </c>
    </row>
    <row r="1780" ht="15.75" customHeight="1">
      <c r="A1780" s="53">
        <v>19.0</v>
      </c>
      <c r="B1780" s="55"/>
      <c r="C1780" s="55" t="str">
        <f>+IF(ISERROR(VLOOKUP($B1780,Insumos!$C:$G,3,FALSE)),"",VLOOKUP($B1780,Insumos!$C:$G,3,FALSE))</f>
        <v/>
      </c>
      <c r="D1780" s="56" t="str">
        <f>+IF(ISERROR(VLOOKUP($B1780,Insumos!$C:$G,2,FALSE)),"",VLOOKUP($B1780,Insumos!$C:$G,2,FALSE))</f>
        <v/>
      </c>
      <c r="E1780" s="57" t="str">
        <f>+IF(ISERROR(VLOOKUP($B1780,Insumos!$C:$G,5,FALSE)),"",VLOOKUP($B1780,Insumos!$C:$G,5,FALSE))</f>
        <v/>
      </c>
      <c r="F1780" s="55" t="str">
        <f>+IF(ISERROR(VLOOKUP($B1780,Insumos!$C:$G,4,FALSE)),"",VLOOKUP($B1780,Insumos!$C:$G,4,FALSE))</f>
        <v/>
      </c>
      <c r="G1780" s="141"/>
      <c r="H1780" s="56">
        <f t="shared" si="72"/>
        <v>0</v>
      </c>
    </row>
    <row r="1781" ht="15.75" customHeight="1">
      <c r="A1781" s="53">
        <v>20.0</v>
      </c>
      <c r="B1781" s="55"/>
      <c r="C1781" s="55" t="str">
        <f>+IF(ISERROR(VLOOKUP($B1781,Insumos!$C:$G,3,FALSE)),"",VLOOKUP($B1781,Insumos!$C:$G,3,FALSE))</f>
        <v/>
      </c>
      <c r="D1781" s="56" t="str">
        <f>+IF(ISERROR(VLOOKUP($B1781,Insumos!$C:$G,2,FALSE)),"",VLOOKUP($B1781,Insumos!$C:$G,2,FALSE))</f>
        <v/>
      </c>
      <c r="E1781" s="57" t="str">
        <f>+IF(ISERROR(VLOOKUP($B1781,Insumos!$C:$G,5,FALSE)),"",VLOOKUP($B1781,Insumos!$C:$G,5,FALSE))</f>
        <v/>
      </c>
      <c r="F1781" s="55" t="str">
        <f>+IF(ISERROR(VLOOKUP($B1781,Insumos!$C:$G,4,FALSE)),"",VLOOKUP($B1781,Insumos!$C:$G,4,FALSE))</f>
        <v/>
      </c>
      <c r="G1781" s="141"/>
      <c r="H1781" s="56">
        <f t="shared" si="72"/>
        <v>0</v>
      </c>
    </row>
    <row r="1782" ht="15.75" customHeight="1">
      <c r="A1782" s="42"/>
      <c r="B1782" s="140"/>
      <c r="C1782" s="41"/>
      <c r="D1782" s="44"/>
      <c r="E1782" s="45"/>
      <c r="F1782" s="41"/>
      <c r="G1782" s="67" t="s">
        <v>566</v>
      </c>
      <c r="H1782" s="68">
        <f>+SUM(H1762:H1781)</f>
        <v>5104.25</v>
      </c>
    </row>
    <row r="1783" ht="15.75" customHeight="1">
      <c r="A1783" s="42"/>
      <c r="B1783" s="140"/>
      <c r="C1783" s="41"/>
      <c r="D1783" s="44"/>
      <c r="E1783" s="45"/>
      <c r="F1783" s="41"/>
      <c r="G1783" s="67" t="s">
        <v>569</v>
      </c>
      <c r="H1783" s="142">
        <f>+H1782/10</f>
        <v>510.425</v>
      </c>
    </row>
    <row r="1784" ht="15.75" customHeight="1">
      <c r="A1784" s="42"/>
      <c r="B1784" s="140"/>
      <c r="C1784" s="41"/>
      <c r="D1784" s="44"/>
      <c r="E1784" s="45"/>
      <c r="F1784" s="41"/>
      <c r="G1784" s="67" t="s">
        <v>570</v>
      </c>
      <c r="H1784" s="143">
        <f>(H1782+H1783)*1.19</f>
        <v>6681.46325</v>
      </c>
    </row>
    <row r="1785" ht="15.75" customHeight="1">
      <c r="A1785" s="42"/>
      <c r="B1785" s="140"/>
      <c r="C1785" s="41"/>
      <c r="D1785" s="44"/>
      <c r="E1785" s="45"/>
      <c r="F1785" s="41"/>
      <c r="G1785" s="67" t="s">
        <v>571</v>
      </c>
      <c r="H1785" s="144">
        <f>+H1784/H1786</f>
        <v>0.3934901796</v>
      </c>
    </row>
    <row r="1786" ht="15.75" customHeight="1">
      <c r="A1786" s="42"/>
      <c r="B1786" s="140"/>
      <c r="C1786" s="41"/>
      <c r="D1786" s="44"/>
      <c r="E1786" s="45"/>
      <c r="F1786" s="41"/>
      <c r="G1786" s="67" t="s">
        <v>572</v>
      </c>
      <c r="H1786" s="145">
        <f>SUM(13990+2990)</f>
        <v>16980</v>
      </c>
    </row>
    <row r="1787" ht="15.75" customHeight="1">
      <c r="B1787" s="473"/>
    </row>
    <row r="1788" ht="15.75" customHeight="1">
      <c r="B1788" s="473"/>
    </row>
    <row r="1789" ht="15.75" customHeight="1">
      <c r="A1789" s="138" t="s">
        <v>562</v>
      </c>
      <c r="B1789" s="139" t="s">
        <v>1223</v>
      </c>
      <c r="C1789" s="34"/>
      <c r="D1789" s="35"/>
      <c r="E1789" s="36"/>
      <c r="F1789" s="37"/>
      <c r="G1789" s="38"/>
      <c r="H1789" s="35"/>
    </row>
    <row r="1790" ht="15.75" customHeight="1">
      <c r="A1790" s="42"/>
      <c r="B1790" s="140"/>
      <c r="C1790" s="42"/>
      <c r="D1790" s="44"/>
      <c r="E1790" s="45"/>
      <c r="F1790" s="42"/>
      <c r="G1790" s="46"/>
      <c r="H1790" s="44"/>
    </row>
    <row r="1791" ht="15.75" customHeight="1">
      <c r="A1791" s="48" t="s">
        <v>476</v>
      </c>
      <c r="B1791" s="48" t="s">
        <v>477</v>
      </c>
      <c r="C1791" s="48" t="s">
        <v>478</v>
      </c>
      <c r="D1791" s="49" t="s">
        <v>564</v>
      </c>
      <c r="E1791" s="50" t="s">
        <v>10</v>
      </c>
      <c r="F1791" s="48" t="s">
        <v>480</v>
      </c>
      <c r="G1791" s="51" t="s">
        <v>481</v>
      </c>
      <c r="H1791" s="49" t="s">
        <v>565</v>
      </c>
    </row>
    <row r="1792" ht="15.75" customHeight="1">
      <c r="A1792" s="53">
        <v>1.0</v>
      </c>
      <c r="B1792" s="55" t="s">
        <v>395</v>
      </c>
      <c r="C1792" s="55" t="str">
        <f>+IF(ISERROR(VLOOKUP($B1792,Insumos!$C:$G,3,FALSE)),"",VLOOKUP($B1792,Insumos!$C:$G,3,FALSE))</f>
        <v>UNIDAD</v>
      </c>
      <c r="D1792" s="56">
        <f>+IF(ISERROR(VLOOKUP($B1792,Insumos!$C:$G,2,FALSE)),"",VLOOKUP($B1792,Insumos!$C:$G,2,FALSE))</f>
        <v>482</v>
      </c>
      <c r="E1792" s="57">
        <f>+IF(ISERROR(VLOOKUP($B1792,Insumos!$C:$G,5,FALSE)),"",VLOOKUP($B1792,Insumos!$C:$G,5,FALSE))</f>
        <v>1</v>
      </c>
      <c r="F1792" s="55" t="str">
        <f>+IF(ISERROR(VLOOKUP($B1792,Insumos!$C:$G,4,FALSE)),"",VLOOKUP($B1792,Insumos!$C:$G,4,FALSE))</f>
        <v>UNIDAD</v>
      </c>
      <c r="G1792" s="141">
        <v>1.0</v>
      </c>
      <c r="H1792" s="56">
        <f t="shared" ref="H1792:H1803" si="73">IF(ISERROR(ROUND(+D1792/E1792*G1792,2)),0,ROUND(+D1792/E1792*G1792,2))</f>
        <v>482</v>
      </c>
    </row>
    <row r="1793" ht="15.75" customHeight="1">
      <c r="A1793" s="53">
        <v>2.0</v>
      </c>
      <c r="B1793" s="55" t="s">
        <v>388</v>
      </c>
      <c r="C1793" s="55" t="str">
        <f>+IF(ISERROR(VLOOKUP($B1793,Insumos!$C:$G,3,FALSE)),"",VLOOKUP($B1793,Insumos!$C:$G,3,FALSE))</f>
        <v>GRAMOS</v>
      </c>
      <c r="D1793" s="56">
        <f>+IF(ISERROR(VLOOKUP($B1793,Insumos!$C:$G,2,FALSE)),"",VLOOKUP($B1793,Insumos!$C:$G,2,FALSE))</f>
        <v>6420</v>
      </c>
      <c r="E1793" s="57">
        <f>+IF(ISERROR(VLOOKUP($B1793,Insumos!$C:$G,5,FALSE)),"",VLOOKUP($B1793,Insumos!$C:$G,5,FALSE))</f>
        <v>1000</v>
      </c>
      <c r="F1793" s="55" t="str">
        <f>+IF(ISERROR(VLOOKUP($B1793,Insumos!$C:$G,4,FALSE)),"",VLOOKUP($B1793,Insumos!$C:$G,4,FALSE))</f>
        <v>GRAMOS</v>
      </c>
      <c r="G1793" s="141">
        <v>35.0</v>
      </c>
      <c r="H1793" s="56">
        <f t="shared" si="73"/>
        <v>224.7</v>
      </c>
    </row>
    <row r="1794" ht="15.75" customHeight="1">
      <c r="A1794" s="53">
        <v>3.0</v>
      </c>
      <c r="B1794" s="55" t="s">
        <v>396</v>
      </c>
      <c r="C1794" s="55" t="str">
        <f>+IF(ISERROR(VLOOKUP($B1794,Insumos!$C:$G,3,FALSE)),"",VLOOKUP($B1794,Insumos!$C:$G,3,FALSE))</f>
        <v>GRAMOS</v>
      </c>
      <c r="D1794" s="56">
        <f>+IF(ISERROR(VLOOKUP($B1794,Insumos!$C:$G,2,FALSE)),"",VLOOKUP($B1794,Insumos!$C:$G,2,FALSE))</f>
        <v>9164</v>
      </c>
      <c r="E1794" s="57">
        <f>+IF(ISERROR(VLOOKUP($B1794,Insumos!$C:$G,5,FALSE)),"",VLOOKUP($B1794,Insumos!$C:$G,5,FALSE))</f>
        <v>1000</v>
      </c>
      <c r="F1794" s="55" t="str">
        <f>+IF(ISERROR(VLOOKUP($B1794,Insumos!$C:$G,4,FALSE)),"",VLOOKUP($B1794,Insumos!$C:$G,4,FALSE))</f>
        <v>GRAMOS</v>
      </c>
      <c r="G1794" s="141">
        <v>20.0</v>
      </c>
      <c r="H1794" s="56">
        <f t="shared" si="73"/>
        <v>183.28</v>
      </c>
    </row>
    <row r="1795" ht="15.75" customHeight="1">
      <c r="A1795" s="53">
        <v>4.0</v>
      </c>
      <c r="B1795" s="55" t="s">
        <v>408</v>
      </c>
      <c r="C1795" s="55" t="s">
        <v>15</v>
      </c>
      <c r="D1795" s="56">
        <f>+IF(ISERROR(VLOOKUP($B1795,Insumos!$C:$G,2,FALSE)),"",VLOOKUP($B1795,Insumos!$C:$G,2,FALSE))</f>
        <v>969.8</v>
      </c>
      <c r="E1795" s="57">
        <f>+IF(ISERROR(VLOOKUP($B1795,Insumos!$C:$G,5,FALSE)),"",VLOOKUP($B1795,Insumos!$C:$G,5,FALSE))</f>
        <v>800</v>
      </c>
      <c r="F1795" s="55" t="str">
        <f>+IF(ISERROR(VLOOKUP($B1795,Insumos!$C:$G,4,FALSE)),"",VLOOKUP($B1795,Insumos!$C:$G,4,FALSE))</f>
        <v>GRAMOS</v>
      </c>
      <c r="G1795" s="141">
        <v>40.0</v>
      </c>
      <c r="H1795" s="56">
        <f t="shared" si="73"/>
        <v>48.49</v>
      </c>
    </row>
    <row r="1796" ht="15.75" customHeight="1">
      <c r="A1796" s="53">
        <v>5.0</v>
      </c>
      <c r="B1796" s="55" t="s">
        <v>54</v>
      </c>
      <c r="C1796" s="55" t="str">
        <f>+IF(ISERROR(VLOOKUP($B1796,Insumos!$C:$G,3,FALSE)),"",VLOOKUP($B1796,Insumos!$C:$G,3,FALSE))</f>
        <v>UNIDAD</v>
      </c>
      <c r="D1796" s="56">
        <f>+IF(ISERROR(VLOOKUP($B1796,Insumos!$C:$G,2,FALSE)),"",VLOOKUP($B1796,Insumos!$C:$G,2,FALSE))</f>
        <v>8000</v>
      </c>
      <c r="E1796" s="57">
        <f>+IF(ISERROR(VLOOKUP($B1796,Insumos!$C:$G,5,FALSE)),"",VLOOKUP($B1796,Insumos!$C:$G,5,FALSE))</f>
        <v>36</v>
      </c>
      <c r="F1796" s="55" t="str">
        <f>+IF(ISERROR(VLOOKUP($B1796,Insumos!$C:$G,4,FALSE)),"",VLOOKUP($B1796,Insumos!$C:$G,4,FALSE))</f>
        <v>UNIDAD</v>
      </c>
      <c r="G1796" s="141">
        <v>0.0</v>
      </c>
      <c r="H1796" s="56">
        <f t="shared" si="73"/>
        <v>0</v>
      </c>
    </row>
    <row r="1797" ht="15.75" customHeight="1">
      <c r="A1797" s="53">
        <v>6.0</v>
      </c>
      <c r="B1797" s="55" t="s">
        <v>387</v>
      </c>
      <c r="C1797" s="55" t="str">
        <f>+IF(ISERROR(VLOOKUP($B1797,Insumos!$C:$G,3,FALSE)),"",VLOOKUP($B1797,Insumos!$C:$G,3,FALSE))</f>
        <v>MILILITROS</v>
      </c>
      <c r="D1797" s="56">
        <f>+IF(ISERROR(VLOOKUP($B1797,Insumos!$C:$G,2,FALSE)),"",VLOOKUP($B1797,Insumos!$C:$G,2,FALSE))</f>
        <v>1736</v>
      </c>
      <c r="E1797" s="57">
        <f>+IF(ISERROR(VLOOKUP($B1797,Insumos!$C:$G,5,FALSE)),"",VLOOKUP($B1797,Insumos!$C:$G,5,FALSE))</f>
        <v>1000</v>
      </c>
      <c r="F1797" s="55" t="str">
        <f>+IF(ISERROR(VLOOKUP($B1797,Insumos!$C:$G,4,FALSE)),"",VLOOKUP($B1797,Insumos!$C:$G,4,FALSE))</f>
        <v>MILILITROS</v>
      </c>
      <c r="G1797" s="141">
        <v>60.0</v>
      </c>
      <c r="H1797" s="56">
        <f t="shared" si="73"/>
        <v>104.16</v>
      </c>
    </row>
    <row r="1798" ht="15.75" customHeight="1">
      <c r="A1798" s="53">
        <v>7.0</v>
      </c>
      <c r="B1798" s="467" t="s">
        <v>375</v>
      </c>
      <c r="C1798" s="55" t="str">
        <f>+IF(ISERROR(VLOOKUP($B1798,Insumos!$C:$G,3,FALSE)),"",VLOOKUP($B1798,Insumos!$C:$G,3,FALSE))</f>
        <v>PORCION</v>
      </c>
      <c r="D1798" s="56">
        <f>+IF(ISERROR(VLOOKUP($B1798,Insumos!$C:$G,2,FALSE)),"",VLOOKUP($B1798,Insumos!$C:$G,2,FALSE))</f>
        <v>17849.12</v>
      </c>
      <c r="E1798" s="57">
        <f>+IF(ISERROR(VLOOKUP($B1798,Insumos!$C:$G,5,FALSE)),"",VLOOKUP($B1798,Insumos!$C:$G,5,FALSE))</f>
        <v>45</v>
      </c>
      <c r="F1798" s="55" t="str">
        <f>+IF(ISERROR(VLOOKUP($B1798,Insumos!$C:$G,4,FALSE)),"",VLOOKUP($B1798,Insumos!$C:$G,4,FALSE))</f>
        <v>PORCION</v>
      </c>
      <c r="G1798" s="141">
        <v>0.0</v>
      </c>
      <c r="H1798" s="56">
        <f t="shared" si="73"/>
        <v>0</v>
      </c>
    </row>
    <row r="1799" ht="15.75" customHeight="1">
      <c r="A1799" s="53">
        <v>8.0</v>
      </c>
      <c r="B1799" s="195" t="s">
        <v>363</v>
      </c>
      <c r="C1799" s="195" t="str">
        <f>+IF(ISERROR(VLOOKUP($B1799,Insumos!$C:$G,3,FALSE)),"",VLOOKUP($B1799,Insumos!$C:$G,3,FALSE))</f>
        <v>PORCION</v>
      </c>
      <c r="D1799" s="196">
        <f>+IF(ISERROR(VLOOKUP($B1799,Insumos!$C:$G,2,FALSE)),"",VLOOKUP($B1799,Insumos!$C:$G,2,FALSE))</f>
        <v>93080.62</v>
      </c>
      <c r="E1799" s="197">
        <f>+IF(ISERROR(VLOOKUP($B1799,Insumos!$C:$G,5,FALSE)),"",VLOOKUP($B1799,Insumos!$C:$G,5,FALSE))</f>
        <v>50</v>
      </c>
      <c r="F1799" s="195" t="str">
        <f>+IF(ISERROR(VLOOKUP($B1799,Insumos!$C:$G,4,FALSE)),"",VLOOKUP($B1799,Insumos!$C:$G,4,FALSE))</f>
        <v>PORCION</v>
      </c>
      <c r="G1799" s="470">
        <v>1.0</v>
      </c>
      <c r="H1799" s="196">
        <f t="shared" si="73"/>
        <v>1861.61</v>
      </c>
    </row>
    <row r="1800" ht="15.75" customHeight="1">
      <c r="A1800" s="53">
        <v>9.0</v>
      </c>
      <c r="B1800" s="195" t="s">
        <v>361</v>
      </c>
      <c r="C1800" s="195" t="str">
        <f>+IF(ISERROR(VLOOKUP($B1800,Insumos!$C:$G,3,FALSE)),"",VLOOKUP($B1800,Insumos!$C:$G,3,FALSE))</f>
        <v>PORCION</v>
      </c>
      <c r="D1800" s="196">
        <f>+IF(ISERROR(VLOOKUP($B1800,Insumos!$C:$G,2,FALSE)),"",VLOOKUP($B1800,Insumos!$C:$G,2,FALSE))</f>
        <v>45140.62</v>
      </c>
      <c r="E1800" s="197">
        <f>+IF(ISERROR(VLOOKUP($B1800,Insumos!$C:$G,5,FALSE)),"",VLOOKUP($B1800,Insumos!$C:$G,5,FALSE))</f>
        <v>55</v>
      </c>
      <c r="F1800" s="195" t="str">
        <f>+IF(ISERROR(VLOOKUP($B1800,Insumos!$C:$G,4,FALSE)),"",VLOOKUP($B1800,Insumos!$C:$G,4,FALSE))</f>
        <v>PORCION</v>
      </c>
      <c r="G1800" s="470"/>
      <c r="H1800" s="196">
        <f t="shared" si="73"/>
        <v>0</v>
      </c>
    </row>
    <row r="1801" ht="15.75" customHeight="1">
      <c r="A1801" s="53">
        <v>10.0</v>
      </c>
      <c r="B1801" s="55" t="s">
        <v>401</v>
      </c>
      <c r="C1801" s="55" t="str">
        <f>+IF(ISERROR(VLOOKUP($B1801,Insumos!$C:$G,3,FALSE)),"",VLOOKUP($B1801,Insumos!$C:$G,3,FALSE))</f>
        <v>UNIDAD</v>
      </c>
      <c r="D1801" s="56">
        <f>+IF(ISERROR(VLOOKUP($B1801,Insumos!$C:$G,2,FALSE)),"",VLOOKUP($B1801,Insumos!$C:$G,2,FALSE))</f>
        <v>30</v>
      </c>
      <c r="E1801" s="57">
        <f>+IF(ISERROR(VLOOKUP($B1801,Insumos!$C:$G,5,FALSE)),"",VLOOKUP($B1801,Insumos!$C:$G,5,FALSE))</f>
        <v>1</v>
      </c>
      <c r="F1801" s="55" t="str">
        <f>+IF(ISERROR(VLOOKUP($B1801,Insumos!$C:$G,4,FALSE)),"",VLOOKUP($B1801,Insumos!$C:$G,4,FALSE))</f>
        <v>UNIDAD</v>
      </c>
      <c r="G1801" s="141">
        <v>1.0</v>
      </c>
      <c r="H1801" s="56">
        <f t="shared" si="73"/>
        <v>30</v>
      </c>
    </row>
    <row r="1802" ht="15.75" customHeight="1">
      <c r="A1802" s="53">
        <v>11.0</v>
      </c>
      <c r="B1802" s="55" t="s">
        <v>400</v>
      </c>
      <c r="C1802" s="55" t="str">
        <f>+IF(ISERROR(VLOOKUP($B1802,Insumos!$C:$G,3,FALSE)),"",VLOOKUP($B1802,Insumos!$C:$G,3,FALSE))</f>
        <v>UNIDAD</v>
      </c>
      <c r="D1802" s="56">
        <f>+IF(ISERROR(VLOOKUP($B1802,Insumos!$C:$G,2,FALSE)),"",VLOOKUP($B1802,Insumos!$C:$G,2,FALSE))</f>
        <v>330</v>
      </c>
      <c r="E1802" s="57">
        <f>+IF(ISERROR(VLOOKUP($B1802,Insumos!$C:$G,5,FALSE)),"",VLOOKUP($B1802,Insumos!$C:$G,5,FALSE))</f>
        <v>1</v>
      </c>
      <c r="F1802" s="55" t="str">
        <f>+IF(ISERROR(VLOOKUP($B1802,Insumos!$C:$G,4,FALSE)),"",VLOOKUP($B1802,Insumos!$C:$G,4,FALSE))</f>
        <v>UNIDAD</v>
      </c>
      <c r="G1802" s="141">
        <v>1.0</v>
      </c>
      <c r="H1802" s="56">
        <f t="shared" si="73"/>
        <v>330</v>
      </c>
    </row>
    <row r="1803" ht="15.75" customHeight="1">
      <c r="A1803" s="172">
        <v>12.0</v>
      </c>
      <c r="B1803" s="55" t="s">
        <v>410</v>
      </c>
      <c r="C1803" s="55" t="str">
        <f>+IF(ISERROR(VLOOKUP($B1803,Insumos!$C:$G,3,FALSE)),"",VLOOKUP($B1803,Insumos!$C:$G,3,FALSE))</f>
        <v>UNIDAD</v>
      </c>
      <c r="D1803" s="56">
        <f>+IF(ISERROR(VLOOKUP($B1803,Insumos!$C:$G,2,FALSE)),"",VLOOKUP($B1803,Insumos!$C:$G,2,FALSE))</f>
        <v>25</v>
      </c>
      <c r="E1803" s="57">
        <f>+IF(ISERROR(VLOOKUP($B1803,Insumos!$C:$G,5,FALSE)),"",VLOOKUP($B1803,Insumos!$C:$G,5,FALSE))</f>
        <v>1</v>
      </c>
      <c r="F1803" s="55" t="str">
        <f>+IF(ISERROR(VLOOKUP($B1803,Insumos!$C:$G,4,FALSE)),"",VLOOKUP($B1803,Insumos!$C:$G,4,FALSE))</f>
        <v>UNIDAD</v>
      </c>
      <c r="G1803" s="141">
        <v>2.0</v>
      </c>
      <c r="H1803" s="56">
        <f t="shared" si="73"/>
        <v>50</v>
      </c>
    </row>
    <row r="1804" ht="15.75" customHeight="1">
      <c r="A1804" s="172">
        <v>13.0</v>
      </c>
      <c r="B1804" s="475"/>
      <c r="C1804" s="55" t="str">
        <f>+IF(ISERROR(VLOOKUP($B1804,Insumos!$C:$G,3,FALSE)),"",VLOOKUP($B1804,Insumos!$C:$G,3,FALSE))</f>
        <v/>
      </c>
      <c r="D1804" s="56" t="str">
        <f>+IF(ISERROR(VLOOKUP($B1804,Insumos!$C:$G,2,FALSE)),"",VLOOKUP($B1804,Insumos!$C:$G,2,FALSE))</f>
        <v/>
      </c>
      <c r="E1804" s="57" t="str">
        <f>+IF(ISERROR(VLOOKUP($B1804,Insumos!$C:$G,5,FALSE)),"",VLOOKUP($B1804,Insumos!$C:$G,5,FALSE))</f>
        <v/>
      </c>
      <c r="F1804" s="55" t="str">
        <f>+IF(ISERROR(VLOOKUP($B1804,Insumos!$C:$G,4,FALSE)),"",VLOOKUP($B1804,Insumos!$C:$G,4,FALSE))</f>
        <v/>
      </c>
      <c r="G1804" s="146"/>
      <c r="H1804" s="56"/>
    </row>
    <row r="1805" ht="15.75" customHeight="1">
      <c r="A1805" s="172">
        <v>14.0</v>
      </c>
      <c r="B1805" s="475"/>
      <c r="C1805" s="55" t="str">
        <f>+IF(ISERROR(VLOOKUP($B1805,Insumos!$C:$G,3,FALSE)),"",VLOOKUP($B1805,Insumos!$C:$G,3,FALSE))</f>
        <v/>
      </c>
      <c r="D1805" s="56" t="str">
        <f>+IF(ISERROR(VLOOKUP($B1805,Insumos!$C:$G,2,FALSE)),"",VLOOKUP($B1805,Insumos!$C:$G,2,FALSE))</f>
        <v/>
      </c>
      <c r="E1805" s="57" t="str">
        <f>+IF(ISERROR(VLOOKUP($B1805,Insumos!$C:$G,5,FALSE)),"",VLOOKUP($B1805,Insumos!$C:$G,5,FALSE))</f>
        <v/>
      </c>
      <c r="F1805" s="55" t="str">
        <f>+IF(ISERROR(VLOOKUP($B1805,Insumos!$C:$G,4,FALSE)),"",VLOOKUP($B1805,Insumos!$C:$G,4,FALSE))</f>
        <v/>
      </c>
      <c r="G1805" s="146"/>
      <c r="H1805" s="56"/>
    </row>
    <row r="1806" ht="15.75" customHeight="1">
      <c r="A1806" s="172">
        <v>15.0</v>
      </c>
      <c r="B1806" s="475"/>
      <c r="C1806" s="55" t="str">
        <f>+IF(ISERROR(VLOOKUP($B1806,Insumos!$C:$G,3,FALSE)),"",VLOOKUP($B1806,Insumos!$C:$G,3,FALSE))</f>
        <v/>
      </c>
      <c r="D1806" s="56" t="str">
        <f>+IF(ISERROR(VLOOKUP($B1806,Insumos!$C:$G,2,FALSE)),"",VLOOKUP($B1806,Insumos!$C:$G,2,FALSE))</f>
        <v/>
      </c>
      <c r="E1806" s="57" t="str">
        <f>+IF(ISERROR(VLOOKUP($B1806,Insumos!$C:$G,5,FALSE)),"",VLOOKUP($B1806,Insumos!$C:$G,5,FALSE))</f>
        <v/>
      </c>
      <c r="F1806" s="55" t="str">
        <f>+IF(ISERROR(VLOOKUP($B1806,Insumos!$C:$G,4,FALSE)),"",VLOOKUP($B1806,Insumos!$C:$G,4,FALSE))</f>
        <v/>
      </c>
      <c r="G1806" s="146"/>
      <c r="H1806" s="56"/>
    </row>
    <row r="1807" ht="15.75" customHeight="1">
      <c r="A1807" s="172">
        <v>16.0</v>
      </c>
      <c r="B1807" s="476"/>
      <c r="C1807" s="55" t="str">
        <f>+IF(ISERROR(VLOOKUP($B1807,Insumos!$C:$G,3,FALSE)),"",VLOOKUP($B1807,Insumos!$C:$G,3,FALSE))</f>
        <v/>
      </c>
      <c r="D1807" s="56" t="str">
        <f>+IF(ISERROR(VLOOKUP($B1807,Insumos!$C:$G,2,FALSE)),"",VLOOKUP($B1807,Insumos!$C:$G,2,FALSE))</f>
        <v/>
      </c>
      <c r="E1807" s="57" t="str">
        <f>+IF(ISERROR(VLOOKUP($B1807,Insumos!$C:$G,5,FALSE)),"",VLOOKUP($B1807,Insumos!$C:$G,5,FALSE))</f>
        <v/>
      </c>
      <c r="F1807" s="55" t="str">
        <f>+IF(ISERROR(VLOOKUP($B1807,Insumos!$C:$G,4,FALSE)),"",VLOOKUP($B1807,Insumos!$C:$G,4,FALSE))</f>
        <v/>
      </c>
      <c r="G1807" s="147"/>
      <c r="H1807" s="56">
        <f>IF(ISERROR(ROUND(+D1807/E1807*G1807,2)),0,ROUND(+D1807/E1807*G1807,2))</f>
        <v>0</v>
      </c>
    </row>
    <row r="1808" ht="15.75" customHeight="1">
      <c r="A1808" s="42"/>
      <c r="B1808" s="140"/>
      <c r="C1808" s="41"/>
      <c r="D1808" s="44"/>
      <c r="E1808" s="45"/>
      <c r="F1808" s="41"/>
      <c r="G1808" s="67" t="s">
        <v>566</v>
      </c>
      <c r="H1808" s="68">
        <f>+SUM(H1792:H1807)</f>
        <v>3314.24</v>
      </c>
    </row>
    <row r="1809" ht="15.75" customHeight="1">
      <c r="A1809" s="42"/>
      <c r="B1809" s="140"/>
      <c r="C1809" s="41"/>
      <c r="D1809" s="44"/>
      <c r="E1809" s="45"/>
      <c r="F1809" s="41"/>
      <c r="G1809" s="67" t="s">
        <v>569</v>
      </c>
      <c r="H1809" s="142">
        <f>+H1808/10</f>
        <v>331.424</v>
      </c>
    </row>
    <row r="1810" ht="15.75" customHeight="1">
      <c r="A1810" s="42"/>
      <c r="B1810" s="140"/>
      <c r="C1810" s="41"/>
      <c r="D1810" s="44"/>
      <c r="E1810" s="45"/>
      <c r="F1810" s="41"/>
      <c r="G1810" s="67" t="s">
        <v>570</v>
      </c>
      <c r="H1810" s="143">
        <f>(H1808+H1809)*1.19</f>
        <v>4338.34016</v>
      </c>
    </row>
    <row r="1811" ht="15.75" customHeight="1">
      <c r="A1811" s="42"/>
      <c r="B1811" s="140"/>
      <c r="C1811" s="41"/>
      <c r="D1811" s="44"/>
      <c r="E1811" s="45"/>
      <c r="F1811" s="41"/>
      <c r="G1811" s="67" t="s">
        <v>571</v>
      </c>
      <c r="H1811" s="144">
        <f>+H1810/H1812</f>
        <v>0.2994023575</v>
      </c>
    </row>
    <row r="1812" ht="15.75" customHeight="1">
      <c r="A1812" s="42"/>
      <c r="B1812" s="140"/>
      <c r="C1812" s="41"/>
      <c r="D1812" s="44"/>
      <c r="E1812" s="45"/>
      <c r="F1812" s="41"/>
      <c r="G1812" s="67" t="s">
        <v>572</v>
      </c>
      <c r="H1812" s="145">
        <f>SUM(13990+500)</f>
        <v>14490</v>
      </c>
    </row>
    <row r="1813" ht="15.75" customHeight="1">
      <c r="B1813" s="473"/>
    </row>
    <row r="1814" ht="15.75" customHeight="1">
      <c r="B1814" s="473"/>
    </row>
    <row r="1815" ht="15.75" customHeight="1">
      <c r="A1815" s="138" t="s">
        <v>562</v>
      </c>
      <c r="B1815" s="139" t="s">
        <v>1224</v>
      </c>
      <c r="C1815" s="34"/>
      <c r="D1815" s="35"/>
      <c r="E1815" s="36"/>
      <c r="F1815" s="37"/>
      <c r="G1815" s="38"/>
      <c r="H1815" s="35"/>
    </row>
    <row r="1816" ht="15.75" customHeight="1">
      <c r="A1816" s="42"/>
      <c r="B1816" s="140"/>
      <c r="C1816" s="42"/>
      <c r="D1816" s="44"/>
      <c r="E1816" s="45"/>
      <c r="F1816" s="42"/>
      <c r="G1816" s="46"/>
      <c r="H1816" s="44"/>
    </row>
    <row r="1817" ht="15.75" customHeight="1">
      <c r="A1817" s="48" t="s">
        <v>476</v>
      </c>
      <c r="B1817" s="55" t="s">
        <v>477</v>
      </c>
      <c r="C1817" s="48" t="s">
        <v>478</v>
      </c>
      <c r="D1817" s="49" t="s">
        <v>564</v>
      </c>
      <c r="E1817" s="50" t="s">
        <v>10</v>
      </c>
      <c r="F1817" s="48" t="s">
        <v>480</v>
      </c>
      <c r="G1817" s="51" t="s">
        <v>481</v>
      </c>
      <c r="H1817" s="49" t="s">
        <v>565</v>
      </c>
    </row>
    <row r="1818" ht="15.75" customHeight="1">
      <c r="A1818" s="53">
        <v>1.0</v>
      </c>
      <c r="B1818" s="55" t="s">
        <v>395</v>
      </c>
      <c r="C1818" s="55" t="str">
        <f>+IF(ISERROR(VLOOKUP($B1818,Insumos!$C:$G,3,FALSE)),"",VLOOKUP($B1818,Insumos!$C:$G,3,FALSE))</f>
        <v>UNIDAD</v>
      </c>
      <c r="D1818" s="56">
        <f>+IF(ISERROR(VLOOKUP($B1818,Insumos!$C:$G,2,FALSE)),"",VLOOKUP($B1818,Insumos!$C:$G,2,FALSE))</f>
        <v>482</v>
      </c>
      <c r="E1818" s="57">
        <f>+IF(ISERROR(VLOOKUP($B1818,Insumos!$C:$G,5,FALSE)),"",VLOOKUP($B1818,Insumos!$C:$G,5,FALSE))</f>
        <v>1</v>
      </c>
      <c r="F1818" s="55" t="str">
        <f>+IF(ISERROR(VLOOKUP($B1818,Insumos!$C:$G,4,FALSE)),"",VLOOKUP($B1818,Insumos!$C:$G,4,FALSE))</f>
        <v>UNIDAD</v>
      </c>
      <c r="G1818" s="141">
        <v>1.0</v>
      </c>
      <c r="H1818" s="56">
        <f t="shared" ref="H1818:H1833" si="74">IF(ISERROR(ROUND(+D1818/E1818*G1818,2)),0,ROUND(+D1818/E1818*G1818,2))</f>
        <v>482</v>
      </c>
    </row>
    <row r="1819" ht="15.75" customHeight="1">
      <c r="A1819" s="53">
        <v>2.0</v>
      </c>
      <c r="B1819" s="55" t="s">
        <v>388</v>
      </c>
      <c r="C1819" s="55" t="str">
        <f>+IF(ISERROR(VLOOKUP($B1819,Insumos!$C:$G,3,FALSE)),"",VLOOKUP($B1819,Insumos!$C:$G,3,FALSE))</f>
        <v>GRAMOS</v>
      </c>
      <c r="D1819" s="56">
        <f>+IF(ISERROR(VLOOKUP($B1819,Insumos!$C:$G,2,FALSE)),"",VLOOKUP($B1819,Insumos!$C:$G,2,FALSE))</f>
        <v>6420</v>
      </c>
      <c r="E1819" s="57">
        <f>+IF(ISERROR(VLOOKUP($B1819,Insumos!$C:$G,5,FALSE)),"",VLOOKUP($B1819,Insumos!$C:$G,5,FALSE))</f>
        <v>1000</v>
      </c>
      <c r="F1819" s="55" t="str">
        <f>+IF(ISERROR(VLOOKUP($B1819,Insumos!$C:$G,4,FALSE)),"",VLOOKUP($B1819,Insumos!$C:$G,4,FALSE))</f>
        <v>GRAMOS</v>
      </c>
      <c r="G1819" s="141">
        <v>35.0</v>
      </c>
      <c r="H1819" s="56">
        <f t="shared" si="74"/>
        <v>224.7</v>
      </c>
    </row>
    <row r="1820" ht="15.75" customHeight="1">
      <c r="A1820" s="53">
        <v>3.0</v>
      </c>
      <c r="B1820" s="55" t="s">
        <v>396</v>
      </c>
      <c r="C1820" s="55" t="str">
        <f>+IF(ISERROR(VLOOKUP($B1820,Insumos!$C:$G,3,FALSE)),"",VLOOKUP($B1820,Insumos!$C:$G,3,FALSE))</f>
        <v>GRAMOS</v>
      </c>
      <c r="D1820" s="56">
        <f>+IF(ISERROR(VLOOKUP($B1820,Insumos!$C:$G,2,FALSE)),"",VLOOKUP($B1820,Insumos!$C:$G,2,FALSE))</f>
        <v>9164</v>
      </c>
      <c r="E1820" s="57">
        <f>+IF(ISERROR(VLOOKUP($B1820,Insumos!$C:$G,5,FALSE)),"",VLOOKUP($B1820,Insumos!$C:$G,5,FALSE))</f>
        <v>1000</v>
      </c>
      <c r="F1820" s="55" t="str">
        <f>+IF(ISERROR(VLOOKUP($B1820,Insumos!$C:$G,4,FALSE)),"",VLOOKUP($B1820,Insumos!$C:$G,4,FALSE))</f>
        <v>GRAMOS</v>
      </c>
      <c r="G1820" s="141">
        <v>20.0</v>
      </c>
      <c r="H1820" s="56">
        <f t="shared" si="74"/>
        <v>183.28</v>
      </c>
    </row>
    <row r="1821" ht="15.75" customHeight="1">
      <c r="A1821" s="53">
        <v>4.0</v>
      </c>
      <c r="B1821" s="55" t="s">
        <v>408</v>
      </c>
      <c r="C1821" s="55" t="s">
        <v>15</v>
      </c>
      <c r="D1821" s="56">
        <f>+IF(ISERROR(VLOOKUP($B1821,Insumos!$C:$G,2,FALSE)),"",VLOOKUP($B1821,Insumos!$C:$G,2,FALSE))</f>
        <v>969.8</v>
      </c>
      <c r="E1821" s="57">
        <f>+IF(ISERROR(VLOOKUP($B1821,Insumos!$C:$G,5,FALSE)),"",VLOOKUP($B1821,Insumos!$C:$G,5,FALSE))</f>
        <v>800</v>
      </c>
      <c r="F1821" s="55" t="str">
        <f>+IF(ISERROR(VLOOKUP($B1821,Insumos!$C:$G,4,FALSE)),"",VLOOKUP($B1821,Insumos!$C:$G,4,FALSE))</f>
        <v>GRAMOS</v>
      </c>
      <c r="G1821" s="141">
        <v>40.0</v>
      </c>
      <c r="H1821" s="56">
        <f t="shared" si="74"/>
        <v>48.49</v>
      </c>
    </row>
    <row r="1822" ht="15.75" customHeight="1">
      <c r="A1822" s="53">
        <v>5.0</v>
      </c>
      <c r="B1822" s="55" t="s">
        <v>54</v>
      </c>
      <c r="C1822" s="55" t="str">
        <f>+IF(ISERROR(VLOOKUP($B1822,Insumos!$C:$G,3,FALSE)),"",VLOOKUP($B1822,Insumos!$C:$G,3,FALSE))</f>
        <v>UNIDAD</v>
      </c>
      <c r="D1822" s="56">
        <f>+IF(ISERROR(VLOOKUP($B1822,Insumos!$C:$G,2,FALSE)),"",VLOOKUP($B1822,Insumos!$C:$G,2,FALSE))</f>
        <v>8000</v>
      </c>
      <c r="E1822" s="57">
        <f>+IF(ISERROR(VLOOKUP($B1822,Insumos!$C:$G,5,FALSE)),"",VLOOKUP($B1822,Insumos!$C:$G,5,FALSE))</f>
        <v>36</v>
      </c>
      <c r="F1822" s="55" t="str">
        <f>+IF(ISERROR(VLOOKUP($B1822,Insumos!$C:$G,4,FALSE)),"",VLOOKUP($B1822,Insumos!$C:$G,4,FALSE))</f>
        <v>UNIDAD</v>
      </c>
      <c r="G1822" s="141">
        <v>0.0</v>
      </c>
      <c r="H1822" s="56">
        <f t="shared" si="74"/>
        <v>0</v>
      </c>
    </row>
    <row r="1823" ht="15.75" customHeight="1">
      <c r="A1823" s="53">
        <v>6.0</v>
      </c>
      <c r="B1823" s="55" t="s">
        <v>387</v>
      </c>
      <c r="C1823" s="55" t="str">
        <f>+IF(ISERROR(VLOOKUP($B1823,Insumos!$C:$G,3,FALSE)),"",VLOOKUP($B1823,Insumos!$C:$G,3,FALSE))</f>
        <v>MILILITROS</v>
      </c>
      <c r="D1823" s="56">
        <f>+IF(ISERROR(VLOOKUP($B1823,Insumos!$C:$G,2,FALSE)),"",VLOOKUP($B1823,Insumos!$C:$G,2,FALSE))</f>
        <v>1736</v>
      </c>
      <c r="E1823" s="57">
        <f>+IF(ISERROR(VLOOKUP($B1823,Insumos!$C:$G,5,FALSE)),"",VLOOKUP($B1823,Insumos!$C:$G,5,FALSE))</f>
        <v>1000</v>
      </c>
      <c r="F1823" s="55" t="str">
        <f>+IF(ISERROR(VLOOKUP($B1823,Insumos!$C:$G,4,FALSE)),"",VLOOKUP($B1823,Insumos!$C:$G,4,FALSE))</f>
        <v>MILILITROS</v>
      </c>
      <c r="G1823" s="141">
        <v>60.0</v>
      </c>
      <c r="H1823" s="56">
        <f t="shared" si="74"/>
        <v>104.16</v>
      </c>
    </row>
    <row r="1824" ht="15.75" customHeight="1">
      <c r="A1824" s="53">
        <v>7.0</v>
      </c>
      <c r="B1824" s="467" t="s">
        <v>370</v>
      </c>
      <c r="C1824" s="55" t="str">
        <f>+IF(ISERROR(VLOOKUP($B1824,Insumos!$C:$G,3,FALSE)),"",VLOOKUP($B1824,Insumos!$C:$G,3,FALSE))</f>
        <v>PORCION</v>
      </c>
      <c r="D1824" s="56">
        <f>+IF(ISERROR(VLOOKUP($B1824,Insumos!$C:$G,2,FALSE)),"",VLOOKUP($B1824,Insumos!$C:$G,2,FALSE))</f>
        <v>1793.34</v>
      </c>
      <c r="E1824" s="57">
        <f>+IF(ISERROR(VLOOKUP($B1824,Insumos!$C:$G,5,FALSE)),"",VLOOKUP($B1824,Insumos!$C:$G,5,FALSE))</f>
        <v>4</v>
      </c>
      <c r="F1824" s="55" t="str">
        <f>+IF(ISERROR(VLOOKUP($B1824,Insumos!$C:$G,4,FALSE)),"",VLOOKUP($B1824,Insumos!$C:$G,4,FALSE))</f>
        <v>PORCION</v>
      </c>
      <c r="G1824" s="141">
        <v>1.0</v>
      </c>
      <c r="H1824" s="56">
        <f t="shared" si="74"/>
        <v>448.34</v>
      </c>
    </row>
    <row r="1825" ht="15.75" customHeight="1">
      <c r="A1825" s="53">
        <v>8.0</v>
      </c>
      <c r="B1825" s="195" t="s">
        <v>363</v>
      </c>
      <c r="C1825" s="195" t="str">
        <f>+IF(ISERROR(VLOOKUP($B1825,Insumos!$C:$G,3,FALSE)),"",VLOOKUP($B1825,Insumos!$C:$G,3,FALSE))</f>
        <v>PORCION</v>
      </c>
      <c r="D1825" s="196">
        <f>+IF(ISERROR(VLOOKUP($B1825,Insumos!$C:$G,2,FALSE)),"",VLOOKUP($B1825,Insumos!$C:$G,2,FALSE))</f>
        <v>93080.62</v>
      </c>
      <c r="E1825" s="197">
        <f>+IF(ISERROR(VLOOKUP($B1825,Insumos!$C:$G,5,FALSE)),"",VLOOKUP($B1825,Insumos!$C:$G,5,FALSE))</f>
        <v>50</v>
      </c>
      <c r="F1825" s="195" t="str">
        <f>+IF(ISERROR(VLOOKUP($B1825,Insumos!$C:$G,4,FALSE)),"",VLOOKUP($B1825,Insumos!$C:$G,4,FALSE))</f>
        <v>PORCION</v>
      </c>
      <c r="G1825" s="470">
        <v>1.0</v>
      </c>
      <c r="H1825" s="196">
        <f t="shared" si="74"/>
        <v>1861.61</v>
      </c>
    </row>
    <row r="1826" ht="15.75" customHeight="1">
      <c r="A1826" s="53">
        <v>9.0</v>
      </c>
      <c r="B1826" s="195" t="s">
        <v>361</v>
      </c>
      <c r="C1826" s="195" t="str">
        <f>+IF(ISERROR(VLOOKUP($B1826,Insumos!$C:$G,3,FALSE)),"",VLOOKUP($B1826,Insumos!$C:$G,3,FALSE))</f>
        <v>PORCION</v>
      </c>
      <c r="D1826" s="196">
        <f>+IF(ISERROR(VLOOKUP($B1826,Insumos!$C:$G,2,FALSE)),"",VLOOKUP($B1826,Insumos!$C:$G,2,FALSE))</f>
        <v>45140.62</v>
      </c>
      <c r="E1826" s="197">
        <f>+IF(ISERROR(VLOOKUP($B1826,Insumos!$C:$G,5,FALSE)),"",VLOOKUP($B1826,Insumos!$C:$G,5,FALSE))</f>
        <v>55</v>
      </c>
      <c r="F1826" s="195" t="str">
        <f>+IF(ISERROR(VLOOKUP($B1826,Insumos!$C:$G,4,FALSE)),"",VLOOKUP($B1826,Insumos!$C:$G,4,FALSE))</f>
        <v>PORCION</v>
      </c>
      <c r="G1826" s="470"/>
      <c r="H1826" s="196">
        <f t="shared" si="74"/>
        <v>0</v>
      </c>
    </row>
    <row r="1827" ht="15.75" customHeight="1">
      <c r="A1827" s="53">
        <v>10.0</v>
      </c>
      <c r="B1827" s="55" t="s">
        <v>401</v>
      </c>
      <c r="C1827" s="55" t="str">
        <f>+IF(ISERROR(VLOOKUP($B1827,Insumos!$C:$G,3,FALSE)),"",VLOOKUP($B1827,Insumos!$C:$G,3,FALSE))</f>
        <v>UNIDAD</v>
      </c>
      <c r="D1827" s="56">
        <f>+IF(ISERROR(VLOOKUP($B1827,Insumos!$C:$G,2,FALSE)),"",VLOOKUP($B1827,Insumos!$C:$G,2,FALSE))</f>
        <v>30</v>
      </c>
      <c r="E1827" s="57">
        <f>+IF(ISERROR(VLOOKUP($B1827,Insumos!$C:$G,5,FALSE)),"",VLOOKUP($B1827,Insumos!$C:$G,5,FALSE))</f>
        <v>1</v>
      </c>
      <c r="F1827" s="55" t="str">
        <f>+IF(ISERROR(VLOOKUP($B1827,Insumos!$C:$G,4,FALSE)),"",VLOOKUP($B1827,Insumos!$C:$G,4,FALSE))</f>
        <v>UNIDAD</v>
      </c>
      <c r="G1827" s="141">
        <v>1.0</v>
      </c>
      <c r="H1827" s="56">
        <f t="shared" si="74"/>
        <v>30</v>
      </c>
    </row>
    <row r="1828" ht="15.75" customHeight="1">
      <c r="A1828" s="53">
        <v>11.0</v>
      </c>
      <c r="B1828" s="55" t="s">
        <v>400</v>
      </c>
      <c r="C1828" s="55" t="str">
        <f>+IF(ISERROR(VLOOKUP($B1828,Insumos!$C:$G,3,FALSE)),"",VLOOKUP($B1828,Insumos!$C:$G,3,FALSE))</f>
        <v>UNIDAD</v>
      </c>
      <c r="D1828" s="56">
        <f>+IF(ISERROR(VLOOKUP($B1828,Insumos!$C:$G,2,FALSE)),"",VLOOKUP($B1828,Insumos!$C:$G,2,FALSE))</f>
        <v>330</v>
      </c>
      <c r="E1828" s="57">
        <f>+IF(ISERROR(VLOOKUP($B1828,Insumos!$C:$G,5,FALSE)),"",VLOOKUP($B1828,Insumos!$C:$G,5,FALSE))</f>
        <v>1</v>
      </c>
      <c r="F1828" s="55" t="str">
        <f>+IF(ISERROR(VLOOKUP($B1828,Insumos!$C:$G,4,FALSE)),"",VLOOKUP($B1828,Insumos!$C:$G,4,FALSE))</f>
        <v>UNIDAD</v>
      </c>
      <c r="G1828" s="141">
        <v>1.0</v>
      </c>
      <c r="H1828" s="56">
        <f t="shared" si="74"/>
        <v>330</v>
      </c>
    </row>
    <row r="1829" ht="15.75" customHeight="1">
      <c r="A1829" s="172">
        <v>12.0</v>
      </c>
      <c r="B1829" s="55" t="s">
        <v>435</v>
      </c>
      <c r="C1829" s="55" t="str">
        <f>+IF(ISERROR(VLOOKUP($B1829,Insumos!$C:$G,3,FALSE)),"",VLOOKUP($B1829,Insumos!$C:$G,3,FALSE))</f>
        <v>UNIDAD</v>
      </c>
      <c r="D1829" s="56">
        <f>+IF(ISERROR(VLOOKUP($B1829,Insumos!$C:$G,2,FALSE)),"",VLOOKUP($B1829,Insumos!$C:$G,2,FALSE))</f>
        <v>93</v>
      </c>
      <c r="E1829" s="57">
        <f>+IF(ISERROR(VLOOKUP($B1829,Insumos!$C:$G,5,FALSE)),"",VLOOKUP($B1829,Insumos!$C:$G,5,FALSE))</f>
        <v>1</v>
      </c>
      <c r="F1829" s="55" t="str">
        <f>+IF(ISERROR(VLOOKUP($B1829,Insumos!$C:$G,4,FALSE)),"",VLOOKUP($B1829,Insumos!$C:$G,4,FALSE))</f>
        <v>UNIDAD</v>
      </c>
      <c r="G1829" s="141">
        <v>1.0</v>
      </c>
      <c r="H1829" s="56">
        <f t="shared" si="74"/>
        <v>93</v>
      </c>
    </row>
    <row r="1830" ht="15.75" customHeight="1">
      <c r="A1830" s="172">
        <v>13.0</v>
      </c>
      <c r="B1830" s="55" t="s">
        <v>436</v>
      </c>
      <c r="C1830" s="55" t="str">
        <f>+IF(ISERROR(VLOOKUP($B1830,Insumos!$C:$G,3,FALSE)),"",VLOOKUP($B1830,Insumos!$C:$G,3,FALSE))</f>
        <v>UNIDAD</v>
      </c>
      <c r="D1830" s="56">
        <f>+IF(ISERROR(VLOOKUP($B1830,Insumos!$C:$G,2,FALSE)),"",VLOOKUP($B1830,Insumos!$C:$G,2,FALSE))</f>
        <v>44</v>
      </c>
      <c r="E1830" s="57">
        <f>+IF(ISERROR(VLOOKUP($B1830,Insumos!$C:$G,5,FALSE)),"",VLOOKUP($B1830,Insumos!$C:$G,5,FALSE))</f>
        <v>1</v>
      </c>
      <c r="F1830" s="55" t="str">
        <f>+IF(ISERROR(VLOOKUP($B1830,Insumos!$C:$G,4,FALSE)),"",VLOOKUP($B1830,Insumos!$C:$G,4,FALSE))</f>
        <v>UNIDAD</v>
      </c>
      <c r="G1830" s="141">
        <v>1.0</v>
      </c>
      <c r="H1830" s="56">
        <f t="shared" si="74"/>
        <v>44</v>
      </c>
    </row>
    <row r="1831" ht="15.75" customHeight="1">
      <c r="A1831" s="172">
        <v>14.0</v>
      </c>
      <c r="B1831" s="55" t="s">
        <v>315</v>
      </c>
      <c r="C1831" s="55" t="str">
        <f>+IF(ISERROR(VLOOKUP($B1831,Insumos!$C:$G,3,FALSE)),"",VLOOKUP($B1831,Insumos!$C:$G,3,FALSE))</f>
        <v>UNIDAD</v>
      </c>
      <c r="D1831" s="56">
        <f>+IF(ISERROR(VLOOKUP($B1831,Insumos!$C:$G,2,FALSE)),"",VLOOKUP($B1831,Insumos!$C:$G,2,FALSE))</f>
        <v>170</v>
      </c>
      <c r="E1831" s="57">
        <f>+IF(ISERROR(VLOOKUP($B1831,Insumos!$C:$G,5,FALSE)),"",VLOOKUP($B1831,Insumos!$C:$G,5,FALSE))</f>
        <v>1</v>
      </c>
      <c r="F1831" s="55" t="str">
        <f>+IF(ISERROR(VLOOKUP($B1831,Insumos!$C:$G,4,FALSE)),"",VLOOKUP($B1831,Insumos!$C:$G,4,FALSE))</f>
        <v>UNIDAD</v>
      </c>
      <c r="G1831" s="141">
        <v>1.0</v>
      </c>
      <c r="H1831" s="56">
        <f t="shared" si="74"/>
        <v>170</v>
      </c>
    </row>
    <row r="1832" ht="15.75" customHeight="1">
      <c r="A1832" s="172">
        <v>15.0</v>
      </c>
      <c r="B1832" s="55" t="s">
        <v>410</v>
      </c>
      <c r="C1832" s="55" t="str">
        <f>+IF(ISERROR(VLOOKUP($B1832,Insumos!$C:$G,3,FALSE)),"",VLOOKUP($B1832,Insumos!$C:$G,3,FALSE))</f>
        <v>UNIDAD</v>
      </c>
      <c r="D1832" s="56">
        <f>+IF(ISERROR(VLOOKUP($B1832,Insumos!$C:$G,2,FALSE)),"",VLOOKUP($B1832,Insumos!$C:$G,2,FALSE))</f>
        <v>25</v>
      </c>
      <c r="E1832" s="57">
        <f>+IF(ISERROR(VLOOKUP($B1832,Insumos!$C:$G,5,FALSE)),"",VLOOKUP($B1832,Insumos!$C:$G,5,FALSE))</f>
        <v>1</v>
      </c>
      <c r="F1832" s="55" t="str">
        <f>+IF(ISERROR(VLOOKUP($B1832,Insumos!$C:$G,4,FALSE)),"",VLOOKUP($B1832,Insumos!$C:$G,4,FALSE))</f>
        <v>UNIDAD</v>
      </c>
      <c r="G1832" s="141">
        <v>2.0</v>
      </c>
      <c r="H1832" s="56">
        <f t="shared" si="74"/>
        <v>50</v>
      </c>
    </row>
    <row r="1833" ht="15.75" customHeight="1">
      <c r="A1833" s="172">
        <v>16.0</v>
      </c>
      <c r="B1833" s="476"/>
      <c r="C1833" s="173" t="str">
        <f>+IF(ISERROR(VLOOKUP($B1833,Insumos!$C:$G,3,FALSE)),"",VLOOKUP($B1833,Insumos!$C:$G,3,FALSE))</f>
        <v/>
      </c>
      <c r="D1833" s="56" t="str">
        <f>+IF(ISERROR(VLOOKUP($B1833,Insumos!$C:$G,2,FALSE)),"",VLOOKUP($B1833,Insumos!$C:$G,2,FALSE))</f>
        <v/>
      </c>
      <c r="E1833" s="57" t="str">
        <f>+IF(ISERROR(VLOOKUP($B1833,Insumos!$C:$G,5,FALSE)),"",VLOOKUP($B1833,Insumos!$C:$G,5,FALSE))</f>
        <v/>
      </c>
      <c r="F1833" s="55" t="str">
        <f>+IF(ISERROR(VLOOKUP($B1833,Insumos!$C:$G,4,FALSE)),"",VLOOKUP($B1833,Insumos!$C:$G,4,FALSE))</f>
        <v/>
      </c>
      <c r="G1833" s="147"/>
      <c r="H1833" s="56">
        <f t="shared" si="74"/>
        <v>0</v>
      </c>
    </row>
    <row r="1834" ht="15.75" customHeight="1">
      <c r="A1834" s="42"/>
      <c r="B1834" s="140"/>
      <c r="C1834" s="41"/>
      <c r="D1834" s="44"/>
      <c r="E1834" s="45"/>
      <c r="F1834" s="41"/>
      <c r="G1834" s="67" t="s">
        <v>566</v>
      </c>
      <c r="H1834" s="68">
        <f>+SUM(H1818:H1833)</f>
        <v>4069.58</v>
      </c>
    </row>
    <row r="1835" ht="15.75" customHeight="1">
      <c r="A1835" s="42"/>
      <c r="B1835" s="140"/>
      <c r="C1835" s="41"/>
      <c r="D1835" s="44"/>
      <c r="E1835" s="45"/>
      <c r="F1835" s="41"/>
      <c r="G1835" s="67" t="s">
        <v>569</v>
      </c>
      <c r="H1835" s="142">
        <f>+H1834/10</f>
        <v>406.958</v>
      </c>
    </row>
    <row r="1836" ht="15.75" customHeight="1">
      <c r="A1836" s="42"/>
      <c r="B1836" s="140"/>
      <c r="C1836" s="41"/>
      <c r="D1836" s="44"/>
      <c r="E1836" s="45"/>
      <c r="F1836" s="41"/>
      <c r="G1836" s="67" t="s">
        <v>570</v>
      </c>
      <c r="H1836" s="143">
        <f>(H1834+H1835)*1.19</f>
        <v>5327.08022</v>
      </c>
    </row>
    <row r="1837" ht="15.75" customHeight="1">
      <c r="A1837" s="42"/>
      <c r="B1837" s="140"/>
      <c r="C1837" s="41"/>
      <c r="D1837" s="44"/>
      <c r="E1837" s="45"/>
      <c r="F1837" s="41"/>
      <c r="G1837" s="67" t="s">
        <v>571</v>
      </c>
      <c r="H1837" s="144">
        <f>+H1836/H1838</f>
        <v>0.3397372589</v>
      </c>
    </row>
    <row r="1838" ht="15.75" customHeight="1">
      <c r="A1838" s="42"/>
      <c r="B1838" s="140"/>
      <c r="C1838" s="41"/>
      <c r="D1838" s="44"/>
      <c r="E1838" s="45"/>
      <c r="F1838" s="41"/>
      <c r="G1838" s="67" t="s">
        <v>572</v>
      </c>
      <c r="H1838" s="145">
        <f>SUM(13990+1690)</f>
        <v>15680</v>
      </c>
    </row>
    <row r="1839" ht="15.75" customHeight="1">
      <c r="B1839" s="473"/>
    </row>
    <row r="1840" ht="15.75" customHeight="1">
      <c r="B1840" s="473"/>
    </row>
    <row r="1841" ht="15.75" customHeight="1">
      <c r="A1841" s="138" t="s">
        <v>562</v>
      </c>
      <c r="B1841" s="139" t="s">
        <v>1225</v>
      </c>
      <c r="C1841" s="34"/>
      <c r="D1841" s="35"/>
      <c r="E1841" s="36"/>
      <c r="F1841" s="37"/>
      <c r="G1841" s="38"/>
      <c r="H1841" s="35"/>
    </row>
    <row r="1842" ht="15.75" customHeight="1">
      <c r="A1842" s="42"/>
      <c r="B1842" s="140"/>
      <c r="C1842" s="42"/>
      <c r="D1842" s="44"/>
      <c r="E1842" s="45"/>
      <c r="F1842" s="42"/>
      <c r="G1842" s="46"/>
      <c r="H1842" s="44"/>
    </row>
    <row r="1843" ht="15.75" customHeight="1">
      <c r="A1843" s="48" t="s">
        <v>476</v>
      </c>
      <c r="B1843" s="48" t="s">
        <v>477</v>
      </c>
      <c r="C1843" s="48" t="s">
        <v>478</v>
      </c>
      <c r="D1843" s="49" t="s">
        <v>564</v>
      </c>
      <c r="E1843" s="50" t="s">
        <v>10</v>
      </c>
      <c r="F1843" s="48" t="s">
        <v>480</v>
      </c>
      <c r="G1843" s="51" t="s">
        <v>481</v>
      </c>
      <c r="H1843" s="49" t="s">
        <v>565</v>
      </c>
    </row>
    <row r="1844" ht="15.75" customHeight="1">
      <c r="A1844" s="53">
        <v>1.0</v>
      </c>
      <c r="B1844" s="55" t="s">
        <v>395</v>
      </c>
      <c r="C1844" s="55" t="str">
        <f>+IF(ISERROR(VLOOKUP($B1844,Insumos!$C:$G,3,FALSE)),"",VLOOKUP($B1844,Insumos!$C:$G,3,FALSE))</f>
        <v>UNIDAD</v>
      </c>
      <c r="D1844" s="56">
        <f>+IF(ISERROR(VLOOKUP($B1844,Insumos!$C:$G,2,FALSE)),"",VLOOKUP($B1844,Insumos!$C:$G,2,FALSE))</f>
        <v>482</v>
      </c>
      <c r="E1844" s="57">
        <f>+IF(ISERROR(VLOOKUP($B1844,Insumos!$C:$G,5,FALSE)),"",VLOOKUP($B1844,Insumos!$C:$G,5,FALSE))</f>
        <v>1</v>
      </c>
      <c r="F1844" s="55" t="str">
        <f>+IF(ISERROR(VLOOKUP($B1844,Insumos!$C:$G,4,FALSE)),"",VLOOKUP($B1844,Insumos!$C:$G,4,FALSE))</f>
        <v>UNIDAD</v>
      </c>
      <c r="G1844" s="141">
        <v>1.0</v>
      </c>
      <c r="H1844" s="56">
        <f t="shared" ref="H1844:H1859" si="75">IF(ISERROR(ROUND(+D1844/E1844*G1844,2)),0,ROUND(+D1844/E1844*G1844,2))</f>
        <v>482</v>
      </c>
    </row>
    <row r="1845" ht="15.75" customHeight="1">
      <c r="A1845" s="53">
        <v>2.0</v>
      </c>
      <c r="B1845" s="55" t="s">
        <v>388</v>
      </c>
      <c r="C1845" s="55" t="str">
        <f>+IF(ISERROR(VLOOKUP($B1845,Insumos!$C:$G,3,FALSE)),"",VLOOKUP($B1845,Insumos!$C:$G,3,FALSE))</f>
        <v>GRAMOS</v>
      </c>
      <c r="D1845" s="56">
        <f>+IF(ISERROR(VLOOKUP($B1845,Insumos!$C:$G,2,FALSE)),"",VLOOKUP($B1845,Insumos!$C:$G,2,FALSE))</f>
        <v>6420</v>
      </c>
      <c r="E1845" s="57">
        <f>+IF(ISERROR(VLOOKUP($B1845,Insumos!$C:$G,5,FALSE)),"",VLOOKUP($B1845,Insumos!$C:$G,5,FALSE))</f>
        <v>1000</v>
      </c>
      <c r="F1845" s="55" t="str">
        <f>+IF(ISERROR(VLOOKUP($B1845,Insumos!$C:$G,4,FALSE)),"",VLOOKUP($B1845,Insumos!$C:$G,4,FALSE))</f>
        <v>GRAMOS</v>
      </c>
      <c r="G1845" s="141">
        <v>35.0</v>
      </c>
      <c r="H1845" s="56">
        <f t="shared" si="75"/>
        <v>224.7</v>
      </c>
    </row>
    <row r="1846" ht="15.75" customHeight="1">
      <c r="A1846" s="53">
        <v>3.0</v>
      </c>
      <c r="B1846" s="55" t="s">
        <v>396</v>
      </c>
      <c r="C1846" s="55" t="str">
        <f>+IF(ISERROR(VLOOKUP($B1846,Insumos!$C:$G,3,FALSE)),"",VLOOKUP($B1846,Insumos!$C:$G,3,FALSE))</f>
        <v>GRAMOS</v>
      </c>
      <c r="D1846" s="56">
        <f>+IF(ISERROR(VLOOKUP($B1846,Insumos!$C:$G,2,FALSE)),"",VLOOKUP($B1846,Insumos!$C:$G,2,FALSE))</f>
        <v>9164</v>
      </c>
      <c r="E1846" s="57">
        <f>+IF(ISERROR(VLOOKUP($B1846,Insumos!$C:$G,5,FALSE)),"",VLOOKUP($B1846,Insumos!$C:$G,5,FALSE))</f>
        <v>1000</v>
      </c>
      <c r="F1846" s="55" t="str">
        <f>+IF(ISERROR(VLOOKUP($B1846,Insumos!$C:$G,4,FALSE)),"",VLOOKUP($B1846,Insumos!$C:$G,4,FALSE))</f>
        <v>GRAMOS</v>
      </c>
      <c r="G1846" s="141">
        <v>20.0</v>
      </c>
      <c r="H1846" s="56">
        <f t="shared" si="75"/>
        <v>183.28</v>
      </c>
    </row>
    <row r="1847" ht="15.75" customHeight="1">
      <c r="A1847" s="53">
        <v>4.0</v>
      </c>
      <c r="B1847" s="55" t="s">
        <v>408</v>
      </c>
      <c r="C1847" s="55" t="s">
        <v>15</v>
      </c>
      <c r="D1847" s="56">
        <f>+IF(ISERROR(VLOOKUP($B1847,Insumos!$C:$G,2,FALSE)),"",VLOOKUP($B1847,Insumos!$C:$G,2,FALSE))</f>
        <v>969.8</v>
      </c>
      <c r="E1847" s="57">
        <f>+IF(ISERROR(VLOOKUP($B1847,Insumos!$C:$G,5,FALSE)),"",VLOOKUP($B1847,Insumos!$C:$G,5,FALSE))</f>
        <v>800</v>
      </c>
      <c r="F1847" s="55" t="str">
        <f>+IF(ISERROR(VLOOKUP($B1847,Insumos!$C:$G,4,FALSE)),"",VLOOKUP($B1847,Insumos!$C:$G,4,FALSE))</f>
        <v>GRAMOS</v>
      </c>
      <c r="G1847" s="141">
        <v>40.0</v>
      </c>
      <c r="H1847" s="56">
        <f t="shared" si="75"/>
        <v>48.49</v>
      </c>
    </row>
    <row r="1848" ht="15.75" customHeight="1">
      <c r="A1848" s="53">
        <v>5.0</v>
      </c>
      <c r="B1848" s="55" t="s">
        <v>54</v>
      </c>
      <c r="C1848" s="55" t="str">
        <f>+IF(ISERROR(VLOOKUP($B1848,Insumos!$C:$G,3,FALSE)),"",VLOOKUP($B1848,Insumos!$C:$G,3,FALSE))</f>
        <v>UNIDAD</v>
      </c>
      <c r="D1848" s="56">
        <f>+IF(ISERROR(VLOOKUP($B1848,Insumos!$C:$G,2,FALSE)),"",VLOOKUP($B1848,Insumos!$C:$G,2,FALSE))</f>
        <v>8000</v>
      </c>
      <c r="E1848" s="57">
        <f>+IF(ISERROR(VLOOKUP($B1848,Insumos!$C:$G,5,FALSE)),"",VLOOKUP($B1848,Insumos!$C:$G,5,FALSE))</f>
        <v>36</v>
      </c>
      <c r="F1848" s="55" t="str">
        <f>+IF(ISERROR(VLOOKUP($B1848,Insumos!$C:$G,4,FALSE)),"",VLOOKUP($B1848,Insumos!$C:$G,4,FALSE))</f>
        <v>UNIDAD</v>
      </c>
      <c r="G1848" s="141">
        <v>0.0</v>
      </c>
      <c r="H1848" s="56">
        <f t="shared" si="75"/>
        <v>0</v>
      </c>
    </row>
    <row r="1849" ht="15.75" customHeight="1">
      <c r="A1849" s="53">
        <v>6.0</v>
      </c>
      <c r="B1849" s="55" t="s">
        <v>387</v>
      </c>
      <c r="C1849" s="55" t="str">
        <f>+IF(ISERROR(VLOOKUP($B1849,Insumos!$C:$G,3,FALSE)),"",VLOOKUP($B1849,Insumos!$C:$G,3,FALSE))</f>
        <v>MILILITROS</v>
      </c>
      <c r="D1849" s="56">
        <f>+IF(ISERROR(VLOOKUP($B1849,Insumos!$C:$G,2,FALSE)),"",VLOOKUP($B1849,Insumos!$C:$G,2,FALSE))</f>
        <v>1736</v>
      </c>
      <c r="E1849" s="57">
        <f>+IF(ISERROR(VLOOKUP($B1849,Insumos!$C:$G,5,FALSE)),"",VLOOKUP($B1849,Insumos!$C:$G,5,FALSE))</f>
        <v>1000</v>
      </c>
      <c r="F1849" s="55" t="str">
        <f>+IF(ISERROR(VLOOKUP($B1849,Insumos!$C:$G,4,FALSE)),"",VLOOKUP($B1849,Insumos!$C:$G,4,FALSE))</f>
        <v>MILILITROS</v>
      </c>
      <c r="G1849" s="141">
        <v>60.0</v>
      </c>
      <c r="H1849" s="56">
        <f t="shared" si="75"/>
        <v>104.16</v>
      </c>
    </row>
    <row r="1850" ht="15.75" customHeight="1">
      <c r="A1850" s="53">
        <v>7.0</v>
      </c>
      <c r="B1850" s="467" t="s">
        <v>372</v>
      </c>
      <c r="C1850" s="55" t="str">
        <f>+IF(ISERROR(VLOOKUP($B1850,Insumos!$C:$G,3,FALSE)),"",VLOOKUP($B1850,Insumos!$C:$G,3,FALSE))</f>
        <v>PORCION</v>
      </c>
      <c r="D1850" s="56">
        <f>+IF(ISERROR(VLOOKUP($B1850,Insumos!$C:$G,2,FALSE)),"",VLOOKUP($B1850,Insumos!$C:$G,2,FALSE))</f>
        <v>376.57</v>
      </c>
      <c r="E1850" s="57">
        <f>+IF(ISERROR(VLOOKUP($B1850,Insumos!$C:$G,5,FALSE)),"",VLOOKUP($B1850,Insumos!$C:$G,5,FALSE))</f>
        <v>1</v>
      </c>
      <c r="F1850" s="55" t="str">
        <f>+IF(ISERROR(VLOOKUP($B1850,Insumos!$C:$G,4,FALSE)),"",VLOOKUP($B1850,Insumos!$C:$G,4,FALSE))</f>
        <v>PORCION</v>
      </c>
      <c r="G1850" s="141">
        <v>1.0</v>
      </c>
      <c r="H1850" s="56">
        <f t="shared" si="75"/>
        <v>376.57</v>
      </c>
    </row>
    <row r="1851" ht="15.75" customHeight="1">
      <c r="A1851" s="53">
        <v>8.0</v>
      </c>
      <c r="B1851" s="195" t="s">
        <v>363</v>
      </c>
      <c r="C1851" s="195" t="str">
        <f>+IF(ISERROR(VLOOKUP($B1851,Insumos!$C:$G,3,FALSE)),"",VLOOKUP($B1851,Insumos!$C:$G,3,FALSE))</f>
        <v>PORCION</v>
      </c>
      <c r="D1851" s="196">
        <f>+IF(ISERROR(VLOOKUP($B1851,Insumos!$C:$G,2,FALSE)),"",VLOOKUP($B1851,Insumos!$C:$G,2,FALSE))</f>
        <v>93080.62</v>
      </c>
      <c r="E1851" s="197">
        <f>+IF(ISERROR(VLOOKUP($B1851,Insumos!$C:$G,5,FALSE)),"",VLOOKUP($B1851,Insumos!$C:$G,5,FALSE))</f>
        <v>50</v>
      </c>
      <c r="F1851" s="195" t="str">
        <f>+IF(ISERROR(VLOOKUP($B1851,Insumos!$C:$G,4,FALSE)),"",VLOOKUP($B1851,Insumos!$C:$G,4,FALSE))</f>
        <v>PORCION</v>
      </c>
      <c r="G1851" s="470">
        <v>1.0</v>
      </c>
      <c r="H1851" s="196">
        <f t="shared" si="75"/>
        <v>1861.61</v>
      </c>
    </row>
    <row r="1852" ht="15.75" customHeight="1">
      <c r="A1852" s="53">
        <v>9.0</v>
      </c>
      <c r="B1852" s="195" t="s">
        <v>361</v>
      </c>
      <c r="C1852" s="195" t="str">
        <f>+IF(ISERROR(VLOOKUP($B1852,Insumos!$C:$G,3,FALSE)),"",VLOOKUP($B1852,Insumos!$C:$G,3,FALSE))</f>
        <v>PORCION</v>
      </c>
      <c r="D1852" s="196">
        <f>+IF(ISERROR(VLOOKUP($B1852,Insumos!$C:$G,2,FALSE)),"",VLOOKUP($B1852,Insumos!$C:$G,2,FALSE))</f>
        <v>45140.62</v>
      </c>
      <c r="E1852" s="197">
        <f>+IF(ISERROR(VLOOKUP($B1852,Insumos!$C:$G,5,FALSE)),"",VLOOKUP($B1852,Insumos!$C:$G,5,FALSE))</f>
        <v>55</v>
      </c>
      <c r="F1852" s="195" t="str">
        <f>+IF(ISERROR(VLOOKUP($B1852,Insumos!$C:$G,4,FALSE)),"",VLOOKUP($B1852,Insumos!$C:$G,4,FALSE))</f>
        <v>PORCION</v>
      </c>
      <c r="G1852" s="470"/>
      <c r="H1852" s="196">
        <f t="shared" si="75"/>
        <v>0</v>
      </c>
    </row>
    <row r="1853" ht="15.75" customHeight="1">
      <c r="A1853" s="53">
        <v>10.0</v>
      </c>
      <c r="B1853" s="55" t="s">
        <v>399</v>
      </c>
      <c r="C1853" s="55" t="str">
        <f>+IF(ISERROR(VLOOKUP($B1853,Insumos!$C:$G,3,FALSE)),"",VLOOKUP($B1853,Insumos!$C:$G,3,FALSE))</f>
        <v>PORCION</v>
      </c>
      <c r="D1853" s="56">
        <f>+IF(ISERROR(VLOOKUP($B1853,Insumos!$C:$G,2,FALSE)),"",VLOOKUP($B1853,Insumos!$C:$G,2,FALSE))</f>
        <v>55.81</v>
      </c>
      <c r="E1853" s="57">
        <f>+IF(ISERROR(VLOOKUP($B1853,Insumos!$C:$G,5,FALSE)),"",VLOOKUP($B1853,Insumos!$C:$G,5,FALSE))</f>
        <v>1</v>
      </c>
      <c r="F1853" s="55" t="str">
        <f>+IF(ISERROR(VLOOKUP($B1853,Insumos!$C:$G,4,FALSE)),"",VLOOKUP($B1853,Insumos!$C:$G,4,FALSE))</f>
        <v>PORCION</v>
      </c>
      <c r="G1853" s="147">
        <v>1.0</v>
      </c>
      <c r="H1853" s="56">
        <f t="shared" si="75"/>
        <v>55.81</v>
      </c>
    </row>
    <row r="1854" ht="15.75" customHeight="1">
      <c r="A1854" s="53">
        <v>11.0</v>
      </c>
      <c r="B1854" s="55" t="s">
        <v>401</v>
      </c>
      <c r="C1854" s="55" t="str">
        <f>+IF(ISERROR(VLOOKUP($B1854,Insumos!$C:$G,3,FALSE)),"",VLOOKUP($B1854,Insumos!$C:$G,3,FALSE))</f>
        <v>UNIDAD</v>
      </c>
      <c r="D1854" s="56">
        <f>+IF(ISERROR(VLOOKUP($B1854,Insumos!$C:$G,2,FALSE)),"",VLOOKUP($B1854,Insumos!$C:$G,2,FALSE))</f>
        <v>30</v>
      </c>
      <c r="E1854" s="57">
        <f>+IF(ISERROR(VLOOKUP($B1854,Insumos!$C:$G,5,FALSE)),"",VLOOKUP($B1854,Insumos!$C:$G,5,FALSE))</f>
        <v>1</v>
      </c>
      <c r="F1854" s="55" t="str">
        <f>+IF(ISERROR(VLOOKUP($B1854,Insumos!$C:$G,4,FALSE)),"",VLOOKUP($B1854,Insumos!$C:$G,4,FALSE))</f>
        <v>UNIDAD</v>
      </c>
      <c r="G1854" s="141">
        <v>1.0</v>
      </c>
      <c r="H1854" s="56">
        <f t="shared" si="75"/>
        <v>30</v>
      </c>
    </row>
    <row r="1855" ht="15.75" customHeight="1">
      <c r="A1855" s="172">
        <v>12.0</v>
      </c>
      <c r="B1855" s="55" t="s">
        <v>400</v>
      </c>
      <c r="C1855" s="55" t="str">
        <f>+IF(ISERROR(VLOOKUP($B1855,Insumos!$C:$G,3,FALSE)),"",VLOOKUP($B1855,Insumos!$C:$G,3,FALSE))</f>
        <v>UNIDAD</v>
      </c>
      <c r="D1855" s="56">
        <f>+IF(ISERROR(VLOOKUP($B1855,Insumos!$C:$G,2,FALSE)),"",VLOOKUP($B1855,Insumos!$C:$G,2,FALSE))</f>
        <v>330</v>
      </c>
      <c r="E1855" s="57">
        <f>+IF(ISERROR(VLOOKUP($B1855,Insumos!$C:$G,5,FALSE)),"",VLOOKUP($B1855,Insumos!$C:$G,5,FALSE))</f>
        <v>1</v>
      </c>
      <c r="F1855" s="55" t="str">
        <f>+IF(ISERROR(VLOOKUP($B1855,Insumos!$C:$G,4,FALSE)),"",VLOOKUP($B1855,Insumos!$C:$G,4,FALSE))</f>
        <v>UNIDAD</v>
      </c>
      <c r="G1855" s="141">
        <v>1.0</v>
      </c>
      <c r="H1855" s="56">
        <f t="shared" si="75"/>
        <v>330</v>
      </c>
    </row>
    <row r="1856" ht="15.75" customHeight="1">
      <c r="A1856" s="172">
        <v>13.0</v>
      </c>
      <c r="B1856" s="55" t="s">
        <v>435</v>
      </c>
      <c r="C1856" s="55" t="str">
        <f>+IF(ISERROR(VLOOKUP($B1856,Insumos!$C:$G,3,FALSE)),"",VLOOKUP($B1856,Insumos!$C:$G,3,FALSE))</f>
        <v>UNIDAD</v>
      </c>
      <c r="D1856" s="56">
        <f>+IF(ISERROR(VLOOKUP($B1856,Insumos!$C:$G,2,FALSE)),"",VLOOKUP($B1856,Insumos!$C:$G,2,FALSE))</f>
        <v>93</v>
      </c>
      <c r="E1856" s="57">
        <f>+IF(ISERROR(VLOOKUP($B1856,Insumos!$C:$G,5,FALSE)),"",VLOOKUP($B1856,Insumos!$C:$G,5,FALSE))</f>
        <v>1</v>
      </c>
      <c r="F1856" s="55" t="str">
        <f>+IF(ISERROR(VLOOKUP($B1856,Insumos!$C:$G,4,FALSE)),"",VLOOKUP($B1856,Insumos!$C:$G,4,FALSE))</f>
        <v>UNIDAD</v>
      </c>
      <c r="G1856" s="141">
        <v>1.0</v>
      </c>
      <c r="H1856" s="56">
        <f t="shared" si="75"/>
        <v>93</v>
      </c>
    </row>
    <row r="1857" ht="15.75" customHeight="1">
      <c r="A1857" s="172">
        <v>14.0</v>
      </c>
      <c r="B1857" s="55" t="s">
        <v>436</v>
      </c>
      <c r="C1857" s="55" t="str">
        <f>+IF(ISERROR(VLOOKUP($B1857,Insumos!$C:$G,3,FALSE)),"",VLOOKUP($B1857,Insumos!$C:$G,3,FALSE))</f>
        <v>UNIDAD</v>
      </c>
      <c r="D1857" s="56">
        <f>+IF(ISERROR(VLOOKUP($B1857,Insumos!$C:$G,2,FALSE)),"",VLOOKUP($B1857,Insumos!$C:$G,2,FALSE))</f>
        <v>44</v>
      </c>
      <c r="E1857" s="57">
        <f>+IF(ISERROR(VLOOKUP($B1857,Insumos!$C:$G,5,FALSE)),"",VLOOKUP($B1857,Insumos!$C:$G,5,FALSE))</f>
        <v>1</v>
      </c>
      <c r="F1857" s="55" t="str">
        <f>+IF(ISERROR(VLOOKUP($B1857,Insumos!$C:$G,4,FALSE)),"",VLOOKUP($B1857,Insumos!$C:$G,4,FALSE))</f>
        <v>UNIDAD</v>
      </c>
      <c r="G1857" s="141">
        <v>1.0</v>
      </c>
      <c r="H1857" s="56">
        <f t="shared" si="75"/>
        <v>44</v>
      </c>
    </row>
    <row r="1858" ht="15.75" customHeight="1">
      <c r="A1858" s="172">
        <v>15.0</v>
      </c>
      <c r="B1858" s="55" t="s">
        <v>315</v>
      </c>
      <c r="C1858" s="55" t="str">
        <f>+IF(ISERROR(VLOOKUP($B1858,Insumos!$C:$G,3,FALSE)),"",VLOOKUP($B1858,Insumos!$C:$G,3,FALSE))</f>
        <v>UNIDAD</v>
      </c>
      <c r="D1858" s="56">
        <f>+IF(ISERROR(VLOOKUP($B1858,Insumos!$C:$G,2,FALSE)),"",VLOOKUP($B1858,Insumos!$C:$G,2,FALSE))</f>
        <v>170</v>
      </c>
      <c r="E1858" s="57">
        <f>+IF(ISERROR(VLOOKUP($B1858,Insumos!$C:$G,5,FALSE)),"",VLOOKUP($B1858,Insumos!$C:$G,5,FALSE))</f>
        <v>1</v>
      </c>
      <c r="F1858" s="55" t="str">
        <f>+IF(ISERROR(VLOOKUP($B1858,Insumos!$C:$G,4,FALSE)),"",VLOOKUP($B1858,Insumos!$C:$G,4,FALSE))</f>
        <v>UNIDAD</v>
      </c>
      <c r="G1858" s="141">
        <v>1.0</v>
      </c>
      <c r="H1858" s="56">
        <f t="shared" si="75"/>
        <v>170</v>
      </c>
    </row>
    <row r="1859" ht="15.75" customHeight="1">
      <c r="A1859" s="172">
        <v>16.0</v>
      </c>
      <c r="B1859" s="55" t="s">
        <v>410</v>
      </c>
      <c r="C1859" s="55" t="str">
        <f>+IF(ISERROR(VLOOKUP($B1859,Insumos!$C:$G,3,FALSE)),"",VLOOKUP($B1859,Insumos!$C:$G,3,FALSE))</f>
        <v>UNIDAD</v>
      </c>
      <c r="D1859" s="56">
        <f>+IF(ISERROR(VLOOKUP($B1859,Insumos!$C:$G,2,FALSE)),"",VLOOKUP($B1859,Insumos!$C:$G,2,FALSE))</f>
        <v>25</v>
      </c>
      <c r="E1859" s="57">
        <f>+IF(ISERROR(VLOOKUP($B1859,Insumos!$C:$G,5,FALSE)),"",VLOOKUP($B1859,Insumos!$C:$G,5,FALSE))</f>
        <v>1</v>
      </c>
      <c r="F1859" s="55" t="str">
        <f>+IF(ISERROR(VLOOKUP($B1859,Insumos!$C:$G,4,FALSE)),"",VLOOKUP($B1859,Insumos!$C:$G,4,FALSE))</f>
        <v>UNIDAD</v>
      </c>
      <c r="G1859" s="141">
        <v>2.0</v>
      </c>
      <c r="H1859" s="56">
        <f t="shared" si="75"/>
        <v>50</v>
      </c>
    </row>
    <row r="1860" ht="15.75" customHeight="1">
      <c r="A1860" s="42"/>
      <c r="B1860" s="140"/>
      <c r="C1860" s="41"/>
      <c r="D1860" s="44"/>
      <c r="E1860" s="45"/>
      <c r="F1860" s="41"/>
      <c r="G1860" s="67" t="s">
        <v>566</v>
      </c>
      <c r="H1860" s="68">
        <f>+SUM(H1844:H1859)</f>
        <v>4053.62</v>
      </c>
    </row>
    <row r="1861" ht="15.75" customHeight="1">
      <c r="A1861" s="42"/>
      <c r="B1861" s="140"/>
      <c r="C1861" s="41"/>
      <c r="D1861" s="44"/>
      <c r="E1861" s="45"/>
      <c r="F1861" s="41"/>
      <c r="G1861" s="67" t="s">
        <v>569</v>
      </c>
      <c r="H1861" s="142">
        <f>+H1860/10</f>
        <v>405.362</v>
      </c>
    </row>
    <row r="1862" ht="15.75" customHeight="1">
      <c r="A1862" s="42"/>
      <c r="B1862" s="140"/>
      <c r="C1862" s="41"/>
      <c r="D1862" s="44"/>
      <c r="E1862" s="45"/>
      <c r="F1862" s="41"/>
      <c r="G1862" s="67" t="s">
        <v>570</v>
      </c>
      <c r="H1862" s="143">
        <f>(H1860+H1861)*1.19</f>
        <v>5306.18858</v>
      </c>
    </row>
    <row r="1863" ht="15.75" customHeight="1">
      <c r="A1863" s="42"/>
      <c r="B1863" s="140"/>
      <c r="C1863" s="41"/>
      <c r="D1863" s="44"/>
      <c r="E1863" s="45"/>
      <c r="F1863" s="41"/>
      <c r="G1863" s="67" t="s">
        <v>571</v>
      </c>
      <c r="H1863" s="144">
        <f>+H1862/H1864</f>
        <v>0.3320518511</v>
      </c>
    </row>
    <row r="1864" ht="15.75" customHeight="1">
      <c r="A1864" s="42"/>
      <c r="B1864" s="140"/>
      <c r="C1864" s="41"/>
      <c r="D1864" s="44"/>
      <c r="E1864" s="45"/>
      <c r="F1864" s="41"/>
      <c r="G1864" s="67" t="s">
        <v>572</v>
      </c>
      <c r="H1864" s="145">
        <f>SUM(13990+1990)</f>
        <v>15980</v>
      </c>
    </row>
    <row r="1865" ht="15.75" customHeight="1">
      <c r="B1865" s="473"/>
    </row>
    <row r="1866" ht="15.75" customHeight="1">
      <c r="B1866" s="473"/>
    </row>
    <row r="1867" ht="15.75" customHeight="1">
      <c r="A1867" s="138" t="s">
        <v>562</v>
      </c>
      <c r="B1867" s="139" t="s">
        <v>1226</v>
      </c>
      <c r="C1867" s="34"/>
      <c r="D1867" s="35"/>
      <c r="E1867" s="36"/>
      <c r="F1867" s="37"/>
      <c r="G1867" s="38"/>
      <c r="H1867" s="35"/>
    </row>
    <row r="1868" ht="15.75" customHeight="1">
      <c r="A1868" s="42"/>
      <c r="B1868" s="140"/>
      <c r="C1868" s="42"/>
      <c r="D1868" s="44"/>
      <c r="E1868" s="45"/>
      <c r="F1868" s="42"/>
      <c r="G1868" s="46"/>
      <c r="H1868" s="44"/>
    </row>
    <row r="1869" ht="15.75" customHeight="1">
      <c r="A1869" s="48" t="s">
        <v>476</v>
      </c>
      <c r="B1869" s="48" t="s">
        <v>477</v>
      </c>
      <c r="C1869" s="48" t="s">
        <v>478</v>
      </c>
      <c r="D1869" s="49" t="s">
        <v>564</v>
      </c>
      <c r="E1869" s="50" t="s">
        <v>10</v>
      </c>
      <c r="F1869" s="48" t="s">
        <v>480</v>
      </c>
      <c r="G1869" s="51" t="s">
        <v>481</v>
      </c>
      <c r="H1869" s="49" t="s">
        <v>565</v>
      </c>
    </row>
    <row r="1870" ht="15.75" customHeight="1">
      <c r="A1870" s="53">
        <v>1.0</v>
      </c>
      <c r="B1870" s="55" t="s">
        <v>395</v>
      </c>
      <c r="C1870" s="55" t="str">
        <f>+IF(ISERROR(VLOOKUP($B1870,Insumos!$C:$G,3,FALSE)),"",VLOOKUP($B1870,Insumos!$C:$G,3,FALSE))</f>
        <v>UNIDAD</v>
      </c>
      <c r="D1870" s="56">
        <f>+IF(ISERROR(VLOOKUP($B1870,Insumos!$C:$G,2,FALSE)),"",VLOOKUP($B1870,Insumos!$C:$G,2,FALSE))</f>
        <v>482</v>
      </c>
      <c r="E1870" s="57">
        <f>+IF(ISERROR(VLOOKUP($B1870,Insumos!$C:$G,5,FALSE)),"",VLOOKUP($B1870,Insumos!$C:$G,5,FALSE))</f>
        <v>1</v>
      </c>
      <c r="F1870" s="55" t="str">
        <f>+IF(ISERROR(VLOOKUP($B1870,Insumos!$C:$G,4,FALSE)),"",VLOOKUP($B1870,Insumos!$C:$G,4,FALSE))</f>
        <v>UNIDAD</v>
      </c>
      <c r="G1870" s="141">
        <v>1.0</v>
      </c>
      <c r="H1870" s="56">
        <f t="shared" ref="H1870:H1885" si="76">IF(ISERROR(ROUND(+D1870/E1870*G1870,2)),0,ROUND(+D1870/E1870*G1870,2))</f>
        <v>482</v>
      </c>
    </row>
    <row r="1871" ht="15.75" customHeight="1">
      <c r="A1871" s="53">
        <v>2.0</v>
      </c>
      <c r="B1871" s="55" t="s">
        <v>388</v>
      </c>
      <c r="C1871" s="55" t="str">
        <f>+IF(ISERROR(VLOOKUP($B1871,Insumos!$C:$G,3,FALSE)),"",VLOOKUP($B1871,Insumos!$C:$G,3,FALSE))</f>
        <v>GRAMOS</v>
      </c>
      <c r="D1871" s="56">
        <f>+IF(ISERROR(VLOOKUP($B1871,Insumos!$C:$G,2,FALSE)),"",VLOOKUP($B1871,Insumos!$C:$G,2,FALSE))</f>
        <v>6420</v>
      </c>
      <c r="E1871" s="57">
        <f>+IF(ISERROR(VLOOKUP($B1871,Insumos!$C:$G,5,FALSE)),"",VLOOKUP($B1871,Insumos!$C:$G,5,FALSE))</f>
        <v>1000</v>
      </c>
      <c r="F1871" s="55" t="str">
        <f>+IF(ISERROR(VLOOKUP($B1871,Insumos!$C:$G,4,FALSE)),"",VLOOKUP($B1871,Insumos!$C:$G,4,FALSE))</f>
        <v>GRAMOS</v>
      </c>
      <c r="G1871" s="141">
        <v>35.0</v>
      </c>
      <c r="H1871" s="56">
        <f t="shared" si="76"/>
        <v>224.7</v>
      </c>
    </row>
    <row r="1872" ht="15.75" customHeight="1">
      <c r="A1872" s="53">
        <v>3.0</v>
      </c>
      <c r="B1872" s="55" t="s">
        <v>396</v>
      </c>
      <c r="C1872" s="55" t="str">
        <f>+IF(ISERROR(VLOOKUP($B1872,Insumos!$C:$G,3,FALSE)),"",VLOOKUP($B1872,Insumos!$C:$G,3,FALSE))</f>
        <v>GRAMOS</v>
      </c>
      <c r="D1872" s="56">
        <f>+IF(ISERROR(VLOOKUP($B1872,Insumos!$C:$G,2,FALSE)),"",VLOOKUP($B1872,Insumos!$C:$G,2,FALSE))</f>
        <v>9164</v>
      </c>
      <c r="E1872" s="57">
        <f>+IF(ISERROR(VLOOKUP($B1872,Insumos!$C:$G,5,FALSE)),"",VLOOKUP($B1872,Insumos!$C:$G,5,FALSE))</f>
        <v>1000</v>
      </c>
      <c r="F1872" s="55" t="str">
        <f>+IF(ISERROR(VLOOKUP($B1872,Insumos!$C:$G,4,FALSE)),"",VLOOKUP($B1872,Insumos!$C:$G,4,FALSE))</f>
        <v>GRAMOS</v>
      </c>
      <c r="G1872" s="141">
        <v>20.0</v>
      </c>
      <c r="H1872" s="56">
        <f t="shared" si="76"/>
        <v>183.28</v>
      </c>
    </row>
    <row r="1873" ht="15.75" customHeight="1">
      <c r="A1873" s="53">
        <v>4.0</v>
      </c>
      <c r="B1873" s="55" t="s">
        <v>408</v>
      </c>
      <c r="C1873" s="55" t="s">
        <v>15</v>
      </c>
      <c r="D1873" s="56">
        <f>+IF(ISERROR(VLOOKUP($B1873,Insumos!$C:$G,2,FALSE)),"",VLOOKUP($B1873,Insumos!$C:$G,2,FALSE))</f>
        <v>969.8</v>
      </c>
      <c r="E1873" s="57">
        <f>+IF(ISERROR(VLOOKUP($B1873,Insumos!$C:$G,5,FALSE)),"",VLOOKUP($B1873,Insumos!$C:$G,5,FALSE))</f>
        <v>800</v>
      </c>
      <c r="F1873" s="55" t="str">
        <f>+IF(ISERROR(VLOOKUP($B1873,Insumos!$C:$G,4,FALSE)),"",VLOOKUP($B1873,Insumos!$C:$G,4,FALSE))</f>
        <v>GRAMOS</v>
      </c>
      <c r="G1873" s="141">
        <v>40.0</v>
      </c>
      <c r="H1873" s="56">
        <f t="shared" si="76"/>
        <v>48.49</v>
      </c>
    </row>
    <row r="1874" ht="15.75" customHeight="1">
      <c r="A1874" s="53">
        <v>5.0</v>
      </c>
      <c r="B1874" s="55" t="s">
        <v>54</v>
      </c>
      <c r="C1874" s="55" t="str">
        <f>+IF(ISERROR(VLOOKUP($B1874,Insumos!$C:$G,3,FALSE)),"",VLOOKUP($B1874,Insumos!$C:$G,3,FALSE))</f>
        <v>UNIDAD</v>
      </c>
      <c r="D1874" s="56">
        <f>+IF(ISERROR(VLOOKUP($B1874,Insumos!$C:$G,2,FALSE)),"",VLOOKUP($B1874,Insumos!$C:$G,2,FALSE))</f>
        <v>8000</v>
      </c>
      <c r="E1874" s="57">
        <f>+IF(ISERROR(VLOOKUP($B1874,Insumos!$C:$G,5,FALSE)),"",VLOOKUP($B1874,Insumos!$C:$G,5,FALSE))</f>
        <v>36</v>
      </c>
      <c r="F1874" s="55" t="str">
        <f>+IF(ISERROR(VLOOKUP($B1874,Insumos!$C:$G,4,FALSE)),"",VLOOKUP($B1874,Insumos!$C:$G,4,FALSE))</f>
        <v>UNIDAD</v>
      </c>
      <c r="G1874" s="141">
        <v>0.0</v>
      </c>
      <c r="H1874" s="56">
        <f t="shared" si="76"/>
        <v>0</v>
      </c>
    </row>
    <row r="1875" ht="15.75" customHeight="1">
      <c r="A1875" s="53">
        <v>6.0</v>
      </c>
      <c r="B1875" s="55" t="s">
        <v>387</v>
      </c>
      <c r="C1875" s="55" t="str">
        <f>+IF(ISERROR(VLOOKUP($B1875,Insumos!$C:$G,3,FALSE)),"",VLOOKUP($B1875,Insumos!$C:$G,3,FALSE))</f>
        <v>MILILITROS</v>
      </c>
      <c r="D1875" s="56">
        <f>+IF(ISERROR(VLOOKUP($B1875,Insumos!$C:$G,2,FALSE)),"",VLOOKUP($B1875,Insumos!$C:$G,2,FALSE))</f>
        <v>1736</v>
      </c>
      <c r="E1875" s="57">
        <f>+IF(ISERROR(VLOOKUP($B1875,Insumos!$C:$G,5,FALSE)),"",VLOOKUP($B1875,Insumos!$C:$G,5,FALSE))</f>
        <v>1000</v>
      </c>
      <c r="F1875" s="55" t="str">
        <f>+IF(ISERROR(VLOOKUP($B1875,Insumos!$C:$G,4,FALSE)),"",VLOOKUP($B1875,Insumos!$C:$G,4,FALSE))</f>
        <v>MILILITROS</v>
      </c>
      <c r="G1875" s="141">
        <v>60.0</v>
      </c>
      <c r="H1875" s="56">
        <f t="shared" si="76"/>
        <v>104.16</v>
      </c>
    </row>
    <row r="1876" ht="15.75" customHeight="1">
      <c r="A1876" s="53">
        <v>7.0</v>
      </c>
      <c r="B1876" s="467" t="s">
        <v>373</v>
      </c>
      <c r="C1876" s="55" t="str">
        <f>+IF(ISERROR(VLOOKUP($B1876,Insumos!$C:$G,3,FALSE)),"",VLOOKUP($B1876,Insumos!$C:$G,3,FALSE))</f>
        <v>PORCION</v>
      </c>
      <c r="D1876" s="56">
        <f>+IF(ISERROR(VLOOKUP($B1876,Insumos!$C:$G,2,FALSE)),"",VLOOKUP($B1876,Insumos!$C:$G,2,FALSE))</f>
        <v>909.14</v>
      </c>
      <c r="E1876" s="57">
        <f>+IF(ISERROR(VLOOKUP($B1876,Insumos!$C:$G,5,FALSE)),"",VLOOKUP($B1876,Insumos!$C:$G,5,FALSE))</f>
        <v>1</v>
      </c>
      <c r="F1876" s="55" t="str">
        <f>+IF(ISERROR(VLOOKUP($B1876,Insumos!$C:$G,4,FALSE)),"",VLOOKUP($B1876,Insumos!$C:$G,4,FALSE))</f>
        <v>PORCION</v>
      </c>
      <c r="G1876" s="141">
        <v>1.0</v>
      </c>
      <c r="H1876" s="56">
        <f t="shared" si="76"/>
        <v>909.14</v>
      </c>
    </row>
    <row r="1877" ht="15.75" customHeight="1">
      <c r="A1877" s="53">
        <v>8.0</v>
      </c>
      <c r="B1877" s="195" t="s">
        <v>363</v>
      </c>
      <c r="C1877" s="195" t="str">
        <f>+IF(ISERROR(VLOOKUP($B1877,Insumos!$C:$G,3,FALSE)),"",VLOOKUP($B1877,Insumos!$C:$G,3,FALSE))</f>
        <v>PORCION</v>
      </c>
      <c r="D1877" s="196">
        <f>+IF(ISERROR(VLOOKUP($B1877,Insumos!$C:$G,2,FALSE)),"",VLOOKUP($B1877,Insumos!$C:$G,2,FALSE))</f>
        <v>93080.62</v>
      </c>
      <c r="E1877" s="197">
        <f>+IF(ISERROR(VLOOKUP($B1877,Insumos!$C:$G,5,FALSE)),"",VLOOKUP($B1877,Insumos!$C:$G,5,FALSE))</f>
        <v>50</v>
      </c>
      <c r="F1877" s="195" t="str">
        <f>+IF(ISERROR(VLOOKUP($B1877,Insumos!$C:$G,4,FALSE)),"",VLOOKUP($B1877,Insumos!$C:$G,4,FALSE))</f>
        <v>PORCION</v>
      </c>
      <c r="G1877" s="470">
        <v>1.0</v>
      </c>
      <c r="H1877" s="196">
        <f t="shared" si="76"/>
        <v>1861.61</v>
      </c>
    </row>
    <row r="1878" ht="15.75" customHeight="1">
      <c r="A1878" s="53">
        <v>9.0</v>
      </c>
      <c r="B1878" s="195" t="s">
        <v>361</v>
      </c>
      <c r="C1878" s="195" t="str">
        <f>+IF(ISERROR(VLOOKUP($B1878,Insumos!$C:$G,3,FALSE)),"",VLOOKUP($B1878,Insumos!$C:$G,3,FALSE))</f>
        <v>PORCION</v>
      </c>
      <c r="D1878" s="196">
        <f>+IF(ISERROR(VLOOKUP($B1878,Insumos!$C:$G,2,FALSE)),"",VLOOKUP($B1878,Insumos!$C:$G,2,FALSE))</f>
        <v>45140.62</v>
      </c>
      <c r="E1878" s="197">
        <f>+IF(ISERROR(VLOOKUP($B1878,Insumos!$C:$G,5,FALSE)),"",VLOOKUP($B1878,Insumos!$C:$G,5,FALSE))</f>
        <v>55</v>
      </c>
      <c r="F1878" s="195" t="str">
        <f>+IF(ISERROR(VLOOKUP($B1878,Insumos!$C:$G,4,FALSE)),"",VLOOKUP($B1878,Insumos!$C:$G,4,FALSE))</f>
        <v>PORCION</v>
      </c>
      <c r="G1878" s="470"/>
      <c r="H1878" s="196">
        <f t="shared" si="76"/>
        <v>0</v>
      </c>
    </row>
    <row r="1879" ht="15.75" customHeight="1">
      <c r="A1879" s="53">
        <v>10.0</v>
      </c>
      <c r="B1879" s="55" t="s">
        <v>399</v>
      </c>
      <c r="C1879" s="55" t="str">
        <f>+IF(ISERROR(VLOOKUP($B1879,Insumos!$C:$G,3,FALSE)),"",VLOOKUP($B1879,Insumos!$C:$G,3,FALSE))</f>
        <v>PORCION</v>
      </c>
      <c r="D1879" s="56">
        <f>+IF(ISERROR(VLOOKUP($B1879,Insumos!$C:$G,2,FALSE)),"",VLOOKUP($B1879,Insumos!$C:$G,2,FALSE))</f>
        <v>55.81</v>
      </c>
      <c r="E1879" s="57">
        <f>+IF(ISERROR(VLOOKUP($B1879,Insumos!$C:$G,5,FALSE)),"",VLOOKUP($B1879,Insumos!$C:$G,5,FALSE))</f>
        <v>1</v>
      </c>
      <c r="F1879" s="55" t="str">
        <f>+IF(ISERROR(VLOOKUP($B1879,Insumos!$C:$G,4,FALSE)),"",VLOOKUP($B1879,Insumos!$C:$G,4,FALSE))</f>
        <v>PORCION</v>
      </c>
      <c r="G1879" s="147">
        <v>1.0</v>
      </c>
      <c r="H1879" s="56">
        <f t="shared" si="76"/>
        <v>55.81</v>
      </c>
    </row>
    <row r="1880" ht="15.75" customHeight="1">
      <c r="A1880" s="53">
        <v>11.0</v>
      </c>
      <c r="B1880" s="55" t="s">
        <v>401</v>
      </c>
      <c r="C1880" s="55" t="str">
        <f>+IF(ISERROR(VLOOKUP($B1880,Insumos!$C:$G,3,FALSE)),"",VLOOKUP($B1880,Insumos!$C:$G,3,FALSE))</f>
        <v>UNIDAD</v>
      </c>
      <c r="D1880" s="56">
        <f>+IF(ISERROR(VLOOKUP($B1880,Insumos!$C:$G,2,FALSE)),"",VLOOKUP($B1880,Insumos!$C:$G,2,FALSE))</f>
        <v>30</v>
      </c>
      <c r="E1880" s="57">
        <f>+IF(ISERROR(VLOOKUP($B1880,Insumos!$C:$G,5,FALSE)),"",VLOOKUP($B1880,Insumos!$C:$G,5,FALSE))</f>
        <v>1</v>
      </c>
      <c r="F1880" s="55" t="str">
        <f>+IF(ISERROR(VLOOKUP($B1880,Insumos!$C:$G,4,FALSE)),"",VLOOKUP($B1880,Insumos!$C:$G,4,FALSE))</f>
        <v>UNIDAD</v>
      </c>
      <c r="G1880" s="141">
        <v>1.0</v>
      </c>
      <c r="H1880" s="56">
        <f t="shared" si="76"/>
        <v>30</v>
      </c>
    </row>
    <row r="1881" ht="15.75" customHeight="1">
      <c r="A1881" s="172">
        <v>12.0</v>
      </c>
      <c r="B1881" s="55" t="s">
        <v>400</v>
      </c>
      <c r="C1881" s="55" t="str">
        <f>+IF(ISERROR(VLOOKUP($B1881,Insumos!$C:$G,3,FALSE)),"",VLOOKUP($B1881,Insumos!$C:$G,3,FALSE))</f>
        <v>UNIDAD</v>
      </c>
      <c r="D1881" s="56">
        <f>+IF(ISERROR(VLOOKUP($B1881,Insumos!$C:$G,2,FALSE)),"",VLOOKUP($B1881,Insumos!$C:$G,2,FALSE))</f>
        <v>330</v>
      </c>
      <c r="E1881" s="57">
        <f>+IF(ISERROR(VLOOKUP($B1881,Insumos!$C:$G,5,FALSE)),"",VLOOKUP($B1881,Insumos!$C:$G,5,FALSE))</f>
        <v>1</v>
      </c>
      <c r="F1881" s="55" t="str">
        <f>+IF(ISERROR(VLOOKUP($B1881,Insumos!$C:$G,4,FALSE)),"",VLOOKUP($B1881,Insumos!$C:$G,4,FALSE))</f>
        <v>UNIDAD</v>
      </c>
      <c r="G1881" s="141">
        <v>1.0</v>
      </c>
      <c r="H1881" s="56">
        <f t="shared" si="76"/>
        <v>330</v>
      </c>
    </row>
    <row r="1882" ht="15.75" customHeight="1">
      <c r="A1882" s="172">
        <v>13.0</v>
      </c>
      <c r="B1882" s="55" t="s">
        <v>435</v>
      </c>
      <c r="C1882" s="55" t="str">
        <f>+IF(ISERROR(VLOOKUP($B1882,Insumos!$C:$G,3,FALSE)),"",VLOOKUP($B1882,Insumos!$C:$G,3,FALSE))</f>
        <v>UNIDAD</v>
      </c>
      <c r="D1882" s="56">
        <f>+IF(ISERROR(VLOOKUP($B1882,Insumos!$C:$G,2,FALSE)),"",VLOOKUP($B1882,Insumos!$C:$G,2,FALSE))</f>
        <v>93</v>
      </c>
      <c r="E1882" s="57">
        <f>+IF(ISERROR(VLOOKUP($B1882,Insumos!$C:$G,5,FALSE)),"",VLOOKUP($B1882,Insumos!$C:$G,5,FALSE))</f>
        <v>1</v>
      </c>
      <c r="F1882" s="55" t="str">
        <f>+IF(ISERROR(VLOOKUP($B1882,Insumos!$C:$G,4,FALSE)),"",VLOOKUP($B1882,Insumos!$C:$G,4,FALSE))</f>
        <v>UNIDAD</v>
      </c>
      <c r="G1882" s="141">
        <v>1.0</v>
      </c>
      <c r="H1882" s="56">
        <f t="shared" si="76"/>
        <v>93</v>
      </c>
    </row>
    <row r="1883" ht="15.75" customHeight="1">
      <c r="A1883" s="172">
        <v>14.0</v>
      </c>
      <c r="B1883" s="55" t="s">
        <v>436</v>
      </c>
      <c r="C1883" s="55" t="str">
        <f>+IF(ISERROR(VLOOKUP($B1883,Insumos!$C:$G,3,FALSE)),"",VLOOKUP($B1883,Insumos!$C:$G,3,FALSE))</f>
        <v>UNIDAD</v>
      </c>
      <c r="D1883" s="56">
        <f>+IF(ISERROR(VLOOKUP($B1883,Insumos!$C:$G,2,FALSE)),"",VLOOKUP($B1883,Insumos!$C:$G,2,FALSE))</f>
        <v>44</v>
      </c>
      <c r="E1883" s="57">
        <f>+IF(ISERROR(VLOOKUP($B1883,Insumos!$C:$G,5,FALSE)),"",VLOOKUP($B1883,Insumos!$C:$G,5,FALSE))</f>
        <v>1</v>
      </c>
      <c r="F1883" s="55" t="str">
        <f>+IF(ISERROR(VLOOKUP($B1883,Insumos!$C:$G,4,FALSE)),"",VLOOKUP($B1883,Insumos!$C:$G,4,FALSE))</f>
        <v>UNIDAD</v>
      </c>
      <c r="G1883" s="141">
        <v>1.0</v>
      </c>
      <c r="H1883" s="56">
        <f t="shared" si="76"/>
        <v>44</v>
      </c>
    </row>
    <row r="1884" ht="15.75" customHeight="1">
      <c r="A1884" s="172">
        <v>15.0</v>
      </c>
      <c r="B1884" s="55" t="s">
        <v>315</v>
      </c>
      <c r="C1884" s="55" t="str">
        <f>+IF(ISERROR(VLOOKUP($B1884,Insumos!$C:$G,3,FALSE)),"",VLOOKUP($B1884,Insumos!$C:$G,3,FALSE))</f>
        <v>UNIDAD</v>
      </c>
      <c r="D1884" s="56">
        <f>+IF(ISERROR(VLOOKUP($B1884,Insumos!$C:$G,2,FALSE)),"",VLOOKUP($B1884,Insumos!$C:$G,2,FALSE))</f>
        <v>170</v>
      </c>
      <c r="E1884" s="57">
        <f>+IF(ISERROR(VLOOKUP($B1884,Insumos!$C:$G,5,FALSE)),"",VLOOKUP($B1884,Insumos!$C:$G,5,FALSE))</f>
        <v>1</v>
      </c>
      <c r="F1884" s="55" t="str">
        <f>+IF(ISERROR(VLOOKUP($B1884,Insumos!$C:$G,4,FALSE)),"",VLOOKUP($B1884,Insumos!$C:$G,4,FALSE))</f>
        <v>UNIDAD</v>
      </c>
      <c r="G1884" s="141">
        <v>1.0</v>
      </c>
      <c r="H1884" s="56">
        <f t="shared" si="76"/>
        <v>170</v>
      </c>
    </row>
    <row r="1885" ht="15.75" customHeight="1">
      <c r="A1885" s="172">
        <v>16.0</v>
      </c>
      <c r="B1885" s="55" t="s">
        <v>410</v>
      </c>
      <c r="C1885" s="55" t="str">
        <f>+IF(ISERROR(VLOOKUP($B1885,Insumos!$C:$G,3,FALSE)),"",VLOOKUP($B1885,Insumos!$C:$G,3,FALSE))</f>
        <v>UNIDAD</v>
      </c>
      <c r="D1885" s="56">
        <f>+IF(ISERROR(VLOOKUP($B1885,Insumos!$C:$G,2,FALSE)),"",VLOOKUP($B1885,Insumos!$C:$G,2,FALSE))</f>
        <v>25</v>
      </c>
      <c r="E1885" s="57">
        <f>+IF(ISERROR(VLOOKUP($B1885,Insumos!$C:$G,5,FALSE)),"",VLOOKUP($B1885,Insumos!$C:$G,5,FALSE))</f>
        <v>1</v>
      </c>
      <c r="F1885" s="55" t="str">
        <f>+IF(ISERROR(VLOOKUP($B1885,Insumos!$C:$G,4,FALSE)),"",VLOOKUP($B1885,Insumos!$C:$G,4,FALSE))</f>
        <v>UNIDAD</v>
      </c>
      <c r="G1885" s="141">
        <v>2.0</v>
      </c>
      <c r="H1885" s="56">
        <f t="shared" si="76"/>
        <v>50</v>
      </c>
    </row>
    <row r="1886" ht="15.75" customHeight="1">
      <c r="A1886" s="42"/>
      <c r="B1886" s="140"/>
      <c r="C1886" s="41"/>
      <c r="D1886" s="44"/>
      <c r="E1886" s="45"/>
      <c r="F1886" s="41"/>
      <c r="G1886" s="67" t="s">
        <v>566</v>
      </c>
      <c r="H1886" s="68">
        <f>+SUM(H1870:H1885)</f>
        <v>4586.19</v>
      </c>
    </row>
    <row r="1887" ht="15.75" customHeight="1">
      <c r="A1887" s="42"/>
      <c r="B1887" s="140"/>
      <c r="C1887" s="41"/>
      <c r="D1887" s="44"/>
      <c r="E1887" s="45"/>
      <c r="F1887" s="41"/>
      <c r="G1887" s="67" t="s">
        <v>569</v>
      </c>
      <c r="H1887" s="142">
        <f>+H1886/10</f>
        <v>458.619</v>
      </c>
    </row>
    <row r="1888" ht="15.75" customHeight="1">
      <c r="A1888" s="42"/>
      <c r="B1888" s="140"/>
      <c r="C1888" s="41"/>
      <c r="D1888" s="44"/>
      <c r="E1888" s="45"/>
      <c r="F1888" s="41"/>
      <c r="G1888" s="67" t="s">
        <v>570</v>
      </c>
      <c r="H1888" s="143">
        <f>(H1886+H1887)*1.19</f>
        <v>6003.32271</v>
      </c>
    </row>
    <row r="1889" ht="15.75" customHeight="1">
      <c r="A1889" s="42"/>
      <c r="B1889" s="140"/>
      <c r="C1889" s="41"/>
      <c r="D1889" s="44"/>
      <c r="E1889" s="45"/>
      <c r="F1889" s="41"/>
      <c r="G1889" s="67" t="s">
        <v>571</v>
      </c>
      <c r="H1889" s="144">
        <f>+H1888/H1890</f>
        <v>0.3535525742</v>
      </c>
    </row>
    <row r="1890" ht="15.75" customHeight="1">
      <c r="A1890" s="42"/>
      <c r="B1890" s="140"/>
      <c r="C1890" s="41"/>
      <c r="D1890" s="44"/>
      <c r="E1890" s="45"/>
      <c r="F1890" s="41"/>
      <c r="G1890" s="67" t="s">
        <v>572</v>
      </c>
      <c r="H1890" s="145">
        <f>SUM(13990+2990)</f>
        <v>16980</v>
      </c>
    </row>
    <row r="1891" ht="15.75" customHeight="1">
      <c r="B1891" s="473"/>
    </row>
    <row r="1892" ht="15.75" customHeight="1">
      <c r="B1892" s="473"/>
    </row>
    <row r="1893" ht="15.75" customHeight="1">
      <c r="A1893" s="138" t="s">
        <v>562</v>
      </c>
      <c r="B1893" s="139" t="s">
        <v>741</v>
      </c>
      <c r="C1893" s="34"/>
      <c r="D1893" s="35"/>
      <c r="E1893" s="36"/>
      <c r="F1893" s="37"/>
      <c r="G1893" s="38"/>
      <c r="H1893" s="35"/>
    </row>
    <row r="1894" ht="15.75" customHeight="1">
      <c r="A1894" s="42"/>
      <c r="B1894" s="140"/>
      <c r="C1894" s="42"/>
      <c r="D1894" s="44"/>
      <c r="E1894" s="45"/>
      <c r="F1894" s="42"/>
      <c r="G1894" s="46"/>
      <c r="H1894" s="44"/>
    </row>
    <row r="1895" ht="15.75" customHeight="1">
      <c r="A1895" s="48" t="s">
        <v>476</v>
      </c>
      <c r="B1895" s="48" t="s">
        <v>477</v>
      </c>
      <c r="C1895" s="48" t="s">
        <v>478</v>
      </c>
      <c r="D1895" s="49" t="s">
        <v>564</v>
      </c>
      <c r="E1895" s="50" t="s">
        <v>10</v>
      </c>
      <c r="F1895" s="48" t="s">
        <v>480</v>
      </c>
      <c r="G1895" s="51" t="s">
        <v>481</v>
      </c>
      <c r="H1895" s="49" t="s">
        <v>565</v>
      </c>
    </row>
    <row r="1896" ht="15.75" customHeight="1">
      <c r="A1896" s="53">
        <v>1.0</v>
      </c>
      <c r="B1896" s="55" t="s">
        <v>356</v>
      </c>
      <c r="C1896" s="55" t="str">
        <f>+IF(ISERROR(VLOOKUP($B1896,Insumos!$C:$G,3,FALSE)),"",VLOOKUP($B1896,Insumos!$C:$G,3,FALSE))</f>
        <v>UNIDAD</v>
      </c>
      <c r="D1896" s="56">
        <f>+IF(ISERROR(VLOOKUP($B1896,Insumos!$C:$G,2,FALSE)),"",VLOOKUP($B1896,Insumos!$C:$G,2,FALSE))</f>
        <v>2500</v>
      </c>
      <c r="E1896" s="57">
        <f>+IF(ISERROR(VLOOKUP($B1896,Insumos!$C:$G,5,FALSE)),"",VLOOKUP($B1896,Insumos!$C:$G,5,FALSE))</f>
        <v>1</v>
      </c>
      <c r="F1896" s="55" t="str">
        <f>+IF(ISERROR(VLOOKUP($B1896,Insumos!$C:$G,4,FALSE)),"",VLOOKUP($B1896,Insumos!$C:$G,4,FALSE))</f>
        <v>UNIDAD</v>
      </c>
      <c r="G1896" s="141">
        <v>1.0</v>
      </c>
      <c r="H1896" s="56">
        <f t="shared" ref="H1896:H1906" si="77">IF(ISERROR(ROUND(+D1896/E1896*G1896,2)),0,ROUND(+D1896/E1896*G1896,2))</f>
        <v>2500</v>
      </c>
    </row>
    <row r="1897" ht="15.75" customHeight="1">
      <c r="A1897" s="53">
        <v>2.0</v>
      </c>
      <c r="B1897" s="475"/>
      <c r="C1897" s="55" t="str">
        <f>+IF(ISERROR(VLOOKUP($B1897,Insumos!$C:$G,3,FALSE)),"",VLOOKUP($B1897,Insumos!$C:$G,3,FALSE))</f>
        <v/>
      </c>
      <c r="D1897" s="56" t="str">
        <f>+IF(ISERROR(VLOOKUP($B1897,Insumos!$C:$G,2,FALSE)),"",VLOOKUP($B1897,Insumos!$C:$G,2,FALSE))</f>
        <v/>
      </c>
      <c r="E1897" s="57" t="str">
        <f>+IF(ISERROR(VLOOKUP($B1897,Insumos!$C:$G,5,FALSE)),"",VLOOKUP($B1897,Insumos!$C:$G,5,FALSE))</f>
        <v/>
      </c>
      <c r="F1897" s="55" t="str">
        <f>+IF(ISERROR(VLOOKUP($B1897,Insumos!$C:$G,4,FALSE)),"",VLOOKUP($B1897,Insumos!$C:$G,4,FALSE))</f>
        <v/>
      </c>
      <c r="G1897" s="141"/>
      <c r="H1897" s="56">
        <f t="shared" si="77"/>
        <v>0</v>
      </c>
    </row>
    <row r="1898" ht="15.75" customHeight="1">
      <c r="A1898" s="53">
        <v>3.0</v>
      </c>
      <c r="B1898" s="475"/>
      <c r="C1898" s="55" t="str">
        <f>+IF(ISERROR(VLOOKUP($B1898,Insumos!$C:$G,3,FALSE)),"",VLOOKUP($B1898,Insumos!$C:$G,3,FALSE))</f>
        <v/>
      </c>
      <c r="D1898" s="56" t="str">
        <f>+IF(ISERROR(VLOOKUP($B1898,Insumos!$C:$G,2,FALSE)),"",VLOOKUP($B1898,Insumos!$C:$G,2,FALSE))</f>
        <v/>
      </c>
      <c r="E1898" s="57" t="str">
        <f>+IF(ISERROR(VLOOKUP($B1898,Insumos!$C:$G,5,FALSE)),"",VLOOKUP($B1898,Insumos!$C:$G,5,FALSE))</f>
        <v/>
      </c>
      <c r="F1898" s="55" t="str">
        <f>+IF(ISERROR(VLOOKUP($B1898,Insumos!$C:$G,4,FALSE)),"",VLOOKUP($B1898,Insumos!$C:$G,4,FALSE))</f>
        <v/>
      </c>
      <c r="G1898" s="141"/>
      <c r="H1898" s="56">
        <f t="shared" si="77"/>
        <v>0</v>
      </c>
    </row>
    <row r="1899" ht="15.75" customHeight="1">
      <c r="A1899" s="53">
        <v>4.0</v>
      </c>
      <c r="B1899" s="475"/>
      <c r="C1899" s="55" t="str">
        <f>+IF(ISERROR(VLOOKUP($B1899,Insumos!$C:$G,3,FALSE)),"",VLOOKUP($B1899,Insumos!$C:$G,3,FALSE))</f>
        <v/>
      </c>
      <c r="D1899" s="56" t="str">
        <f>+IF(ISERROR(VLOOKUP($B1899,Insumos!$C:$G,2,FALSE)),"",VLOOKUP($B1899,Insumos!$C:$G,2,FALSE))</f>
        <v/>
      </c>
      <c r="E1899" s="57" t="str">
        <f>+IF(ISERROR(VLOOKUP($B1899,Insumos!$C:$G,5,FALSE)),"",VLOOKUP($B1899,Insumos!$C:$G,5,FALSE))</f>
        <v/>
      </c>
      <c r="F1899" s="55" t="str">
        <f>+IF(ISERROR(VLOOKUP($B1899,Insumos!$C:$G,4,FALSE)),"",VLOOKUP($B1899,Insumos!$C:$G,4,FALSE))</f>
        <v/>
      </c>
      <c r="G1899" s="141"/>
      <c r="H1899" s="56">
        <f t="shared" si="77"/>
        <v>0</v>
      </c>
    </row>
    <row r="1900" ht="15.75" customHeight="1">
      <c r="A1900" s="53">
        <v>5.0</v>
      </c>
      <c r="B1900" s="475"/>
      <c r="C1900" s="55" t="str">
        <f>+IF(ISERROR(VLOOKUP($B1900,Insumos!$C:$G,3,FALSE)),"",VLOOKUP($B1900,Insumos!$C:$G,3,FALSE))</f>
        <v/>
      </c>
      <c r="D1900" s="56" t="str">
        <f>+IF(ISERROR(VLOOKUP($B1900,Insumos!$C:$G,2,FALSE)),"",VLOOKUP($B1900,Insumos!$C:$G,2,FALSE))</f>
        <v/>
      </c>
      <c r="E1900" s="57" t="str">
        <f>+IF(ISERROR(VLOOKUP($B1900,Insumos!$C:$G,5,FALSE)),"",VLOOKUP($B1900,Insumos!$C:$G,5,FALSE))</f>
        <v/>
      </c>
      <c r="F1900" s="55" t="str">
        <f>+IF(ISERROR(VLOOKUP($B1900,Insumos!$C:$G,4,FALSE)),"",VLOOKUP($B1900,Insumos!$C:$G,4,FALSE))</f>
        <v/>
      </c>
      <c r="G1900" s="141"/>
      <c r="H1900" s="56">
        <f t="shared" si="77"/>
        <v>0</v>
      </c>
    </row>
    <row r="1901" ht="15.75" customHeight="1">
      <c r="A1901" s="53">
        <v>6.0</v>
      </c>
      <c r="B1901" s="475"/>
      <c r="C1901" s="55" t="str">
        <f>+IF(ISERROR(VLOOKUP($B1901,Insumos!$C:$G,3,FALSE)),"",VLOOKUP($B1901,Insumos!$C:$G,3,FALSE))</f>
        <v/>
      </c>
      <c r="D1901" s="56" t="str">
        <f>+IF(ISERROR(VLOOKUP($B1901,Insumos!$C:$G,2,FALSE)),"",VLOOKUP($B1901,Insumos!$C:$G,2,FALSE))</f>
        <v/>
      </c>
      <c r="E1901" s="57" t="str">
        <f>+IF(ISERROR(VLOOKUP($B1901,Insumos!$C:$G,5,FALSE)),"",VLOOKUP($B1901,Insumos!$C:$G,5,FALSE))</f>
        <v/>
      </c>
      <c r="F1901" s="55" t="str">
        <f>+IF(ISERROR(VLOOKUP($B1901,Insumos!$C:$G,4,FALSE)),"",VLOOKUP($B1901,Insumos!$C:$G,4,FALSE))</f>
        <v/>
      </c>
      <c r="G1901" s="141"/>
      <c r="H1901" s="56">
        <f t="shared" si="77"/>
        <v>0</v>
      </c>
    </row>
    <row r="1902" ht="15.75" customHeight="1">
      <c r="A1902" s="53">
        <v>7.0</v>
      </c>
      <c r="B1902" s="477"/>
      <c r="C1902" s="55" t="str">
        <f>+IF(ISERROR(VLOOKUP($B1902,Insumos!$C:$G,3,FALSE)),"",VLOOKUP($B1902,Insumos!$C:$G,3,FALSE))</f>
        <v/>
      </c>
      <c r="D1902" s="56" t="str">
        <f>+IF(ISERROR(VLOOKUP($B1902,Insumos!$C:$G,2,FALSE)),"",VLOOKUP($B1902,Insumos!$C:$G,2,FALSE))</f>
        <v/>
      </c>
      <c r="E1902" s="57" t="str">
        <f>+IF(ISERROR(VLOOKUP($B1902,Insumos!$C:$G,5,FALSE)),"",VLOOKUP($B1902,Insumos!$C:$G,5,FALSE))</f>
        <v/>
      </c>
      <c r="F1902" s="55" t="str">
        <f>+IF(ISERROR(VLOOKUP($B1902,Insumos!$C:$G,4,FALSE)),"",VLOOKUP($B1902,Insumos!$C:$G,4,FALSE))</f>
        <v/>
      </c>
      <c r="G1902" s="141"/>
      <c r="H1902" s="56">
        <f t="shared" si="77"/>
        <v>0</v>
      </c>
    </row>
    <row r="1903" ht="15.75" customHeight="1">
      <c r="A1903" s="53">
        <v>8.0</v>
      </c>
      <c r="B1903" s="475"/>
      <c r="C1903" s="55" t="str">
        <f>+IF(ISERROR(VLOOKUP($B1903,Insumos!$C:$G,3,FALSE)),"",VLOOKUP($B1903,Insumos!$C:$G,3,FALSE))</f>
        <v/>
      </c>
      <c r="D1903" s="56" t="str">
        <f>+IF(ISERROR(VLOOKUP($B1903,Insumos!$C:$G,2,FALSE)),"",VLOOKUP($B1903,Insumos!$C:$G,2,FALSE))</f>
        <v/>
      </c>
      <c r="E1903" s="57" t="str">
        <f>+IF(ISERROR(VLOOKUP($B1903,Insumos!$C:$G,5,FALSE)),"",VLOOKUP($B1903,Insumos!$C:$G,5,FALSE))</f>
        <v/>
      </c>
      <c r="F1903" s="55" t="str">
        <f>+IF(ISERROR(VLOOKUP($B1903,Insumos!$C:$G,4,FALSE)),"",VLOOKUP($B1903,Insumos!$C:$G,4,FALSE))</f>
        <v/>
      </c>
      <c r="G1903" s="146"/>
      <c r="H1903" s="56">
        <f t="shared" si="77"/>
        <v>0</v>
      </c>
    </row>
    <row r="1904" ht="15.75" customHeight="1">
      <c r="A1904" s="53">
        <v>9.0</v>
      </c>
      <c r="B1904" s="475"/>
      <c r="C1904" s="55" t="str">
        <f>+IF(ISERROR(VLOOKUP($B1904,Insumos!$C:$G,3,FALSE)),"",VLOOKUP($B1904,Insumos!$C:$G,3,FALSE))</f>
        <v/>
      </c>
      <c r="D1904" s="56" t="str">
        <f>+IF(ISERROR(VLOOKUP($B1904,Insumos!$C:$G,2,FALSE)),"",VLOOKUP($B1904,Insumos!$C:$G,2,FALSE))</f>
        <v/>
      </c>
      <c r="E1904" s="57" t="str">
        <f>+IF(ISERROR(VLOOKUP($B1904,Insumos!$C:$G,5,FALSE)),"",VLOOKUP($B1904,Insumos!$C:$G,5,FALSE))</f>
        <v/>
      </c>
      <c r="F1904" s="55" t="str">
        <f>+IF(ISERROR(VLOOKUP($B1904,Insumos!$C:$G,4,FALSE)),"",VLOOKUP($B1904,Insumos!$C:$G,4,FALSE))</f>
        <v/>
      </c>
      <c r="G1904" s="146"/>
      <c r="H1904" s="56">
        <f t="shared" si="77"/>
        <v>0</v>
      </c>
    </row>
    <row r="1905" ht="15.75" customHeight="1">
      <c r="A1905" s="53">
        <v>10.0</v>
      </c>
      <c r="B1905" s="475"/>
      <c r="C1905" s="55" t="str">
        <f>+IF(ISERROR(VLOOKUP($B1905,Insumos!$C:$G,3,FALSE)),"",VLOOKUP($B1905,Insumos!$C:$G,3,FALSE))</f>
        <v/>
      </c>
      <c r="D1905" s="56" t="str">
        <f>+IF(ISERROR(VLOOKUP($B1905,Insumos!$C:$G,2,FALSE)),"",VLOOKUP($B1905,Insumos!$C:$G,2,FALSE))</f>
        <v/>
      </c>
      <c r="E1905" s="57" t="str">
        <f>+IF(ISERROR(VLOOKUP($B1905,Insumos!$C:$G,5,FALSE)),"",VLOOKUP($B1905,Insumos!$C:$G,5,FALSE))</f>
        <v/>
      </c>
      <c r="F1905" s="55" t="str">
        <f>+IF(ISERROR(VLOOKUP($B1905,Insumos!$C:$G,4,FALSE)),"",VLOOKUP($B1905,Insumos!$C:$G,4,FALSE))</f>
        <v/>
      </c>
      <c r="G1905" s="146"/>
      <c r="H1905" s="56">
        <f t="shared" si="77"/>
        <v>0</v>
      </c>
    </row>
    <row r="1906" ht="15.75" customHeight="1">
      <c r="A1906" s="53">
        <v>11.0</v>
      </c>
      <c r="B1906" s="476"/>
      <c r="C1906" s="173" t="str">
        <f>+IF(ISERROR(VLOOKUP($B1906,Insumos!$C:$G,3,FALSE)),"",VLOOKUP($B1906,Insumos!$C:$G,3,FALSE))</f>
        <v/>
      </c>
      <c r="D1906" s="56" t="str">
        <f>+IF(ISERROR(VLOOKUP($B1906,Insumos!$C:$G,2,FALSE)),"",VLOOKUP($B1906,Insumos!$C:$G,2,FALSE))</f>
        <v/>
      </c>
      <c r="E1906" s="57" t="str">
        <f>+IF(ISERROR(VLOOKUP($B1906,Insumos!$C:$G,5,FALSE)),"",VLOOKUP($B1906,Insumos!$C:$G,5,FALSE))</f>
        <v/>
      </c>
      <c r="F1906" s="55" t="str">
        <f>+IF(ISERROR(VLOOKUP($B1906,Insumos!$C:$G,4,FALSE)),"",VLOOKUP($B1906,Insumos!$C:$G,4,FALSE))</f>
        <v/>
      </c>
      <c r="G1906" s="147"/>
      <c r="H1906" s="56">
        <f t="shared" si="77"/>
        <v>0</v>
      </c>
    </row>
    <row r="1907" ht="15.75" customHeight="1">
      <c r="A1907" s="42"/>
      <c r="B1907" s="140"/>
      <c r="C1907" s="41"/>
      <c r="D1907" s="44"/>
      <c r="E1907" s="45"/>
      <c r="F1907" s="41"/>
      <c r="G1907" s="67" t="s">
        <v>566</v>
      </c>
      <c r="H1907" s="68">
        <f>+SUM(H1896:H1906)</f>
        <v>2500</v>
      </c>
    </row>
    <row r="1908" ht="15.75" customHeight="1">
      <c r="A1908" s="42"/>
      <c r="B1908" s="140"/>
      <c r="C1908" s="41"/>
      <c r="D1908" s="44"/>
      <c r="E1908" s="45"/>
      <c r="F1908" s="41"/>
      <c r="G1908" s="67" t="s">
        <v>569</v>
      </c>
      <c r="H1908" s="142"/>
    </row>
    <row r="1909" ht="15.75" customHeight="1">
      <c r="A1909" s="42"/>
      <c r="B1909" s="140"/>
      <c r="C1909" s="41"/>
      <c r="D1909" s="44"/>
      <c r="E1909" s="45"/>
      <c r="F1909" s="41"/>
      <c r="G1909" s="67" t="s">
        <v>570</v>
      </c>
      <c r="H1909" s="143">
        <f>(H1907+H1908)*1.19</f>
        <v>2975</v>
      </c>
    </row>
    <row r="1910" ht="15.75" customHeight="1">
      <c r="A1910" s="42"/>
      <c r="B1910" s="140"/>
      <c r="C1910" s="41"/>
      <c r="D1910" s="44"/>
      <c r="E1910" s="45"/>
      <c r="F1910" s="41"/>
      <c r="G1910" s="67" t="s">
        <v>571</v>
      </c>
      <c r="H1910" s="144">
        <f>+H1909/H1911</f>
        <v>0.4256080114</v>
      </c>
    </row>
    <row r="1911" ht="15.75" customHeight="1">
      <c r="A1911" s="42"/>
      <c r="B1911" s="140"/>
      <c r="C1911" s="41"/>
      <c r="D1911" s="44"/>
      <c r="E1911" s="45"/>
      <c r="F1911" s="41"/>
      <c r="G1911" s="67" t="s">
        <v>572</v>
      </c>
      <c r="H1911" s="145">
        <v>6990.0</v>
      </c>
    </row>
    <row r="1912" ht="15.75" customHeight="1">
      <c r="B1912" s="473"/>
    </row>
    <row r="1913" ht="15.75" customHeight="1">
      <c r="B1913" s="473"/>
    </row>
    <row r="1914" ht="15.75" customHeight="1">
      <c r="A1914" s="138" t="s">
        <v>562</v>
      </c>
      <c r="B1914" s="139" t="s">
        <v>734</v>
      </c>
      <c r="C1914" s="34"/>
      <c r="D1914" s="35"/>
      <c r="E1914" s="36"/>
      <c r="F1914" s="37"/>
      <c r="G1914" s="38"/>
      <c r="H1914" s="35"/>
    </row>
    <row r="1915" ht="15.75" customHeight="1">
      <c r="A1915" s="42"/>
      <c r="B1915" s="140"/>
      <c r="C1915" s="42"/>
      <c r="D1915" s="44"/>
      <c r="E1915" s="45"/>
      <c r="F1915" s="42"/>
      <c r="G1915" s="46"/>
      <c r="H1915" s="44"/>
    </row>
    <row r="1916" ht="15.75" customHeight="1">
      <c r="A1916" s="48" t="s">
        <v>476</v>
      </c>
      <c r="B1916" s="48" t="s">
        <v>477</v>
      </c>
      <c r="C1916" s="48" t="s">
        <v>478</v>
      </c>
      <c r="D1916" s="49" t="s">
        <v>564</v>
      </c>
      <c r="E1916" s="50" t="s">
        <v>10</v>
      </c>
      <c r="F1916" s="48" t="s">
        <v>480</v>
      </c>
      <c r="G1916" s="51" t="s">
        <v>481</v>
      </c>
      <c r="H1916" s="49" t="s">
        <v>565</v>
      </c>
    </row>
    <row r="1917" ht="15.75" customHeight="1">
      <c r="A1917" s="53">
        <v>1.0</v>
      </c>
      <c r="B1917" s="55" t="s">
        <v>330</v>
      </c>
      <c r="C1917" s="55" t="str">
        <f>+IF(ISERROR(VLOOKUP($B1917,Insumos!$C:$G,3,FALSE)),"",VLOOKUP($B1917,Insumos!$C:$G,3,FALSE))</f>
        <v>BOTELLA</v>
      </c>
      <c r="D1917" s="56">
        <f>+IF(ISERROR(VLOOKUP($B1917,Insumos!$C:$G,2,FALSE)),"",VLOOKUP($B1917,Insumos!$C:$G,2,FALSE))</f>
        <v>1203.1</v>
      </c>
      <c r="E1917" s="57">
        <f>+IF(ISERROR(VLOOKUP($B1917,Insumos!$C:$G,5,FALSE)),"",VLOOKUP($B1917,Insumos!$C:$G,5,FALSE))</f>
        <v>1</v>
      </c>
      <c r="F1917" s="55" t="str">
        <f>+IF(ISERROR(VLOOKUP($B1917,Insumos!$C:$G,4,FALSE)),"",VLOOKUP($B1917,Insumos!$C:$G,4,FALSE))</f>
        <v>BOTELLA</v>
      </c>
      <c r="G1917" s="141">
        <v>1.0</v>
      </c>
      <c r="H1917" s="56">
        <f t="shared" ref="H1917:H1922" si="78">IF(ISERROR(ROUND(+D1917/E1917*G1917,2)),0,ROUND(+D1917/E1917*G1917,2))</f>
        <v>1203.1</v>
      </c>
    </row>
    <row r="1918" ht="15.75" customHeight="1">
      <c r="A1918" s="53">
        <v>2.0</v>
      </c>
      <c r="B1918" s="55" t="s">
        <v>334</v>
      </c>
      <c r="C1918" s="55" t="str">
        <f>+IF(ISERROR(VLOOKUP($B1918,Insumos!$C:$G,3,FALSE)),"",VLOOKUP($B1918,Insumos!$C:$G,3,FALSE))</f>
        <v>BOTELLA</v>
      </c>
      <c r="D1918" s="56">
        <f>+IF(ISERROR(VLOOKUP($B1918,Insumos!$C:$G,2,FALSE)),"",VLOOKUP($B1918,Insumos!$C:$G,2,FALSE))</f>
        <v>1203.1</v>
      </c>
      <c r="E1918" s="57">
        <f>+IF(ISERROR(VLOOKUP($B1918,Insumos!$C:$G,5,FALSE)),"",VLOOKUP($B1918,Insumos!$C:$G,5,FALSE))</f>
        <v>1</v>
      </c>
      <c r="F1918" s="55" t="str">
        <f>+IF(ISERROR(VLOOKUP($B1918,Insumos!$C:$G,4,FALSE)),"",VLOOKUP($B1918,Insumos!$C:$G,4,FALSE))</f>
        <v>BOTELLA</v>
      </c>
      <c r="G1918" s="141"/>
      <c r="H1918" s="56">
        <f t="shared" si="78"/>
        <v>0</v>
      </c>
    </row>
    <row r="1919" ht="15.75" customHeight="1">
      <c r="A1919" s="53">
        <v>3.0</v>
      </c>
      <c r="B1919" s="55" t="s">
        <v>335</v>
      </c>
      <c r="C1919" s="55" t="str">
        <f>+IF(ISERROR(VLOOKUP($B1919,Insumos!$C:$G,3,FALSE)),"",VLOOKUP($B1919,Insumos!$C:$G,3,FALSE))</f>
        <v>BOTELLA</v>
      </c>
      <c r="D1919" s="56">
        <f>+IF(ISERROR(VLOOKUP($B1919,Insumos!$C:$G,2,FALSE)),"",VLOOKUP($B1919,Insumos!$C:$G,2,FALSE))</f>
        <v>1203.1</v>
      </c>
      <c r="E1919" s="57">
        <f>+IF(ISERROR(VLOOKUP($B1919,Insumos!$C:$G,5,FALSE)),"",VLOOKUP($B1919,Insumos!$C:$G,5,FALSE))</f>
        <v>1</v>
      </c>
      <c r="F1919" s="55" t="str">
        <f>+IF(ISERROR(VLOOKUP($B1919,Insumos!$C:$G,4,FALSE)),"",VLOOKUP($B1919,Insumos!$C:$G,4,FALSE))</f>
        <v>BOTELLA</v>
      </c>
      <c r="G1919" s="141"/>
      <c r="H1919" s="56">
        <f t="shared" si="78"/>
        <v>0</v>
      </c>
    </row>
    <row r="1920" ht="15.75" customHeight="1">
      <c r="A1920" s="53">
        <v>4.0</v>
      </c>
      <c r="B1920" s="55" t="s">
        <v>343</v>
      </c>
      <c r="C1920" s="55" t="str">
        <f>+IF(ISERROR(VLOOKUP($B1920,Insumos!$C:$G,3,FALSE)),"",VLOOKUP($B1920,Insumos!$C:$G,3,FALSE))</f>
        <v>BOTELLA</v>
      </c>
      <c r="D1920" s="56">
        <f>+IF(ISERROR(VLOOKUP($B1920,Insumos!$C:$G,2,FALSE)),"",VLOOKUP($B1920,Insumos!$C:$G,2,FALSE))</f>
        <v>1203.1</v>
      </c>
      <c r="E1920" s="57">
        <f>+IF(ISERROR(VLOOKUP($B1920,Insumos!$C:$G,5,FALSE)),"",VLOOKUP($B1920,Insumos!$C:$G,5,FALSE))</f>
        <v>1</v>
      </c>
      <c r="F1920" s="55" t="str">
        <f>+IF(ISERROR(VLOOKUP($B1920,Insumos!$C:$G,4,FALSE)),"",VLOOKUP($B1920,Insumos!$C:$G,4,FALSE))</f>
        <v>BOTELLA</v>
      </c>
      <c r="G1920" s="141"/>
      <c r="H1920" s="56">
        <f t="shared" si="78"/>
        <v>0</v>
      </c>
    </row>
    <row r="1921" ht="15.75" customHeight="1">
      <c r="A1921" s="53">
        <v>5.0</v>
      </c>
      <c r="B1921" s="55"/>
      <c r="C1921" s="55" t="str">
        <f>+IF(ISERROR(VLOOKUP($B1921,Insumos!$C:$G,3,FALSE)),"",VLOOKUP($B1921,Insumos!$C:$G,3,FALSE))</f>
        <v/>
      </c>
      <c r="D1921" s="56" t="str">
        <f>+IF(ISERROR(VLOOKUP($B1921,Insumos!$C:$G,2,FALSE)),"",VLOOKUP($B1921,Insumos!$C:$G,2,FALSE))</f>
        <v/>
      </c>
      <c r="E1921" s="57" t="str">
        <f>+IF(ISERROR(VLOOKUP($B1921,Insumos!$C:$G,5,FALSE)),"",VLOOKUP($B1921,Insumos!$C:$G,5,FALSE))</f>
        <v/>
      </c>
      <c r="F1921" s="55" t="str">
        <f>+IF(ISERROR(VLOOKUP($B1921,Insumos!$C:$G,4,FALSE)),"",VLOOKUP($B1921,Insumos!$C:$G,4,FALSE))</f>
        <v/>
      </c>
      <c r="G1921" s="141"/>
      <c r="H1921" s="56">
        <f t="shared" si="78"/>
        <v>0</v>
      </c>
    </row>
    <row r="1922" ht="15.75" customHeight="1">
      <c r="A1922" s="53">
        <v>6.0</v>
      </c>
      <c r="B1922" s="55"/>
      <c r="C1922" s="55" t="str">
        <f>+IF(ISERROR(VLOOKUP($B1922,Insumos!$C:$G,3,FALSE)),"",VLOOKUP($B1922,Insumos!$C:$G,3,FALSE))</f>
        <v/>
      </c>
      <c r="D1922" s="56" t="str">
        <f>+IF(ISERROR(VLOOKUP($B1922,Insumos!$C:$G,2,FALSE)),"",VLOOKUP($B1922,Insumos!$C:$G,2,FALSE))</f>
        <v/>
      </c>
      <c r="E1922" s="57" t="str">
        <f>+IF(ISERROR(VLOOKUP($B1922,Insumos!$C:$G,5,FALSE)),"",VLOOKUP($B1922,Insumos!$C:$G,5,FALSE))</f>
        <v/>
      </c>
      <c r="F1922" s="55" t="str">
        <f>+IF(ISERROR(VLOOKUP($B1922,Insumos!$C:$G,4,FALSE)),"",VLOOKUP($B1922,Insumos!$C:$G,4,FALSE))</f>
        <v/>
      </c>
      <c r="G1922" s="141"/>
      <c r="H1922" s="56">
        <f t="shared" si="78"/>
        <v>0</v>
      </c>
    </row>
    <row r="1923" ht="15.75" customHeight="1">
      <c r="A1923" s="42"/>
      <c r="B1923" s="140"/>
      <c r="C1923" s="41"/>
      <c r="D1923" s="44"/>
      <c r="E1923" s="45"/>
      <c r="F1923" s="41"/>
      <c r="G1923" s="67" t="s">
        <v>566</v>
      </c>
      <c r="H1923" s="68">
        <f>+SUM(H1917:H1922)</f>
        <v>1203.1</v>
      </c>
    </row>
    <row r="1924" ht="15.75" customHeight="1">
      <c r="A1924" s="42"/>
      <c r="B1924" s="140"/>
      <c r="C1924" s="41"/>
      <c r="D1924" s="44"/>
      <c r="E1924" s="45"/>
      <c r="F1924" s="41"/>
      <c r="G1924" s="67" t="s">
        <v>569</v>
      </c>
      <c r="H1924" s="142"/>
    </row>
    <row r="1925" ht="15.75" customHeight="1">
      <c r="A1925" s="42"/>
      <c r="B1925" s="140"/>
      <c r="C1925" s="41"/>
      <c r="D1925" s="44"/>
      <c r="E1925" s="45"/>
      <c r="F1925" s="41"/>
      <c r="G1925" s="67" t="s">
        <v>570</v>
      </c>
      <c r="H1925" s="143">
        <f>(H1923+H1924)*1.29</f>
        <v>1551.999</v>
      </c>
    </row>
    <row r="1926" ht="15.75" customHeight="1">
      <c r="A1926" s="42"/>
      <c r="B1926" s="140"/>
      <c r="C1926" s="41"/>
      <c r="D1926" s="44"/>
      <c r="E1926" s="45"/>
      <c r="F1926" s="41"/>
      <c r="G1926" s="67" t="s">
        <v>571</v>
      </c>
      <c r="H1926" s="144">
        <f>+H1925/H1927</f>
        <v>0.4849996875</v>
      </c>
    </row>
    <row r="1927" ht="15.75" customHeight="1">
      <c r="A1927" s="42"/>
      <c r="B1927" s="140"/>
      <c r="C1927" s="41"/>
      <c r="D1927" s="44"/>
      <c r="E1927" s="45"/>
      <c r="F1927" s="41"/>
      <c r="G1927" s="67" t="s">
        <v>572</v>
      </c>
      <c r="H1927" s="145">
        <v>3200.0</v>
      </c>
    </row>
    <row r="1928" ht="15.75" customHeight="1">
      <c r="A1928" s="42"/>
      <c r="B1928" s="140"/>
      <c r="C1928" s="41"/>
      <c r="D1928" s="44"/>
      <c r="E1928" s="45"/>
      <c r="F1928" s="41"/>
      <c r="G1928" s="67"/>
      <c r="H1928" s="169"/>
    </row>
    <row r="1929" ht="15.75" customHeight="1">
      <c r="A1929" s="42"/>
      <c r="B1929" s="140"/>
      <c r="C1929" s="41"/>
      <c r="D1929" s="44"/>
      <c r="E1929" s="45"/>
      <c r="F1929" s="41"/>
      <c r="G1929" s="67"/>
      <c r="H1929" s="205"/>
    </row>
    <row r="1930" ht="15.75" customHeight="1">
      <c r="A1930" s="42"/>
      <c r="B1930" s="140"/>
      <c r="C1930" s="41"/>
      <c r="D1930" s="44"/>
      <c r="E1930" s="45"/>
      <c r="F1930" s="41"/>
      <c r="G1930" s="67"/>
      <c r="H1930" s="205"/>
    </row>
    <row r="1931" ht="15.75" customHeight="1">
      <c r="A1931" s="42"/>
      <c r="B1931" s="140"/>
      <c r="C1931" s="41"/>
      <c r="D1931" s="44"/>
      <c r="E1931" s="45"/>
      <c r="F1931" s="41"/>
      <c r="G1931" s="67"/>
      <c r="H1931" s="205"/>
    </row>
    <row r="1932" ht="15.75" customHeight="1">
      <c r="A1932" s="138" t="s">
        <v>562</v>
      </c>
      <c r="B1932" s="139" t="s">
        <v>735</v>
      </c>
      <c r="C1932" s="34"/>
      <c r="D1932" s="35"/>
      <c r="E1932" s="36"/>
      <c r="F1932" s="37"/>
      <c r="G1932" s="38"/>
      <c r="H1932" s="35"/>
    </row>
    <row r="1933" ht="15.75" customHeight="1">
      <c r="A1933" s="42"/>
      <c r="B1933" s="140"/>
      <c r="C1933" s="42"/>
      <c r="D1933" s="44"/>
      <c r="E1933" s="45"/>
      <c r="F1933" s="42"/>
      <c r="G1933" s="46"/>
      <c r="H1933" s="44"/>
    </row>
    <row r="1934" ht="15.75" customHeight="1">
      <c r="A1934" s="48" t="s">
        <v>476</v>
      </c>
      <c r="B1934" s="48" t="s">
        <v>477</v>
      </c>
      <c r="C1934" s="48" t="s">
        <v>478</v>
      </c>
      <c r="D1934" s="49" t="s">
        <v>564</v>
      </c>
      <c r="E1934" s="50" t="s">
        <v>10</v>
      </c>
      <c r="F1934" s="48" t="s">
        <v>480</v>
      </c>
      <c r="G1934" s="51" t="s">
        <v>481</v>
      </c>
      <c r="H1934" s="49" t="s">
        <v>565</v>
      </c>
    </row>
    <row r="1935" ht="15.75" customHeight="1">
      <c r="A1935" s="53">
        <v>1.0</v>
      </c>
      <c r="B1935" s="55" t="s">
        <v>332</v>
      </c>
      <c r="C1935" s="55" t="str">
        <f>+IF(ISERROR(VLOOKUP($B1935,Insumos!$C:$G,3,FALSE)),"",VLOOKUP($B1935,Insumos!$C:$G,3,FALSE))</f>
        <v>BOTELLA</v>
      </c>
      <c r="D1935" s="56">
        <f>+IF(ISERROR(VLOOKUP($B1935,Insumos!$C:$G,2,FALSE)),"",VLOOKUP($B1935,Insumos!$C:$G,2,FALSE))</f>
        <v>1132.84</v>
      </c>
      <c r="E1935" s="57">
        <f>+IF(ISERROR(VLOOKUP($B1935,Insumos!$C:$G,5,FALSE)),"",VLOOKUP($B1935,Insumos!$C:$G,5,FALSE))</f>
        <v>1</v>
      </c>
      <c r="F1935" s="55" t="str">
        <f>+IF(ISERROR(VLOOKUP($B1935,Insumos!$C:$G,4,FALSE)),"",VLOOKUP($B1935,Insumos!$C:$G,4,FALSE))</f>
        <v>BOTELLA</v>
      </c>
      <c r="G1935" s="141">
        <v>1.0</v>
      </c>
      <c r="H1935" s="56">
        <f t="shared" ref="H1935:H1940" si="79">IF(ISERROR(ROUND(+D1935/E1935*G1935,2)),0,ROUND(+D1935/E1935*G1935,2))</f>
        <v>1132.84</v>
      </c>
    </row>
    <row r="1936" ht="15.75" customHeight="1">
      <c r="A1936" s="53">
        <v>2.0</v>
      </c>
      <c r="B1936" s="55" t="s">
        <v>333</v>
      </c>
      <c r="C1936" s="55" t="str">
        <f>+IF(ISERROR(VLOOKUP($B1936,Insumos!$C:$G,3,FALSE)),"",VLOOKUP($B1936,Insumos!$C:$G,3,FALSE))</f>
        <v>BOTELLA</v>
      </c>
      <c r="D1936" s="56">
        <f>+IF(ISERROR(VLOOKUP($B1936,Insumos!$C:$G,2,FALSE)),"",VLOOKUP($B1936,Insumos!$C:$G,2,FALSE))</f>
        <v>1132.84</v>
      </c>
      <c r="E1936" s="57">
        <f>+IF(ISERROR(VLOOKUP($B1936,Insumos!$C:$G,5,FALSE)),"",VLOOKUP($B1936,Insumos!$C:$G,5,FALSE))</f>
        <v>1</v>
      </c>
      <c r="F1936" s="55" t="str">
        <f>+IF(ISERROR(VLOOKUP($B1936,Insumos!$C:$G,4,FALSE)),"",VLOOKUP($B1936,Insumos!$C:$G,4,FALSE))</f>
        <v>BOTELLA</v>
      </c>
      <c r="G1936" s="141"/>
      <c r="H1936" s="56">
        <f t="shared" si="79"/>
        <v>0</v>
      </c>
    </row>
    <row r="1937" ht="15.75" customHeight="1">
      <c r="A1937" s="53">
        <v>3.0</v>
      </c>
      <c r="B1937" s="55" t="s">
        <v>342</v>
      </c>
      <c r="C1937" s="55" t="str">
        <f>+IF(ISERROR(VLOOKUP($B1937,Insumos!$C:$G,3,FALSE)),"",VLOOKUP($B1937,Insumos!$C:$G,3,FALSE))</f>
        <v>BOTELLA</v>
      </c>
      <c r="D1937" s="56">
        <f>+IF(ISERROR(VLOOKUP($B1937,Insumos!$C:$G,2,FALSE)),"",VLOOKUP($B1937,Insumos!$C:$G,2,FALSE))</f>
        <v>1132.84</v>
      </c>
      <c r="E1937" s="57">
        <f>+IF(ISERROR(VLOOKUP($B1937,Insumos!$C:$G,5,FALSE)),"",VLOOKUP($B1937,Insumos!$C:$G,5,FALSE))</f>
        <v>1</v>
      </c>
      <c r="F1937" s="55" t="str">
        <f>+IF(ISERROR(VLOOKUP($B1937,Insumos!$C:$G,4,FALSE)),"",VLOOKUP($B1937,Insumos!$C:$G,4,FALSE))</f>
        <v>BOTELLA</v>
      </c>
      <c r="G1937" s="141"/>
      <c r="H1937" s="56">
        <f t="shared" si="79"/>
        <v>0</v>
      </c>
    </row>
    <row r="1938" ht="15.75" customHeight="1">
      <c r="A1938" s="53">
        <v>4.0</v>
      </c>
      <c r="B1938" s="55"/>
      <c r="C1938" s="55" t="str">
        <f>+IF(ISERROR(VLOOKUP($B1938,Insumos!$C:$G,3,FALSE)),"",VLOOKUP($B1938,Insumos!$C:$G,3,FALSE))</f>
        <v/>
      </c>
      <c r="D1938" s="56" t="str">
        <f>+IF(ISERROR(VLOOKUP($B1938,Insumos!$C:$G,2,FALSE)),"",VLOOKUP($B1938,Insumos!$C:$G,2,FALSE))</f>
        <v/>
      </c>
      <c r="E1938" s="57" t="str">
        <f>+IF(ISERROR(VLOOKUP($B1938,Insumos!$C:$G,5,FALSE)),"",VLOOKUP($B1938,Insumos!$C:$G,5,FALSE))</f>
        <v/>
      </c>
      <c r="F1938" s="55" t="str">
        <f>+IF(ISERROR(VLOOKUP($B1938,Insumos!$C:$G,4,FALSE)),"",VLOOKUP($B1938,Insumos!$C:$G,4,FALSE))</f>
        <v/>
      </c>
      <c r="G1938" s="141"/>
      <c r="H1938" s="56">
        <f t="shared" si="79"/>
        <v>0</v>
      </c>
    </row>
    <row r="1939" ht="15.75" customHeight="1">
      <c r="A1939" s="53">
        <v>5.0</v>
      </c>
      <c r="B1939" s="55"/>
      <c r="C1939" s="55" t="str">
        <f>+IF(ISERROR(VLOOKUP($B1939,Insumos!$C:$G,3,FALSE)),"",VLOOKUP($B1939,Insumos!$C:$G,3,FALSE))</f>
        <v/>
      </c>
      <c r="D1939" s="56" t="str">
        <f>+IF(ISERROR(VLOOKUP($B1939,Insumos!$C:$G,2,FALSE)),"",VLOOKUP($B1939,Insumos!$C:$G,2,FALSE))</f>
        <v/>
      </c>
      <c r="E1939" s="57" t="str">
        <f>+IF(ISERROR(VLOOKUP($B1939,Insumos!$C:$G,5,FALSE)),"",VLOOKUP($B1939,Insumos!$C:$G,5,FALSE))</f>
        <v/>
      </c>
      <c r="F1939" s="55" t="str">
        <f>+IF(ISERROR(VLOOKUP($B1939,Insumos!$C:$G,4,FALSE)),"",VLOOKUP($B1939,Insumos!$C:$G,4,FALSE))</f>
        <v/>
      </c>
      <c r="G1939" s="141"/>
      <c r="H1939" s="56">
        <f t="shared" si="79"/>
        <v>0</v>
      </c>
    </row>
    <row r="1940" ht="15.75" customHeight="1">
      <c r="A1940" s="53">
        <v>6.0</v>
      </c>
      <c r="B1940" s="55"/>
      <c r="C1940" s="55" t="str">
        <f>+IF(ISERROR(VLOOKUP($B1940,Insumos!$C:$G,3,FALSE)),"",VLOOKUP($B1940,Insumos!$C:$G,3,FALSE))</f>
        <v/>
      </c>
      <c r="D1940" s="56" t="str">
        <f>+IF(ISERROR(VLOOKUP($B1940,Insumos!$C:$G,2,FALSE)),"",VLOOKUP($B1940,Insumos!$C:$G,2,FALSE))</f>
        <v/>
      </c>
      <c r="E1940" s="57" t="str">
        <f>+IF(ISERROR(VLOOKUP($B1940,Insumos!$C:$G,5,FALSE)),"",VLOOKUP($B1940,Insumos!$C:$G,5,FALSE))</f>
        <v/>
      </c>
      <c r="F1940" s="55" t="str">
        <f>+IF(ISERROR(VLOOKUP($B1940,Insumos!$C:$G,4,FALSE)),"",VLOOKUP($B1940,Insumos!$C:$G,4,FALSE))</f>
        <v/>
      </c>
      <c r="G1940" s="141"/>
      <c r="H1940" s="56">
        <f t="shared" si="79"/>
        <v>0</v>
      </c>
    </row>
    <row r="1941" ht="15.75" customHeight="1">
      <c r="A1941" s="42"/>
      <c r="B1941" s="140"/>
      <c r="C1941" s="41"/>
      <c r="D1941" s="44"/>
      <c r="E1941" s="45"/>
      <c r="F1941" s="41"/>
      <c r="G1941" s="67" t="s">
        <v>566</v>
      </c>
      <c r="H1941" s="68">
        <f>+SUM(H1935:H1940)</f>
        <v>1132.84</v>
      </c>
    </row>
    <row r="1942" ht="15.75" customHeight="1">
      <c r="A1942" s="42"/>
      <c r="B1942" s="140"/>
      <c r="C1942" s="41"/>
      <c r="D1942" s="44"/>
      <c r="E1942" s="45"/>
      <c r="F1942" s="41"/>
      <c r="G1942" s="67" t="s">
        <v>569</v>
      </c>
      <c r="H1942" s="142"/>
    </row>
    <row r="1943" ht="15.75" customHeight="1">
      <c r="A1943" s="42"/>
      <c r="B1943" s="140"/>
      <c r="C1943" s="41"/>
      <c r="D1943" s="44"/>
      <c r="E1943" s="45"/>
      <c r="F1943" s="41"/>
      <c r="G1943" s="67" t="s">
        <v>570</v>
      </c>
      <c r="H1943" s="143">
        <f>(H1941+H1942)*1.37</f>
        <v>1551.9908</v>
      </c>
    </row>
    <row r="1944" ht="15.75" customHeight="1">
      <c r="A1944" s="42"/>
      <c r="B1944" s="140"/>
      <c r="C1944" s="41"/>
      <c r="D1944" s="44"/>
      <c r="E1944" s="45"/>
      <c r="F1944" s="41"/>
      <c r="G1944" s="67" t="s">
        <v>571</v>
      </c>
      <c r="H1944" s="144">
        <f>+H1943/H1945</f>
        <v>0.484997125</v>
      </c>
    </row>
    <row r="1945" ht="15.75" customHeight="1">
      <c r="A1945" s="42"/>
      <c r="B1945" s="140"/>
      <c r="C1945" s="41"/>
      <c r="D1945" s="44"/>
      <c r="E1945" s="45"/>
      <c r="F1945" s="41"/>
      <c r="G1945" s="67" t="s">
        <v>572</v>
      </c>
      <c r="H1945" s="145">
        <v>3200.0</v>
      </c>
    </row>
    <row r="1946" ht="15.75" customHeight="1">
      <c r="A1946" s="42"/>
      <c r="B1946" s="140"/>
      <c r="C1946" s="41"/>
      <c r="D1946" s="44"/>
      <c r="E1946" s="45"/>
      <c r="F1946" s="41"/>
      <c r="G1946" s="67"/>
      <c r="H1946" s="205"/>
    </row>
    <row r="1947" ht="15.75" customHeight="1">
      <c r="A1947" s="42"/>
      <c r="B1947" s="140"/>
      <c r="C1947" s="41"/>
      <c r="D1947" s="44"/>
      <c r="E1947" s="45"/>
      <c r="F1947" s="41"/>
      <c r="G1947" s="67"/>
      <c r="H1947" s="205"/>
    </row>
    <row r="1948" ht="15.75" customHeight="1">
      <c r="A1948" s="138" t="s">
        <v>562</v>
      </c>
      <c r="B1948" s="139" t="s">
        <v>736</v>
      </c>
      <c r="C1948" s="34"/>
      <c r="D1948" s="35"/>
      <c r="E1948" s="36"/>
      <c r="F1948" s="37"/>
      <c r="G1948" s="38"/>
      <c r="H1948" s="35"/>
    </row>
    <row r="1949" ht="15.75" customHeight="1">
      <c r="A1949" s="42"/>
      <c r="B1949" s="140"/>
      <c r="C1949" s="42"/>
      <c r="D1949" s="44"/>
      <c r="E1949" s="45"/>
      <c r="F1949" s="42"/>
      <c r="G1949" s="46"/>
      <c r="H1949" s="44"/>
    </row>
    <row r="1950" ht="15.75" customHeight="1">
      <c r="A1950" s="48" t="s">
        <v>476</v>
      </c>
      <c r="B1950" s="48" t="s">
        <v>477</v>
      </c>
      <c r="C1950" s="48" t="s">
        <v>478</v>
      </c>
      <c r="D1950" s="49" t="s">
        <v>564</v>
      </c>
      <c r="E1950" s="50" t="s">
        <v>10</v>
      </c>
      <c r="F1950" s="48" t="s">
        <v>480</v>
      </c>
      <c r="G1950" s="51" t="s">
        <v>481</v>
      </c>
      <c r="H1950" s="49" t="s">
        <v>565</v>
      </c>
    </row>
    <row r="1951" ht="15.75" customHeight="1">
      <c r="A1951" s="53">
        <v>1.0</v>
      </c>
      <c r="B1951" s="55" t="s">
        <v>340</v>
      </c>
      <c r="C1951" s="55" t="str">
        <f>+IF(ISERROR(VLOOKUP($B1951,Insumos!$C:$G,3,FALSE)),"",VLOOKUP($B1951,Insumos!$C:$G,3,FALSE))</f>
        <v>LATA</v>
      </c>
      <c r="D1951" s="56">
        <f>+IF(ISERROR(VLOOKUP($B1951,Insumos!$C:$G,2,FALSE)),"",VLOOKUP($B1951,Insumos!$C:$G,2,FALSE))</f>
        <v>512.403</v>
      </c>
      <c r="E1951" s="57">
        <f>+IF(ISERROR(VLOOKUP($B1951,Insumos!$C:$G,5,FALSE)),"",VLOOKUP($B1951,Insumos!$C:$G,5,FALSE))</f>
        <v>1</v>
      </c>
      <c r="F1951" s="55" t="str">
        <f>+IF(ISERROR(VLOOKUP($B1951,Insumos!$C:$G,4,FALSE)),"",VLOOKUP($B1951,Insumos!$C:$G,4,FALSE))</f>
        <v>LATA</v>
      </c>
      <c r="G1951" s="141">
        <v>1.0</v>
      </c>
      <c r="H1951" s="56">
        <f t="shared" ref="H1951:H1956" si="80">IF(ISERROR(ROUND(+D1951/E1951*G1951,2)),0,ROUND(+D1951/E1951*G1951,2))</f>
        <v>512.4</v>
      </c>
    </row>
    <row r="1952" ht="15.75" customHeight="1">
      <c r="A1952" s="53">
        <v>2.0</v>
      </c>
      <c r="B1952" s="55" t="s">
        <v>341</v>
      </c>
      <c r="C1952" s="55" t="str">
        <f>+IF(ISERROR(VLOOKUP($B1952,Insumos!$C:$G,3,FALSE)),"",VLOOKUP($B1952,Insumos!$C:$G,3,FALSE))</f>
        <v>LATA</v>
      </c>
      <c r="D1952" s="56">
        <f>+IF(ISERROR(VLOOKUP($B1952,Insumos!$C:$G,2,FALSE)),"",VLOOKUP($B1952,Insumos!$C:$G,2,FALSE))</f>
        <v>512.403</v>
      </c>
      <c r="E1952" s="57">
        <f>+IF(ISERROR(VLOOKUP($B1952,Insumos!$C:$G,5,FALSE)),"",VLOOKUP($B1952,Insumos!$C:$G,5,FALSE))</f>
        <v>1</v>
      </c>
      <c r="F1952" s="55" t="str">
        <f>+IF(ISERROR(VLOOKUP($B1952,Insumos!$C:$G,4,FALSE)),"",VLOOKUP($B1952,Insumos!$C:$G,4,FALSE))</f>
        <v>LATA</v>
      </c>
      <c r="G1952" s="141"/>
      <c r="H1952" s="56">
        <f t="shared" si="80"/>
        <v>0</v>
      </c>
    </row>
    <row r="1953" ht="15.75" customHeight="1">
      <c r="A1953" s="53">
        <v>3.0</v>
      </c>
      <c r="B1953" s="55" t="s">
        <v>344</v>
      </c>
      <c r="C1953" s="55" t="str">
        <f>+IF(ISERROR(VLOOKUP($B1953,Insumos!$C:$G,3,FALSE)),"",VLOOKUP($B1953,Insumos!$C:$G,3,FALSE))</f>
        <v>LATA</v>
      </c>
      <c r="D1953" s="56">
        <f>+IF(ISERROR(VLOOKUP($B1953,Insumos!$C:$G,2,FALSE)),"",VLOOKUP($B1953,Insumos!$C:$G,2,FALSE))</f>
        <v>481.75</v>
      </c>
      <c r="E1953" s="57">
        <f>+IF(ISERROR(VLOOKUP($B1953,Insumos!$C:$G,5,FALSE)),"",VLOOKUP($B1953,Insumos!$C:$G,5,FALSE))</f>
        <v>1</v>
      </c>
      <c r="F1953" s="55" t="str">
        <f>+IF(ISERROR(VLOOKUP($B1953,Insumos!$C:$G,4,FALSE)),"",VLOOKUP($B1953,Insumos!$C:$G,4,FALSE))</f>
        <v>LATA</v>
      </c>
      <c r="G1953" s="141"/>
      <c r="H1953" s="56">
        <f t="shared" si="80"/>
        <v>0</v>
      </c>
    </row>
    <row r="1954" ht="15.75" customHeight="1">
      <c r="A1954" s="53">
        <v>4.0</v>
      </c>
      <c r="B1954" s="55"/>
      <c r="C1954" s="55" t="str">
        <f>+IF(ISERROR(VLOOKUP($B1954,Insumos!$C:$G,3,FALSE)),"",VLOOKUP($B1954,Insumos!$C:$G,3,FALSE))</f>
        <v/>
      </c>
      <c r="D1954" s="56" t="str">
        <f>+IF(ISERROR(VLOOKUP($B1954,Insumos!$C:$G,2,FALSE)),"",VLOOKUP($B1954,Insumos!$C:$G,2,FALSE))</f>
        <v/>
      </c>
      <c r="E1954" s="57" t="str">
        <f>+IF(ISERROR(VLOOKUP($B1954,Insumos!$C:$G,5,FALSE)),"",VLOOKUP($B1954,Insumos!$C:$G,5,FALSE))</f>
        <v/>
      </c>
      <c r="F1954" s="55" t="str">
        <f>+IF(ISERROR(VLOOKUP($B1954,Insumos!$C:$G,4,FALSE)),"",VLOOKUP($B1954,Insumos!$C:$G,4,FALSE))</f>
        <v/>
      </c>
      <c r="G1954" s="141"/>
      <c r="H1954" s="56">
        <f t="shared" si="80"/>
        <v>0</v>
      </c>
    </row>
    <row r="1955" ht="15.75" customHeight="1">
      <c r="A1955" s="53">
        <v>5.0</v>
      </c>
      <c r="B1955" s="55"/>
      <c r="C1955" s="55" t="str">
        <f>+IF(ISERROR(VLOOKUP($B1955,Insumos!$C:$G,3,FALSE)),"",VLOOKUP($B1955,Insumos!$C:$G,3,FALSE))</f>
        <v/>
      </c>
      <c r="D1955" s="56" t="str">
        <f>+IF(ISERROR(VLOOKUP($B1955,Insumos!$C:$G,2,FALSE)),"",VLOOKUP($B1955,Insumos!$C:$G,2,FALSE))</f>
        <v/>
      </c>
      <c r="E1955" s="57" t="str">
        <f>+IF(ISERROR(VLOOKUP($B1955,Insumos!$C:$G,5,FALSE)),"",VLOOKUP($B1955,Insumos!$C:$G,5,FALSE))</f>
        <v/>
      </c>
      <c r="F1955" s="55" t="str">
        <f>+IF(ISERROR(VLOOKUP($B1955,Insumos!$C:$G,4,FALSE)),"",VLOOKUP($B1955,Insumos!$C:$G,4,FALSE))</f>
        <v/>
      </c>
      <c r="G1955" s="141"/>
      <c r="H1955" s="56">
        <f t="shared" si="80"/>
        <v>0</v>
      </c>
    </row>
    <row r="1956" ht="15.75" customHeight="1">
      <c r="A1956" s="53">
        <v>6.0</v>
      </c>
      <c r="B1956" s="55"/>
      <c r="C1956" s="55" t="str">
        <f>+IF(ISERROR(VLOOKUP($B1956,Insumos!$C:$G,3,FALSE)),"",VLOOKUP($B1956,Insumos!$C:$G,3,FALSE))</f>
        <v/>
      </c>
      <c r="D1956" s="56" t="str">
        <f>+IF(ISERROR(VLOOKUP($B1956,Insumos!$C:$G,2,FALSE)),"",VLOOKUP($B1956,Insumos!$C:$G,2,FALSE))</f>
        <v/>
      </c>
      <c r="E1956" s="57" t="str">
        <f>+IF(ISERROR(VLOOKUP($B1956,Insumos!$C:$G,5,FALSE)),"",VLOOKUP($B1956,Insumos!$C:$G,5,FALSE))</f>
        <v/>
      </c>
      <c r="F1956" s="55" t="str">
        <f>+IF(ISERROR(VLOOKUP($B1956,Insumos!$C:$G,4,FALSE)),"",VLOOKUP($B1956,Insumos!$C:$G,4,FALSE))</f>
        <v/>
      </c>
      <c r="G1956" s="141"/>
      <c r="H1956" s="56">
        <f t="shared" si="80"/>
        <v>0</v>
      </c>
    </row>
    <row r="1957" ht="15.75" customHeight="1">
      <c r="A1957" s="42"/>
      <c r="B1957" s="140"/>
      <c r="C1957" s="41"/>
      <c r="D1957" s="44"/>
      <c r="E1957" s="45"/>
      <c r="F1957" s="41"/>
      <c r="G1957" s="67" t="s">
        <v>566</v>
      </c>
      <c r="H1957" s="68">
        <f>+SUM(H1951:H1956)</f>
        <v>512.4</v>
      </c>
    </row>
    <row r="1958" ht="15.75" customHeight="1">
      <c r="A1958" s="42"/>
      <c r="B1958" s="140"/>
      <c r="C1958" s="41"/>
      <c r="D1958" s="44"/>
      <c r="E1958" s="45"/>
      <c r="F1958" s="41"/>
      <c r="G1958" s="67" t="s">
        <v>569</v>
      </c>
      <c r="H1958" s="142"/>
    </row>
    <row r="1959" ht="15.75" customHeight="1">
      <c r="A1959" s="42"/>
      <c r="B1959" s="140"/>
      <c r="C1959" s="41"/>
      <c r="D1959" s="44"/>
      <c r="E1959" s="45"/>
      <c r="F1959" s="41"/>
      <c r="G1959" s="67" t="s">
        <v>570</v>
      </c>
      <c r="H1959" s="143">
        <f>(H1957+H1958)*1.29</f>
        <v>660.996</v>
      </c>
    </row>
    <row r="1960" ht="15.75" customHeight="1">
      <c r="A1960" s="42"/>
      <c r="B1960" s="140"/>
      <c r="C1960" s="41"/>
      <c r="D1960" s="44"/>
      <c r="E1960" s="45"/>
      <c r="F1960" s="41"/>
      <c r="G1960" s="67" t="s">
        <v>571</v>
      </c>
      <c r="H1960" s="144">
        <f>+H1959/H1961</f>
        <v>0.36722</v>
      </c>
    </row>
    <row r="1961" ht="15.75" customHeight="1">
      <c r="A1961" s="42"/>
      <c r="B1961" s="140"/>
      <c r="C1961" s="41"/>
      <c r="D1961" s="44"/>
      <c r="E1961" s="45"/>
      <c r="F1961" s="41"/>
      <c r="G1961" s="67" t="s">
        <v>572</v>
      </c>
      <c r="H1961" s="145">
        <v>1800.0</v>
      </c>
    </row>
    <row r="1962" ht="15.75" customHeight="1">
      <c r="A1962" s="42"/>
      <c r="B1962" s="140"/>
      <c r="C1962" s="41"/>
      <c r="D1962" s="44"/>
      <c r="E1962" s="45"/>
      <c r="F1962" s="41"/>
      <c r="G1962" s="67"/>
      <c r="H1962" s="169"/>
    </row>
    <row r="1963" ht="15.75" customHeight="1">
      <c r="A1963" s="42"/>
      <c r="B1963" s="140"/>
      <c r="C1963" s="41"/>
      <c r="D1963" s="44"/>
      <c r="E1963" s="45"/>
      <c r="F1963" s="41"/>
      <c r="G1963" s="67"/>
      <c r="H1963" s="205"/>
    </row>
    <row r="1964" ht="15.75" customHeight="1">
      <c r="A1964" s="42"/>
      <c r="B1964" s="140"/>
      <c r="C1964" s="41"/>
      <c r="D1964" s="44"/>
      <c r="E1964" s="45"/>
      <c r="F1964" s="41"/>
      <c r="G1964" s="67"/>
      <c r="H1964" s="205"/>
    </row>
    <row r="1965" ht="15.75" customHeight="1">
      <c r="A1965" s="42"/>
      <c r="B1965" s="140"/>
      <c r="C1965" s="41"/>
      <c r="D1965" s="44"/>
      <c r="E1965" s="45"/>
      <c r="F1965" s="41"/>
      <c r="G1965" s="67"/>
      <c r="H1965" s="205"/>
    </row>
    <row r="1966" ht="15.75" customHeight="1">
      <c r="A1966" s="138" t="s">
        <v>562</v>
      </c>
      <c r="B1966" s="139" t="s">
        <v>737</v>
      </c>
      <c r="C1966" s="34"/>
      <c r="D1966" s="35"/>
      <c r="E1966" s="36"/>
      <c r="F1966" s="37"/>
      <c r="G1966" s="38"/>
      <c r="H1966" s="35"/>
    </row>
    <row r="1967" ht="15.75" customHeight="1">
      <c r="A1967" s="42"/>
      <c r="B1967" s="140"/>
      <c r="C1967" s="42"/>
      <c r="D1967" s="44"/>
      <c r="E1967" s="45"/>
      <c r="F1967" s="42"/>
      <c r="G1967" s="46"/>
      <c r="H1967" s="44"/>
    </row>
    <row r="1968" ht="15.75" customHeight="1">
      <c r="A1968" s="48" t="s">
        <v>476</v>
      </c>
      <c r="B1968" s="48" t="s">
        <v>477</v>
      </c>
      <c r="C1968" s="48" t="s">
        <v>478</v>
      </c>
      <c r="D1968" s="49" t="s">
        <v>564</v>
      </c>
      <c r="E1968" s="50" t="s">
        <v>10</v>
      </c>
      <c r="F1968" s="48" t="s">
        <v>480</v>
      </c>
      <c r="G1968" s="51" t="s">
        <v>481</v>
      </c>
      <c r="H1968" s="49" t="s">
        <v>565</v>
      </c>
    </row>
    <row r="1969" ht="15.75" customHeight="1">
      <c r="A1969" s="53">
        <v>1.0</v>
      </c>
      <c r="B1969" s="55" t="s">
        <v>336</v>
      </c>
      <c r="C1969" s="55" t="str">
        <f>+IF(ISERROR(VLOOKUP($B1969,Insumos!$C:$G,3,FALSE)),"",VLOOKUP($B1969,Insumos!$C:$G,3,FALSE))</f>
        <v>LATA</v>
      </c>
      <c r="D1969" s="56">
        <f>+IF(ISERROR(VLOOKUP($B1969,Insumos!$C:$G,2,FALSE)),"",VLOOKUP($B1969,Insumos!$C:$G,2,FALSE))</f>
        <v>481.75</v>
      </c>
      <c r="E1969" s="57">
        <f>+IF(ISERROR(VLOOKUP($B1969,Insumos!$C:$G,5,FALSE)),"",VLOOKUP($B1969,Insumos!$C:$G,5,FALSE))</f>
        <v>1</v>
      </c>
      <c r="F1969" s="55" t="str">
        <f>+IF(ISERROR(VLOOKUP($B1969,Insumos!$C:$G,4,FALSE)),"",VLOOKUP($B1969,Insumos!$C:$G,4,FALSE))</f>
        <v>LATA</v>
      </c>
      <c r="G1969" s="141">
        <v>1.0</v>
      </c>
      <c r="H1969" s="56">
        <f t="shared" ref="H1969:H1974" si="81">IF(ISERROR(ROUND(+D1969/E1969*G1969,2)),0,ROUND(+D1969/E1969*G1969,2))</f>
        <v>481.75</v>
      </c>
    </row>
    <row r="1970" ht="15.75" customHeight="1">
      <c r="A1970" s="53">
        <v>2.0</v>
      </c>
      <c r="B1970" s="55" t="s">
        <v>338</v>
      </c>
      <c r="C1970" s="55" t="str">
        <f>+IF(ISERROR(VLOOKUP($B1970,Insumos!$C:$G,3,FALSE)),"",VLOOKUP($B1970,Insumos!$C:$G,3,FALSE))</f>
        <v>LATA</v>
      </c>
      <c r="D1970" s="56">
        <f>+IF(ISERROR(VLOOKUP($B1970,Insumos!$C:$G,2,FALSE)),"",VLOOKUP($B1970,Insumos!$C:$G,2,FALSE))</f>
        <v>481.75</v>
      </c>
      <c r="E1970" s="57">
        <f>+IF(ISERROR(VLOOKUP($B1970,Insumos!$C:$G,5,FALSE)),"",VLOOKUP($B1970,Insumos!$C:$G,5,FALSE))</f>
        <v>1</v>
      </c>
      <c r="F1970" s="55" t="str">
        <f>+IF(ISERROR(VLOOKUP($B1970,Insumos!$C:$G,4,FALSE)),"",VLOOKUP($B1970,Insumos!$C:$G,4,FALSE))</f>
        <v>LATA</v>
      </c>
      <c r="G1970" s="141"/>
      <c r="H1970" s="56">
        <f t="shared" si="81"/>
        <v>0</v>
      </c>
    </row>
    <row r="1971" ht="15.75" customHeight="1">
      <c r="A1971" s="53">
        <v>3.0</v>
      </c>
      <c r="B1971" s="55" t="s">
        <v>339</v>
      </c>
      <c r="C1971" s="55" t="str">
        <f>+IF(ISERROR(VLOOKUP($B1971,Insumos!$C:$G,3,FALSE)),"",VLOOKUP($B1971,Insumos!$C:$G,3,FALSE))</f>
        <v>LATA</v>
      </c>
      <c r="D1971" s="56">
        <f>+IF(ISERROR(VLOOKUP($B1971,Insumos!$C:$G,2,FALSE)),"",VLOOKUP($B1971,Insumos!$C:$G,2,FALSE))</f>
        <v>481.75</v>
      </c>
      <c r="E1971" s="57">
        <f>+IF(ISERROR(VLOOKUP($B1971,Insumos!$C:$G,5,FALSE)),"",VLOOKUP($B1971,Insumos!$C:$G,5,FALSE))</f>
        <v>1</v>
      </c>
      <c r="F1971" s="55" t="str">
        <f>+IF(ISERROR(VLOOKUP($B1971,Insumos!$C:$G,4,FALSE)),"",VLOOKUP($B1971,Insumos!$C:$G,4,FALSE))</f>
        <v>LATA</v>
      </c>
      <c r="G1971" s="141"/>
      <c r="H1971" s="56">
        <f t="shared" si="81"/>
        <v>0</v>
      </c>
    </row>
    <row r="1972" ht="15.75" customHeight="1">
      <c r="A1972" s="53">
        <v>4.0</v>
      </c>
      <c r="B1972" s="55" t="s">
        <v>345</v>
      </c>
      <c r="C1972" s="55" t="str">
        <f>+IF(ISERROR(VLOOKUP($B1972,Insumos!$C:$G,3,FALSE)),"",VLOOKUP($B1972,Insumos!$C:$G,3,FALSE))</f>
        <v>LATA</v>
      </c>
      <c r="D1972" s="56">
        <f>+IF(ISERROR(VLOOKUP($B1972,Insumos!$C:$G,2,FALSE)),"",VLOOKUP($B1972,Insumos!$C:$G,2,FALSE))</f>
        <v>512.403</v>
      </c>
      <c r="E1972" s="57">
        <f>+IF(ISERROR(VLOOKUP($B1972,Insumos!$C:$G,5,FALSE)),"",VLOOKUP($B1972,Insumos!$C:$G,5,FALSE))</f>
        <v>1</v>
      </c>
      <c r="F1972" s="55" t="str">
        <f>+IF(ISERROR(VLOOKUP($B1972,Insumos!$C:$G,4,FALSE)),"",VLOOKUP($B1972,Insumos!$C:$G,4,FALSE))</f>
        <v>LATA</v>
      </c>
      <c r="G1972" s="141"/>
      <c r="H1972" s="56">
        <f t="shared" si="81"/>
        <v>0</v>
      </c>
    </row>
    <row r="1973" ht="15.75" customHeight="1">
      <c r="A1973" s="53">
        <v>5.0</v>
      </c>
      <c r="B1973" s="55"/>
      <c r="C1973" s="55" t="str">
        <f>+IF(ISERROR(VLOOKUP($B1973,Insumos!$C:$G,3,FALSE)),"",VLOOKUP($B1973,Insumos!$C:$G,3,FALSE))</f>
        <v/>
      </c>
      <c r="D1973" s="56" t="str">
        <f>+IF(ISERROR(VLOOKUP($B1973,Insumos!$C:$G,2,FALSE)),"",VLOOKUP($B1973,Insumos!$C:$G,2,FALSE))</f>
        <v/>
      </c>
      <c r="E1973" s="57" t="str">
        <f>+IF(ISERROR(VLOOKUP($B1973,Insumos!$C:$G,5,FALSE)),"",VLOOKUP($B1973,Insumos!$C:$G,5,FALSE))</f>
        <v/>
      </c>
      <c r="F1973" s="55" t="str">
        <f>+IF(ISERROR(VLOOKUP($B1973,Insumos!$C:$G,4,FALSE)),"",VLOOKUP($B1973,Insumos!$C:$G,4,FALSE))</f>
        <v/>
      </c>
      <c r="G1973" s="141"/>
      <c r="H1973" s="56">
        <f t="shared" si="81"/>
        <v>0</v>
      </c>
    </row>
    <row r="1974" ht="15.75" customHeight="1">
      <c r="A1974" s="53">
        <v>6.0</v>
      </c>
      <c r="B1974" s="55"/>
      <c r="C1974" s="55" t="str">
        <f>+IF(ISERROR(VLOOKUP($B1974,Insumos!$C:$G,3,FALSE)),"",VLOOKUP($B1974,Insumos!$C:$G,3,FALSE))</f>
        <v/>
      </c>
      <c r="D1974" s="56" t="str">
        <f>+IF(ISERROR(VLOOKUP($B1974,Insumos!$C:$G,2,FALSE)),"",VLOOKUP($B1974,Insumos!$C:$G,2,FALSE))</f>
        <v/>
      </c>
      <c r="E1974" s="57" t="str">
        <f>+IF(ISERROR(VLOOKUP($B1974,Insumos!$C:$G,5,FALSE)),"",VLOOKUP($B1974,Insumos!$C:$G,5,FALSE))</f>
        <v/>
      </c>
      <c r="F1974" s="55" t="str">
        <f>+IF(ISERROR(VLOOKUP($B1974,Insumos!$C:$G,4,FALSE)),"",VLOOKUP($B1974,Insumos!$C:$G,4,FALSE))</f>
        <v/>
      </c>
      <c r="G1974" s="141"/>
      <c r="H1974" s="56">
        <f t="shared" si="81"/>
        <v>0</v>
      </c>
    </row>
    <row r="1975" ht="15.75" customHeight="1">
      <c r="A1975" s="42"/>
      <c r="B1975" s="140"/>
      <c r="C1975" s="41"/>
      <c r="D1975" s="44"/>
      <c r="E1975" s="45"/>
      <c r="F1975" s="41"/>
      <c r="G1975" s="67" t="s">
        <v>566</v>
      </c>
      <c r="H1975" s="68">
        <f>+SUM(H1969:H1974)</f>
        <v>481.75</v>
      </c>
    </row>
    <row r="1976" ht="15.75" customHeight="1">
      <c r="A1976" s="42"/>
      <c r="B1976" s="140"/>
      <c r="C1976" s="41"/>
      <c r="D1976" s="44"/>
      <c r="E1976" s="45"/>
      <c r="F1976" s="41"/>
      <c r="G1976" s="67" t="s">
        <v>569</v>
      </c>
      <c r="H1976" s="142"/>
    </row>
    <row r="1977" ht="15.75" customHeight="1">
      <c r="A1977" s="42"/>
      <c r="B1977" s="140"/>
      <c r="C1977" s="41"/>
      <c r="D1977" s="44"/>
      <c r="E1977" s="45"/>
      <c r="F1977" s="41"/>
      <c r="G1977" s="67" t="s">
        <v>570</v>
      </c>
      <c r="H1977" s="143">
        <f>(H1975+H1976)*1.37</f>
        <v>659.9975</v>
      </c>
    </row>
    <row r="1978" ht="15.75" customHeight="1">
      <c r="A1978" s="42"/>
      <c r="B1978" s="140"/>
      <c r="C1978" s="41"/>
      <c r="D1978" s="44"/>
      <c r="E1978" s="45"/>
      <c r="F1978" s="41"/>
      <c r="G1978" s="67" t="s">
        <v>571</v>
      </c>
      <c r="H1978" s="144">
        <f>+H1977/H1979</f>
        <v>0.3666652778</v>
      </c>
    </row>
    <row r="1979" ht="15.75" customHeight="1">
      <c r="A1979" s="42"/>
      <c r="B1979" s="140"/>
      <c r="C1979" s="41"/>
      <c r="D1979" s="44"/>
      <c r="E1979" s="45"/>
      <c r="F1979" s="41"/>
      <c r="G1979" s="67" t="s">
        <v>572</v>
      </c>
      <c r="H1979" s="145">
        <v>1800.0</v>
      </c>
    </row>
    <row r="1980" ht="15.75" customHeight="1">
      <c r="B1980" s="473"/>
    </row>
    <row r="1981" ht="15.75" customHeight="1">
      <c r="B1981" s="473"/>
    </row>
    <row r="1982" ht="15.75" customHeight="1">
      <c r="B1982" s="473"/>
    </row>
    <row r="1983" ht="15.75" customHeight="1">
      <c r="B1983" s="4" t="s">
        <v>742</v>
      </c>
    </row>
    <row r="1984" ht="15.75" customHeight="1">
      <c r="B1984" s="478" t="s">
        <v>1227</v>
      </c>
      <c r="C1984" s="479">
        <v>990.0</v>
      </c>
      <c r="D1984" s="479">
        <v>188.0</v>
      </c>
      <c r="E1984" s="480">
        <f t="shared" ref="E1984:E1996" si="82">(D1984/C1984)</f>
        <v>0.1898989899</v>
      </c>
    </row>
    <row r="1985" ht="15.75" customHeight="1">
      <c r="B1985" s="481" t="s">
        <v>384</v>
      </c>
      <c r="C1985" s="233">
        <v>990.0</v>
      </c>
      <c r="D1985" s="233">
        <v>155.0</v>
      </c>
      <c r="E1985" s="482">
        <f t="shared" si="82"/>
        <v>0.1565656566</v>
      </c>
    </row>
    <row r="1986" ht="15.75" customHeight="1">
      <c r="B1986" s="481" t="s">
        <v>378</v>
      </c>
      <c r="C1986" s="233">
        <v>990.0</v>
      </c>
      <c r="D1986" s="233">
        <v>183.0</v>
      </c>
      <c r="E1986" s="482">
        <f t="shared" si="82"/>
        <v>0.1848484848</v>
      </c>
    </row>
    <row r="1987" ht="15.75" customHeight="1">
      <c r="B1987" s="481" t="s">
        <v>388</v>
      </c>
      <c r="C1987" s="233">
        <v>990.0</v>
      </c>
      <c r="D1987" s="233">
        <v>170.0</v>
      </c>
      <c r="E1987" s="482">
        <f t="shared" si="82"/>
        <v>0.1717171717</v>
      </c>
    </row>
    <row r="1988" ht="15.75" customHeight="1">
      <c r="B1988" s="481" t="s">
        <v>389</v>
      </c>
      <c r="C1988" s="233">
        <v>990.0</v>
      </c>
      <c r="D1988" s="233">
        <v>164.0</v>
      </c>
      <c r="E1988" s="482">
        <f t="shared" si="82"/>
        <v>0.1656565657</v>
      </c>
    </row>
    <row r="1989" ht="15.75" customHeight="1">
      <c r="B1989" s="481" t="s">
        <v>382</v>
      </c>
      <c r="C1989" s="233">
        <v>990.0</v>
      </c>
      <c r="D1989" s="233">
        <v>87.0</v>
      </c>
      <c r="E1989" s="482">
        <f t="shared" si="82"/>
        <v>0.08787878788</v>
      </c>
    </row>
    <row r="1990" ht="15.75" customHeight="1">
      <c r="B1990" s="481" t="s">
        <v>358</v>
      </c>
      <c r="C1990" s="233">
        <v>990.0</v>
      </c>
      <c r="D1990" s="233">
        <v>125.0</v>
      </c>
      <c r="E1990" s="482">
        <f t="shared" si="82"/>
        <v>0.1262626263</v>
      </c>
    </row>
    <row r="1991" ht="15.75" customHeight="1">
      <c r="B1991" s="481" t="s">
        <v>1228</v>
      </c>
      <c r="C1991" s="233">
        <v>990.0</v>
      </c>
      <c r="D1991" s="233">
        <v>52.0</v>
      </c>
      <c r="E1991" s="482">
        <f t="shared" si="82"/>
        <v>0.05252525253</v>
      </c>
    </row>
    <row r="1992" ht="15.75" customHeight="1">
      <c r="B1992" s="481" t="s">
        <v>1229</v>
      </c>
      <c r="C1992" s="233">
        <v>990.0</v>
      </c>
      <c r="D1992" s="233">
        <v>75.0</v>
      </c>
      <c r="E1992" s="482">
        <f t="shared" si="82"/>
        <v>0.07575757576</v>
      </c>
    </row>
    <row r="1993" ht="15.75" customHeight="1">
      <c r="B1993" s="481" t="s">
        <v>602</v>
      </c>
      <c r="C1993" s="233">
        <v>990.0</v>
      </c>
      <c r="D1993" s="233">
        <v>378.0</v>
      </c>
      <c r="E1993" s="482">
        <f t="shared" si="82"/>
        <v>0.3818181818</v>
      </c>
    </row>
    <row r="1994" ht="15.75" customHeight="1">
      <c r="B1994" s="481" t="s">
        <v>1230</v>
      </c>
      <c r="C1994" s="233">
        <v>990.0</v>
      </c>
      <c r="D1994" s="233">
        <v>34.0</v>
      </c>
      <c r="E1994" s="482">
        <f t="shared" si="82"/>
        <v>0.03434343434</v>
      </c>
    </row>
    <row r="1995" ht="15.75" customHeight="1">
      <c r="B1995" s="483" t="s">
        <v>1231</v>
      </c>
      <c r="C1995" s="233">
        <v>990.0</v>
      </c>
      <c r="D1995" s="233">
        <v>211.0</v>
      </c>
      <c r="E1995" s="482">
        <f t="shared" si="82"/>
        <v>0.2131313131</v>
      </c>
    </row>
    <row r="1996" ht="15.75" customHeight="1">
      <c r="B1996" s="484" t="s">
        <v>386</v>
      </c>
      <c r="C1996" s="485">
        <v>990.0</v>
      </c>
      <c r="D1996" s="485">
        <v>41.0</v>
      </c>
      <c r="E1996" s="486">
        <f t="shared" si="82"/>
        <v>0.04141414141</v>
      </c>
    </row>
    <row r="1997" ht="15.75" customHeight="1">
      <c r="B1997" s="4" t="s">
        <v>1232</v>
      </c>
    </row>
    <row r="1998" ht="15.75" customHeight="1">
      <c r="B1998" s="478" t="s">
        <v>1233</v>
      </c>
      <c r="C1998" s="479">
        <v>500.0</v>
      </c>
      <c r="D1998" s="479">
        <v>457.0</v>
      </c>
      <c r="E1998" s="480">
        <f t="shared" ref="E1998:E2001" si="83">(D1998/C1998)</f>
        <v>0.914</v>
      </c>
      <c r="G1998" s="15"/>
    </row>
    <row r="1999" ht="15.75" customHeight="1">
      <c r="B1999" s="481" t="s">
        <v>370</v>
      </c>
      <c r="C1999" s="233">
        <v>1690.0</v>
      </c>
      <c r="D1999" s="233">
        <v>525.0</v>
      </c>
      <c r="E1999" s="482">
        <f t="shared" si="83"/>
        <v>0.3106508876</v>
      </c>
    </row>
    <row r="2000" ht="15.75" customHeight="1">
      <c r="B2000" s="481" t="s">
        <v>1234</v>
      </c>
      <c r="C2000" s="233">
        <v>1990.0</v>
      </c>
      <c r="D2000" s="233">
        <v>931.0</v>
      </c>
      <c r="E2000" s="482">
        <f t="shared" si="83"/>
        <v>0.467839196</v>
      </c>
    </row>
    <row r="2001" ht="15.75" customHeight="1">
      <c r="B2001" s="481" t="s">
        <v>1235</v>
      </c>
      <c r="C2001" s="233">
        <v>2990.0</v>
      </c>
      <c r="D2001" s="233">
        <v>1619.0</v>
      </c>
      <c r="E2001" s="482">
        <f t="shared" si="83"/>
        <v>0.5414715719</v>
      </c>
      <c r="G2001" s="15"/>
    </row>
    <row r="2002" ht="15.75" customHeight="1">
      <c r="B2002" s="473"/>
    </row>
    <row r="2003" ht="15.75" customHeight="1">
      <c r="B2003" s="473"/>
    </row>
    <row r="2004" ht="15.75" customHeight="1">
      <c r="A2004" s="138" t="s">
        <v>562</v>
      </c>
      <c r="B2004" s="139" t="s">
        <v>1236</v>
      </c>
      <c r="C2004" s="34"/>
      <c r="D2004" s="35"/>
      <c r="E2004" s="36"/>
      <c r="F2004" s="37"/>
      <c r="G2004" s="38"/>
      <c r="H2004" s="35"/>
    </row>
    <row r="2005" ht="15.75" customHeight="1">
      <c r="A2005" s="42"/>
      <c r="B2005" s="140"/>
      <c r="C2005" s="42"/>
      <c r="D2005" s="44"/>
      <c r="E2005" s="45"/>
      <c r="F2005" s="42"/>
      <c r="G2005" s="46"/>
      <c r="H2005" s="44"/>
    </row>
    <row r="2006" ht="15.75" customHeight="1">
      <c r="A2006" s="48" t="s">
        <v>476</v>
      </c>
      <c r="B2006" s="48" t="s">
        <v>477</v>
      </c>
      <c r="C2006" s="48" t="s">
        <v>478</v>
      </c>
      <c r="D2006" s="49" t="s">
        <v>564</v>
      </c>
      <c r="E2006" s="50" t="s">
        <v>10</v>
      </c>
      <c r="F2006" s="48" t="s">
        <v>480</v>
      </c>
      <c r="G2006" s="141" t="s">
        <v>481</v>
      </c>
      <c r="H2006" s="49" t="s">
        <v>565</v>
      </c>
      <c r="I2006" s="232" t="s">
        <v>1237</v>
      </c>
    </row>
    <row r="2007" ht="15.75" customHeight="1">
      <c r="A2007" s="53">
        <v>1.0</v>
      </c>
      <c r="B2007" s="55" t="s">
        <v>265</v>
      </c>
      <c r="C2007" s="55" t="str">
        <f>+IF(ISERROR(VLOOKUP($B2007,Insumos!$C:$G,3,FALSE)),"",VLOOKUP($B2007,Insumos!$C:$G,3,FALSE))</f>
        <v>GRAMOS</v>
      </c>
      <c r="D2007" s="56">
        <f>+IF(ISERROR(VLOOKUP($B2007,Insumos!$C:$G,2,FALSE)),"",VLOOKUP($B2007,Insumos!$C:$G,2,FALSE))</f>
        <v>5866</v>
      </c>
      <c r="E2007" s="57">
        <f>+IF(ISERROR(VLOOKUP($B2007,Insumos!$C:$G,5,FALSE)),"",VLOOKUP($B2007,Insumos!$C:$G,5,FALSE))</f>
        <v>1000</v>
      </c>
      <c r="F2007" s="55" t="str">
        <f>+IF(ISERROR(VLOOKUP($B2007,Insumos!$C:$G,4,FALSE)),"",VLOOKUP($B2007,Insumos!$C:$G,4,FALSE))</f>
        <v>GRAMOS</v>
      </c>
      <c r="G2007" s="141"/>
      <c r="H2007" s="56">
        <f t="shared" ref="H2007:H2022" si="84">IF(ISERROR(ROUND(+D2007/E2007*G2007,2)),0,ROUND(+D2007/E2007*G2007,2))</f>
        <v>0</v>
      </c>
      <c r="I2007" s="234">
        <v>25.0</v>
      </c>
    </row>
    <row r="2008" ht="15.75" customHeight="1">
      <c r="A2008" s="53">
        <v>2.0</v>
      </c>
      <c r="B2008" s="55" t="s">
        <v>384</v>
      </c>
      <c r="C2008" s="55" t="str">
        <f>+IF(ISERROR(VLOOKUP($B2008,Insumos!$C:$G,3,FALSE)),"",VLOOKUP($B2008,Insumos!$C:$G,3,FALSE))</f>
        <v>GRAMOS</v>
      </c>
      <c r="D2008" s="56">
        <f>+IF(ISERROR(VLOOKUP($B2008,Insumos!$C:$G,2,FALSE)),"",VLOOKUP($B2008,Insumos!$C:$G,2,FALSE))</f>
        <v>6521</v>
      </c>
      <c r="E2008" s="57">
        <f>+IF(ISERROR(VLOOKUP($B2008,Insumos!$C:$G,5,FALSE)),"",VLOOKUP($B2008,Insumos!$C:$G,5,FALSE))</f>
        <v>1000</v>
      </c>
      <c r="F2008" s="55" t="str">
        <f>+IF(ISERROR(VLOOKUP($B2008,Insumos!$C:$G,4,FALSE)),"",VLOOKUP($B2008,Insumos!$C:$G,4,FALSE))</f>
        <v>GRAMOS</v>
      </c>
      <c r="G2008" s="141"/>
      <c r="H2008" s="56">
        <f t="shared" si="84"/>
        <v>0</v>
      </c>
      <c r="I2008" s="234">
        <v>20.0</v>
      </c>
    </row>
    <row r="2009" ht="15.75" customHeight="1">
      <c r="A2009" s="53">
        <v>3.0</v>
      </c>
      <c r="B2009" s="55" t="s">
        <v>378</v>
      </c>
      <c r="C2009" s="55" t="str">
        <f>+IF(ISERROR(VLOOKUP($B2009,Insumos!$C:$G,3,FALSE)),"",VLOOKUP($B2009,Insumos!$C:$G,3,FALSE))</f>
        <v>GRAMOS</v>
      </c>
      <c r="D2009" s="56">
        <f>+IF(ISERROR(VLOOKUP($B2009,Insumos!$C:$G,2,FALSE)),"",VLOOKUP($B2009,Insumos!$C:$G,2,FALSE))</f>
        <v>8143</v>
      </c>
      <c r="E2009" s="57">
        <f>+IF(ISERROR(VLOOKUP($B2009,Insumos!$C:$G,5,FALSE)),"",VLOOKUP($B2009,Insumos!$C:$G,5,FALSE))</f>
        <v>500</v>
      </c>
      <c r="F2009" s="55" t="str">
        <f>+IF(ISERROR(VLOOKUP($B2009,Insumos!$C:$G,4,FALSE)),"",VLOOKUP($B2009,Insumos!$C:$G,4,FALSE))</f>
        <v>GRAMOS</v>
      </c>
      <c r="G2009" s="141"/>
      <c r="H2009" s="56">
        <f t="shared" si="84"/>
        <v>0</v>
      </c>
      <c r="I2009" s="234">
        <v>16.0</v>
      </c>
    </row>
    <row r="2010" ht="15.75" customHeight="1">
      <c r="A2010" s="53">
        <v>4.0</v>
      </c>
      <c r="B2010" s="55" t="s">
        <v>388</v>
      </c>
      <c r="C2010" s="55" t="s">
        <v>15</v>
      </c>
      <c r="D2010" s="56">
        <f>+IF(ISERROR(VLOOKUP($B2010,Insumos!$C:$G,2,FALSE)),"",VLOOKUP($B2010,Insumos!$C:$G,2,FALSE))</f>
        <v>6420</v>
      </c>
      <c r="E2010" s="57">
        <f>+IF(ISERROR(VLOOKUP($B2010,Insumos!$C:$G,5,FALSE)),"",VLOOKUP($B2010,Insumos!$C:$G,5,FALSE))</f>
        <v>1000</v>
      </c>
      <c r="F2010" s="55" t="str">
        <f>+IF(ISERROR(VLOOKUP($B2010,Insumos!$C:$G,4,FALSE)),"",VLOOKUP($B2010,Insumos!$C:$G,4,FALSE))</f>
        <v>GRAMOS</v>
      </c>
      <c r="G2010" s="141"/>
      <c r="H2010" s="56">
        <f t="shared" si="84"/>
        <v>0</v>
      </c>
      <c r="I2010" s="234">
        <v>25.0</v>
      </c>
    </row>
    <row r="2011" ht="15.75" customHeight="1">
      <c r="A2011" s="53">
        <v>5.0</v>
      </c>
      <c r="B2011" s="55" t="s">
        <v>389</v>
      </c>
      <c r="C2011" s="55" t="str">
        <f>+IF(ISERROR(VLOOKUP($B2011,Insumos!$C:$G,3,FALSE)),"",VLOOKUP($B2011,Insumos!$C:$G,3,FALSE))</f>
        <v>GRAMOS</v>
      </c>
      <c r="D2011" s="56">
        <f>+IF(ISERROR(VLOOKUP($B2011,Insumos!$C:$G,2,FALSE)),"",VLOOKUP($B2011,Insumos!$C:$G,2,FALSE))</f>
        <v>9164</v>
      </c>
      <c r="E2011" s="57">
        <f>+IF(ISERROR(VLOOKUP($B2011,Insumos!$C:$G,5,FALSE)),"",VLOOKUP($B2011,Insumos!$C:$G,5,FALSE))</f>
        <v>1000</v>
      </c>
      <c r="F2011" s="55" t="str">
        <f>+IF(ISERROR(VLOOKUP($B2011,Insumos!$C:$G,4,FALSE)),"",VLOOKUP($B2011,Insumos!$C:$G,4,FALSE))</f>
        <v>GRAMOS</v>
      </c>
      <c r="G2011" s="141"/>
      <c r="H2011" s="56">
        <f t="shared" si="84"/>
        <v>0</v>
      </c>
      <c r="I2011" s="234">
        <v>15.0</v>
      </c>
    </row>
    <row r="2012" ht="15.75" customHeight="1">
      <c r="A2012" s="53">
        <v>6.0</v>
      </c>
      <c r="B2012" s="55" t="s">
        <v>382</v>
      </c>
      <c r="C2012" s="55" t="str">
        <f>+IF(ISERROR(VLOOKUP($B2012,Insumos!$C:$G,3,FALSE)),"",VLOOKUP($B2012,Insumos!$C:$G,3,FALSE))</f>
        <v>GRAMOS</v>
      </c>
      <c r="D2012" s="56">
        <f>+IF(ISERROR(VLOOKUP($B2012,Insumos!$C:$G,2,FALSE)),"",VLOOKUP($B2012,Insumos!$C:$G,2,FALSE))</f>
        <v>4857</v>
      </c>
      <c r="E2012" s="57">
        <f>+IF(ISERROR(VLOOKUP($B2012,Insumos!$C:$G,5,FALSE)),"",VLOOKUP($B2012,Insumos!$C:$G,5,FALSE))</f>
        <v>1000</v>
      </c>
      <c r="F2012" s="55" t="str">
        <f>+IF(ISERROR(VLOOKUP($B2012,Insumos!$C:$G,4,FALSE)),"",VLOOKUP($B2012,Insumos!$C:$G,4,FALSE))</f>
        <v>GRAMOS</v>
      </c>
      <c r="G2012" s="141"/>
      <c r="H2012" s="56">
        <f t="shared" si="84"/>
        <v>0</v>
      </c>
      <c r="I2012" s="234">
        <v>15.0</v>
      </c>
    </row>
    <row r="2013" ht="15.75" customHeight="1">
      <c r="A2013" s="53">
        <v>7.0</v>
      </c>
      <c r="B2013" s="55" t="s">
        <v>358</v>
      </c>
      <c r="C2013" s="55" t="str">
        <f>+IF(ISERROR(VLOOKUP($B2013,Insumos!$C:$G,3,FALSE)),"",VLOOKUP($B2013,Insumos!$C:$G,3,FALSE))</f>
        <v>UNIDAD</v>
      </c>
      <c r="D2013" s="56">
        <f>+IF(ISERROR(VLOOKUP($B2013,Insumos!$C:$G,2,FALSE)),"",VLOOKUP($B2013,Insumos!$C:$G,2,FALSE))</f>
        <v>105</v>
      </c>
      <c r="E2013" s="57">
        <f>+IF(ISERROR(VLOOKUP($B2013,Insumos!$C:$G,5,FALSE)),"",VLOOKUP($B2013,Insumos!$C:$G,5,FALSE))</f>
        <v>1</v>
      </c>
      <c r="F2013" s="55" t="str">
        <f>+IF(ISERROR(VLOOKUP($B2013,Insumos!$C:$G,4,FALSE)),"",VLOOKUP($B2013,Insumos!$C:$G,4,FALSE))</f>
        <v>UNIDAD</v>
      </c>
      <c r="G2013" s="141"/>
      <c r="H2013" s="56">
        <f t="shared" si="84"/>
        <v>0</v>
      </c>
      <c r="I2013" s="234">
        <v>1.0</v>
      </c>
    </row>
    <row r="2014" ht="15.75" customHeight="1">
      <c r="A2014" s="53">
        <v>8.0</v>
      </c>
      <c r="B2014" s="55" t="s">
        <v>100</v>
      </c>
      <c r="C2014" s="55" t="str">
        <f>+IF(ISERROR(VLOOKUP($B2014,Insumos!$C:$G,3,FALSE)),"",VLOOKUP($B2014,Insumos!$C:$G,3,FALSE))</f>
        <v>GRAMOS</v>
      </c>
      <c r="D2014" s="56">
        <f>+IF(ISERROR(VLOOKUP($B2014,Insumos!$C:$G,2,FALSE)),"",VLOOKUP($B2014,Insumos!$C:$G,2,FALSE))</f>
        <v>2900</v>
      </c>
      <c r="E2014" s="57">
        <f>+IF(ISERROR(VLOOKUP($B2014,Insumos!$C:$G,5,FALSE)),"",VLOOKUP($B2014,Insumos!$C:$G,5,FALSE))</f>
        <v>1000</v>
      </c>
      <c r="F2014" s="55" t="str">
        <f>+IF(ISERROR(VLOOKUP($B2014,Insumos!$C:$G,4,FALSE)),"",VLOOKUP($B2014,Insumos!$C:$G,4,FALSE))</f>
        <v>GRAMOS</v>
      </c>
      <c r="G2014" s="141"/>
      <c r="H2014" s="56">
        <f t="shared" si="84"/>
        <v>0</v>
      </c>
      <c r="I2014" s="234">
        <v>15.0</v>
      </c>
    </row>
    <row r="2015" ht="15.75" customHeight="1">
      <c r="A2015" s="53">
        <v>9.0</v>
      </c>
      <c r="B2015" s="55" t="s">
        <v>98</v>
      </c>
      <c r="C2015" s="55" t="str">
        <f>+IF(ISERROR(VLOOKUP($B2015,Insumos!$C:$G,3,FALSE)),"",VLOOKUP($B2015,Insumos!$C:$G,3,FALSE))</f>
        <v>GRAMOS</v>
      </c>
      <c r="D2015" s="56">
        <f>+IF(ISERROR(VLOOKUP($B2015,Insumos!$C:$G,2,FALSE)),"",VLOOKUP($B2015,Insumos!$C:$G,2,FALSE))</f>
        <v>3361</v>
      </c>
      <c r="E2015" s="57">
        <f>+IF(ISERROR(VLOOKUP($B2015,Insumos!$C:$G,5,FALSE)),"",VLOOKUP($B2015,Insumos!$C:$G,5,FALSE))</f>
        <v>1000</v>
      </c>
      <c r="F2015" s="55" t="str">
        <f>+IF(ISERROR(VLOOKUP($B2015,Insumos!$C:$G,4,FALSE)),"",VLOOKUP($B2015,Insumos!$C:$G,4,FALSE))</f>
        <v>GRAMOS</v>
      </c>
      <c r="G2015" s="141"/>
      <c r="H2015" s="56">
        <f t="shared" si="84"/>
        <v>0</v>
      </c>
      <c r="I2015" s="234">
        <v>15.0</v>
      </c>
    </row>
    <row r="2016" ht="15.75" customHeight="1">
      <c r="A2016" s="53">
        <v>10.0</v>
      </c>
      <c r="B2016" s="55" t="s">
        <v>232</v>
      </c>
      <c r="C2016" s="55" t="str">
        <f>+IF(ISERROR(VLOOKUP($B2016,Insumos!$C:$G,3,FALSE)),"",VLOOKUP($B2016,Insumos!$C:$G,3,FALSE))</f>
        <v>GRAMOS</v>
      </c>
      <c r="D2016" s="56">
        <f>+IF(ISERROR(VLOOKUP($B2016,Insumos!$C:$G,2,FALSE)),"",VLOOKUP($B2016,Insumos!$C:$G,2,FALSE))</f>
        <v>3529.411765</v>
      </c>
      <c r="E2016" s="57">
        <f>+IF(ISERROR(VLOOKUP($B2016,Insumos!$C:$G,5,FALSE)),"",VLOOKUP($B2016,Insumos!$C:$G,5,FALSE))</f>
        <v>1000</v>
      </c>
      <c r="F2016" s="55" t="str">
        <f>+IF(ISERROR(VLOOKUP($B2016,Insumos!$C:$G,4,FALSE)),"",VLOOKUP($B2016,Insumos!$C:$G,4,FALSE))</f>
        <v>GRAMOS</v>
      </c>
      <c r="G2016" s="141">
        <v>90.0</v>
      </c>
      <c r="H2016" s="56">
        <f t="shared" si="84"/>
        <v>317.65</v>
      </c>
      <c r="I2016" s="234">
        <v>90.0</v>
      </c>
    </row>
    <row r="2017" ht="15.75" customHeight="1">
      <c r="A2017" s="53">
        <v>11.0</v>
      </c>
      <c r="B2017" s="55" t="s">
        <v>383</v>
      </c>
      <c r="C2017" s="55" t="str">
        <f>+IF(ISERROR(VLOOKUP($B2017,Insumos!$C:$G,3,FALSE)),"",VLOOKUP($B2017,Insumos!$C:$G,3,FALSE))</f>
        <v>GRAMOS</v>
      </c>
      <c r="D2017" s="56">
        <f>+IF(ISERROR(VLOOKUP($B2017,Insumos!$C:$G,2,FALSE)),"",VLOOKUP($B2017,Insumos!$C:$G,2,FALSE))</f>
        <v>5790</v>
      </c>
      <c r="E2017" s="57">
        <f>+IF(ISERROR(VLOOKUP($B2017,Insumos!$C:$G,5,FALSE)),"",VLOOKUP($B2017,Insumos!$C:$G,5,FALSE))</f>
        <v>3000</v>
      </c>
      <c r="F2017" s="55" t="str">
        <f>+IF(ISERROR(VLOOKUP($B2017,Insumos!$C:$G,4,FALSE)),"",VLOOKUP($B2017,Insumos!$C:$G,4,FALSE))</f>
        <v>GRAMOS</v>
      </c>
      <c r="G2017" s="141"/>
      <c r="H2017" s="56">
        <f t="shared" si="84"/>
        <v>0</v>
      </c>
      <c r="I2017" s="234">
        <v>15.0</v>
      </c>
    </row>
    <row r="2018" ht="15.75" customHeight="1">
      <c r="A2018" s="172">
        <v>12.0</v>
      </c>
      <c r="B2018" s="55" t="s">
        <v>60</v>
      </c>
      <c r="C2018" s="55" t="str">
        <f>+IF(ISERROR(VLOOKUP($B2018,Insumos!$C:$G,3,FALSE)),"",VLOOKUP($B2018,Insumos!$C:$G,3,FALSE))</f>
        <v>GRAMOS</v>
      </c>
      <c r="D2018" s="56">
        <f>+IF(ISERROR(VLOOKUP($B2018,Insumos!$C:$G,2,FALSE)),"",VLOOKUP($B2018,Insumos!$C:$G,2,FALSE))</f>
        <v>1770</v>
      </c>
      <c r="E2018" s="57">
        <f>+IF(ISERROR(VLOOKUP($B2018,Insumos!$C:$G,5,FALSE)),"",VLOOKUP($B2018,Insumos!$C:$G,5,FALSE))</f>
        <v>400</v>
      </c>
      <c r="F2018" s="55" t="str">
        <f>+IF(ISERROR(VLOOKUP($B2018,Insumos!$C:$G,4,FALSE)),"",VLOOKUP($B2018,Insumos!$C:$G,4,FALSE))</f>
        <v>GRAMOS</v>
      </c>
      <c r="G2018" s="141"/>
      <c r="H2018" s="56">
        <f t="shared" si="84"/>
        <v>0</v>
      </c>
      <c r="I2018" s="234">
        <v>40.0</v>
      </c>
    </row>
    <row r="2019" ht="15.75" customHeight="1">
      <c r="A2019" s="172">
        <v>13.0</v>
      </c>
      <c r="B2019" s="55" t="s">
        <v>386</v>
      </c>
      <c r="C2019" s="55" t="str">
        <f>+IF(ISERROR(VLOOKUP($B2019,Insumos!$C:$G,3,FALSE)),"",VLOOKUP($B2019,Insumos!$C:$G,3,FALSE))</f>
        <v>GRAMOS</v>
      </c>
      <c r="D2019" s="56">
        <f>+IF(ISERROR(VLOOKUP($B2019,Insumos!$C:$G,2,FALSE)),"",VLOOKUP($B2019,Insumos!$C:$G,2,FALSE))</f>
        <v>2092</v>
      </c>
      <c r="E2019" s="57">
        <f>+IF(ISERROR(VLOOKUP($B2019,Insumos!$C:$G,5,FALSE)),"",VLOOKUP($B2019,Insumos!$C:$G,5,FALSE))</f>
        <v>1000</v>
      </c>
      <c r="F2019" s="55" t="str">
        <f>+IF(ISERROR(VLOOKUP($B2019,Insumos!$C:$G,4,FALSE)),"",VLOOKUP($B2019,Insumos!$C:$G,4,FALSE))</f>
        <v>GRAMOS</v>
      </c>
      <c r="G2019" s="141"/>
      <c r="H2019" s="56">
        <f t="shared" si="84"/>
        <v>0</v>
      </c>
      <c r="I2019" s="234">
        <v>15.0</v>
      </c>
    </row>
    <row r="2020" ht="15.75" customHeight="1">
      <c r="A2020" s="172">
        <v>14.0</v>
      </c>
      <c r="B2020" s="55"/>
      <c r="C2020" s="55" t="str">
        <f>+IF(ISERROR(VLOOKUP($B2020,Insumos!$C:$G,3,FALSE)),"",VLOOKUP($B2020,Insumos!$C:$G,3,FALSE))</f>
        <v/>
      </c>
      <c r="D2020" s="56" t="str">
        <f>+IF(ISERROR(VLOOKUP($B2020,Insumos!$C:$G,2,FALSE)),"",VLOOKUP($B2020,Insumos!$C:$G,2,FALSE))</f>
        <v/>
      </c>
      <c r="E2020" s="57" t="str">
        <f>+IF(ISERROR(VLOOKUP($B2020,Insumos!$C:$G,5,FALSE)),"",VLOOKUP($B2020,Insumos!$C:$G,5,FALSE))</f>
        <v/>
      </c>
      <c r="F2020" s="55" t="str">
        <f>+IF(ISERROR(VLOOKUP($B2020,Insumos!$C:$G,4,FALSE)),"",VLOOKUP($B2020,Insumos!$C:$G,4,FALSE))</f>
        <v/>
      </c>
      <c r="G2020" s="141"/>
      <c r="H2020" s="56">
        <f t="shared" si="84"/>
        <v>0</v>
      </c>
    </row>
    <row r="2021" ht="15.75" customHeight="1">
      <c r="A2021" s="172">
        <v>15.0</v>
      </c>
      <c r="B2021" s="55"/>
      <c r="C2021" s="55" t="str">
        <f>+IF(ISERROR(VLOOKUP($B2021,Insumos!$C:$G,3,FALSE)),"",VLOOKUP($B2021,Insumos!$C:$G,3,FALSE))</f>
        <v/>
      </c>
      <c r="D2021" s="56" t="str">
        <f>+IF(ISERROR(VLOOKUP($B2021,Insumos!$C:$G,2,FALSE)),"",VLOOKUP($B2021,Insumos!$C:$G,2,FALSE))</f>
        <v/>
      </c>
      <c r="E2021" s="57" t="str">
        <f>+IF(ISERROR(VLOOKUP($B2021,Insumos!$C:$G,5,FALSE)),"",VLOOKUP($B2021,Insumos!$C:$G,5,FALSE))</f>
        <v/>
      </c>
      <c r="F2021" s="55" t="str">
        <f>+IF(ISERROR(VLOOKUP($B2021,Insumos!$C:$G,4,FALSE)),"",VLOOKUP($B2021,Insumos!$C:$G,4,FALSE))</f>
        <v/>
      </c>
      <c r="G2021" s="141"/>
      <c r="H2021" s="56">
        <f t="shared" si="84"/>
        <v>0</v>
      </c>
    </row>
    <row r="2022" ht="15.75" customHeight="1">
      <c r="A2022" s="172">
        <v>16.0</v>
      </c>
      <c r="B2022" s="55"/>
      <c r="C2022" s="55" t="str">
        <f>+IF(ISERROR(VLOOKUP($B2022,Insumos!$C:$G,3,FALSE)),"",VLOOKUP($B2022,Insumos!$C:$G,3,FALSE))</f>
        <v/>
      </c>
      <c r="D2022" s="56" t="str">
        <f>+IF(ISERROR(VLOOKUP($B2022,Insumos!$C:$G,2,FALSE)),"",VLOOKUP($B2022,Insumos!$C:$G,2,FALSE))</f>
        <v/>
      </c>
      <c r="E2022" s="57" t="str">
        <f>+IF(ISERROR(VLOOKUP($B2022,Insumos!$C:$G,5,FALSE)),"",VLOOKUP($B2022,Insumos!$C:$G,5,FALSE))</f>
        <v/>
      </c>
      <c r="F2022" s="55" t="str">
        <f>+IF(ISERROR(VLOOKUP($B2022,Insumos!$C:$G,4,FALSE)),"",VLOOKUP($B2022,Insumos!$C:$G,4,FALSE))</f>
        <v/>
      </c>
      <c r="G2022" s="141"/>
      <c r="H2022" s="56">
        <f t="shared" si="84"/>
        <v>0</v>
      </c>
    </row>
    <row r="2023" ht="15.75" customHeight="1">
      <c r="A2023" s="42"/>
      <c r="B2023" s="140"/>
      <c r="C2023" s="41"/>
      <c r="D2023" s="44"/>
      <c r="E2023" s="45"/>
      <c r="F2023" s="41"/>
      <c r="G2023" s="67" t="s">
        <v>566</v>
      </c>
      <c r="H2023" s="68">
        <f>+SUM(H2007:H2022)</f>
        <v>317.65</v>
      </c>
    </row>
    <row r="2024" ht="15.75" customHeight="1">
      <c r="A2024" s="42"/>
      <c r="B2024" s="140"/>
      <c r="C2024" s="41"/>
      <c r="D2024" s="44"/>
      <c r="E2024" s="45"/>
      <c r="F2024" s="41"/>
      <c r="G2024" s="67" t="s">
        <v>569</v>
      </c>
      <c r="H2024" s="142">
        <f>+H2023/10</f>
        <v>31.765</v>
      </c>
    </row>
    <row r="2025" ht="15.75" customHeight="1">
      <c r="A2025" s="42"/>
      <c r="B2025" s="140"/>
      <c r="C2025" s="41"/>
      <c r="D2025" s="44"/>
      <c r="E2025" s="45"/>
      <c r="F2025" s="41"/>
      <c r="G2025" s="67" t="s">
        <v>570</v>
      </c>
      <c r="H2025" s="143">
        <f>(H2023+H2024)*1.19</f>
        <v>415.80385</v>
      </c>
    </row>
    <row r="2026" ht="15.75" customHeight="1">
      <c r="A2026" s="42"/>
      <c r="B2026" s="140"/>
      <c r="C2026" s="41"/>
      <c r="D2026" s="44"/>
      <c r="E2026" s="45"/>
      <c r="F2026" s="41"/>
      <c r="G2026" s="67" t="s">
        <v>571</v>
      </c>
      <c r="H2026" s="144">
        <f>+H2025/H2027</f>
        <v>0.4200038889</v>
      </c>
    </row>
    <row r="2027" ht="15.75" customHeight="1">
      <c r="A2027" s="42"/>
      <c r="B2027" s="140"/>
      <c r="C2027" s="41"/>
      <c r="D2027" s="44"/>
      <c r="E2027" s="45"/>
      <c r="F2027" s="41"/>
      <c r="G2027" s="67" t="s">
        <v>572</v>
      </c>
      <c r="H2027" s="145">
        <v>990.0</v>
      </c>
    </row>
    <row r="2028" ht="15.75" customHeight="1">
      <c r="B2028" s="473"/>
    </row>
    <row r="2029" ht="15.75" customHeight="1">
      <c r="A2029" s="138" t="s">
        <v>562</v>
      </c>
      <c r="B2029" s="139" t="s">
        <v>375</v>
      </c>
      <c r="C2029" s="34"/>
      <c r="D2029" s="35"/>
      <c r="E2029" s="36"/>
      <c r="F2029" s="37"/>
      <c r="G2029" s="38"/>
      <c r="H2029" s="35"/>
    </row>
    <row r="2030" ht="15.75" customHeight="1">
      <c r="A2030" s="48" t="s">
        <v>476</v>
      </c>
      <c r="B2030" s="231" t="s">
        <v>477</v>
      </c>
      <c r="C2030" s="48" t="s">
        <v>478</v>
      </c>
      <c r="D2030" s="49" t="s">
        <v>564</v>
      </c>
      <c r="E2030" s="50" t="s">
        <v>10</v>
      </c>
      <c r="F2030" s="48" t="s">
        <v>480</v>
      </c>
      <c r="G2030" s="51" t="s">
        <v>481</v>
      </c>
      <c r="H2030" s="49" t="s">
        <v>565</v>
      </c>
    </row>
    <row r="2031" ht="15.75" customHeight="1">
      <c r="A2031" s="172">
        <v>1.0</v>
      </c>
      <c r="B2031" s="233" t="s">
        <v>375</v>
      </c>
      <c r="C2031" s="173" t="str">
        <f>+IF(ISERROR(VLOOKUP($B2031,Insumos!$C:$G,3,FALSE)),"",VLOOKUP($B2031,Insumos!$C:$G,3,FALSE))</f>
        <v>PORCION</v>
      </c>
      <c r="D2031" s="56">
        <f>+IF(ISERROR(VLOOKUP($B2031,Insumos!$C:$G,2,FALSE)),"",VLOOKUP($B2031,Insumos!$C:$G,2,FALSE))</f>
        <v>17849.12</v>
      </c>
      <c r="E2031" s="57">
        <f>+IF(ISERROR(VLOOKUP($B2031,Insumos!$C:$G,5,FALSE)),"",VLOOKUP($B2031,Insumos!$C:$G,5,FALSE))</f>
        <v>45</v>
      </c>
      <c r="F2031" s="55" t="str">
        <f>+IF(ISERROR(VLOOKUP($B2031,Insumos!$C:$G,4,FALSE)),"",VLOOKUP($B2031,Insumos!$C:$G,4,FALSE))</f>
        <v>PORCION</v>
      </c>
      <c r="G2031" s="141">
        <v>1.0</v>
      </c>
      <c r="H2031" s="56">
        <f t="shared" ref="H2031:H2032" si="85">IF(ISERROR(ROUND(+D2031/E2031*G2031,2)),0,ROUND(+D2031/E2031*G2031,2))</f>
        <v>396.65</v>
      </c>
    </row>
    <row r="2032" ht="15.75" customHeight="1">
      <c r="A2032" s="172">
        <v>2.0</v>
      </c>
      <c r="B2032" s="233"/>
      <c r="C2032" s="173" t="str">
        <f>+IF(ISERROR(VLOOKUP($B2032,Insumos!$C:$G,3,FALSE)),"",VLOOKUP($B2032,Insumos!$C:$G,3,FALSE))</f>
        <v/>
      </c>
      <c r="D2032" s="56" t="str">
        <f>+IF(ISERROR(VLOOKUP($B2032,Insumos!$C:$G,2,FALSE)),"",VLOOKUP($B2032,Insumos!$C:$G,2,FALSE))</f>
        <v/>
      </c>
      <c r="E2032" s="57" t="str">
        <f>+IF(ISERROR(VLOOKUP($B2032,Insumos!$C:$G,5,FALSE)),"",VLOOKUP($B2032,Insumos!$C:$G,5,FALSE))</f>
        <v/>
      </c>
      <c r="F2032" s="55" t="str">
        <f>+IF(ISERROR(VLOOKUP($B2032,Insumos!$C:$G,4,FALSE)),"",VLOOKUP($B2032,Insumos!$C:$G,4,FALSE))</f>
        <v/>
      </c>
      <c r="G2032" s="141"/>
      <c r="H2032" s="56">
        <f t="shared" si="85"/>
        <v>0</v>
      </c>
    </row>
    <row r="2033" ht="15.75" customHeight="1">
      <c r="A2033" s="42"/>
      <c r="B2033" s="140"/>
      <c r="C2033" s="41"/>
      <c r="D2033" s="44"/>
      <c r="E2033" s="45"/>
      <c r="F2033" s="41"/>
      <c r="G2033" s="67" t="s">
        <v>566</v>
      </c>
      <c r="H2033" s="68">
        <f>+SUM(H2031:H2032)</f>
        <v>396.65</v>
      </c>
    </row>
    <row r="2034" ht="15.75" customHeight="1">
      <c r="A2034" s="42"/>
      <c r="B2034" s="140"/>
      <c r="C2034" s="41"/>
      <c r="D2034" s="44"/>
      <c r="E2034" s="45"/>
      <c r="F2034" s="41"/>
      <c r="G2034" s="67" t="s">
        <v>569</v>
      </c>
      <c r="H2034" s="142">
        <f>+H2033/10</f>
        <v>39.665</v>
      </c>
    </row>
    <row r="2035" ht="15.75" customHeight="1">
      <c r="A2035" s="42"/>
      <c r="B2035" s="140"/>
      <c r="C2035" s="41"/>
      <c r="D2035" s="44"/>
      <c r="E2035" s="45"/>
      <c r="F2035" s="41"/>
      <c r="G2035" s="67" t="s">
        <v>570</v>
      </c>
      <c r="H2035" s="143">
        <f>(H2033+H2034)*1.19</f>
        <v>519.21485</v>
      </c>
    </row>
    <row r="2036" ht="15.75" customHeight="1">
      <c r="A2036" s="42"/>
      <c r="B2036" s="140"/>
      <c r="C2036" s="41"/>
      <c r="D2036" s="44"/>
      <c r="E2036" s="45"/>
      <c r="F2036" s="41"/>
      <c r="G2036" s="67" t="s">
        <v>571</v>
      </c>
      <c r="H2036" s="144">
        <f>+H2035/H2037</f>
        <v>1.0384297</v>
      </c>
    </row>
    <row r="2037" ht="15.75" customHeight="1">
      <c r="A2037" s="42"/>
      <c r="B2037" s="140"/>
      <c r="C2037" s="41"/>
      <c r="D2037" s="44"/>
      <c r="E2037" s="45"/>
      <c r="F2037" s="41"/>
      <c r="G2037" s="67" t="s">
        <v>572</v>
      </c>
      <c r="H2037" s="145">
        <v>500.0</v>
      </c>
    </row>
    <row r="2038" ht="15.75" customHeight="1">
      <c r="B2038" s="473"/>
    </row>
    <row r="2039" ht="15.75" customHeight="1">
      <c r="A2039" s="138" t="s">
        <v>562</v>
      </c>
      <c r="B2039" s="139" t="s">
        <v>370</v>
      </c>
      <c r="C2039" s="34"/>
      <c r="D2039" s="35"/>
      <c r="E2039" s="36"/>
      <c r="F2039" s="37"/>
      <c r="G2039" s="38"/>
      <c r="H2039" s="35"/>
    </row>
    <row r="2040" ht="15.75" customHeight="1">
      <c r="A2040" s="48" t="s">
        <v>476</v>
      </c>
      <c r="B2040" s="231" t="s">
        <v>477</v>
      </c>
      <c r="C2040" s="48" t="s">
        <v>478</v>
      </c>
      <c r="D2040" s="49" t="s">
        <v>564</v>
      </c>
      <c r="E2040" s="50" t="s">
        <v>10</v>
      </c>
      <c r="F2040" s="48" t="s">
        <v>480</v>
      </c>
      <c r="G2040" s="51" t="s">
        <v>481</v>
      </c>
      <c r="H2040" s="49" t="s">
        <v>565</v>
      </c>
    </row>
    <row r="2041" ht="15.75" customHeight="1">
      <c r="A2041" s="172">
        <v>1.0</v>
      </c>
      <c r="B2041" s="233" t="s">
        <v>370</v>
      </c>
      <c r="C2041" s="173" t="str">
        <f>+IF(ISERROR(VLOOKUP($B2041,Insumos!$C:$G,3,FALSE)),"",VLOOKUP($B2041,Insumos!$C:$G,3,FALSE))</f>
        <v>PORCION</v>
      </c>
      <c r="D2041" s="56">
        <f>+IF(ISERROR(VLOOKUP($B2041,Insumos!$C:$G,2,FALSE)),"",VLOOKUP($B2041,Insumos!$C:$G,2,FALSE))</f>
        <v>1793.34</v>
      </c>
      <c r="E2041" s="57">
        <f>+IF(ISERROR(VLOOKUP($B2041,Insumos!$C:$G,5,FALSE)),"",VLOOKUP($B2041,Insumos!$C:$G,5,FALSE))</f>
        <v>4</v>
      </c>
      <c r="F2041" s="55" t="str">
        <f>+IF(ISERROR(VLOOKUP($B2041,Insumos!$C:$G,4,FALSE)),"",VLOOKUP($B2041,Insumos!$C:$G,4,FALSE))</f>
        <v>PORCION</v>
      </c>
      <c r="G2041" s="141">
        <v>1.0</v>
      </c>
      <c r="H2041" s="56">
        <f t="shared" ref="H2041:H2043" si="86">IF(ISERROR(ROUND(+D2041/E2041*G2041,2)),0,ROUND(+D2041/E2041*G2041,2))</f>
        <v>448.34</v>
      </c>
    </row>
    <row r="2042" ht="15.75" customHeight="1">
      <c r="A2042" s="172">
        <v>2.0</v>
      </c>
      <c r="B2042" s="233" t="s">
        <v>435</v>
      </c>
      <c r="C2042" s="173" t="str">
        <f>+IF(ISERROR(VLOOKUP($B2042,Insumos!$C:$G,3,FALSE)),"",VLOOKUP($B2042,Insumos!$C:$G,3,FALSE))</f>
        <v>UNIDAD</v>
      </c>
      <c r="D2042" s="56">
        <f>+IF(ISERROR(VLOOKUP($B2042,Insumos!$C:$G,2,FALSE)),"",VLOOKUP($B2042,Insumos!$C:$G,2,FALSE))</f>
        <v>93</v>
      </c>
      <c r="E2042" s="57">
        <f>+IF(ISERROR(VLOOKUP($B2042,Insumos!$C:$G,5,FALSE)),"",VLOOKUP($B2042,Insumos!$C:$G,5,FALSE))</f>
        <v>1</v>
      </c>
      <c r="F2042" s="55" t="str">
        <f>+IF(ISERROR(VLOOKUP($B2042,Insumos!$C:$G,4,FALSE)),"",VLOOKUP($B2042,Insumos!$C:$G,4,FALSE))</f>
        <v>UNIDAD</v>
      </c>
      <c r="G2042" s="141">
        <v>1.0</v>
      </c>
      <c r="H2042" s="56">
        <f t="shared" si="86"/>
        <v>93</v>
      </c>
    </row>
    <row r="2043" ht="15.75" customHeight="1">
      <c r="A2043" s="172">
        <v>3.0</v>
      </c>
      <c r="B2043" s="233" t="s">
        <v>436</v>
      </c>
      <c r="C2043" s="173" t="str">
        <f>+IF(ISERROR(VLOOKUP($B2043,Insumos!$C:$G,3,FALSE)),"",VLOOKUP($B2043,Insumos!$C:$G,3,FALSE))</f>
        <v>UNIDAD</v>
      </c>
      <c r="D2043" s="56">
        <f>+IF(ISERROR(VLOOKUP($B2043,Insumos!$C:$G,2,FALSE)),"",VLOOKUP($B2043,Insumos!$C:$G,2,FALSE))</f>
        <v>44</v>
      </c>
      <c r="E2043" s="57">
        <f>+IF(ISERROR(VLOOKUP($B2043,Insumos!$C:$G,5,FALSE)),"",VLOOKUP($B2043,Insumos!$C:$G,5,FALSE))</f>
        <v>1</v>
      </c>
      <c r="F2043" s="55" t="str">
        <f>+IF(ISERROR(VLOOKUP($B2043,Insumos!$C:$G,4,FALSE)),"",VLOOKUP($B2043,Insumos!$C:$G,4,FALSE))</f>
        <v>UNIDAD</v>
      </c>
      <c r="G2043" s="141">
        <v>1.0</v>
      </c>
      <c r="H2043" s="56">
        <f t="shared" si="86"/>
        <v>44</v>
      </c>
    </row>
    <row r="2044" ht="15.75" customHeight="1">
      <c r="A2044" s="42"/>
      <c r="B2044" s="140"/>
      <c r="C2044" s="41"/>
      <c r="D2044" s="44"/>
      <c r="E2044" s="45"/>
      <c r="F2044" s="41"/>
      <c r="G2044" s="67" t="s">
        <v>566</v>
      </c>
      <c r="H2044" s="68">
        <f>+SUM(H2041:H2043)</f>
        <v>585.34</v>
      </c>
    </row>
    <row r="2045" ht="15.75" customHeight="1">
      <c r="A2045" s="42"/>
      <c r="B2045" s="140"/>
      <c r="C2045" s="41"/>
      <c r="D2045" s="44"/>
      <c r="E2045" s="45"/>
      <c r="F2045" s="41"/>
      <c r="G2045" s="67" t="s">
        <v>569</v>
      </c>
      <c r="H2045" s="142">
        <f>+H2044/10</f>
        <v>58.534</v>
      </c>
    </row>
    <row r="2046" ht="15.75" customHeight="1">
      <c r="A2046" s="42"/>
      <c r="B2046" s="140"/>
      <c r="C2046" s="41"/>
      <c r="D2046" s="44"/>
      <c r="E2046" s="45"/>
      <c r="F2046" s="41"/>
      <c r="G2046" s="67" t="s">
        <v>570</v>
      </c>
      <c r="H2046" s="143">
        <f>(H2044+H2045)*1.19</f>
        <v>766.21006</v>
      </c>
    </row>
    <row r="2047" ht="15.75" customHeight="1">
      <c r="A2047" s="42"/>
      <c r="B2047" s="140"/>
      <c r="C2047" s="41"/>
      <c r="D2047" s="44"/>
      <c r="E2047" s="45"/>
      <c r="F2047" s="41"/>
      <c r="G2047" s="67" t="s">
        <v>571</v>
      </c>
      <c r="H2047" s="144">
        <f>+H2046/H2048</f>
        <v>0.4533787337</v>
      </c>
    </row>
    <row r="2048" ht="15.75" customHeight="1">
      <c r="A2048" s="42"/>
      <c r="B2048" s="140"/>
      <c r="C2048" s="41"/>
      <c r="D2048" s="44"/>
      <c r="E2048" s="45"/>
      <c r="F2048" s="41"/>
      <c r="G2048" s="67" t="s">
        <v>572</v>
      </c>
      <c r="H2048" s="145">
        <v>1690.0</v>
      </c>
    </row>
    <row r="2049" ht="15.75" customHeight="1">
      <c r="B2049" s="473"/>
    </row>
    <row r="2050" ht="15.75" customHeight="1">
      <c r="A2050" s="138" t="s">
        <v>562</v>
      </c>
      <c r="B2050" s="139" t="s">
        <v>1238</v>
      </c>
      <c r="C2050" s="34"/>
      <c r="D2050" s="35"/>
      <c r="E2050" s="36"/>
      <c r="F2050" s="37"/>
      <c r="G2050" s="38"/>
      <c r="H2050" s="35"/>
    </row>
    <row r="2051" ht="15.75" customHeight="1">
      <c r="A2051" s="48" t="s">
        <v>476</v>
      </c>
      <c r="B2051" s="231" t="s">
        <v>477</v>
      </c>
      <c r="C2051" s="48" t="s">
        <v>478</v>
      </c>
      <c r="D2051" s="49" t="s">
        <v>564</v>
      </c>
      <c r="E2051" s="50" t="s">
        <v>10</v>
      </c>
      <c r="F2051" s="48" t="s">
        <v>480</v>
      </c>
      <c r="G2051" s="51" t="s">
        <v>481</v>
      </c>
      <c r="H2051" s="49" t="s">
        <v>565</v>
      </c>
    </row>
    <row r="2052" ht="15.75" customHeight="1">
      <c r="A2052" s="172">
        <v>1.0</v>
      </c>
      <c r="B2052" s="233" t="s">
        <v>372</v>
      </c>
      <c r="C2052" s="173" t="str">
        <f>+IF(ISERROR(VLOOKUP($B2052,Insumos!$C:$G,3,FALSE)),"",VLOOKUP($B2052,Insumos!$C:$G,3,FALSE))</f>
        <v>PORCION</v>
      </c>
      <c r="D2052" s="56">
        <f>+IF(ISERROR(VLOOKUP($B2052,Insumos!$C:$G,2,FALSE)),"",VLOOKUP($B2052,Insumos!$C:$G,2,FALSE))</f>
        <v>376.57</v>
      </c>
      <c r="E2052" s="57">
        <f>+IF(ISERROR(VLOOKUP($B2052,Insumos!$C:$G,5,FALSE)),"",VLOOKUP($B2052,Insumos!$C:$G,5,FALSE))</f>
        <v>1</v>
      </c>
      <c r="F2052" s="55" t="str">
        <f>+IF(ISERROR(VLOOKUP($B2052,Insumos!$C:$G,4,FALSE)),"",VLOOKUP($B2052,Insumos!$C:$G,4,FALSE))</f>
        <v>PORCION</v>
      </c>
      <c r="G2052" s="141">
        <v>1.0</v>
      </c>
      <c r="H2052" s="56">
        <f t="shared" ref="H2052:H2055" si="87">IF(ISERROR(ROUND(+D2052/E2052*G2052,2)),0,ROUND(+D2052/E2052*G2052,2))</f>
        <v>376.57</v>
      </c>
    </row>
    <row r="2053" ht="15.75" customHeight="1">
      <c r="A2053" s="172">
        <v>2.0</v>
      </c>
      <c r="B2053" s="233" t="s">
        <v>435</v>
      </c>
      <c r="C2053" s="173" t="str">
        <f>+IF(ISERROR(VLOOKUP($B2053,Insumos!$C:$G,3,FALSE)),"",VLOOKUP($B2053,Insumos!$C:$G,3,FALSE))</f>
        <v>UNIDAD</v>
      </c>
      <c r="D2053" s="56">
        <f>+IF(ISERROR(VLOOKUP($B2053,Insumos!$C:$G,2,FALSE)),"",VLOOKUP($B2053,Insumos!$C:$G,2,FALSE))</f>
        <v>93</v>
      </c>
      <c r="E2053" s="57">
        <f>+IF(ISERROR(VLOOKUP($B2053,Insumos!$C:$G,5,FALSE)),"",VLOOKUP($B2053,Insumos!$C:$G,5,FALSE))</f>
        <v>1</v>
      </c>
      <c r="F2053" s="55" t="str">
        <f>+IF(ISERROR(VLOOKUP($B2053,Insumos!$C:$G,4,FALSE)),"",VLOOKUP($B2053,Insumos!$C:$G,4,FALSE))</f>
        <v>UNIDAD</v>
      </c>
      <c r="G2053" s="141">
        <v>1.0</v>
      </c>
      <c r="H2053" s="56">
        <f t="shared" si="87"/>
        <v>93</v>
      </c>
    </row>
    <row r="2054" ht="15.75" customHeight="1">
      <c r="A2054" s="172">
        <v>3.0</v>
      </c>
      <c r="B2054" s="233" t="s">
        <v>436</v>
      </c>
      <c r="C2054" s="173" t="str">
        <f>+IF(ISERROR(VLOOKUP($B2054,Insumos!$C:$G,3,FALSE)),"",VLOOKUP($B2054,Insumos!$C:$G,3,FALSE))</f>
        <v>UNIDAD</v>
      </c>
      <c r="D2054" s="56">
        <f>+IF(ISERROR(VLOOKUP($B2054,Insumos!$C:$G,2,FALSE)),"",VLOOKUP($B2054,Insumos!$C:$G,2,FALSE))</f>
        <v>44</v>
      </c>
      <c r="E2054" s="57">
        <f>+IF(ISERROR(VLOOKUP($B2054,Insumos!$C:$G,5,FALSE)),"",VLOOKUP($B2054,Insumos!$C:$G,5,FALSE))</f>
        <v>1</v>
      </c>
      <c r="F2054" s="55" t="str">
        <f>+IF(ISERROR(VLOOKUP($B2054,Insumos!$C:$G,4,FALSE)),"",VLOOKUP($B2054,Insumos!$C:$G,4,FALSE))</f>
        <v>UNIDAD</v>
      </c>
      <c r="G2054" s="141">
        <v>1.0</v>
      </c>
      <c r="H2054" s="56">
        <f t="shared" si="87"/>
        <v>44</v>
      </c>
    </row>
    <row r="2055" ht="15.75" customHeight="1">
      <c r="A2055" s="172">
        <v>4.0</v>
      </c>
      <c r="B2055" s="233" t="s">
        <v>399</v>
      </c>
      <c r="C2055" s="173" t="str">
        <f>+IF(ISERROR(VLOOKUP($B2055,Insumos!$C:$G,3,FALSE)),"",VLOOKUP($B2055,Insumos!$C:$G,3,FALSE))</f>
        <v>PORCION</v>
      </c>
      <c r="D2055" s="56">
        <f>+IF(ISERROR(VLOOKUP($B2055,Insumos!$C:$G,2,FALSE)),"",VLOOKUP($B2055,Insumos!$C:$G,2,FALSE))</f>
        <v>55.81</v>
      </c>
      <c r="E2055" s="57">
        <f>+IF(ISERROR(VLOOKUP($B2055,Insumos!$C:$G,5,FALSE)),"",VLOOKUP($B2055,Insumos!$C:$G,5,FALSE))</f>
        <v>1</v>
      </c>
      <c r="F2055" s="55" t="str">
        <f>+IF(ISERROR(VLOOKUP($B2055,Insumos!$C:$G,4,FALSE)),"",VLOOKUP($B2055,Insumos!$C:$G,4,FALSE))</f>
        <v>PORCION</v>
      </c>
      <c r="G2055" s="141">
        <v>1.0</v>
      </c>
      <c r="H2055" s="56">
        <f t="shared" si="87"/>
        <v>55.81</v>
      </c>
    </row>
    <row r="2056" ht="15.75" customHeight="1">
      <c r="A2056" s="42"/>
      <c r="B2056" s="140"/>
      <c r="C2056" s="41"/>
      <c r="D2056" s="44"/>
      <c r="E2056" s="45"/>
      <c r="F2056" s="41"/>
      <c r="G2056" s="67" t="s">
        <v>566</v>
      </c>
      <c r="H2056" s="68">
        <f>+SUM(H2052:H2055)</f>
        <v>569.38</v>
      </c>
    </row>
    <row r="2057" ht="15.75" customHeight="1">
      <c r="A2057" s="42"/>
      <c r="B2057" s="140"/>
      <c r="C2057" s="41"/>
      <c r="D2057" s="44"/>
      <c r="E2057" s="45"/>
      <c r="F2057" s="41"/>
      <c r="G2057" s="67" t="s">
        <v>569</v>
      </c>
      <c r="H2057" s="142">
        <f>+H2056/10</f>
        <v>56.938</v>
      </c>
    </row>
    <row r="2058" ht="15.75" customHeight="1">
      <c r="A2058" s="42"/>
      <c r="B2058" s="140"/>
      <c r="C2058" s="41"/>
      <c r="D2058" s="44"/>
      <c r="E2058" s="45"/>
      <c r="F2058" s="41"/>
      <c r="G2058" s="67" t="s">
        <v>570</v>
      </c>
      <c r="H2058" s="143">
        <f>(H2056+H2057)*1.19</f>
        <v>745.31842</v>
      </c>
    </row>
    <row r="2059" ht="15.75" customHeight="1">
      <c r="A2059" s="42"/>
      <c r="B2059" s="140"/>
      <c r="C2059" s="41"/>
      <c r="D2059" s="44"/>
      <c r="E2059" s="45"/>
      <c r="F2059" s="41"/>
      <c r="G2059" s="67" t="s">
        <v>571</v>
      </c>
      <c r="H2059" s="144">
        <f>+H2058/H2060</f>
        <v>0.3745318693</v>
      </c>
    </row>
    <row r="2060" ht="15.75" customHeight="1">
      <c r="A2060" s="42"/>
      <c r="B2060" s="140"/>
      <c r="C2060" s="41"/>
      <c r="D2060" s="44"/>
      <c r="E2060" s="45"/>
      <c r="F2060" s="41"/>
      <c r="G2060" s="67" t="s">
        <v>572</v>
      </c>
      <c r="H2060" s="145">
        <v>1990.0</v>
      </c>
    </row>
    <row r="2061" ht="15.75" customHeight="1">
      <c r="B2061" s="473"/>
    </row>
    <row r="2062" ht="15.75" customHeight="1">
      <c r="A2062" s="138" t="s">
        <v>562</v>
      </c>
      <c r="B2062" s="139" t="s">
        <v>1239</v>
      </c>
      <c r="C2062" s="34"/>
      <c r="D2062" s="35"/>
      <c r="E2062" s="36"/>
      <c r="F2062" s="37"/>
      <c r="G2062" s="38"/>
      <c r="H2062" s="35"/>
    </row>
    <row r="2063" ht="15.75" customHeight="1">
      <c r="A2063" s="48" t="s">
        <v>476</v>
      </c>
      <c r="B2063" s="231" t="s">
        <v>477</v>
      </c>
      <c r="C2063" s="48" t="s">
        <v>478</v>
      </c>
      <c r="D2063" s="49" t="s">
        <v>564</v>
      </c>
      <c r="E2063" s="50" t="s">
        <v>10</v>
      </c>
      <c r="F2063" s="48" t="s">
        <v>480</v>
      </c>
      <c r="G2063" s="51" t="s">
        <v>481</v>
      </c>
      <c r="H2063" s="49" t="s">
        <v>565</v>
      </c>
    </row>
    <row r="2064" ht="15.75" customHeight="1">
      <c r="A2064" s="172">
        <v>1.0</v>
      </c>
      <c r="B2064" s="233" t="s">
        <v>373</v>
      </c>
      <c r="C2064" s="173" t="str">
        <f>+IF(ISERROR(VLOOKUP($B2064,Insumos!$C:$G,3,FALSE)),"",VLOOKUP($B2064,Insumos!$C:$G,3,FALSE))</f>
        <v>PORCION</v>
      </c>
      <c r="D2064" s="56">
        <f>+IF(ISERROR(VLOOKUP($B2064,Insumos!$C:$G,2,FALSE)),"",VLOOKUP($B2064,Insumos!$C:$G,2,FALSE))</f>
        <v>909.14</v>
      </c>
      <c r="E2064" s="57">
        <f>+IF(ISERROR(VLOOKUP($B2064,Insumos!$C:$G,5,FALSE)),"",VLOOKUP($B2064,Insumos!$C:$G,5,FALSE))</f>
        <v>1</v>
      </c>
      <c r="F2064" s="55" t="str">
        <f>+IF(ISERROR(VLOOKUP($B2064,Insumos!$C:$G,4,FALSE)),"",VLOOKUP($B2064,Insumos!$C:$G,4,FALSE))</f>
        <v>PORCION</v>
      </c>
      <c r="G2064" s="141">
        <v>1.0</v>
      </c>
      <c r="H2064" s="56">
        <f t="shared" ref="H2064:H2067" si="88">IF(ISERROR(ROUND(+D2064/E2064*G2064,2)),0,ROUND(+D2064/E2064*G2064,2))</f>
        <v>909.14</v>
      </c>
    </row>
    <row r="2065" ht="15.75" customHeight="1">
      <c r="A2065" s="172">
        <v>2.0</v>
      </c>
      <c r="B2065" s="233" t="s">
        <v>435</v>
      </c>
      <c r="C2065" s="173" t="str">
        <f>+IF(ISERROR(VLOOKUP($B2065,Insumos!$C:$G,3,FALSE)),"",VLOOKUP($B2065,Insumos!$C:$G,3,FALSE))</f>
        <v>UNIDAD</v>
      </c>
      <c r="D2065" s="56">
        <f>+IF(ISERROR(VLOOKUP($B2065,Insumos!$C:$G,2,FALSE)),"",VLOOKUP($B2065,Insumos!$C:$G,2,FALSE))</f>
        <v>93</v>
      </c>
      <c r="E2065" s="57">
        <f>+IF(ISERROR(VLOOKUP($B2065,Insumos!$C:$G,5,FALSE)),"",VLOOKUP($B2065,Insumos!$C:$G,5,FALSE))</f>
        <v>1</v>
      </c>
      <c r="F2065" s="55" t="str">
        <f>+IF(ISERROR(VLOOKUP($B2065,Insumos!$C:$G,4,FALSE)),"",VLOOKUP($B2065,Insumos!$C:$G,4,FALSE))</f>
        <v>UNIDAD</v>
      </c>
      <c r="G2065" s="141">
        <v>1.0</v>
      </c>
      <c r="H2065" s="56">
        <f t="shared" si="88"/>
        <v>93</v>
      </c>
    </row>
    <row r="2066" ht="15.75" customHeight="1">
      <c r="A2066" s="172">
        <v>3.0</v>
      </c>
      <c r="B2066" s="233" t="s">
        <v>436</v>
      </c>
      <c r="C2066" s="173" t="str">
        <f>+IF(ISERROR(VLOOKUP($B2066,Insumos!$C:$G,3,FALSE)),"",VLOOKUP($B2066,Insumos!$C:$G,3,FALSE))</f>
        <v>UNIDAD</v>
      </c>
      <c r="D2066" s="56">
        <f>+IF(ISERROR(VLOOKUP($B2066,Insumos!$C:$G,2,FALSE)),"",VLOOKUP($B2066,Insumos!$C:$G,2,FALSE))</f>
        <v>44</v>
      </c>
      <c r="E2066" s="57">
        <f>+IF(ISERROR(VLOOKUP($B2066,Insumos!$C:$G,5,FALSE)),"",VLOOKUP($B2066,Insumos!$C:$G,5,FALSE))</f>
        <v>1</v>
      </c>
      <c r="F2066" s="55" t="str">
        <f>+IF(ISERROR(VLOOKUP($B2066,Insumos!$C:$G,4,FALSE)),"",VLOOKUP($B2066,Insumos!$C:$G,4,FALSE))</f>
        <v>UNIDAD</v>
      </c>
      <c r="G2066" s="141">
        <v>1.0</v>
      </c>
      <c r="H2066" s="56">
        <f t="shared" si="88"/>
        <v>44</v>
      </c>
    </row>
    <row r="2067" ht="15.75" customHeight="1">
      <c r="A2067" s="172">
        <v>4.0</v>
      </c>
      <c r="B2067" s="233" t="s">
        <v>399</v>
      </c>
      <c r="C2067" s="173" t="str">
        <f>+IF(ISERROR(VLOOKUP($B2067,Insumos!$C:$G,3,FALSE)),"",VLOOKUP($B2067,Insumos!$C:$G,3,FALSE))</f>
        <v>PORCION</v>
      </c>
      <c r="D2067" s="56">
        <f>+IF(ISERROR(VLOOKUP($B2067,Insumos!$C:$G,2,FALSE)),"",VLOOKUP($B2067,Insumos!$C:$G,2,FALSE))</f>
        <v>55.81</v>
      </c>
      <c r="E2067" s="57">
        <f>+IF(ISERROR(VLOOKUP($B2067,Insumos!$C:$G,5,FALSE)),"",VLOOKUP($B2067,Insumos!$C:$G,5,FALSE))</f>
        <v>1</v>
      </c>
      <c r="F2067" s="55" t="str">
        <f>+IF(ISERROR(VLOOKUP($B2067,Insumos!$C:$G,4,FALSE)),"",VLOOKUP($B2067,Insumos!$C:$G,4,FALSE))</f>
        <v>PORCION</v>
      </c>
      <c r="G2067" s="141">
        <v>1.0</v>
      </c>
      <c r="H2067" s="56">
        <f t="shared" si="88"/>
        <v>55.81</v>
      </c>
    </row>
    <row r="2068" ht="15.75" customHeight="1">
      <c r="A2068" s="42"/>
      <c r="B2068" s="140"/>
      <c r="C2068" s="41"/>
      <c r="D2068" s="44"/>
      <c r="E2068" s="45"/>
      <c r="F2068" s="41"/>
      <c r="G2068" s="67" t="s">
        <v>566</v>
      </c>
      <c r="H2068" s="68">
        <f>+SUM(H2064:H2067)</f>
        <v>1101.95</v>
      </c>
    </row>
    <row r="2069" ht="15.75" customHeight="1">
      <c r="A2069" s="42"/>
      <c r="B2069" s="140"/>
      <c r="C2069" s="41"/>
      <c r="D2069" s="44"/>
      <c r="E2069" s="45"/>
      <c r="F2069" s="41"/>
      <c r="G2069" s="67" t="s">
        <v>569</v>
      </c>
      <c r="H2069" s="142">
        <f>+H2068/10</f>
        <v>110.195</v>
      </c>
    </row>
    <row r="2070" ht="15.75" customHeight="1">
      <c r="A2070" s="42"/>
      <c r="B2070" s="140"/>
      <c r="C2070" s="41"/>
      <c r="D2070" s="44"/>
      <c r="E2070" s="45"/>
      <c r="F2070" s="41"/>
      <c r="G2070" s="67" t="s">
        <v>570</v>
      </c>
      <c r="H2070" s="143">
        <f>(H2068+H2069)*1.19</f>
        <v>1442.45255</v>
      </c>
    </row>
    <row r="2071" ht="15.75" customHeight="1">
      <c r="A2071" s="42"/>
      <c r="B2071" s="140"/>
      <c r="C2071" s="41"/>
      <c r="D2071" s="44"/>
      <c r="E2071" s="45"/>
      <c r="F2071" s="41"/>
      <c r="G2071" s="67" t="s">
        <v>571</v>
      </c>
      <c r="H2071" s="144">
        <f>+H2070/H2072</f>
        <v>0.482425602</v>
      </c>
    </row>
    <row r="2072" ht="15.75" customHeight="1">
      <c r="A2072" s="42"/>
      <c r="B2072" s="140"/>
      <c r="C2072" s="41"/>
      <c r="D2072" s="44"/>
      <c r="E2072" s="45"/>
      <c r="F2072" s="41"/>
      <c r="G2072" s="67" t="s">
        <v>572</v>
      </c>
      <c r="H2072" s="145">
        <v>2990.0</v>
      </c>
    </row>
    <row r="2073" ht="15.75" customHeight="1">
      <c r="B2073" s="473"/>
    </row>
    <row r="2074" ht="15.75" customHeight="1">
      <c r="A2074" s="138" t="s">
        <v>562</v>
      </c>
      <c r="B2074" s="139" t="s">
        <v>355</v>
      </c>
      <c r="C2074" s="34"/>
      <c r="D2074" s="35"/>
      <c r="E2074" s="36"/>
      <c r="F2074" s="37"/>
      <c r="G2074" s="38"/>
      <c r="H2074" s="35"/>
    </row>
    <row r="2075" ht="15.75" customHeight="1">
      <c r="A2075" s="42"/>
      <c r="B2075" s="140"/>
      <c r="C2075" s="42"/>
      <c r="D2075" s="44"/>
      <c r="E2075" s="45"/>
      <c r="F2075" s="42"/>
      <c r="G2075" s="46"/>
      <c r="H2075" s="44"/>
    </row>
    <row r="2076" ht="15.75" customHeight="1">
      <c r="A2076" s="48" t="s">
        <v>476</v>
      </c>
      <c r="B2076" s="48" t="s">
        <v>477</v>
      </c>
      <c r="C2076" s="48" t="s">
        <v>478</v>
      </c>
      <c r="D2076" s="49" t="s">
        <v>564</v>
      </c>
      <c r="E2076" s="50" t="s">
        <v>10</v>
      </c>
      <c r="F2076" s="48" t="s">
        <v>480</v>
      </c>
      <c r="G2076" s="51" t="s">
        <v>481</v>
      </c>
      <c r="H2076" s="49" t="s">
        <v>565</v>
      </c>
    </row>
    <row r="2077" ht="15.75" customHeight="1">
      <c r="A2077" s="53">
        <v>1.0</v>
      </c>
      <c r="B2077" s="153" t="s">
        <v>355</v>
      </c>
      <c r="C2077" s="55" t="str">
        <f>+IF(ISERROR(VLOOKUP($B2077,Insumos!$C:$G,3,FALSE)),"",VLOOKUP($B2077,Insumos!$C:$G,3,FALSE))</f>
        <v>UNIDAD</v>
      </c>
      <c r="D2077" s="56">
        <f>+IF(ISERROR(VLOOKUP($B2077,Insumos!$C:$G,2,FALSE)),"",VLOOKUP($B2077,Insumos!$C:$G,2,FALSE))</f>
        <v>1900</v>
      </c>
      <c r="E2077" s="57">
        <f>+IF(ISERROR(VLOOKUP($B2077,Insumos!$C:$G,5,FALSE)),"",VLOOKUP($B2077,Insumos!$C:$G,5,FALSE))</f>
        <v>1</v>
      </c>
      <c r="F2077" s="55" t="str">
        <f>+IF(ISERROR(VLOOKUP($B2077,Insumos!$C:$G,4,FALSE)),"",VLOOKUP($B2077,Insumos!$C:$G,4,FALSE))</f>
        <v>UNIDAD</v>
      </c>
      <c r="G2077" s="141">
        <v>1.0</v>
      </c>
      <c r="H2077" s="56">
        <f t="shared" ref="H2077:H2079" si="89">IF(ISERROR(ROUND(+D2077/E2077*G2077,2)),0,ROUND(+D2077/E2077*G2077,2))</f>
        <v>1900</v>
      </c>
    </row>
    <row r="2078" ht="15.75" customHeight="1">
      <c r="A2078" s="53">
        <v>2.0</v>
      </c>
      <c r="B2078" s="153"/>
      <c r="C2078" s="55" t="str">
        <f>+IF(ISERROR(VLOOKUP($B2078,Insumos!$C:$G,3,FALSE)),"",VLOOKUP($B2078,Insumos!$C:$G,3,FALSE))</f>
        <v/>
      </c>
      <c r="D2078" s="56" t="str">
        <f>+IF(ISERROR(VLOOKUP($B2078,Insumos!$C:$G,2,FALSE)),"",VLOOKUP($B2078,Insumos!$C:$G,2,FALSE))</f>
        <v/>
      </c>
      <c r="E2078" s="57" t="str">
        <f>+IF(ISERROR(VLOOKUP($B2078,Insumos!$C:$G,5,FALSE)),"",VLOOKUP($B2078,Insumos!$C:$G,5,FALSE))</f>
        <v/>
      </c>
      <c r="F2078" s="55" t="str">
        <f>+IF(ISERROR(VLOOKUP($B2078,Insumos!$C:$G,4,FALSE)),"",VLOOKUP($B2078,Insumos!$C:$G,4,FALSE))</f>
        <v/>
      </c>
      <c r="G2078" s="141"/>
      <c r="H2078" s="56">
        <f t="shared" si="89"/>
        <v>0</v>
      </c>
    </row>
    <row r="2079" ht="15.75" customHeight="1">
      <c r="A2079" s="53">
        <v>3.0</v>
      </c>
      <c r="B2079" s="153"/>
      <c r="C2079" s="55" t="str">
        <f>+IF(ISERROR(VLOOKUP($B2079,Insumos!$C:$G,3,FALSE)),"",VLOOKUP($B2079,Insumos!$C:$G,3,FALSE))</f>
        <v/>
      </c>
      <c r="D2079" s="56" t="str">
        <f>+IF(ISERROR(VLOOKUP($B2079,Insumos!$C:$G,2,FALSE)),"",VLOOKUP($B2079,Insumos!$C:$G,2,FALSE))</f>
        <v/>
      </c>
      <c r="E2079" s="57" t="str">
        <f>+IF(ISERROR(VLOOKUP($B2079,Insumos!$C:$G,5,FALSE)),"",VLOOKUP($B2079,Insumos!$C:$G,5,FALSE))</f>
        <v/>
      </c>
      <c r="F2079" s="55" t="str">
        <f>+IF(ISERROR(VLOOKUP($B2079,Insumos!$C:$G,4,FALSE)),"",VLOOKUP($B2079,Insumos!$C:$G,4,FALSE))</f>
        <v/>
      </c>
      <c r="G2079" s="141"/>
      <c r="H2079" s="56">
        <f t="shared" si="89"/>
        <v>0</v>
      </c>
    </row>
    <row r="2080" ht="15.75" customHeight="1">
      <c r="A2080" s="42"/>
      <c r="B2080" s="140"/>
      <c r="C2080" s="41"/>
      <c r="D2080" s="44"/>
      <c r="E2080" s="45"/>
      <c r="F2080" s="41"/>
      <c r="G2080" s="67" t="s">
        <v>566</v>
      </c>
      <c r="H2080" s="68">
        <f>+SUM(H2077:H2079)</f>
        <v>1900</v>
      </c>
    </row>
    <row r="2081" ht="15.75" customHeight="1">
      <c r="A2081" s="42"/>
      <c r="B2081" s="140"/>
      <c r="C2081" s="41"/>
      <c r="D2081" s="44"/>
      <c r="E2081" s="45"/>
      <c r="F2081" s="41"/>
      <c r="G2081" s="67" t="s">
        <v>569</v>
      </c>
      <c r="H2081" s="142"/>
    </row>
    <row r="2082" ht="15.75" customHeight="1">
      <c r="A2082" s="42"/>
      <c r="B2082" s="140"/>
      <c r="C2082" s="41"/>
      <c r="D2082" s="44"/>
      <c r="E2082" s="45"/>
      <c r="F2082" s="41"/>
      <c r="G2082" s="67" t="s">
        <v>570</v>
      </c>
      <c r="H2082" s="143">
        <f>(H2080+H2081)*1.19</f>
        <v>2261</v>
      </c>
    </row>
    <row r="2083" ht="15.75" customHeight="1">
      <c r="A2083" s="42"/>
      <c r="B2083" s="140"/>
      <c r="C2083" s="41"/>
      <c r="D2083" s="44"/>
      <c r="E2083" s="45"/>
      <c r="F2083" s="41"/>
      <c r="G2083" s="67" t="s">
        <v>571</v>
      </c>
      <c r="H2083" s="144">
        <f>+H2082/H2084</f>
        <v>0.3774624374</v>
      </c>
    </row>
    <row r="2084" ht="15.75" customHeight="1">
      <c r="A2084" s="42"/>
      <c r="B2084" s="140"/>
      <c r="C2084" s="41"/>
      <c r="D2084" s="44"/>
      <c r="E2084" s="45"/>
      <c r="F2084" s="41"/>
      <c r="G2084" s="67" t="s">
        <v>572</v>
      </c>
      <c r="H2084" s="145">
        <v>5990.0</v>
      </c>
    </row>
    <row r="2085" ht="15.75" customHeight="1">
      <c r="A2085" s="138" t="s">
        <v>562</v>
      </c>
      <c r="B2085" s="139" t="s">
        <v>354</v>
      </c>
      <c r="C2085" s="34"/>
      <c r="D2085" s="35"/>
      <c r="E2085" s="36"/>
      <c r="F2085" s="37"/>
      <c r="G2085" s="38"/>
      <c r="H2085" s="35"/>
    </row>
    <row r="2086" ht="15.75" customHeight="1">
      <c r="A2086" s="42"/>
      <c r="B2086" s="140"/>
      <c r="C2086" s="42"/>
      <c r="D2086" s="44"/>
      <c r="E2086" s="45"/>
      <c r="F2086" s="42"/>
      <c r="G2086" s="46"/>
      <c r="H2086" s="44"/>
    </row>
    <row r="2087" ht="15.75" customHeight="1">
      <c r="A2087" s="48" t="s">
        <v>476</v>
      </c>
      <c r="B2087" s="48" t="s">
        <v>477</v>
      </c>
      <c r="C2087" s="48" t="s">
        <v>478</v>
      </c>
      <c r="D2087" s="49" t="s">
        <v>564</v>
      </c>
      <c r="E2087" s="50" t="s">
        <v>10</v>
      </c>
      <c r="F2087" s="48" t="s">
        <v>480</v>
      </c>
      <c r="G2087" s="51" t="s">
        <v>481</v>
      </c>
      <c r="H2087" s="49" t="s">
        <v>565</v>
      </c>
    </row>
    <row r="2088" ht="15.75" customHeight="1">
      <c r="A2088" s="53">
        <v>1.0</v>
      </c>
      <c r="B2088" s="153" t="s">
        <v>354</v>
      </c>
      <c r="C2088" s="55" t="str">
        <f>+IF(ISERROR(VLOOKUP($B2088,Insumos!$C:$G,3,FALSE)),"",VLOOKUP($B2088,Insumos!$C:$G,3,FALSE))</f>
        <v>UNIDAD</v>
      </c>
      <c r="D2088" s="56">
        <f>+IF(ISERROR(VLOOKUP($B2088,Insumos!$C:$G,2,FALSE)),"",VLOOKUP($B2088,Insumos!$C:$G,2,FALSE))</f>
        <v>2300</v>
      </c>
      <c r="E2088" s="57">
        <f>+IF(ISERROR(VLOOKUP($B2088,Insumos!$C:$G,5,FALSE)),"",VLOOKUP($B2088,Insumos!$C:$G,5,FALSE))</f>
        <v>1</v>
      </c>
      <c r="F2088" s="55" t="str">
        <f>+IF(ISERROR(VLOOKUP($B2088,Insumos!$C:$G,4,FALSE)),"",VLOOKUP($B2088,Insumos!$C:$G,4,FALSE))</f>
        <v>UNIDAD</v>
      </c>
      <c r="G2088" s="141">
        <v>1.0</v>
      </c>
      <c r="H2088" s="56">
        <f t="shared" ref="H2088:H2090" si="90">IF(ISERROR(ROUND(+D2088/E2088*G2088,2)),0,ROUND(+D2088/E2088*G2088,2))</f>
        <v>2300</v>
      </c>
    </row>
    <row r="2089" ht="15.75" customHeight="1">
      <c r="A2089" s="53">
        <v>2.0</v>
      </c>
      <c r="B2089" s="153"/>
      <c r="C2089" s="55" t="str">
        <f>+IF(ISERROR(VLOOKUP($B2089,Insumos!$C:$G,3,FALSE)),"",VLOOKUP($B2089,Insumos!$C:$G,3,FALSE))</f>
        <v/>
      </c>
      <c r="D2089" s="56" t="str">
        <f>+IF(ISERROR(VLOOKUP($B2089,Insumos!$C:$G,2,FALSE)),"",VLOOKUP($B2089,Insumos!$C:$G,2,FALSE))</f>
        <v/>
      </c>
      <c r="E2089" s="57" t="str">
        <f>+IF(ISERROR(VLOOKUP($B2089,Insumos!$C:$G,5,FALSE)),"",VLOOKUP($B2089,Insumos!$C:$G,5,FALSE))</f>
        <v/>
      </c>
      <c r="F2089" s="55" t="str">
        <f>+IF(ISERROR(VLOOKUP($B2089,Insumos!$C:$G,4,FALSE)),"",VLOOKUP($B2089,Insumos!$C:$G,4,FALSE))</f>
        <v/>
      </c>
      <c r="G2089" s="141"/>
      <c r="H2089" s="56">
        <f t="shared" si="90"/>
        <v>0</v>
      </c>
    </row>
    <row r="2090" ht="15.75" customHeight="1">
      <c r="A2090" s="53">
        <v>3.0</v>
      </c>
      <c r="B2090" s="153"/>
      <c r="C2090" s="55" t="str">
        <f>+IF(ISERROR(VLOOKUP($B2090,Insumos!$C:$G,3,FALSE)),"",VLOOKUP($B2090,Insumos!$C:$G,3,FALSE))</f>
        <v/>
      </c>
      <c r="D2090" s="56" t="str">
        <f>+IF(ISERROR(VLOOKUP($B2090,Insumos!$C:$G,2,FALSE)),"",VLOOKUP($B2090,Insumos!$C:$G,2,FALSE))</f>
        <v/>
      </c>
      <c r="E2090" s="57" t="str">
        <f>+IF(ISERROR(VLOOKUP($B2090,Insumos!$C:$G,5,FALSE)),"",VLOOKUP($B2090,Insumos!$C:$G,5,FALSE))</f>
        <v/>
      </c>
      <c r="F2090" s="55" t="str">
        <f>+IF(ISERROR(VLOOKUP($B2090,Insumos!$C:$G,4,FALSE)),"",VLOOKUP($B2090,Insumos!$C:$G,4,FALSE))</f>
        <v/>
      </c>
      <c r="G2090" s="141"/>
      <c r="H2090" s="56">
        <f t="shared" si="90"/>
        <v>0</v>
      </c>
    </row>
    <row r="2091" ht="15.75" customHeight="1">
      <c r="A2091" s="42"/>
      <c r="B2091" s="140"/>
      <c r="C2091" s="41"/>
      <c r="D2091" s="44"/>
      <c r="E2091" s="45"/>
      <c r="F2091" s="41"/>
      <c r="G2091" s="67" t="s">
        <v>566</v>
      </c>
      <c r="H2091" s="68">
        <f>+SUM(H2088:H2090)</f>
        <v>2300</v>
      </c>
    </row>
    <row r="2092" ht="15.75" customHeight="1">
      <c r="A2092" s="42"/>
      <c r="B2092" s="140"/>
      <c r="C2092" s="41"/>
      <c r="D2092" s="44"/>
      <c r="E2092" s="45"/>
      <c r="F2092" s="41"/>
      <c r="G2092" s="67" t="s">
        <v>569</v>
      </c>
      <c r="H2092" s="142"/>
    </row>
    <row r="2093" ht="15.75" customHeight="1">
      <c r="A2093" s="42"/>
      <c r="B2093" s="140"/>
      <c r="C2093" s="41"/>
      <c r="D2093" s="44"/>
      <c r="E2093" s="45"/>
      <c r="F2093" s="41"/>
      <c r="G2093" s="67" t="s">
        <v>570</v>
      </c>
      <c r="H2093" s="143">
        <f>(H2091+H2092)*1.19</f>
        <v>2737</v>
      </c>
    </row>
    <row r="2094" ht="15.75" customHeight="1">
      <c r="A2094" s="42"/>
      <c r="B2094" s="140"/>
      <c r="C2094" s="41"/>
      <c r="D2094" s="44"/>
      <c r="E2094" s="45"/>
      <c r="F2094" s="41"/>
      <c r="G2094" s="67" t="s">
        <v>571</v>
      </c>
      <c r="H2094" s="144">
        <f>+H2093/H2095</f>
        <v>0.3915593705</v>
      </c>
    </row>
    <row r="2095" ht="15.75" customHeight="1">
      <c r="A2095" s="42"/>
      <c r="B2095" s="140"/>
      <c r="C2095" s="41"/>
      <c r="D2095" s="44"/>
      <c r="E2095" s="45"/>
      <c r="F2095" s="41"/>
      <c r="G2095" s="67" t="s">
        <v>572</v>
      </c>
      <c r="H2095" s="145">
        <v>6990.0</v>
      </c>
    </row>
    <row r="2096" ht="15.75" customHeight="1">
      <c r="A2096" s="138" t="s">
        <v>562</v>
      </c>
      <c r="B2096" s="139" t="s">
        <v>740</v>
      </c>
      <c r="C2096" s="34"/>
      <c r="D2096" s="35"/>
      <c r="E2096" s="36"/>
      <c r="F2096" s="37"/>
      <c r="G2096" s="38"/>
      <c r="H2096" s="35"/>
    </row>
    <row r="2097" ht="15.75" customHeight="1">
      <c r="A2097" s="42"/>
      <c r="B2097" s="140"/>
      <c r="C2097" s="42"/>
      <c r="D2097" s="44"/>
      <c r="E2097" s="45"/>
      <c r="F2097" s="42"/>
      <c r="G2097" s="46"/>
      <c r="H2097" s="44"/>
    </row>
    <row r="2098" ht="15.75" customHeight="1">
      <c r="A2098" s="48" t="s">
        <v>476</v>
      </c>
      <c r="B2098" s="48" t="s">
        <v>477</v>
      </c>
      <c r="C2098" s="48" t="s">
        <v>478</v>
      </c>
      <c r="D2098" s="49" t="s">
        <v>564</v>
      </c>
      <c r="E2098" s="50" t="s">
        <v>10</v>
      </c>
      <c r="F2098" s="48" t="s">
        <v>480</v>
      </c>
      <c r="G2098" s="51" t="s">
        <v>481</v>
      </c>
      <c r="H2098" s="49" t="s">
        <v>565</v>
      </c>
    </row>
    <row r="2099" ht="15.75" customHeight="1">
      <c r="A2099" s="53">
        <v>1.0</v>
      </c>
      <c r="B2099" s="153" t="s">
        <v>351</v>
      </c>
      <c r="C2099" s="55" t="str">
        <f>+IF(ISERROR(VLOOKUP($B2099,Insumos!$C:$G,3,FALSE)),"",VLOOKUP($B2099,Insumos!$C:$G,3,FALSE))</f>
        <v>BOTELLA</v>
      </c>
      <c r="D2099" s="56">
        <f>+IF(ISERROR(VLOOKUP($B2099,Insumos!$C:$G,2,FALSE)),"",VLOOKUP($B2099,Insumos!$C:$G,2,FALSE))</f>
        <v>342.85</v>
      </c>
      <c r="E2099" s="57">
        <f>+IF(ISERROR(VLOOKUP($B2099,Insumos!$C:$G,5,FALSE)),"",VLOOKUP($B2099,Insumos!$C:$G,5,FALSE))</f>
        <v>1</v>
      </c>
      <c r="F2099" s="55" t="str">
        <f>+IF(ISERROR(VLOOKUP($B2099,Insumos!$C:$G,4,FALSE)),"",VLOOKUP($B2099,Insumos!$C:$G,4,FALSE))</f>
        <v>BOTELLA</v>
      </c>
      <c r="G2099" s="141">
        <v>1.0</v>
      </c>
      <c r="H2099" s="56">
        <f t="shared" ref="H2099:H2103" si="91">IF(ISERROR(ROUND(+D2099/E2099*G2099,2)),0,ROUND(+D2099/E2099*G2099,2))</f>
        <v>342.85</v>
      </c>
    </row>
    <row r="2100" ht="15.75" customHeight="1">
      <c r="A2100" s="53">
        <v>2.0</v>
      </c>
      <c r="B2100" s="153" t="s">
        <v>352</v>
      </c>
      <c r="C2100" s="55" t="str">
        <f>+IF(ISERROR(VLOOKUP($B2100,Insumos!$C:$G,3,FALSE)),"",VLOOKUP($B2100,Insumos!$C:$G,3,FALSE))</f>
        <v>BOTELLA</v>
      </c>
      <c r="D2100" s="56">
        <f>+IF(ISERROR(VLOOKUP($B2100,Insumos!$C:$G,2,FALSE)),"",VLOOKUP($B2100,Insumos!$C:$G,2,FALSE))</f>
        <v>342.85</v>
      </c>
      <c r="E2100" s="57">
        <f>+IF(ISERROR(VLOOKUP($B2100,Insumos!$C:$G,5,FALSE)),"",VLOOKUP($B2100,Insumos!$C:$G,5,FALSE))</f>
        <v>1</v>
      </c>
      <c r="F2100" s="55" t="str">
        <f>+IF(ISERROR(VLOOKUP($B2100,Insumos!$C:$G,4,FALSE)),"",VLOOKUP($B2100,Insumos!$C:$G,4,FALSE))</f>
        <v>BOTELLA</v>
      </c>
      <c r="G2100" s="141"/>
      <c r="H2100" s="56">
        <f t="shared" si="91"/>
        <v>0</v>
      </c>
    </row>
    <row r="2101" ht="15.75" customHeight="1">
      <c r="A2101" s="53">
        <v>3.0</v>
      </c>
      <c r="B2101" s="153"/>
      <c r="C2101" s="55" t="str">
        <f>+IF(ISERROR(VLOOKUP($B2101,Insumos!$C:$G,3,FALSE)),"",VLOOKUP($B2101,Insumos!$C:$G,3,FALSE))</f>
        <v/>
      </c>
      <c r="D2101" s="56" t="str">
        <f>+IF(ISERROR(VLOOKUP($B2101,Insumos!$C:$G,2,FALSE)),"",VLOOKUP($B2101,Insumos!$C:$G,2,FALSE))</f>
        <v/>
      </c>
      <c r="E2101" s="57" t="str">
        <f>+IF(ISERROR(VLOOKUP($B2101,Insumos!$C:$G,5,FALSE)),"",VLOOKUP($B2101,Insumos!$C:$G,5,FALSE))</f>
        <v/>
      </c>
      <c r="F2101" s="55" t="str">
        <f>+IF(ISERROR(VLOOKUP($B2101,Insumos!$C:$G,4,FALSE)),"",VLOOKUP($B2101,Insumos!$C:$G,4,FALSE))</f>
        <v/>
      </c>
      <c r="G2101" s="141"/>
      <c r="H2101" s="56">
        <f t="shared" si="91"/>
        <v>0</v>
      </c>
    </row>
    <row r="2102" ht="15.75" customHeight="1">
      <c r="A2102" s="53">
        <v>4.0</v>
      </c>
      <c r="B2102" s="153"/>
      <c r="C2102" s="55" t="str">
        <f>+IF(ISERROR(VLOOKUP($B2102,Insumos!$C:$G,3,FALSE)),"",VLOOKUP($B2102,Insumos!$C:$G,3,FALSE))</f>
        <v/>
      </c>
      <c r="D2102" s="56" t="str">
        <f>+IF(ISERROR(VLOOKUP($B2102,Insumos!$C:$G,2,FALSE)),"",VLOOKUP($B2102,Insumos!$C:$G,2,FALSE))</f>
        <v/>
      </c>
      <c r="E2102" s="57" t="str">
        <f>+IF(ISERROR(VLOOKUP($B2102,Insumos!$C:$G,5,FALSE)),"",VLOOKUP($B2102,Insumos!$C:$G,5,FALSE))</f>
        <v/>
      </c>
      <c r="F2102" s="55" t="str">
        <f>+IF(ISERROR(VLOOKUP($B2102,Insumos!$C:$G,4,FALSE)),"",VLOOKUP($B2102,Insumos!$C:$G,4,FALSE))</f>
        <v/>
      </c>
      <c r="G2102" s="141"/>
      <c r="H2102" s="56">
        <f t="shared" si="91"/>
        <v>0</v>
      </c>
    </row>
    <row r="2103" ht="15.75" customHeight="1">
      <c r="A2103" s="53">
        <v>5.0</v>
      </c>
      <c r="B2103" s="153"/>
      <c r="C2103" s="55" t="str">
        <f>+IF(ISERROR(VLOOKUP($B2103,Insumos!$C:$G,3,FALSE)),"",VLOOKUP($B2103,Insumos!$C:$G,3,FALSE))</f>
        <v/>
      </c>
      <c r="D2103" s="56" t="str">
        <f>+IF(ISERROR(VLOOKUP($B2103,Insumos!$C:$G,2,FALSE)),"",VLOOKUP($B2103,Insumos!$C:$G,2,FALSE))</f>
        <v/>
      </c>
      <c r="E2103" s="57" t="str">
        <f>+IF(ISERROR(VLOOKUP($B2103,Insumos!$C:$G,5,FALSE)),"",VLOOKUP($B2103,Insumos!$C:$G,5,FALSE))</f>
        <v/>
      </c>
      <c r="F2103" s="55" t="str">
        <f>+IF(ISERROR(VLOOKUP($B2103,Insumos!$C:$G,4,FALSE)),"",VLOOKUP($B2103,Insumos!$C:$G,4,FALSE))</f>
        <v/>
      </c>
      <c r="G2103" s="141"/>
      <c r="H2103" s="56">
        <f t="shared" si="91"/>
        <v>0</v>
      </c>
    </row>
    <row r="2104" ht="15.75" customHeight="1">
      <c r="A2104" s="42"/>
      <c r="B2104" s="140"/>
      <c r="C2104" s="41"/>
      <c r="D2104" s="44"/>
      <c r="E2104" s="45"/>
      <c r="F2104" s="41"/>
      <c r="G2104" s="67" t="s">
        <v>566</v>
      </c>
      <c r="H2104" s="68">
        <f>+SUM(H2099:H2103)</f>
        <v>342.85</v>
      </c>
    </row>
    <row r="2105" ht="15.75" customHeight="1">
      <c r="A2105" s="42"/>
      <c r="B2105" s="140"/>
      <c r="C2105" s="41"/>
      <c r="D2105" s="44"/>
      <c r="E2105" s="45"/>
      <c r="F2105" s="41"/>
      <c r="G2105" s="67" t="s">
        <v>569</v>
      </c>
      <c r="H2105" s="142"/>
    </row>
    <row r="2106" ht="15.75" customHeight="1">
      <c r="A2106" s="42"/>
      <c r="B2106" s="140"/>
      <c r="C2106" s="41"/>
      <c r="D2106" s="44"/>
      <c r="E2106" s="45"/>
      <c r="F2106" s="41"/>
      <c r="G2106" s="67" t="s">
        <v>570</v>
      </c>
      <c r="H2106" s="143">
        <f>(H2104+H2105)*1.19</f>
        <v>407.9915</v>
      </c>
    </row>
    <row r="2107" ht="15.75" customHeight="1">
      <c r="A2107" s="42"/>
      <c r="B2107" s="140"/>
      <c r="C2107" s="41"/>
      <c r="D2107" s="44"/>
      <c r="E2107" s="45"/>
      <c r="F2107" s="41"/>
      <c r="G2107" s="67" t="s">
        <v>571</v>
      </c>
      <c r="H2107" s="144">
        <f>+H2106/H2108</f>
        <v>0.2719943333</v>
      </c>
    </row>
    <row r="2108" ht="15.75" customHeight="1">
      <c r="A2108" s="42"/>
      <c r="B2108" s="140"/>
      <c r="C2108" s="41"/>
      <c r="D2108" s="44"/>
      <c r="E2108" s="45"/>
      <c r="F2108" s="41"/>
      <c r="G2108" s="67" t="s">
        <v>572</v>
      </c>
      <c r="H2108" s="145">
        <v>1500.0</v>
      </c>
    </row>
  </sheetData>
  <dataValidations>
    <dataValidation type="list" allowBlank="1" showErrorMessage="1" sqref="G109 G134 G161 G187 G224:G225 G251 G320:G326 G346:G354 G356 G371:G377 G401:G407">
      <formula1>Articulo</formula1>
    </dataValidation>
  </dataValidations>
  <printOptions/>
  <pageMargins bottom="0.75" footer="0.0" header="0.0" left="0.7" right="0.7" top="0.75"/>
  <pageSetup paperSize="9"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21.57"/>
    <col customWidth="1" min="3" max="3" width="1.71"/>
    <col customWidth="1" min="4" max="4" width="10.86"/>
    <col customWidth="1" min="5" max="5" width="7.86"/>
    <col customWidth="1" min="6" max="6" width="7.57"/>
    <col customWidth="1" min="7" max="7" width="6.86"/>
    <col customWidth="1" min="8" max="8" width="9.71"/>
    <col customWidth="1" min="9" max="9" width="8.86"/>
    <col customWidth="1" min="10" max="10" width="8.29"/>
    <col customWidth="1" min="11" max="11" width="7.14"/>
    <col customWidth="1" min="12" max="12" width="8.29"/>
    <col customWidth="1" min="13" max="13" width="8.71"/>
    <col customWidth="1" min="14" max="14" width="8.43"/>
    <col customWidth="1" min="15" max="15" width="7.57"/>
    <col customWidth="1" min="16" max="16" width="8.86"/>
    <col customWidth="1" min="17" max="26" width="10.71"/>
  </cols>
  <sheetData>
    <row r="1" ht="77.25" customHeight="1">
      <c r="A1" s="487" t="s">
        <v>795</v>
      </c>
      <c r="B1" s="488" t="s">
        <v>796</v>
      </c>
      <c r="C1" s="489" t="s">
        <v>797</v>
      </c>
      <c r="D1" s="490" t="s">
        <v>798</v>
      </c>
      <c r="E1" s="490" t="s">
        <v>799</v>
      </c>
      <c r="F1" s="490" t="s">
        <v>800</v>
      </c>
      <c r="G1" s="490" t="s">
        <v>801</v>
      </c>
      <c r="H1" s="490" t="s">
        <v>802</v>
      </c>
      <c r="I1" s="490" t="s">
        <v>803</v>
      </c>
      <c r="J1" s="490" t="s">
        <v>804</v>
      </c>
      <c r="K1" s="491" t="s">
        <v>805</v>
      </c>
      <c r="L1" s="491" t="s">
        <v>806</v>
      </c>
      <c r="M1" s="491" t="s">
        <v>1240</v>
      </c>
      <c r="N1" s="490" t="s">
        <v>808</v>
      </c>
      <c r="O1" s="490" t="s">
        <v>809</v>
      </c>
      <c r="P1" s="492" t="s">
        <v>1099</v>
      </c>
    </row>
    <row r="2" ht="12.0" customHeight="1">
      <c r="A2" s="493" t="s">
        <v>1149</v>
      </c>
      <c r="B2" s="494" t="s">
        <v>1241</v>
      </c>
      <c r="C2" s="495" t="s">
        <v>1242</v>
      </c>
      <c r="D2" s="496">
        <v>13990.0</v>
      </c>
      <c r="E2" s="497">
        <f t="shared" ref="E2:E46" si="1">(P2/D2)</f>
        <v>0.3037188771</v>
      </c>
      <c r="F2" s="498">
        <v>13990.0</v>
      </c>
      <c r="G2" s="497">
        <f t="shared" ref="G2:G46" si="2">(P2/F2)</f>
        <v>0.3037188771</v>
      </c>
      <c r="H2" s="498">
        <v>13990.0</v>
      </c>
      <c r="I2" s="497">
        <f t="shared" ref="I2:I46" si="3">(P2/H2)</f>
        <v>0.3037188771</v>
      </c>
      <c r="J2" s="498">
        <v>13990.0</v>
      </c>
      <c r="K2" s="497">
        <f t="shared" ref="K2:K46" si="4">(P2/J2)</f>
        <v>0.3037188771</v>
      </c>
      <c r="L2" s="498">
        <v>13990.0</v>
      </c>
      <c r="M2" s="497">
        <f t="shared" ref="M2:M46" si="5">(P2/L2)</f>
        <v>0.3037188771</v>
      </c>
      <c r="N2" s="498">
        <v>13990.0</v>
      </c>
      <c r="O2" s="499">
        <f t="shared" ref="O2:O46" si="6">(P2/N2)</f>
        <v>0.3037188771</v>
      </c>
      <c r="P2" s="500">
        <f>+MILANONA!H546</f>
        <v>4249.02709</v>
      </c>
    </row>
    <row r="3" ht="12.0" customHeight="1">
      <c r="A3" s="253"/>
      <c r="B3" s="501" t="s">
        <v>1243</v>
      </c>
      <c r="C3" s="502" t="s">
        <v>1244</v>
      </c>
      <c r="D3" s="503">
        <v>13990.0</v>
      </c>
      <c r="E3" s="504">
        <f t="shared" si="1"/>
        <v>0.2828319528</v>
      </c>
      <c r="F3" s="505">
        <v>13990.0</v>
      </c>
      <c r="G3" s="504">
        <f t="shared" si="2"/>
        <v>0.2828319528</v>
      </c>
      <c r="H3" s="505">
        <v>13990.0</v>
      </c>
      <c r="I3" s="504">
        <f t="shared" si="3"/>
        <v>0.2828319528</v>
      </c>
      <c r="J3" s="505">
        <v>13990.0</v>
      </c>
      <c r="K3" s="504">
        <f t="shared" si="4"/>
        <v>0.2828319528</v>
      </c>
      <c r="L3" s="505">
        <v>13990.0</v>
      </c>
      <c r="M3" s="504">
        <f t="shared" si="5"/>
        <v>0.2828319528</v>
      </c>
      <c r="N3" s="505">
        <v>13990.0</v>
      </c>
      <c r="O3" s="506">
        <f t="shared" si="6"/>
        <v>0.2828319528</v>
      </c>
      <c r="P3" s="500">
        <f>+MILANONA!H119</f>
        <v>3956.81902</v>
      </c>
    </row>
    <row r="4" ht="12.0" customHeight="1">
      <c r="A4" s="253"/>
      <c r="B4" s="501" t="s">
        <v>1245</v>
      </c>
      <c r="C4" s="502" t="s">
        <v>1246</v>
      </c>
      <c r="D4" s="503">
        <v>14990.0</v>
      </c>
      <c r="E4" s="504">
        <f t="shared" si="1"/>
        <v>0.2820864436</v>
      </c>
      <c r="F4" s="505">
        <v>14990.0</v>
      </c>
      <c r="G4" s="504">
        <f t="shared" si="2"/>
        <v>0.2820864436</v>
      </c>
      <c r="H4" s="505">
        <v>14990.0</v>
      </c>
      <c r="I4" s="504">
        <f t="shared" si="3"/>
        <v>0.2820864436</v>
      </c>
      <c r="J4" s="505">
        <v>14990.0</v>
      </c>
      <c r="K4" s="504">
        <f t="shared" si="4"/>
        <v>0.2820864436</v>
      </c>
      <c r="L4" s="505">
        <v>14990.0</v>
      </c>
      <c r="M4" s="504">
        <f t="shared" si="5"/>
        <v>0.2820864436</v>
      </c>
      <c r="N4" s="505">
        <v>14990.0</v>
      </c>
      <c r="O4" s="506">
        <f t="shared" si="6"/>
        <v>0.2820864436</v>
      </c>
      <c r="P4" s="500">
        <f>+MILANONA!H1317</f>
        <v>4228.47579</v>
      </c>
    </row>
    <row r="5" ht="12.0" customHeight="1">
      <c r="A5" s="253"/>
      <c r="B5" s="501" t="s">
        <v>1247</v>
      </c>
      <c r="C5" s="502" t="s">
        <v>1248</v>
      </c>
      <c r="D5" s="503">
        <v>13990.0</v>
      </c>
      <c r="E5" s="504">
        <f t="shared" si="1"/>
        <v>0.2795243653</v>
      </c>
      <c r="F5" s="505">
        <v>13990.0</v>
      </c>
      <c r="G5" s="504">
        <f t="shared" si="2"/>
        <v>0.2795243653</v>
      </c>
      <c r="H5" s="507">
        <v>13990.0</v>
      </c>
      <c r="I5" s="504">
        <f t="shared" si="3"/>
        <v>0.2795243653</v>
      </c>
      <c r="J5" s="505">
        <v>13990.0</v>
      </c>
      <c r="K5" s="504">
        <f t="shared" si="4"/>
        <v>0.2795243653</v>
      </c>
      <c r="L5" s="505">
        <v>13990.0</v>
      </c>
      <c r="M5" s="504">
        <f t="shared" si="5"/>
        <v>0.2795243653</v>
      </c>
      <c r="N5" s="505">
        <v>13990.0</v>
      </c>
      <c r="O5" s="506">
        <f t="shared" si="6"/>
        <v>0.2795243653</v>
      </c>
      <c r="P5" s="500">
        <f>+MILANONA!H1225</f>
        <v>3910.54587</v>
      </c>
    </row>
    <row r="6" ht="12.0" customHeight="1">
      <c r="A6" s="253"/>
      <c r="B6" s="508" t="s">
        <v>1249</v>
      </c>
      <c r="C6" s="509" t="s">
        <v>1250</v>
      </c>
      <c r="D6" s="503">
        <v>14990.0</v>
      </c>
      <c r="E6" s="504">
        <f t="shared" si="1"/>
        <v>0.2989873015</v>
      </c>
      <c r="F6" s="505">
        <v>14990.0</v>
      </c>
      <c r="G6" s="504">
        <f t="shared" si="2"/>
        <v>0.2989873015</v>
      </c>
      <c r="H6" s="507">
        <v>14990.0</v>
      </c>
      <c r="I6" s="504">
        <f t="shared" si="3"/>
        <v>0.2989873015</v>
      </c>
      <c r="J6" s="505">
        <v>14990.0</v>
      </c>
      <c r="K6" s="504">
        <f t="shared" si="4"/>
        <v>0.2989873015</v>
      </c>
      <c r="L6" s="505">
        <v>14990.0</v>
      </c>
      <c r="M6" s="504">
        <f t="shared" si="5"/>
        <v>0.2989873015</v>
      </c>
      <c r="N6" s="505">
        <v>14990.0</v>
      </c>
      <c r="O6" s="506">
        <f t="shared" si="6"/>
        <v>0.2989873015</v>
      </c>
      <c r="P6" s="500">
        <f>+MILANONA!H228</f>
        <v>4481.81965</v>
      </c>
    </row>
    <row r="7" ht="12.0" customHeight="1">
      <c r="A7" s="253"/>
      <c r="B7" s="501" t="s">
        <v>1251</v>
      </c>
      <c r="C7" s="502" t="s">
        <v>1252</v>
      </c>
      <c r="D7" s="503">
        <v>13990.0</v>
      </c>
      <c r="E7" s="504">
        <f t="shared" si="1"/>
        <v>0.2675113195</v>
      </c>
      <c r="F7" s="505">
        <v>13990.0</v>
      </c>
      <c r="G7" s="504">
        <f t="shared" si="2"/>
        <v>0.2675113195</v>
      </c>
      <c r="H7" s="510">
        <v>9793.0</v>
      </c>
      <c r="I7" s="504">
        <f t="shared" si="3"/>
        <v>0.3821590279</v>
      </c>
      <c r="J7" s="505">
        <v>13990.0</v>
      </c>
      <c r="K7" s="504">
        <f t="shared" si="4"/>
        <v>0.2675113195</v>
      </c>
      <c r="L7" s="505">
        <v>13990.0</v>
      </c>
      <c r="M7" s="504">
        <f t="shared" si="5"/>
        <v>0.2675113195</v>
      </c>
      <c r="N7" s="505">
        <v>13990.0</v>
      </c>
      <c r="O7" s="506">
        <f t="shared" si="6"/>
        <v>0.2675113195</v>
      </c>
      <c r="P7" s="500">
        <f>+MILANONA!H20</f>
        <v>3742.48336</v>
      </c>
    </row>
    <row r="8" ht="12.0" customHeight="1">
      <c r="A8" s="253"/>
      <c r="B8" s="501" t="s">
        <v>1253</v>
      </c>
      <c r="C8" s="502" t="s">
        <v>1254</v>
      </c>
      <c r="D8" s="503">
        <v>13990.0</v>
      </c>
      <c r="E8" s="504">
        <f t="shared" si="1"/>
        <v>0.2811243581</v>
      </c>
      <c r="F8" s="505">
        <v>13990.0</v>
      </c>
      <c r="G8" s="504">
        <f t="shared" si="2"/>
        <v>0.2811243581</v>
      </c>
      <c r="H8" s="507">
        <v>13990.0</v>
      </c>
      <c r="I8" s="504">
        <f t="shared" si="3"/>
        <v>0.2811243581</v>
      </c>
      <c r="J8" s="505">
        <v>13990.0</v>
      </c>
      <c r="K8" s="504">
        <f t="shared" si="4"/>
        <v>0.2811243581</v>
      </c>
      <c r="L8" s="505">
        <v>13990.0</v>
      </c>
      <c r="M8" s="504">
        <f t="shared" si="5"/>
        <v>0.2811243581</v>
      </c>
      <c r="N8" s="505">
        <v>13990.0</v>
      </c>
      <c r="O8" s="506">
        <f t="shared" si="6"/>
        <v>0.2811243581</v>
      </c>
      <c r="P8" s="500">
        <f>+MILANONA!H939</f>
        <v>3932.92977</v>
      </c>
    </row>
    <row r="9" ht="12.0" customHeight="1">
      <c r="A9" s="253"/>
      <c r="B9" s="501" t="s">
        <v>1255</v>
      </c>
      <c r="C9" s="502" t="s">
        <v>1256</v>
      </c>
      <c r="D9" s="503">
        <v>13990.0</v>
      </c>
      <c r="E9" s="504">
        <f t="shared" si="1"/>
        <v>0.2919696898</v>
      </c>
      <c r="F9" s="505">
        <v>13990.0</v>
      </c>
      <c r="G9" s="504">
        <f t="shared" si="2"/>
        <v>0.2919696898</v>
      </c>
      <c r="H9" s="507">
        <v>13990.0</v>
      </c>
      <c r="I9" s="504">
        <f t="shared" si="3"/>
        <v>0.2919696898</v>
      </c>
      <c r="J9" s="505">
        <v>13990.0</v>
      </c>
      <c r="K9" s="504">
        <f t="shared" si="4"/>
        <v>0.2919696898</v>
      </c>
      <c r="L9" s="505">
        <v>13990.0</v>
      </c>
      <c r="M9" s="504">
        <f t="shared" si="5"/>
        <v>0.2919696898</v>
      </c>
      <c r="N9" s="505">
        <v>13990.0</v>
      </c>
      <c r="O9" s="506">
        <f t="shared" si="6"/>
        <v>0.2919696898</v>
      </c>
      <c r="P9" s="500">
        <f>+MILANONA!H747</f>
        <v>4084.65596</v>
      </c>
    </row>
    <row r="10" ht="12.0" customHeight="1">
      <c r="A10" s="253"/>
      <c r="B10" s="501" t="s">
        <v>1257</v>
      </c>
      <c r="C10" s="502" t="s">
        <v>1258</v>
      </c>
      <c r="D10" s="503">
        <v>13990.0</v>
      </c>
      <c r="E10" s="504">
        <f t="shared" si="1"/>
        <v>0.2750659056</v>
      </c>
      <c r="F10" s="505">
        <v>13990.0</v>
      </c>
      <c r="G10" s="504">
        <f t="shared" si="2"/>
        <v>0.2750659056</v>
      </c>
      <c r="H10" s="510">
        <v>9793.0</v>
      </c>
      <c r="I10" s="504">
        <f t="shared" si="3"/>
        <v>0.3929512938</v>
      </c>
      <c r="J10" s="505">
        <v>13990.0</v>
      </c>
      <c r="K10" s="504">
        <f t="shared" si="4"/>
        <v>0.2750659056</v>
      </c>
      <c r="L10" s="505">
        <v>13990.0</v>
      </c>
      <c r="M10" s="504">
        <f t="shared" si="5"/>
        <v>0.2750659056</v>
      </c>
      <c r="N10" s="505">
        <v>13990.0</v>
      </c>
      <c r="O10" s="506">
        <f t="shared" si="6"/>
        <v>0.2750659056</v>
      </c>
      <c r="P10" s="500">
        <f>+MILANONA!H442</f>
        <v>3848.17202</v>
      </c>
    </row>
    <row r="11" ht="12.0" customHeight="1">
      <c r="A11" s="253"/>
      <c r="B11" s="501" t="s">
        <v>1259</v>
      </c>
      <c r="C11" s="502" t="s">
        <v>1260</v>
      </c>
      <c r="D11" s="503">
        <v>13990.0</v>
      </c>
      <c r="E11" s="504">
        <f t="shared" si="1"/>
        <v>0.2966555168</v>
      </c>
      <c r="F11" s="505">
        <v>13990.0</v>
      </c>
      <c r="G11" s="504">
        <f t="shared" si="2"/>
        <v>0.2966555168</v>
      </c>
      <c r="H11" s="507">
        <v>13990.0</v>
      </c>
      <c r="I11" s="504">
        <f t="shared" si="3"/>
        <v>0.2966555168</v>
      </c>
      <c r="J11" s="505">
        <v>13990.0</v>
      </c>
      <c r="K11" s="504">
        <f t="shared" si="4"/>
        <v>0.2966555168</v>
      </c>
      <c r="L11" s="505">
        <v>13990.0</v>
      </c>
      <c r="M11" s="504">
        <f t="shared" si="5"/>
        <v>0.2966555168</v>
      </c>
      <c r="N11" s="505">
        <v>13990.0</v>
      </c>
      <c r="O11" s="506">
        <f t="shared" si="6"/>
        <v>0.2966555168</v>
      </c>
      <c r="P11" s="500">
        <f>+MILANONA!H335</f>
        <v>4150.21068</v>
      </c>
    </row>
    <row r="12" ht="12.0" customHeight="1">
      <c r="A12" s="253"/>
      <c r="B12" s="501" t="s">
        <v>1261</v>
      </c>
      <c r="C12" s="502" t="s">
        <v>1262</v>
      </c>
      <c r="D12" s="503">
        <v>13990.0</v>
      </c>
      <c r="E12" s="504">
        <f t="shared" si="1"/>
        <v>0.309276747</v>
      </c>
      <c r="F12" s="505">
        <v>13990.0</v>
      </c>
      <c r="G12" s="504">
        <f t="shared" si="2"/>
        <v>0.309276747</v>
      </c>
      <c r="H12" s="507">
        <v>13990.0</v>
      </c>
      <c r="I12" s="504">
        <f t="shared" si="3"/>
        <v>0.309276747</v>
      </c>
      <c r="J12" s="505">
        <v>13990.0</v>
      </c>
      <c r="K12" s="504">
        <f t="shared" si="4"/>
        <v>0.309276747</v>
      </c>
      <c r="L12" s="505">
        <v>13990.0</v>
      </c>
      <c r="M12" s="504">
        <f t="shared" si="5"/>
        <v>0.309276747</v>
      </c>
      <c r="N12" s="505">
        <v>13990.0</v>
      </c>
      <c r="O12" s="506">
        <f t="shared" si="6"/>
        <v>0.309276747</v>
      </c>
      <c r="P12" s="500">
        <f>+MILANONA!H648</f>
        <v>4326.78169</v>
      </c>
    </row>
    <row r="13" ht="12.0" customHeight="1">
      <c r="A13" s="253"/>
      <c r="B13" s="501" t="s">
        <v>1263</v>
      </c>
      <c r="C13" s="502" t="s">
        <v>1264</v>
      </c>
      <c r="D13" s="503">
        <v>13990.0</v>
      </c>
      <c r="E13" s="504">
        <f t="shared" si="1"/>
        <v>0.3074297377</v>
      </c>
      <c r="F13" s="505">
        <v>13990.0</v>
      </c>
      <c r="G13" s="504">
        <f t="shared" si="2"/>
        <v>0.3074297377</v>
      </c>
      <c r="H13" s="507">
        <v>13990.0</v>
      </c>
      <c r="I13" s="504">
        <f t="shared" si="3"/>
        <v>0.3074297377</v>
      </c>
      <c r="J13" s="505">
        <v>13990.0</v>
      </c>
      <c r="K13" s="504">
        <f t="shared" si="4"/>
        <v>0.3074297377</v>
      </c>
      <c r="L13" s="505">
        <v>13990.0</v>
      </c>
      <c r="M13" s="504">
        <f t="shared" si="5"/>
        <v>0.3074297377</v>
      </c>
      <c r="N13" s="505">
        <v>13990.0</v>
      </c>
      <c r="O13" s="506">
        <f t="shared" si="6"/>
        <v>0.3074297377</v>
      </c>
      <c r="P13" s="500">
        <f>+MILANONA!H1032</f>
        <v>4300.94203</v>
      </c>
    </row>
    <row r="14" ht="12.0" customHeight="1">
      <c r="A14" s="253"/>
      <c r="B14" s="501" t="s">
        <v>1265</v>
      </c>
      <c r="C14" s="502" t="s">
        <v>1266</v>
      </c>
      <c r="D14" s="503">
        <v>13990.0</v>
      </c>
      <c r="E14" s="504">
        <f t="shared" si="1"/>
        <v>0.3001511737</v>
      </c>
      <c r="F14" s="505">
        <v>13990.0</v>
      </c>
      <c r="G14" s="504">
        <f t="shared" si="2"/>
        <v>0.3001511737</v>
      </c>
      <c r="H14" s="507">
        <v>13990.0</v>
      </c>
      <c r="I14" s="504">
        <f t="shared" si="3"/>
        <v>0.3001511737</v>
      </c>
      <c r="J14" s="505">
        <v>13990.0</v>
      </c>
      <c r="K14" s="504">
        <f t="shared" si="4"/>
        <v>0.3001511737</v>
      </c>
      <c r="L14" s="505">
        <v>13990.0</v>
      </c>
      <c r="M14" s="504">
        <f t="shared" si="5"/>
        <v>0.3001511737</v>
      </c>
      <c r="N14" s="505">
        <v>13990.0</v>
      </c>
      <c r="O14" s="506">
        <f t="shared" si="6"/>
        <v>0.3001511737</v>
      </c>
      <c r="P14" s="500">
        <f>+MILANONA!H846</f>
        <v>4199.11492</v>
      </c>
    </row>
    <row r="15" ht="12.0" customHeight="1">
      <c r="A15" s="264"/>
      <c r="B15" s="501" t="s">
        <v>1267</v>
      </c>
      <c r="C15" s="502" t="s">
        <v>1268</v>
      </c>
      <c r="D15" s="511">
        <v>13990.0</v>
      </c>
      <c r="E15" s="512">
        <f t="shared" si="1"/>
        <v>0.2938559971</v>
      </c>
      <c r="F15" s="513">
        <v>13990.0</v>
      </c>
      <c r="G15" s="512">
        <f t="shared" si="2"/>
        <v>0.2938559971</v>
      </c>
      <c r="H15" s="514">
        <v>13990.0</v>
      </c>
      <c r="I15" s="512">
        <f t="shared" si="3"/>
        <v>0.2938559971</v>
      </c>
      <c r="J15" s="513">
        <v>13990.0</v>
      </c>
      <c r="K15" s="512">
        <f t="shared" si="4"/>
        <v>0.2938559971</v>
      </c>
      <c r="L15" s="513">
        <v>13990.0</v>
      </c>
      <c r="M15" s="512">
        <f t="shared" si="5"/>
        <v>0.2938559971</v>
      </c>
      <c r="N15" s="513">
        <v>13990.0</v>
      </c>
      <c r="O15" s="515">
        <f t="shared" si="6"/>
        <v>0.2938559971</v>
      </c>
      <c r="P15" s="500">
        <f>+MILANONA!H1128</f>
        <v>4111.0454</v>
      </c>
    </row>
    <row r="16" ht="12.0" customHeight="1">
      <c r="A16" s="493" t="s">
        <v>1269</v>
      </c>
      <c r="B16" s="516" t="s">
        <v>1270</v>
      </c>
      <c r="C16" s="517" t="s">
        <v>1271</v>
      </c>
      <c r="D16" s="518">
        <v>9990.0</v>
      </c>
      <c r="E16" s="497">
        <f t="shared" si="1"/>
        <v>0.1917167427</v>
      </c>
      <c r="F16" s="519">
        <v>9990.0</v>
      </c>
      <c r="G16" s="497">
        <f t="shared" si="2"/>
        <v>0.1917167427</v>
      </c>
      <c r="H16" s="519">
        <v>9990.0</v>
      </c>
      <c r="I16" s="497">
        <f t="shared" si="3"/>
        <v>0.1917167427</v>
      </c>
      <c r="J16" s="519">
        <v>9990.0</v>
      </c>
      <c r="K16" s="497">
        <f t="shared" si="4"/>
        <v>0.1917167427</v>
      </c>
      <c r="L16" s="519">
        <v>9990.0</v>
      </c>
      <c r="M16" s="497">
        <f t="shared" si="5"/>
        <v>0.1917167427</v>
      </c>
      <c r="N16" s="519">
        <v>9990.0</v>
      </c>
      <c r="O16" s="499">
        <f t="shared" si="6"/>
        <v>0.1917167427</v>
      </c>
      <c r="P16" s="500">
        <f>+MILANONA!H1413</f>
        <v>1915.25026</v>
      </c>
    </row>
    <row r="17" ht="12.0" customHeight="1">
      <c r="A17" s="264"/>
      <c r="B17" s="520" t="s">
        <v>1272</v>
      </c>
      <c r="C17" s="521" t="s">
        <v>1273</v>
      </c>
      <c r="D17" s="522">
        <v>9990.0</v>
      </c>
      <c r="E17" s="512">
        <f t="shared" si="1"/>
        <v>0.2576502472</v>
      </c>
      <c r="F17" s="514">
        <v>9990.0</v>
      </c>
      <c r="G17" s="512">
        <f t="shared" si="2"/>
        <v>0.2576502472</v>
      </c>
      <c r="H17" s="514">
        <v>9990.0</v>
      </c>
      <c r="I17" s="512">
        <f t="shared" si="3"/>
        <v>0.2576502472</v>
      </c>
      <c r="J17" s="514">
        <v>9990.0</v>
      </c>
      <c r="K17" s="512">
        <f t="shared" si="4"/>
        <v>0.2576502472</v>
      </c>
      <c r="L17" s="514">
        <v>9990.0</v>
      </c>
      <c r="M17" s="512">
        <f t="shared" si="5"/>
        <v>0.2576502472</v>
      </c>
      <c r="N17" s="514">
        <v>9990.0</v>
      </c>
      <c r="O17" s="515">
        <f t="shared" si="6"/>
        <v>0.2576502472</v>
      </c>
      <c r="P17" s="500">
        <f>+MILANONA!H1503</f>
        <v>2573.92597</v>
      </c>
    </row>
    <row r="18" ht="12.0" customHeight="1">
      <c r="A18" s="493" t="s">
        <v>1214</v>
      </c>
      <c r="B18" s="523" t="s">
        <v>1274</v>
      </c>
      <c r="C18" s="524" t="s">
        <v>1275</v>
      </c>
      <c r="D18" s="525">
        <v>13990.0</v>
      </c>
      <c r="E18" s="497">
        <f t="shared" si="1"/>
        <v>0.3476166926</v>
      </c>
      <c r="F18" s="526">
        <v>13990.0</v>
      </c>
      <c r="G18" s="497">
        <f t="shared" si="2"/>
        <v>0.3476166926</v>
      </c>
      <c r="H18" s="526">
        <v>13990.0</v>
      </c>
      <c r="I18" s="497">
        <f t="shared" si="3"/>
        <v>0.3476166926</v>
      </c>
      <c r="J18" s="526">
        <v>13990.0</v>
      </c>
      <c r="K18" s="497">
        <f t="shared" si="4"/>
        <v>0.3476166926</v>
      </c>
      <c r="L18" s="526">
        <v>13990.0</v>
      </c>
      <c r="M18" s="497">
        <f t="shared" si="5"/>
        <v>0.3476166926</v>
      </c>
      <c r="N18" s="526">
        <v>13990.0</v>
      </c>
      <c r="O18" s="499">
        <f t="shared" si="6"/>
        <v>0.3476166926</v>
      </c>
      <c r="P18" s="500">
        <f>+MILANONA!H1593</f>
        <v>4863.15753</v>
      </c>
    </row>
    <row r="19" ht="12.0" customHeight="1">
      <c r="A19" s="253"/>
      <c r="B19" s="501" t="s">
        <v>1276</v>
      </c>
      <c r="C19" s="527" t="s">
        <v>1277</v>
      </c>
      <c r="D19" s="528">
        <v>13990.0</v>
      </c>
      <c r="E19" s="504">
        <f t="shared" si="1"/>
        <v>0.3585761758</v>
      </c>
      <c r="F19" s="529">
        <v>13990.0</v>
      </c>
      <c r="G19" s="504">
        <f t="shared" si="2"/>
        <v>0.3585761758</v>
      </c>
      <c r="H19" s="529">
        <v>13990.0</v>
      </c>
      <c r="I19" s="504">
        <f t="shared" si="3"/>
        <v>0.3585761758</v>
      </c>
      <c r="J19" s="529">
        <v>13990.0</v>
      </c>
      <c r="K19" s="504">
        <f t="shared" si="4"/>
        <v>0.3585761758</v>
      </c>
      <c r="L19" s="529">
        <v>13990.0</v>
      </c>
      <c r="M19" s="504">
        <f t="shared" si="5"/>
        <v>0.3585761758</v>
      </c>
      <c r="N19" s="529">
        <v>13990.0</v>
      </c>
      <c r="O19" s="506">
        <f t="shared" si="6"/>
        <v>0.3585761758</v>
      </c>
      <c r="P19" s="500">
        <f>+MILANONA!H1694</f>
        <v>5016.4807</v>
      </c>
    </row>
    <row r="20" ht="12.0" customHeight="1">
      <c r="A20" s="264"/>
      <c r="B20" s="508" t="s">
        <v>1278</v>
      </c>
      <c r="C20" s="527" t="s">
        <v>1279</v>
      </c>
      <c r="D20" s="530">
        <v>13990.0</v>
      </c>
      <c r="E20" s="531">
        <f t="shared" si="1"/>
        <v>0.3101029421</v>
      </c>
      <c r="F20" s="532">
        <v>13990.0</v>
      </c>
      <c r="G20" s="531">
        <f t="shared" si="2"/>
        <v>0.3101029421</v>
      </c>
      <c r="H20" s="532">
        <v>13990.0</v>
      </c>
      <c r="I20" s="531">
        <f t="shared" si="3"/>
        <v>0.3101029421</v>
      </c>
      <c r="J20" s="532">
        <v>13990.0</v>
      </c>
      <c r="K20" s="531">
        <f t="shared" si="4"/>
        <v>0.3101029421</v>
      </c>
      <c r="L20" s="532">
        <v>13990.0</v>
      </c>
      <c r="M20" s="531">
        <f t="shared" si="5"/>
        <v>0.3101029421</v>
      </c>
      <c r="N20" s="532">
        <v>13990.0</v>
      </c>
      <c r="O20" s="533">
        <f t="shared" si="6"/>
        <v>0.3101029421</v>
      </c>
      <c r="P20" s="500">
        <f>+MILANONA!H1810</f>
        <v>4338.34016</v>
      </c>
    </row>
    <row r="21" ht="12.0" customHeight="1">
      <c r="A21" s="493" t="s">
        <v>1280</v>
      </c>
      <c r="B21" s="523" t="s">
        <v>375</v>
      </c>
      <c r="C21" s="534"/>
      <c r="D21" s="535">
        <v>500.0</v>
      </c>
      <c r="E21" s="536">
        <f t="shared" si="1"/>
        <v>1.0384297</v>
      </c>
      <c r="F21" s="537">
        <v>500.0</v>
      </c>
      <c r="G21" s="536">
        <f t="shared" si="2"/>
        <v>1.0384297</v>
      </c>
      <c r="H21" s="537">
        <v>500.0</v>
      </c>
      <c r="I21" s="536">
        <f t="shared" si="3"/>
        <v>1.0384297</v>
      </c>
      <c r="J21" s="537">
        <v>500.0</v>
      </c>
      <c r="K21" s="536">
        <f t="shared" si="4"/>
        <v>1.0384297</v>
      </c>
      <c r="L21" s="537">
        <v>500.0</v>
      </c>
      <c r="M21" s="536">
        <f t="shared" si="5"/>
        <v>1.0384297</v>
      </c>
      <c r="N21" s="537">
        <v>500.0</v>
      </c>
      <c r="O21" s="538">
        <f t="shared" si="6"/>
        <v>1.0384297</v>
      </c>
      <c r="P21" s="500">
        <f>+MILANONA!H2035</f>
        <v>519.21485</v>
      </c>
    </row>
    <row r="22" ht="12.0" customHeight="1">
      <c r="A22" s="253"/>
      <c r="B22" s="539" t="s">
        <v>370</v>
      </c>
      <c r="C22" s="534"/>
      <c r="D22" s="528">
        <v>1690.0</v>
      </c>
      <c r="E22" s="540">
        <f t="shared" si="1"/>
        <v>0.4533787337</v>
      </c>
      <c r="F22" s="529">
        <v>1690.0</v>
      </c>
      <c r="G22" s="540">
        <f t="shared" si="2"/>
        <v>0.4533787337</v>
      </c>
      <c r="H22" s="529">
        <v>1690.0</v>
      </c>
      <c r="I22" s="540">
        <f t="shared" si="3"/>
        <v>0.4533787337</v>
      </c>
      <c r="J22" s="529">
        <v>1690.0</v>
      </c>
      <c r="K22" s="540">
        <f t="shared" si="4"/>
        <v>0.4533787337</v>
      </c>
      <c r="L22" s="529">
        <v>1690.0</v>
      </c>
      <c r="M22" s="540">
        <f t="shared" si="5"/>
        <v>0.4533787337</v>
      </c>
      <c r="N22" s="529">
        <v>1690.0</v>
      </c>
      <c r="O22" s="541">
        <f t="shared" si="6"/>
        <v>0.4533787337</v>
      </c>
      <c r="P22" s="500">
        <f>+MILANONA!H2046</f>
        <v>766.21006</v>
      </c>
    </row>
    <row r="23" ht="12.0" customHeight="1">
      <c r="A23" s="253"/>
      <c r="B23" s="539" t="s">
        <v>1238</v>
      </c>
      <c r="C23" s="534"/>
      <c r="D23" s="528">
        <v>1990.0</v>
      </c>
      <c r="E23" s="504">
        <f t="shared" si="1"/>
        <v>0.3745318693</v>
      </c>
      <c r="F23" s="529">
        <v>1990.0</v>
      </c>
      <c r="G23" s="504">
        <f t="shared" si="2"/>
        <v>0.3745318693</v>
      </c>
      <c r="H23" s="529">
        <v>1990.0</v>
      </c>
      <c r="I23" s="504">
        <f t="shared" si="3"/>
        <v>0.3745318693</v>
      </c>
      <c r="J23" s="529">
        <v>1990.0</v>
      </c>
      <c r="K23" s="504">
        <f t="shared" si="4"/>
        <v>0.3745318693</v>
      </c>
      <c r="L23" s="529">
        <v>1990.0</v>
      </c>
      <c r="M23" s="504">
        <f t="shared" si="5"/>
        <v>0.3745318693</v>
      </c>
      <c r="N23" s="529">
        <v>1990.0</v>
      </c>
      <c r="O23" s="506">
        <f t="shared" si="6"/>
        <v>0.3745318693</v>
      </c>
      <c r="P23" s="500">
        <f>+MILANONA!H2058</f>
        <v>745.31842</v>
      </c>
    </row>
    <row r="24" ht="12.0" customHeight="1">
      <c r="A24" s="264"/>
      <c r="B24" s="542" t="s">
        <v>1239</v>
      </c>
      <c r="C24" s="534"/>
      <c r="D24" s="530">
        <v>2990.0</v>
      </c>
      <c r="E24" s="543">
        <f t="shared" si="1"/>
        <v>0.482425602</v>
      </c>
      <c r="F24" s="532">
        <v>2990.0</v>
      </c>
      <c r="G24" s="543">
        <f t="shared" si="2"/>
        <v>0.482425602</v>
      </c>
      <c r="H24" s="532">
        <v>2990.0</v>
      </c>
      <c r="I24" s="543">
        <f t="shared" si="3"/>
        <v>0.482425602</v>
      </c>
      <c r="J24" s="532">
        <v>2990.0</v>
      </c>
      <c r="K24" s="543">
        <f t="shared" si="4"/>
        <v>0.482425602</v>
      </c>
      <c r="L24" s="532">
        <v>2990.0</v>
      </c>
      <c r="M24" s="543">
        <f t="shared" si="5"/>
        <v>0.482425602</v>
      </c>
      <c r="N24" s="532">
        <v>2990.0</v>
      </c>
      <c r="O24" s="544">
        <f t="shared" si="6"/>
        <v>0.482425602</v>
      </c>
      <c r="P24" s="500">
        <f>+MILANONA!H2070</f>
        <v>1442.45255</v>
      </c>
    </row>
    <row r="25" ht="12.0" customHeight="1">
      <c r="A25" s="545" t="s">
        <v>1281</v>
      </c>
      <c r="B25" s="546" t="s">
        <v>1046</v>
      </c>
      <c r="C25" s="547" t="s">
        <v>1047</v>
      </c>
      <c r="D25" s="548">
        <v>6900.0</v>
      </c>
      <c r="E25" s="536">
        <f t="shared" si="1"/>
        <v>0.4311594203</v>
      </c>
      <c r="F25" s="549">
        <v>6900.0</v>
      </c>
      <c r="G25" s="536">
        <f t="shared" si="2"/>
        <v>0.4311594203</v>
      </c>
      <c r="H25" s="549">
        <v>6900.0</v>
      </c>
      <c r="I25" s="536">
        <f t="shared" si="3"/>
        <v>0.4311594203</v>
      </c>
      <c r="J25" s="549">
        <v>6900.0</v>
      </c>
      <c r="K25" s="536">
        <f t="shared" si="4"/>
        <v>0.4311594203</v>
      </c>
      <c r="L25" s="549">
        <v>6900.0</v>
      </c>
      <c r="M25" s="536">
        <f t="shared" si="5"/>
        <v>0.4311594203</v>
      </c>
      <c r="N25" s="550">
        <v>5990.0</v>
      </c>
      <c r="O25" s="538">
        <f t="shared" si="6"/>
        <v>0.4966611018</v>
      </c>
      <c r="P25" s="500">
        <f>+MILANONA!H1909</f>
        <v>2975</v>
      </c>
    </row>
    <row r="26" ht="12.0" customHeight="1">
      <c r="A26" s="253"/>
      <c r="B26" s="551" t="s">
        <v>741</v>
      </c>
      <c r="C26" s="552" t="s">
        <v>1048</v>
      </c>
      <c r="D26" s="503">
        <v>6990.0</v>
      </c>
      <c r="E26" s="540">
        <f t="shared" si="1"/>
        <v>0.4256080114</v>
      </c>
      <c r="F26" s="505">
        <v>6990.0</v>
      </c>
      <c r="G26" s="540">
        <f t="shared" si="2"/>
        <v>0.4256080114</v>
      </c>
      <c r="H26" s="505">
        <v>6990.0</v>
      </c>
      <c r="I26" s="540">
        <f t="shared" si="3"/>
        <v>0.4256080114</v>
      </c>
      <c r="J26" s="505">
        <v>6990.0</v>
      </c>
      <c r="K26" s="540">
        <f t="shared" si="4"/>
        <v>0.4256080114</v>
      </c>
      <c r="L26" s="505">
        <v>6990.0</v>
      </c>
      <c r="M26" s="540">
        <f t="shared" si="5"/>
        <v>0.4256080114</v>
      </c>
      <c r="N26" s="505">
        <v>6900.0</v>
      </c>
      <c r="O26" s="541">
        <f t="shared" si="6"/>
        <v>0.4311594203</v>
      </c>
      <c r="P26" s="500">
        <f>+MILANONA!H1909</f>
        <v>2975</v>
      </c>
    </row>
    <row r="27" ht="12.0" customHeight="1">
      <c r="A27" s="253"/>
      <c r="B27" s="553" t="s">
        <v>355</v>
      </c>
      <c r="C27" s="554" t="s">
        <v>1049</v>
      </c>
      <c r="D27" s="503">
        <v>5990.0</v>
      </c>
      <c r="E27" s="504">
        <f t="shared" si="1"/>
        <v>0.3774624374</v>
      </c>
      <c r="F27" s="505">
        <v>5990.0</v>
      </c>
      <c r="G27" s="504">
        <f t="shared" si="2"/>
        <v>0.3774624374</v>
      </c>
      <c r="H27" s="505">
        <v>5990.0</v>
      </c>
      <c r="I27" s="504">
        <f t="shared" si="3"/>
        <v>0.3774624374</v>
      </c>
      <c r="J27" s="505">
        <v>5990.0</v>
      </c>
      <c r="K27" s="504">
        <f t="shared" si="4"/>
        <v>0.3774624374</v>
      </c>
      <c r="L27" s="505">
        <v>5990.0</v>
      </c>
      <c r="M27" s="504">
        <f t="shared" si="5"/>
        <v>0.3774624374</v>
      </c>
      <c r="N27" s="505">
        <v>6990.0</v>
      </c>
      <c r="O27" s="506">
        <f t="shared" si="6"/>
        <v>0.3234620887</v>
      </c>
      <c r="P27" s="500">
        <f>+MILANONA!H2082</f>
        <v>2261</v>
      </c>
    </row>
    <row r="28" ht="12.0" customHeight="1">
      <c r="A28" s="264"/>
      <c r="B28" s="555" t="s">
        <v>354</v>
      </c>
      <c r="C28" s="556" t="s">
        <v>1050</v>
      </c>
      <c r="D28" s="511">
        <v>6990.0</v>
      </c>
      <c r="E28" s="512">
        <f t="shared" si="1"/>
        <v>0.3915593705</v>
      </c>
      <c r="F28" s="513">
        <v>6990.0</v>
      </c>
      <c r="G28" s="512">
        <f t="shared" si="2"/>
        <v>0.3915593705</v>
      </c>
      <c r="H28" s="513">
        <v>6990.0</v>
      </c>
      <c r="I28" s="512">
        <f t="shared" si="3"/>
        <v>0.3915593705</v>
      </c>
      <c r="J28" s="513">
        <v>6990.0</v>
      </c>
      <c r="K28" s="512">
        <f t="shared" si="4"/>
        <v>0.3915593705</v>
      </c>
      <c r="L28" s="513">
        <v>6990.0</v>
      </c>
      <c r="M28" s="512">
        <f t="shared" si="5"/>
        <v>0.3915593705</v>
      </c>
      <c r="N28" s="513">
        <v>6990.0</v>
      </c>
      <c r="O28" s="515">
        <f t="shared" si="6"/>
        <v>0.3915593705</v>
      </c>
      <c r="P28" s="500">
        <f>+MILANONA!H2093</f>
        <v>2737</v>
      </c>
    </row>
    <row r="29" ht="12.0" customHeight="1">
      <c r="A29" s="545" t="s">
        <v>329</v>
      </c>
      <c r="B29" s="546" t="s">
        <v>342</v>
      </c>
      <c r="C29" s="547"/>
      <c r="D29" s="496">
        <v>3200.0</v>
      </c>
      <c r="E29" s="557">
        <f t="shared" si="1"/>
        <v>0.484997125</v>
      </c>
      <c r="F29" s="498">
        <v>3200.0</v>
      </c>
      <c r="G29" s="557">
        <f t="shared" si="2"/>
        <v>0.484997125</v>
      </c>
      <c r="H29" s="498">
        <v>3200.0</v>
      </c>
      <c r="I29" s="557">
        <f t="shared" si="3"/>
        <v>0.484997125</v>
      </c>
      <c r="J29" s="498">
        <v>3200.0</v>
      </c>
      <c r="K29" s="557">
        <f t="shared" si="4"/>
        <v>0.484997125</v>
      </c>
      <c r="L29" s="498">
        <v>3200.0</v>
      </c>
      <c r="M29" s="557">
        <f t="shared" si="5"/>
        <v>0.484997125</v>
      </c>
      <c r="N29" s="498">
        <v>3200.0</v>
      </c>
      <c r="O29" s="558">
        <f t="shared" si="6"/>
        <v>0.484997125</v>
      </c>
      <c r="P29" s="500">
        <f>+MILANONA!H1943</f>
        <v>1551.9908</v>
      </c>
    </row>
    <row r="30" ht="12.0" customHeight="1">
      <c r="A30" s="253"/>
      <c r="B30" s="553" t="s">
        <v>343</v>
      </c>
      <c r="C30" s="554"/>
      <c r="D30" s="503">
        <v>3200.0</v>
      </c>
      <c r="E30" s="540">
        <f t="shared" si="1"/>
        <v>0.4849996875</v>
      </c>
      <c r="F30" s="505">
        <v>3200.0</v>
      </c>
      <c r="G30" s="540">
        <f t="shared" si="2"/>
        <v>0.4849996875</v>
      </c>
      <c r="H30" s="505">
        <v>3200.0</v>
      </c>
      <c r="I30" s="540">
        <f t="shared" si="3"/>
        <v>0.4849996875</v>
      </c>
      <c r="J30" s="505">
        <v>3200.0</v>
      </c>
      <c r="K30" s="540">
        <f t="shared" si="4"/>
        <v>0.4849996875</v>
      </c>
      <c r="L30" s="505">
        <v>3200.0</v>
      </c>
      <c r="M30" s="540">
        <f t="shared" si="5"/>
        <v>0.4849996875</v>
      </c>
      <c r="N30" s="505">
        <v>3200.0</v>
      </c>
      <c r="O30" s="541">
        <f t="shared" si="6"/>
        <v>0.4849996875</v>
      </c>
      <c r="P30" s="500">
        <f>+MILANONA!H1925</f>
        <v>1551.999</v>
      </c>
    </row>
    <row r="31" ht="12.0" customHeight="1">
      <c r="A31" s="253"/>
      <c r="B31" s="553" t="s">
        <v>330</v>
      </c>
      <c r="C31" s="554"/>
      <c r="D31" s="503">
        <v>3200.0</v>
      </c>
      <c r="E31" s="540">
        <f t="shared" si="1"/>
        <v>0.4849996875</v>
      </c>
      <c r="F31" s="505">
        <v>3200.0</v>
      </c>
      <c r="G31" s="540">
        <f t="shared" si="2"/>
        <v>0.4849996875</v>
      </c>
      <c r="H31" s="505">
        <v>3200.0</v>
      </c>
      <c r="I31" s="540">
        <f t="shared" si="3"/>
        <v>0.4849996875</v>
      </c>
      <c r="J31" s="505">
        <v>3200.0</v>
      </c>
      <c r="K31" s="540">
        <f t="shared" si="4"/>
        <v>0.4849996875</v>
      </c>
      <c r="L31" s="505">
        <v>3200.0</v>
      </c>
      <c r="M31" s="540">
        <f t="shared" si="5"/>
        <v>0.4849996875</v>
      </c>
      <c r="N31" s="505">
        <v>3200.0</v>
      </c>
      <c r="O31" s="541">
        <f t="shared" si="6"/>
        <v>0.4849996875</v>
      </c>
      <c r="P31" s="500">
        <f>+MILANONA!H1925</f>
        <v>1551.999</v>
      </c>
    </row>
    <row r="32" ht="12.0" customHeight="1">
      <c r="A32" s="253"/>
      <c r="B32" s="553" t="s">
        <v>332</v>
      </c>
      <c r="C32" s="554"/>
      <c r="D32" s="503">
        <v>3200.0</v>
      </c>
      <c r="E32" s="540">
        <f t="shared" si="1"/>
        <v>0.484997125</v>
      </c>
      <c r="F32" s="505">
        <v>3200.0</v>
      </c>
      <c r="G32" s="540">
        <f t="shared" si="2"/>
        <v>0.484997125</v>
      </c>
      <c r="H32" s="505">
        <v>3200.0</v>
      </c>
      <c r="I32" s="540">
        <f t="shared" si="3"/>
        <v>0.484997125</v>
      </c>
      <c r="J32" s="505">
        <v>3200.0</v>
      </c>
      <c r="K32" s="540">
        <f t="shared" si="4"/>
        <v>0.484997125</v>
      </c>
      <c r="L32" s="505">
        <v>3200.0</v>
      </c>
      <c r="M32" s="540">
        <f t="shared" si="5"/>
        <v>0.484997125</v>
      </c>
      <c r="N32" s="505">
        <v>3200.0</v>
      </c>
      <c r="O32" s="541">
        <f t="shared" si="6"/>
        <v>0.484997125</v>
      </c>
      <c r="P32" s="500">
        <f>+MILANONA!H1943</f>
        <v>1551.9908</v>
      </c>
    </row>
    <row r="33" ht="12.0" customHeight="1">
      <c r="A33" s="253"/>
      <c r="B33" s="553" t="s">
        <v>334</v>
      </c>
      <c r="C33" s="554"/>
      <c r="D33" s="503">
        <v>3200.0</v>
      </c>
      <c r="E33" s="540">
        <f t="shared" si="1"/>
        <v>0.4849996875</v>
      </c>
      <c r="F33" s="505">
        <v>3200.0</v>
      </c>
      <c r="G33" s="540">
        <f t="shared" si="2"/>
        <v>0.4849996875</v>
      </c>
      <c r="H33" s="505">
        <v>3200.0</v>
      </c>
      <c r="I33" s="540">
        <f t="shared" si="3"/>
        <v>0.4849996875</v>
      </c>
      <c r="J33" s="505">
        <v>3200.0</v>
      </c>
      <c r="K33" s="540">
        <f t="shared" si="4"/>
        <v>0.4849996875</v>
      </c>
      <c r="L33" s="505">
        <v>3200.0</v>
      </c>
      <c r="M33" s="540">
        <f t="shared" si="5"/>
        <v>0.4849996875</v>
      </c>
      <c r="N33" s="505">
        <v>3200.0</v>
      </c>
      <c r="O33" s="541">
        <f t="shared" si="6"/>
        <v>0.4849996875</v>
      </c>
      <c r="P33" s="500">
        <f>+MILANONA!H1925</f>
        <v>1551.999</v>
      </c>
    </row>
    <row r="34" ht="12.0" customHeight="1">
      <c r="A34" s="253"/>
      <c r="B34" s="553" t="s">
        <v>1051</v>
      </c>
      <c r="C34" s="554"/>
      <c r="D34" s="503">
        <v>3200.0</v>
      </c>
      <c r="E34" s="540">
        <f t="shared" si="1"/>
        <v>0.484997125</v>
      </c>
      <c r="F34" s="505">
        <v>3200.0</v>
      </c>
      <c r="G34" s="540">
        <f t="shared" si="2"/>
        <v>0.484997125</v>
      </c>
      <c r="H34" s="505">
        <v>3200.0</v>
      </c>
      <c r="I34" s="540">
        <f t="shared" si="3"/>
        <v>0.484997125</v>
      </c>
      <c r="J34" s="505">
        <v>3200.0</v>
      </c>
      <c r="K34" s="540">
        <f t="shared" si="4"/>
        <v>0.484997125</v>
      </c>
      <c r="L34" s="505">
        <v>3200.0</v>
      </c>
      <c r="M34" s="540">
        <f t="shared" si="5"/>
        <v>0.484997125</v>
      </c>
      <c r="N34" s="505">
        <v>3200.0</v>
      </c>
      <c r="O34" s="541">
        <f t="shared" si="6"/>
        <v>0.484997125</v>
      </c>
      <c r="P34" s="500">
        <f>+MILANONA!H1943</f>
        <v>1551.9908</v>
      </c>
    </row>
    <row r="35" ht="12.0" customHeight="1">
      <c r="A35" s="253"/>
      <c r="B35" s="553" t="s">
        <v>335</v>
      </c>
      <c r="C35" s="554"/>
      <c r="D35" s="503">
        <v>3200.0</v>
      </c>
      <c r="E35" s="540">
        <f t="shared" si="1"/>
        <v>0.4849996875</v>
      </c>
      <c r="F35" s="505">
        <v>3200.0</v>
      </c>
      <c r="G35" s="540">
        <f t="shared" si="2"/>
        <v>0.4849996875</v>
      </c>
      <c r="H35" s="505">
        <v>3200.0</v>
      </c>
      <c r="I35" s="540">
        <f t="shared" si="3"/>
        <v>0.4849996875</v>
      </c>
      <c r="J35" s="505">
        <v>3200.0</v>
      </c>
      <c r="K35" s="540">
        <f t="shared" si="4"/>
        <v>0.4849996875</v>
      </c>
      <c r="L35" s="505">
        <v>3200.0</v>
      </c>
      <c r="M35" s="540">
        <f t="shared" si="5"/>
        <v>0.4849996875</v>
      </c>
      <c r="N35" s="505">
        <v>3200.0</v>
      </c>
      <c r="O35" s="541">
        <f t="shared" si="6"/>
        <v>0.4849996875</v>
      </c>
      <c r="P35" s="500">
        <f>+MILANONA!H1925</f>
        <v>1551.999</v>
      </c>
    </row>
    <row r="36" ht="12.0" customHeight="1">
      <c r="A36" s="253"/>
      <c r="B36" s="553" t="s">
        <v>336</v>
      </c>
      <c r="C36" s="554"/>
      <c r="D36" s="503">
        <v>1800.0</v>
      </c>
      <c r="E36" s="504">
        <f t="shared" si="1"/>
        <v>0.3666652778</v>
      </c>
      <c r="F36" s="505">
        <v>1800.0</v>
      </c>
      <c r="G36" s="504">
        <f t="shared" si="2"/>
        <v>0.3666652778</v>
      </c>
      <c r="H36" s="505">
        <v>1800.0</v>
      </c>
      <c r="I36" s="504">
        <f t="shared" si="3"/>
        <v>0.3666652778</v>
      </c>
      <c r="J36" s="505">
        <v>1800.0</v>
      </c>
      <c r="K36" s="504">
        <f t="shared" si="4"/>
        <v>0.3666652778</v>
      </c>
      <c r="L36" s="505">
        <v>1800.0</v>
      </c>
      <c r="M36" s="504">
        <f t="shared" si="5"/>
        <v>0.3666652778</v>
      </c>
      <c r="N36" s="505">
        <v>1800.0</v>
      </c>
      <c r="O36" s="506">
        <f t="shared" si="6"/>
        <v>0.3666652778</v>
      </c>
      <c r="P36" s="500">
        <f>+MILANONA!H1977</f>
        <v>659.9975</v>
      </c>
    </row>
    <row r="37" ht="12.0" customHeight="1">
      <c r="A37" s="253"/>
      <c r="B37" s="553" t="s">
        <v>340</v>
      </c>
      <c r="C37" s="554"/>
      <c r="D37" s="503">
        <v>1800.0</v>
      </c>
      <c r="E37" s="504">
        <f t="shared" si="1"/>
        <v>0.36722</v>
      </c>
      <c r="F37" s="505">
        <v>1800.0</v>
      </c>
      <c r="G37" s="504">
        <f t="shared" si="2"/>
        <v>0.36722</v>
      </c>
      <c r="H37" s="505">
        <v>1800.0</v>
      </c>
      <c r="I37" s="504">
        <f t="shared" si="3"/>
        <v>0.36722</v>
      </c>
      <c r="J37" s="505">
        <v>1800.0</v>
      </c>
      <c r="K37" s="504">
        <f t="shared" si="4"/>
        <v>0.36722</v>
      </c>
      <c r="L37" s="505">
        <v>1800.0</v>
      </c>
      <c r="M37" s="504">
        <f t="shared" si="5"/>
        <v>0.36722</v>
      </c>
      <c r="N37" s="505">
        <v>1800.0</v>
      </c>
      <c r="O37" s="506">
        <f t="shared" si="6"/>
        <v>0.36722</v>
      </c>
      <c r="P37" s="500">
        <f>+MILANONA!H1959</f>
        <v>660.996</v>
      </c>
    </row>
    <row r="38" ht="12.0" customHeight="1">
      <c r="A38" s="253"/>
      <c r="B38" s="553" t="s">
        <v>341</v>
      </c>
      <c r="C38" s="554"/>
      <c r="D38" s="503">
        <v>1800.0</v>
      </c>
      <c r="E38" s="504">
        <f t="shared" si="1"/>
        <v>0.36722</v>
      </c>
      <c r="F38" s="505">
        <v>1800.0</v>
      </c>
      <c r="G38" s="504">
        <f t="shared" si="2"/>
        <v>0.36722</v>
      </c>
      <c r="H38" s="505">
        <v>1800.0</v>
      </c>
      <c r="I38" s="504">
        <f t="shared" si="3"/>
        <v>0.36722</v>
      </c>
      <c r="J38" s="505">
        <v>1800.0</v>
      </c>
      <c r="K38" s="504">
        <f t="shared" si="4"/>
        <v>0.36722</v>
      </c>
      <c r="L38" s="505">
        <v>1800.0</v>
      </c>
      <c r="M38" s="504">
        <f t="shared" si="5"/>
        <v>0.36722</v>
      </c>
      <c r="N38" s="505">
        <v>1800.0</v>
      </c>
      <c r="O38" s="506">
        <f t="shared" si="6"/>
        <v>0.36722</v>
      </c>
      <c r="P38" s="500">
        <f>+MILANONA!H1959</f>
        <v>660.996</v>
      </c>
    </row>
    <row r="39" ht="12.0" customHeight="1">
      <c r="A39" s="253"/>
      <c r="B39" s="553" t="s">
        <v>1052</v>
      </c>
      <c r="C39" s="554"/>
      <c r="D39" s="503">
        <v>1800.0</v>
      </c>
      <c r="E39" s="504">
        <f t="shared" si="1"/>
        <v>0.3666652778</v>
      </c>
      <c r="F39" s="505">
        <v>1800.0</v>
      </c>
      <c r="G39" s="504">
        <f t="shared" si="2"/>
        <v>0.3666652778</v>
      </c>
      <c r="H39" s="505">
        <v>1800.0</v>
      </c>
      <c r="I39" s="504">
        <f t="shared" si="3"/>
        <v>0.3666652778</v>
      </c>
      <c r="J39" s="505">
        <v>1800.0</v>
      </c>
      <c r="K39" s="504">
        <f t="shared" si="4"/>
        <v>0.3666652778</v>
      </c>
      <c r="L39" s="505">
        <v>1800.0</v>
      </c>
      <c r="M39" s="504">
        <f t="shared" si="5"/>
        <v>0.3666652778</v>
      </c>
      <c r="N39" s="505">
        <v>1800.0</v>
      </c>
      <c r="O39" s="506">
        <f t="shared" si="6"/>
        <v>0.3666652778</v>
      </c>
      <c r="P39" s="500">
        <f>+MILANONA!H1977</f>
        <v>659.9975</v>
      </c>
    </row>
    <row r="40" ht="12.0" customHeight="1">
      <c r="A40" s="253"/>
      <c r="B40" s="553" t="s">
        <v>1053</v>
      </c>
      <c r="C40" s="554"/>
      <c r="D40" s="503">
        <v>1800.0</v>
      </c>
      <c r="E40" s="504">
        <f t="shared" si="1"/>
        <v>0.36722</v>
      </c>
      <c r="F40" s="505">
        <v>1800.0</v>
      </c>
      <c r="G40" s="504">
        <f t="shared" si="2"/>
        <v>0.36722</v>
      </c>
      <c r="H40" s="505">
        <v>1800.0</v>
      </c>
      <c r="I40" s="504">
        <f t="shared" si="3"/>
        <v>0.36722</v>
      </c>
      <c r="J40" s="505">
        <v>1800.0</v>
      </c>
      <c r="K40" s="504">
        <f t="shared" si="4"/>
        <v>0.36722</v>
      </c>
      <c r="L40" s="505">
        <v>1800.0</v>
      </c>
      <c r="M40" s="504">
        <f t="shared" si="5"/>
        <v>0.36722</v>
      </c>
      <c r="N40" s="505">
        <v>1800.0</v>
      </c>
      <c r="O40" s="506">
        <f t="shared" si="6"/>
        <v>0.36722</v>
      </c>
      <c r="P40" s="500">
        <f>+MILANONA!H1959</f>
        <v>660.996</v>
      </c>
    </row>
    <row r="41" ht="12.0" customHeight="1">
      <c r="A41" s="253"/>
      <c r="B41" s="553" t="s">
        <v>339</v>
      </c>
      <c r="C41" s="554"/>
      <c r="D41" s="503">
        <v>1800.0</v>
      </c>
      <c r="E41" s="504">
        <f t="shared" si="1"/>
        <v>0.3666652778</v>
      </c>
      <c r="F41" s="505">
        <v>1800.0</v>
      </c>
      <c r="G41" s="504">
        <f t="shared" si="2"/>
        <v>0.3666652778</v>
      </c>
      <c r="H41" s="505">
        <v>1800.0</v>
      </c>
      <c r="I41" s="504">
        <f t="shared" si="3"/>
        <v>0.3666652778</v>
      </c>
      <c r="J41" s="505">
        <v>1800.0</v>
      </c>
      <c r="K41" s="504">
        <f t="shared" si="4"/>
        <v>0.3666652778</v>
      </c>
      <c r="L41" s="505">
        <v>1800.0</v>
      </c>
      <c r="M41" s="504">
        <f t="shared" si="5"/>
        <v>0.3666652778</v>
      </c>
      <c r="N41" s="505">
        <v>1800.0</v>
      </c>
      <c r="O41" s="506">
        <f t="shared" si="6"/>
        <v>0.3666652778</v>
      </c>
      <c r="P41" s="500">
        <f>+MILANONA!H1977</f>
        <v>659.9975</v>
      </c>
    </row>
    <row r="42" ht="12.0" customHeight="1">
      <c r="A42" s="253"/>
      <c r="B42" s="553" t="s">
        <v>1054</v>
      </c>
      <c r="C42" s="554"/>
      <c r="D42" s="503">
        <v>1800.0</v>
      </c>
      <c r="E42" s="504">
        <f t="shared" si="1"/>
        <v>0.36722</v>
      </c>
      <c r="F42" s="505">
        <v>1800.0</v>
      </c>
      <c r="G42" s="504">
        <f t="shared" si="2"/>
        <v>0.36722</v>
      </c>
      <c r="H42" s="505">
        <v>1800.0</v>
      </c>
      <c r="I42" s="504">
        <f t="shared" si="3"/>
        <v>0.36722</v>
      </c>
      <c r="J42" s="505">
        <v>1800.0</v>
      </c>
      <c r="K42" s="504">
        <f t="shared" si="4"/>
        <v>0.36722</v>
      </c>
      <c r="L42" s="505">
        <v>1800.0</v>
      </c>
      <c r="M42" s="504">
        <f t="shared" si="5"/>
        <v>0.36722</v>
      </c>
      <c r="N42" s="505">
        <v>1800.0</v>
      </c>
      <c r="O42" s="506">
        <f t="shared" si="6"/>
        <v>0.36722</v>
      </c>
      <c r="P42" s="500">
        <f>+MILANONA!H1959</f>
        <v>660.996</v>
      </c>
    </row>
    <row r="43" ht="12.0" customHeight="1">
      <c r="A43" s="253"/>
      <c r="B43" s="553" t="s">
        <v>345</v>
      </c>
      <c r="C43" s="554"/>
      <c r="D43" s="503">
        <v>1800.0</v>
      </c>
      <c r="E43" s="504">
        <f t="shared" si="1"/>
        <v>0.3666652778</v>
      </c>
      <c r="F43" s="505">
        <v>1800.0</v>
      </c>
      <c r="G43" s="504">
        <f t="shared" si="2"/>
        <v>0.3666652778</v>
      </c>
      <c r="H43" s="505">
        <v>1800.0</v>
      </c>
      <c r="I43" s="504">
        <f t="shared" si="3"/>
        <v>0.3666652778</v>
      </c>
      <c r="J43" s="505">
        <v>1800.0</v>
      </c>
      <c r="K43" s="504">
        <f t="shared" si="4"/>
        <v>0.3666652778</v>
      </c>
      <c r="L43" s="505">
        <v>1800.0</v>
      </c>
      <c r="M43" s="504">
        <f t="shared" si="5"/>
        <v>0.3666652778</v>
      </c>
      <c r="N43" s="505">
        <v>1800.0</v>
      </c>
      <c r="O43" s="506">
        <f t="shared" si="6"/>
        <v>0.3666652778</v>
      </c>
      <c r="P43" s="500">
        <f>+MILANONA!H1977</f>
        <v>659.9975</v>
      </c>
    </row>
    <row r="44" ht="12.0" customHeight="1">
      <c r="A44" s="253"/>
      <c r="B44" s="553" t="s">
        <v>344</v>
      </c>
      <c r="C44" s="554"/>
      <c r="D44" s="503">
        <v>1800.0</v>
      </c>
      <c r="E44" s="504">
        <f t="shared" si="1"/>
        <v>0.36722</v>
      </c>
      <c r="F44" s="505">
        <v>1800.0</v>
      </c>
      <c r="G44" s="504">
        <f t="shared" si="2"/>
        <v>0.36722</v>
      </c>
      <c r="H44" s="505">
        <v>1800.0</v>
      </c>
      <c r="I44" s="504">
        <f t="shared" si="3"/>
        <v>0.36722</v>
      </c>
      <c r="J44" s="505">
        <v>1800.0</v>
      </c>
      <c r="K44" s="504">
        <f t="shared" si="4"/>
        <v>0.36722</v>
      </c>
      <c r="L44" s="505">
        <v>1800.0</v>
      </c>
      <c r="M44" s="504">
        <f t="shared" si="5"/>
        <v>0.36722</v>
      </c>
      <c r="N44" s="505">
        <v>1800.0</v>
      </c>
      <c r="O44" s="506">
        <f t="shared" si="6"/>
        <v>0.36722</v>
      </c>
      <c r="P44" s="500">
        <f>+MILANONA!H1959</f>
        <v>660.996</v>
      </c>
    </row>
    <row r="45" ht="12.0" customHeight="1">
      <c r="A45" s="253"/>
      <c r="B45" s="553" t="s">
        <v>352</v>
      </c>
      <c r="C45" s="554"/>
      <c r="D45" s="503">
        <v>1500.0</v>
      </c>
      <c r="E45" s="504">
        <f t="shared" si="1"/>
        <v>0.2719943333</v>
      </c>
      <c r="F45" s="505">
        <v>1500.0</v>
      </c>
      <c r="G45" s="504">
        <f t="shared" si="2"/>
        <v>0.2719943333</v>
      </c>
      <c r="H45" s="505">
        <v>1500.0</v>
      </c>
      <c r="I45" s="504">
        <f t="shared" si="3"/>
        <v>0.2719943333</v>
      </c>
      <c r="J45" s="505">
        <v>1500.0</v>
      </c>
      <c r="K45" s="504">
        <f t="shared" si="4"/>
        <v>0.2719943333</v>
      </c>
      <c r="L45" s="505">
        <v>1500.0</v>
      </c>
      <c r="M45" s="504">
        <f t="shared" si="5"/>
        <v>0.2719943333</v>
      </c>
      <c r="N45" s="505">
        <v>1500.0</v>
      </c>
      <c r="O45" s="506">
        <f t="shared" si="6"/>
        <v>0.2719943333</v>
      </c>
      <c r="P45" s="500">
        <f>+MILANONA!H2106</f>
        <v>407.9915</v>
      </c>
    </row>
    <row r="46" ht="12.0" customHeight="1">
      <c r="A46" s="264"/>
      <c r="B46" s="559" t="s">
        <v>351</v>
      </c>
      <c r="C46" s="556"/>
      <c r="D46" s="560">
        <v>1500.0</v>
      </c>
      <c r="E46" s="531">
        <f t="shared" si="1"/>
        <v>0.2719943333</v>
      </c>
      <c r="F46" s="561">
        <v>1500.0</v>
      </c>
      <c r="G46" s="531">
        <f t="shared" si="2"/>
        <v>0.2719943333</v>
      </c>
      <c r="H46" s="561">
        <v>1500.0</v>
      </c>
      <c r="I46" s="531">
        <f t="shared" si="3"/>
        <v>0.2719943333</v>
      </c>
      <c r="J46" s="561">
        <v>1500.0</v>
      </c>
      <c r="K46" s="531">
        <f t="shared" si="4"/>
        <v>0.2719943333</v>
      </c>
      <c r="L46" s="561">
        <v>1500.0</v>
      </c>
      <c r="M46" s="531">
        <f t="shared" si="5"/>
        <v>0.2719943333</v>
      </c>
      <c r="N46" s="561">
        <v>1500.0</v>
      </c>
      <c r="O46" s="533">
        <f t="shared" si="6"/>
        <v>0.2719943333</v>
      </c>
      <c r="P46" s="500">
        <f>+MILANONA!H2106</f>
        <v>407.9915</v>
      </c>
    </row>
  </sheetData>
  <mergeCells count="6">
    <mergeCell ref="A2:A15"/>
    <mergeCell ref="A16:A17"/>
    <mergeCell ref="A18:A20"/>
    <mergeCell ref="A21:A24"/>
    <mergeCell ref="A25:A28"/>
    <mergeCell ref="A29:A46"/>
  </mergeCells>
  <printOptions/>
  <pageMargins bottom="0.75" footer="0.0" header="0.0" left="0.7" right="0.7" top="0.75"/>
  <pageSetup orientation="landscape"/>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47.14"/>
    <col customWidth="1" min="3" max="3" width="10.14"/>
    <col customWidth="1" min="4" max="4" width="7.86"/>
    <col customWidth="1" min="5" max="5" width="8.14"/>
    <col customWidth="1" min="6" max="6" width="10.14"/>
    <col customWidth="1" min="7" max="7" width="15.29"/>
    <col customWidth="1" min="8" max="8" width="10.57"/>
    <col customWidth="1" min="9" max="9" width="12.0"/>
    <col customWidth="1" min="10" max="26" width="10.71"/>
  </cols>
  <sheetData>
    <row r="4">
      <c r="A4" s="138" t="s">
        <v>562</v>
      </c>
      <c r="B4" s="89" t="s">
        <v>1282</v>
      </c>
      <c r="C4" s="34"/>
      <c r="D4" s="35"/>
      <c r="E4" s="36"/>
      <c r="F4" s="37"/>
      <c r="G4" s="38"/>
      <c r="H4" s="35"/>
      <c r="I4" s="4" t="s">
        <v>1283</v>
      </c>
    </row>
    <row r="5">
      <c r="A5" s="42"/>
      <c r="B5" s="140"/>
      <c r="C5" s="42"/>
      <c r="D5" s="44"/>
      <c r="E5" s="45"/>
      <c r="F5" s="42"/>
      <c r="G5" s="46"/>
      <c r="H5" s="44"/>
    </row>
    <row r="6">
      <c r="A6" s="48" t="s">
        <v>476</v>
      </c>
      <c r="B6" s="48" t="s">
        <v>477</v>
      </c>
      <c r="C6" s="48" t="s">
        <v>478</v>
      </c>
      <c r="D6" s="49" t="s">
        <v>564</v>
      </c>
      <c r="E6" s="50" t="s">
        <v>10</v>
      </c>
      <c r="F6" s="48" t="s">
        <v>480</v>
      </c>
      <c r="G6" s="51" t="s">
        <v>481</v>
      </c>
      <c r="H6" s="49" t="s">
        <v>565</v>
      </c>
    </row>
    <row r="7">
      <c r="A7" s="53">
        <v>1.0</v>
      </c>
      <c r="B7" s="55" t="s">
        <v>69</v>
      </c>
      <c r="C7" s="55" t="str">
        <f>+IF(ISERROR(VLOOKUP($B7,Insumos!$C:$G,3,FALSE)),"",VLOOKUP($B7,Insumos!$C:$G,3,FALSE))</f>
        <v>GRAMOS</v>
      </c>
      <c r="D7" s="56">
        <f>+IF(ISERROR(VLOOKUP($B7,Insumos!$C:$G,2,FALSE)),"",VLOOKUP($B7,Insumos!$C:$G,2,FALSE))</f>
        <v>2777.79</v>
      </c>
      <c r="E7" s="57">
        <f>+IF(ISERROR(VLOOKUP($B7,Insumos!$C:$G,5,FALSE)),"",VLOOKUP($B7,Insumos!$C:$G,5,FALSE))</f>
        <v>5700</v>
      </c>
      <c r="F7" s="55" t="str">
        <f>+IF(ISERROR(VLOOKUP($B7,Insumos!$C:$G,4,FALSE)),"",VLOOKUP($B7,Insumos!$C:$G,4,FALSE))</f>
        <v>GRAMOS</v>
      </c>
      <c r="G7" s="141">
        <v>250.0</v>
      </c>
      <c r="H7" s="56">
        <f t="shared" ref="H7:H22" si="1">IF(ISERROR(ROUND(+D7/E7*G7,2)),0,ROUND(+D7/E7*G7,2))</f>
        <v>121.83</v>
      </c>
    </row>
    <row r="8">
      <c r="A8" s="53">
        <v>2.0</v>
      </c>
      <c r="B8" s="55" t="s">
        <v>235</v>
      </c>
      <c r="C8" s="55" t="str">
        <f>+IF(ISERROR(VLOOKUP($B8,Insumos!$C:$G,3,FALSE)),"",VLOOKUP($B8,Insumos!$C:$G,3,FALSE))</f>
        <v>GRAMOS</v>
      </c>
      <c r="D8" s="56">
        <f>+IF(ISERROR(VLOOKUP($B8,Insumos!$C:$G,2,FALSE)),"",VLOOKUP($B8,Insumos!$C:$G,2,FALSE))</f>
        <v>13944.82759</v>
      </c>
      <c r="E8" s="57">
        <f>+IF(ISERROR(VLOOKUP($B8,Insumos!$C:$G,5,FALSE)),"",VLOOKUP($B8,Insumos!$C:$G,5,FALSE))</f>
        <v>1000</v>
      </c>
      <c r="F8" s="55" t="str">
        <f>+IF(ISERROR(VLOOKUP($B8,Insumos!$C:$G,4,FALSE)),"",VLOOKUP($B8,Insumos!$C:$G,4,FALSE))</f>
        <v>GRAMOS</v>
      </c>
      <c r="G8" s="141">
        <v>105.0</v>
      </c>
      <c r="H8" s="56">
        <f t="shared" si="1"/>
        <v>1464.21</v>
      </c>
    </row>
    <row r="9">
      <c r="A9" s="53">
        <v>3.0</v>
      </c>
      <c r="B9" s="55" t="s">
        <v>232</v>
      </c>
      <c r="C9" s="55" t="str">
        <f>+IF(ISERROR(VLOOKUP($B9,Insumos!$C:$G,3,FALSE)),"",VLOOKUP($B9,Insumos!$C:$G,3,FALSE))</f>
        <v>GRAMOS</v>
      </c>
      <c r="D9" s="56">
        <f>+IF(ISERROR(VLOOKUP($B9,Insumos!$C:$G,2,FALSE)),"",VLOOKUP($B9,Insumos!$C:$G,2,FALSE))</f>
        <v>3529.411765</v>
      </c>
      <c r="E9" s="57">
        <f>+IF(ISERROR(VLOOKUP($B9,Insumos!$C:$G,5,FALSE)),"",VLOOKUP($B9,Insumos!$C:$G,5,FALSE))</f>
        <v>1000</v>
      </c>
      <c r="F9" s="55" t="str">
        <f>+IF(ISERROR(VLOOKUP($B9,Insumos!$C:$G,4,FALSE)),"",VLOOKUP($B9,Insumos!$C:$G,4,FALSE))</f>
        <v>GRAMOS</v>
      </c>
      <c r="G9" s="141">
        <v>40.0</v>
      </c>
      <c r="H9" s="56">
        <f t="shared" si="1"/>
        <v>141.18</v>
      </c>
    </row>
    <row r="10">
      <c r="A10" s="53">
        <v>4.0</v>
      </c>
      <c r="B10" s="55" t="s">
        <v>187</v>
      </c>
      <c r="C10" s="55" t="str">
        <f>+IF(ISERROR(VLOOKUP($B10,Insumos!$C:$G,3,FALSE)),"",VLOOKUP($B10,Insumos!$C:$G,3,FALSE))</f>
        <v>GRAMOS</v>
      </c>
      <c r="D10" s="56">
        <f>+IF(ISERROR(VLOOKUP($B10,Insumos!$C:$G,2,FALSE)),"",VLOOKUP($B10,Insumos!$C:$G,2,FALSE))</f>
        <v>3645</v>
      </c>
      <c r="E10" s="57">
        <f>+IF(ISERROR(VLOOKUP($B10,Insumos!$C:$G,5,FALSE)),"",VLOOKUP($B10,Insumos!$C:$G,5,FALSE))</f>
        <v>1000</v>
      </c>
      <c r="F10" s="55" t="str">
        <f>+IF(ISERROR(VLOOKUP($B10,Insumos!$C:$G,4,FALSE)),"",VLOOKUP($B10,Insumos!$C:$G,4,FALSE))</f>
        <v>GRAMOS</v>
      </c>
      <c r="G10" s="141">
        <v>5.0</v>
      </c>
      <c r="H10" s="56">
        <f t="shared" si="1"/>
        <v>18.23</v>
      </c>
    </row>
    <row r="11">
      <c r="A11" s="53">
        <v>5.0</v>
      </c>
      <c r="B11" s="55" t="s">
        <v>54</v>
      </c>
      <c r="C11" s="55" t="str">
        <f>+IF(ISERROR(VLOOKUP($B11,Insumos!$C:$G,3,FALSE)),"",VLOOKUP($B11,Insumos!$C:$G,3,FALSE))</f>
        <v>UNIDAD</v>
      </c>
      <c r="D11" s="56">
        <f>+IF(ISERROR(VLOOKUP($B11,Insumos!$C:$G,2,FALSE)),"",VLOOKUP($B11,Insumos!$C:$G,2,FALSE))</f>
        <v>8000</v>
      </c>
      <c r="E11" s="57">
        <f>+IF(ISERROR(VLOOKUP($B11,Insumos!$C:$G,5,FALSE)),"",VLOOKUP($B11,Insumos!$C:$G,5,FALSE))</f>
        <v>36</v>
      </c>
      <c r="F11" s="55" t="str">
        <f>+IF(ISERROR(VLOOKUP($B11,Insumos!$C:$G,4,FALSE)),"",VLOOKUP($B11,Insumos!$C:$G,4,FALSE))</f>
        <v>UNIDAD</v>
      </c>
      <c r="G11" s="141">
        <v>0.5</v>
      </c>
      <c r="H11" s="56">
        <f t="shared" si="1"/>
        <v>111.11</v>
      </c>
    </row>
    <row r="12">
      <c r="A12" s="53">
        <v>6.0</v>
      </c>
      <c r="B12" s="55" t="s">
        <v>33</v>
      </c>
      <c r="C12" s="55" t="str">
        <f>+IF(ISERROR(VLOOKUP($B12,Insumos!$C:$G,3,FALSE)),"",VLOOKUP($B12,Insumos!$C:$G,3,FALSE))</f>
        <v>GRAMOS</v>
      </c>
      <c r="D12" s="56">
        <f>+IF(ISERROR(VLOOKUP($B12,Insumos!$C:$G,2,FALSE)),"",VLOOKUP($B12,Insumos!$C:$G,2,FALSE))</f>
        <v>6945</v>
      </c>
      <c r="E12" s="57">
        <f>+IF(ISERROR(VLOOKUP($B12,Insumos!$C:$G,5,FALSE)),"",VLOOKUP($B12,Insumos!$C:$G,5,FALSE))</f>
        <v>1360</v>
      </c>
      <c r="F12" s="55" t="str">
        <f>+IF(ISERROR(VLOOKUP($B12,Insumos!$C:$G,4,FALSE)),"",VLOOKUP($B12,Insumos!$C:$G,4,FALSE))</f>
        <v>GRAMOS</v>
      </c>
      <c r="G12" s="141">
        <v>30.0</v>
      </c>
      <c r="H12" s="56">
        <f t="shared" si="1"/>
        <v>153.2</v>
      </c>
    </row>
    <row r="13">
      <c r="A13" s="53">
        <v>7.0</v>
      </c>
      <c r="B13" s="55" t="s">
        <v>300</v>
      </c>
      <c r="C13" s="55" t="str">
        <f>+IF(ISERROR(VLOOKUP($B13,Insumos!$C:$G,3,FALSE)),"",VLOOKUP($B13,Insumos!$C:$G,3,FALSE))</f>
        <v>UNIDAD</v>
      </c>
      <c r="D13" s="56">
        <f>+IF(ISERROR(VLOOKUP($B13,Insumos!$C:$G,2,FALSE)),"",VLOOKUP($B13,Insumos!$C:$G,2,FALSE))</f>
        <v>98.32</v>
      </c>
      <c r="E13" s="57">
        <f>+IF(ISERROR(VLOOKUP($B13,Insumos!$C:$G,5,FALSE)),"",VLOOKUP($B13,Insumos!$C:$G,5,FALSE))</f>
        <v>1</v>
      </c>
      <c r="F13" s="55" t="str">
        <f>+IF(ISERROR(VLOOKUP($B13,Insumos!$C:$G,4,FALSE)),"",VLOOKUP($B13,Insumos!$C:$G,4,FALSE))</f>
        <v>UNIDAD</v>
      </c>
      <c r="G13" s="141">
        <v>1.0</v>
      </c>
      <c r="H13" s="56">
        <f t="shared" si="1"/>
        <v>98.32</v>
      </c>
    </row>
    <row r="14">
      <c r="A14" s="53">
        <v>8.0</v>
      </c>
      <c r="B14" s="55" t="s">
        <v>301</v>
      </c>
      <c r="C14" s="55" t="str">
        <f>+IF(ISERROR(VLOOKUP($B14,Insumos!$C:$G,3,FALSE)),"",VLOOKUP($B14,Insumos!$C:$G,3,FALSE))</f>
        <v>UNIDAD</v>
      </c>
      <c r="D14" s="56">
        <f>+IF(ISERROR(VLOOKUP($B14,Insumos!$C:$G,2,FALSE)),"",VLOOKUP($B14,Insumos!$C:$G,2,FALSE))</f>
        <v>43.7</v>
      </c>
      <c r="E14" s="57">
        <f>+IF(ISERROR(VLOOKUP($B14,Insumos!$C:$G,5,FALSE)),"",VLOOKUP($B14,Insumos!$C:$G,5,FALSE))</f>
        <v>1</v>
      </c>
      <c r="F14" s="55" t="str">
        <f>+IF(ISERROR(VLOOKUP($B14,Insumos!$C:$G,4,FALSE)),"",VLOOKUP($B14,Insumos!$C:$G,4,FALSE))</f>
        <v>UNIDAD</v>
      </c>
      <c r="G14" s="141">
        <v>1.0</v>
      </c>
      <c r="H14" s="56">
        <f t="shared" si="1"/>
        <v>43.7</v>
      </c>
    </row>
    <row r="15">
      <c r="A15" s="53">
        <v>9.0</v>
      </c>
      <c r="B15" s="55" t="s">
        <v>314</v>
      </c>
      <c r="C15" s="55" t="str">
        <f>+IF(ISERROR(VLOOKUP($B15,Insumos!$C:$G,3,FALSE)),"",VLOOKUP($B15,Insumos!$C:$G,3,FALSE))</f>
        <v>UNIDAD</v>
      </c>
      <c r="D15" s="56">
        <f>+IF(ISERROR(VLOOKUP($B15,Insumos!$C:$G,2,FALSE)),"",VLOOKUP($B15,Insumos!$C:$G,2,FALSE))</f>
        <v>10.5</v>
      </c>
      <c r="E15" s="57">
        <f>+IF(ISERROR(VLOOKUP($B15,Insumos!$C:$G,5,FALSE)),"",VLOOKUP($B15,Insumos!$C:$G,5,FALSE))</f>
        <v>1</v>
      </c>
      <c r="F15" s="55" t="str">
        <f>+IF(ISERROR(VLOOKUP($B15,Insumos!$C:$G,4,FALSE)),"",VLOOKUP($B15,Insumos!$C:$G,4,FALSE))</f>
        <v>UNIDAD</v>
      </c>
      <c r="G15" s="141">
        <v>1.0</v>
      </c>
      <c r="H15" s="56">
        <f t="shared" si="1"/>
        <v>10.5</v>
      </c>
    </row>
    <row r="16">
      <c r="A16" s="53">
        <v>10.0</v>
      </c>
      <c r="B16" s="55" t="s">
        <v>313</v>
      </c>
      <c r="C16" s="55" t="str">
        <f>+IF(ISERROR(VLOOKUP($B16,Insumos!$C:$G,3,FALSE)),"",VLOOKUP($B16,Insumos!$C:$G,3,FALSE))</f>
        <v>GRAMOS</v>
      </c>
      <c r="D16" s="56">
        <f>+IF(ISERROR(VLOOKUP($B16,Insumos!$C:$G,2,FALSE)),"",VLOOKUP($B16,Insumos!$C:$G,2,FALSE))</f>
        <v>6750</v>
      </c>
      <c r="E16" s="57">
        <f>+IF(ISERROR(VLOOKUP($B16,Insumos!$C:$G,5,FALSE)),"",VLOOKUP($B16,Insumos!$C:$G,5,FALSE))</f>
        <v>1000</v>
      </c>
      <c r="F16" s="55" t="str">
        <f>+IF(ISERROR(VLOOKUP($B16,Insumos!$C:$G,4,FALSE)),"",VLOOKUP($B16,Insumos!$C:$G,4,FALSE))</f>
        <v>GRAMOS</v>
      </c>
      <c r="G16" s="141">
        <v>8.0</v>
      </c>
      <c r="H16" s="56">
        <f t="shared" si="1"/>
        <v>54</v>
      </c>
    </row>
    <row r="17">
      <c r="A17" s="53">
        <v>11.0</v>
      </c>
      <c r="B17" s="55" t="s">
        <v>156</v>
      </c>
      <c r="C17" s="55" t="str">
        <f>+IF(ISERROR(VLOOKUP($B17,Insumos!$C:$G,3,FALSE)),"",VLOOKUP($B17,Insumos!$C:$G,3,FALSE))</f>
        <v>GRAMOS</v>
      </c>
      <c r="D17" s="56">
        <f>+IF(ISERROR(VLOOKUP($B17,Insumos!$C:$G,2,FALSE)),"",VLOOKUP($B17,Insumos!$C:$G,2,FALSE))</f>
        <v>909</v>
      </c>
      <c r="E17" s="57">
        <f>+IF(ISERROR(VLOOKUP($B17,Insumos!$C:$G,5,FALSE)),"",VLOOKUP($B17,Insumos!$C:$G,5,FALSE))</f>
        <v>1000</v>
      </c>
      <c r="F17" s="55" t="str">
        <f>+IF(ISERROR(VLOOKUP($B17,Insumos!$C:$G,4,FALSE)),"",VLOOKUP($B17,Insumos!$C:$G,4,FALSE))</f>
        <v>GRAMOS</v>
      </c>
      <c r="G17" s="141">
        <v>8.0</v>
      </c>
      <c r="H17" s="56">
        <f t="shared" si="1"/>
        <v>7.27</v>
      </c>
    </row>
    <row r="18">
      <c r="A18" s="53">
        <v>12.0</v>
      </c>
      <c r="B18" s="55" t="s">
        <v>303</v>
      </c>
      <c r="C18" s="55" t="str">
        <f>+IF(ISERROR(VLOOKUP($B18,Insumos!$C:$G,3,FALSE)),"",VLOOKUP($B18,Insumos!$C:$G,3,FALSE))</f>
        <v>UNIDAD</v>
      </c>
      <c r="D18" s="56">
        <f>+IF(ISERROR(VLOOKUP($B18,Insumos!$C:$G,2,FALSE)),"",VLOOKUP($B18,Insumos!$C:$G,2,FALSE))</f>
        <v>10</v>
      </c>
      <c r="E18" s="57">
        <f>+IF(ISERROR(VLOOKUP($B18,Insumos!$C:$G,5,FALSE)),"",VLOOKUP($B18,Insumos!$C:$G,5,FALSE))</f>
        <v>1</v>
      </c>
      <c r="F18" s="55" t="str">
        <f>+IF(ISERROR(VLOOKUP($B18,Insumos!$C:$G,4,FALSE)),"",VLOOKUP($B18,Insumos!$C:$G,4,FALSE))</f>
        <v>UNIDAD</v>
      </c>
      <c r="G18" s="141">
        <v>2.0</v>
      </c>
      <c r="H18" s="56">
        <f t="shared" si="1"/>
        <v>20</v>
      </c>
    </row>
    <row r="19">
      <c r="A19" s="53">
        <v>13.0</v>
      </c>
      <c r="B19" s="55" t="s">
        <v>304</v>
      </c>
      <c r="C19" s="55" t="str">
        <f>+IF(ISERROR(VLOOKUP($B19,Insumos!$C:$G,3,FALSE)),"",VLOOKUP($B19,Insumos!$C:$G,3,FALSE))</f>
        <v>UNIDAD</v>
      </c>
      <c r="D19" s="56">
        <f>+IF(ISERROR(VLOOKUP($B19,Insumos!$C:$G,2,FALSE)),"",VLOOKUP($B19,Insumos!$C:$G,2,FALSE))</f>
        <v>9</v>
      </c>
      <c r="E19" s="57">
        <f>+IF(ISERROR(VLOOKUP($B19,Insumos!$C:$G,5,FALSE)),"",VLOOKUP($B19,Insumos!$C:$G,5,FALSE))</f>
        <v>1</v>
      </c>
      <c r="F19" s="55" t="str">
        <f>+IF(ISERROR(VLOOKUP($B19,Insumos!$C:$G,4,FALSE)),"",VLOOKUP($B19,Insumos!$C:$G,4,FALSE))</f>
        <v>UNIDAD</v>
      </c>
      <c r="G19" s="141">
        <v>2.0</v>
      </c>
      <c r="H19" s="56">
        <f t="shared" si="1"/>
        <v>18</v>
      </c>
    </row>
    <row r="20">
      <c r="A20" s="53">
        <v>14.0</v>
      </c>
      <c r="B20" s="55" t="s">
        <v>311</v>
      </c>
      <c r="C20" s="55" t="str">
        <f>+IF(ISERROR(VLOOKUP($B20,Insumos!$C:$G,3,FALSE)),"",VLOOKUP($B20,Insumos!$C:$G,3,FALSE))</f>
        <v>UNIDAD</v>
      </c>
      <c r="D20" s="56">
        <f>+IF(ISERROR(VLOOKUP($B20,Insumos!$C:$G,2,FALSE)),"",VLOOKUP($B20,Insumos!$C:$G,2,FALSE))</f>
        <v>75.25</v>
      </c>
      <c r="E20" s="57">
        <f>+IF(ISERROR(VLOOKUP($B20,Insumos!$C:$G,5,FALSE)),"",VLOOKUP($B20,Insumos!$C:$G,5,FALSE))</f>
        <v>1</v>
      </c>
      <c r="F20" s="55" t="str">
        <f>+IF(ISERROR(VLOOKUP($B20,Insumos!$C:$G,4,FALSE)),"",VLOOKUP($B20,Insumos!$C:$G,4,FALSE))</f>
        <v>UNIDAD</v>
      </c>
      <c r="G20" s="141">
        <v>1.0</v>
      </c>
      <c r="H20" s="56">
        <f t="shared" si="1"/>
        <v>75.25</v>
      </c>
    </row>
    <row r="21">
      <c r="A21" s="53">
        <v>15.0</v>
      </c>
      <c r="B21" s="55" t="s">
        <v>312</v>
      </c>
      <c r="C21" s="55" t="str">
        <f>+IF(ISERROR(VLOOKUP($B21,Insumos!$C:$G,3,FALSE)),"",VLOOKUP($B21,Insumos!$C:$G,3,FALSE))</f>
        <v>UNIDAD</v>
      </c>
      <c r="D21" s="56">
        <f>+IF(ISERROR(VLOOKUP($B21,Insumos!$C:$G,2,FALSE)),"",VLOOKUP($B21,Insumos!$C:$G,2,FALSE))</f>
        <v>90.25</v>
      </c>
      <c r="E21" s="57">
        <f>+IF(ISERROR(VLOOKUP($B21,Insumos!$C:$G,5,FALSE)),"",VLOOKUP($B21,Insumos!$C:$G,5,FALSE))</f>
        <v>1</v>
      </c>
      <c r="F21" s="55" t="str">
        <f>+IF(ISERROR(VLOOKUP($B21,Insumos!$C:$G,4,FALSE)),"",VLOOKUP($B21,Insumos!$C:$G,4,FALSE))</f>
        <v>UNIDAD</v>
      </c>
      <c r="G21" s="141">
        <v>1.0</v>
      </c>
      <c r="H21" s="56">
        <f t="shared" si="1"/>
        <v>90.25</v>
      </c>
    </row>
    <row r="22">
      <c r="A22" s="53">
        <v>16.0</v>
      </c>
      <c r="B22" s="55" t="s">
        <v>315</v>
      </c>
      <c r="C22" s="55" t="str">
        <f>+IF(ISERROR(VLOOKUP($B22,Insumos!$C:$G,3,FALSE)),"",VLOOKUP($B22,Insumos!$C:$G,3,FALSE))</f>
        <v>UNIDAD</v>
      </c>
      <c r="D22" s="56">
        <f>+IF(ISERROR(VLOOKUP($B22,Insumos!$C:$G,2,FALSE)),"",VLOOKUP($B22,Insumos!$C:$G,2,FALSE))</f>
        <v>170</v>
      </c>
      <c r="E22" s="57">
        <f>+IF(ISERROR(VLOOKUP($B22,Insumos!$C:$G,5,FALSE)),"",VLOOKUP($B22,Insumos!$C:$G,5,FALSE))</f>
        <v>1</v>
      </c>
      <c r="F22" s="55" t="str">
        <f>+IF(ISERROR(VLOOKUP($B22,Insumos!$C:$G,4,FALSE)),"",VLOOKUP($B22,Insumos!$C:$G,4,FALSE))</f>
        <v>UNIDAD</v>
      </c>
      <c r="G22" s="141">
        <v>1.0</v>
      </c>
      <c r="H22" s="56">
        <f t="shared" si="1"/>
        <v>170</v>
      </c>
    </row>
    <row r="23">
      <c r="A23" s="42"/>
      <c r="B23" s="140"/>
      <c r="C23" s="41"/>
      <c r="D23" s="44"/>
      <c r="E23" s="45"/>
      <c r="F23" s="41"/>
      <c r="G23" s="67" t="s">
        <v>566</v>
      </c>
      <c r="H23" s="68">
        <f>+SUM(H7:H22)</f>
        <v>2597.05</v>
      </c>
    </row>
    <row r="24">
      <c r="A24" s="42"/>
      <c r="B24" s="140"/>
      <c r="C24" s="41"/>
      <c r="D24" s="44"/>
      <c r="E24" s="45"/>
      <c r="F24" s="41"/>
      <c r="G24" s="67" t="s">
        <v>569</v>
      </c>
      <c r="H24" s="142">
        <f>+H23/10</f>
        <v>259.705</v>
      </c>
    </row>
    <row r="25">
      <c r="A25" s="42"/>
      <c r="B25" s="140"/>
      <c r="C25" s="41"/>
      <c r="D25" s="44"/>
      <c r="E25" s="45"/>
      <c r="F25" s="41"/>
      <c r="G25" s="67" t="s">
        <v>570</v>
      </c>
      <c r="H25" s="143">
        <f>(H23+H24)*1.19</f>
        <v>3399.53845</v>
      </c>
    </row>
    <row r="26">
      <c r="A26" s="42"/>
      <c r="B26" s="140"/>
      <c r="C26" s="41"/>
      <c r="D26" s="44"/>
      <c r="E26" s="45"/>
      <c r="F26" s="41"/>
      <c r="G26" s="67" t="s">
        <v>571</v>
      </c>
      <c r="H26" s="144">
        <f>+H25/H27</f>
        <v>0.3093301592</v>
      </c>
    </row>
    <row r="27">
      <c r="A27" s="42"/>
      <c r="B27" s="140"/>
      <c r="C27" s="41"/>
      <c r="D27" s="44"/>
      <c r="E27" s="45"/>
      <c r="F27" s="41"/>
      <c r="G27" s="67" t="s">
        <v>572</v>
      </c>
      <c r="H27" s="154">
        <v>10990.0</v>
      </c>
      <c r="I27" s="232">
        <v>9990.0</v>
      </c>
    </row>
    <row r="30">
      <c r="A30" s="138" t="s">
        <v>562</v>
      </c>
      <c r="B30" s="89" t="s">
        <v>1284</v>
      </c>
      <c r="C30" s="34"/>
      <c r="D30" s="35"/>
      <c r="E30" s="36"/>
      <c r="F30" s="37"/>
      <c r="G30" s="38"/>
      <c r="H30" s="35"/>
    </row>
    <row r="31">
      <c r="A31" s="42"/>
      <c r="B31" s="140"/>
      <c r="C31" s="42"/>
      <c r="D31" s="44"/>
      <c r="E31" s="45"/>
      <c r="F31" s="42"/>
      <c r="G31" s="46"/>
      <c r="H31" s="44"/>
    </row>
    <row r="32">
      <c r="A32" s="48" t="s">
        <v>476</v>
      </c>
      <c r="B32" s="48" t="s">
        <v>477</v>
      </c>
      <c r="C32" s="48" t="s">
        <v>478</v>
      </c>
      <c r="D32" s="49" t="s">
        <v>564</v>
      </c>
      <c r="E32" s="50" t="s">
        <v>10</v>
      </c>
      <c r="F32" s="48" t="s">
        <v>480</v>
      </c>
      <c r="G32" s="51" t="s">
        <v>481</v>
      </c>
      <c r="H32" s="49" t="s">
        <v>565</v>
      </c>
    </row>
    <row r="33">
      <c r="A33" s="53">
        <v>1.0</v>
      </c>
      <c r="B33" s="55" t="s">
        <v>69</v>
      </c>
      <c r="C33" s="55" t="str">
        <f>+IF(ISERROR(VLOOKUP($B33,Insumos!$C:$G,3,FALSE)),"",VLOOKUP($B33,Insumos!$C:$G,3,FALSE))</f>
        <v>GRAMOS</v>
      </c>
      <c r="D33" s="56">
        <f>+IF(ISERROR(VLOOKUP($B33,Insumos!$C:$G,2,FALSE)),"",VLOOKUP($B33,Insumos!$C:$G,2,FALSE))</f>
        <v>2777.79</v>
      </c>
      <c r="E33" s="57">
        <f>+IF(ISERROR(VLOOKUP($B33,Insumos!$C:$G,5,FALSE)),"",VLOOKUP($B33,Insumos!$C:$G,5,FALSE))</f>
        <v>5700</v>
      </c>
      <c r="F33" s="55" t="str">
        <f>+IF(ISERROR(VLOOKUP($B33,Insumos!$C:$G,4,FALSE)),"",VLOOKUP($B33,Insumos!$C:$G,4,FALSE))</f>
        <v>GRAMOS</v>
      </c>
      <c r="G33" s="141">
        <v>250.0</v>
      </c>
      <c r="H33" s="56">
        <f t="shared" ref="H33:H55" si="2">IF(ISERROR(ROUND(+D33/E33*G33,2)),0,ROUND(+D33/E33*G33,2))</f>
        <v>121.83</v>
      </c>
    </row>
    <row r="34">
      <c r="A34" s="53">
        <v>2.0</v>
      </c>
      <c r="B34" s="55" t="s">
        <v>49</v>
      </c>
      <c r="C34" s="55" t="str">
        <f>+IF(ISERROR(VLOOKUP($B34,Insumos!$C:$G,3,FALSE)),"",VLOOKUP($B34,Insumos!$C:$G,3,FALSE))</f>
        <v>GRAMOS</v>
      </c>
      <c r="D34" s="56">
        <f>+IF(ISERROR(VLOOKUP($B34,Insumos!$C:$G,2,FALSE)),"",VLOOKUP($B34,Insumos!$C:$G,2,FALSE))</f>
        <v>3290</v>
      </c>
      <c r="E34" s="57">
        <f>+IF(ISERROR(VLOOKUP($B34,Insumos!$C:$G,5,FALSE)),"",VLOOKUP($B34,Insumos!$C:$G,5,FALSE))</f>
        <v>1000</v>
      </c>
      <c r="F34" s="55" t="str">
        <f>+IF(ISERROR(VLOOKUP($B34,Insumos!$C:$G,4,FALSE)),"",VLOOKUP($B34,Insumos!$C:$G,4,FALSE))</f>
        <v>GRAMOS</v>
      </c>
      <c r="G34" s="141">
        <v>70.0</v>
      </c>
      <c r="H34" s="56">
        <f t="shared" si="2"/>
        <v>230.3</v>
      </c>
    </row>
    <row r="35">
      <c r="A35" s="53">
        <v>3.0</v>
      </c>
      <c r="B35" s="55" t="s">
        <v>232</v>
      </c>
      <c r="C35" s="55" t="str">
        <f>+IF(ISERROR(VLOOKUP($B35,Insumos!$C:$G,3,FALSE)),"",VLOOKUP($B35,Insumos!$C:$G,3,FALSE))</f>
        <v>GRAMOS</v>
      </c>
      <c r="D35" s="56">
        <f>+IF(ISERROR(VLOOKUP($B35,Insumos!$C:$G,2,FALSE)),"",VLOOKUP($B35,Insumos!$C:$G,2,FALSE))</f>
        <v>3529.411765</v>
      </c>
      <c r="E35" s="57">
        <f>+IF(ISERROR(VLOOKUP($B35,Insumos!$C:$G,5,FALSE)),"",VLOOKUP($B35,Insumos!$C:$G,5,FALSE))</f>
        <v>1000</v>
      </c>
      <c r="F35" s="55" t="str">
        <f>+IF(ISERROR(VLOOKUP($B35,Insumos!$C:$G,4,FALSE)),"",VLOOKUP($B35,Insumos!$C:$G,4,FALSE))</f>
        <v>GRAMOS</v>
      </c>
      <c r="G35" s="141">
        <v>40.0</v>
      </c>
      <c r="H35" s="56">
        <f t="shared" si="2"/>
        <v>141.18</v>
      </c>
    </row>
    <row r="36">
      <c r="A36" s="53">
        <v>4.0</v>
      </c>
      <c r="B36" s="55" t="s">
        <v>187</v>
      </c>
      <c r="C36" s="55" t="str">
        <f>+IF(ISERROR(VLOOKUP($B36,Insumos!$C:$G,3,FALSE)),"",VLOOKUP($B36,Insumos!$C:$G,3,FALSE))</f>
        <v>GRAMOS</v>
      </c>
      <c r="D36" s="56">
        <f>+IF(ISERROR(VLOOKUP($B36,Insumos!$C:$G,2,FALSE)),"",VLOOKUP($B36,Insumos!$C:$G,2,FALSE))</f>
        <v>3645</v>
      </c>
      <c r="E36" s="57">
        <f>+IF(ISERROR(VLOOKUP($B36,Insumos!$C:$G,5,FALSE)),"",VLOOKUP($B36,Insumos!$C:$G,5,FALSE))</f>
        <v>1000</v>
      </c>
      <c r="F36" s="55" t="str">
        <f>+IF(ISERROR(VLOOKUP($B36,Insumos!$C:$G,4,FALSE)),"",VLOOKUP($B36,Insumos!$C:$G,4,FALSE))</f>
        <v>GRAMOS</v>
      </c>
      <c r="G36" s="141">
        <v>2.0</v>
      </c>
      <c r="H36" s="56">
        <f t="shared" si="2"/>
        <v>7.29</v>
      </c>
    </row>
    <row r="37">
      <c r="A37" s="53">
        <v>5.0</v>
      </c>
      <c r="B37" s="55" t="s">
        <v>54</v>
      </c>
      <c r="C37" s="55" t="str">
        <f>+IF(ISERROR(VLOOKUP($B37,Insumos!$C:$G,3,FALSE)),"",VLOOKUP($B37,Insumos!$C:$G,3,FALSE))</f>
        <v>UNIDAD</v>
      </c>
      <c r="D37" s="56">
        <f>+IF(ISERROR(VLOOKUP($B37,Insumos!$C:$G,2,FALSE)),"",VLOOKUP($B37,Insumos!$C:$G,2,FALSE))</f>
        <v>8000</v>
      </c>
      <c r="E37" s="57">
        <f>+IF(ISERROR(VLOOKUP($B37,Insumos!$C:$G,5,FALSE)),"",VLOOKUP($B37,Insumos!$C:$G,5,FALSE))</f>
        <v>36</v>
      </c>
      <c r="F37" s="55" t="str">
        <f>+IF(ISERROR(VLOOKUP($B37,Insumos!$C:$G,4,FALSE)),"",VLOOKUP($B37,Insumos!$C:$G,4,FALSE))</f>
        <v>UNIDAD</v>
      </c>
      <c r="G37" s="141">
        <v>0.5</v>
      </c>
      <c r="H37" s="56">
        <f t="shared" si="2"/>
        <v>111.11</v>
      </c>
    </row>
    <row r="38">
      <c r="A38" s="53">
        <v>6.0</v>
      </c>
      <c r="B38" s="55" t="s">
        <v>33</v>
      </c>
      <c r="C38" s="55" t="str">
        <f>+IF(ISERROR(VLOOKUP($B38,Insumos!$C:$G,3,FALSE)),"",VLOOKUP($B38,Insumos!$C:$G,3,FALSE))</f>
        <v>GRAMOS</v>
      </c>
      <c r="D38" s="56">
        <f>+IF(ISERROR(VLOOKUP($B38,Insumos!$C:$G,2,FALSE)),"",VLOOKUP($B38,Insumos!$C:$G,2,FALSE))</f>
        <v>6945</v>
      </c>
      <c r="E38" s="57">
        <f>+IF(ISERROR(VLOOKUP($B38,Insumos!$C:$G,5,FALSE)),"",VLOOKUP($B38,Insumos!$C:$G,5,FALSE))</f>
        <v>1360</v>
      </c>
      <c r="F38" s="55" t="str">
        <f>+IF(ISERROR(VLOOKUP($B38,Insumos!$C:$G,4,FALSE)),"",VLOOKUP($B38,Insumos!$C:$G,4,FALSE))</f>
        <v>GRAMOS</v>
      </c>
      <c r="G38" s="141">
        <v>35.0</v>
      </c>
      <c r="H38" s="56">
        <f t="shared" si="2"/>
        <v>178.73</v>
      </c>
    </row>
    <row r="39">
      <c r="A39" s="53">
        <v>7.0</v>
      </c>
      <c r="B39" s="55" t="s">
        <v>324</v>
      </c>
      <c r="C39" s="55" t="str">
        <f>+IF(ISERROR(VLOOKUP($B39,Insumos!$C:$G,3,FALSE)),"",VLOOKUP($B39,Insumos!$C:$G,3,FALSE))</f>
        <v>GRAMOS</v>
      </c>
      <c r="D39" s="56">
        <f>+IF(ISERROR(VLOOKUP($B39,Insumos!$C:$G,2,FALSE)),"",VLOOKUP($B39,Insumos!$C:$G,2,FALSE))</f>
        <v>1134.5</v>
      </c>
      <c r="E39" s="57">
        <f>+IF(ISERROR(VLOOKUP($B39,Insumos!$C:$G,5,FALSE)),"",VLOOKUP($B39,Insumos!$C:$G,5,FALSE))</f>
        <v>1000</v>
      </c>
      <c r="F39" s="55" t="str">
        <f>+IF(ISERROR(VLOOKUP($B39,Insumos!$C:$G,4,FALSE)),"",VLOOKUP($B39,Insumos!$C:$G,4,FALSE))</f>
        <v>GRAMOS</v>
      </c>
      <c r="G39" s="141">
        <v>5.0</v>
      </c>
      <c r="H39" s="56">
        <f t="shared" si="2"/>
        <v>5.67</v>
      </c>
    </row>
    <row r="40">
      <c r="A40" s="53">
        <v>8.0</v>
      </c>
      <c r="B40" s="55" t="s">
        <v>87</v>
      </c>
      <c r="C40" s="55" t="str">
        <f>+IF(ISERROR(VLOOKUP($B40,Insumos!$C:$G,3,FALSE)),"",VLOOKUP($B40,Insumos!$C:$G,3,FALSE))</f>
        <v>GRAMOS</v>
      </c>
      <c r="D40" s="56">
        <f>+IF(ISERROR(VLOOKUP($B40,Insumos!$C:$G,2,FALSE)),"",VLOOKUP($B40,Insumos!$C:$G,2,FALSE))</f>
        <v>3795</v>
      </c>
      <c r="E40" s="57">
        <f>+IF(ISERROR(VLOOKUP($B40,Insumos!$C:$G,5,FALSE)),"",VLOOKUP($B40,Insumos!$C:$G,5,FALSE))</f>
        <v>500</v>
      </c>
      <c r="F40" s="55" t="str">
        <f>+IF(ISERROR(VLOOKUP($B40,Insumos!$C:$G,4,FALSE)),"",VLOOKUP($B40,Insumos!$C:$G,4,FALSE))</f>
        <v>GRAMOS</v>
      </c>
      <c r="G40" s="141">
        <v>5.0</v>
      </c>
      <c r="H40" s="56">
        <f t="shared" si="2"/>
        <v>37.95</v>
      </c>
    </row>
    <row r="41">
      <c r="A41" s="53">
        <v>9.0</v>
      </c>
      <c r="B41" s="55" t="s">
        <v>300</v>
      </c>
      <c r="C41" s="55" t="str">
        <f>+IF(ISERROR(VLOOKUP($B41,Insumos!$C:$G,3,FALSE)),"",VLOOKUP($B41,Insumos!$C:$G,3,FALSE))</f>
        <v>UNIDAD</v>
      </c>
      <c r="D41" s="56">
        <f>+IF(ISERROR(VLOOKUP($B41,Insumos!$C:$G,2,FALSE)),"",VLOOKUP($B41,Insumos!$C:$G,2,FALSE))</f>
        <v>98.32</v>
      </c>
      <c r="E41" s="57">
        <f>+IF(ISERROR(VLOOKUP($B41,Insumos!$C:$G,5,FALSE)),"",VLOOKUP($B41,Insumos!$C:$G,5,FALSE))</f>
        <v>1</v>
      </c>
      <c r="F41" s="55" t="str">
        <f>+IF(ISERROR(VLOOKUP($B41,Insumos!$C:$G,4,FALSE)),"",VLOOKUP($B41,Insumos!$C:$G,4,FALSE))</f>
        <v>UNIDAD</v>
      </c>
      <c r="G41" s="141">
        <v>1.0</v>
      </c>
      <c r="H41" s="56">
        <f t="shared" si="2"/>
        <v>98.32</v>
      </c>
    </row>
    <row r="42">
      <c r="A42" s="53">
        <v>10.0</v>
      </c>
      <c r="B42" s="55" t="s">
        <v>301</v>
      </c>
      <c r="C42" s="55" t="str">
        <f>+IF(ISERROR(VLOOKUP($B42,Insumos!$C:$G,3,FALSE)),"",VLOOKUP($B42,Insumos!$C:$G,3,FALSE))</f>
        <v>UNIDAD</v>
      </c>
      <c r="D42" s="56">
        <f>+IF(ISERROR(VLOOKUP($B42,Insumos!$C:$G,2,FALSE)),"",VLOOKUP($B42,Insumos!$C:$G,2,FALSE))</f>
        <v>43.7</v>
      </c>
      <c r="E42" s="57">
        <f>+IF(ISERROR(VLOOKUP($B42,Insumos!$C:$G,5,FALSE)),"",VLOOKUP($B42,Insumos!$C:$G,5,FALSE))</f>
        <v>1</v>
      </c>
      <c r="F42" s="55" t="str">
        <f>+IF(ISERROR(VLOOKUP($B42,Insumos!$C:$G,4,FALSE)),"",VLOOKUP($B42,Insumos!$C:$G,4,FALSE))</f>
        <v>UNIDAD</v>
      </c>
      <c r="G42" s="141">
        <v>1.0</v>
      </c>
      <c r="H42" s="56">
        <f t="shared" si="2"/>
        <v>43.7</v>
      </c>
    </row>
    <row r="43">
      <c r="A43" s="53">
        <v>11.0</v>
      </c>
      <c r="B43" s="55" t="s">
        <v>314</v>
      </c>
      <c r="C43" s="55" t="str">
        <f>+IF(ISERROR(VLOOKUP($B43,Insumos!$C:$G,3,FALSE)),"",VLOOKUP($B43,Insumos!$C:$G,3,FALSE))</f>
        <v>UNIDAD</v>
      </c>
      <c r="D43" s="56">
        <f>+IF(ISERROR(VLOOKUP($B43,Insumos!$C:$G,2,FALSE)),"",VLOOKUP($B43,Insumos!$C:$G,2,FALSE))</f>
        <v>10.5</v>
      </c>
      <c r="E43" s="57">
        <f>+IF(ISERROR(VLOOKUP($B43,Insumos!$C:$G,5,FALSE)),"",VLOOKUP($B43,Insumos!$C:$G,5,FALSE))</f>
        <v>1</v>
      </c>
      <c r="F43" s="55" t="str">
        <f>+IF(ISERROR(VLOOKUP($B43,Insumos!$C:$G,4,FALSE)),"",VLOOKUP($B43,Insumos!$C:$G,4,FALSE))</f>
        <v>UNIDAD</v>
      </c>
      <c r="G43" s="141">
        <v>1.0</v>
      </c>
      <c r="H43" s="56">
        <f t="shared" si="2"/>
        <v>10.5</v>
      </c>
    </row>
    <row r="44">
      <c r="A44" s="53">
        <v>12.0</v>
      </c>
      <c r="B44" s="55" t="s">
        <v>313</v>
      </c>
      <c r="C44" s="55" t="str">
        <f>+IF(ISERROR(VLOOKUP($B44,Insumos!$C:$G,3,FALSE)),"",VLOOKUP($B44,Insumos!$C:$G,3,FALSE))</f>
        <v>GRAMOS</v>
      </c>
      <c r="D44" s="56">
        <f>+IF(ISERROR(VLOOKUP($B44,Insumos!$C:$G,2,FALSE)),"",VLOOKUP($B44,Insumos!$C:$G,2,FALSE))</f>
        <v>6750</v>
      </c>
      <c r="E44" s="57">
        <f>+IF(ISERROR(VLOOKUP($B44,Insumos!$C:$G,5,FALSE)),"",VLOOKUP($B44,Insumos!$C:$G,5,FALSE))</f>
        <v>1000</v>
      </c>
      <c r="F44" s="55" t="str">
        <f>+IF(ISERROR(VLOOKUP($B44,Insumos!$C:$G,4,FALSE)),"",VLOOKUP($B44,Insumos!$C:$G,4,FALSE))</f>
        <v>GRAMOS</v>
      </c>
      <c r="G44" s="141">
        <v>8.0</v>
      </c>
      <c r="H44" s="56">
        <f t="shared" si="2"/>
        <v>54</v>
      </c>
    </row>
    <row r="45">
      <c r="A45" s="53">
        <v>13.0</v>
      </c>
      <c r="B45" s="55" t="s">
        <v>156</v>
      </c>
      <c r="C45" s="55" t="str">
        <f>+IF(ISERROR(VLOOKUP($B45,Insumos!$C:$G,3,FALSE)),"",VLOOKUP($B45,Insumos!$C:$G,3,FALSE))</f>
        <v>GRAMOS</v>
      </c>
      <c r="D45" s="56">
        <f>+IF(ISERROR(VLOOKUP($B45,Insumos!$C:$G,2,FALSE)),"",VLOOKUP($B45,Insumos!$C:$G,2,FALSE))</f>
        <v>909</v>
      </c>
      <c r="E45" s="57">
        <f>+IF(ISERROR(VLOOKUP($B45,Insumos!$C:$G,5,FALSE)),"",VLOOKUP($B45,Insumos!$C:$G,5,FALSE))</f>
        <v>1000</v>
      </c>
      <c r="F45" s="55" t="str">
        <f>+IF(ISERROR(VLOOKUP($B45,Insumos!$C:$G,4,FALSE)),"",VLOOKUP($B45,Insumos!$C:$G,4,FALSE))</f>
        <v>GRAMOS</v>
      </c>
      <c r="G45" s="141">
        <v>8.0</v>
      </c>
      <c r="H45" s="56">
        <f t="shared" si="2"/>
        <v>7.27</v>
      </c>
    </row>
    <row r="46">
      <c r="A46" s="53">
        <v>14.0</v>
      </c>
      <c r="B46" s="55" t="s">
        <v>303</v>
      </c>
      <c r="C46" s="55" t="str">
        <f>+IF(ISERROR(VLOOKUP($B46,Insumos!$C:$G,3,FALSE)),"",VLOOKUP($B46,Insumos!$C:$G,3,FALSE))</f>
        <v>UNIDAD</v>
      </c>
      <c r="D46" s="56">
        <f>+IF(ISERROR(VLOOKUP($B46,Insumos!$C:$G,2,FALSE)),"",VLOOKUP($B46,Insumos!$C:$G,2,FALSE))</f>
        <v>10</v>
      </c>
      <c r="E46" s="57">
        <f>+IF(ISERROR(VLOOKUP($B46,Insumos!$C:$G,5,FALSE)),"",VLOOKUP($B46,Insumos!$C:$G,5,FALSE))</f>
        <v>1</v>
      </c>
      <c r="F46" s="55" t="str">
        <f>+IF(ISERROR(VLOOKUP($B46,Insumos!$C:$G,4,FALSE)),"",VLOOKUP($B46,Insumos!$C:$G,4,FALSE))</f>
        <v>UNIDAD</v>
      </c>
      <c r="G46" s="141">
        <v>2.0</v>
      </c>
      <c r="H46" s="56">
        <f t="shared" si="2"/>
        <v>20</v>
      </c>
    </row>
    <row r="47">
      <c r="A47" s="53">
        <v>15.0</v>
      </c>
      <c r="B47" s="55" t="s">
        <v>304</v>
      </c>
      <c r="C47" s="55" t="str">
        <f>+IF(ISERROR(VLOOKUP($B47,Insumos!$C:$G,3,FALSE)),"",VLOOKUP($B47,Insumos!$C:$G,3,FALSE))</f>
        <v>UNIDAD</v>
      </c>
      <c r="D47" s="56">
        <f>+IF(ISERROR(VLOOKUP($B47,Insumos!$C:$G,2,FALSE)),"",VLOOKUP($B47,Insumos!$C:$G,2,FALSE))</f>
        <v>9</v>
      </c>
      <c r="E47" s="57">
        <f>+IF(ISERROR(VLOOKUP($B47,Insumos!$C:$G,5,FALSE)),"",VLOOKUP($B47,Insumos!$C:$G,5,FALSE))</f>
        <v>1</v>
      </c>
      <c r="F47" s="55" t="str">
        <f>+IF(ISERROR(VLOOKUP($B47,Insumos!$C:$G,4,FALSE)),"",VLOOKUP($B47,Insumos!$C:$G,4,FALSE))</f>
        <v>UNIDAD</v>
      </c>
      <c r="G47" s="141">
        <v>2.0</v>
      </c>
      <c r="H47" s="56">
        <f t="shared" si="2"/>
        <v>18</v>
      </c>
    </row>
    <row r="48">
      <c r="A48" s="53">
        <v>16.0</v>
      </c>
      <c r="B48" s="55" t="s">
        <v>311</v>
      </c>
      <c r="C48" s="55" t="str">
        <f>+IF(ISERROR(VLOOKUP($B48,Insumos!$C:$G,3,FALSE)),"",VLOOKUP($B48,Insumos!$C:$G,3,FALSE))</f>
        <v>UNIDAD</v>
      </c>
      <c r="D48" s="56">
        <f>+IF(ISERROR(VLOOKUP($B48,Insumos!$C:$G,2,FALSE)),"",VLOOKUP($B48,Insumos!$C:$G,2,FALSE))</f>
        <v>75.25</v>
      </c>
      <c r="E48" s="57">
        <f>+IF(ISERROR(VLOOKUP($B48,Insumos!$C:$G,5,FALSE)),"",VLOOKUP($B48,Insumos!$C:$G,5,FALSE))</f>
        <v>1</v>
      </c>
      <c r="F48" s="55" t="str">
        <f>+IF(ISERROR(VLOOKUP($B48,Insumos!$C:$G,4,FALSE)),"",VLOOKUP($B48,Insumos!$C:$G,4,FALSE))</f>
        <v>UNIDAD</v>
      </c>
      <c r="G48" s="141">
        <v>1.0</v>
      </c>
      <c r="H48" s="56">
        <f t="shared" si="2"/>
        <v>75.25</v>
      </c>
    </row>
    <row r="49">
      <c r="A49" s="53">
        <v>17.0</v>
      </c>
      <c r="B49" s="55" t="s">
        <v>312</v>
      </c>
      <c r="C49" s="55" t="str">
        <f>+IF(ISERROR(VLOOKUP($B49,Insumos!$C:$G,3,FALSE)),"",VLOOKUP($B49,Insumos!$C:$G,3,FALSE))</f>
        <v>UNIDAD</v>
      </c>
      <c r="D49" s="56">
        <f>+IF(ISERROR(VLOOKUP($B49,Insumos!$C:$G,2,FALSE)),"",VLOOKUP($B49,Insumos!$C:$G,2,FALSE))</f>
        <v>90.25</v>
      </c>
      <c r="E49" s="57">
        <f>+IF(ISERROR(VLOOKUP($B49,Insumos!$C:$G,5,FALSE)),"",VLOOKUP($B49,Insumos!$C:$G,5,FALSE))</f>
        <v>1</v>
      </c>
      <c r="F49" s="55" t="str">
        <f>+IF(ISERROR(VLOOKUP($B49,Insumos!$C:$G,4,FALSE)),"",VLOOKUP($B49,Insumos!$C:$G,4,FALSE))</f>
        <v>UNIDAD</v>
      </c>
      <c r="G49" s="141">
        <v>1.0</v>
      </c>
      <c r="H49" s="56">
        <f t="shared" si="2"/>
        <v>90.25</v>
      </c>
    </row>
    <row r="50">
      <c r="A50" s="53">
        <v>18.0</v>
      </c>
      <c r="B50" s="55" t="s">
        <v>315</v>
      </c>
      <c r="C50" s="55" t="str">
        <f>+IF(ISERROR(VLOOKUP($B50,Insumos!$C:$G,3,FALSE)),"",VLOOKUP($B50,Insumos!$C:$G,3,FALSE))</f>
        <v>UNIDAD</v>
      </c>
      <c r="D50" s="56">
        <f>+IF(ISERROR(VLOOKUP($B50,Insumos!$C:$G,2,FALSE)),"",VLOOKUP($B50,Insumos!$C:$G,2,FALSE))</f>
        <v>170</v>
      </c>
      <c r="E50" s="57">
        <f>+IF(ISERROR(VLOOKUP($B50,Insumos!$C:$G,5,FALSE)),"",VLOOKUP($B50,Insumos!$C:$G,5,FALSE))</f>
        <v>1</v>
      </c>
      <c r="F50" s="55" t="str">
        <f>+IF(ISERROR(VLOOKUP($B50,Insumos!$C:$G,4,FALSE)),"",VLOOKUP($B50,Insumos!$C:$G,4,FALSE))</f>
        <v>UNIDAD</v>
      </c>
      <c r="G50" s="141">
        <v>1.0</v>
      </c>
      <c r="H50" s="56">
        <f t="shared" si="2"/>
        <v>170</v>
      </c>
    </row>
    <row r="51">
      <c r="A51" s="53">
        <v>19.0</v>
      </c>
      <c r="B51" s="55"/>
      <c r="C51" s="55" t="str">
        <f>+IF(ISERROR(VLOOKUP($B51,Insumos!$C:$G,3,FALSE)),"",VLOOKUP($B51,Insumos!$C:$G,3,FALSE))</f>
        <v/>
      </c>
      <c r="D51" s="56" t="str">
        <f>+IF(ISERROR(VLOOKUP($B51,Insumos!$C:$G,2,FALSE)),"",VLOOKUP($B51,Insumos!$C:$G,2,FALSE))</f>
        <v/>
      </c>
      <c r="E51" s="57" t="str">
        <f>+IF(ISERROR(VLOOKUP($B51,Insumos!$C:$G,5,FALSE)),"",VLOOKUP($B51,Insumos!$C:$G,5,FALSE))</f>
        <v/>
      </c>
      <c r="F51" s="55" t="str">
        <f>+IF(ISERROR(VLOOKUP($B51,Insumos!$C:$G,4,FALSE)),"",VLOOKUP($B51,Insumos!$C:$G,4,FALSE))</f>
        <v/>
      </c>
      <c r="G51" s="141"/>
      <c r="H51" s="56">
        <f t="shared" si="2"/>
        <v>0</v>
      </c>
    </row>
    <row r="52">
      <c r="A52" s="53">
        <v>20.0</v>
      </c>
      <c r="B52" s="55"/>
      <c r="C52" s="55" t="str">
        <f>+IF(ISERROR(VLOOKUP($B52,Insumos!$C:$G,3,FALSE)),"",VLOOKUP($B52,Insumos!$C:$G,3,FALSE))</f>
        <v/>
      </c>
      <c r="D52" s="56" t="str">
        <f>+IF(ISERROR(VLOOKUP($B52,Insumos!$C:$G,2,FALSE)),"",VLOOKUP($B52,Insumos!$C:$G,2,FALSE))</f>
        <v/>
      </c>
      <c r="E52" s="57" t="str">
        <f>+IF(ISERROR(VLOOKUP($B52,Insumos!$C:$G,5,FALSE)),"",VLOOKUP($B52,Insumos!$C:$G,5,FALSE))</f>
        <v/>
      </c>
      <c r="F52" s="55" t="str">
        <f>+IF(ISERROR(VLOOKUP($B52,Insumos!$C:$G,4,FALSE)),"",VLOOKUP($B52,Insumos!$C:$G,4,FALSE))</f>
        <v/>
      </c>
      <c r="G52" s="141"/>
      <c r="H52" s="56">
        <f t="shared" si="2"/>
        <v>0</v>
      </c>
    </row>
    <row r="53">
      <c r="A53" s="53">
        <v>21.0</v>
      </c>
      <c r="B53" s="55"/>
      <c r="C53" s="55" t="str">
        <f>+IF(ISERROR(VLOOKUP($B53,Insumos!$C:$G,3,FALSE)),"",VLOOKUP($B53,Insumos!$C:$G,3,FALSE))</f>
        <v/>
      </c>
      <c r="D53" s="56" t="str">
        <f>+IF(ISERROR(VLOOKUP($B53,Insumos!$C:$G,2,FALSE)),"",VLOOKUP($B53,Insumos!$C:$G,2,FALSE))</f>
        <v/>
      </c>
      <c r="E53" s="57" t="str">
        <f>+IF(ISERROR(VLOOKUP($B53,Insumos!$C:$G,5,FALSE)),"",VLOOKUP($B53,Insumos!$C:$G,5,FALSE))</f>
        <v/>
      </c>
      <c r="F53" s="55" t="str">
        <f>+IF(ISERROR(VLOOKUP($B53,Insumos!$C:$G,4,FALSE)),"",VLOOKUP($B53,Insumos!$C:$G,4,FALSE))</f>
        <v/>
      </c>
      <c r="G53" s="141"/>
      <c r="H53" s="56">
        <f t="shared" si="2"/>
        <v>0</v>
      </c>
    </row>
    <row r="54">
      <c r="A54" s="53">
        <v>22.0</v>
      </c>
      <c r="B54" s="55"/>
      <c r="C54" s="55" t="str">
        <f>+IF(ISERROR(VLOOKUP($B54,Insumos!$C:$G,3,FALSE)),"",VLOOKUP($B54,Insumos!$C:$G,3,FALSE))</f>
        <v/>
      </c>
      <c r="D54" s="56" t="str">
        <f>+IF(ISERROR(VLOOKUP($B54,Insumos!$C:$G,2,FALSE)),"",VLOOKUP($B54,Insumos!$C:$G,2,FALSE))</f>
        <v/>
      </c>
      <c r="E54" s="57" t="str">
        <f>+IF(ISERROR(VLOOKUP($B54,Insumos!$C:$G,5,FALSE)),"",VLOOKUP($B54,Insumos!$C:$G,5,FALSE))</f>
        <v/>
      </c>
      <c r="F54" s="55" t="str">
        <f>+IF(ISERROR(VLOOKUP($B54,Insumos!$C:$G,4,FALSE)),"",VLOOKUP($B54,Insumos!$C:$G,4,FALSE))</f>
        <v/>
      </c>
      <c r="G54" s="141"/>
      <c r="H54" s="56">
        <f t="shared" si="2"/>
        <v>0</v>
      </c>
    </row>
    <row r="55">
      <c r="A55" s="53">
        <v>23.0</v>
      </c>
      <c r="B55" s="55"/>
      <c r="C55" s="55" t="str">
        <f>+IF(ISERROR(VLOOKUP($B55,Insumos!$C:$G,3,FALSE)),"",VLOOKUP($B55,Insumos!$C:$G,3,FALSE))</f>
        <v/>
      </c>
      <c r="D55" s="56" t="str">
        <f>+IF(ISERROR(VLOOKUP($B55,Insumos!$C:$G,2,FALSE)),"",VLOOKUP($B55,Insumos!$C:$G,2,FALSE))</f>
        <v/>
      </c>
      <c r="E55" s="57" t="str">
        <f>+IF(ISERROR(VLOOKUP($B55,Insumos!$C:$G,5,FALSE)),"",VLOOKUP($B55,Insumos!$C:$G,5,FALSE))</f>
        <v/>
      </c>
      <c r="F55" s="55" t="str">
        <f>+IF(ISERROR(VLOOKUP($B55,Insumos!$C:$G,4,FALSE)),"",VLOOKUP($B55,Insumos!$C:$G,4,FALSE))</f>
        <v/>
      </c>
      <c r="G55" s="141"/>
      <c r="H55" s="56">
        <f t="shared" si="2"/>
        <v>0</v>
      </c>
    </row>
    <row r="56">
      <c r="A56" s="42"/>
      <c r="B56" s="140"/>
      <c r="C56" s="41"/>
      <c r="D56" s="44"/>
      <c r="E56" s="45"/>
      <c r="F56" s="41"/>
      <c r="G56" s="67" t="s">
        <v>626</v>
      </c>
      <c r="H56" s="68">
        <f>+SUM(H33:H55)</f>
        <v>1421.35</v>
      </c>
    </row>
    <row r="57">
      <c r="A57" s="42"/>
      <c r="B57" s="140"/>
      <c r="C57" s="41"/>
      <c r="D57" s="44"/>
      <c r="E57" s="45"/>
      <c r="F57" s="41"/>
      <c r="G57" s="67" t="s">
        <v>569</v>
      </c>
      <c r="H57" s="142">
        <f>+H56/10</f>
        <v>142.135</v>
      </c>
    </row>
    <row r="58">
      <c r="A58" s="42"/>
      <c r="B58" s="140"/>
      <c r="C58" s="41"/>
      <c r="D58" s="44"/>
      <c r="E58" s="45"/>
      <c r="F58" s="41"/>
      <c r="G58" s="67" t="s">
        <v>570</v>
      </c>
      <c r="H58" s="143">
        <f>(H56+H57)*1.19</f>
        <v>1860.54715</v>
      </c>
    </row>
    <row r="59">
      <c r="A59" s="42"/>
      <c r="B59" s="140"/>
      <c r="C59" s="41"/>
      <c r="D59" s="44"/>
      <c r="E59" s="45"/>
      <c r="F59" s="41"/>
      <c r="G59" s="67" t="s">
        <v>571</v>
      </c>
      <c r="H59" s="144">
        <f>+H58/H60</f>
        <v>0.2116663424</v>
      </c>
    </row>
    <row r="60">
      <c r="A60" s="42"/>
      <c r="B60" s="140"/>
      <c r="C60" s="41"/>
      <c r="D60" s="44"/>
      <c r="E60" s="45"/>
      <c r="F60" s="41"/>
      <c r="G60" s="67" t="s">
        <v>572</v>
      </c>
      <c r="H60" s="154">
        <v>8790.0</v>
      </c>
      <c r="I60" s="232">
        <v>5593.0</v>
      </c>
    </row>
    <row r="61">
      <c r="I61" s="159">
        <v>7990.0</v>
      </c>
    </row>
    <row r="63">
      <c r="A63" s="138" t="s">
        <v>562</v>
      </c>
      <c r="B63" s="139" t="s">
        <v>1285</v>
      </c>
      <c r="C63" s="34" t="s">
        <v>484</v>
      </c>
      <c r="D63" s="35"/>
      <c r="E63" s="36"/>
      <c r="F63" s="37"/>
      <c r="G63" s="38"/>
      <c r="H63" s="35"/>
    </row>
    <row r="64">
      <c r="A64" s="42"/>
      <c r="B64" s="140"/>
      <c r="C64" s="42"/>
      <c r="D64" s="44"/>
      <c r="E64" s="45"/>
      <c r="F64" s="42"/>
      <c r="G64" s="46"/>
      <c r="H64" s="44"/>
    </row>
    <row r="65">
      <c r="A65" s="48" t="s">
        <v>476</v>
      </c>
      <c r="B65" s="48" t="s">
        <v>477</v>
      </c>
      <c r="C65" s="48" t="s">
        <v>478</v>
      </c>
      <c r="D65" s="49" t="s">
        <v>564</v>
      </c>
      <c r="E65" s="50" t="s">
        <v>10</v>
      </c>
      <c r="F65" s="48" t="s">
        <v>480</v>
      </c>
      <c r="G65" s="51" t="s">
        <v>481</v>
      </c>
      <c r="H65" s="49" t="s">
        <v>565</v>
      </c>
    </row>
    <row r="66">
      <c r="A66" s="53">
        <v>1.0</v>
      </c>
      <c r="B66" s="55" t="s">
        <v>185</v>
      </c>
      <c r="C66" s="55" t="str">
        <f>+IF(ISERROR(VLOOKUP($B66,Insumos!$C:$G,3,FALSE)),"",VLOOKUP($B66,Insumos!$C:$G,3,FALSE))</f>
        <v>ROLLS</v>
      </c>
      <c r="D66" s="56">
        <f>+IF(ISERROR(VLOOKUP($B66,Insumos!$C:$G,2,FALSE)),"",VLOOKUP($B66,Insumos!$C:$G,2,FALSE))</f>
        <v>1020.52</v>
      </c>
      <c r="E66" s="57">
        <f>+IF(ISERROR(VLOOKUP($B66,Insumos!$C:$G,5,FALSE)),"",VLOOKUP($B66,Insumos!$C:$G,5,FALSE))</f>
        <v>1</v>
      </c>
      <c r="F66" s="55" t="str">
        <f>+IF(ISERROR(VLOOKUP($B66,Insumos!$C:$G,4,FALSE)),"",VLOOKUP($B66,Insumos!$C:$G,4,FALSE))</f>
        <v>ROLLS</v>
      </c>
      <c r="G66" s="141">
        <v>1.0</v>
      </c>
      <c r="H66" s="56">
        <f t="shared" ref="H66:H83" si="3">IF(ISERROR(ROUND(+D66/E66*G66,2)),0,ROUND(+D66/E66*G66,2))</f>
        <v>1020.52</v>
      </c>
    </row>
    <row r="67">
      <c r="A67" s="53">
        <v>2.0</v>
      </c>
      <c r="B67" s="55" t="s">
        <v>188</v>
      </c>
      <c r="C67" s="55" t="str">
        <f>+IF(ISERROR(VLOOKUP($B67,Insumos!$C:$G,3,FALSE)),"",VLOOKUP($B67,Insumos!$C:$G,3,FALSE))</f>
        <v>ROLLS</v>
      </c>
      <c r="D67" s="56">
        <f>+IF(ISERROR(VLOOKUP($B67,Insumos!$C:$G,2,FALSE)),"",VLOOKUP($B67,Insumos!$C:$G,2,FALSE))</f>
        <v>1588.21</v>
      </c>
      <c r="E67" s="57">
        <f>+IF(ISERROR(VLOOKUP($B67,Insumos!$C:$G,5,FALSE)),"",VLOOKUP($B67,Insumos!$C:$G,5,FALSE))</f>
        <v>1</v>
      </c>
      <c r="F67" s="55" t="str">
        <f>+IF(ISERROR(VLOOKUP($B67,Insumos!$C:$G,4,FALSE)),"",VLOOKUP($B67,Insumos!$C:$G,4,FALSE))</f>
        <v>ROLLS</v>
      </c>
      <c r="G67" s="141">
        <v>1.0</v>
      </c>
      <c r="H67" s="56">
        <f t="shared" si="3"/>
        <v>1588.21</v>
      </c>
    </row>
    <row r="68">
      <c r="A68" s="53">
        <v>3.0</v>
      </c>
      <c r="B68" s="55" t="s">
        <v>126</v>
      </c>
      <c r="C68" s="55" t="str">
        <f>+IF(ISERROR(VLOOKUP($B68,Insumos!$C:$G,3,FALSE)),"",VLOOKUP($B68,Insumos!$C:$G,3,FALSE))</f>
        <v>ROLL</v>
      </c>
      <c r="D68" s="56">
        <f>+IF(ISERROR(VLOOKUP($B68,Insumos!$C:$G,2,FALSE)),"",VLOOKUP($B68,Insumos!$C:$G,2,FALSE))</f>
        <v>2965.01</v>
      </c>
      <c r="E68" s="57">
        <f>+IF(ISERROR(VLOOKUP($B68,Insumos!$C:$G,5,FALSE)),"",VLOOKUP($B68,Insumos!$C:$G,5,FALSE))</f>
        <v>1</v>
      </c>
      <c r="F68" s="55" t="str">
        <f>+IF(ISERROR(VLOOKUP($B68,Insumos!$C:$G,4,FALSE)),"",VLOOKUP($B68,Insumos!$C:$G,4,FALSE))</f>
        <v>ROLL</v>
      </c>
      <c r="G68" s="141">
        <v>1.0</v>
      </c>
      <c r="H68" s="56">
        <f t="shared" si="3"/>
        <v>2965.01</v>
      </c>
    </row>
    <row r="69">
      <c r="A69" s="53">
        <v>4.0</v>
      </c>
      <c r="B69" s="55" t="s">
        <v>189</v>
      </c>
      <c r="C69" s="55" t="str">
        <f>+IF(ISERROR(VLOOKUP($B69,Insumos!$C:$G,3,FALSE)),"",VLOOKUP($B69,Insumos!$C:$G,3,FALSE))</f>
        <v>ROLLS</v>
      </c>
      <c r="D69" s="56">
        <f>+IF(ISERROR(VLOOKUP($B69,Insumos!$C:$G,2,FALSE)),"",VLOOKUP($B69,Insumos!$C:$G,2,FALSE))</f>
        <v>1302.26</v>
      </c>
      <c r="E69" s="57">
        <f>+IF(ISERROR(VLOOKUP($B69,Insumos!$C:$G,5,FALSE)),"",VLOOKUP($B69,Insumos!$C:$G,5,FALSE))</f>
        <v>1</v>
      </c>
      <c r="F69" s="55" t="str">
        <f>+IF(ISERROR(VLOOKUP($B69,Insumos!$C:$G,4,FALSE)),"",VLOOKUP($B69,Insumos!$C:$G,4,FALSE))</f>
        <v>ROLLS</v>
      </c>
      <c r="G69" s="141">
        <v>1.0</v>
      </c>
      <c r="H69" s="56">
        <f t="shared" si="3"/>
        <v>1302.26</v>
      </c>
    </row>
    <row r="70">
      <c r="A70" s="53">
        <v>5.0</v>
      </c>
      <c r="B70" s="55" t="s">
        <v>191</v>
      </c>
      <c r="C70" s="55" t="str">
        <f>+IF(ISERROR(VLOOKUP($B70,Insumos!$C:$G,3,FALSE)),"",VLOOKUP($B70,Insumos!$C:$G,3,FALSE))</f>
        <v>PORCION</v>
      </c>
      <c r="D70" s="56">
        <f>+IF(ISERROR(VLOOKUP($B70,Insumos!$C:$G,2,FALSE)),"",VLOOKUP($B70,Insumos!$C:$G,2,FALSE))</f>
        <v>1531.69</v>
      </c>
      <c r="E70" s="57">
        <f>+IF(ISERROR(VLOOKUP($B70,Insumos!$C:$G,5,FALSE)),"",VLOOKUP($B70,Insumos!$C:$G,5,FALSE))</f>
        <v>1</v>
      </c>
      <c r="F70" s="55" t="str">
        <f>+IF(ISERROR(VLOOKUP($B70,Insumos!$C:$G,4,FALSE)),"",VLOOKUP($B70,Insumos!$C:$G,4,FALSE))</f>
        <v>PORCION</v>
      </c>
      <c r="G70" s="141">
        <v>1.0</v>
      </c>
      <c r="H70" s="56">
        <f t="shared" si="3"/>
        <v>1531.69</v>
      </c>
    </row>
    <row r="71">
      <c r="A71" s="53">
        <v>6.0</v>
      </c>
      <c r="B71" s="55" t="s">
        <v>132</v>
      </c>
      <c r="C71" s="55" t="str">
        <f>+IF(ISERROR(VLOOKUP($B71,Insumos!$C:$G,3,FALSE)),"",VLOOKUP($B71,Insumos!$C:$G,3,FALSE))</f>
        <v>UNIDAD</v>
      </c>
      <c r="D71" s="56">
        <f>+IF(ISERROR(VLOOKUP($B71,Insumos!$C:$G,2,FALSE)),"",VLOOKUP($B71,Insumos!$C:$G,2,FALSE))</f>
        <v>180</v>
      </c>
      <c r="E71" s="57">
        <f>+IF(ISERROR(VLOOKUP($B71,Insumos!$C:$G,5,FALSE)),"",VLOOKUP($B71,Insumos!$C:$G,5,FALSE))</f>
        <v>1</v>
      </c>
      <c r="F71" s="55" t="str">
        <f>+IF(ISERROR(VLOOKUP($B71,Insumos!$C:$G,4,FALSE)),"",VLOOKUP($B71,Insumos!$C:$G,4,FALSE))</f>
        <v>UNIDAD</v>
      </c>
      <c r="G71" s="141">
        <v>2.0</v>
      </c>
      <c r="H71" s="56">
        <f t="shared" si="3"/>
        <v>360</v>
      </c>
    </row>
    <row r="72">
      <c r="A72" s="53">
        <v>7.0</v>
      </c>
      <c r="B72" s="55" t="s">
        <v>305</v>
      </c>
      <c r="C72" s="55" t="str">
        <f>+IF(ISERROR(VLOOKUP($B72,Insumos!$C:$G,3,FALSE)),"",VLOOKUP($B72,Insumos!$C:$G,3,FALSE))</f>
        <v>UNIDAD</v>
      </c>
      <c r="D72" s="56">
        <f>+IF(ISERROR(VLOOKUP($B72,Insumos!$C:$G,2,FALSE)),"",VLOOKUP($B72,Insumos!$C:$G,2,FALSE))</f>
        <v>52</v>
      </c>
      <c r="E72" s="57">
        <f>+IF(ISERROR(VLOOKUP($B72,Insumos!$C:$G,5,FALSE)),"",VLOOKUP($B72,Insumos!$C:$G,5,FALSE))</f>
        <v>1</v>
      </c>
      <c r="F72" s="55" t="str">
        <f>+IF(ISERROR(VLOOKUP($B72,Insumos!$C:$G,4,FALSE)),"",VLOOKUP($B72,Insumos!$C:$G,4,FALSE))</f>
        <v>UNIDAD</v>
      </c>
      <c r="G72" s="141">
        <v>1.0</v>
      </c>
      <c r="H72" s="56">
        <f t="shared" si="3"/>
        <v>52</v>
      </c>
    </row>
    <row r="73">
      <c r="A73" s="53">
        <v>8.0</v>
      </c>
      <c r="B73" s="55" t="s">
        <v>309</v>
      </c>
      <c r="C73" s="55" t="str">
        <f>+IF(ISERROR(VLOOKUP($B73,Insumos!$C:$G,3,FALSE)),"",VLOOKUP($B73,Insumos!$C:$G,3,FALSE))</f>
        <v>UNIDAD</v>
      </c>
      <c r="D73" s="56">
        <f>+IF(ISERROR(VLOOKUP($B73,Insumos!$C:$G,2,FALSE)),"",VLOOKUP($B73,Insumos!$C:$G,2,FALSE))</f>
        <v>23.53</v>
      </c>
      <c r="E73" s="57">
        <f>+IF(ISERROR(VLOOKUP($B73,Insumos!$C:$G,5,FALSE)),"",VLOOKUP($B73,Insumos!$C:$G,5,FALSE))</f>
        <v>1</v>
      </c>
      <c r="F73" s="55" t="str">
        <f>+IF(ISERROR(VLOOKUP($B73,Insumos!$C:$G,4,FALSE)),"",VLOOKUP($B73,Insumos!$C:$G,4,FALSE))</f>
        <v>UNIDAD</v>
      </c>
      <c r="G73" s="141">
        <v>1.0</v>
      </c>
      <c r="H73" s="56">
        <f t="shared" si="3"/>
        <v>23.53</v>
      </c>
    </row>
    <row r="74">
      <c r="A74" s="53">
        <v>9.0</v>
      </c>
      <c r="B74" s="55" t="s">
        <v>310</v>
      </c>
      <c r="C74" s="55" t="str">
        <f>+IF(ISERROR(VLOOKUP($B74,Insumos!$C:$G,3,FALSE)),"",VLOOKUP($B74,Insumos!$C:$G,3,FALSE))</f>
        <v>UNIDAD</v>
      </c>
      <c r="D74" s="56">
        <f>+IF(ISERROR(VLOOKUP($B74,Insumos!$C:$G,2,FALSE)),"",VLOOKUP($B74,Insumos!$C:$G,2,FALSE))</f>
        <v>15.13</v>
      </c>
      <c r="E74" s="57">
        <f>+IF(ISERROR(VLOOKUP($B74,Insumos!$C:$G,5,FALSE)),"",VLOOKUP($B74,Insumos!$C:$G,5,FALSE))</f>
        <v>1</v>
      </c>
      <c r="F74" s="55" t="str">
        <f>+IF(ISERROR(VLOOKUP($B74,Insumos!$C:$G,4,FALSE)),"",VLOOKUP($B74,Insumos!$C:$G,4,FALSE))</f>
        <v>UNIDAD</v>
      </c>
      <c r="G74" s="141">
        <v>1.0</v>
      </c>
      <c r="H74" s="56">
        <f t="shared" si="3"/>
        <v>15.13</v>
      </c>
    </row>
    <row r="75">
      <c r="A75" s="53">
        <v>10.0</v>
      </c>
      <c r="B75" s="55" t="s">
        <v>297</v>
      </c>
      <c r="C75" s="55" t="str">
        <f>+IF(ISERROR(VLOOKUP($B75,Insumos!$C:$G,3,FALSE)),"",VLOOKUP($B75,Insumos!$C:$G,3,FALSE))</f>
        <v>CAJA</v>
      </c>
      <c r="D75" s="56">
        <f>+IF(ISERROR(VLOOKUP($B75,Insumos!$C:$G,2,FALSE)),"",VLOOKUP($B75,Insumos!$C:$G,2,FALSE))</f>
        <v>110</v>
      </c>
      <c r="E75" s="57">
        <f>+IF(ISERROR(VLOOKUP($B75,Insumos!$C:$G,5,FALSE)),"",VLOOKUP($B75,Insumos!$C:$G,5,FALSE))</f>
        <v>1</v>
      </c>
      <c r="F75" s="55" t="str">
        <f>+IF(ISERROR(VLOOKUP($B75,Insumos!$C:$G,4,FALSE)),"",VLOOKUP($B75,Insumos!$C:$G,4,FALSE))</f>
        <v>CAJA</v>
      </c>
      <c r="G75" s="141">
        <v>2.0</v>
      </c>
      <c r="H75" s="56">
        <f t="shared" si="3"/>
        <v>220</v>
      </c>
    </row>
    <row r="76">
      <c r="A76" s="53">
        <v>11.0</v>
      </c>
      <c r="B76" s="55" t="s">
        <v>314</v>
      </c>
      <c r="C76" s="55" t="str">
        <f>+IF(ISERROR(VLOOKUP($B76,Insumos!$C:$G,3,FALSE)),"",VLOOKUP($B76,Insumos!$C:$G,3,FALSE))</f>
        <v>UNIDAD</v>
      </c>
      <c r="D76" s="56">
        <f>+IF(ISERROR(VLOOKUP($B76,Insumos!$C:$G,2,FALSE)),"",VLOOKUP($B76,Insumos!$C:$G,2,FALSE))</f>
        <v>10.5</v>
      </c>
      <c r="E76" s="57">
        <f>+IF(ISERROR(VLOOKUP($B76,Insumos!$C:$G,5,FALSE)),"",VLOOKUP($B76,Insumos!$C:$G,5,FALSE))</f>
        <v>1</v>
      </c>
      <c r="F76" s="55" t="str">
        <f>+IF(ISERROR(VLOOKUP($B76,Insumos!$C:$G,4,FALSE)),"",VLOOKUP($B76,Insumos!$C:$G,4,FALSE))</f>
        <v>UNIDAD</v>
      </c>
      <c r="G76" s="141">
        <v>3.0</v>
      </c>
      <c r="H76" s="56">
        <f t="shared" si="3"/>
        <v>31.5</v>
      </c>
    </row>
    <row r="77">
      <c r="A77" s="53">
        <v>12.0</v>
      </c>
      <c r="B77" s="55" t="s">
        <v>311</v>
      </c>
      <c r="C77" s="55" t="str">
        <f>+IF(ISERROR(VLOOKUP($B77,Insumos!$C:$G,3,FALSE)),"",VLOOKUP($B77,Insumos!$C:$G,3,FALSE))</f>
        <v>UNIDAD</v>
      </c>
      <c r="D77" s="56">
        <f>+IF(ISERROR(VLOOKUP($B77,Insumos!$C:$G,2,FALSE)),"",VLOOKUP($B77,Insumos!$C:$G,2,FALSE))</f>
        <v>75.25</v>
      </c>
      <c r="E77" s="57">
        <f>+IF(ISERROR(VLOOKUP($B77,Insumos!$C:$G,5,FALSE)),"",VLOOKUP($B77,Insumos!$C:$G,5,FALSE))</f>
        <v>1</v>
      </c>
      <c r="F77" s="55" t="str">
        <f>+IF(ISERROR(VLOOKUP($B77,Insumos!$C:$G,4,FALSE)),"",VLOOKUP($B77,Insumos!$C:$G,4,FALSE))</f>
        <v>UNIDAD</v>
      </c>
      <c r="G77" s="141">
        <v>2.0</v>
      </c>
      <c r="H77" s="56">
        <f t="shared" si="3"/>
        <v>150.5</v>
      </c>
    </row>
    <row r="78">
      <c r="A78" s="53">
        <v>13.0</v>
      </c>
      <c r="B78" s="55" t="s">
        <v>312</v>
      </c>
      <c r="C78" s="55" t="str">
        <f>+IF(ISERROR(VLOOKUP($B78,Insumos!$C:$G,3,FALSE)),"",VLOOKUP($B78,Insumos!$C:$G,3,FALSE))</f>
        <v>UNIDAD</v>
      </c>
      <c r="D78" s="56">
        <f>+IF(ISERROR(VLOOKUP($B78,Insumos!$C:$G,2,FALSE)),"",VLOOKUP($B78,Insumos!$C:$G,2,FALSE))</f>
        <v>90.25</v>
      </c>
      <c r="E78" s="57">
        <f>+IF(ISERROR(VLOOKUP($B78,Insumos!$C:$G,5,FALSE)),"",VLOOKUP($B78,Insumos!$C:$G,5,FALSE))</f>
        <v>1</v>
      </c>
      <c r="F78" s="55" t="str">
        <f>+IF(ISERROR(VLOOKUP($B78,Insumos!$C:$G,4,FALSE)),"",VLOOKUP($B78,Insumos!$C:$G,4,FALSE))</f>
        <v>UNIDAD</v>
      </c>
      <c r="G78" s="141">
        <v>1.0</v>
      </c>
      <c r="H78" s="56">
        <f t="shared" si="3"/>
        <v>90.25</v>
      </c>
    </row>
    <row r="79">
      <c r="A79" s="53">
        <v>14.0</v>
      </c>
      <c r="B79" s="55" t="s">
        <v>313</v>
      </c>
      <c r="C79" s="55" t="str">
        <f>+IF(ISERROR(VLOOKUP($B79,Insumos!$C:$G,3,FALSE)),"",VLOOKUP($B79,Insumos!$C:$G,3,FALSE))</f>
        <v>GRAMOS</v>
      </c>
      <c r="D79" s="56">
        <f>+IF(ISERROR(VLOOKUP($B79,Insumos!$C:$G,2,FALSE)),"",VLOOKUP($B79,Insumos!$C:$G,2,FALSE))</f>
        <v>6750</v>
      </c>
      <c r="E79" s="57">
        <f>+IF(ISERROR(VLOOKUP($B79,Insumos!$C:$G,5,FALSE)),"",VLOOKUP($B79,Insumos!$C:$G,5,FALSE))</f>
        <v>1000</v>
      </c>
      <c r="F79" s="55" t="str">
        <f>+IF(ISERROR(VLOOKUP($B79,Insumos!$C:$G,4,FALSE)),"",VLOOKUP($B79,Insumos!$C:$G,4,FALSE))</f>
        <v>GRAMOS</v>
      </c>
      <c r="G79" s="141">
        <v>8.0</v>
      </c>
      <c r="H79" s="56">
        <f t="shared" si="3"/>
        <v>54</v>
      </c>
    </row>
    <row r="80">
      <c r="A80" s="53">
        <v>15.0</v>
      </c>
      <c r="B80" s="55" t="s">
        <v>156</v>
      </c>
      <c r="C80" s="55" t="str">
        <f>+IF(ISERROR(VLOOKUP($B80,Insumos!$C:$G,3,FALSE)),"",VLOOKUP($B80,Insumos!$C:$G,3,FALSE))</f>
        <v>GRAMOS</v>
      </c>
      <c r="D80" s="56">
        <f>+IF(ISERROR(VLOOKUP($B80,Insumos!$C:$G,2,FALSE)),"",VLOOKUP($B80,Insumos!$C:$G,2,FALSE))</f>
        <v>909</v>
      </c>
      <c r="E80" s="57">
        <f>+IF(ISERROR(VLOOKUP($B80,Insumos!$C:$G,5,FALSE)),"",VLOOKUP($B80,Insumos!$C:$G,5,FALSE))</f>
        <v>1000</v>
      </c>
      <c r="F80" s="55" t="str">
        <f>+IF(ISERROR(VLOOKUP($B80,Insumos!$C:$G,4,FALSE)),"",VLOOKUP($B80,Insumos!$C:$G,4,FALSE))</f>
        <v>GRAMOS</v>
      </c>
      <c r="G80" s="141">
        <v>8.0</v>
      </c>
      <c r="H80" s="56">
        <f t="shared" si="3"/>
        <v>7.27</v>
      </c>
    </row>
    <row r="81">
      <c r="A81" s="53">
        <v>16.0</v>
      </c>
      <c r="B81" s="55" t="s">
        <v>303</v>
      </c>
      <c r="C81" s="55" t="str">
        <f>+IF(ISERROR(VLOOKUP($B81,Insumos!$C:$G,3,FALSE)),"",VLOOKUP($B81,Insumos!$C:$G,3,FALSE))</f>
        <v>UNIDAD</v>
      </c>
      <c r="D81" s="56">
        <f>+IF(ISERROR(VLOOKUP($B81,Insumos!$C:$G,2,FALSE)),"",VLOOKUP($B81,Insumos!$C:$G,2,FALSE))</f>
        <v>10</v>
      </c>
      <c r="E81" s="57">
        <f>+IF(ISERROR(VLOOKUP($B81,Insumos!$C:$G,5,FALSE)),"",VLOOKUP($B81,Insumos!$C:$G,5,FALSE))</f>
        <v>1</v>
      </c>
      <c r="F81" s="55" t="str">
        <f>+IF(ISERROR(VLOOKUP($B81,Insumos!$C:$G,4,FALSE)),"",VLOOKUP($B81,Insumos!$C:$G,4,FALSE))</f>
        <v>UNIDAD</v>
      </c>
      <c r="G81" s="141">
        <v>2.0</v>
      </c>
      <c r="H81" s="56">
        <f t="shared" si="3"/>
        <v>20</v>
      </c>
    </row>
    <row r="82">
      <c r="A82" s="53">
        <v>17.0</v>
      </c>
      <c r="B82" s="55" t="s">
        <v>304</v>
      </c>
      <c r="C82" s="55" t="str">
        <f>+IF(ISERROR(VLOOKUP($B82,Insumos!$C:$G,3,FALSE)),"",VLOOKUP($B82,Insumos!$C:$G,3,FALSE))</f>
        <v>UNIDAD</v>
      </c>
      <c r="D82" s="56">
        <f>+IF(ISERROR(VLOOKUP($B82,Insumos!$C:$G,2,FALSE)),"",VLOOKUP($B82,Insumos!$C:$G,2,FALSE))</f>
        <v>9</v>
      </c>
      <c r="E82" s="57">
        <f>+IF(ISERROR(VLOOKUP($B82,Insumos!$C:$G,5,FALSE)),"",VLOOKUP($B82,Insumos!$C:$G,5,FALSE))</f>
        <v>1</v>
      </c>
      <c r="F82" s="55" t="str">
        <f>+IF(ISERROR(VLOOKUP($B82,Insumos!$C:$G,4,FALSE)),"",VLOOKUP($B82,Insumos!$C:$G,4,FALSE))</f>
        <v>UNIDAD</v>
      </c>
      <c r="G82" s="141">
        <v>2.0</v>
      </c>
      <c r="H82" s="56">
        <f t="shared" si="3"/>
        <v>18</v>
      </c>
    </row>
    <row r="83">
      <c r="A83" s="53">
        <v>18.0</v>
      </c>
      <c r="B83" s="55" t="s">
        <v>315</v>
      </c>
      <c r="C83" s="55" t="str">
        <f>+IF(ISERROR(VLOOKUP($B83,Insumos!$C:$G,3,FALSE)),"",VLOOKUP($B83,Insumos!$C:$G,3,FALSE))</f>
        <v>UNIDAD</v>
      </c>
      <c r="D83" s="56">
        <f>+IF(ISERROR(VLOOKUP($B83,Insumos!$C:$G,2,FALSE)),"",VLOOKUP($B83,Insumos!$C:$G,2,FALSE))</f>
        <v>170</v>
      </c>
      <c r="E83" s="57">
        <f>+IF(ISERROR(VLOOKUP($B83,Insumos!$C:$G,5,FALSE)),"",VLOOKUP($B83,Insumos!$C:$G,5,FALSE))</f>
        <v>1</v>
      </c>
      <c r="F83" s="55" t="str">
        <f>+IF(ISERROR(VLOOKUP($B83,Insumos!$C:$G,4,FALSE)),"",VLOOKUP($B83,Insumos!$C:$G,4,FALSE))</f>
        <v>UNIDAD</v>
      </c>
      <c r="G83" s="141">
        <v>1.0</v>
      </c>
      <c r="H83" s="56">
        <f t="shared" si="3"/>
        <v>170</v>
      </c>
    </row>
    <row r="84">
      <c r="A84" s="42"/>
      <c r="B84" s="140"/>
      <c r="C84" s="41"/>
      <c r="D84" s="44"/>
      <c r="E84" s="45"/>
      <c r="F84" s="41"/>
      <c r="G84" s="67" t="s">
        <v>566</v>
      </c>
      <c r="H84" s="68">
        <f>+SUM(H66:H83)</f>
        <v>9619.87</v>
      </c>
    </row>
    <row r="85">
      <c r="A85" s="42"/>
      <c r="B85" s="140"/>
      <c r="C85" s="41"/>
      <c r="D85" s="44"/>
      <c r="E85" s="45"/>
      <c r="F85" s="41"/>
      <c r="G85" s="67" t="s">
        <v>569</v>
      </c>
      <c r="H85" s="142">
        <f>+H84/10</f>
        <v>961.987</v>
      </c>
    </row>
    <row r="86">
      <c r="A86" s="42"/>
      <c r="B86" s="140"/>
      <c r="C86" s="41"/>
      <c r="D86" s="44"/>
      <c r="E86" s="471"/>
      <c r="F86" s="41"/>
      <c r="G86" s="67" t="s">
        <v>570</v>
      </c>
      <c r="H86" s="143">
        <f>(H84+H85)*1.19</f>
        <v>12592.40983</v>
      </c>
    </row>
    <row r="87">
      <c r="A87" s="42"/>
      <c r="B87" s="140"/>
      <c r="C87" s="41"/>
      <c r="D87" s="44"/>
      <c r="E87" s="167"/>
      <c r="F87" s="41"/>
      <c r="G87" s="67" t="s">
        <v>571</v>
      </c>
      <c r="H87" s="144">
        <f>+H86/H88</f>
        <v>0.2725629833</v>
      </c>
    </row>
    <row r="88">
      <c r="A88" s="42"/>
      <c r="B88" s="140"/>
      <c r="C88" s="41"/>
      <c r="D88" s="44"/>
      <c r="E88" s="472"/>
      <c r="F88" s="41"/>
      <c r="G88" s="67" t="s">
        <v>572</v>
      </c>
      <c r="H88" s="145">
        <v>46200.0</v>
      </c>
      <c r="I88" s="232">
        <v>36990.0</v>
      </c>
    </row>
    <row r="91">
      <c r="A91" s="138" t="s">
        <v>562</v>
      </c>
      <c r="B91" s="89" t="s">
        <v>647</v>
      </c>
      <c r="C91" s="34"/>
      <c r="D91" s="35"/>
      <c r="E91" s="36"/>
      <c r="F91" s="37"/>
      <c r="G91" s="38"/>
      <c r="H91" s="35"/>
    </row>
    <row r="92">
      <c r="A92" s="42"/>
      <c r="B92" s="140"/>
      <c r="C92" s="42"/>
      <c r="D92" s="44"/>
      <c r="E92" s="45"/>
      <c r="F92" s="42"/>
      <c r="G92" s="46"/>
      <c r="H92" s="44"/>
    </row>
    <row r="93">
      <c r="A93" s="48" t="s">
        <v>476</v>
      </c>
      <c r="B93" s="48" t="s">
        <v>477</v>
      </c>
      <c r="C93" s="48" t="s">
        <v>478</v>
      </c>
      <c r="D93" s="49" t="s">
        <v>564</v>
      </c>
      <c r="E93" s="50" t="s">
        <v>10</v>
      </c>
      <c r="F93" s="48" t="s">
        <v>480</v>
      </c>
      <c r="G93" s="51" t="s">
        <v>481</v>
      </c>
      <c r="H93" s="49" t="s">
        <v>565</v>
      </c>
    </row>
    <row r="94">
      <c r="A94" s="53">
        <v>1.0</v>
      </c>
      <c r="B94" s="55" t="s">
        <v>238</v>
      </c>
      <c r="C94" s="55" t="str">
        <f>+IF(ISERROR(VLOOKUP($B94,Insumos!$C:$G,3,FALSE)),"",VLOOKUP($B94,Insumos!$C:$G,3,FALSE))</f>
        <v>UNIDAD</v>
      </c>
      <c r="D94" s="56">
        <f>+IF(ISERROR(VLOOKUP($B94,Insumos!$C:$G,2,FALSE)),"",VLOOKUP($B94,Insumos!$C:$G,2,FALSE))</f>
        <v>2092</v>
      </c>
      <c r="E94" s="57">
        <f>+IF(ISERROR(VLOOKUP($B94,Insumos!$C:$G,5,FALSE)),"",VLOOKUP($B94,Insumos!$C:$G,5,FALSE))</f>
        <v>45</v>
      </c>
      <c r="F94" s="55" t="str">
        <f>+IF(ISERROR(VLOOKUP($B94,Insumos!$C:$G,4,FALSE)),"",VLOOKUP($B94,Insumos!$C:$G,4,FALSE))</f>
        <v>UNIDAD</v>
      </c>
      <c r="G94" s="141">
        <v>1.0</v>
      </c>
      <c r="H94" s="56">
        <f t="shared" ref="H94:H120" si="4">IF(ISERROR(ROUND(+D94/E94*G94,2)),0,ROUND(+D94/E94*G94,2))</f>
        <v>46.49</v>
      </c>
    </row>
    <row r="95">
      <c r="A95" s="53">
        <v>2.0</v>
      </c>
      <c r="B95" s="55" t="s">
        <v>236</v>
      </c>
      <c r="C95" s="55" t="str">
        <f>+IF(ISERROR(VLOOKUP($B95,Insumos!$C:$G,3,FALSE)),"",VLOOKUP($B95,Insumos!$C:$G,3,FALSE))</f>
        <v>GRAMOS</v>
      </c>
      <c r="D95" s="56">
        <f>+IF(ISERROR(VLOOKUP($B95,Insumos!$C:$G,2,FALSE)),"",VLOOKUP($B95,Insumos!$C:$G,2,FALSE))</f>
        <v>8753.846154</v>
      </c>
      <c r="E95" s="57">
        <f>+IF(ISERROR(VLOOKUP($B95,Insumos!$C:$G,5,FALSE)),"",VLOOKUP($B95,Insumos!$C:$G,5,FALSE))</f>
        <v>1000</v>
      </c>
      <c r="F95" s="55" t="str">
        <f>+IF(ISERROR(VLOOKUP($B95,Insumos!$C:$G,4,FALSE)),"",VLOOKUP($B95,Insumos!$C:$G,4,FALSE))</f>
        <v>GRAMOS</v>
      </c>
      <c r="G95" s="141">
        <v>40.0</v>
      </c>
      <c r="H95" s="56">
        <f t="shared" si="4"/>
        <v>350.15</v>
      </c>
    </row>
    <row r="96">
      <c r="A96" s="53">
        <v>3.0</v>
      </c>
      <c r="B96" s="55" t="s">
        <v>232</v>
      </c>
      <c r="C96" s="55" t="str">
        <f>+IF(ISERROR(VLOOKUP($B96,Insumos!$C:$G,3,FALSE)),"",VLOOKUP($B96,Insumos!$C:$G,3,FALSE))</f>
        <v>GRAMOS</v>
      </c>
      <c r="D96" s="56">
        <f>+IF(ISERROR(VLOOKUP($B96,Insumos!$C:$G,2,FALSE)),"",VLOOKUP($B96,Insumos!$C:$G,2,FALSE))</f>
        <v>3529.411765</v>
      </c>
      <c r="E96" s="57">
        <f>+IF(ISERROR(VLOOKUP($B96,Insumos!$C:$G,5,FALSE)),"",VLOOKUP($B96,Insumos!$C:$G,5,FALSE))</f>
        <v>1000</v>
      </c>
      <c r="F96" s="55" t="str">
        <f>+IF(ISERROR(VLOOKUP($B96,Insumos!$C:$G,4,FALSE)),"",VLOOKUP($B96,Insumos!$C:$G,4,FALSE))</f>
        <v>GRAMOS</v>
      </c>
      <c r="G96" s="141">
        <v>40.0</v>
      </c>
      <c r="H96" s="56">
        <f t="shared" si="4"/>
        <v>141.18</v>
      </c>
    </row>
    <row r="97">
      <c r="A97" s="53">
        <v>4.0</v>
      </c>
      <c r="B97" s="55" t="s">
        <v>33</v>
      </c>
      <c r="C97" s="55" t="str">
        <f>+IF(ISERROR(VLOOKUP($B97,Insumos!$C:$G,3,FALSE)),"",VLOOKUP($B97,Insumos!$C:$G,3,FALSE))</f>
        <v>GRAMOS</v>
      </c>
      <c r="D97" s="56">
        <f>+IF(ISERROR(VLOOKUP($B97,Insumos!$C:$G,2,FALSE)),"",VLOOKUP($B97,Insumos!$C:$G,2,FALSE))</f>
        <v>6945</v>
      </c>
      <c r="E97" s="57">
        <f>+IF(ISERROR(VLOOKUP($B97,Insumos!$C:$G,5,FALSE)),"",VLOOKUP($B97,Insumos!$C:$G,5,FALSE))</f>
        <v>1360</v>
      </c>
      <c r="F97" s="55" t="str">
        <f>+IF(ISERROR(VLOOKUP($B97,Insumos!$C:$G,4,FALSE)),"",VLOOKUP($B97,Insumos!$C:$G,4,FALSE))</f>
        <v>GRAMOS</v>
      </c>
      <c r="G97" s="141">
        <v>35.0</v>
      </c>
      <c r="H97" s="56">
        <f t="shared" si="4"/>
        <v>178.73</v>
      </c>
    </row>
    <row r="98">
      <c r="A98" s="53">
        <v>5.0</v>
      </c>
      <c r="B98" s="55" t="s">
        <v>192</v>
      </c>
      <c r="C98" s="55" t="str">
        <f>+IF(ISERROR(VLOOKUP($B98,Insumos!$C:$G,3,FALSE)),"",VLOOKUP($B98,Insumos!$C:$G,3,FALSE))</f>
        <v>MILILITROS</v>
      </c>
      <c r="D98" s="56">
        <f>+IF(ISERROR(VLOOKUP($B98,Insumos!$C:$G,2,FALSE)),"",VLOOKUP($B98,Insumos!$C:$G,2,FALSE))</f>
        <v>3782</v>
      </c>
      <c r="E98" s="57">
        <f>+IF(ISERROR(VLOOKUP($B98,Insumos!$C:$G,5,FALSE)),"",VLOOKUP($B98,Insumos!$C:$G,5,FALSE))</f>
        <v>300</v>
      </c>
      <c r="F98" s="55" t="str">
        <f>+IF(ISERROR(VLOOKUP($B98,Insumos!$C:$G,4,FALSE)),"",VLOOKUP($B98,Insumos!$C:$G,4,FALSE))</f>
        <v>MILILITROS</v>
      </c>
      <c r="G98" s="141">
        <v>5.0</v>
      </c>
      <c r="H98" s="56">
        <f t="shared" si="4"/>
        <v>63.03</v>
      </c>
    </row>
    <row r="99">
      <c r="A99" s="53">
        <v>6.0</v>
      </c>
      <c r="B99" s="55" t="s">
        <v>129</v>
      </c>
      <c r="C99" s="55" t="str">
        <f>+IF(ISERROR(VLOOKUP($B99,Insumos!$C:$G,3,FALSE)),"",VLOOKUP($B99,Insumos!$C:$G,3,FALSE))</f>
        <v>GRAMOS</v>
      </c>
      <c r="D99" s="56">
        <f>+IF(ISERROR(VLOOKUP($B99,Insumos!$C:$G,2,FALSE)),"",VLOOKUP($B99,Insumos!$C:$G,2,FALSE))</f>
        <v>13944.82759</v>
      </c>
      <c r="E99" s="57">
        <f>+IF(ISERROR(VLOOKUP($B99,Insumos!$C:$G,5,FALSE)),"",VLOOKUP($B99,Insumos!$C:$G,5,FALSE))</f>
        <v>1000</v>
      </c>
      <c r="F99" s="55" t="str">
        <f>+IF(ISERROR(VLOOKUP($B99,Insumos!$C:$G,4,FALSE)),"",VLOOKUP($B99,Insumos!$C:$G,4,FALSE))</f>
        <v>GRAMOS</v>
      </c>
      <c r="G99" s="141">
        <v>90.0</v>
      </c>
      <c r="H99" s="56">
        <f t="shared" si="4"/>
        <v>1255.03</v>
      </c>
    </row>
    <row r="100">
      <c r="A100" s="53">
        <v>7.0</v>
      </c>
      <c r="B100" s="55" t="s">
        <v>186</v>
      </c>
      <c r="C100" s="55" t="str">
        <f>+IF(ISERROR(VLOOKUP($B100,Insumos!$C:$G,3,FALSE)),"",VLOOKUP($B100,Insumos!$C:$G,3,FALSE))</f>
        <v>GRAMOS</v>
      </c>
      <c r="D100" s="56">
        <f>+IF(ISERROR(VLOOKUP($B100,Insumos!$C:$G,2,FALSE)),"",VLOOKUP($B100,Insumos!$C:$G,2,FALSE))</f>
        <v>22500</v>
      </c>
      <c r="E100" s="57">
        <f>+IF(ISERROR(VLOOKUP($B100,Insumos!$C:$G,5,FALSE)),"",VLOOKUP($B100,Insumos!$C:$G,5,FALSE))</f>
        <v>1000</v>
      </c>
      <c r="F100" s="55" t="str">
        <f>+IF(ISERROR(VLOOKUP($B100,Insumos!$C:$G,4,FALSE)),"",VLOOKUP($B100,Insumos!$C:$G,4,FALSE))</f>
        <v>GRAMOS</v>
      </c>
      <c r="G100" s="141">
        <v>10.0</v>
      </c>
      <c r="H100" s="56">
        <f t="shared" si="4"/>
        <v>225</v>
      </c>
    </row>
    <row r="101">
      <c r="A101" s="53">
        <v>8.0</v>
      </c>
      <c r="B101" s="55" t="s">
        <v>193</v>
      </c>
      <c r="C101" s="55" t="str">
        <f>+IF(ISERROR(VLOOKUP($B101,Insumos!$C:$G,3,FALSE)),"",VLOOKUP($B101,Insumos!$C:$G,3,FALSE))</f>
        <v>GRAMOS</v>
      </c>
      <c r="D101" s="56">
        <f>+IF(ISERROR(VLOOKUP($B101,Insumos!$C:$G,2,FALSE)),"",VLOOKUP($B101,Insumos!$C:$G,2,FALSE))</f>
        <v>35581</v>
      </c>
      <c r="E101" s="57">
        <f>+IF(ISERROR(VLOOKUP($B101,Insumos!$C:$G,5,FALSE)),"",VLOOKUP($B101,Insumos!$C:$G,5,FALSE))</f>
        <v>1000</v>
      </c>
      <c r="F101" s="55" t="str">
        <f>+IF(ISERROR(VLOOKUP($B101,Insumos!$C:$G,4,FALSE)),"",VLOOKUP($B101,Insumos!$C:$G,4,FALSE))</f>
        <v>GRAMOS</v>
      </c>
      <c r="G101" s="141">
        <v>10.0</v>
      </c>
      <c r="H101" s="56">
        <f t="shared" si="4"/>
        <v>355.81</v>
      </c>
    </row>
    <row r="102">
      <c r="A102" s="53">
        <v>9.0</v>
      </c>
      <c r="B102" s="55" t="s">
        <v>87</v>
      </c>
      <c r="C102" s="55" t="str">
        <f>+IF(ISERROR(VLOOKUP($B102,Insumos!$C:$G,3,FALSE)),"",VLOOKUP($B102,Insumos!$C:$G,3,FALSE))</f>
        <v>GRAMOS</v>
      </c>
      <c r="D102" s="56">
        <f>+IF(ISERROR(VLOOKUP($B102,Insumos!$C:$G,2,FALSE)),"",VLOOKUP($B102,Insumos!$C:$G,2,FALSE))</f>
        <v>3795</v>
      </c>
      <c r="E102" s="57">
        <f>+IF(ISERROR(VLOOKUP($B102,Insumos!$C:$G,5,FALSE)),"",VLOOKUP($B102,Insumos!$C:$G,5,FALSE))</f>
        <v>500</v>
      </c>
      <c r="F102" s="55" t="str">
        <f>+IF(ISERROR(VLOOKUP($B102,Insumos!$C:$G,4,FALSE)),"",VLOOKUP($B102,Insumos!$C:$G,4,FALSE))</f>
        <v>GRAMOS</v>
      </c>
      <c r="G102" s="141">
        <v>5.0</v>
      </c>
      <c r="H102" s="56">
        <f t="shared" si="4"/>
        <v>37.95</v>
      </c>
    </row>
    <row r="103">
      <c r="A103" s="53">
        <v>10.0</v>
      </c>
      <c r="B103" s="55" t="s">
        <v>324</v>
      </c>
      <c r="C103" s="55" t="str">
        <f>+IF(ISERROR(VLOOKUP($B103,Insumos!$C:$G,3,FALSE)),"",VLOOKUP($B103,Insumos!$C:$G,3,FALSE))</f>
        <v>GRAMOS</v>
      </c>
      <c r="D103" s="56">
        <f>+IF(ISERROR(VLOOKUP($B103,Insumos!$C:$G,2,FALSE)),"",VLOOKUP($B103,Insumos!$C:$G,2,FALSE))</f>
        <v>1134.5</v>
      </c>
      <c r="E103" s="57">
        <f>+IF(ISERROR(VLOOKUP($B103,Insumos!$C:$G,5,FALSE)),"",VLOOKUP($B103,Insumos!$C:$G,5,FALSE))</f>
        <v>1000</v>
      </c>
      <c r="F103" s="55" t="str">
        <f>+IF(ISERROR(VLOOKUP($B103,Insumos!$C:$G,4,FALSE)),"",VLOOKUP($B103,Insumos!$C:$G,4,FALSE))</f>
        <v>GRAMOS</v>
      </c>
      <c r="G103" s="141">
        <v>5.0</v>
      </c>
      <c r="H103" s="56">
        <f t="shared" si="4"/>
        <v>5.67</v>
      </c>
    </row>
    <row r="104">
      <c r="A104" s="53">
        <v>11.0</v>
      </c>
      <c r="B104" s="55" t="s">
        <v>67</v>
      </c>
      <c r="C104" s="55" t="str">
        <f>+IF(ISERROR(VLOOKUP($B104,Insumos!$C:$G,3,FALSE)),"",VLOOKUP($B104,Insumos!$C:$G,3,FALSE))</f>
        <v>GRAMOS</v>
      </c>
      <c r="D104" s="56">
        <f>+IF(ISERROR(VLOOKUP($B104,Insumos!$C:$G,2,FALSE)),"",VLOOKUP($B104,Insumos!$C:$G,2,FALSE))</f>
        <v>294.1176471</v>
      </c>
      <c r="E104" s="57">
        <f>+IF(ISERROR(VLOOKUP($B104,Insumos!$C:$G,5,FALSE)),"",VLOOKUP($B104,Insumos!$C:$G,5,FALSE))</f>
        <v>1000</v>
      </c>
      <c r="F104" s="55" t="str">
        <f>+IF(ISERROR(VLOOKUP($B104,Insumos!$C:$G,4,FALSE)),"",VLOOKUP($B104,Insumos!$C:$G,4,FALSE))</f>
        <v>GRAMOS</v>
      </c>
      <c r="G104" s="141">
        <v>1.0</v>
      </c>
      <c r="H104" s="56">
        <f t="shared" si="4"/>
        <v>0.29</v>
      </c>
    </row>
    <row r="105">
      <c r="A105" s="53">
        <v>12.0</v>
      </c>
      <c r="B105" s="55" t="s">
        <v>297</v>
      </c>
      <c r="C105" s="55" t="str">
        <f>+IF(ISERROR(VLOOKUP($B105,Insumos!$C:$G,3,FALSE)),"",VLOOKUP($B105,Insumos!$C:$G,3,FALSE))</f>
        <v>CAJA</v>
      </c>
      <c r="D105" s="56">
        <f>+IF(ISERROR(VLOOKUP($B105,Insumos!$C:$G,2,FALSE)),"",VLOOKUP($B105,Insumos!$C:$G,2,FALSE))</f>
        <v>110</v>
      </c>
      <c r="E105" s="57">
        <f>+IF(ISERROR(VLOOKUP($B105,Insumos!$C:$G,5,FALSE)),"",VLOOKUP($B105,Insumos!$C:$G,5,FALSE))</f>
        <v>1</v>
      </c>
      <c r="F105" s="55" t="str">
        <f>+IF(ISERROR(VLOOKUP($B105,Insumos!$C:$G,4,FALSE)),"",VLOOKUP($B105,Insumos!$C:$G,4,FALSE))</f>
        <v>CAJA</v>
      </c>
      <c r="G105" s="141">
        <v>1.0</v>
      </c>
      <c r="H105" s="56">
        <f t="shared" si="4"/>
        <v>110</v>
      </c>
    </row>
    <row r="106">
      <c r="A106" s="53">
        <v>13.0</v>
      </c>
      <c r="B106" s="55" t="s">
        <v>314</v>
      </c>
      <c r="C106" s="55" t="str">
        <f>+IF(ISERROR(VLOOKUP($B106,Insumos!$C:$G,3,FALSE)),"",VLOOKUP($B106,Insumos!$C:$G,3,FALSE))</f>
        <v>UNIDAD</v>
      </c>
      <c r="D106" s="56">
        <f>+IF(ISERROR(VLOOKUP($B106,Insumos!$C:$G,2,FALSE)),"",VLOOKUP($B106,Insumos!$C:$G,2,FALSE))</f>
        <v>10.5</v>
      </c>
      <c r="E106" s="57">
        <f>+IF(ISERROR(VLOOKUP($B106,Insumos!$C:$G,5,FALSE)),"",VLOOKUP($B106,Insumos!$C:$G,5,FALSE))</f>
        <v>1</v>
      </c>
      <c r="F106" s="55" t="str">
        <f>+IF(ISERROR(VLOOKUP($B106,Insumos!$C:$G,4,FALSE)),"",VLOOKUP($B106,Insumos!$C:$G,4,FALSE))</f>
        <v>UNIDAD</v>
      </c>
      <c r="G106" s="141">
        <v>1.0</v>
      </c>
      <c r="H106" s="56">
        <f t="shared" si="4"/>
        <v>10.5</v>
      </c>
    </row>
    <row r="107">
      <c r="A107" s="53">
        <v>14.0</v>
      </c>
      <c r="B107" s="55" t="s">
        <v>156</v>
      </c>
      <c r="C107" s="55" t="str">
        <f>+IF(ISERROR(VLOOKUP($B107,Insumos!$C:$G,3,FALSE)),"",VLOOKUP($B107,Insumos!$C:$G,3,FALSE))</f>
        <v>GRAMOS</v>
      </c>
      <c r="D107" s="56">
        <f>+IF(ISERROR(VLOOKUP($B107,Insumos!$C:$G,2,FALSE)),"",VLOOKUP($B107,Insumos!$C:$G,2,FALSE))</f>
        <v>909</v>
      </c>
      <c r="E107" s="57">
        <f>+IF(ISERROR(VLOOKUP($B107,Insumos!$C:$G,5,FALSE)),"",VLOOKUP($B107,Insumos!$C:$G,5,FALSE))</f>
        <v>1000</v>
      </c>
      <c r="F107" s="55" t="str">
        <f>+IF(ISERROR(VLOOKUP($B107,Insumos!$C:$G,4,FALSE)),"",VLOOKUP($B107,Insumos!$C:$G,4,FALSE))</f>
        <v>GRAMOS</v>
      </c>
      <c r="G107" s="141">
        <v>8.0</v>
      </c>
      <c r="H107" s="56">
        <f t="shared" si="4"/>
        <v>7.27</v>
      </c>
    </row>
    <row r="108">
      <c r="A108" s="53">
        <v>15.0</v>
      </c>
      <c r="B108" s="55" t="s">
        <v>313</v>
      </c>
      <c r="C108" s="55" t="str">
        <f>+IF(ISERROR(VLOOKUP($B108,Insumos!$C:$G,3,FALSE)),"",VLOOKUP($B108,Insumos!$C:$G,3,FALSE))</f>
        <v>GRAMOS</v>
      </c>
      <c r="D108" s="56">
        <f>+IF(ISERROR(VLOOKUP($B108,Insumos!$C:$G,2,FALSE)),"",VLOOKUP($B108,Insumos!$C:$G,2,FALSE))</f>
        <v>6750</v>
      </c>
      <c r="E108" s="57">
        <f>+IF(ISERROR(VLOOKUP($B108,Insumos!$C:$G,5,FALSE)),"",VLOOKUP($B108,Insumos!$C:$G,5,FALSE))</f>
        <v>1000</v>
      </c>
      <c r="F108" s="55" t="str">
        <f>+IF(ISERROR(VLOOKUP($B108,Insumos!$C:$G,4,FALSE)),"",VLOOKUP($B108,Insumos!$C:$G,4,FALSE))</f>
        <v>GRAMOS</v>
      </c>
      <c r="G108" s="141">
        <v>8.0</v>
      </c>
      <c r="H108" s="56">
        <f t="shared" si="4"/>
        <v>54</v>
      </c>
    </row>
    <row r="109">
      <c r="A109" s="53">
        <v>16.0</v>
      </c>
      <c r="B109" s="55" t="s">
        <v>311</v>
      </c>
      <c r="C109" s="55" t="str">
        <f>+IF(ISERROR(VLOOKUP($B109,Insumos!$C:$G,3,FALSE)),"",VLOOKUP($B109,Insumos!$C:$G,3,FALSE))</f>
        <v>UNIDAD</v>
      </c>
      <c r="D109" s="56">
        <f>+IF(ISERROR(VLOOKUP($B109,Insumos!$C:$G,2,FALSE)),"",VLOOKUP($B109,Insumos!$C:$G,2,FALSE))</f>
        <v>75.25</v>
      </c>
      <c r="E109" s="57">
        <f>+IF(ISERROR(VLOOKUP($B109,Insumos!$C:$G,5,FALSE)),"",VLOOKUP($B109,Insumos!$C:$G,5,FALSE))</f>
        <v>1</v>
      </c>
      <c r="F109" s="55" t="str">
        <f>+IF(ISERROR(VLOOKUP($B109,Insumos!$C:$G,4,FALSE)),"",VLOOKUP($B109,Insumos!$C:$G,4,FALSE))</f>
        <v>UNIDAD</v>
      </c>
      <c r="G109" s="141">
        <v>1.0</v>
      </c>
      <c r="H109" s="56">
        <f t="shared" si="4"/>
        <v>75.25</v>
      </c>
    </row>
    <row r="110">
      <c r="A110" s="53">
        <v>17.0</v>
      </c>
      <c r="B110" s="55" t="s">
        <v>312</v>
      </c>
      <c r="C110" s="55" t="str">
        <f>+IF(ISERROR(VLOOKUP($B110,Insumos!$C:$G,3,FALSE)),"",VLOOKUP($B110,Insumos!$C:$G,3,FALSE))</f>
        <v>UNIDAD</v>
      </c>
      <c r="D110" s="56">
        <f>+IF(ISERROR(VLOOKUP($B110,Insumos!$C:$G,2,FALSE)),"",VLOOKUP($B110,Insumos!$C:$G,2,FALSE))</f>
        <v>90.25</v>
      </c>
      <c r="E110" s="57">
        <f>+IF(ISERROR(VLOOKUP($B110,Insumos!$C:$G,5,FALSE)),"",VLOOKUP($B110,Insumos!$C:$G,5,FALSE))</f>
        <v>1</v>
      </c>
      <c r="F110" s="55" t="str">
        <f>+IF(ISERROR(VLOOKUP($B110,Insumos!$C:$G,4,FALSE)),"",VLOOKUP($B110,Insumos!$C:$G,4,FALSE))</f>
        <v>UNIDAD</v>
      </c>
      <c r="G110" s="141">
        <v>1.0</v>
      </c>
      <c r="H110" s="56">
        <f t="shared" si="4"/>
        <v>90.25</v>
      </c>
    </row>
    <row r="111">
      <c r="A111" s="53">
        <v>18.0</v>
      </c>
      <c r="B111" s="55" t="s">
        <v>303</v>
      </c>
      <c r="C111" s="55" t="str">
        <f>+IF(ISERROR(VLOOKUP($B111,Insumos!$C:$G,3,FALSE)),"",VLOOKUP($B111,Insumos!$C:$G,3,FALSE))</f>
        <v>UNIDAD</v>
      </c>
      <c r="D111" s="56">
        <f>+IF(ISERROR(VLOOKUP($B111,Insumos!$C:$G,2,FALSE)),"",VLOOKUP($B111,Insumos!$C:$G,2,FALSE))</f>
        <v>10</v>
      </c>
      <c r="E111" s="57">
        <f>+IF(ISERROR(VLOOKUP($B111,Insumos!$C:$G,5,FALSE)),"",VLOOKUP($B111,Insumos!$C:$G,5,FALSE))</f>
        <v>1</v>
      </c>
      <c r="F111" s="55" t="str">
        <f>+IF(ISERROR(VLOOKUP($B111,Insumos!$C:$G,4,FALSE)),"",VLOOKUP($B111,Insumos!$C:$G,4,FALSE))</f>
        <v>UNIDAD</v>
      </c>
      <c r="G111" s="141">
        <v>1.0</v>
      </c>
      <c r="H111" s="56">
        <f t="shared" si="4"/>
        <v>10</v>
      </c>
    </row>
    <row r="112">
      <c r="A112" s="53">
        <v>19.0</v>
      </c>
      <c r="B112" s="55" t="s">
        <v>304</v>
      </c>
      <c r="C112" s="55" t="str">
        <f>+IF(ISERROR(VLOOKUP($B112,Insumos!$C:$G,3,FALSE)),"",VLOOKUP($B112,Insumos!$C:$G,3,FALSE))</f>
        <v>UNIDAD</v>
      </c>
      <c r="D112" s="56">
        <f>+IF(ISERROR(VLOOKUP($B112,Insumos!$C:$G,2,FALSE)),"",VLOOKUP($B112,Insumos!$C:$G,2,FALSE))</f>
        <v>9</v>
      </c>
      <c r="E112" s="57">
        <f>+IF(ISERROR(VLOOKUP($B112,Insumos!$C:$G,5,FALSE)),"",VLOOKUP($B112,Insumos!$C:$G,5,FALSE))</f>
        <v>1</v>
      </c>
      <c r="F112" s="55" t="str">
        <f>+IF(ISERROR(VLOOKUP($B112,Insumos!$C:$G,4,FALSE)),"",VLOOKUP($B112,Insumos!$C:$G,4,FALSE))</f>
        <v>UNIDAD</v>
      </c>
      <c r="G112" s="141">
        <v>1.0</v>
      </c>
      <c r="H112" s="56">
        <f t="shared" si="4"/>
        <v>9</v>
      </c>
    </row>
    <row r="113">
      <c r="A113" s="53">
        <v>20.0</v>
      </c>
      <c r="B113" s="55" t="s">
        <v>315</v>
      </c>
      <c r="C113" s="55" t="str">
        <f>+IF(ISERROR(VLOOKUP($B113,Insumos!$C:$G,3,FALSE)),"",VLOOKUP($B113,Insumos!$C:$G,3,FALSE))</f>
        <v>UNIDAD</v>
      </c>
      <c r="D113" s="56">
        <f>+IF(ISERROR(VLOOKUP($B113,Insumos!$C:$G,2,FALSE)),"",VLOOKUP($B113,Insumos!$C:$G,2,FALSE))</f>
        <v>170</v>
      </c>
      <c r="E113" s="57">
        <f>+IF(ISERROR(VLOOKUP($B113,Insumos!$C:$G,5,FALSE)),"",VLOOKUP($B113,Insumos!$C:$G,5,FALSE))</f>
        <v>1</v>
      </c>
      <c r="F113" s="55" t="str">
        <f>+IF(ISERROR(VLOOKUP($B113,Insumos!$C:$G,4,FALSE)),"",VLOOKUP($B113,Insumos!$C:$G,4,FALSE))</f>
        <v>UNIDAD</v>
      </c>
      <c r="G113" s="141">
        <v>1.0</v>
      </c>
      <c r="H113" s="56">
        <f t="shared" si="4"/>
        <v>170</v>
      </c>
    </row>
    <row r="114">
      <c r="A114" s="53">
        <v>21.0</v>
      </c>
      <c r="B114" s="55"/>
      <c r="C114" s="55" t="str">
        <f>+IF(ISERROR(VLOOKUP($B114,Insumos!$C:$G,3,FALSE)),"",VLOOKUP($B114,Insumos!$C:$G,3,FALSE))</f>
        <v/>
      </c>
      <c r="D114" s="56" t="str">
        <f>+IF(ISERROR(VLOOKUP($B114,Insumos!$C:$G,2,FALSE)),"",VLOOKUP($B114,Insumos!$C:$G,2,FALSE))</f>
        <v/>
      </c>
      <c r="E114" s="57" t="str">
        <f>+IF(ISERROR(VLOOKUP($B114,Insumos!$C:$G,5,FALSE)),"",VLOOKUP($B114,Insumos!$C:$G,5,FALSE))</f>
        <v/>
      </c>
      <c r="F114" s="55" t="str">
        <f>+IF(ISERROR(VLOOKUP($B114,Insumos!$C:$G,4,FALSE)),"",VLOOKUP($B114,Insumos!$C:$G,4,FALSE))</f>
        <v/>
      </c>
      <c r="G114" s="141"/>
      <c r="H114" s="56">
        <f t="shared" si="4"/>
        <v>0</v>
      </c>
    </row>
    <row r="115">
      <c r="A115" s="53">
        <v>22.0</v>
      </c>
      <c r="B115" s="55"/>
      <c r="C115" s="55" t="str">
        <f>+IF(ISERROR(VLOOKUP($B115,Insumos!$C:$G,3,FALSE)),"",VLOOKUP($B115,Insumos!$C:$G,3,FALSE))</f>
        <v/>
      </c>
      <c r="D115" s="56" t="str">
        <f>+IF(ISERROR(VLOOKUP($B115,Insumos!$C:$G,2,FALSE)),"",VLOOKUP($B115,Insumos!$C:$G,2,FALSE))</f>
        <v/>
      </c>
      <c r="E115" s="57" t="str">
        <f>+IF(ISERROR(VLOOKUP($B115,Insumos!$C:$G,5,FALSE)),"",VLOOKUP($B115,Insumos!$C:$G,5,FALSE))</f>
        <v/>
      </c>
      <c r="F115" s="55" t="str">
        <f>+IF(ISERROR(VLOOKUP($B115,Insumos!$C:$G,4,FALSE)),"",VLOOKUP($B115,Insumos!$C:$G,4,FALSE))</f>
        <v/>
      </c>
      <c r="G115" s="141"/>
      <c r="H115" s="56">
        <f t="shared" si="4"/>
        <v>0</v>
      </c>
    </row>
    <row r="116">
      <c r="A116" s="53">
        <v>23.0</v>
      </c>
      <c r="B116" s="55"/>
      <c r="C116" s="55" t="str">
        <f>+IF(ISERROR(VLOOKUP($B116,Insumos!$C:$G,3,FALSE)),"",VLOOKUP($B116,Insumos!$C:$G,3,FALSE))</f>
        <v/>
      </c>
      <c r="D116" s="56" t="str">
        <f>+IF(ISERROR(VLOOKUP($B116,Insumos!$C:$G,2,FALSE)),"",VLOOKUP($B116,Insumos!$C:$G,2,FALSE))</f>
        <v/>
      </c>
      <c r="E116" s="57" t="str">
        <f>+IF(ISERROR(VLOOKUP($B116,Insumos!$C:$G,5,FALSE)),"",VLOOKUP($B116,Insumos!$C:$G,5,FALSE))</f>
        <v/>
      </c>
      <c r="F116" s="55" t="str">
        <f>+IF(ISERROR(VLOOKUP($B116,Insumos!$C:$G,4,FALSE)),"",VLOOKUP($B116,Insumos!$C:$G,4,FALSE))</f>
        <v/>
      </c>
      <c r="G116" s="141"/>
      <c r="H116" s="56">
        <f t="shared" si="4"/>
        <v>0</v>
      </c>
    </row>
    <row r="117">
      <c r="A117" s="53">
        <v>24.0</v>
      </c>
      <c r="B117" s="55"/>
      <c r="C117" s="55" t="str">
        <f>+IF(ISERROR(VLOOKUP($B117,Insumos!$C:$G,3,FALSE)),"",VLOOKUP($B117,Insumos!$C:$G,3,FALSE))</f>
        <v/>
      </c>
      <c r="D117" s="56" t="str">
        <f>+IF(ISERROR(VLOOKUP($B117,Insumos!$C:$G,2,FALSE)),"",VLOOKUP($B117,Insumos!$C:$G,2,FALSE))</f>
        <v/>
      </c>
      <c r="E117" s="57" t="str">
        <f>+IF(ISERROR(VLOOKUP($B117,Insumos!$C:$G,5,FALSE)),"",VLOOKUP($B117,Insumos!$C:$G,5,FALSE))</f>
        <v/>
      </c>
      <c r="F117" s="55" t="str">
        <f>+IF(ISERROR(VLOOKUP($B117,Insumos!$C:$G,4,FALSE)),"",VLOOKUP($B117,Insumos!$C:$G,4,FALSE))</f>
        <v/>
      </c>
      <c r="G117" s="141"/>
      <c r="H117" s="56">
        <f t="shared" si="4"/>
        <v>0</v>
      </c>
    </row>
    <row r="118">
      <c r="A118" s="53">
        <v>25.0</v>
      </c>
      <c r="B118" s="55"/>
      <c r="C118" s="55" t="str">
        <f>+IF(ISERROR(VLOOKUP($B118,Insumos!$C:$G,3,FALSE)),"",VLOOKUP($B118,Insumos!$C:$G,3,FALSE))</f>
        <v/>
      </c>
      <c r="D118" s="56" t="str">
        <f>+IF(ISERROR(VLOOKUP($B118,Insumos!$C:$G,2,FALSE)),"",VLOOKUP($B118,Insumos!$C:$G,2,FALSE))</f>
        <v/>
      </c>
      <c r="E118" s="57" t="str">
        <f>+IF(ISERROR(VLOOKUP($B118,Insumos!$C:$G,5,FALSE)),"",VLOOKUP($B118,Insumos!$C:$G,5,FALSE))</f>
        <v/>
      </c>
      <c r="F118" s="55" t="str">
        <f>+IF(ISERROR(VLOOKUP($B118,Insumos!$C:$G,4,FALSE)),"",VLOOKUP($B118,Insumos!$C:$G,4,FALSE))</f>
        <v/>
      </c>
      <c r="G118" s="141"/>
      <c r="H118" s="56">
        <f t="shared" si="4"/>
        <v>0</v>
      </c>
    </row>
    <row r="119">
      <c r="A119" s="53">
        <v>26.0</v>
      </c>
      <c r="B119" s="55"/>
      <c r="C119" s="55" t="str">
        <f>+IF(ISERROR(VLOOKUP($B119,Insumos!$C:$G,3,FALSE)),"",VLOOKUP($B119,Insumos!$C:$G,3,FALSE))</f>
        <v/>
      </c>
      <c r="D119" s="56" t="str">
        <f>+IF(ISERROR(VLOOKUP($B119,Insumos!$C:$G,2,FALSE)),"",VLOOKUP($B119,Insumos!$C:$G,2,FALSE))</f>
        <v/>
      </c>
      <c r="E119" s="57" t="str">
        <f>+IF(ISERROR(VLOOKUP($B119,Insumos!$C:$G,5,FALSE)),"",VLOOKUP($B119,Insumos!$C:$G,5,FALSE))</f>
        <v/>
      </c>
      <c r="F119" s="55" t="str">
        <f>+IF(ISERROR(VLOOKUP($B119,Insumos!$C:$G,4,FALSE)),"",VLOOKUP($B119,Insumos!$C:$G,4,FALSE))</f>
        <v/>
      </c>
      <c r="G119" s="141"/>
      <c r="H119" s="56">
        <f t="shared" si="4"/>
        <v>0</v>
      </c>
    </row>
    <row r="120">
      <c r="A120" s="53">
        <v>27.0</v>
      </c>
      <c r="B120" s="55"/>
      <c r="C120" s="55" t="str">
        <f>+IF(ISERROR(VLOOKUP($B120,Insumos!$C:$G,3,FALSE)),"",VLOOKUP($B120,Insumos!$C:$G,3,FALSE))</f>
        <v/>
      </c>
      <c r="D120" s="56" t="str">
        <f>+IF(ISERROR(VLOOKUP($B120,Insumos!$C:$G,2,FALSE)),"",VLOOKUP($B120,Insumos!$C:$G,2,FALSE))</f>
        <v/>
      </c>
      <c r="E120" s="57" t="str">
        <f>+IF(ISERROR(VLOOKUP($B120,Insumos!$C:$G,5,FALSE)),"",VLOOKUP($B120,Insumos!$C:$G,5,FALSE))</f>
        <v/>
      </c>
      <c r="F120" s="55" t="str">
        <f>+IF(ISERROR(VLOOKUP($B120,Insumos!$C:$G,4,FALSE)),"",VLOOKUP($B120,Insumos!$C:$G,4,FALSE))</f>
        <v/>
      </c>
      <c r="G120" s="141"/>
      <c r="H120" s="56">
        <f t="shared" si="4"/>
        <v>0</v>
      </c>
    </row>
    <row r="121">
      <c r="A121" s="42"/>
      <c r="B121" s="140"/>
      <c r="C121" s="41"/>
      <c r="D121" s="44"/>
      <c r="E121" s="45"/>
      <c r="F121" s="41"/>
      <c r="G121" s="67" t="s">
        <v>566</v>
      </c>
      <c r="H121" s="68">
        <f>+SUM(H94:H120)</f>
        <v>3195.6</v>
      </c>
    </row>
    <row r="122">
      <c r="A122" s="42"/>
      <c r="B122" s="140"/>
      <c r="C122" s="41"/>
      <c r="D122" s="44"/>
      <c r="E122" s="45"/>
      <c r="F122" s="41"/>
      <c r="G122" s="67" t="s">
        <v>569</v>
      </c>
      <c r="H122" s="142">
        <f>+H121/10</f>
        <v>319.56</v>
      </c>
    </row>
    <row r="123">
      <c r="A123" s="42"/>
      <c r="B123" s="140"/>
      <c r="C123" s="41"/>
      <c r="D123" s="44"/>
      <c r="E123" s="45"/>
      <c r="F123" s="41"/>
      <c r="G123" s="67" t="s">
        <v>570</v>
      </c>
      <c r="H123" s="143">
        <f>(H121+H122)*1.19</f>
        <v>4183.0404</v>
      </c>
    </row>
    <row r="124">
      <c r="A124" s="42"/>
      <c r="B124" s="140"/>
      <c r="C124" s="41"/>
      <c r="D124" s="44"/>
      <c r="E124" s="45"/>
      <c r="F124" s="41"/>
      <c r="G124" s="67" t="s">
        <v>571</v>
      </c>
      <c r="H124" s="144">
        <f>+H123/H125</f>
        <v>0.2927250105</v>
      </c>
    </row>
    <row r="125">
      <c r="A125" s="42"/>
      <c r="B125" s="140"/>
      <c r="C125" s="41"/>
      <c r="D125" s="44"/>
      <c r="E125" s="45"/>
      <c r="F125" s="41"/>
      <c r="G125" s="67" t="s">
        <v>572</v>
      </c>
      <c r="H125" s="145">
        <v>14290.0</v>
      </c>
      <c r="I125" s="232">
        <v>12990.0</v>
      </c>
    </row>
    <row r="129">
      <c r="A129" s="138" t="s">
        <v>562</v>
      </c>
      <c r="B129" s="89" t="s">
        <v>1286</v>
      </c>
      <c r="C129" s="34"/>
      <c r="D129" s="35"/>
      <c r="E129" s="36"/>
      <c r="F129" s="37"/>
      <c r="G129" s="38"/>
      <c r="H129" s="35"/>
    </row>
    <row r="130">
      <c r="A130" s="42"/>
      <c r="B130" s="140"/>
      <c r="C130" s="42"/>
      <c r="D130" s="44"/>
      <c r="E130" s="45"/>
      <c r="F130" s="42"/>
      <c r="G130" s="46"/>
      <c r="H130" s="44"/>
    </row>
    <row r="131">
      <c r="A131" s="48" t="s">
        <v>476</v>
      </c>
      <c r="B131" s="48" t="s">
        <v>477</v>
      </c>
      <c r="C131" s="48" t="s">
        <v>478</v>
      </c>
      <c r="D131" s="49" t="s">
        <v>564</v>
      </c>
      <c r="E131" s="50" t="s">
        <v>10</v>
      </c>
      <c r="F131" s="48" t="s">
        <v>480</v>
      </c>
      <c r="G131" s="51" t="s">
        <v>481</v>
      </c>
      <c r="H131" s="49" t="s">
        <v>565</v>
      </c>
    </row>
    <row r="132">
      <c r="A132" s="53">
        <v>1.0</v>
      </c>
      <c r="B132" s="55" t="s">
        <v>69</v>
      </c>
      <c r="C132" s="55" t="str">
        <f>+IF(ISERROR(VLOOKUP($B132,Insumos!$C:$G,3,FALSE)),"",VLOOKUP($B132,Insumos!$C:$G,3,FALSE))</f>
        <v>GRAMOS</v>
      </c>
      <c r="D132" s="56">
        <f>+IF(ISERROR(VLOOKUP($B132,Insumos!$C:$G,2,FALSE)),"",VLOOKUP($B132,Insumos!$C:$G,2,FALSE))</f>
        <v>2777.79</v>
      </c>
      <c r="E132" s="57">
        <f>+IF(ISERROR(VLOOKUP($B132,Insumos!$C:$G,5,FALSE)),"",VLOOKUP($B132,Insumos!$C:$G,5,FALSE))</f>
        <v>5700</v>
      </c>
      <c r="F132" s="55" t="str">
        <f>+IF(ISERROR(VLOOKUP($B132,Insumos!$C:$G,4,FALSE)),"",VLOOKUP($B132,Insumos!$C:$G,4,FALSE))</f>
        <v>GRAMOS</v>
      </c>
      <c r="G132" s="56">
        <v>110.0</v>
      </c>
      <c r="H132" s="56">
        <f t="shared" ref="H132:H152" si="5">IF(ISERROR(ROUND(+D132/E132*G132,2)),0,ROUND(+D132/E132*G132,2))</f>
        <v>53.61</v>
      </c>
    </row>
    <row r="133">
      <c r="A133" s="53">
        <v>2.0</v>
      </c>
      <c r="B133" s="55" t="s">
        <v>52</v>
      </c>
      <c r="C133" s="55" t="str">
        <f>+IF(ISERROR(VLOOKUP($B133,Insumos!$C:$G,3,FALSE)),"",VLOOKUP($B133,Insumos!$C:$G,3,FALSE))</f>
        <v>UNIDAD</v>
      </c>
      <c r="D133" s="56">
        <f>+IF(ISERROR(VLOOKUP($B133,Insumos!$C:$G,2,FALSE)),"",VLOOKUP($B133,Insumos!$C:$G,2,FALSE))</f>
        <v>5000</v>
      </c>
      <c r="E133" s="57">
        <f>+IF(ISERROR(VLOOKUP($B133,Insumos!$C:$G,5,FALSE)),"",VLOOKUP($B133,Insumos!$C:$G,5,FALSE))</f>
        <v>100</v>
      </c>
      <c r="F133" s="55" t="str">
        <f>+IF(ISERROR(VLOOKUP($B133,Insumos!$C:$G,4,FALSE)),"",VLOOKUP($B133,Insumos!$C:$G,4,FALSE))</f>
        <v>UNIDAD</v>
      </c>
      <c r="G133" s="56">
        <v>0.5</v>
      </c>
      <c r="H133" s="56">
        <f t="shared" si="5"/>
        <v>25</v>
      </c>
    </row>
    <row r="134">
      <c r="A134" s="53">
        <v>3.0</v>
      </c>
      <c r="B134" s="55" t="s">
        <v>236</v>
      </c>
      <c r="C134" s="55" t="str">
        <f>+IF(ISERROR(VLOOKUP($B134,Insumos!$C:$G,3,FALSE)),"",VLOOKUP($B134,Insumos!$C:$G,3,FALSE))</f>
        <v>GRAMOS</v>
      </c>
      <c r="D134" s="56">
        <f>+IF(ISERROR(VLOOKUP($B134,Insumos!$C:$G,2,FALSE)),"",VLOOKUP($B134,Insumos!$C:$G,2,FALSE))</f>
        <v>8753.846154</v>
      </c>
      <c r="E134" s="57">
        <f>+IF(ISERROR(VLOOKUP($B134,Insumos!$C:$G,5,FALSE)),"",VLOOKUP($B134,Insumos!$C:$G,5,FALSE))</f>
        <v>1000</v>
      </c>
      <c r="F134" s="55" t="str">
        <f>+IF(ISERROR(VLOOKUP($B134,Insumos!$C:$G,4,FALSE)),"",VLOOKUP($B134,Insumos!$C:$G,4,FALSE))</f>
        <v>GRAMOS</v>
      </c>
      <c r="G134" s="56">
        <v>30.0</v>
      </c>
      <c r="H134" s="56">
        <f t="shared" si="5"/>
        <v>262.62</v>
      </c>
    </row>
    <row r="135">
      <c r="A135" s="53">
        <v>4.0</v>
      </c>
      <c r="B135" s="55" t="s">
        <v>30</v>
      </c>
      <c r="C135" s="55" t="str">
        <f>+IF(ISERROR(VLOOKUP($B135,Insumos!$C:$G,3,FALSE)),"",VLOOKUP($B135,Insumos!$C:$G,3,FALSE))</f>
        <v>GRAMOS</v>
      </c>
      <c r="D135" s="56">
        <f>+IF(ISERROR(VLOOKUP($B135,Insumos!$C:$G,2,FALSE)),"",VLOOKUP($B135,Insumos!$C:$G,2,FALSE))</f>
        <v>3000</v>
      </c>
      <c r="E135" s="57">
        <f>+IF(ISERROR(VLOOKUP($B135,Insumos!$C:$G,5,FALSE)),"",VLOOKUP($B135,Insumos!$C:$G,5,FALSE))</f>
        <v>1000</v>
      </c>
      <c r="F135" s="55" t="str">
        <f>+IF(ISERROR(VLOOKUP($B135,Insumos!$C:$G,4,FALSE)),"",VLOOKUP($B135,Insumos!$C:$G,4,FALSE))</f>
        <v>GRAMOS</v>
      </c>
      <c r="G135" s="56">
        <v>40.0</v>
      </c>
      <c r="H135" s="56">
        <f t="shared" si="5"/>
        <v>120</v>
      </c>
    </row>
    <row r="136">
      <c r="A136" s="53">
        <v>5.0</v>
      </c>
      <c r="B136" s="55" t="s">
        <v>56</v>
      </c>
      <c r="C136" s="55" t="str">
        <f>+IF(ISERROR(VLOOKUP($B136,Insumos!$C:$G,3,FALSE)),"",VLOOKUP($B136,Insumos!$C:$G,3,FALSE))</f>
        <v>GRAMOS</v>
      </c>
      <c r="D136" s="56">
        <f>+IF(ISERROR(VLOOKUP($B136,Insumos!$C:$G,2,FALSE)),"",VLOOKUP($B136,Insumos!$C:$G,2,FALSE))</f>
        <v>1690</v>
      </c>
      <c r="E136" s="57">
        <f>+IF(ISERROR(VLOOKUP($B136,Insumos!$C:$G,5,FALSE)),"",VLOOKUP($B136,Insumos!$C:$G,5,FALSE))</f>
        <v>1000</v>
      </c>
      <c r="F136" s="55" t="str">
        <f>+IF(ISERROR(VLOOKUP($B136,Insumos!$C:$G,4,FALSE)),"",VLOOKUP($B136,Insumos!$C:$G,4,FALSE))</f>
        <v>GRAMOS</v>
      </c>
      <c r="G136" s="56">
        <v>10.0</v>
      </c>
      <c r="H136" s="56">
        <f t="shared" si="5"/>
        <v>16.9</v>
      </c>
    </row>
    <row r="137">
      <c r="A137" s="53">
        <v>6.0</v>
      </c>
      <c r="B137" s="55" t="s">
        <v>145</v>
      </c>
      <c r="C137" s="55" t="str">
        <f>+IF(ISERROR(VLOOKUP($B137,Insumos!$C:$G,3,FALSE)),"",VLOOKUP($B137,Insumos!$C:$G,3,FALSE))</f>
        <v>MILILITROS</v>
      </c>
      <c r="D137" s="56">
        <f>+IF(ISERROR(VLOOKUP($B137,Insumos!$C:$G,2,FALSE)),"",VLOOKUP($B137,Insumos!$C:$G,2,FALSE))</f>
        <v>3327.52</v>
      </c>
      <c r="E137" s="57">
        <f>+IF(ISERROR(VLOOKUP($B137,Insumos!$C:$G,5,FALSE)),"",VLOOKUP($B137,Insumos!$C:$G,5,FALSE))</f>
        <v>798</v>
      </c>
      <c r="F137" s="55" t="str">
        <f>+IF(ISERROR(VLOOKUP($B137,Insumos!$C:$G,4,FALSE)),"",VLOOKUP($B137,Insumos!$C:$G,4,FALSE))</f>
        <v>MILILITROS</v>
      </c>
      <c r="G137" s="56">
        <v>30.0</v>
      </c>
      <c r="H137" s="56">
        <f t="shared" si="5"/>
        <v>125.09</v>
      </c>
    </row>
    <row r="138">
      <c r="A138" s="53">
        <v>7.0</v>
      </c>
      <c r="B138" s="55" t="s">
        <v>237</v>
      </c>
      <c r="C138" s="55" t="str">
        <f>+IF(ISERROR(VLOOKUP($B138,Insumos!$C:$G,3,FALSE)),"",VLOOKUP($B138,Insumos!$C:$G,3,FALSE))</f>
        <v>GRAMOS</v>
      </c>
      <c r="D138" s="56">
        <f>+IF(ISERROR(VLOOKUP($B138,Insumos!$C:$G,2,FALSE)),"",VLOOKUP($B138,Insumos!$C:$G,2,FALSE))</f>
        <v>5780</v>
      </c>
      <c r="E138" s="57">
        <f>+IF(ISERROR(VLOOKUP($B138,Insumos!$C:$G,5,FALSE)),"",VLOOKUP($B138,Insumos!$C:$G,5,FALSE))</f>
        <v>1000</v>
      </c>
      <c r="F138" s="55" t="str">
        <f>+IF(ISERROR(VLOOKUP($B138,Insumos!$C:$G,4,FALSE)),"",VLOOKUP($B138,Insumos!$C:$G,4,FALSE))</f>
        <v>GRAMOS</v>
      </c>
      <c r="G138" s="56">
        <v>45.0</v>
      </c>
      <c r="H138" s="56">
        <f t="shared" si="5"/>
        <v>260.1</v>
      </c>
    </row>
    <row r="139">
      <c r="A139" s="53">
        <v>8.0</v>
      </c>
      <c r="B139" s="55" t="s">
        <v>324</v>
      </c>
      <c r="C139" s="55" t="str">
        <f>+IF(ISERROR(VLOOKUP($B139,Insumos!$C:$G,3,FALSE)),"",VLOOKUP($B139,Insumos!$C:$G,3,FALSE))</f>
        <v>GRAMOS</v>
      </c>
      <c r="D139" s="56">
        <f>+IF(ISERROR(VLOOKUP($B139,Insumos!$C:$G,2,FALSE)),"",VLOOKUP($B139,Insumos!$C:$G,2,FALSE))</f>
        <v>1134.5</v>
      </c>
      <c r="E139" s="57">
        <f>+IF(ISERROR(VLOOKUP($B139,Insumos!$C:$G,5,FALSE)),"",VLOOKUP($B139,Insumos!$C:$G,5,FALSE))</f>
        <v>1000</v>
      </c>
      <c r="F139" s="55" t="str">
        <f>+IF(ISERROR(VLOOKUP($B139,Insumos!$C:$G,4,FALSE)),"",VLOOKUP($B139,Insumos!$C:$G,4,FALSE))</f>
        <v>GRAMOS</v>
      </c>
      <c r="G139" s="56">
        <v>5.0</v>
      </c>
      <c r="H139" s="56">
        <f t="shared" si="5"/>
        <v>5.67</v>
      </c>
    </row>
    <row r="140">
      <c r="A140" s="53">
        <v>9.0</v>
      </c>
      <c r="B140" s="55" t="s">
        <v>87</v>
      </c>
      <c r="C140" s="55" t="str">
        <f>+IF(ISERROR(VLOOKUP($B140,Insumos!$C:$G,3,FALSE)),"",VLOOKUP($B140,Insumos!$C:$G,3,FALSE))</f>
        <v>GRAMOS</v>
      </c>
      <c r="D140" s="56">
        <f>+IF(ISERROR(VLOOKUP($B140,Insumos!$C:$G,2,FALSE)),"",VLOOKUP($B140,Insumos!$C:$G,2,FALSE))</f>
        <v>3795</v>
      </c>
      <c r="E140" s="57">
        <f>+IF(ISERROR(VLOOKUP($B140,Insumos!$C:$G,5,FALSE)),"",VLOOKUP($B140,Insumos!$C:$G,5,FALSE))</f>
        <v>500</v>
      </c>
      <c r="F140" s="55" t="str">
        <f>+IF(ISERROR(VLOOKUP($B140,Insumos!$C:$G,4,FALSE)),"",VLOOKUP($B140,Insumos!$C:$G,4,FALSE))</f>
        <v>GRAMOS</v>
      </c>
      <c r="G140" s="56">
        <v>5.0</v>
      </c>
      <c r="H140" s="56">
        <f t="shared" si="5"/>
        <v>37.95</v>
      </c>
    </row>
    <row r="141">
      <c r="A141" s="53">
        <v>10.0</v>
      </c>
      <c r="B141" s="55" t="s">
        <v>297</v>
      </c>
      <c r="C141" s="55" t="str">
        <f>+IF(ISERROR(VLOOKUP($B141,Insumos!$C:$G,3,FALSE)),"",VLOOKUP($B141,Insumos!$C:$G,3,FALSE))</f>
        <v>CAJA</v>
      </c>
      <c r="D141" s="56">
        <f>+IF(ISERROR(VLOOKUP($B141,Insumos!$C:$G,2,FALSE)),"",VLOOKUP($B141,Insumos!$C:$G,2,FALSE))</f>
        <v>110</v>
      </c>
      <c r="E141" s="57">
        <f>+IF(ISERROR(VLOOKUP($B141,Insumos!$C:$G,5,FALSE)),"",VLOOKUP($B141,Insumos!$C:$G,5,FALSE))</f>
        <v>1</v>
      </c>
      <c r="F141" s="55" t="str">
        <f>+IF(ISERROR(VLOOKUP($B141,Insumos!$C:$G,4,FALSE)),"",VLOOKUP($B141,Insumos!$C:$G,4,FALSE))</f>
        <v>CAJA</v>
      </c>
      <c r="G141" s="56">
        <v>1.0</v>
      </c>
      <c r="H141" s="56">
        <f t="shared" si="5"/>
        <v>110</v>
      </c>
    </row>
    <row r="142">
      <c r="A142" s="53">
        <v>11.0</v>
      </c>
      <c r="B142" s="55" t="s">
        <v>314</v>
      </c>
      <c r="C142" s="55" t="str">
        <f>+IF(ISERROR(VLOOKUP($B142,Insumos!$C:$G,3,FALSE)),"",VLOOKUP($B142,Insumos!$C:$G,3,FALSE))</f>
        <v>UNIDAD</v>
      </c>
      <c r="D142" s="56">
        <f>+IF(ISERROR(VLOOKUP($B142,Insumos!$C:$G,2,FALSE)),"",VLOOKUP($B142,Insumos!$C:$G,2,FALSE))</f>
        <v>10.5</v>
      </c>
      <c r="E142" s="57">
        <f>+IF(ISERROR(VLOOKUP($B142,Insumos!$C:$G,5,FALSE)),"",VLOOKUP($B142,Insumos!$C:$G,5,FALSE))</f>
        <v>1</v>
      </c>
      <c r="F142" s="55" t="str">
        <f>+IF(ISERROR(VLOOKUP($B142,Insumos!$C:$G,4,FALSE)),"",VLOOKUP($B142,Insumos!$C:$G,4,FALSE))</f>
        <v>UNIDAD</v>
      </c>
      <c r="G142" s="56">
        <v>1.0</v>
      </c>
      <c r="H142" s="56">
        <f t="shared" si="5"/>
        <v>10.5</v>
      </c>
    </row>
    <row r="143">
      <c r="A143" s="53">
        <v>12.0</v>
      </c>
      <c r="B143" s="55" t="s">
        <v>156</v>
      </c>
      <c r="C143" s="55" t="str">
        <f>+IF(ISERROR(VLOOKUP($B143,Insumos!$C:$G,3,FALSE)),"",VLOOKUP($B143,Insumos!$C:$G,3,FALSE))</f>
        <v>GRAMOS</v>
      </c>
      <c r="D143" s="56">
        <f>+IF(ISERROR(VLOOKUP($B143,Insumos!$C:$G,2,FALSE)),"",VLOOKUP($B143,Insumos!$C:$G,2,FALSE))</f>
        <v>909</v>
      </c>
      <c r="E143" s="57">
        <f>+IF(ISERROR(VLOOKUP($B143,Insumos!$C:$G,5,FALSE)),"",VLOOKUP($B143,Insumos!$C:$G,5,FALSE))</f>
        <v>1000</v>
      </c>
      <c r="F143" s="55" t="str">
        <f>+IF(ISERROR(VLOOKUP($B143,Insumos!$C:$G,4,FALSE)),"",VLOOKUP($B143,Insumos!$C:$G,4,FALSE))</f>
        <v>GRAMOS</v>
      </c>
      <c r="G143" s="56">
        <v>8.0</v>
      </c>
      <c r="H143" s="56">
        <f t="shared" si="5"/>
        <v>7.27</v>
      </c>
    </row>
    <row r="144">
      <c r="A144" s="53">
        <v>13.0</v>
      </c>
      <c r="B144" s="55" t="s">
        <v>313</v>
      </c>
      <c r="C144" s="55" t="str">
        <f>+IF(ISERROR(VLOOKUP($B144,Insumos!$C:$G,3,FALSE)),"",VLOOKUP($B144,Insumos!$C:$G,3,FALSE))</f>
        <v>GRAMOS</v>
      </c>
      <c r="D144" s="56">
        <f>+IF(ISERROR(VLOOKUP($B144,Insumos!$C:$G,2,FALSE)),"",VLOOKUP($B144,Insumos!$C:$G,2,FALSE))</f>
        <v>6750</v>
      </c>
      <c r="E144" s="57">
        <f>+IF(ISERROR(VLOOKUP($B144,Insumos!$C:$G,5,FALSE)),"",VLOOKUP($B144,Insumos!$C:$G,5,FALSE))</f>
        <v>1000</v>
      </c>
      <c r="F144" s="55" t="str">
        <f>+IF(ISERROR(VLOOKUP($B144,Insumos!$C:$G,4,FALSE)),"",VLOOKUP($B144,Insumos!$C:$G,4,FALSE))</f>
        <v>GRAMOS</v>
      </c>
      <c r="G144" s="56">
        <v>8.0</v>
      </c>
      <c r="H144" s="56">
        <f t="shared" si="5"/>
        <v>54</v>
      </c>
    </row>
    <row r="145">
      <c r="A145" s="53">
        <v>14.0</v>
      </c>
      <c r="B145" s="55" t="s">
        <v>311</v>
      </c>
      <c r="C145" s="55" t="str">
        <f>+IF(ISERROR(VLOOKUP($B145,Insumos!$C:$G,3,FALSE)),"",VLOOKUP($B145,Insumos!$C:$G,3,FALSE))</f>
        <v>UNIDAD</v>
      </c>
      <c r="D145" s="56">
        <f>+IF(ISERROR(VLOOKUP($B145,Insumos!$C:$G,2,FALSE)),"",VLOOKUP($B145,Insumos!$C:$G,2,FALSE))</f>
        <v>75.25</v>
      </c>
      <c r="E145" s="57">
        <f>+IF(ISERROR(VLOOKUP($B145,Insumos!$C:$G,5,FALSE)),"",VLOOKUP($B145,Insumos!$C:$G,5,FALSE))</f>
        <v>1</v>
      </c>
      <c r="F145" s="55" t="str">
        <f>+IF(ISERROR(VLOOKUP($B145,Insumos!$C:$G,4,FALSE)),"",VLOOKUP($B145,Insumos!$C:$G,4,FALSE))</f>
        <v>UNIDAD</v>
      </c>
      <c r="G145" s="56">
        <v>1.0</v>
      </c>
      <c r="H145" s="56">
        <f t="shared" si="5"/>
        <v>75.25</v>
      </c>
    </row>
    <row r="146">
      <c r="A146" s="53">
        <v>15.0</v>
      </c>
      <c r="B146" s="55" t="s">
        <v>312</v>
      </c>
      <c r="C146" s="55" t="str">
        <f>+IF(ISERROR(VLOOKUP($B146,Insumos!$C:$G,3,FALSE)),"",VLOOKUP($B146,Insumos!$C:$G,3,FALSE))</f>
        <v>UNIDAD</v>
      </c>
      <c r="D146" s="56">
        <f>+IF(ISERROR(VLOOKUP($B146,Insumos!$C:$G,2,FALSE)),"",VLOOKUP($B146,Insumos!$C:$G,2,FALSE))</f>
        <v>90.25</v>
      </c>
      <c r="E146" s="57">
        <f>+IF(ISERROR(VLOOKUP($B146,Insumos!$C:$G,5,FALSE)),"",VLOOKUP($B146,Insumos!$C:$G,5,FALSE))</f>
        <v>1</v>
      </c>
      <c r="F146" s="55" t="str">
        <f>+IF(ISERROR(VLOOKUP($B146,Insumos!$C:$G,4,FALSE)),"",VLOOKUP($B146,Insumos!$C:$G,4,FALSE))</f>
        <v>UNIDAD</v>
      </c>
      <c r="G146" s="56">
        <v>1.0</v>
      </c>
      <c r="H146" s="56">
        <f t="shared" si="5"/>
        <v>90.25</v>
      </c>
    </row>
    <row r="147">
      <c r="A147" s="53">
        <v>16.0</v>
      </c>
      <c r="B147" s="55" t="s">
        <v>303</v>
      </c>
      <c r="C147" s="55" t="str">
        <f>+IF(ISERROR(VLOOKUP($B147,Insumos!$C:$G,3,FALSE)),"",VLOOKUP($B147,Insumos!$C:$G,3,FALSE))</f>
        <v>UNIDAD</v>
      </c>
      <c r="D147" s="56">
        <f>+IF(ISERROR(VLOOKUP($B147,Insumos!$C:$G,2,FALSE)),"",VLOOKUP($B147,Insumos!$C:$G,2,FALSE))</f>
        <v>10</v>
      </c>
      <c r="E147" s="57">
        <f>+IF(ISERROR(VLOOKUP($B147,Insumos!$C:$G,5,FALSE)),"",VLOOKUP($B147,Insumos!$C:$G,5,FALSE))</f>
        <v>1</v>
      </c>
      <c r="F147" s="55" t="str">
        <f>+IF(ISERROR(VLOOKUP($B147,Insumos!$C:$G,4,FALSE)),"",VLOOKUP($B147,Insumos!$C:$G,4,FALSE))</f>
        <v>UNIDAD</v>
      </c>
      <c r="G147" s="56">
        <v>1.0</v>
      </c>
      <c r="H147" s="56">
        <f t="shared" si="5"/>
        <v>10</v>
      </c>
    </row>
    <row r="148">
      <c r="A148" s="53">
        <v>17.0</v>
      </c>
      <c r="B148" s="55" t="s">
        <v>304</v>
      </c>
      <c r="C148" s="55" t="str">
        <f>+IF(ISERROR(VLOOKUP($B148,Insumos!$C:$G,3,FALSE)),"",VLOOKUP($B148,Insumos!$C:$G,3,FALSE))</f>
        <v>UNIDAD</v>
      </c>
      <c r="D148" s="56">
        <f>+IF(ISERROR(VLOOKUP($B148,Insumos!$C:$G,2,FALSE)),"",VLOOKUP($B148,Insumos!$C:$G,2,FALSE))</f>
        <v>9</v>
      </c>
      <c r="E148" s="57">
        <f>+IF(ISERROR(VLOOKUP($B148,Insumos!$C:$G,5,FALSE)),"",VLOOKUP($B148,Insumos!$C:$G,5,FALSE))</f>
        <v>1</v>
      </c>
      <c r="F148" s="55" t="str">
        <f>+IF(ISERROR(VLOOKUP($B148,Insumos!$C:$G,4,FALSE)),"",VLOOKUP($B148,Insumos!$C:$G,4,FALSE))</f>
        <v>UNIDAD</v>
      </c>
      <c r="G148" s="56">
        <v>1.0</v>
      </c>
      <c r="H148" s="56">
        <f t="shared" si="5"/>
        <v>9</v>
      </c>
    </row>
    <row r="149">
      <c r="A149" s="53">
        <v>18.0</v>
      </c>
      <c r="B149" s="55" t="s">
        <v>315</v>
      </c>
      <c r="C149" s="55" t="str">
        <f>+IF(ISERROR(VLOOKUP($B149,Insumos!$C:$G,3,FALSE)),"",VLOOKUP($B149,Insumos!$C:$G,3,FALSE))</f>
        <v>UNIDAD</v>
      </c>
      <c r="D149" s="56">
        <f>+IF(ISERROR(VLOOKUP($B149,Insumos!$C:$G,2,FALSE)),"",VLOOKUP($B149,Insumos!$C:$G,2,FALSE))</f>
        <v>170</v>
      </c>
      <c r="E149" s="57">
        <f>+IF(ISERROR(VLOOKUP($B149,Insumos!$C:$G,5,FALSE)),"",VLOOKUP($B149,Insumos!$C:$G,5,FALSE))</f>
        <v>1</v>
      </c>
      <c r="F149" s="55" t="str">
        <f>+IF(ISERROR(VLOOKUP($B149,Insumos!$C:$G,4,FALSE)),"",VLOOKUP($B149,Insumos!$C:$G,4,FALSE))</f>
        <v>UNIDAD</v>
      </c>
      <c r="G149" s="56">
        <v>1.0</v>
      </c>
      <c r="H149" s="56">
        <f t="shared" si="5"/>
        <v>170</v>
      </c>
    </row>
    <row r="150">
      <c r="A150" s="53">
        <v>19.0</v>
      </c>
      <c r="B150" s="55"/>
      <c r="C150" s="55" t="str">
        <f>+IF(ISERROR(VLOOKUP($B150,Insumos!$C:$G,3,FALSE)),"",VLOOKUP($B150,Insumos!$C:$G,3,FALSE))</f>
        <v/>
      </c>
      <c r="D150" s="56" t="str">
        <f>+IF(ISERROR(VLOOKUP($B150,Insumos!$C:$G,2,FALSE)),"",VLOOKUP($B150,Insumos!$C:$G,2,FALSE))</f>
        <v/>
      </c>
      <c r="E150" s="57" t="str">
        <f>+IF(ISERROR(VLOOKUP($B150,Insumos!$C:$G,5,FALSE)),"",VLOOKUP($B150,Insumos!$C:$G,5,FALSE))</f>
        <v/>
      </c>
      <c r="F150" s="55" t="str">
        <f>+IF(ISERROR(VLOOKUP($B150,Insumos!$C:$G,4,FALSE)),"",VLOOKUP($B150,Insumos!$C:$G,4,FALSE))</f>
        <v/>
      </c>
      <c r="G150" s="141"/>
      <c r="H150" s="56">
        <f t="shared" si="5"/>
        <v>0</v>
      </c>
    </row>
    <row r="151">
      <c r="A151" s="53">
        <v>20.0</v>
      </c>
      <c r="B151" s="55"/>
      <c r="C151" s="55" t="str">
        <f>+IF(ISERROR(VLOOKUP($B151,Insumos!$C:$G,3,FALSE)),"",VLOOKUP($B151,Insumos!$C:$G,3,FALSE))</f>
        <v/>
      </c>
      <c r="D151" s="56" t="str">
        <f>+IF(ISERROR(VLOOKUP($B151,Insumos!$C:$G,2,FALSE)),"",VLOOKUP($B151,Insumos!$C:$G,2,FALSE))</f>
        <v/>
      </c>
      <c r="E151" s="57" t="str">
        <f>+IF(ISERROR(VLOOKUP($B151,Insumos!$C:$G,5,FALSE)),"",VLOOKUP($B151,Insumos!$C:$G,5,FALSE))</f>
        <v/>
      </c>
      <c r="F151" s="55" t="str">
        <f>+IF(ISERROR(VLOOKUP($B151,Insumos!$C:$G,4,FALSE)),"",VLOOKUP($B151,Insumos!$C:$G,4,FALSE))</f>
        <v/>
      </c>
      <c r="G151" s="141"/>
      <c r="H151" s="56">
        <f t="shared" si="5"/>
        <v>0</v>
      </c>
    </row>
    <row r="152">
      <c r="A152" s="53">
        <v>21.0</v>
      </c>
      <c r="B152" s="55"/>
      <c r="C152" s="55" t="str">
        <f>+IF(ISERROR(VLOOKUP($B152,Insumos!$C:$G,3,FALSE)),"",VLOOKUP($B152,Insumos!$C:$G,3,FALSE))</f>
        <v/>
      </c>
      <c r="D152" s="56" t="str">
        <f>+IF(ISERROR(VLOOKUP($B152,Insumos!$C:$G,2,FALSE)),"",VLOOKUP($B152,Insumos!$C:$G,2,FALSE))</f>
        <v/>
      </c>
      <c r="E152" s="57" t="str">
        <f>+IF(ISERROR(VLOOKUP($B152,Insumos!$C:$G,5,FALSE)),"",VLOOKUP($B152,Insumos!$C:$G,5,FALSE))</f>
        <v/>
      </c>
      <c r="F152" s="55" t="str">
        <f>+IF(ISERROR(VLOOKUP($B152,Insumos!$C:$G,4,FALSE)),"",VLOOKUP($B152,Insumos!$C:$G,4,FALSE))</f>
        <v/>
      </c>
      <c r="G152" s="141"/>
      <c r="H152" s="56">
        <f t="shared" si="5"/>
        <v>0</v>
      </c>
    </row>
    <row r="153">
      <c r="A153" s="42"/>
      <c r="B153" s="140"/>
      <c r="C153" s="41"/>
      <c r="D153" s="44"/>
      <c r="E153" s="45"/>
      <c r="F153" s="41"/>
      <c r="G153" s="67" t="s">
        <v>566</v>
      </c>
      <c r="H153" s="68">
        <f>+SUM(H132:H152)</f>
        <v>1443.21</v>
      </c>
    </row>
    <row r="154">
      <c r="A154" s="42"/>
      <c r="B154" s="140"/>
      <c r="C154" s="41"/>
      <c r="D154" s="44"/>
      <c r="E154" s="45"/>
      <c r="F154" s="41"/>
      <c r="G154" s="67" t="s">
        <v>569</v>
      </c>
      <c r="H154" s="142">
        <f>+H153/10</f>
        <v>144.321</v>
      </c>
    </row>
    <row r="155">
      <c r="A155" s="42"/>
      <c r="B155" s="140"/>
      <c r="C155" s="41"/>
      <c r="D155" s="44"/>
      <c r="E155" s="45"/>
      <c r="F155" s="41"/>
      <c r="G155" s="67" t="s">
        <v>570</v>
      </c>
      <c r="H155" s="143">
        <f>(H153+H154)*1.19</f>
        <v>1889.16189</v>
      </c>
    </row>
    <row r="156">
      <c r="A156" s="42"/>
      <c r="B156" s="140"/>
      <c r="C156" s="41"/>
      <c r="D156" s="44"/>
      <c r="E156" s="45"/>
      <c r="F156" s="41"/>
      <c r="G156" s="67" t="s">
        <v>571</v>
      </c>
      <c r="H156" s="144">
        <f>+H155/H157</f>
        <v>0.1835920204</v>
      </c>
    </row>
    <row r="157">
      <c r="A157" s="42"/>
      <c r="B157" s="140"/>
      <c r="C157" s="41"/>
      <c r="D157" s="44"/>
      <c r="E157" s="45"/>
      <c r="F157" s="41"/>
      <c r="G157" s="67" t="s">
        <v>572</v>
      </c>
      <c r="H157" s="154">
        <v>10290.0</v>
      </c>
      <c r="I157" s="232">
        <v>8490.0</v>
      </c>
    </row>
    <row r="160">
      <c r="A160" s="138" t="s">
        <v>562</v>
      </c>
      <c r="B160" s="89" t="s">
        <v>669</v>
      </c>
      <c r="C160" s="34"/>
      <c r="D160" s="35"/>
      <c r="E160" s="36"/>
      <c r="F160" s="37"/>
      <c r="G160" s="38"/>
      <c r="H160" s="35"/>
    </row>
    <row r="161">
      <c r="A161" s="42"/>
      <c r="B161" s="140"/>
      <c r="C161" s="42"/>
      <c r="D161" s="44"/>
      <c r="E161" s="45"/>
      <c r="F161" s="42"/>
      <c r="G161" s="46"/>
      <c r="H161" s="44"/>
    </row>
    <row r="162">
      <c r="A162" s="48" t="s">
        <v>476</v>
      </c>
      <c r="B162" s="48" t="s">
        <v>477</v>
      </c>
      <c r="C162" s="48" t="s">
        <v>478</v>
      </c>
      <c r="D162" s="49" t="s">
        <v>564</v>
      </c>
      <c r="E162" s="50" t="s">
        <v>10</v>
      </c>
      <c r="F162" s="48" t="s">
        <v>480</v>
      </c>
      <c r="G162" s="51" t="s">
        <v>481</v>
      </c>
      <c r="H162" s="49" t="s">
        <v>565</v>
      </c>
    </row>
    <row r="163">
      <c r="A163" s="53">
        <v>1.0</v>
      </c>
      <c r="B163" s="55" t="s">
        <v>44</v>
      </c>
      <c r="C163" s="55" t="str">
        <f>+IF(ISERROR(VLOOKUP($B163,Insumos!$C:$G,3,FALSE)),"",VLOOKUP($B163,Insumos!$C:$G,3,FALSE))</f>
        <v>GRAMOS</v>
      </c>
      <c r="D163" s="56">
        <f>+IF(ISERROR(VLOOKUP($B163,Insumos!$C:$G,2,FALSE)),"",VLOOKUP($B163,Insumos!$C:$G,2,FALSE))</f>
        <v>5780</v>
      </c>
      <c r="E163" s="57">
        <f>+IF(ISERROR(VLOOKUP($B163,Insumos!$C:$G,5,FALSE)),"",VLOOKUP($B163,Insumos!$C:$G,5,FALSE))</f>
        <v>1000</v>
      </c>
      <c r="F163" s="55" t="str">
        <f>+IF(ISERROR(VLOOKUP($B163,Insumos!$C:$G,4,FALSE)),"",VLOOKUP($B163,Insumos!$C:$G,4,FALSE))</f>
        <v>GRAMOS</v>
      </c>
      <c r="G163" s="141">
        <v>40.0</v>
      </c>
      <c r="H163" s="56">
        <f t="shared" ref="H163:H180" si="6">IF(ISERROR(ROUND(+D163/E163*G163,2)),0,ROUND(+D163/E163*G163,2))</f>
        <v>231.2</v>
      </c>
    </row>
    <row r="164">
      <c r="A164" s="53">
        <v>2.0</v>
      </c>
      <c r="B164" s="55" t="s">
        <v>33</v>
      </c>
      <c r="C164" s="55" t="str">
        <f>+IF(ISERROR(VLOOKUP($B164,Insumos!$C:$G,3,FALSE)),"",VLOOKUP($B164,Insumos!$C:$G,3,FALSE))</f>
        <v>GRAMOS</v>
      </c>
      <c r="D164" s="56">
        <f>+IF(ISERROR(VLOOKUP($B164,Insumos!$C:$G,2,FALSE)),"",VLOOKUP($B164,Insumos!$C:$G,2,FALSE))</f>
        <v>6945</v>
      </c>
      <c r="E164" s="57">
        <f>+IF(ISERROR(VLOOKUP($B164,Insumos!$C:$G,5,FALSE)),"",VLOOKUP($B164,Insumos!$C:$G,5,FALSE))</f>
        <v>1360</v>
      </c>
      <c r="F164" s="55" t="str">
        <f>+IF(ISERROR(VLOOKUP($B164,Insumos!$C:$G,4,FALSE)),"",VLOOKUP($B164,Insumos!$C:$G,4,FALSE))</f>
        <v>GRAMOS</v>
      </c>
      <c r="G164" s="141">
        <v>35.0</v>
      </c>
      <c r="H164" s="56">
        <f t="shared" si="6"/>
        <v>178.73</v>
      </c>
    </row>
    <row r="165">
      <c r="A165" s="53">
        <v>3.0</v>
      </c>
      <c r="B165" s="55" t="s">
        <v>54</v>
      </c>
      <c r="C165" s="55" t="str">
        <f>+IF(ISERROR(VLOOKUP($B165,Insumos!$C:$G,3,FALSE)),"",VLOOKUP($B165,Insumos!$C:$G,3,FALSE))</f>
        <v>UNIDAD</v>
      </c>
      <c r="D165" s="56">
        <f>+IF(ISERROR(VLOOKUP($B165,Insumos!$C:$G,2,FALSE)),"",VLOOKUP($B165,Insumos!$C:$G,2,FALSE))</f>
        <v>8000</v>
      </c>
      <c r="E165" s="57">
        <f>+IF(ISERROR(VLOOKUP($B165,Insumos!$C:$G,5,FALSE)),"",VLOOKUP($B165,Insumos!$C:$G,5,FALSE))</f>
        <v>36</v>
      </c>
      <c r="F165" s="55" t="str">
        <f>+IF(ISERROR(VLOOKUP($B165,Insumos!$C:$G,4,FALSE)),"",VLOOKUP($B165,Insumos!$C:$G,4,FALSE))</f>
        <v>UNIDAD</v>
      </c>
      <c r="G165" s="141">
        <v>0.5</v>
      </c>
      <c r="H165" s="56">
        <f t="shared" si="6"/>
        <v>111.11</v>
      </c>
    </row>
    <row r="166">
      <c r="A166" s="53">
        <v>4.0</v>
      </c>
      <c r="B166" s="55" t="s">
        <v>56</v>
      </c>
      <c r="C166" s="55" t="str">
        <f>+IF(ISERROR(VLOOKUP($B166,Insumos!$C:$G,3,FALSE)),"",VLOOKUP($B166,Insumos!$C:$G,3,FALSE))</f>
        <v>GRAMOS</v>
      </c>
      <c r="D166" s="56">
        <f>+IF(ISERROR(VLOOKUP($B166,Insumos!$C:$G,2,FALSE)),"",VLOOKUP($B166,Insumos!$C:$G,2,FALSE))</f>
        <v>1690</v>
      </c>
      <c r="E166" s="57">
        <f>+IF(ISERROR(VLOOKUP($B166,Insumos!$C:$G,5,FALSE)),"",VLOOKUP($B166,Insumos!$C:$G,5,FALSE))</f>
        <v>1000</v>
      </c>
      <c r="F166" s="55" t="str">
        <f>+IF(ISERROR(VLOOKUP($B166,Insumos!$C:$G,4,FALSE)),"",VLOOKUP($B166,Insumos!$C:$G,4,FALSE))</f>
        <v>GRAMOS</v>
      </c>
      <c r="G166" s="141">
        <v>10.0</v>
      </c>
      <c r="H166" s="56">
        <f t="shared" si="6"/>
        <v>16.9</v>
      </c>
    </row>
    <row r="167">
      <c r="A167" s="53">
        <v>5.0</v>
      </c>
      <c r="B167" s="55" t="s">
        <v>145</v>
      </c>
      <c r="C167" s="55" t="str">
        <f>+IF(ISERROR(VLOOKUP($B167,Insumos!$C:$G,3,FALSE)),"",VLOOKUP($B167,Insumos!$C:$G,3,FALSE))</f>
        <v>MILILITROS</v>
      </c>
      <c r="D167" s="56">
        <f>+IF(ISERROR(VLOOKUP($B167,Insumos!$C:$G,2,FALSE)),"",VLOOKUP($B167,Insumos!$C:$G,2,FALSE))</f>
        <v>3327.52</v>
      </c>
      <c r="E167" s="57">
        <f>+IF(ISERROR(VLOOKUP($B167,Insumos!$C:$G,5,FALSE)),"",VLOOKUP($B167,Insumos!$C:$G,5,FALSE))</f>
        <v>798</v>
      </c>
      <c r="F167" s="55" t="str">
        <f>+IF(ISERROR(VLOOKUP($B167,Insumos!$C:$G,4,FALSE)),"",VLOOKUP($B167,Insumos!$C:$G,4,FALSE))</f>
        <v>MILILITROS</v>
      </c>
      <c r="G167" s="141">
        <v>30.0</v>
      </c>
      <c r="H167" s="56">
        <f t="shared" si="6"/>
        <v>125.09</v>
      </c>
    </row>
    <row r="168">
      <c r="A168" s="53">
        <v>6.0</v>
      </c>
      <c r="B168" s="55" t="s">
        <v>129</v>
      </c>
      <c r="C168" s="55" t="str">
        <f>+IF(ISERROR(VLOOKUP($B168,Insumos!$C:$G,3,FALSE)),"",VLOOKUP($B168,Insumos!$C:$G,3,FALSE))</f>
        <v>GRAMOS</v>
      </c>
      <c r="D168" s="56">
        <f>+IF(ISERROR(VLOOKUP($B168,Insumos!$C:$G,2,FALSE)),"",VLOOKUP($B168,Insumos!$C:$G,2,FALSE))</f>
        <v>13944.82759</v>
      </c>
      <c r="E168" s="57">
        <f>+IF(ISERROR(VLOOKUP($B168,Insumos!$C:$G,5,FALSE)),"",VLOOKUP($B168,Insumos!$C:$G,5,FALSE))</f>
        <v>1000</v>
      </c>
      <c r="F168" s="55" t="str">
        <f>+IF(ISERROR(VLOOKUP($B168,Insumos!$C:$G,4,FALSE)),"",VLOOKUP($B168,Insumos!$C:$G,4,FALSE))</f>
        <v>GRAMOS</v>
      </c>
      <c r="G168" s="141">
        <v>90.0</v>
      </c>
      <c r="H168" s="56">
        <f t="shared" si="6"/>
        <v>1255.03</v>
      </c>
    </row>
    <row r="169">
      <c r="A169" s="53">
        <v>7.0</v>
      </c>
      <c r="B169" s="55" t="s">
        <v>238</v>
      </c>
      <c r="C169" s="55" t="str">
        <f>+IF(ISERROR(VLOOKUP($B169,Insumos!$C:$G,3,FALSE)),"",VLOOKUP($B169,Insumos!$C:$G,3,FALSE))</f>
        <v>UNIDAD</v>
      </c>
      <c r="D169" s="56">
        <f>+IF(ISERROR(VLOOKUP($B169,Insumos!$C:$G,2,FALSE)),"",VLOOKUP($B169,Insumos!$C:$G,2,FALSE))</f>
        <v>2092</v>
      </c>
      <c r="E169" s="57">
        <f>+IF(ISERROR(VLOOKUP($B169,Insumos!$C:$G,5,FALSE)),"",VLOOKUP($B169,Insumos!$C:$G,5,FALSE))</f>
        <v>45</v>
      </c>
      <c r="F169" s="55" t="str">
        <f>+IF(ISERROR(VLOOKUP($B169,Insumos!$C:$G,4,FALSE)),"",VLOOKUP($B169,Insumos!$C:$G,4,FALSE))</f>
        <v>UNIDAD</v>
      </c>
      <c r="G169" s="141">
        <v>1.0</v>
      </c>
      <c r="H169" s="56">
        <f t="shared" si="6"/>
        <v>46.49</v>
      </c>
    </row>
    <row r="170">
      <c r="A170" s="53">
        <v>8.0</v>
      </c>
      <c r="B170" s="55" t="s">
        <v>297</v>
      </c>
      <c r="C170" s="55" t="str">
        <f>+IF(ISERROR(VLOOKUP($B170,Insumos!$C:$G,3,FALSE)),"",VLOOKUP($B170,Insumos!$C:$G,3,FALSE))</f>
        <v>CAJA</v>
      </c>
      <c r="D170" s="56">
        <f>+IF(ISERROR(VLOOKUP($B170,Insumos!$C:$G,2,FALSE)),"",VLOOKUP($B170,Insumos!$C:$G,2,FALSE))</f>
        <v>110</v>
      </c>
      <c r="E170" s="57">
        <f>+IF(ISERROR(VLOOKUP($B170,Insumos!$C:$G,5,FALSE)),"",VLOOKUP($B170,Insumos!$C:$G,5,FALSE))</f>
        <v>1</v>
      </c>
      <c r="F170" s="55" t="str">
        <f>+IF(ISERROR(VLOOKUP($B170,Insumos!$C:$G,4,FALSE)),"",VLOOKUP($B170,Insumos!$C:$G,4,FALSE))</f>
        <v>CAJA</v>
      </c>
      <c r="G170" s="141">
        <v>1.0</v>
      </c>
      <c r="H170" s="56">
        <f t="shared" si="6"/>
        <v>110</v>
      </c>
    </row>
    <row r="171">
      <c r="A171" s="53">
        <v>9.0</v>
      </c>
      <c r="B171" s="55" t="s">
        <v>314</v>
      </c>
      <c r="C171" s="55" t="str">
        <f>+IF(ISERROR(VLOOKUP($B171,Insumos!$C:$G,3,FALSE)),"",VLOOKUP($B171,Insumos!$C:$G,3,FALSE))</f>
        <v>UNIDAD</v>
      </c>
      <c r="D171" s="56">
        <f>+IF(ISERROR(VLOOKUP($B171,Insumos!$C:$G,2,FALSE)),"",VLOOKUP($B171,Insumos!$C:$G,2,FALSE))</f>
        <v>10.5</v>
      </c>
      <c r="E171" s="57">
        <f>+IF(ISERROR(VLOOKUP($B171,Insumos!$C:$G,5,FALSE)),"",VLOOKUP($B171,Insumos!$C:$G,5,FALSE))</f>
        <v>1</v>
      </c>
      <c r="F171" s="55" t="str">
        <f>+IF(ISERROR(VLOOKUP($B171,Insumos!$C:$G,4,FALSE)),"",VLOOKUP($B171,Insumos!$C:$G,4,FALSE))</f>
        <v>UNIDAD</v>
      </c>
      <c r="G171" s="141">
        <v>1.0</v>
      </c>
      <c r="H171" s="56">
        <f t="shared" si="6"/>
        <v>10.5</v>
      </c>
    </row>
    <row r="172">
      <c r="A172" s="53">
        <v>10.0</v>
      </c>
      <c r="B172" s="55" t="s">
        <v>156</v>
      </c>
      <c r="C172" s="55" t="str">
        <f>+IF(ISERROR(VLOOKUP($B172,Insumos!$C:$G,3,FALSE)),"",VLOOKUP($B172,Insumos!$C:$G,3,FALSE))</f>
        <v>GRAMOS</v>
      </c>
      <c r="D172" s="56">
        <f>+IF(ISERROR(VLOOKUP($B172,Insumos!$C:$G,2,FALSE)),"",VLOOKUP($B172,Insumos!$C:$G,2,FALSE))</f>
        <v>909</v>
      </c>
      <c r="E172" s="57">
        <f>+IF(ISERROR(VLOOKUP($B172,Insumos!$C:$G,5,FALSE)),"",VLOOKUP($B172,Insumos!$C:$G,5,FALSE))</f>
        <v>1000</v>
      </c>
      <c r="F172" s="55" t="str">
        <f>+IF(ISERROR(VLOOKUP($B172,Insumos!$C:$G,4,FALSE)),"",VLOOKUP($B172,Insumos!$C:$G,4,FALSE))</f>
        <v>GRAMOS</v>
      </c>
      <c r="G172" s="141">
        <v>8.0</v>
      </c>
      <c r="H172" s="56">
        <f t="shared" si="6"/>
        <v>7.27</v>
      </c>
    </row>
    <row r="173">
      <c r="A173" s="53">
        <v>11.0</v>
      </c>
      <c r="B173" s="55" t="s">
        <v>313</v>
      </c>
      <c r="C173" s="55" t="str">
        <f>+IF(ISERROR(VLOOKUP($B173,Insumos!$C:$G,3,FALSE)),"",VLOOKUP($B173,Insumos!$C:$G,3,FALSE))</f>
        <v>GRAMOS</v>
      </c>
      <c r="D173" s="56">
        <f>+IF(ISERROR(VLOOKUP($B173,Insumos!$C:$G,2,FALSE)),"",VLOOKUP($B173,Insumos!$C:$G,2,FALSE))</f>
        <v>6750</v>
      </c>
      <c r="E173" s="57">
        <f>+IF(ISERROR(VLOOKUP($B173,Insumos!$C:$G,5,FALSE)),"",VLOOKUP($B173,Insumos!$C:$G,5,FALSE))</f>
        <v>1000</v>
      </c>
      <c r="F173" s="55" t="str">
        <f>+IF(ISERROR(VLOOKUP($B173,Insumos!$C:$G,4,FALSE)),"",VLOOKUP($B173,Insumos!$C:$G,4,FALSE))</f>
        <v>GRAMOS</v>
      </c>
      <c r="G173" s="141">
        <v>8.0</v>
      </c>
      <c r="H173" s="56">
        <f t="shared" si="6"/>
        <v>54</v>
      </c>
    </row>
    <row r="174">
      <c r="A174" s="53">
        <v>12.0</v>
      </c>
      <c r="B174" s="55" t="s">
        <v>311</v>
      </c>
      <c r="C174" s="55" t="str">
        <f>+IF(ISERROR(VLOOKUP($B174,Insumos!$C:$G,3,FALSE)),"",VLOOKUP($B174,Insumos!$C:$G,3,FALSE))</f>
        <v>UNIDAD</v>
      </c>
      <c r="D174" s="56">
        <f>+IF(ISERROR(VLOOKUP($B174,Insumos!$C:$G,2,FALSE)),"",VLOOKUP($B174,Insumos!$C:$G,2,FALSE))</f>
        <v>75.25</v>
      </c>
      <c r="E174" s="57">
        <f>+IF(ISERROR(VLOOKUP($B174,Insumos!$C:$G,5,FALSE)),"",VLOOKUP($B174,Insumos!$C:$G,5,FALSE))</f>
        <v>1</v>
      </c>
      <c r="F174" s="55" t="str">
        <f>+IF(ISERROR(VLOOKUP($B174,Insumos!$C:$G,4,FALSE)),"",VLOOKUP($B174,Insumos!$C:$G,4,FALSE))</f>
        <v>UNIDAD</v>
      </c>
      <c r="G174" s="141">
        <v>1.0</v>
      </c>
      <c r="H174" s="56">
        <f t="shared" si="6"/>
        <v>75.25</v>
      </c>
    </row>
    <row r="175">
      <c r="A175" s="53">
        <v>13.0</v>
      </c>
      <c r="B175" s="55" t="s">
        <v>312</v>
      </c>
      <c r="C175" s="55" t="str">
        <f>+IF(ISERROR(VLOOKUP($B175,Insumos!$C:$G,3,FALSE)),"",VLOOKUP($B175,Insumos!$C:$G,3,FALSE))</f>
        <v>UNIDAD</v>
      </c>
      <c r="D175" s="56">
        <f>+IF(ISERROR(VLOOKUP($B175,Insumos!$C:$G,2,FALSE)),"",VLOOKUP($B175,Insumos!$C:$G,2,FALSE))</f>
        <v>90.25</v>
      </c>
      <c r="E175" s="57">
        <f>+IF(ISERROR(VLOOKUP($B175,Insumos!$C:$G,5,FALSE)),"",VLOOKUP($B175,Insumos!$C:$G,5,FALSE))</f>
        <v>1</v>
      </c>
      <c r="F175" s="55" t="str">
        <f>+IF(ISERROR(VLOOKUP($B175,Insumos!$C:$G,4,FALSE)),"",VLOOKUP($B175,Insumos!$C:$G,4,FALSE))</f>
        <v>UNIDAD</v>
      </c>
      <c r="G175" s="141">
        <v>1.0</v>
      </c>
      <c r="H175" s="56">
        <f t="shared" si="6"/>
        <v>90.25</v>
      </c>
    </row>
    <row r="176">
      <c r="A176" s="53">
        <v>14.0</v>
      </c>
      <c r="B176" s="55" t="s">
        <v>303</v>
      </c>
      <c r="C176" s="55" t="str">
        <f>+IF(ISERROR(VLOOKUP($B176,Insumos!$C:$G,3,FALSE)),"",VLOOKUP($B176,Insumos!$C:$G,3,FALSE))</f>
        <v>UNIDAD</v>
      </c>
      <c r="D176" s="56">
        <f>+IF(ISERROR(VLOOKUP($B176,Insumos!$C:$G,2,FALSE)),"",VLOOKUP($B176,Insumos!$C:$G,2,FALSE))</f>
        <v>10</v>
      </c>
      <c r="E176" s="57">
        <f>+IF(ISERROR(VLOOKUP($B176,Insumos!$C:$G,5,FALSE)),"",VLOOKUP($B176,Insumos!$C:$G,5,FALSE))</f>
        <v>1</v>
      </c>
      <c r="F176" s="55" t="str">
        <f>+IF(ISERROR(VLOOKUP($B176,Insumos!$C:$G,4,FALSE)),"",VLOOKUP($B176,Insumos!$C:$G,4,FALSE))</f>
        <v>UNIDAD</v>
      </c>
      <c r="G176" s="141">
        <v>1.0</v>
      </c>
      <c r="H176" s="56">
        <f t="shared" si="6"/>
        <v>10</v>
      </c>
    </row>
    <row r="177">
      <c r="A177" s="53">
        <v>15.0</v>
      </c>
      <c r="B177" s="55" t="s">
        <v>304</v>
      </c>
      <c r="C177" s="55" t="str">
        <f>+IF(ISERROR(VLOOKUP($B177,Insumos!$C:$G,3,FALSE)),"",VLOOKUP($B177,Insumos!$C:$G,3,FALSE))</f>
        <v>UNIDAD</v>
      </c>
      <c r="D177" s="56">
        <f>+IF(ISERROR(VLOOKUP($B177,Insumos!$C:$G,2,FALSE)),"",VLOOKUP($B177,Insumos!$C:$G,2,FALSE))</f>
        <v>9</v>
      </c>
      <c r="E177" s="57">
        <f>+IF(ISERROR(VLOOKUP($B177,Insumos!$C:$G,5,FALSE)),"",VLOOKUP($B177,Insumos!$C:$G,5,FALSE))</f>
        <v>1</v>
      </c>
      <c r="F177" s="55" t="str">
        <f>+IF(ISERROR(VLOOKUP($B177,Insumos!$C:$G,4,FALSE)),"",VLOOKUP($B177,Insumos!$C:$G,4,FALSE))</f>
        <v>UNIDAD</v>
      </c>
      <c r="G177" s="141">
        <v>1.0</v>
      </c>
      <c r="H177" s="56">
        <f t="shared" si="6"/>
        <v>9</v>
      </c>
    </row>
    <row r="178">
      <c r="A178" s="53">
        <v>16.0</v>
      </c>
      <c r="B178" s="55" t="s">
        <v>315</v>
      </c>
      <c r="C178" s="55" t="str">
        <f>+IF(ISERROR(VLOOKUP($B178,Insumos!$C:$G,3,FALSE)),"",VLOOKUP($B178,Insumos!$C:$G,3,FALSE))</f>
        <v>UNIDAD</v>
      </c>
      <c r="D178" s="56">
        <f>+IF(ISERROR(VLOOKUP($B178,Insumos!$C:$G,2,FALSE)),"",VLOOKUP($B178,Insumos!$C:$G,2,FALSE))</f>
        <v>170</v>
      </c>
      <c r="E178" s="57">
        <f>+IF(ISERROR(VLOOKUP($B178,Insumos!$C:$G,5,FALSE)),"",VLOOKUP($B178,Insumos!$C:$G,5,FALSE))</f>
        <v>1</v>
      </c>
      <c r="F178" s="55" t="str">
        <f>+IF(ISERROR(VLOOKUP($B178,Insumos!$C:$G,4,FALSE)),"",VLOOKUP($B178,Insumos!$C:$G,4,FALSE))</f>
        <v>UNIDAD</v>
      </c>
      <c r="G178" s="141">
        <v>1.0</v>
      </c>
      <c r="H178" s="56">
        <f t="shared" si="6"/>
        <v>170</v>
      </c>
    </row>
    <row r="179">
      <c r="A179" s="53">
        <v>17.0</v>
      </c>
      <c r="B179" s="55"/>
      <c r="C179" s="55" t="str">
        <f>+IF(ISERROR(VLOOKUP($B179,Insumos!$C:$G,3,FALSE)),"",VLOOKUP($B179,Insumos!$C:$G,3,FALSE))</f>
        <v/>
      </c>
      <c r="D179" s="56" t="str">
        <f>+IF(ISERROR(VLOOKUP($B179,Insumos!$C:$G,2,FALSE)),"",VLOOKUP($B179,Insumos!$C:$G,2,FALSE))</f>
        <v/>
      </c>
      <c r="E179" s="57" t="str">
        <f>+IF(ISERROR(VLOOKUP($B179,Insumos!$C:$G,5,FALSE)),"",VLOOKUP($B179,Insumos!$C:$G,5,FALSE))</f>
        <v/>
      </c>
      <c r="F179" s="55" t="str">
        <f>+IF(ISERROR(VLOOKUP($B179,Insumos!$C:$G,4,FALSE)),"",VLOOKUP($B179,Insumos!$C:$G,4,FALSE))</f>
        <v/>
      </c>
      <c r="G179" s="141"/>
      <c r="H179" s="56">
        <f t="shared" si="6"/>
        <v>0</v>
      </c>
    </row>
    <row r="180">
      <c r="A180" s="53">
        <v>18.0</v>
      </c>
      <c r="B180" s="55"/>
      <c r="C180" s="55" t="str">
        <f>+IF(ISERROR(VLOOKUP($B180,Insumos!$C:$G,3,FALSE)),"",VLOOKUP($B180,Insumos!$C:$G,3,FALSE))</f>
        <v/>
      </c>
      <c r="D180" s="56" t="str">
        <f>+IF(ISERROR(VLOOKUP($B180,Insumos!$C:$G,2,FALSE)),"",VLOOKUP($B180,Insumos!$C:$G,2,FALSE))</f>
        <v/>
      </c>
      <c r="E180" s="57" t="str">
        <f>+IF(ISERROR(VLOOKUP($B180,Insumos!$C:$G,5,FALSE)),"",VLOOKUP($B180,Insumos!$C:$G,5,FALSE))</f>
        <v/>
      </c>
      <c r="F180" s="55" t="str">
        <f>+IF(ISERROR(VLOOKUP($B180,Insumos!$C:$G,4,FALSE)),"",VLOOKUP($B180,Insumos!$C:$G,4,FALSE))</f>
        <v/>
      </c>
      <c r="G180" s="141"/>
      <c r="H180" s="56">
        <f t="shared" si="6"/>
        <v>0</v>
      </c>
    </row>
    <row r="181">
      <c r="A181" s="42"/>
      <c r="B181" s="140"/>
      <c r="C181" s="41"/>
      <c r="D181" s="44"/>
      <c r="E181" s="45"/>
      <c r="F181" s="41"/>
      <c r="G181" s="67" t="s">
        <v>566</v>
      </c>
      <c r="H181" s="68">
        <f>+SUM(H163:H180)</f>
        <v>2500.82</v>
      </c>
    </row>
    <row r="182">
      <c r="A182" s="42"/>
      <c r="B182" s="140"/>
      <c r="C182" s="41"/>
      <c r="D182" s="44"/>
      <c r="E182" s="45"/>
      <c r="F182" s="41"/>
      <c r="G182" s="67" t="s">
        <v>569</v>
      </c>
      <c r="H182" s="142">
        <f>+H181/10</f>
        <v>250.082</v>
      </c>
    </row>
    <row r="183">
      <c r="A183" s="42"/>
      <c r="B183" s="140"/>
      <c r="C183" s="41"/>
      <c r="D183" s="44"/>
      <c r="E183" s="45"/>
      <c r="F183" s="41"/>
      <c r="G183" s="67" t="s">
        <v>570</v>
      </c>
      <c r="H183" s="143">
        <f>(H181+H182)*1.19</f>
        <v>3273.57338</v>
      </c>
    </row>
    <row r="184">
      <c r="A184" s="42"/>
      <c r="B184" s="140"/>
      <c r="C184" s="41"/>
      <c r="D184" s="44"/>
      <c r="E184" s="45"/>
      <c r="F184" s="41"/>
      <c r="G184" s="67" t="s">
        <v>571</v>
      </c>
      <c r="H184" s="144">
        <f>+H183/H185</f>
        <v>0.2685458064</v>
      </c>
    </row>
    <row r="185">
      <c r="A185" s="42"/>
      <c r="B185" s="140"/>
      <c r="C185" s="41"/>
      <c r="D185" s="44"/>
      <c r="E185" s="45"/>
      <c r="F185" s="41"/>
      <c r="G185" s="67" t="s">
        <v>572</v>
      </c>
      <c r="H185" s="154">
        <v>12190.0</v>
      </c>
      <c r="I185" s="232">
        <v>10290.0</v>
      </c>
    </row>
    <row r="189">
      <c r="A189" s="138" t="s">
        <v>562</v>
      </c>
      <c r="B189" s="89" t="s">
        <v>662</v>
      </c>
      <c r="C189" s="34"/>
      <c r="D189" s="35"/>
      <c r="E189" s="36"/>
      <c r="F189" s="37"/>
      <c r="G189" s="38"/>
      <c r="H189" s="35"/>
    </row>
    <row r="190">
      <c r="A190" s="42"/>
      <c r="B190" s="140"/>
      <c r="C190" s="42"/>
      <c r="D190" s="44"/>
      <c r="E190" s="45"/>
      <c r="F190" s="42"/>
      <c r="G190" s="46"/>
      <c r="H190" s="44"/>
    </row>
    <row r="191">
      <c r="A191" s="48" t="s">
        <v>476</v>
      </c>
      <c r="B191" s="48" t="s">
        <v>477</v>
      </c>
      <c r="C191" s="48" t="s">
        <v>478</v>
      </c>
      <c r="D191" s="49" t="s">
        <v>564</v>
      </c>
      <c r="E191" s="50" t="s">
        <v>10</v>
      </c>
      <c r="F191" s="48" t="s">
        <v>480</v>
      </c>
      <c r="G191" s="51" t="s">
        <v>481</v>
      </c>
      <c r="H191" s="49" t="s">
        <v>565</v>
      </c>
    </row>
    <row r="192">
      <c r="A192" s="53">
        <v>1.0</v>
      </c>
      <c r="B192" s="55" t="s">
        <v>69</v>
      </c>
      <c r="C192" s="55" t="str">
        <f>+IF(ISERROR(VLOOKUP($B192,Insumos!$C:$G,3,FALSE)),"",VLOOKUP($B192,Insumos!$C:$G,3,FALSE))</f>
        <v>GRAMOS</v>
      </c>
      <c r="D192" s="56">
        <f>+IF(ISERROR(VLOOKUP($B192,Insumos!$C:$G,2,FALSE)),"",VLOOKUP($B192,Insumos!$C:$G,2,FALSE))</f>
        <v>2777.79</v>
      </c>
      <c r="E192" s="57">
        <f>+IF(ISERROR(VLOOKUP($B192,Insumos!$C:$G,5,FALSE)),"",VLOOKUP($B192,Insumos!$C:$G,5,FALSE))</f>
        <v>5700</v>
      </c>
      <c r="F192" s="55" t="str">
        <f>+IF(ISERROR(VLOOKUP($B192,Insumos!$C:$G,4,FALSE)),"",VLOOKUP($B192,Insumos!$C:$G,4,FALSE))</f>
        <v>GRAMOS</v>
      </c>
      <c r="G192" s="187">
        <v>110.0</v>
      </c>
      <c r="H192" s="56">
        <f t="shared" ref="H192:H214" si="7">IF(ISERROR(ROUND(+D192/E192*G192,2)),0,ROUND(+D192/E192*G192,2))</f>
        <v>53.61</v>
      </c>
    </row>
    <row r="193">
      <c r="A193" s="53">
        <v>2.0</v>
      </c>
      <c r="B193" s="55" t="s">
        <v>52</v>
      </c>
      <c r="C193" s="55" t="str">
        <f>+IF(ISERROR(VLOOKUP($B193,Insumos!$C:$G,3,FALSE)),"",VLOOKUP($B193,Insumos!$C:$G,3,FALSE))</f>
        <v>UNIDAD</v>
      </c>
      <c r="D193" s="56">
        <f>+IF(ISERROR(VLOOKUP($B193,Insumos!$C:$G,2,FALSE)),"",VLOOKUP($B193,Insumos!$C:$G,2,FALSE))</f>
        <v>5000</v>
      </c>
      <c r="E193" s="57">
        <f>+IF(ISERROR(VLOOKUP($B193,Insumos!$C:$G,5,FALSE)),"",VLOOKUP($B193,Insumos!$C:$G,5,FALSE))</f>
        <v>100</v>
      </c>
      <c r="F193" s="55" t="str">
        <f>+IF(ISERROR(VLOOKUP($B193,Insumos!$C:$G,4,FALSE)),"",VLOOKUP($B193,Insumos!$C:$G,4,FALSE))</f>
        <v>UNIDAD</v>
      </c>
      <c r="G193" s="187">
        <v>0.5</v>
      </c>
      <c r="H193" s="56">
        <f t="shared" si="7"/>
        <v>25</v>
      </c>
    </row>
    <row r="194">
      <c r="A194" s="53">
        <v>3.0</v>
      </c>
      <c r="B194" s="55" t="s">
        <v>232</v>
      </c>
      <c r="C194" s="55" t="str">
        <f>+IF(ISERROR(VLOOKUP($B194,Insumos!$C:$G,3,FALSE)),"",VLOOKUP($B194,Insumos!$C:$G,3,FALSE))</f>
        <v>GRAMOS</v>
      </c>
      <c r="D194" s="56">
        <f>+IF(ISERROR(VLOOKUP($B194,Insumos!$C:$G,2,FALSE)),"",VLOOKUP($B194,Insumos!$C:$G,2,FALSE))</f>
        <v>3529.411765</v>
      </c>
      <c r="E194" s="57">
        <f>+IF(ISERROR(VLOOKUP($B194,Insumos!$C:$G,5,FALSE)),"",VLOOKUP($B194,Insumos!$C:$G,5,FALSE))</f>
        <v>1000</v>
      </c>
      <c r="F194" s="55" t="str">
        <f>+IF(ISERROR(VLOOKUP($B194,Insumos!$C:$G,4,FALSE)),"",VLOOKUP($B194,Insumos!$C:$G,4,FALSE))</f>
        <v>GRAMOS</v>
      </c>
      <c r="G194" s="187">
        <v>40.0</v>
      </c>
      <c r="H194" s="56">
        <f t="shared" si="7"/>
        <v>141.18</v>
      </c>
    </row>
    <row r="195">
      <c r="A195" s="53">
        <v>4.0</v>
      </c>
      <c r="B195" s="55" t="s">
        <v>33</v>
      </c>
      <c r="C195" s="55" t="str">
        <f>+IF(ISERROR(VLOOKUP($B195,Insumos!$C:$G,3,FALSE)),"",VLOOKUP($B195,Insumos!$C:$G,3,FALSE))</f>
        <v>GRAMOS</v>
      </c>
      <c r="D195" s="56">
        <f>+IF(ISERROR(VLOOKUP($B195,Insumos!$C:$G,2,FALSE)),"",VLOOKUP($B195,Insumos!$C:$G,2,FALSE))</f>
        <v>6945</v>
      </c>
      <c r="E195" s="57">
        <f>+IF(ISERROR(VLOOKUP($B195,Insumos!$C:$G,5,FALSE)),"",VLOOKUP($B195,Insumos!$C:$G,5,FALSE))</f>
        <v>1360</v>
      </c>
      <c r="F195" s="55" t="str">
        <f>+IF(ISERROR(VLOOKUP($B195,Insumos!$C:$G,4,FALSE)),"",VLOOKUP($B195,Insumos!$C:$G,4,FALSE))</f>
        <v>GRAMOS</v>
      </c>
      <c r="G195" s="187">
        <v>35.0</v>
      </c>
      <c r="H195" s="56">
        <f t="shared" si="7"/>
        <v>178.73</v>
      </c>
    </row>
    <row r="196">
      <c r="A196" s="53">
        <v>5.0</v>
      </c>
      <c r="B196" s="55" t="s">
        <v>236</v>
      </c>
      <c r="C196" s="55" t="str">
        <f>+IF(ISERROR(VLOOKUP($B196,Insumos!$C:$G,3,FALSE)),"",VLOOKUP($B196,Insumos!$C:$G,3,FALSE))</f>
        <v>GRAMOS</v>
      </c>
      <c r="D196" s="56">
        <f>+IF(ISERROR(VLOOKUP($B196,Insumos!$C:$G,2,FALSE)),"",VLOOKUP($B196,Insumos!$C:$G,2,FALSE))</f>
        <v>8753.846154</v>
      </c>
      <c r="E196" s="57">
        <f>+IF(ISERROR(VLOOKUP($B196,Insumos!$C:$G,5,FALSE)),"",VLOOKUP($B196,Insumos!$C:$G,5,FALSE))</f>
        <v>1000</v>
      </c>
      <c r="F196" s="55" t="str">
        <f>+IF(ISERROR(VLOOKUP($B196,Insumos!$C:$G,4,FALSE)),"",VLOOKUP($B196,Insumos!$C:$G,4,FALSE))</f>
        <v>GRAMOS</v>
      </c>
      <c r="G196" s="187">
        <v>30.0</v>
      </c>
      <c r="H196" s="56">
        <f t="shared" si="7"/>
        <v>262.62</v>
      </c>
    </row>
    <row r="197">
      <c r="A197" s="53">
        <v>6.0</v>
      </c>
      <c r="B197" s="55" t="s">
        <v>56</v>
      </c>
      <c r="C197" s="55" t="str">
        <f>+IF(ISERROR(VLOOKUP($B197,Insumos!$C:$G,3,FALSE)),"",VLOOKUP($B197,Insumos!$C:$G,3,FALSE))</f>
        <v>GRAMOS</v>
      </c>
      <c r="D197" s="56">
        <f>+IF(ISERROR(VLOOKUP($B197,Insumos!$C:$G,2,FALSE)),"",VLOOKUP($B197,Insumos!$C:$G,2,FALSE))</f>
        <v>1690</v>
      </c>
      <c r="E197" s="57">
        <f>+IF(ISERROR(VLOOKUP($B197,Insumos!$C:$G,5,FALSE)),"",VLOOKUP($B197,Insumos!$C:$G,5,FALSE))</f>
        <v>1000</v>
      </c>
      <c r="F197" s="55" t="str">
        <f>+IF(ISERROR(VLOOKUP($B197,Insumos!$C:$G,4,FALSE)),"",VLOOKUP($B197,Insumos!$C:$G,4,FALSE))</f>
        <v>GRAMOS</v>
      </c>
      <c r="G197" s="187">
        <v>5.0</v>
      </c>
      <c r="H197" s="56">
        <f t="shared" si="7"/>
        <v>8.45</v>
      </c>
    </row>
    <row r="198">
      <c r="A198" s="53">
        <v>7.0</v>
      </c>
      <c r="B198" s="55" t="s">
        <v>91</v>
      </c>
      <c r="C198" s="55" t="str">
        <f>+IF(ISERROR(VLOOKUP($B198,Insumos!$C:$G,3,FALSE)),"",VLOOKUP($B198,Insumos!$C:$G,3,FALSE))</f>
        <v>PORCION</v>
      </c>
      <c r="D198" s="56">
        <f>+IF(ISERROR(VLOOKUP($B198,Insumos!$C:$G,2,FALSE)),"",VLOOKUP($B198,Insumos!$C:$G,2,FALSE))</f>
        <v>928.27</v>
      </c>
      <c r="E198" s="57">
        <f>+IF(ISERROR(VLOOKUP($B198,Insumos!$C:$G,5,FALSE)),"",VLOOKUP($B198,Insumos!$C:$G,5,FALSE))</f>
        <v>1</v>
      </c>
      <c r="F198" s="55" t="str">
        <f>+IF(ISERROR(VLOOKUP($B198,Insumos!$C:$G,4,FALSE)),"",VLOOKUP($B198,Insumos!$C:$G,4,FALSE))</f>
        <v>PORCION</v>
      </c>
      <c r="G198" s="187">
        <v>1.0</v>
      </c>
      <c r="H198" s="56">
        <f t="shared" si="7"/>
        <v>928.27</v>
      </c>
    </row>
    <row r="199">
      <c r="A199" s="53">
        <v>8.0</v>
      </c>
      <c r="B199" s="55" t="s">
        <v>141</v>
      </c>
      <c r="C199" s="55" t="str">
        <f>+IF(ISERROR(VLOOKUP($B199,Insumos!$C:$G,3,FALSE)),"",VLOOKUP($B199,Insumos!$C:$G,3,FALSE))</f>
        <v>MILILITROS</v>
      </c>
      <c r="D199" s="56">
        <f>+IF(ISERROR(VLOOKUP($B199,Insumos!$C:$G,2,FALSE)),"",VLOOKUP($B199,Insumos!$C:$G,2,FALSE))</f>
        <v>12024.33</v>
      </c>
      <c r="E199" s="57">
        <f>+IF(ISERROR(VLOOKUP($B199,Insumos!$C:$G,5,FALSE)),"",VLOOKUP($B199,Insumos!$C:$G,5,FALSE))</f>
        <v>2895</v>
      </c>
      <c r="F199" s="55" t="str">
        <f>+IF(ISERROR(VLOOKUP($B199,Insumos!$C:$G,4,FALSE)),"",VLOOKUP($B199,Insumos!$C:$G,4,FALSE))</f>
        <v>MILILITROS</v>
      </c>
      <c r="G199" s="187">
        <v>30.0</v>
      </c>
      <c r="H199" s="56">
        <f t="shared" si="7"/>
        <v>124.6</v>
      </c>
    </row>
    <row r="200">
      <c r="A200" s="53">
        <v>9.0</v>
      </c>
      <c r="B200" s="55" t="s">
        <v>231</v>
      </c>
      <c r="C200" s="55" t="str">
        <f>+IF(ISERROR(VLOOKUP($B200,Insumos!$C:$G,3,FALSE)),"",VLOOKUP($B200,Insumos!$C:$G,3,FALSE))</f>
        <v>GRAMOS</v>
      </c>
      <c r="D200" s="56">
        <f>+IF(ISERROR(VLOOKUP($B200,Insumos!$C:$G,2,FALSE)),"",VLOOKUP($B200,Insumos!$C:$G,2,FALSE))</f>
        <v>1635.294118</v>
      </c>
      <c r="E200" s="57">
        <f>+IF(ISERROR(VLOOKUP($B200,Insumos!$C:$G,5,FALSE)),"",VLOOKUP($B200,Insumos!$C:$G,5,FALSE))</f>
        <v>1000</v>
      </c>
      <c r="F200" s="55" t="str">
        <f>+IF(ISERROR(VLOOKUP($B200,Insumos!$C:$G,4,FALSE)),"",VLOOKUP($B200,Insumos!$C:$G,4,FALSE))</f>
        <v>GRAMOS</v>
      </c>
      <c r="G200" s="187">
        <v>10.0</v>
      </c>
      <c r="H200" s="56">
        <f t="shared" si="7"/>
        <v>16.35</v>
      </c>
    </row>
    <row r="201">
      <c r="A201" s="53">
        <v>10.0</v>
      </c>
      <c r="B201" s="55" t="s">
        <v>87</v>
      </c>
      <c r="C201" s="55" t="str">
        <f>+IF(ISERROR(VLOOKUP($B201,Insumos!$C:$G,3,FALSE)),"",VLOOKUP($B201,Insumos!$C:$G,3,FALSE))</f>
        <v>GRAMOS</v>
      </c>
      <c r="D201" s="56">
        <f>+IF(ISERROR(VLOOKUP($B201,Insumos!$C:$G,2,FALSE)),"",VLOOKUP($B201,Insumos!$C:$G,2,FALSE))</f>
        <v>3795</v>
      </c>
      <c r="E201" s="57">
        <f>+IF(ISERROR(VLOOKUP($B201,Insumos!$C:$G,5,FALSE)),"",VLOOKUP($B201,Insumos!$C:$G,5,FALSE))</f>
        <v>500</v>
      </c>
      <c r="F201" s="55" t="str">
        <f>+IF(ISERROR(VLOOKUP($B201,Insumos!$C:$G,4,FALSE)),"",VLOOKUP($B201,Insumos!$C:$G,4,FALSE))</f>
        <v>GRAMOS</v>
      </c>
      <c r="G201" s="187">
        <v>5.0</v>
      </c>
      <c r="H201" s="56">
        <f t="shared" si="7"/>
        <v>37.95</v>
      </c>
    </row>
    <row r="202">
      <c r="A202" s="53">
        <v>11.0</v>
      </c>
      <c r="B202" s="55" t="s">
        <v>324</v>
      </c>
      <c r="C202" s="55" t="str">
        <f>+IF(ISERROR(VLOOKUP($B202,Insumos!$C:$G,3,FALSE)),"",VLOOKUP($B202,Insumos!$C:$G,3,FALSE))</f>
        <v>GRAMOS</v>
      </c>
      <c r="D202" s="56">
        <f>+IF(ISERROR(VLOOKUP($B202,Insumos!$C:$G,2,FALSE)),"",VLOOKUP($B202,Insumos!$C:$G,2,FALSE))</f>
        <v>1134.5</v>
      </c>
      <c r="E202" s="57">
        <f>+IF(ISERROR(VLOOKUP($B202,Insumos!$C:$G,5,FALSE)),"",VLOOKUP($B202,Insumos!$C:$G,5,FALSE))</f>
        <v>1000</v>
      </c>
      <c r="F202" s="55" t="str">
        <f>+IF(ISERROR(VLOOKUP($B202,Insumos!$C:$G,4,FALSE)),"",VLOOKUP($B202,Insumos!$C:$G,4,FALSE))</f>
        <v>GRAMOS</v>
      </c>
      <c r="G202" s="187">
        <v>5.0</v>
      </c>
      <c r="H202" s="56">
        <f t="shared" si="7"/>
        <v>5.67</v>
      </c>
    </row>
    <row r="203">
      <c r="A203" s="53">
        <v>12.0</v>
      </c>
      <c r="B203" s="55" t="s">
        <v>294</v>
      </c>
      <c r="C203" s="55" t="str">
        <f>+IF(ISERROR(VLOOKUP($B203,Insumos!$C:$G,3,FALSE)),"",VLOOKUP($B203,Insumos!$C:$G,3,FALSE))</f>
        <v>CAJA</v>
      </c>
      <c r="D203" s="56">
        <f>+IF(ISERROR(VLOOKUP($B203,Insumos!$C:$G,2,FALSE)),"",VLOOKUP($B203,Insumos!$C:$G,2,FALSE))</f>
        <v>180</v>
      </c>
      <c r="E203" s="57">
        <f>+IF(ISERROR(VLOOKUP($B203,Insumos!$C:$G,5,FALSE)),"",VLOOKUP($B203,Insumos!$C:$G,5,FALSE))</f>
        <v>1</v>
      </c>
      <c r="F203" s="55" t="str">
        <f>+IF(ISERROR(VLOOKUP($B203,Insumos!$C:$G,4,FALSE)),"",VLOOKUP($B203,Insumos!$C:$G,4,FALSE))</f>
        <v>CAJA</v>
      </c>
      <c r="G203" s="187">
        <v>1.0</v>
      </c>
      <c r="H203" s="56">
        <f t="shared" si="7"/>
        <v>180</v>
      </c>
    </row>
    <row r="204">
      <c r="A204" s="53">
        <v>13.0</v>
      </c>
      <c r="B204" s="55" t="s">
        <v>314</v>
      </c>
      <c r="C204" s="55" t="str">
        <f>+IF(ISERROR(VLOOKUP($B204,Insumos!$C:$G,3,FALSE)),"",VLOOKUP($B204,Insumos!$C:$G,3,FALSE))</f>
        <v>UNIDAD</v>
      </c>
      <c r="D204" s="56">
        <f>+IF(ISERROR(VLOOKUP($B204,Insumos!$C:$G,2,FALSE)),"",VLOOKUP($B204,Insumos!$C:$G,2,FALSE))</f>
        <v>10.5</v>
      </c>
      <c r="E204" s="57">
        <f>+IF(ISERROR(VLOOKUP($B204,Insumos!$C:$G,5,FALSE)),"",VLOOKUP($B204,Insumos!$C:$G,5,FALSE))</f>
        <v>1</v>
      </c>
      <c r="F204" s="55" t="str">
        <f>+IF(ISERROR(VLOOKUP($B204,Insumos!$C:$G,4,FALSE)),"",VLOOKUP($B204,Insumos!$C:$G,4,FALSE))</f>
        <v>UNIDAD</v>
      </c>
      <c r="G204" s="187">
        <v>1.0</v>
      </c>
      <c r="H204" s="56">
        <f t="shared" si="7"/>
        <v>10.5</v>
      </c>
    </row>
    <row r="205">
      <c r="A205" s="53">
        <v>14.0</v>
      </c>
      <c r="B205" s="55" t="s">
        <v>156</v>
      </c>
      <c r="C205" s="55" t="str">
        <f>+IF(ISERROR(VLOOKUP($B205,Insumos!$C:$G,3,FALSE)),"",VLOOKUP($B205,Insumos!$C:$G,3,FALSE))</f>
        <v>GRAMOS</v>
      </c>
      <c r="D205" s="56">
        <f>+IF(ISERROR(VLOOKUP($B205,Insumos!$C:$G,2,FALSE)),"",VLOOKUP($B205,Insumos!$C:$G,2,FALSE))</f>
        <v>909</v>
      </c>
      <c r="E205" s="57">
        <f>+IF(ISERROR(VLOOKUP($B205,Insumos!$C:$G,5,FALSE)),"",VLOOKUP($B205,Insumos!$C:$G,5,FALSE))</f>
        <v>1000</v>
      </c>
      <c r="F205" s="55" t="str">
        <f>+IF(ISERROR(VLOOKUP($B205,Insumos!$C:$G,4,FALSE)),"",VLOOKUP($B205,Insumos!$C:$G,4,FALSE))</f>
        <v>GRAMOS</v>
      </c>
      <c r="G205" s="187">
        <v>8.0</v>
      </c>
      <c r="H205" s="56">
        <f t="shared" si="7"/>
        <v>7.27</v>
      </c>
    </row>
    <row r="206">
      <c r="A206" s="53">
        <v>15.0</v>
      </c>
      <c r="B206" s="55" t="s">
        <v>313</v>
      </c>
      <c r="C206" s="55" t="str">
        <f>+IF(ISERROR(VLOOKUP($B206,Insumos!$C:$G,3,FALSE)),"",VLOOKUP($B206,Insumos!$C:$G,3,FALSE))</f>
        <v>GRAMOS</v>
      </c>
      <c r="D206" s="56">
        <f>+IF(ISERROR(VLOOKUP($B206,Insumos!$C:$G,2,FALSE)),"",VLOOKUP($B206,Insumos!$C:$G,2,FALSE))</f>
        <v>6750</v>
      </c>
      <c r="E206" s="57">
        <f>+IF(ISERROR(VLOOKUP($B206,Insumos!$C:$G,5,FALSE)),"",VLOOKUP($B206,Insumos!$C:$G,5,FALSE))</f>
        <v>1000</v>
      </c>
      <c r="F206" s="55" t="str">
        <f>+IF(ISERROR(VLOOKUP($B206,Insumos!$C:$G,4,FALSE)),"",VLOOKUP($B206,Insumos!$C:$G,4,FALSE))</f>
        <v>GRAMOS</v>
      </c>
      <c r="G206" s="187">
        <v>8.0</v>
      </c>
      <c r="H206" s="56">
        <f t="shared" si="7"/>
        <v>54</v>
      </c>
    </row>
    <row r="207">
      <c r="A207" s="53">
        <v>16.0</v>
      </c>
      <c r="B207" s="55" t="s">
        <v>311</v>
      </c>
      <c r="C207" s="55" t="str">
        <f>+IF(ISERROR(VLOOKUP($B207,Insumos!$C:$G,3,FALSE)),"",VLOOKUP($B207,Insumos!$C:$G,3,FALSE))</f>
        <v>UNIDAD</v>
      </c>
      <c r="D207" s="56">
        <f>+IF(ISERROR(VLOOKUP($B207,Insumos!$C:$G,2,FALSE)),"",VLOOKUP($B207,Insumos!$C:$G,2,FALSE))</f>
        <v>75.25</v>
      </c>
      <c r="E207" s="57">
        <f>+IF(ISERROR(VLOOKUP($B207,Insumos!$C:$G,5,FALSE)),"",VLOOKUP($B207,Insumos!$C:$G,5,FALSE))</f>
        <v>1</v>
      </c>
      <c r="F207" s="55" t="str">
        <f>+IF(ISERROR(VLOOKUP($B207,Insumos!$C:$G,4,FALSE)),"",VLOOKUP($B207,Insumos!$C:$G,4,FALSE))</f>
        <v>UNIDAD</v>
      </c>
      <c r="G207" s="187">
        <v>1.0</v>
      </c>
      <c r="H207" s="56">
        <f t="shared" si="7"/>
        <v>75.25</v>
      </c>
    </row>
    <row r="208">
      <c r="A208" s="53">
        <v>17.0</v>
      </c>
      <c r="B208" s="55" t="s">
        <v>312</v>
      </c>
      <c r="C208" s="55" t="str">
        <f>+IF(ISERROR(VLOOKUP($B208,Insumos!$C:$G,3,FALSE)),"",VLOOKUP($B208,Insumos!$C:$G,3,FALSE))</f>
        <v>UNIDAD</v>
      </c>
      <c r="D208" s="56">
        <f>+IF(ISERROR(VLOOKUP($B208,Insumos!$C:$G,2,FALSE)),"",VLOOKUP($B208,Insumos!$C:$G,2,FALSE))</f>
        <v>90.25</v>
      </c>
      <c r="E208" s="57">
        <f>+IF(ISERROR(VLOOKUP($B208,Insumos!$C:$G,5,FALSE)),"",VLOOKUP($B208,Insumos!$C:$G,5,FALSE))</f>
        <v>1</v>
      </c>
      <c r="F208" s="55" t="str">
        <f>+IF(ISERROR(VLOOKUP($B208,Insumos!$C:$G,4,FALSE)),"",VLOOKUP($B208,Insumos!$C:$G,4,FALSE))</f>
        <v>UNIDAD</v>
      </c>
      <c r="G208" s="187">
        <v>1.0</v>
      </c>
      <c r="H208" s="56">
        <f t="shared" si="7"/>
        <v>90.25</v>
      </c>
    </row>
    <row r="209">
      <c r="A209" s="53">
        <v>18.0</v>
      </c>
      <c r="B209" s="55" t="s">
        <v>303</v>
      </c>
      <c r="C209" s="55" t="str">
        <f>+IF(ISERROR(VLOOKUP($B209,Insumos!$C:$G,3,FALSE)),"",VLOOKUP($B209,Insumos!$C:$G,3,FALSE))</f>
        <v>UNIDAD</v>
      </c>
      <c r="D209" s="56">
        <f>+IF(ISERROR(VLOOKUP($B209,Insumos!$C:$G,2,FALSE)),"",VLOOKUP($B209,Insumos!$C:$G,2,FALSE))</f>
        <v>10</v>
      </c>
      <c r="E209" s="57">
        <f>+IF(ISERROR(VLOOKUP($B209,Insumos!$C:$G,5,FALSE)),"",VLOOKUP($B209,Insumos!$C:$G,5,FALSE))</f>
        <v>1</v>
      </c>
      <c r="F209" s="55" t="str">
        <f>+IF(ISERROR(VLOOKUP($B209,Insumos!$C:$G,4,FALSE)),"",VLOOKUP($B209,Insumos!$C:$G,4,FALSE))</f>
        <v>UNIDAD</v>
      </c>
      <c r="G209" s="187">
        <v>2.0</v>
      </c>
      <c r="H209" s="56">
        <f t="shared" si="7"/>
        <v>20</v>
      </c>
    </row>
    <row r="210">
      <c r="A210" s="53">
        <v>19.0</v>
      </c>
      <c r="B210" s="55" t="s">
        <v>304</v>
      </c>
      <c r="C210" s="55" t="str">
        <f>+IF(ISERROR(VLOOKUP($B210,Insumos!$C:$G,3,FALSE)),"",VLOOKUP($B210,Insumos!$C:$G,3,FALSE))</f>
        <v>UNIDAD</v>
      </c>
      <c r="D210" s="56">
        <f>+IF(ISERROR(VLOOKUP($B210,Insumos!$C:$G,2,FALSE)),"",VLOOKUP($B210,Insumos!$C:$G,2,FALSE))</f>
        <v>9</v>
      </c>
      <c r="E210" s="57">
        <f>+IF(ISERROR(VLOOKUP($B210,Insumos!$C:$G,5,FALSE)),"",VLOOKUP($B210,Insumos!$C:$G,5,FALSE))</f>
        <v>1</v>
      </c>
      <c r="F210" s="55" t="str">
        <f>+IF(ISERROR(VLOOKUP($B210,Insumos!$C:$G,4,FALSE)),"",VLOOKUP($B210,Insumos!$C:$G,4,FALSE))</f>
        <v>UNIDAD</v>
      </c>
      <c r="G210" s="187">
        <v>2.0</v>
      </c>
      <c r="H210" s="56">
        <f t="shared" si="7"/>
        <v>18</v>
      </c>
    </row>
    <row r="211">
      <c r="A211" s="53">
        <v>20.0</v>
      </c>
      <c r="B211" s="55" t="s">
        <v>305</v>
      </c>
      <c r="C211" s="55" t="str">
        <f>+IF(ISERROR(VLOOKUP($B211,Insumos!$C:$G,3,FALSE)),"",VLOOKUP($B211,Insumos!$C:$G,3,FALSE))</f>
        <v>UNIDAD</v>
      </c>
      <c r="D211" s="56">
        <f>+IF(ISERROR(VLOOKUP($B211,Insumos!$C:$G,2,FALSE)),"",VLOOKUP($B211,Insumos!$C:$G,2,FALSE))</f>
        <v>52</v>
      </c>
      <c r="E211" s="57">
        <f>+IF(ISERROR(VLOOKUP($B211,Insumos!$C:$G,5,FALSE)),"",VLOOKUP($B211,Insumos!$C:$G,5,FALSE))</f>
        <v>1</v>
      </c>
      <c r="F211" s="55" t="str">
        <f>+IF(ISERROR(VLOOKUP($B211,Insumos!$C:$G,4,FALSE)),"",VLOOKUP($B211,Insumos!$C:$G,4,FALSE))</f>
        <v>UNIDAD</v>
      </c>
      <c r="G211" s="141">
        <v>1.0</v>
      </c>
      <c r="H211" s="56">
        <f t="shared" si="7"/>
        <v>52</v>
      </c>
    </row>
    <row r="212">
      <c r="A212" s="53">
        <v>21.0</v>
      </c>
      <c r="B212" s="55" t="s">
        <v>309</v>
      </c>
      <c r="C212" s="55" t="str">
        <f>+IF(ISERROR(VLOOKUP($B212,Insumos!$C:$G,3,FALSE)),"",VLOOKUP($B212,Insumos!$C:$G,3,FALSE))</f>
        <v>UNIDAD</v>
      </c>
      <c r="D212" s="56">
        <f>+IF(ISERROR(VLOOKUP($B212,Insumos!$C:$G,2,FALSE)),"",VLOOKUP($B212,Insumos!$C:$G,2,FALSE))</f>
        <v>23.53</v>
      </c>
      <c r="E212" s="57">
        <f>+IF(ISERROR(VLOOKUP($B212,Insumos!$C:$G,5,FALSE)),"",VLOOKUP($B212,Insumos!$C:$G,5,FALSE))</f>
        <v>1</v>
      </c>
      <c r="F212" s="55" t="str">
        <f>+IF(ISERROR(VLOOKUP($B212,Insumos!$C:$G,4,FALSE)),"",VLOOKUP($B212,Insumos!$C:$G,4,FALSE))</f>
        <v>UNIDAD</v>
      </c>
      <c r="G212" s="141">
        <v>1.0</v>
      </c>
      <c r="H212" s="56">
        <f t="shared" si="7"/>
        <v>23.53</v>
      </c>
    </row>
    <row r="213">
      <c r="A213" s="53">
        <v>22.0</v>
      </c>
      <c r="B213" s="55" t="s">
        <v>310</v>
      </c>
      <c r="C213" s="55" t="str">
        <f>+IF(ISERROR(VLOOKUP($B213,Insumos!$C:$G,3,FALSE)),"",VLOOKUP($B213,Insumos!$C:$G,3,FALSE))</f>
        <v>UNIDAD</v>
      </c>
      <c r="D213" s="56">
        <f>+IF(ISERROR(VLOOKUP($B213,Insumos!$C:$G,2,FALSE)),"",VLOOKUP($B213,Insumos!$C:$G,2,FALSE))</f>
        <v>15.13</v>
      </c>
      <c r="E213" s="57">
        <f>+IF(ISERROR(VLOOKUP($B213,Insumos!$C:$G,5,FALSE)),"",VLOOKUP($B213,Insumos!$C:$G,5,FALSE))</f>
        <v>1</v>
      </c>
      <c r="F213" s="55" t="str">
        <f>+IF(ISERROR(VLOOKUP($B213,Insumos!$C:$G,4,FALSE)),"",VLOOKUP($B213,Insumos!$C:$G,4,FALSE))</f>
        <v>UNIDAD</v>
      </c>
      <c r="G213" s="141">
        <v>1.0</v>
      </c>
      <c r="H213" s="56">
        <f t="shared" si="7"/>
        <v>15.13</v>
      </c>
    </row>
    <row r="214">
      <c r="A214" s="53">
        <v>23.0</v>
      </c>
      <c r="B214" s="55" t="s">
        <v>315</v>
      </c>
      <c r="C214" s="55" t="str">
        <f>+IF(ISERROR(VLOOKUP($B214,Insumos!$C:$G,3,FALSE)),"",VLOOKUP($B214,Insumos!$C:$G,3,FALSE))</f>
        <v>UNIDAD</v>
      </c>
      <c r="D214" s="56">
        <f>+IF(ISERROR(VLOOKUP($B214,Insumos!$C:$G,2,FALSE)),"",VLOOKUP($B214,Insumos!$C:$G,2,FALSE))</f>
        <v>170</v>
      </c>
      <c r="E214" s="57">
        <f>+IF(ISERROR(VLOOKUP($B214,Insumos!$C:$G,5,FALSE)),"",VLOOKUP($B214,Insumos!$C:$G,5,FALSE))</f>
        <v>1</v>
      </c>
      <c r="F214" s="55" t="str">
        <f>+IF(ISERROR(VLOOKUP($B214,Insumos!$C:$G,4,FALSE)),"",VLOOKUP($B214,Insumos!$C:$G,4,FALSE))</f>
        <v>UNIDAD</v>
      </c>
      <c r="G214" s="141">
        <v>1.0</v>
      </c>
      <c r="H214" s="56">
        <f t="shared" si="7"/>
        <v>170</v>
      </c>
    </row>
    <row r="215">
      <c r="A215" s="42"/>
      <c r="B215" s="140"/>
      <c r="C215" s="41"/>
      <c r="D215" s="44"/>
      <c r="E215" s="45"/>
      <c r="F215" s="41"/>
      <c r="G215" s="67" t="s">
        <v>566</v>
      </c>
      <c r="H215" s="68">
        <f>+SUM(H192:H213)</f>
        <v>2328.36</v>
      </c>
    </row>
    <row r="216">
      <c r="A216" s="42"/>
      <c r="B216" s="140"/>
      <c r="C216" s="41"/>
      <c r="D216" s="44"/>
      <c r="E216" s="45"/>
      <c r="F216" s="41"/>
      <c r="G216" s="67" t="s">
        <v>569</v>
      </c>
      <c r="H216" s="142">
        <f>+H215/10</f>
        <v>232.836</v>
      </c>
    </row>
    <row r="217">
      <c r="A217" s="42"/>
      <c r="B217" s="140"/>
      <c r="C217" s="41"/>
      <c r="D217" s="44"/>
      <c r="E217" s="45"/>
      <c r="F217" s="41"/>
      <c r="G217" s="67" t="s">
        <v>570</v>
      </c>
      <c r="H217" s="143">
        <f>(H215+H216)*1.19</f>
        <v>3047.82324</v>
      </c>
    </row>
    <row r="218">
      <c r="A218" s="42"/>
      <c r="B218" s="140"/>
      <c r="C218" s="41"/>
      <c r="D218" s="44"/>
      <c r="E218" s="45"/>
      <c r="F218" s="41"/>
      <c r="G218" s="67" t="s">
        <v>571</v>
      </c>
      <c r="H218" s="144">
        <f>+H217/H219</f>
        <v>0.2310707536</v>
      </c>
    </row>
    <row r="219">
      <c r="A219" s="42"/>
      <c r="B219" s="140"/>
      <c r="C219" s="41"/>
      <c r="D219" s="44"/>
      <c r="E219" s="45"/>
      <c r="F219" s="41"/>
      <c r="G219" s="67" t="s">
        <v>572</v>
      </c>
      <c r="H219" s="154">
        <v>13190.0</v>
      </c>
      <c r="I219" s="232">
        <v>11990.0</v>
      </c>
    </row>
    <row r="223">
      <c r="A223" s="138" t="s">
        <v>562</v>
      </c>
      <c r="B223" s="89" t="s">
        <v>647</v>
      </c>
      <c r="C223" s="34"/>
      <c r="D223" s="35"/>
      <c r="E223" s="36"/>
      <c r="F223" s="37"/>
      <c r="G223" s="38"/>
      <c r="H223" s="35"/>
    </row>
    <row r="224">
      <c r="A224" s="42"/>
      <c r="B224" s="140"/>
      <c r="C224" s="42"/>
      <c r="D224" s="44"/>
      <c r="E224" s="45"/>
      <c r="F224" s="42"/>
      <c r="G224" s="46"/>
      <c r="H224" s="44"/>
    </row>
    <row r="225">
      <c r="A225" s="48" t="s">
        <v>476</v>
      </c>
      <c r="B225" s="48" t="s">
        <v>477</v>
      </c>
      <c r="C225" s="48" t="s">
        <v>478</v>
      </c>
      <c r="D225" s="49" t="s">
        <v>564</v>
      </c>
      <c r="E225" s="50" t="s">
        <v>10</v>
      </c>
      <c r="F225" s="48" t="s">
        <v>480</v>
      </c>
      <c r="G225" s="51" t="s">
        <v>481</v>
      </c>
      <c r="H225" s="49" t="s">
        <v>565</v>
      </c>
    </row>
    <row r="226">
      <c r="A226" s="53">
        <v>1.0</v>
      </c>
      <c r="B226" s="55" t="s">
        <v>238</v>
      </c>
      <c r="C226" s="55" t="str">
        <f>+IF(ISERROR(VLOOKUP($B226,Insumos!$C:$G,3,FALSE)),"",VLOOKUP($B226,Insumos!$C:$G,3,FALSE))</f>
        <v>UNIDAD</v>
      </c>
      <c r="D226" s="56">
        <f>+IF(ISERROR(VLOOKUP($B226,Insumos!$C:$G,2,FALSE)),"",VLOOKUP($B226,Insumos!$C:$G,2,FALSE))</f>
        <v>2092</v>
      </c>
      <c r="E226" s="57">
        <f>+IF(ISERROR(VLOOKUP($B226,Insumos!$C:$G,5,FALSE)),"",VLOOKUP($B226,Insumos!$C:$G,5,FALSE))</f>
        <v>45</v>
      </c>
      <c r="F226" s="55" t="str">
        <f>+IF(ISERROR(VLOOKUP($B226,Insumos!$C:$G,4,FALSE)),"",VLOOKUP($B226,Insumos!$C:$G,4,FALSE))</f>
        <v>UNIDAD</v>
      </c>
      <c r="G226" s="141">
        <v>1.0</v>
      </c>
      <c r="H226" s="56">
        <f t="shared" ref="H226:H252" si="8">IF(ISERROR(ROUND(+D226/E226*G226,2)),0,ROUND(+D226/E226*G226,2))</f>
        <v>46.49</v>
      </c>
    </row>
    <row r="227">
      <c r="A227" s="53">
        <v>2.0</v>
      </c>
      <c r="B227" s="55" t="s">
        <v>236</v>
      </c>
      <c r="C227" s="55" t="str">
        <f>+IF(ISERROR(VLOOKUP($B227,Insumos!$C:$G,3,FALSE)),"",VLOOKUP($B227,Insumos!$C:$G,3,FALSE))</f>
        <v>GRAMOS</v>
      </c>
      <c r="D227" s="56">
        <f>+IF(ISERROR(VLOOKUP($B227,Insumos!$C:$G,2,FALSE)),"",VLOOKUP($B227,Insumos!$C:$G,2,FALSE))</f>
        <v>8753.846154</v>
      </c>
      <c r="E227" s="57">
        <f>+IF(ISERROR(VLOOKUP($B227,Insumos!$C:$G,5,FALSE)),"",VLOOKUP($B227,Insumos!$C:$G,5,FALSE))</f>
        <v>1000</v>
      </c>
      <c r="F227" s="55" t="str">
        <f>+IF(ISERROR(VLOOKUP($B227,Insumos!$C:$G,4,FALSE)),"",VLOOKUP($B227,Insumos!$C:$G,4,FALSE))</f>
        <v>GRAMOS</v>
      </c>
      <c r="G227" s="141">
        <v>40.0</v>
      </c>
      <c r="H227" s="56">
        <f t="shared" si="8"/>
        <v>350.15</v>
      </c>
    </row>
    <row r="228">
      <c r="A228" s="53">
        <v>3.0</v>
      </c>
      <c r="B228" s="55" t="s">
        <v>232</v>
      </c>
      <c r="C228" s="55" t="str">
        <f>+IF(ISERROR(VLOOKUP($B228,Insumos!$C:$G,3,FALSE)),"",VLOOKUP($B228,Insumos!$C:$G,3,FALSE))</f>
        <v>GRAMOS</v>
      </c>
      <c r="D228" s="56">
        <f>+IF(ISERROR(VLOOKUP($B228,Insumos!$C:$G,2,FALSE)),"",VLOOKUP($B228,Insumos!$C:$G,2,FALSE))</f>
        <v>3529.411765</v>
      </c>
      <c r="E228" s="57">
        <f>+IF(ISERROR(VLOOKUP($B228,Insumos!$C:$G,5,FALSE)),"",VLOOKUP($B228,Insumos!$C:$G,5,FALSE))</f>
        <v>1000</v>
      </c>
      <c r="F228" s="55" t="str">
        <f>+IF(ISERROR(VLOOKUP($B228,Insumos!$C:$G,4,FALSE)),"",VLOOKUP($B228,Insumos!$C:$G,4,FALSE))</f>
        <v>GRAMOS</v>
      </c>
      <c r="G228" s="141">
        <v>40.0</v>
      </c>
      <c r="H228" s="56">
        <f t="shared" si="8"/>
        <v>141.18</v>
      </c>
    </row>
    <row r="229">
      <c r="A229" s="53">
        <v>4.0</v>
      </c>
      <c r="B229" s="55" t="s">
        <v>33</v>
      </c>
      <c r="C229" s="55" t="str">
        <f>+IF(ISERROR(VLOOKUP($B229,Insumos!$C:$G,3,FALSE)),"",VLOOKUP($B229,Insumos!$C:$G,3,FALSE))</f>
        <v>GRAMOS</v>
      </c>
      <c r="D229" s="56">
        <f>+IF(ISERROR(VLOOKUP($B229,Insumos!$C:$G,2,FALSE)),"",VLOOKUP($B229,Insumos!$C:$G,2,FALSE))</f>
        <v>6945</v>
      </c>
      <c r="E229" s="57">
        <f>+IF(ISERROR(VLOOKUP($B229,Insumos!$C:$G,5,FALSE)),"",VLOOKUP($B229,Insumos!$C:$G,5,FALSE))</f>
        <v>1360</v>
      </c>
      <c r="F229" s="55" t="str">
        <f>+IF(ISERROR(VLOOKUP($B229,Insumos!$C:$G,4,FALSE)),"",VLOOKUP($B229,Insumos!$C:$G,4,FALSE))</f>
        <v>GRAMOS</v>
      </c>
      <c r="G229" s="141">
        <v>35.0</v>
      </c>
      <c r="H229" s="56">
        <f t="shared" si="8"/>
        <v>178.73</v>
      </c>
    </row>
    <row r="230">
      <c r="A230" s="53">
        <v>5.0</v>
      </c>
      <c r="B230" s="55" t="s">
        <v>192</v>
      </c>
      <c r="C230" s="55" t="str">
        <f>+IF(ISERROR(VLOOKUP($B230,Insumos!$C:$G,3,FALSE)),"",VLOOKUP($B230,Insumos!$C:$G,3,FALSE))</f>
        <v>MILILITROS</v>
      </c>
      <c r="D230" s="56">
        <f>+IF(ISERROR(VLOOKUP($B230,Insumos!$C:$G,2,FALSE)),"",VLOOKUP($B230,Insumos!$C:$G,2,FALSE))</f>
        <v>3782</v>
      </c>
      <c r="E230" s="57">
        <f>+IF(ISERROR(VLOOKUP($B230,Insumos!$C:$G,5,FALSE)),"",VLOOKUP($B230,Insumos!$C:$G,5,FALSE))</f>
        <v>300</v>
      </c>
      <c r="F230" s="55" t="str">
        <f>+IF(ISERROR(VLOOKUP($B230,Insumos!$C:$G,4,FALSE)),"",VLOOKUP($B230,Insumos!$C:$G,4,FALSE))</f>
        <v>MILILITROS</v>
      </c>
      <c r="G230" s="141">
        <v>5.0</v>
      </c>
      <c r="H230" s="56">
        <f t="shared" si="8"/>
        <v>63.03</v>
      </c>
    </row>
    <row r="231">
      <c r="A231" s="53">
        <v>6.0</v>
      </c>
      <c r="B231" s="55" t="s">
        <v>129</v>
      </c>
      <c r="C231" s="55" t="str">
        <f>+IF(ISERROR(VLOOKUP($B231,Insumos!$C:$G,3,FALSE)),"",VLOOKUP($B231,Insumos!$C:$G,3,FALSE))</f>
        <v>GRAMOS</v>
      </c>
      <c r="D231" s="56">
        <f>+IF(ISERROR(VLOOKUP($B231,Insumos!$C:$G,2,FALSE)),"",VLOOKUP($B231,Insumos!$C:$G,2,FALSE))</f>
        <v>13944.82759</v>
      </c>
      <c r="E231" s="57">
        <f>+IF(ISERROR(VLOOKUP($B231,Insumos!$C:$G,5,FALSE)),"",VLOOKUP($B231,Insumos!$C:$G,5,FALSE))</f>
        <v>1000</v>
      </c>
      <c r="F231" s="55" t="str">
        <f>+IF(ISERROR(VLOOKUP($B231,Insumos!$C:$G,4,FALSE)),"",VLOOKUP($B231,Insumos!$C:$G,4,FALSE))</f>
        <v>GRAMOS</v>
      </c>
      <c r="G231" s="141">
        <v>90.0</v>
      </c>
      <c r="H231" s="56">
        <f t="shared" si="8"/>
        <v>1255.03</v>
      </c>
    </row>
    <row r="232">
      <c r="A232" s="53">
        <v>7.0</v>
      </c>
      <c r="B232" s="55" t="s">
        <v>186</v>
      </c>
      <c r="C232" s="55" t="str">
        <f>+IF(ISERROR(VLOOKUP($B232,Insumos!$C:$G,3,FALSE)),"",VLOOKUP($B232,Insumos!$C:$G,3,FALSE))</f>
        <v>GRAMOS</v>
      </c>
      <c r="D232" s="56">
        <f>+IF(ISERROR(VLOOKUP($B232,Insumos!$C:$G,2,FALSE)),"",VLOOKUP($B232,Insumos!$C:$G,2,FALSE))</f>
        <v>22500</v>
      </c>
      <c r="E232" s="57">
        <f>+IF(ISERROR(VLOOKUP($B232,Insumos!$C:$G,5,FALSE)),"",VLOOKUP($B232,Insumos!$C:$G,5,FALSE))</f>
        <v>1000</v>
      </c>
      <c r="F232" s="55" t="str">
        <f>+IF(ISERROR(VLOOKUP($B232,Insumos!$C:$G,4,FALSE)),"",VLOOKUP($B232,Insumos!$C:$G,4,FALSE))</f>
        <v>GRAMOS</v>
      </c>
      <c r="G232" s="141">
        <v>10.0</v>
      </c>
      <c r="H232" s="56">
        <f t="shared" si="8"/>
        <v>225</v>
      </c>
    </row>
    <row r="233">
      <c r="A233" s="53">
        <v>8.0</v>
      </c>
      <c r="B233" s="55" t="s">
        <v>193</v>
      </c>
      <c r="C233" s="55" t="str">
        <f>+IF(ISERROR(VLOOKUP($B233,Insumos!$C:$G,3,FALSE)),"",VLOOKUP($B233,Insumos!$C:$G,3,FALSE))</f>
        <v>GRAMOS</v>
      </c>
      <c r="D233" s="56">
        <f>+IF(ISERROR(VLOOKUP($B233,Insumos!$C:$G,2,FALSE)),"",VLOOKUP($B233,Insumos!$C:$G,2,FALSE))</f>
        <v>35581</v>
      </c>
      <c r="E233" s="57">
        <f>+IF(ISERROR(VLOOKUP($B233,Insumos!$C:$G,5,FALSE)),"",VLOOKUP($B233,Insumos!$C:$G,5,FALSE))</f>
        <v>1000</v>
      </c>
      <c r="F233" s="55" t="str">
        <f>+IF(ISERROR(VLOOKUP($B233,Insumos!$C:$G,4,FALSE)),"",VLOOKUP($B233,Insumos!$C:$G,4,FALSE))</f>
        <v>GRAMOS</v>
      </c>
      <c r="G233" s="141">
        <v>10.0</v>
      </c>
      <c r="H233" s="56">
        <f t="shared" si="8"/>
        <v>355.81</v>
      </c>
    </row>
    <row r="234">
      <c r="A234" s="53">
        <v>9.0</v>
      </c>
      <c r="B234" s="55" t="s">
        <v>87</v>
      </c>
      <c r="C234" s="55" t="str">
        <f>+IF(ISERROR(VLOOKUP($B234,Insumos!$C:$G,3,FALSE)),"",VLOOKUP($B234,Insumos!$C:$G,3,FALSE))</f>
        <v>GRAMOS</v>
      </c>
      <c r="D234" s="56">
        <f>+IF(ISERROR(VLOOKUP($B234,Insumos!$C:$G,2,FALSE)),"",VLOOKUP($B234,Insumos!$C:$G,2,FALSE))</f>
        <v>3795</v>
      </c>
      <c r="E234" s="57">
        <f>+IF(ISERROR(VLOOKUP($B234,Insumos!$C:$G,5,FALSE)),"",VLOOKUP($B234,Insumos!$C:$G,5,FALSE))</f>
        <v>500</v>
      </c>
      <c r="F234" s="55" t="str">
        <f>+IF(ISERROR(VLOOKUP($B234,Insumos!$C:$G,4,FALSE)),"",VLOOKUP($B234,Insumos!$C:$G,4,FALSE))</f>
        <v>GRAMOS</v>
      </c>
      <c r="G234" s="141">
        <v>5.0</v>
      </c>
      <c r="H234" s="56">
        <f t="shared" si="8"/>
        <v>37.95</v>
      </c>
    </row>
    <row r="235">
      <c r="A235" s="53">
        <v>10.0</v>
      </c>
      <c r="B235" s="55" t="s">
        <v>324</v>
      </c>
      <c r="C235" s="55" t="str">
        <f>+IF(ISERROR(VLOOKUP($B235,Insumos!$C:$G,3,FALSE)),"",VLOOKUP($B235,Insumos!$C:$G,3,FALSE))</f>
        <v>GRAMOS</v>
      </c>
      <c r="D235" s="56">
        <f>+IF(ISERROR(VLOOKUP($B235,Insumos!$C:$G,2,FALSE)),"",VLOOKUP($B235,Insumos!$C:$G,2,FALSE))</f>
        <v>1134.5</v>
      </c>
      <c r="E235" s="57">
        <f>+IF(ISERROR(VLOOKUP($B235,Insumos!$C:$G,5,FALSE)),"",VLOOKUP($B235,Insumos!$C:$G,5,FALSE))</f>
        <v>1000</v>
      </c>
      <c r="F235" s="55" t="str">
        <f>+IF(ISERROR(VLOOKUP($B235,Insumos!$C:$G,4,FALSE)),"",VLOOKUP($B235,Insumos!$C:$G,4,FALSE))</f>
        <v>GRAMOS</v>
      </c>
      <c r="G235" s="141">
        <v>5.0</v>
      </c>
      <c r="H235" s="56">
        <f t="shared" si="8"/>
        <v>5.67</v>
      </c>
    </row>
    <row r="236">
      <c r="A236" s="53">
        <v>11.0</v>
      </c>
      <c r="B236" s="55" t="s">
        <v>67</v>
      </c>
      <c r="C236" s="55" t="str">
        <f>+IF(ISERROR(VLOOKUP($B236,Insumos!$C:$G,3,FALSE)),"",VLOOKUP($B236,Insumos!$C:$G,3,FALSE))</f>
        <v>GRAMOS</v>
      </c>
      <c r="D236" s="56">
        <f>+IF(ISERROR(VLOOKUP($B236,Insumos!$C:$G,2,FALSE)),"",VLOOKUP($B236,Insumos!$C:$G,2,FALSE))</f>
        <v>294.1176471</v>
      </c>
      <c r="E236" s="57">
        <f>+IF(ISERROR(VLOOKUP($B236,Insumos!$C:$G,5,FALSE)),"",VLOOKUP($B236,Insumos!$C:$G,5,FALSE))</f>
        <v>1000</v>
      </c>
      <c r="F236" s="55" t="str">
        <f>+IF(ISERROR(VLOOKUP($B236,Insumos!$C:$G,4,FALSE)),"",VLOOKUP($B236,Insumos!$C:$G,4,FALSE))</f>
        <v>GRAMOS</v>
      </c>
      <c r="G236" s="141">
        <v>1.0</v>
      </c>
      <c r="H236" s="56">
        <f t="shared" si="8"/>
        <v>0.29</v>
      </c>
    </row>
    <row r="237">
      <c r="A237" s="53">
        <v>12.0</v>
      </c>
      <c r="B237" s="55" t="s">
        <v>297</v>
      </c>
      <c r="C237" s="55" t="str">
        <f>+IF(ISERROR(VLOOKUP($B237,Insumos!$C:$G,3,FALSE)),"",VLOOKUP($B237,Insumos!$C:$G,3,FALSE))</f>
        <v>CAJA</v>
      </c>
      <c r="D237" s="56">
        <f>+IF(ISERROR(VLOOKUP($B237,Insumos!$C:$G,2,FALSE)),"",VLOOKUP($B237,Insumos!$C:$G,2,FALSE))</f>
        <v>110</v>
      </c>
      <c r="E237" s="57">
        <f>+IF(ISERROR(VLOOKUP($B237,Insumos!$C:$G,5,FALSE)),"",VLOOKUP($B237,Insumos!$C:$G,5,FALSE))</f>
        <v>1</v>
      </c>
      <c r="F237" s="55" t="str">
        <f>+IF(ISERROR(VLOOKUP($B237,Insumos!$C:$G,4,FALSE)),"",VLOOKUP($B237,Insumos!$C:$G,4,FALSE))</f>
        <v>CAJA</v>
      </c>
      <c r="G237" s="141">
        <v>1.0</v>
      </c>
      <c r="H237" s="56">
        <f t="shared" si="8"/>
        <v>110</v>
      </c>
    </row>
    <row r="238">
      <c r="A238" s="53">
        <v>13.0</v>
      </c>
      <c r="B238" s="55" t="s">
        <v>314</v>
      </c>
      <c r="C238" s="55" t="str">
        <f>+IF(ISERROR(VLOOKUP($B238,Insumos!$C:$G,3,FALSE)),"",VLOOKUP($B238,Insumos!$C:$G,3,FALSE))</f>
        <v>UNIDAD</v>
      </c>
      <c r="D238" s="56">
        <f>+IF(ISERROR(VLOOKUP($B238,Insumos!$C:$G,2,FALSE)),"",VLOOKUP($B238,Insumos!$C:$G,2,FALSE))</f>
        <v>10.5</v>
      </c>
      <c r="E238" s="57">
        <f>+IF(ISERROR(VLOOKUP($B238,Insumos!$C:$G,5,FALSE)),"",VLOOKUP($B238,Insumos!$C:$G,5,FALSE))</f>
        <v>1</v>
      </c>
      <c r="F238" s="55" t="str">
        <f>+IF(ISERROR(VLOOKUP($B238,Insumos!$C:$G,4,FALSE)),"",VLOOKUP($B238,Insumos!$C:$G,4,FALSE))</f>
        <v>UNIDAD</v>
      </c>
      <c r="G238" s="141">
        <v>1.0</v>
      </c>
      <c r="H238" s="56">
        <f t="shared" si="8"/>
        <v>10.5</v>
      </c>
    </row>
    <row r="239">
      <c r="A239" s="53">
        <v>14.0</v>
      </c>
      <c r="B239" s="55" t="s">
        <v>156</v>
      </c>
      <c r="C239" s="55" t="str">
        <f>+IF(ISERROR(VLOOKUP($B239,Insumos!$C:$G,3,FALSE)),"",VLOOKUP($B239,Insumos!$C:$G,3,FALSE))</f>
        <v>GRAMOS</v>
      </c>
      <c r="D239" s="56">
        <f>+IF(ISERROR(VLOOKUP($B239,Insumos!$C:$G,2,FALSE)),"",VLOOKUP($B239,Insumos!$C:$G,2,FALSE))</f>
        <v>909</v>
      </c>
      <c r="E239" s="57">
        <f>+IF(ISERROR(VLOOKUP($B239,Insumos!$C:$G,5,FALSE)),"",VLOOKUP($B239,Insumos!$C:$G,5,FALSE))</f>
        <v>1000</v>
      </c>
      <c r="F239" s="55" t="str">
        <f>+IF(ISERROR(VLOOKUP($B239,Insumos!$C:$G,4,FALSE)),"",VLOOKUP($B239,Insumos!$C:$G,4,FALSE))</f>
        <v>GRAMOS</v>
      </c>
      <c r="G239" s="141">
        <v>8.0</v>
      </c>
      <c r="H239" s="56">
        <f t="shared" si="8"/>
        <v>7.27</v>
      </c>
    </row>
    <row r="240">
      <c r="A240" s="53">
        <v>15.0</v>
      </c>
      <c r="B240" s="55" t="s">
        <v>313</v>
      </c>
      <c r="C240" s="55" t="str">
        <f>+IF(ISERROR(VLOOKUP($B240,Insumos!$C:$G,3,FALSE)),"",VLOOKUP($B240,Insumos!$C:$G,3,FALSE))</f>
        <v>GRAMOS</v>
      </c>
      <c r="D240" s="56">
        <f>+IF(ISERROR(VLOOKUP($B240,Insumos!$C:$G,2,FALSE)),"",VLOOKUP($B240,Insumos!$C:$G,2,FALSE))</f>
        <v>6750</v>
      </c>
      <c r="E240" s="57">
        <f>+IF(ISERROR(VLOOKUP($B240,Insumos!$C:$G,5,FALSE)),"",VLOOKUP($B240,Insumos!$C:$G,5,FALSE))</f>
        <v>1000</v>
      </c>
      <c r="F240" s="55" t="str">
        <f>+IF(ISERROR(VLOOKUP($B240,Insumos!$C:$G,4,FALSE)),"",VLOOKUP($B240,Insumos!$C:$G,4,FALSE))</f>
        <v>GRAMOS</v>
      </c>
      <c r="G240" s="141">
        <v>8.0</v>
      </c>
      <c r="H240" s="56">
        <f t="shared" si="8"/>
        <v>54</v>
      </c>
    </row>
    <row r="241">
      <c r="A241" s="53">
        <v>16.0</v>
      </c>
      <c r="B241" s="55" t="s">
        <v>311</v>
      </c>
      <c r="C241" s="55" t="str">
        <f>+IF(ISERROR(VLOOKUP($B241,Insumos!$C:$G,3,FALSE)),"",VLOOKUP($B241,Insumos!$C:$G,3,FALSE))</f>
        <v>UNIDAD</v>
      </c>
      <c r="D241" s="56">
        <f>+IF(ISERROR(VLOOKUP($B241,Insumos!$C:$G,2,FALSE)),"",VLOOKUP($B241,Insumos!$C:$G,2,FALSE))</f>
        <v>75.25</v>
      </c>
      <c r="E241" s="57">
        <f>+IF(ISERROR(VLOOKUP($B241,Insumos!$C:$G,5,FALSE)),"",VLOOKUP($B241,Insumos!$C:$G,5,FALSE))</f>
        <v>1</v>
      </c>
      <c r="F241" s="55" t="str">
        <f>+IF(ISERROR(VLOOKUP($B241,Insumos!$C:$G,4,FALSE)),"",VLOOKUP($B241,Insumos!$C:$G,4,FALSE))</f>
        <v>UNIDAD</v>
      </c>
      <c r="G241" s="141">
        <v>1.0</v>
      </c>
      <c r="H241" s="56">
        <f t="shared" si="8"/>
        <v>75.25</v>
      </c>
    </row>
    <row r="242">
      <c r="A242" s="53">
        <v>17.0</v>
      </c>
      <c r="B242" s="55" t="s">
        <v>312</v>
      </c>
      <c r="C242" s="55" t="str">
        <f>+IF(ISERROR(VLOOKUP($B242,Insumos!$C:$G,3,FALSE)),"",VLOOKUP($B242,Insumos!$C:$G,3,FALSE))</f>
        <v>UNIDAD</v>
      </c>
      <c r="D242" s="56">
        <f>+IF(ISERROR(VLOOKUP($B242,Insumos!$C:$G,2,FALSE)),"",VLOOKUP($B242,Insumos!$C:$G,2,FALSE))</f>
        <v>90.25</v>
      </c>
      <c r="E242" s="57">
        <f>+IF(ISERROR(VLOOKUP($B242,Insumos!$C:$G,5,FALSE)),"",VLOOKUP($B242,Insumos!$C:$G,5,FALSE))</f>
        <v>1</v>
      </c>
      <c r="F242" s="55" t="str">
        <f>+IF(ISERROR(VLOOKUP($B242,Insumos!$C:$G,4,FALSE)),"",VLOOKUP($B242,Insumos!$C:$G,4,FALSE))</f>
        <v>UNIDAD</v>
      </c>
      <c r="G242" s="141">
        <v>1.0</v>
      </c>
      <c r="H242" s="56">
        <f t="shared" si="8"/>
        <v>90.25</v>
      </c>
    </row>
    <row r="243">
      <c r="A243" s="53">
        <v>18.0</v>
      </c>
      <c r="B243" s="55" t="s">
        <v>303</v>
      </c>
      <c r="C243" s="55" t="str">
        <f>+IF(ISERROR(VLOOKUP($B243,Insumos!$C:$G,3,FALSE)),"",VLOOKUP($B243,Insumos!$C:$G,3,FALSE))</f>
        <v>UNIDAD</v>
      </c>
      <c r="D243" s="56">
        <f>+IF(ISERROR(VLOOKUP($B243,Insumos!$C:$G,2,FALSE)),"",VLOOKUP($B243,Insumos!$C:$G,2,FALSE))</f>
        <v>10</v>
      </c>
      <c r="E243" s="57">
        <f>+IF(ISERROR(VLOOKUP($B243,Insumos!$C:$G,5,FALSE)),"",VLOOKUP($B243,Insumos!$C:$G,5,FALSE))</f>
        <v>1</v>
      </c>
      <c r="F243" s="55" t="str">
        <f>+IF(ISERROR(VLOOKUP($B243,Insumos!$C:$G,4,FALSE)),"",VLOOKUP($B243,Insumos!$C:$G,4,FALSE))</f>
        <v>UNIDAD</v>
      </c>
      <c r="G243" s="141">
        <v>1.0</v>
      </c>
      <c r="H243" s="56">
        <f t="shared" si="8"/>
        <v>10</v>
      </c>
    </row>
    <row r="244">
      <c r="A244" s="53">
        <v>19.0</v>
      </c>
      <c r="B244" s="55" t="s">
        <v>304</v>
      </c>
      <c r="C244" s="55" t="str">
        <f>+IF(ISERROR(VLOOKUP($B244,Insumos!$C:$G,3,FALSE)),"",VLOOKUP($B244,Insumos!$C:$G,3,FALSE))</f>
        <v>UNIDAD</v>
      </c>
      <c r="D244" s="56">
        <f>+IF(ISERROR(VLOOKUP($B244,Insumos!$C:$G,2,FALSE)),"",VLOOKUP($B244,Insumos!$C:$G,2,FALSE))</f>
        <v>9</v>
      </c>
      <c r="E244" s="57">
        <f>+IF(ISERROR(VLOOKUP($B244,Insumos!$C:$G,5,FALSE)),"",VLOOKUP($B244,Insumos!$C:$G,5,FALSE))</f>
        <v>1</v>
      </c>
      <c r="F244" s="55" t="str">
        <f>+IF(ISERROR(VLOOKUP($B244,Insumos!$C:$G,4,FALSE)),"",VLOOKUP($B244,Insumos!$C:$G,4,FALSE))</f>
        <v>UNIDAD</v>
      </c>
      <c r="G244" s="141">
        <v>1.0</v>
      </c>
      <c r="H244" s="56">
        <f t="shared" si="8"/>
        <v>9</v>
      </c>
    </row>
    <row r="245">
      <c r="A245" s="53">
        <v>20.0</v>
      </c>
      <c r="B245" s="55" t="s">
        <v>315</v>
      </c>
      <c r="C245" s="55" t="str">
        <f>+IF(ISERROR(VLOOKUP($B245,Insumos!$C:$G,3,FALSE)),"",VLOOKUP($B245,Insumos!$C:$G,3,FALSE))</f>
        <v>UNIDAD</v>
      </c>
      <c r="D245" s="56">
        <f>+IF(ISERROR(VLOOKUP($B245,Insumos!$C:$G,2,FALSE)),"",VLOOKUP($B245,Insumos!$C:$G,2,FALSE))</f>
        <v>170</v>
      </c>
      <c r="E245" s="57">
        <f>+IF(ISERROR(VLOOKUP($B245,Insumos!$C:$G,5,FALSE)),"",VLOOKUP($B245,Insumos!$C:$G,5,FALSE))</f>
        <v>1</v>
      </c>
      <c r="F245" s="55" t="str">
        <f>+IF(ISERROR(VLOOKUP($B245,Insumos!$C:$G,4,FALSE)),"",VLOOKUP($B245,Insumos!$C:$G,4,FALSE))</f>
        <v>UNIDAD</v>
      </c>
      <c r="G245" s="141">
        <v>1.0</v>
      </c>
      <c r="H245" s="56">
        <f t="shared" si="8"/>
        <v>170</v>
      </c>
    </row>
    <row r="246">
      <c r="A246" s="53">
        <v>21.0</v>
      </c>
      <c r="B246" s="55"/>
      <c r="C246" s="55" t="str">
        <f>+IF(ISERROR(VLOOKUP($B246,Insumos!$C:$G,3,FALSE)),"",VLOOKUP($B246,Insumos!$C:$G,3,FALSE))</f>
        <v/>
      </c>
      <c r="D246" s="56" t="str">
        <f>+IF(ISERROR(VLOOKUP($B246,Insumos!$C:$G,2,FALSE)),"",VLOOKUP($B246,Insumos!$C:$G,2,FALSE))</f>
        <v/>
      </c>
      <c r="E246" s="57" t="str">
        <f>+IF(ISERROR(VLOOKUP($B246,Insumos!$C:$G,5,FALSE)),"",VLOOKUP($B246,Insumos!$C:$G,5,FALSE))</f>
        <v/>
      </c>
      <c r="F246" s="55" t="str">
        <f>+IF(ISERROR(VLOOKUP($B246,Insumos!$C:$G,4,FALSE)),"",VLOOKUP($B246,Insumos!$C:$G,4,FALSE))</f>
        <v/>
      </c>
      <c r="G246" s="141"/>
      <c r="H246" s="56">
        <f t="shared" si="8"/>
        <v>0</v>
      </c>
    </row>
    <row r="247">
      <c r="A247" s="53">
        <v>22.0</v>
      </c>
      <c r="B247" s="55"/>
      <c r="C247" s="55" t="str">
        <f>+IF(ISERROR(VLOOKUP($B247,Insumos!$C:$G,3,FALSE)),"",VLOOKUP($B247,Insumos!$C:$G,3,FALSE))</f>
        <v/>
      </c>
      <c r="D247" s="56" t="str">
        <f>+IF(ISERROR(VLOOKUP($B247,Insumos!$C:$G,2,FALSE)),"",VLOOKUP($B247,Insumos!$C:$G,2,FALSE))</f>
        <v/>
      </c>
      <c r="E247" s="57" t="str">
        <f>+IF(ISERROR(VLOOKUP($B247,Insumos!$C:$G,5,FALSE)),"",VLOOKUP($B247,Insumos!$C:$G,5,FALSE))</f>
        <v/>
      </c>
      <c r="F247" s="55" t="str">
        <f>+IF(ISERROR(VLOOKUP($B247,Insumos!$C:$G,4,FALSE)),"",VLOOKUP($B247,Insumos!$C:$G,4,FALSE))</f>
        <v/>
      </c>
      <c r="G247" s="141"/>
      <c r="H247" s="56">
        <f t="shared" si="8"/>
        <v>0</v>
      </c>
    </row>
    <row r="248">
      <c r="A248" s="53">
        <v>23.0</v>
      </c>
      <c r="B248" s="55"/>
      <c r="C248" s="55" t="str">
        <f>+IF(ISERROR(VLOOKUP($B248,Insumos!$C:$G,3,FALSE)),"",VLOOKUP($B248,Insumos!$C:$G,3,FALSE))</f>
        <v/>
      </c>
      <c r="D248" s="56" t="str">
        <f>+IF(ISERROR(VLOOKUP($B248,Insumos!$C:$G,2,FALSE)),"",VLOOKUP($B248,Insumos!$C:$G,2,FALSE))</f>
        <v/>
      </c>
      <c r="E248" s="57" t="str">
        <f>+IF(ISERROR(VLOOKUP($B248,Insumos!$C:$G,5,FALSE)),"",VLOOKUP($B248,Insumos!$C:$G,5,FALSE))</f>
        <v/>
      </c>
      <c r="F248" s="55" t="str">
        <f>+IF(ISERROR(VLOOKUP($B248,Insumos!$C:$G,4,FALSE)),"",VLOOKUP($B248,Insumos!$C:$G,4,FALSE))</f>
        <v/>
      </c>
      <c r="G248" s="141"/>
      <c r="H248" s="56">
        <f t="shared" si="8"/>
        <v>0</v>
      </c>
    </row>
    <row r="249">
      <c r="A249" s="53">
        <v>24.0</v>
      </c>
      <c r="B249" s="55"/>
      <c r="C249" s="55" t="str">
        <f>+IF(ISERROR(VLOOKUP($B249,Insumos!$C:$G,3,FALSE)),"",VLOOKUP($B249,Insumos!$C:$G,3,FALSE))</f>
        <v/>
      </c>
      <c r="D249" s="56" t="str">
        <f>+IF(ISERROR(VLOOKUP($B249,Insumos!$C:$G,2,FALSE)),"",VLOOKUP($B249,Insumos!$C:$G,2,FALSE))</f>
        <v/>
      </c>
      <c r="E249" s="57" t="str">
        <f>+IF(ISERROR(VLOOKUP($B249,Insumos!$C:$G,5,FALSE)),"",VLOOKUP($B249,Insumos!$C:$G,5,FALSE))</f>
        <v/>
      </c>
      <c r="F249" s="55" t="str">
        <f>+IF(ISERROR(VLOOKUP($B249,Insumos!$C:$G,4,FALSE)),"",VLOOKUP($B249,Insumos!$C:$G,4,FALSE))</f>
        <v/>
      </c>
      <c r="G249" s="141"/>
      <c r="H249" s="56">
        <f t="shared" si="8"/>
        <v>0</v>
      </c>
    </row>
    <row r="250">
      <c r="A250" s="53">
        <v>25.0</v>
      </c>
      <c r="B250" s="55"/>
      <c r="C250" s="55" t="str">
        <f>+IF(ISERROR(VLOOKUP($B250,Insumos!$C:$G,3,FALSE)),"",VLOOKUP($B250,Insumos!$C:$G,3,FALSE))</f>
        <v/>
      </c>
      <c r="D250" s="56" t="str">
        <f>+IF(ISERROR(VLOOKUP($B250,Insumos!$C:$G,2,FALSE)),"",VLOOKUP($B250,Insumos!$C:$G,2,FALSE))</f>
        <v/>
      </c>
      <c r="E250" s="57" t="str">
        <f>+IF(ISERROR(VLOOKUP($B250,Insumos!$C:$G,5,FALSE)),"",VLOOKUP($B250,Insumos!$C:$G,5,FALSE))</f>
        <v/>
      </c>
      <c r="F250" s="55" t="str">
        <f>+IF(ISERROR(VLOOKUP($B250,Insumos!$C:$G,4,FALSE)),"",VLOOKUP($B250,Insumos!$C:$G,4,FALSE))</f>
        <v/>
      </c>
      <c r="G250" s="141"/>
      <c r="H250" s="56">
        <f t="shared" si="8"/>
        <v>0</v>
      </c>
    </row>
    <row r="251">
      <c r="A251" s="53">
        <v>26.0</v>
      </c>
      <c r="B251" s="55"/>
      <c r="C251" s="55" t="str">
        <f>+IF(ISERROR(VLOOKUP($B251,Insumos!$C:$G,3,FALSE)),"",VLOOKUP($B251,Insumos!$C:$G,3,FALSE))</f>
        <v/>
      </c>
      <c r="D251" s="56" t="str">
        <f>+IF(ISERROR(VLOOKUP($B251,Insumos!$C:$G,2,FALSE)),"",VLOOKUP($B251,Insumos!$C:$G,2,FALSE))</f>
        <v/>
      </c>
      <c r="E251" s="57" t="str">
        <f>+IF(ISERROR(VLOOKUP($B251,Insumos!$C:$G,5,FALSE)),"",VLOOKUP($B251,Insumos!$C:$G,5,FALSE))</f>
        <v/>
      </c>
      <c r="F251" s="55" t="str">
        <f>+IF(ISERROR(VLOOKUP($B251,Insumos!$C:$G,4,FALSE)),"",VLOOKUP($B251,Insumos!$C:$G,4,FALSE))</f>
        <v/>
      </c>
      <c r="G251" s="141"/>
      <c r="H251" s="56">
        <f t="shared" si="8"/>
        <v>0</v>
      </c>
    </row>
    <row r="252">
      <c r="A252" s="53">
        <v>27.0</v>
      </c>
      <c r="B252" s="55"/>
      <c r="C252" s="55" t="str">
        <f>+IF(ISERROR(VLOOKUP($B252,Insumos!$C:$G,3,FALSE)),"",VLOOKUP($B252,Insumos!$C:$G,3,FALSE))</f>
        <v/>
      </c>
      <c r="D252" s="56" t="str">
        <f>+IF(ISERROR(VLOOKUP($B252,Insumos!$C:$G,2,FALSE)),"",VLOOKUP($B252,Insumos!$C:$G,2,FALSE))</f>
        <v/>
      </c>
      <c r="E252" s="57" t="str">
        <f>+IF(ISERROR(VLOOKUP($B252,Insumos!$C:$G,5,FALSE)),"",VLOOKUP($B252,Insumos!$C:$G,5,FALSE))</f>
        <v/>
      </c>
      <c r="F252" s="55" t="str">
        <f>+IF(ISERROR(VLOOKUP($B252,Insumos!$C:$G,4,FALSE)),"",VLOOKUP($B252,Insumos!$C:$G,4,FALSE))</f>
        <v/>
      </c>
      <c r="G252" s="141"/>
      <c r="H252" s="56">
        <f t="shared" si="8"/>
        <v>0</v>
      </c>
    </row>
    <row r="253">
      <c r="A253" s="42"/>
      <c r="B253" s="140"/>
      <c r="C253" s="41"/>
      <c r="D253" s="44"/>
      <c r="E253" s="45"/>
      <c r="F253" s="41"/>
      <c r="G253" s="67" t="s">
        <v>566</v>
      </c>
      <c r="H253" s="68">
        <f>+SUM(H226:H252)</f>
        <v>3195.6</v>
      </c>
    </row>
    <row r="254">
      <c r="A254" s="42"/>
      <c r="B254" s="140"/>
      <c r="C254" s="41"/>
      <c r="D254" s="44"/>
      <c r="E254" s="45"/>
      <c r="F254" s="41"/>
      <c r="G254" s="67" t="s">
        <v>569</v>
      </c>
      <c r="H254" s="142">
        <f>+H253/10</f>
        <v>319.56</v>
      </c>
    </row>
    <row r="255">
      <c r="A255" s="42"/>
      <c r="B255" s="140"/>
      <c r="C255" s="41"/>
      <c r="D255" s="44"/>
      <c r="E255" s="45"/>
      <c r="F255" s="41"/>
      <c r="G255" s="67" t="s">
        <v>570</v>
      </c>
      <c r="H255" s="143">
        <f>(H253+H254)*1.19</f>
        <v>4183.0404</v>
      </c>
    </row>
    <row r="256">
      <c r="A256" s="42"/>
      <c r="B256" s="140"/>
      <c r="C256" s="41"/>
      <c r="D256" s="44"/>
      <c r="E256" s="45"/>
      <c r="F256" s="41"/>
      <c r="G256" s="67" t="s">
        <v>571</v>
      </c>
      <c r="H256" s="144">
        <f>+H255/H257</f>
        <v>0.3987645758</v>
      </c>
    </row>
    <row r="257">
      <c r="A257" s="42"/>
      <c r="B257" s="140"/>
      <c r="C257" s="41"/>
      <c r="D257" s="44"/>
      <c r="E257" s="45"/>
      <c r="F257" s="41"/>
      <c r="G257" s="67" t="s">
        <v>572</v>
      </c>
      <c r="H257" s="145">
        <v>10490.0</v>
      </c>
      <c r="I257" s="159">
        <v>12990.0</v>
      </c>
    </row>
    <row r="261">
      <c r="A261" s="138" t="s">
        <v>562</v>
      </c>
      <c r="B261" s="89" t="s">
        <v>643</v>
      </c>
      <c r="C261" s="34"/>
      <c r="D261" s="35"/>
      <c r="E261" s="36"/>
      <c r="F261" s="37"/>
      <c r="G261" s="38"/>
      <c r="H261" s="35"/>
    </row>
    <row r="262">
      <c r="A262" s="42"/>
      <c r="B262" s="140"/>
      <c r="C262" s="42"/>
      <c r="D262" s="44"/>
      <c r="E262" s="45"/>
      <c r="F262" s="42"/>
      <c r="G262" s="46"/>
      <c r="H262" s="44"/>
    </row>
    <row r="263">
      <c r="A263" s="48" t="s">
        <v>476</v>
      </c>
      <c r="B263" s="48" t="s">
        <v>477</v>
      </c>
      <c r="C263" s="48" t="s">
        <v>478</v>
      </c>
      <c r="D263" s="49" t="s">
        <v>564</v>
      </c>
      <c r="E263" s="50" t="s">
        <v>10</v>
      </c>
      <c r="F263" s="48" t="s">
        <v>480</v>
      </c>
      <c r="G263" s="51" t="s">
        <v>481</v>
      </c>
      <c r="H263" s="49" t="s">
        <v>565</v>
      </c>
    </row>
    <row r="264">
      <c r="A264" s="53">
        <v>1.0</v>
      </c>
      <c r="B264" s="55" t="s">
        <v>52</v>
      </c>
      <c r="C264" s="55" t="str">
        <f>+IF(ISERROR(VLOOKUP($B264,Insumos!$C:$G,3,FALSE)),"",VLOOKUP($B264,Insumos!$C:$G,3,FALSE))</f>
        <v>UNIDAD</v>
      </c>
      <c r="D264" s="56">
        <f>+IF(ISERROR(VLOOKUP($B264,Insumos!$C:$G,2,FALSE)),"",VLOOKUP($B264,Insumos!$C:$G,2,FALSE))</f>
        <v>5000</v>
      </c>
      <c r="E264" s="57">
        <f>+IF(ISERROR(VLOOKUP($B264,Insumos!$C:$G,5,FALSE)),"",VLOOKUP($B264,Insumos!$C:$G,5,FALSE))</f>
        <v>100</v>
      </c>
      <c r="F264" s="55" t="str">
        <f>+IF(ISERROR(VLOOKUP($B264,Insumos!$C:$G,4,FALSE)),"",VLOOKUP($B264,Insumos!$C:$G,4,FALSE))</f>
        <v>UNIDAD</v>
      </c>
      <c r="G264" s="141">
        <v>1.0</v>
      </c>
      <c r="H264" s="56">
        <f t="shared" ref="H264:H292" si="9">IF(ISERROR(ROUND(+D264/E264*G264,2)),0,ROUND(+D264/E264*G264,2))</f>
        <v>50</v>
      </c>
    </row>
    <row r="265">
      <c r="A265" s="53">
        <v>2.0</v>
      </c>
      <c r="B265" s="55" t="s">
        <v>235</v>
      </c>
      <c r="C265" s="55" t="str">
        <f>+IF(ISERROR(VLOOKUP($B265,Insumos!$C:$G,3,FALSE)),"",VLOOKUP($B265,Insumos!$C:$G,3,FALSE))</f>
        <v>GRAMOS</v>
      </c>
      <c r="D265" s="56">
        <f>+IF(ISERROR(VLOOKUP($B265,Insumos!$C:$G,2,FALSE)),"",VLOOKUP($B265,Insumos!$C:$G,2,FALSE))</f>
        <v>13944.82759</v>
      </c>
      <c r="E265" s="57">
        <f>+IF(ISERROR(VLOOKUP($B265,Insumos!$C:$G,5,FALSE)),"",VLOOKUP($B265,Insumos!$C:$G,5,FALSE))</f>
        <v>1000</v>
      </c>
      <c r="F265" s="55" t="str">
        <f>+IF(ISERROR(VLOOKUP($B265,Insumos!$C:$G,4,FALSE)),"",VLOOKUP($B265,Insumos!$C:$G,4,FALSE))</f>
        <v>GRAMOS</v>
      </c>
      <c r="G265" s="141">
        <v>40.0</v>
      </c>
      <c r="H265" s="56">
        <f t="shared" si="9"/>
        <v>557.79</v>
      </c>
    </row>
    <row r="266">
      <c r="A266" s="53">
        <v>3.0</v>
      </c>
      <c r="B266" s="55" t="s">
        <v>236</v>
      </c>
      <c r="C266" s="55" t="str">
        <f>+IF(ISERROR(VLOOKUP($B266,Insumos!$C:$G,3,FALSE)),"",VLOOKUP($B266,Insumos!$C:$G,3,FALSE))</f>
        <v>GRAMOS</v>
      </c>
      <c r="D266" s="56">
        <f>+IF(ISERROR(VLOOKUP($B266,Insumos!$C:$G,2,FALSE)),"",VLOOKUP($B266,Insumos!$C:$G,2,FALSE))</f>
        <v>8753.846154</v>
      </c>
      <c r="E266" s="57">
        <f>+IF(ISERROR(VLOOKUP($B266,Insumos!$C:$G,5,FALSE)),"",VLOOKUP($B266,Insumos!$C:$G,5,FALSE))</f>
        <v>1000</v>
      </c>
      <c r="F266" s="55" t="str">
        <f>+IF(ISERROR(VLOOKUP($B266,Insumos!$C:$G,4,FALSE)),"",VLOOKUP($B266,Insumos!$C:$G,4,FALSE))</f>
        <v>GRAMOS</v>
      </c>
      <c r="G266" s="141">
        <v>40.0</v>
      </c>
      <c r="H266" s="56">
        <f t="shared" si="9"/>
        <v>350.15</v>
      </c>
    </row>
    <row r="267">
      <c r="A267" s="53">
        <v>4.0</v>
      </c>
      <c r="B267" s="55" t="s">
        <v>232</v>
      </c>
      <c r="C267" s="55" t="str">
        <f>+IF(ISERROR(VLOOKUP($B267,Insumos!$C:$G,3,FALSE)),"",VLOOKUP($B267,Insumos!$C:$G,3,FALSE))</f>
        <v>GRAMOS</v>
      </c>
      <c r="D267" s="56">
        <f>+IF(ISERROR(VLOOKUP($B267,Insumos!$C:$G,2,FALSE)),"",VLOOKUP($B267,Insumos!$C:$G,2,FALSE))</f>
        <v>3529.411765</v>
      </c>
      <c r="E267" s="57">
        <f>+IF(ISERROR(VLOOKUP($B267,Insumos!$C:$G,5,FALSE)),"",VLOOKUP($B267,Insumos!$C:$G,5,FALSE))</f>
        <v>1000</v>
      </c>
      <c r="F267" s="55" t="str">
        <f>+IF(ISERROR(VLOOKUP($B267,Insumos!$C:$G,4,FALSE)),"",VLOOKUP($B267,Insumos!$C:$G,4,FALSE))</f>
        <v>GRAMOS</v>
      </c>
      <c r="G267" s="141">
        <v>40.0</v>
      </c>
      <c r="H267" s="56">
        <f t="shared" si="9"/>
        <v>141.18</v>
      </c>
    </row>
    <row r="268">
      <c r="A268" s="53">
        <v>5.0</v>
      </c>
      <c r="B268" s="55" t="s">
        <v>231</v>
      </c>
      <c r="C268" s="55" t="str">
        <f>+IF(ISERROR(VLOOKUP($B268,Insumos!$C:$G,3,FALSE)),"",VLOOKUP($B268,Insumos!$C:$G,3,FALSE))</f>
        <v>GRAMOS</v>
      </c>
      <c r="D268" s="56">
        <f>+IF(ISERROR(VLOOKUP($B268,Insumos!$C:$G,2,FALSE)),"",VLOOKUP($B268,Insumos!$C:$G,2,FALSE))</f>
        <v>1635.294118</v>
      </c>
      <c r="E268" s="57">
        <f>+IF(ISERROR(VLOOKUP($B268,Insumos!$C:$G,5,FALSE)),"",VLOOKUP($B268,Insumos!$C:$G,5,FALSE))</f>
        <v>1000</v>
      </c>
      <c r="F268" s="55" t="str">
        <f>+IF(ISERROR(VLOOKUP($B268,Insumos!$C:$G,4,FALSE)),"",VLOOKUP($B268,Insumos!$C:$G,4,FALSE))</f>
        <v>GRAMOS</v>
      </c>
      <c r="G268" s="141">
        <v>30.0</v>
      </c>
      <c r="H268" s="56">
        <f t="shared" si="9"/>
        <v>49.06</v>
      </c>
    </row>
    <row r="269">
      <c r="A269" s="53">
        <v>6.0</v>
      </c>
      <c r="B269" s="55" t="s">
        <v>95</v>
      </c>
      <c r="C269" s="55" t="str">
        <f>+IF(ISERROR(VLOOKUP($B269,Insumos!$C:$G,3,FALSE)),"",VLOOKUP($B269,Insumos!$C:$G,3,FALSE))</f>
        <v>PORCION</v>
      </c>
      <c r="D269" s="56">
        <f>+IF(ISERROR(VLOOKUP($B269,Insumos!$C:$G,2,FALSE)),"",VLOOKUP($B269,Insumos!$C:$G,2,FALSE))</f>
        <v>442.58</v>
      </c>
      <c r="E269" s="57">
        <f>+IF(ISERROR(VLOOKUP($B269,Insumos!$C:$G,5,FALSE)),"",VLOOKUP($B269,Insumos!$C:$G,5,FALSE))</f>
        <v>1</v>
      </c>
      <c r="F269" s="55" t="str">
        <f>+IF(ISERROR(VLOOKUP($B269,Insumos!$C:$G,4,FALSE)),"",VLOOKUP($B269,Insumos!$C:$G,4,FALSE))</f>
        <v>PORCION</v>
      </c>
      <c r="G269" s="141">
        <v>1.0</v>
      </c>
      <c r="H269" s="56">
        <f t="shared" si="9"/>
        <v>442.58</v>
      </c>
    </row>
    <row r="270">
      <c r="A270" s="53">
        <v>8.0</v>
      </c>
      <c r="B270" s="55" t="s">
        <v>47</v>
      </c>
      <c r="C270" s="55" t="str">
        <f>+IF(ISERROR(VLOOKUP($B270,Insumos!$C:$G,3,FALSE)),"",VLOOKUP($B270,Insumos!$C:$G,3,FALSE))</f>
        <v>GRAMOS</v>
      </c>
      <c r="D270" s="56">
        <f>+IF(ISERROR(VLOOKUP($B270,Insumos!$C:$G,2,FALSE)),"",VLOOKUP($B270,Insumos!$C:$G,2,FALSE))</f>
        <v>840</v>
      </c>
      <c r="E270" s="57">
        <f>+IF(ISERROR(VLOOKUP($B270,Insumos!$C:$G,5,FALSE)),"",VLOOKUP($B270,Insumos!$C:$G,5,FALSE))</f>
        <v>90</v>
      </c>
      <c r="F270" s="55" t="str">
        <f>+IF(ISERROR(VLOOKUP($B270,Insumos!$C:$G,4,FALSE)),"",VLOOKUP($B270,Insumos!$C:$G,4,FALSE))</f>
        <v>GRAMOS</v>
      </c>
      <c r="G270" s="141">
        <v>20.0</v>
      </c>
      <c r="H270" s="56">
        <f t="shared" si="9"/>
        <v>186.67</v>
      </c>
    </row>
    <row r="271">
      <c r="A271" s="53">
        <v>9.0</v>
      </c>
      <c r="B271" s="55" t="s">
        <v>237</v>
      </c>
      <c r="C271" s="55" t="str">
        <f>+IF(ISERROR(VLOOKUP($B271,Insumos!$C:$G,3,FALSE)),"",VLOOKUP($B271,Insumos!$C:$G,3,FALSE))</f>
        <v>GRAMOS</v>
      </c>
      <c r="D271" s="56">
        <f>+IF(ISERROR(VLOOKUP($B271,Insumos!$C:$G,2,FALSE)),"",VLOOKUP($B271,Insumos!$C:$G,2,FALSE))</f>
        <v>5780</v>
      </c>
      <c r="E271" s="57">
        <f>+IF(ISERROR(VLOOKUP($B271,Insumos!$C:$G,5,FALSE)),"",VLOOKUP($B271,Insumos!$C:$G,5,FALSE))</f>
        <v>1000</v>
      </c>
      <c r="F271" s="55" t="str">
        <f>+IF(ISERROR(VLOOKUP($B271,Insumos!$C:$G,4,FALSE)),"",VLOOKUP($B271,Insumos!$C:$G,4,FALSE))</f>
        <v>GRAMOS</v>
      </c>
      <c r="G271" s="141">
        <v>45.0</v>
      </c>
      <c r="H271" s="56">
        <f t="shared" si="9"/>
        <v>260.1</v>
      </c>
    </row>
    <row r="272">
      <c r="A272" s="53">
        <v>10.0</v>
      </c>
      <c r="B272" s="55" t="s">
        <v>294</v>
      </c>
      <c r="C272" s="55" t="str">
        <f>+IF(ISERROR(VLOOKUP($B272,Insumos!$C:$G,3,FALSE)),"",VLOOKUP($B272,Insumos!$C:$G,3,FALSE))</f>
        <v>CAJA</v>
      </c>
      <c r="D272" s="56">
        <f>+IF(ISERROR(VLOOKUP($B272,Insumos!$C:$G,2,FALSE)),"",VLOOKUP($B272,Insumos!$C:$G,2,FALSE))</f>
        <v>180</v>
      </c>
      <c r="E272" s="57">
        <f>+IF(ISERROR(VLOOKUP($B272,Insumos!$C:$G,5,FALSE)),"",VLOOKUP($B272,Insumos!$C:$G,5,FALSE))</f>
        <v>1</v>
      </c>
      <c r="F272" s="55" t="str">
        <f>+IF(ISERROR(VLOOKUP($B272,Insumos!$C:$G,4,FALSE)),"",VLOOKUP($B272,Insumos!$C:$G,4,FALSE))</f>
        <v>CAJA</v>
      </c>
      <c r="G272" s="141">
        <v>1.0</v>
      </c>
      <c r="H272" s="56">
        <f t="shared" si="9"/>
        <v>180</v>
      </c>
    </row>
    <row r="273">
      <c r="A273" s="53">
        <v>11.0</v>
      </c>
      <c r="B273" s="55" t="s">
        <v>314</v>
      </c>
      <c r="C273" s="55" t="str">
        <f>+IF(ISERROR(VLOOKUP($B273,Insumos!$C:$G,3,FALSE)),"",VLOOKUP($B273,Insumos!$C:$G,3,FALSE))</f>
        <v>UNIDAD</v>
      </c>
      <c r="D273" s="56">
        <f>+IF(ISERROR(VLOOKUP($B273,Insumos!$C:$G,2,FALSE)),"",VLOOKUP($B273,Insumos!$C:$G,2,FALSE))</f>
        <v>10.5</v>
      </c>
      <c r="E273" s="57">
        <f>+IF(ISERROR(VLOOKUP($B273,Insumos!$C:$G,5,FALSE)),"",VLOOKUP($B273,Insumos!$C:$G,5,FALSE))</f>
        <v>1</v>
      </c>
      <c r="F273" s="55" t="str">
        <f>+IF(ISERROR(VLOOKUP($B273,Insumos!$C:$G,4,FALSE)),"",VLOOKUP($B273,Insumos!$C:$G,4,FALSE))</f>
        <v>UNIDAD</v>
      </c>
      <c r="G273" s="141">
        <v>1.0</v>
      </c>
      <c r="H273" s="56">
        <f t="shared" si="9"/>
        <v>10.5</v>
      </c>
    </row>
    <row r="274">
      <c r="A274" s="53">
        <v>12.0</v>
      </c>
      <c r="B274" s="55" t="s">
        <v>156</v>
      </c>
      <c r="C274" s="55" t="str">
        <f>+IF(ISERROR(VLOOKUP($B274,Insumos!$C:$G,3,FALSE)),"",VLOOKUP($B274,Insumos!$C:$G,3,FALSE))</f>
        <v>GRAMOS</v>
      </c>
      <c r="D274" s="56">
        <f>+IF(ISERROR(VLOOKUP($B274,Insumos!$C:$G,2,FALSE)),"",VLOOKUP($B274,Insumos!$C:$G,2,FALSE))</f>
        <v>909</v>
      </c>
      <c r="E274" s="57">
        <f>+IF(ISERROR(VLOOKUP($B274,Insumos!$C:$G,5,FALSE)),"",VLOOKUP($B274,Insumos!$C:$G,5,FALSE))</f>
        <v>1000</v>
      </c>
      <c r="F274" s="55" t="str">
        <f>+IF(ISERROR(VLOOKUP($B274,Insumos!$C:$G,4,FALSE)),"",VLOOKUP($B274,Insumos!$C:$G,4,FALSE))</f>
        <v>GRAMOS</v>
      </c>
      <c r="G274" s="141">
        <v>8.0</v>
      </c>
      <c r="H274" s="56">
        <f t="shared" si="9"/>
        <v>7.27</v>
      </c>
    </row>
    <row r="275">
      <c r="A275" s="53">
        <v>13.0</v>
      </c>
      <c r="B275" s="55" t="s">
        <v>313</v>
      </c>
      <c r="C275" s="55" t="str">
        <f>+IF(ISERROR(VLOOKUP($B275,Insumos!$C:$G,3,FALSE)),"",VLOOKUP($B275,Insumos!$C:$G,3,FALSE))</f>
        <v>GRAMOS</v>
      </c>
      <c r="D275" s="56">
        <f>+IF(ISERROR(VLOOKUP($B275,Insumos!$C:$G,2,FALSE)),"",VLOOKUP($B275,Insumos!$C:$G,2,FALSE))</f>
        <v>6750</v>
      </c>
      <c r="E275" s="57">
        <f>+IF(ISERROR(VLOOKUP($B275,Insumos!$C:$G,5,FALSE)),"",VLOOKUP($B275,Insumos!$C:$G,5,FALSE))</f>
        <v>1000</v>
      </c>
      <c r="F275" s="55" t="str">
        <f>+IF(ISERROR(VLOOKUP($B275,Insumos!$C:$G,4,FALSE)),"",VLOOKUP($B275,Insumos!$C:$G,4,FALSE))</f>
        <v>GRAMOS</v>
      </c>
      <c r="G275" s="141">
        <v>8.0</v>
      </c>
      <c r="H275" s="56">
        <f t="shared" si="9"/>
        <v>54</v>
      </c>
    </row>
    <row r="276">
      <c r="A276" s="53">
        <v>14.0</v>
      </c>
      <c r="B276" s="55" t="s">
        <v>311</v>
      </c>
      <c r="C276" s="55" t="str">
        <f>+IF(ISERROR(VLOOKUP($B276,Insumos!$C:$G,3,FALSE)),"",VLOOKUP($B276,Insumos!$C:$G,3,FALSE))</f>
        <v>UNIDAD</v>
      </c>
      <c r="D276" s="56">
        <f>+IF(ISERROR(VLOOKUP($B276,Insumos!$C:$G,2,FALSE)),"",VLOOKUP($B276,Insumos!$C:$G,2,FALSE))</f>
        <v>75.25</v>
      </c>
      <c r="E276" s="57">
        <f>+IF(ISERROR(VLOOKUP($B276,Insumos!$C:$G,5,FALSE)),"",VLOOKUP($B276,Insumos!$C:$G,5,FALSE))</f>
        <v>1</v>
      </c>
      <c r="F276" s="55" t="str">
        <f>+IF(ISERROR(VLOOKUP($B276,Insumos!$C:$G,4,FALSE)),"",VLOOKUP($B276,Insumos!$C:$G,4,FALSE))</f>
        <v>UNIDAD</v>
      </c>
      <c r="G276" s="141">
        <v>1.0</v>
      </c>
      <c r="H276" s="56">
        <f t="shared" si="9"/>
        <v>75.25</v>
      </c>
    </row>
    <row r="277">
      <c r="A277" s="53">
        <v>15.0</v>
      </c>
      <c r="B277" s="55" t="s">
        <v>312</v>
      </c>
      <c r="C277" s="55" t="str">
        <f>+IF(ISERROR(VLOOKUP($B277,Insumos!$C:$G,3,FALSE)),"",VLOOKUP($B277,Insumos!$C:$G,3,FALSE))</f>
        <v>UNIDAD</v>
      </c>
      <c r="D277" s="56">
        <f>+IF(ISERROR(VLOOKUP($B277,Insumos!$C:$G,2,FALSE)),"",VLOOKUP($B277,Insumos!$C:$G,2,FALSE))</f>
        <v>90.25</v>
      </c>
      <c r="E277" s="57">
        <f>+IF(ISERROR(VLOOKUP($B277,Insumos!$C:$G,5,FALSE)),"",VLOOKUP($B277,Insumos!$C:$G,5,FALSE))</f>
        <v>1</v>
      </c>
      <c r="F277" s="55" t="str">
        <f>+IF(ISERROR(VLOOKUP($B277,Insumos!$C:$G,4,FALSE)),"",VLOOKUP($B277,Insumos!$C:$G,4,FALSE))</f>
        <v>UNIDAD</v>
      </c>
      <c r="G277" s="141">
        <v>1.0</v>
      </c>
      <c r="H277" s="56">
        <f t="shared" si="9"/>
        <v>90.25</v>
      </c>
    </row>
    <row r="278">
      <c r="A278" s="53">
        <v>16.0</v>
      </c>
      <c r="B278" s="55" t="s">
        <v>303</v>
      </c>
      <c r="C278" s="55" t="str">
        <f>+IF(ISERROR(VLOOKUP($B278,Insumos!$C:$G,3,FALSE)),"",VLOOKUP($B278,Insumos!$C:$G,3,FALSE))</f>
        <v>UNIDAD</v>
      </c>
      <c r="D278" s="56">
        <f>+IF(ISERROR(VLOOKUP($B278,Insumos!$C:$G,2,FALSE)),"",VLOOKUP($B278,Insumos!$C:$G,2,FALSE))</f>
        <v>10</v>
      </c>
      <c r="E278" s="57">
        <f>+IF(ISERROR(VLOOKUP($B278,Insumos!$C:$G,5,FALSE)),"",VLOOKUP($B278,Insumos!$C:$G,5,FALSE))</f>
        <v>1</v>
      </c>
      <c r="F278" s="55" t="str">
        <f>+IF(ISERROR(VLOOKUP($B278,Insumos!$C:$G,4,FALSE)),"",VLOOKUP($B278,Insumos!$C:$G,4,FALSE))</f>
        <v>UNIDAD</v>
      </c>
      <c r="G278" s="141">
        <v>2.0</v>
      </c>
      <c r="H278" s="56">
        <f t="shared" si="9"/>
        <v>20</v>
      </c>
    </row>
    <row r="279">
      <c r="A279" s="53">
        <v>17.0</v>
      </c>
      <c r="B279" s="55" t="s">
        <v>304</v>
      </c>
      <c r="C279" s="55" t="str">
        <f>+IF(ISERROR(VLOOKUP($B279,Insumos!$C:$G,3,FALSE)),"",VLOOKUP($B279,Insumos!$C:$G,3,FALSE))</f>
        <v>UNIDAD</v>
      </c>
      <c r="D279" s="56">
        <f>+IF(ISERROR(VLOOKUP($B279,Insumos!$C:$G,2,FALSE)),"",VLOOKUP($B279,Insumos!$C:$G,2,FALSE))</f>
        <v>9</v>
      </c>
      <c r="E279" s="57">
        <f>+IF(ISERROR(VLOOKUP($B279,Insumos!$C:$G,5,FALSE)),"",VLOOKUP($B279,Insumos!$C:$G,5,FALSE))</f>
        <v>1</v>
      </c>
      <c r="F279" s="55" t="str">
        <f>+IF(ISERROR(VLOOKUP($B279,Insumos!$C:$G,4,FALSE)),"",VLOOKUP($B279,Insumos!$C:$G,4,FALSE))</f>
        <v>UNIDAD</v>
      </c>
      <c r="G279" s="141">
        <v>2.0</v>
      </c>
      <c r="H279" s="56">
        <f t="shared" si="9"/>
        <v>18</v>
      </c>
    </row>
    <row r="280">
      <c r="A280" s="53">
        <v>18.0</v>
      </c>
      <c r="B280" s="55" t="s">
        <v>305</v>
      </c>
      <c r="C280" s="55" t="str">
        <f>+IF(ISERROR(VLOOKUP($B280,Insumos!$C:$G,3,FALSE)),"",VLOOKUP($B280,Insumos!$C:$G,3,FALSE))</f>
        <v>UNIDAD</v>
      </c>
      <c r="D280" s="56">
        <f>+IF(ISERROR(VLOOKUP($B280,Insumos!$C:$G,2,FALSE)),"",VLOOKUP($B280,Insumos!$C:$G,2,FALSE))</f>
        <v>52</v>
      </c>
      <c r="E280" s="57">
        <f>+IF(ISERROR(VLOOKUP($B280,Insumos!$C:$G,5,FALSE)),"",VLOOKUP($B280,Insumos!$C:$G,5,FALSE))</f>
        <v>1</v>
      </c>
      <c r="F280" s="55" t="str">
        <f>+IF(ISERROR(VLOOKUP($B280,Insumos!$C:$G,4,FALSE)),"",VLOOKUP($B280,Insumos!$C:$G,4,FALSE))</f>
        <v>UNIDAD</v>
      </c>
      <c r="G280" s="141">
        <v>1.0</v>
      </c>
      <c r="H280" s="56">
        <f t="shared" si="9"/>
        <v>52</v>
      </c>
    </row>
    <row r="281">
      <c r="A281" s="53">
        <v>19.0</v>
      </c>
      <c r="B281" s="55" t="s">
        <v>309</v>
      </c>
      <c r="C281" s="55" t="str">
        <f>+IF(ISERROR(VLOOKUP($B281,Insumos!$C:$G,3,FALSE)),"",VLOOKUP($B281,Insumos!$C:$G,3,FALSE))</f>
        <v>UNIDAD</v>
      </c>
      <c r="D281" s="56">
        <f>+IF(ISERROR(VLOOKUP($B281,Insumos!$C:$G,2,FALSE)),"",VLOOKUP($B281,Insumos!$C:$G,2,FALSE))</f>
        <v>23.53</v>
      </c>
      <c r="E281" s="57">
        <f>+IF(ISERROR(VLOOKUP($B281,Insumos!$C:$G,5,FALSE)),"",VLOOKUP($B281,Insumos!$C:$G,5,FALSE))</f>
        <v>1</v>
      </c>
      <c r="F281" s="55" t="str">
        <f>+IF(ISERROR(VLOOKUP($B281,Insumos!$C:$G,4,FALSE)),"",VLOOKUP($B281,Insumos!$C:$G,4,FALSE))</f>
        <v>UNIDAD</v>
      </c>
      <c r="G281" s="141">
        <v>1.0</v>
      </c>
      <c r="H281" s="56">
        <f t="shared" si="9"/>
        <v>23.53</v>
      </c>
    </row>
    <row r="282">
      <c r="A282" s="53">
        <v>20.0</v>
      </c>
      <c r="B282" s="55" t="s">
        <v>310</v>
      </c>
      <c r="C282" s="55" t="str">
        <f>+IF(ISERROR(VLOOKUP($B282,Insumos!$C:$G,3,FALSE)),"",VLOOKUP($B282,Insumos!$C:$G,3,FALSE))</f>
        <v>UNIDAD</v>
      </c>
      <c r="D282" s="56">
        <f>+IF(ISERROR(VLOOKUP($B282,Insumos!$C:$G,2,FALSE)),"",VLOOKUP($B282,Insumos!$C:$G,2,FALSE))</f>
        <v>15.13</v>
      </c>
      <c r="E282" s="57">
        <f>+IF(ISERROR(VLOOKUP($B282,Insumos!$C:$G,5,FALSE)),"",VLOOKUP($B282,Insumos!$C:$G,5,FALSE))</f>
        <v>1</v>
      </c>
      <c r="F282" s="55" t="str">
        <f>+IF(ISERROR(VLOOKUP($B282,Insumos!$C:$G,4,FALSE)),"",VLOOKUP($B282,Insumos!$C:$G,4,FALSE))</f>
        <v>UNIDAD</v>
      </c>
      <c r="G282" s="141">
        <v>1.0</v>
      </c>
      <c r="H282" s="56">
        <f t="shared" si="9"/>
        <v>15.13</v>
      </c>
    </row>
    <row r="283">
      <c r="A283" s="53">
        <v>21.0</v>
      </c>
      <c r="B283" s="55" t="s">
        <v>315</v>
      </c>
      <c r="C283" s="55" t="str">
        <f>+IF(ISERROR(VLOOKUP($B283,Insumos!$C:$G,3,FALSE)),"",VLOOKUP($B283,Insumos!$C:$G,3,FALSE))</f>
        <v>UNIDAD</v>
      </c>
      <c r="D283" s="56">
        <f>+IF(ISERROR(VLOOKUP($B283,Insumos!$C:$G,2,FALSE)),"",VLOOKUP($B283,Insumos!$C:$G,2,FALSE))</f>
        <v>170</v>
      </c>
      <c r="E283" s="57">
        <f>+IF(ISERROR(VLOOKUP($B283,Insumos!$C:$G,5,FALSE)),"",VLOOKUP($B283,Insumos!$C:$G,5,FALSE))</f>
        <v>1</v>
      </c>
      <c r="F283" s="55" t="str">
        <f>+IF(ISERROR(VLOOKUP($B283,Insumos!$C:$G,4,FALSE)),"",VLOOKUP($B283,Insumos!$C:$G,4,FALSE))</f>
        <v>UNIDAD</v>
      </c>
      <c r="G283" s="141">
        <v>1.0</v>
      </c>
      <c r="H283" s="56">
        <f t="shared" si="9"/>
        <v>170</v>
      </c>
    </row>
    <row r="284">
      <c r="A284" s="53">
        <v>22.0</v>
      </c>
      <c r="B284" s="55"/>
      <c r="C284" s="55" t="str">
        <f>+IF(ISERROR(VLOOKUP($B284,Insumos!$C:$G,3,FALSE)),"",VLOOKUP($B284,Insumos!$C:$G,3,FALSE))</f>
        <v/>
      </c>
      <c r="D284" s="56" t="str">
        <f>+IF(ISERROR(VLOOKUP($B284,Insumos!$C:$G,2,FALSE)),"",VLOOKUP($B284,Insumos!$C:$G,2,FALSE))</f>
        <v/>
      </c>
      <c r="E284" s="57" t="str">
        <f>+IF(ISERROR(VLOOKUP($B284,Insumos!$C:$G,5,FALSE)),"",VLOOKUP($B284,Insumos!$C:$G,5,FALSE))</f>
        <v/>
      </c>
      <c r="F284" s="55" t="str">
        <f>+IF(ISERROR(VLOOKUP($B284,Insumos!$C:$G,4,FALSE)),"",VLOOKUP($B284,Insumos!$C:$G,4,FALSE))</f>
        <v/>
      </c>
      <c r="G284" s="141"/>
      <c r="H284" s="56">
        <f t="shared" si="9"/>
        <v>0</v>
      </c>
    </row>
    <row r="285">
      <c r="A285" s="53">
        <v>23.0</v>
      </c>
      <c r="B285" s="55"/>
      <c r="C285" s="55" t="str">
        <f>+IF(ISERROR(VLOOKUP($B285,Insumos!$C:$G,3,FALSE)),"",VLOOKUP($B285,Insumos!$C:$G,3,FALSE))</f>
        <v/>
      </c>
      <c r="D285" s="56" t="str">
        <f>+IF(ISERROR(VLOOKUP($B285,Insumos!$C:$G,2,FALSE)),"",VLOOKUP($B285,Insumos!$C:$G,2,FALSE))</f>
        <v/>
      </c>
      <c r="E285" s="57" t="str">
        <f>+IF(ISERROR(VLOOKUP($B285,Insumos!$C:$G,5,FALSE)),"",VLOOKUP($B285,Insumos!$C:$G,5,FALSE))</f>
        <v/>
      </c>
      <c r="F285" s="55" t="str">
        <f>+IF(ISERROR(VLOOKUP($B285,Insumos!$C:$G,4,FALSE)),"",VLOOKUP($B285,Insumos!$C:$G,4,FALSE))</f>
        <v/>
      </c>
      <c r="G285" s="141"/>
      <c r="H285" s="56">
        <f t="shared" si="9"/>
        <v>0</v>
      </c>
    </row>
    <row r="286">
      <c r="A286" s="53">
        <v>24.0</v>
      </c>
      <c r="B286" s="55"/>
      <c r="C286" s="55" t="str">
        <f>+IF(ISERROR(VLOOKUP($B286,Insumos!$C:$G,3,FALSE)),"",VLOOKUP($B286,Insumos!$C:$G,3,FALSE))</f>
        <v/>
      </c>
      <c r="D286" s="56" t="str">
        <f>+IF(ISERROR(VLOOKUP($B286,Insumos!$C:$G,2,FALSE)),"",VLOOKUP($B286,Insumos!$C:$G,2,FALSE))</f>
        <v/>
      </c>
      <c r="E286" s="57" t="str">
        <f>+IF(ISERROR(VLOOKUP($B286,Insumos!$C:$G,5,FALSE)),"",VLOOKUP($B286,Insumos!$C:$G,5,FALSE))</f>
        <v/>
      </c>
      <c r="F286" s="55" t="str">
        <f>+IF(ISERROR(VLOOKUP($B286,Insumos!$C:$G,4,FALSE)),"",VLOOKUP($B286,Insumos!$C:$G,4,FALSE))</f>
        <v/>
      </c>
      <c r="G286" s="141"/>
      <c r="H286" s="56">
        <f t="shared" si="9"/>
        <v>0</v>
      </c>
    </row>
    <row r="287">
      <c r="A287" s="53">
        <v>25.0</v>
      </c>
      <c r="B287" s="55"/>
      <c r="C287" s="55" t="str">
        <f>+IF(ISERROR(VLOOKUP($B287,Insumos!$C:$G,3,FALSE)),"",VLOOKUP($B287,Insumos!$C:$G,3,FALSE))</f>
        <v/>
      </c>
      <c r="D287" s="56" t="str">
        <f>+IF(ISERROR(VLOOKUP($B287,Insumos!$C:$G,2,FALSE)),"",VLOOKUP($B287,Insumos!$C:$G,2,FALSE))</f>
        <v/>
      </c>
      <c r="E287" s="57" t="str">
        <f>+IF(ISERROR(VLOOKUP($B287,Insumos!$C:$G,5,FALSE)),"",VLOOKUP($B287,Insumos!$C:$G,5,FALSE))</f>
        <v/>
      </c>
      <c r="F287" s="55" t="str">
        <f>+IF(ISERROR(VLOOKUP($B287,Insumos!$C:$G,4,FALSE)),"",VLOOKUP($B287,Insumos!$C:$G,4,FALSE))</f>
        <v/>
      </c>
      <c r="G287" s="141"/>
      <c r="H287" s="56">
        <f t="shared" si="9"/>
        <v>0</v>
      </c>
    </row>
    <row r="288">
      <c r="A288" s="53">
        <v>26.0</v>
      </c>
      <c r="B288" s="55"/>
      <c r="C288" s="55" t="str">
        <f>+IF(ISERROR(VLOOKUP($B288,Insumos!$C:$G,3,FALSE)),"",VLOOKUP($B288,Insumos!$C:$G,3,FALSE))</f>
        <v/>
      </c>
      <c r="D288" s="56" t="str">
        <f>+IF(ISERROR(VLOOKUP($B288,Insumos!$C:$G,2,FALSE)),"",VLOOKUP($B288,Insumos!$C:$G,2,FALSE))</f>
        <v/>
      </c>
      <c r="E288" s="57" t="str">
        <f>+IF(ISERROR(VLOOKUP($B288,Insumos!$C:$G,5,FALSE)),"",VLOOKUP($B288,Insumos!$C:$G,5,FALSE))</f>
        <v/>
      </c>
      <c r="F288" s="55" t="str">
        <f>+IF(ISERROR(VLOOKUP($B288,Insumos!$C:$G,4,FALSE)),"",VLOOKUP($B288,Insumos!$C:$G,4,FALSE))</f>
        <v/>
      </c>
      <c r="G288" s="141"/>
      <c r="H288" s="56">
        <f t="shared" si="9"/>
        <v>0</v>
      </c>
    </row>
    <row r="289">
      <c r="A289" s="53">
        <v>27.0</v>
      </c>
      <c r="B289" s="55"/>
      <c r="C289" s="55" t="str">
        <f>+IF(ISERROR(VLOOKUP($B289,Insumos!$C:$G,3,FALSE)),"",VLOOKUP($B289,Insumos!$C:$G,3,FALSE))</f>
        <v/>
      </c>
      <c r="D289" s="56" t="str">
        <f>+IF(ISERROR(VLOOKUP($B289,Insumos!$C:$G,2,FALSE)),"",VLOOKUP($B289,Insumos!$C:$G,2,FALSE))</f>
        <v/>
      </c>
      <c r="E289" s="57" t="str">
        <f>+IF(ISERROR(VLOOKUP($B289,Insumos!$C:$G,5,FALSE)),"",VLOOKUP($B289,Insumos!$C:$G,5,FALSE))</f>
        <v/>
      </c>
      <c r="F289" s="55" t="str">
        <f>+IF(ISERROR(VLOOKUP($B289,Insumos!$C:$G,4,FALSE)),"",VLOOKUP($B289,Insumos!$C:$G,4,FALSE))</f>
        <v/>
      </c>
      <c r="G289" s="141"/>
      <c r="H289" s="56">
        <f t="shared" si="9"/>
        <v>0</v>
      </c>
    </row>
    <row r="290">
      <c r="A290" s="53">
        <v>28.0</v>
      </c>
      <c r="B290" s="55"/>
      <c r="C290" s="55" t="str">
        <f>+IF(ISERROR(VLOOKUP($B290,Insumos!$C:$G,3,FALSE)),"",VLOOKUP($B290,Insumos!$C:$G,3,FALSE))</f>
        <v/>
      </c>
      <c r="D290" s="56" t="str">
        <f>+IF(ISERROR(VLOOKUP($B290,Insumos!$C:$G,2,FALSE)),"",VLOOKUP($B290,Insumos!$C:$G,2,FALSE))</f>
        <v/>
      </c>
      <c r="E290" s="57" t="str">
        <f>+IF(ISERROR(VLOOKUP($B290,Insumos!$C:$G,5,FALSE)),"",VLOOKUP($B290,Insumos!$C:$G,5,FALSE))</f>
        <v/>
      </c>
      <c r="F290" s="55" t="str">
        <f>+IF(ISERROR(VLOOKUP($B290,Insumos!$C:$G,4,FALSE)),"",VLOOKUP($B290,Insumos!$C:$G,4,FALSE))</f>
        <v/>
      </c>
      <c r="G290" s="141"/>
      <c r="H290" s="56">
        <f t="shared" si="9"/>
        <v>0</v>
      </c>
    </row>
    <row r="291">
      <c r="A291" s="53">
        <v>29.0</v>
      </c>
      <c r="B291" s="55"/>
      <c r="C291" s="55" t="str">
        <f>+IF(ISERROR(VLOOKUP($B291,Insumos!$C:$G,3,FALSE)),"",VLOOKUP($B291,Insumos!$C:$G,3,FALSE))</f>
        <v/>
      </c>
      <c r="D291" s="56" t="str">
        <f>+IF(ISERROR(VLOOKUP($B291,Insumos!$C:$G,2,FALSE)),"",VLOOKUP($B291,Insumos!$C:$G,2,FALSE))</f>
        <v/>
      </c>
      <c r="E291" s="57" t="str">
        <f>+IF(ISERROR(VLOOKUP($B291,Insumos!$C:$G,5,FALSE)),"",VLOOKUP($B291,Insumos!$C:$G,5,FALSE))</f>
        <v/>
      </c>
      <c r="F291" s="55" t="str">
        <f>+IF(ISERROR(VLOOKUP($B291,Insumos!$C:$G,4,FALSE)),"",VLOOKUP($B291,Insumos!$C:$G,4,FALSE))</f>
        <v/>
      </c>
      <c r="G291" s="141"/>
      <c r="H291" s="56">
        <f t="shared" si="9"/>
        <v>0</v>
      </c>
    </row>
    <row r="292">
      <c r="A292" s="53">
        <v>30.0</v>
      </c>
      <c r="B292" s="55"/>
      <c r="C292" s="55" t="str">
        <f>+IF(ISERROR(VLOOKUP($B292,Insumos!$C:$G,3,FALSE)),"",VLOOKUP($B292,Insumos!$C:$G,3,FALSE))</f>
        <v/>
      </c>
      <c r="D292" s="56" t="str">
        <f>+IF(ISERROR(VLOOKUP($B292,Insumos!$C:$G,2,FALSE)),"",VLOOKUP($B292,Insumos!$C:$G,2,FALSE))</f>
        <v/>
      </c>
      <c r="E292" s="57" t="str">
        <f>+IF(ISERROR(VLOOKUP($B292,Insumos!$C:$G,5,FALSE)),"",VLOOKUP($B292,Insumos!$C:$G,5,FALSE))</f>
        <v/>
      </c>
      <c r="F292" s="55" t="str">
        <f>+IF(ISERROR(VLOOKUP($B292,Insumos!$C:$G,4,FALSE)),"",VLOOKUP($B292,Insumos!$C:$G,4,FALSE))</f>
        <v/>
      </c>
      <c r="G292" s="141"/>
      <c r="H292" s="56">
        <f t="shared" si="9"/>
        <v>0</v>
      </c>
    </row>
    <row r="293">
      <c r="A293" s="42"/>
      <c r="B293" s="140"/>
      <c r="C293" s="41"/>
      <c r="D293" s="44"/>
      <c r="E293" s="45"/>
      <c r="F293" s="41"/>
      <c r="G293" s="67" t="s">
        <v>566</v>
      </c>
      <c r="H293" s="68">
        <f>+SUM(H264:H290)</f>
        <v>2753.46</v>
      </c>
    </row>
    <row r="294">
      <c r="A294" s="42"/>
      <c r="B294" s="140"/>
      <c r="C294" s="41"/>
      <c r="D294" s="44"/>
      <c r="E294" s="45"/>
      <c r="F294" s="41"/>
      <c r="G294" s="67" t="s">
        <v>569</v>
      </c>
      <c r="H294" s="142">
        <f>+H293/10</f>
        <v>275.346</v>
      </c>
    </row>
    <row r="295">
      <c r="A295" s="42"/>
      <c r="B295" s="140"/>
      <c r="C295" s="41"/>
      <c r="D295" s="44"/>
      <c r="E295" s="45"/>
      <c r="F295" s="41"/>
      <c r="G295" s="67" t="s">
        <v>570</v>
      </c>
      <c r="H295" s="143">
        <f>(H293+H294)*1.19</f>
        <v>3604.27914</v>
      </c>
    </row>
    <row r="296">
      <c r="A296" s="42"/>
      <c r="B296" s="140"/>
      <c r="C296" s="41"/>
      <c r="D296" s="44"/>
      <c r="E296" s="45"/>
      <c r="F296" s="41"/>
      <c r="G296" s="67" t="s">
        <v>571</v>
      </c>
      <c r="H296" s="144">
        <f>+H295/H297</f>
        <v>0.2522238726</v>
      </c>
    </row>
    <row r="297">
      <c r="A297" s="42"/>
      <c r="B297" s="140"/>
      <c r="C297" s="41"/>
      <c r="D297" s="44"/>
      <c r="E297" s="45"/>
      <c r="F297" s="41"/>
      <c r="G297" s="67" t="s">
        <v>572</v>
      </c>
      <c r="H297" s="145">
        <v>14290.0</v>
      </c>
      <c r="I297" s="232">
        <v>12990.0</v>
      </c>
    </row>
    <row r="301">
      <c r="A301" s="138" t="s">
        <v>562</v>
      </c>
      <c r="B301" s="89" t="s">
        <v>620</v>
      </c>
      <c r="C301" s="34" t="s">
        <v>484</v>
      </c>
      <c r="D301" s="35"/>
      <c r="E301" s="36"/>
      <c r="F301" s="37"/>
      <c r="G301" s="38"/>
      <c r="H301" s="35"/>
    </row>
    <row r="302">
      <c r="A302" s="42"/>
      <c r="B302" s="140"/>
      <c r="C302" s="42"/>
      <c r="D302" s="44"/>
      <c r="E302" s="45"/>
      <c r="F302" s="42"/>
      <c r="G302" s="46"/>
      <c r="H302" s="44"/>
    </row>
    <row r="303">
      <c r="A303" s="48" t="s">
        <v>476</v>
      </c>
      <c r="B303" s="48" t="s">
        <v>477</v>
      </c>
      <c r="C303" s="48" t="s">
        <v>478</v>
      </c>
      <c r="D303" s="49" t="s">
        <v>564</v>
      </c>
      <c r="E303" s="50" t="s">
        <v>10</v>
      </c>
      <c r="F303" s="48" t="s">
        <v>480</v>
      </c>
      <c r="G303" s="51" t="s">
        <v>481</v>
      </c>
      <c r="H303" s="49" t="s">
        <v>565</v>
      </c>
    </row>
    <row r="304">
      <c r="A304" s="53">
        <v>1.0</v>
      </c>
      <c r="B304" s="55" t="s">
        <v>69</v>
      </c>
      <c r="C304" s="55" t="str">
        <f>+IF(ISERROR(VLOOKUP($B304,Insumos!$C:$G,3,FALSE)),"",VLOOKUP($B304,Insumos!$C:$G,3,FALSE))</f>
        <v>GRAMOS</v>
      </c>
      <c r="D304" s="56">
        <f>+IF(ISERROR(VLOOKUP($B304,Insumos!$C:$G,2,FALSE)),"",VLOOKUP($B304,Insumos!$C:$G,2,FALSE))</f>
        <v>2777.79</v>
      </c>
      <c r="E304" s="57">
        <f>+IF(ISERROR(VLOOKUP($B304,Insumos!$C:$G,5,FALSE)),"",VLOOKUP($B304,Insumos!$C:$G,5,FALSE))</f>
        <v>5700</v>
      </c>
      <c r="F304" s="55" t="str">
        <f>+IF(ISERROR(VLOOKUP($B304,Insumos!$C:$G,4,FALSE)),"",VLOOKUP($B304,Insumos!$C:$G,4,FALSE))</f>
        <v>GRAMOS</v>
      </c>
      <c r="G304" s="141">
        <v>48.0</v>
      </c>
      <c r="H304" s="56">
        <f t="shared" ref="H304:H305" si="10">IF(ISERROR(ROUND(+D304/E304*G304,2)),0,ROUND(+D304/E304*G304,2))</f>
        <v>23.39</v>
      </c>
    </row>
    <row r="305">
      <c r="A305" s="53">
        <v>2.0</v>
      </c>
      <c r="B305" s="55" t="s">
        <v>200</v>
      </c>
      <c r="C305" s="55" t="str">
        <f>+IF(ISERROR(VLOOKUP($B305,Insumos!$C:$G,3,FALSE)),"",VLOOKUP($B305,Insumos!$C:$G,3,FALSE))</f>
        <v>GRAMOS</v>
      </c>
      <c r="D305" s="56">
        <f>+IF(ISERROR(VLOOKUP($B305,Insumos!$C:$G,2,FALSE)),"",VLOOKUP($B305,Insumos!$C:$G,2,FALSE))</f>
        <v>9322.22</v>
      </c>
      <c r="E305" s="57">
        <f>+IF(ISERROR(VLOOKUP($B305,Insumos!$C:$G,5,FALSE)),"",VLOOKUP($B305,Insumos!$C:$G,5,FALSE))</f>
        <v>1000</v>
      </c>
      <c r="F305" s="55" t="str">
        <f>+IF(ISERROR(VLOOKUP($B305,Insumos!$C:$G,4,FALSE)),"",VLOOKUP($B305,Insumos!$C:$G,4,FALSE))</f>
        <v>GRAMOS</v>
      </c>
      <c r="G305" s="141">
        <v>40.0</v>
      </c>
      <c r="H305" s="56">
        <f t="shared" si="10"/>
        <v>372.89</v>
      </c>
    </row>
    <row r="306">
      <c r="A306" s="53">
        <v>3.0</v>
      </c>
      <c r="B306" s="55" t="s">
        <v>326</v>
      </c>
      <c r="C306" s="55" t="str">
        <f>+IF(ISERROR(VLOOKUP($B306,Insumos!$C:$G,3,FALSE)),"",VLOOKUP($B306,Insumos!$C:$G,3,FALSE))</f>
        <v>GRAMOS</v>
      </c>
      <c r="D306" s="56">
        <f>+IF(ISERROR(VLOOKUP($B306,Insumos!$C:$G,2,FALSE)),"",VLOOKUP($B306,Insumos!$C:$G,2,FALSE))</f>
        <v>1120</v>
      </c>
      <c r="E306" s="57">
        <f>+IF(ISERROR(VLOOKUP($B306,Insumos!$C:$G,5,FALSE)),"",VLOOKUP($B306,Insumos!$C:$G,5,FALSE))</f>
        <v>1000</v>
      </c>
      <c r="F306" s="55" t="str">
        <f>+IF(ISERROR(VLOOKUP($B306,Insumos!$C:$G,4,FALSE)),"",VLOOKUP($B306,Insumos!$C:$G,4,FALSE))</f>
        <v>GRAMOS</v>
      </c>
      <c r="G306" s="141">
        <v>15.0</v>
      </c>
      <c r="H306" s="56">
        <v>15.0</v>
      </c>
    </row>
    <row r="307">
      <c r="A307" s="53">
        <v>4.0</v>
      </c>
      <c r="B307" s="55" t="s">
        <v>67</v>
      </c>
      <c r="C307" s="55" t="str">
        <f>+IF(ISERROR(VLOOKUP($B307,Insumos!$C:$G,3,FALSE)),"",VLOOKUP($B307,Insumos!$C:$G,3,FALSE))</f>
        <v>GRAMOS</v>
      </c>
      <c r="D307" s="56">
        <f>+IF(ISERROR(VLOOKUP($B307,Insumos!$C:$G,2,FALSE)),"",VLOOKUP($B307,Insumos!$C:$G,2,FALSE))</f>
        <v>294.1176471</v>
      </c>
      <c r="E307" s="57">
        <f>+IF(ISERROR(VLOOKUP($B307,Insumos!$C:$G,5,FALSE)),"",VLOOKUP($B307,Insumos!$C:$G,5,FALSE))</f>
        <v>1000</v>
      </c>
      <c r="F307" s="55" t="str">
        <f>+IF(ISERROR(VLOOKUP($B307,Insumos!$C:$G,4,FALSE)),"",VLOOKUP($B307,Insumos!$C:$G,4,FALSE))</f>
        <v>GRAMOS</v>
      </c>
      <c r="G307" s="141">
        <v>1.0</v>
      </c>
      <c r="H307" s="56">
        <v>15.0</v>
      </c>
    </row>
    <row r="308">
      <c r="A308" s="53">
        <v>5.0</v>
      </c>
      <c r="B308" s="55" t="s">
        <v>300</v>
      </c>
      <c r="C308" s="55" t="str">
        <f>+IF(ISERROR(VLOOKUP($B308,Insumos!$C:$G,3,FALSE)),"",VLOOKUP($B308,Insumos!$C:$G,3,FALSE))</f>
        <v>UNIDAD</v>
      </c>
      <c r="D308" s="56">
        <f>+IF(ISERROR(VLOOKUP($B308,Insumos!$C:$G,2,FALSE)),"",VLOOKUP($B308,Insumos!$C:$G,2,FALSE))</f>
        <v>98.32</v>
      </c>
      <c r="E308" s="57">
        <f>+IF(ISERROR(VLOOKUP($B308,Insumos!$C:$G,5,FALSE)),"",VLOOKUP($B308,Insumos!$C:$G,5,FALSE))</f>
        <v>1</v>
      </c>
      <c r="F308" s="55" t="str">
        <f>+IF(ISERROR(VLOOKUP($B308,Insumos!$C:$G,4,FALSE)),"",VLOOKUP($B308,Insumos!$C:$G,4,FALSE))</f>
        <v>UNIDAD</v>
      </c>
      <c r="G308" s="141">
        <v>1.0</v>
      </c>
      <c r="H308" s="56">
        <f t="shared" ref="H308:H314" si="11">IF(ISERROR(ROUND(+D308/E308*G308,2)),0,ROUND(+D308/E308*G308,2))</f>
        <v>98.32</v>
      </c>
    </row>
    <row r="309">
      <c r="A309" s="53">
        <v>6.0</v>
      </c>
      <c r="B309" s="55" t="s">
        <v>314</v>
      </c>
      <c r="C309" s="55" t="str">
        <f>+IF(ISERROR(VLOOKUP($B309,Insumos!$C:$G,3,FALSE)),"",VLOOKUP($B309,Insumos!$C:$G,3,FALSE))</f>
        <v>UNIDAD</v>
      </c>
      <c r="D309" s="56">
        <f>+IF(ISERROR(VLOOKUP($B309,Insumos!$C:$G,2,FALSE)),"",VLOOKUP($B309,Insumos!$C:$G,2,FALSE))</f>
        <v>10.5</v>
      </c>
      <c r="E309" s="57">
        <f>+IF(ISERROR(VLOOKUP($B309,Insumos!$C:$G,5,FALSE)),"",VLOOKUP($B309,Insumos!$C:$G,5,FALSE))</f>
        <v>1</v>
      </c>
      <c r="F309" s="55" t="str">
        <f>+IF(ISERROR(VLOOKUP($B309,Insumos!$C:$G,4,FALSE)),"",VLOOKUP($B309,Insumos!$C:$G,4,FALSE))</f>
        <v>UNIDAD</v>
      </c>
      <c r="G309" s="141">
        <v>1.0</v>
      </c>
      <c r="H309" s="56">
        <f t="shared" si="11"/>
        <v>10.5</v>
      </c>
    </row>
    <row r="310">
      <c r="A310" s="53">
        <v>7.0</v>
      </c>
      <c r="B310" s="55" t="s">
        <v>315</v>
      </c>
      <c r="C310" s="55" t="str">
        <f>+IF(ISERROR(VLOOKUP($B310,Insumos!$C:$G,3,FALSE)),"",VLOOKUP($B310,Insumos!$C:$G,3,FALSE))</f>
        <v>UNIDAD</v>
      </c>
      <c r="D310" s="56">
        <f>+IF(ISERROR(VLOOKUP($B310,Insumos!$C:$G,2,FALSE)),"",VLOOKUP($B310,Insumos!$C:$G,2,FALSE))</f>
        <v>170</v>
      </c>
      <c r="E310" s="57">
        <f>+IF(ISERROR(VLOOKUP($B310,Insumos!$C:$G,5,FALSE)),"",VLOOKUP($B310,Insumos!$C:$G,5,FALSE))</f>
        <v>1</v>
      </c>
      <c r="F310" s="55" t="str">
        <f>+IF(ISERROR(VLOOKUP($B310,Insumos!$C:$G,4,FALSE)),"",VLOOKUP($B310,Insumos!$C:$G,4,FALSE))</f>
        <v>UNIDAD</v>
      </c>
      <c r="G310" s="141">
        <v>1.0</v>
      </c>
      <c r="H310" s="56">
        <f t="shared" si="11"/>
        <v>170</v>
      </c>
    </row>
    <row r="311">
      <c r="A311" s="53">
        <v>8.0</v>
      </c>
      <c r="B311" s="55" t="s">
        <v>311</v>
      </c>
      <c r="C311" s="55" t="str">
        <f>+IF(ISERROR(VLOOKUP($B311,Insumos!$C:$G,3,FALSE)),"",VLOOKUP($B311,Insumos!$C:$G,3,FALSE))</f>
        <v>UNIDAD</v>
      </c>
      <c r="D311" s="56">
        <f>+IF(ISERROR(VLOOKUP($B311,Insumos!$C:$G,2,FALSE)),"",VLOOKUP($B311,Insumos!$C:$G,2,FALSE))</f>
        <v>75.25</v>
      </c>
      <c r="E311" s="57">
        <f>+IF(ISERROR(VLOOKUP($B311,Insumos!$C:$G,5,FALSE)),"",VLOOKUP($B311,Insumos!$C:$G,5,FALSE))</f>
        <v>1</v>
      </c>
      <c r="F311" s="55" t="str">
        <f>+IF(ISERROR(VLOOKUP($B311,Insumos!$C:$G,4,FALSE)),"",VLOOKUP($B311,Insumos!$C:$G,4,FALSE))</f>
        <v>UNIDAD</v>
      </c>
      <c r="G311" s="141">
        <v>1.0</v>
      </c>
      <c r="H311" s="56">
        <f t="shared" si="11"/>
        <v>75.25</v>
      </c>
    </row>
    <row r="312">
      <c r="A312" s="53">
        <v>9.0</v>
      </c>
      <c r="B312" s="55" t="s">
        <v>301</v>
      </c>
      <c r="C312" s="55" t="str">
        <f>+IF(ISERROR(VLOOKUP($B312,Insumos!$C:$G,3,FALSE)),"",VLOOKUP($B312,Insumos!$C:$G,3,FALSE))</f>
        <v>UNIDAD</v>
      </c>
      <c r="D312" s="56">
        <f>+IF(ISERROR(VLOOKUP($B312,Insumos!$C:$G,2,FALSE)),"",VLOOKUP($B312,Insumos!$C:$G,2,FALSE))</f>
        <v>43.7</v>
      </c>
      <c r="E312" s="57">
        <f>+IF(ISERROR(VLOOKUP($B312,Insumos!$C:$G,5,FALSE)),"",VLOOKUP($B312,Insumos!$C:$G,5,FALSE))</f>
        <v>1</v>
      </c>
      <c r="F312" s="55" t="str">
        <f>+IF(ISERROR(VLOOKUP($B312,Insumos!$C:$G,4,FALSE)),"",VLOOKUP($B312,Insumos!$C:$G,4,FALSE))</f>
        <v>UNIDAD</v>
      </c>
      <c r="G312" s="141">
        <v>1.0</v>
      </c>
      <c r="H312" s="56">
        <f t="shared" si="11"/>
        <v>43.7</v>
      </c>
    </row>
    <row r="313">
      <c r="A313" s="53">
        <v>10.0</v>
      </c>
      <c r="B313" s="55"/>
      <c r="C313" s="55" t="str">
        <f>+IF(ISERROR(VLOOKUP($B313,Insumos!$C:$G,3,FALSE)),"",VLOOKUP($B313,Insumos!$C:$G,3,FALSE))</f>
        <v/>
      </c>
      <c r="D313" s="56" t="str">
        <f>+IF(ISERROR(VLOOKUP($B313,Insumos!$C:$G,2,FALSE)),"",VLOOKUP($B313,Insumos!$C:$G,2,FALSE))</f>
        <v/>
      </c>
      <c r="E313" s="57" t="str">
        <f>+IF(ISERROR(VLOOKUP($B313,Insumos!$C:$G,5,FALSE)),"",VLOOKUP($B313,Insumos!$C:$G,5,FALSE))</f>
        <v/>
      </c>
      <c r="F313" s="55" t="str">
        <f>+IF(ISERROR(VLOOKUP($B313,Insumos!$C:$G,4,FALSE)),"",VLOOKUP($B313,Insumos!$C:$G,4,FALSE))</f>
        <v/>
      </c>
      <c r="G313" s="141"/>
      <c r="H313" s="56">
        <f t="shared" si="11"/>
        <v>0</v>
      </c>
    </row>
    <row r="314">
      <c r="A314" s="53">
        <v>11.0</v>
      </c>
      <c r="B314" s="55"/>
      <c r="C314" s="55" t="str">
        <f>+IF(ISERROR(VLOOKUP($B314,Insumos!$C:$G,3,FALSE)),"",VLOOKUP($B314,Insumos!$C:$G,3,FALSE))</f>
        <v/>
      </c>
      <c r="D314" s="56" t="str">
        <f>+IF(ISERROR(VLOOKUP($B314,Insumos!$C:$G,2,FALSE)),"",VLOOKUP($B314,Insumos!$C:$G,2,FALSE))</f>
        <v/>
      </c>
      <c r="E314" s="57" t="str">
        <f>+IF(ISERROR(VLOOKUP($B314,Insumos!$C:$G,5,FALSE)),"",VLOOKUP($B314,Insumos!$C:$G,5,FALSE))</f>
        <v/>
      </c>
      <c r="F314" s="55" t="str">
        <f>+IF(ISERROR(VLOOKUP($B314,Insumos!$C:$G,4,FALSE)),"",VLOOKUP($B314,Insumos!$C:$G,4,FALSE))</f>
        <v/>
      </c>
      <c r="G314" s="141"/>
      <c r="H314" s="56">
        <f t="shared" si="11"/>
        <v>0</v>
      </c>
    </row>
    <row r="315">
      <c r="A315" s="42"/>
      <c r="B315" s="140"/>
      <c r="C315" s="41"/>
      <c r="D315" s="44"/>
      <c r="E315" s="45"/>
      <c r="F315" s="41"/>
      <c r="G315" s="67" t="s">
        <v>566</v>
      </c>
      <c r="H315" s="68">
        <f>+SUM(H304:H314)</f>
        <v>824.05</v>
      </c>
    </row>
    <row r="316">
      <c r="A316" s="42"/>
      <c r="B316" s="140"/>
      <c r="C316" s="41"/>
      <c r="D316" s="44"/>
      <c r="E316" s="45"/>
      <c r="F316" s="41"/>
      <c r="G316" s="67" t="s">
        <v>569</v>
      </c>
      <c r="H316" s="142">
        <f>+H315/10</f>
        <v>82.405</v>
      </c>
    </row>
    <row r="317">
      <c r="A317" s="42"/>
      <c r="B317" s="140"/>
      <c r="C317" s="41"/>
      <c r="D317" s="44"/>
      <c r="E317" s="471"/>
      <c r="F317" s="41"/>
      <c r="G317" s="67" t="s">
        <v>570</v>
      </c>
      <c r="H317" s="143">
        <f>(H315+H316)*1.19</f>
        <v>1078.68145</v>
      </c>
    </row>
    <row r="318">
      <c r="A318" s="42"/>
      <c r="B318" s="140"/>
      <c r="C318" s="41"/>
      <c r="D318" s="44"/>
      <c r="E318" s="167"/>
      <c r="F318" s="41"/>
      <c r="G318" s="67" t="s">
        <v>571</v>
      </c>
      <c r="H318" s="144">
        <f>+H317/H319</f>
        <v>0.08922096361</v>
      </c>
    </row>
    <row r="319">
      <c r="A319" s="42"/>
      <c r="B319" s="140"/>
      <c r="C319" s="41"/>
      <c r="D319" s="44"/>
      <c r="E319" s="472"/>
      <c r="F319" s="41"/>
      <c r="G319" s="67" t="s">
        <v>572</v>
      </c>
      <c r="H319" s="154">
        <v>12090.0</v>
      </c>
      <c r="I319" s="159">
        <v>10990.0</v>
      </c>
    </row>
    <row r="323">
      <c r="A323" s="138" t="s">
        <v>562</v>
      </c>
      <c r="B323" s="89" t="s">
        <v>816</v>
      </c>
      <c r="C323" s="34" t="s">
        <v>484</v>
      </c>
      <c r="D323" s="35"/>
      <c r="E323" s="36"/>
      <c r="F323" s="37"/>
      <c r="G323" s="38"/>
      <c r="H323" s="35"/>
    </row>
    <row r="324">
      <c r="A324" s="42"/>
      <c r="B324" s="140"/>
      <c r="C324" s="42"/>
      <c r="D324" s="44"/>
      <c r="E324" s="45"/>
      <c r="F324" s="42"/>
      <c r="G324" s="46"/>
      <c r="H324" s="44"/>
    </row>
    <row r="325">
      <c r="A325" s="48" t="s">
        <v>476</v>
      </c>
      <c r="B325" s="48" t="s">
        <v>477</v>
      </c>
      <c r="C325" s="48" t="s">
        <v>478</v>
      </c>
      <c r="D325" s="49" t="s">
        <v>564</v>
      </c>
      <c r="E325" s="50" t="s">
        <v>10</v>
      </c>
      <c r="F325" s="48" t="s">
        <v>480</v>
      </c>
      <c r="G325" s="51" t="s">
        <v>481</v>
      </c>
      <c r="H325" s="49" t="s">
        <v>565</v>
      </c>
    </row>
    <row r="326">
      <c r="A326" s="53">
        <v>1.0</v>
      </c>
      <c r="B326" s="55" t="s">
        <v>69</v>
      </c>
      <c r="C326" s="55" t="str">
        <f>+IF(ISERROR(VLOOKUP($B326,Insumos!$C:$G,3,FALSE)),"",VLOOKUP($B326,Insumos!$C:$G,3,FALSE))</f>
        <v>GRAMOS</v>
      </c>
      <c r="D326" s="56">
        <f>+IF(ISERROR(VLOOKUP($B326,Insumos!$C:$G,2,FALSE)),"",VLOOKUP($B326,Insumos!$C:$G,2,FALSE))</f>
        <v>2777.79</v>
      </c>
      <c r="E326" s="57">
        <f>+IF(ISERROR(VLOOKUP($B326,Insumos!$C:$G,5,FALSE)),"",VLOOKUP($B326,Insumos!$C:$G,5,FALSE))</f>
        <v>5700</v>
      </c>
      <c r="F326" s="55" t="str">
        <f>+IF(ISERROR(VLOOKUP($B326,Insumos!$C:$G,4,FALSE)),"",VLOOKUP($B326,Insumos!$C:$G,4,FALSE))</f>
        <v>GRAMOS</v>
      </c>
      <c r="G326" s="141">
        <v>48.0</v>
      </c>
      <c r="H326" s="56">
        <f t="shared" ref="H326:H340" si="12">IF(ISERROR(ROUND(+D326/E326*G326,2)),0,ROUND(+D326/E326*G326,2))</f>
        <v>23.39</v>
      </c>
    </row>
    <row r="327">
      <c r="A327" s="53">
        <v>2.0</v>
      </c>
      <c r="B327" s="55" t="s">
        <v>192</v>
      </c>
      <c r="C327" s="55" t="str">
        <f>+IF(ISERROR(VLOOKUP($B327,Insumos!$C:$G,3,FALSE)),"",VLOOKUP($B327,Insumos!$C:$G,3,FALSE))</f>
        <v>MILILITROS</v>
      </c>
      <c r="D327" s="56">
        <f>+IF(ISERROR(VLOOKUP($B327,Insumos!$C:$G,2,FALSE)),"",VLOOKUP($B327,Insumos!$C:$G,2,FALSE))</f>
        <v>3782</v>
      </c>
      <c r="E327" s="57">
        <f>+IF(ISERROR(VLOOKUP($B327,Insumos!$C:$G,5,FALSE)),"",VLOOKUP($B327,Insumos!$C:$G,5,FALSE))</f>
        <v>300</v>
      </c>
      <c r="F327" s="55" t="str">
        <f>+IF(ISERROR(VLOOKUP($B327,Insumos!$C:$G,4,FALSE)),"",VLOOKUP($B327,Insumos!$C:$G,4,FALSE))</f>
        <v>MILILITROS</v>
      </c>
      <c r="G327" s="141">
        <v>10.0</v>
      </c>
      <c r="H327" s="56">
        <f t="shared" si="12"/>
        <v>126.07</v>
      </c>
    </row>
    <row r="328">
      <c r="A328" s="53">
        <v>3.0</v>
      </c>
      <c r="B328" s="55" t="s">
        <v>235</v>
      </c>
      <c r="C328" s="55" t="str">
        <f>+IF(ISERROR(VLOOKUP($B328,Insumos!$C:$G,3,FALSE)),"",VLOOKUP($B328,Insumos!$C:$G,3,FALSE))</f>
        <v>GRAMOS</v>
      </c>
      <c r="D328" s="56">
        <f>+IF(ISERROR(VLOOKUP($B328,Insumos!$C:$G,2,FALSE)),"",VLOOKUP($B328,Insumos!$C:$G,2,FALSE))</f>
        <v>13944.82759</v>
      </c>
      <c r="E328" s="57">
        <f>+IF(ISERROR(VLOOKUP($B328,Insumos!$C:$G,5,FALSE)),"",VLOOKUP($B328,Insumos!$C:$G,5,FALSE))</f>
        <v>1000</v>
      </c>
      <c r="F328" s="55" t="str">
        <f>+IF(ISERROR(VLOOKUP($B328,Insumos!$C:$G,4,FALSE)),"",VLOOKUP($B328,Insumos!$C:$G,4,FALSE))</f>
        <v>GRAMOS</v>
      </c>
      <c r="G328" s="141">
        <v>40.0</v>
      </c>
      <c r="H328" s="56">
        <f t="shared" si="12"/>
        <v>557.79</v>
      </c>
    </row>
    <row r="329">
      <c r="A329" s="53">
        <v>4.0</v>
      </c>
      <c r="B329" s="55" t="s">
        <v>193</v>
      </c>
      <c r="C329" s="55" t="str">
        <f>+IF(ISERROR(VLOOKUP($B329,Insumos!$C:$G,3,FALSE)),"",VLOOKUP($B329,Insumos!$C:$G,3,FALSE))</f>
        <v>GRAMOS</v>
      </c>
      <c r="D329" s="56">
        <f>+IF(ISERROR(VLOOKUP($B329,Insumos!$C:$G,2,FALSE)),"",VLOOKUP($B329,Insumos!$C:$G,2,FALSE))</f>
        <v>35581</v>
      </c>
      <c r="E329" s="57">
        <f>+IF(ISERROR(VLOOKUP($B329,Insumos!$C:$G,5,FALSE)),"",VLOOKUP($B329,Insumos!$C:$G,5,FALSE))</f>
        <v>1000</v>
      </c>
      <c r="F329" s="55" t="str">
        <f>+IF(ISERROR(VLOOKUP($B329,Insumos!$C:$G,4,FALSE)),"",VLOOKUP($B329,Insumos!$C:$G,4,FALSE))</f>
        <v>GRAMOS</v>
      </c>
      <c r="G329" s="141">
        <v>10.0</v>
      </c>
      <c r="H329" s="56">
        <f t="shared" si="12"/>
        <v>355.81</v>
      </c>
    </row>
    <row r="330">
      <c r="A330" s="53">
        <v>5.0</v>
      </c>
      <c r="B330" s="55" t="s">
        <v>67</v>
      </c>
      <c r="C330" s="55" t="str">
        <f>+IF(ISERROR(VLOOKUP($B330,Insumos!$C:$G,3,FALSE)),"",VLOOKUP($B330,Insumos!$C:$G,3,FALSE))</f>
        <v>GRAMOS</v>
      </c>
      <c r="D330" s="56">
        <f>+IF(ISERROR(VLOOKUP($B330,Insumos!$C:$G,2,FALSE)),"",VLOOKUP($B330,Insumos!$C:$G,2,FALSE))</f>
        <v>294.1176471</v>
      </c>
      <c r="E330" s="57">
        <f>+IF(ISERROR(VLOOKUP($B330,Insumos!$C:$G,5,FALSE)),"",VLOOKUP($B330,Insumos!$C:$G,5,FALSE))</f>
        <v>1000</v>
      </c>
      <c r="F330" s="55" t="str">
        <f>+IF(ISERROR(VLOOKUP($B330,Insumos!$C:$G,4,FALSE)),"",VLOOKUP($B330,Insumos!$C:$G,4,FALSE))</f>
        <v>GRAMOS</v>
      </c>
      <c r="G330" s="141">
        <v>1.0</v>
      </c>
      <c r="H330" s="56">
        <f t="shared" si="12"/>
        <v>0.29</v>
      </c>
    </row>
    <row r="331">
      <c r="A331" s="53">
        <v>6.0</v>
      </c>
      <c r="B331" s="55" t="s">
        <v>297</v>
      </c>
      <c r="C331" s="55" t="str">
        <f>+IF(ISERROR(VLOOKUP($B331,Insumos!$C:$G,3,FALSE)),"",VLOOKUP($B331,Insumos!$C:$G,3,FALSE))</f>
        <v>CAJA</v>
      </c>
      <c r="D331" s="56">
        <f>+IF(ISERROR(VLOOKUP($B331,Insumos!$C:$G,2,FALSE)),"",VLOOKUP($B331,Insumos!$C:$G,2,FALSE))</f>
        <v>110</v>
      </c>
      <c r="E331" s="57">
        <f>+IF(ISERROR(VLOOKUP($B331,Insumos!$C:$G,5,FALSE)),"",VLOOKUP($B331,Insumos!$C:$G,5,FALSE))</f>
        <v>1</v>
      </c>
      <c r="F331" s="55" t="str">
        <f>+IF(ISERROR(VLOOKUP($B331,Insumos!$C:$G,4,FALSE)),"",VLOOKUP($B331,Insumos!$C:$G,4,FALSE))</f>
        <v>CAJA</v>
      </c>
      <c r="G331" s="141">
        <v>1.0</v>
      </c>
      <c r="H331" s="56">
        <f t="shared" si="12"/>
        <v>110</v>
      </c>
    </row>
    <row r="332">
      <c r="A332" s="53">
        <v>7.0</v>
      </c>
      <c r="B332" s="55" t="s">
        <v>314</v>
      </c>
      <c r="C332" s="55" t="str">
        <f>+IF(ISERROR(VLOOKUP($B332,Insumos!$C:$G,3,FALSE)),"",VLOOKUP($B332,Insumos!$C:$G,3,FALSE))</f>
        <v>UNIDAD</v>
      </c>
      <c r="D332" s="56">
        <f>+IF(ISERROR(VLOOKUP($B332,Insumos!$C:$G,2,FALSE)),"",VLOOKUP($B332,Insumos!$C:$G,2,FALSE))</f>
        <v>10.5</v>
      </c>
      <c r="E332" s="57">
        <f>+IF(ISERROR(VLOOKUP($B332,Insumos!$C:$G,5,FALSE)),"",VLOOKUP($B332,Insumos!$C:$G,5,FALSE))</f>
        <v>1</v>
      </c>
      <c r="F332" s="55" t="str">
        <f>+IF(ISERROR(VLOOKUP($B332,Insumos!$C:$G,4,FALSE)),"",VLOOKUP($B332,Insumos!$C:$G,4,FALSE))</f>
        <v>UNIDAD</v>
      </c>
      <c r="G332" s="141">
        <v>1.0</v>
      </c>
      <c r="H332" s="56">
        <f t="shared" si="12"/>
        <v>10.5</v>
      </c>
    </row>
    <row r="333">
      <c r="A333" s="53">
        <v>8.0</v>
      </c>
      <c r="B333" s="55" t="s">
        <v>315</v>
      </c>
      <c r="C333" s="55" t="str">
        <f>+IF(ISERROR(VLOOKUP($B333,Insumos!$C:$G,3,FALSE)),"",VLOOKUP($B333,Insumos!$C:$G,3,FALSE))</f>
        <v>UNIDAD</v>
      </c>
      <c r="D333" s="56">
        <f>+IF(ISERROR(VLOOKUP($B333,Insumos!$C:$G,2,FALSE)),"",VLOOKUP($B333,Insumos!$C:$G,2,FALSE))</f>
        <v>170</v>
      </c>
      <c r="E333" s="57">
        <f>+IF(ISERROR(VLOOKUP($B333,Insumos!$C:$G,5,FALSE)),"",VLOOKUP($B333,Insumos!$C:$G,5,FALSE))</f>
        <v>1</v>
      </c>
      <c r="F333" s="55" t="str">
        <f>+IF(ISERROR(VLOOKUP($B333,Insumos!$C:$G,4,FALSE)),"",VLOOKUP($B333,Insumos!$C:$G,4,FALSE))</f>
        <v>UNIDAD</v>
      </c>
      <c r="G333" s="141">
        <v>1.0</v>
      </c>
      <c r="H333" s="56">
        <f t="shared" si="12"/>
        <v>170</v>
      </c>
    </row>
    <row r="334">
      <c r="A334" s="53">
        <v>9.0</v>
      </c>
      <c r="B334" s="55" t="s">
        <v>311</v>
      </c>
      <c r="C334" s="55" t="str">
        <f>+IF(ISERROR(VLOOKUP($B334,Insumos!$C:$G,3,FALSE)),"",VLOOKUP($B334,Insumos!$C:$G,3,FALSE))</f>
        <v>UNIDAD</v>
      </c>
      <c r="D334" s="56">
        <f>+IF(ISERROR(VLOOKUP($B334,Insumos!$C:$G,2,FALSE)),"",VLOOKUP($B334,Insumos!$C:$G,2,FALSE))</f>
        <v>75.25</v>
      </c>
      <c r="E334" s="57">
        <f>+IF(ISERROR(VLOOKUP($B334,Insumos!$C:$G,5,FALSE)),"",VLOOKUP($B334,Insumos!$C:$G,5,FALSE))</f>
        <v>1</v>
      </c>
      <c r="F334" s="55" t="str">
        <f>+IF(ISERROR(VLOOKUP($B334,Insumos!$C:$G,4,FALSE)),"",VLOOKUP($B334,Insumos!$C:$G,4,FALSE))</f>
        <v>UNIDAD</v>
      </c>
      <c r="G334" s="141">
        <v>1.0</v>
      </c>
      <c r="H334" s="56">
        <f t="shared" si="12"/>
        <v>75.25</v>
      </c>
    </row>
    <row r="335">
      <c r="A335" s="53">
        <v>10.0</v>
      </c>
      <c r="B335" s="55"/>
      <c r="C335" s="55" t="str">
        <f>+IF(ISERROR(VLOOKUP($B335,Insumos!$C:$G,3,FALSE)),"",VLOOKUP($B335,Insumos!$C:$G,3,FALSE))</f>
        <v/>
      </c>
      <c r="D335" s="56" t="str">
        <f>+IF(ISERROR(VLOOKUP($B335,Insumos!$C:$G,2,FALSE)),"",VLOOKUP($B335,Insumos!$C:$G,2,FALSE))</f>
        <v/>
      </c>
      <c r="E335" s="57" t="str">
        <f>+IF(ISERROR(VLOOKUP($B335,Insumos!$C:$G,5,FALSE)),"",VLOOKUP($B335,Insumos!$C:$G,5,FALSE))</f>
        <v/>
      </c>
      <c r="F335" s="55" t="str">
        <f>+IF(ISERROR(VLOOKUP($B335,Insumos!$C:$G,4,FALSE)),"",VLOOKUP($B335,Insumos!$C:$G,4,FALSE))</f>
        <v/>
      </c>
      <c r="G335" s="141"/>
      <c r="H335" s="56">
        <f t="shared" si="12"/>
        <v>0</v>
      </c>
    </row>
    <row r="336">
      <c r="A336" s="53">
        <v>11.0</v>
      </c>
      <c r="B336" s="55"/>
      <c r="C336" s="55" t="str">
        <f>+IF(ISERROR(VLOOKUP($B336,Insumos!$C:$G,3,FALSE)),"",VLOOKUP($B336,Insumos!$C:$G,3,FALSE))</f>
        <v/>
      </c>
      <c r="D336" s="56" t="str">
        <f>+IF(ISERROR(VLOOKUP($B336,Insumos!$C:$G,2,FALSE)),"",VLOOKUP($B336,Insumos!$C:$G,2,FALSE))</f>
        <v/>
      </c>
      <c r="E336" s="57" t="str">
        <f>+IF(ISERROR(VLOOKUP($B336,Insumos!$C:$G,5,FALSE)),"",VLOOKUP($B336,Insumos!$C:$G,5,FALSE))</f>
        <v/>
      </c>
      <c r="F336" s="55" t="str">
        <f>+IF(ISERROR(VLOOKUP($B336,Insumos!$C:$G,4,FALSE)),"",VLOOKUP($B336,Insumos!$C:$G,4,FALSE))</f>
        <v/>
      </c>
      <c r="G336" s="141"/>
      <c r="H336" s="56">
        <f t="shared" si="12"/>
        <v>0</v>
      </c>
    </row>
    <row r="337">
      <c r="A337" s="53">
        <v>12.0</v>
      </c>
      <c r="B337" s="55"/>
      <c r="C337" s="55" t="str">
        <f>+IF(ISERROR(VLOOKUP($B337,Insumos!$C:$G,3,FALSE)),"",VLOOKUP($B337,Insumos!$C:$G,3,FALSE))</f>
        <v/>
      </c>
      <c r="D337" s="56" t="str">
        <f>+IF(ISERROR(VLOOKUP($B337,Insumos!$C:$G,2,FALSE)),"",VLOOKUP($B337,Insumos!$C:$G,2,FALSE))</f>
        <v/>
      </c>
      <c r="E337" s="57" t="str">
        <f>+IF(ISERROR(VLOOKUP($B337,Insumos!$C:$G,5,FALSE)),"",VLOOKUP($B337,Insumos!$C:$G,5,FALSE))</f>
        <v/>
      </c>
      <c r="F337" s="55" t="str">
        <f>+IF(ISERROR(VLOOKUP($B337,Insumos!$C:$G,4,FALSE)),"",VLOOKUP($B337,Insumos!$C:$G,4,FALSE))</f>
        <v/>
      </c>
      <c r="G337" s="141"/>
      <c r="H337" s="56">
        <f t="shared" si="12"/>
        <v>0</v>
      </c>
    </row>
    <row r="338">
      <c r="A338" s="53">
        <v>13.0</v>
      </c>
      <c r="B338" s="55"/>
      <c r="C338" s="55" t="str">
        <f>+IF(ISERROR(VLOOKUP($B338,Insumos!$C:$G,3,FALSE)),"",VLOOKUP($B338,Insumos!$C:$G,3,FALSE))</f>
        <v/>
      </c>
      <c r="D338" s="56" t="str">
        <f>+IF(ISERROR(VLOOKUP($B338,Insumos!$C:$G,2,FALSE)),"",VLOOKUP($B338,Insumos!$C:$G,2,FALSE))</f>
        <v/>
      </c>
      <c r="E338" s="57" t="str">
        <f>+IF(ISERROR(VLOOKUP($B338,Insumos!$C:$G,5,FALSE)),"",VLOOKUP($B338,Insumos!$C:$G,5,FALSE))</f>
        <v/>
      </c>
      <c r="F338" s="55" t="str">
        <f>+IF(ISERROR(VLOOKUP($B338,Insumos!$C:$G,4,FALSE)),"",VLOOKUP($B338,Insumos!$C:$G,4,FALSE))</f>
        <v/>
      </c>
      <c r="G338" s="141"/>
      <c r="H338" s="56">
        <f t="shared" si="12"/>
        <v>0</v>
      </c>
    </row>
    <row r="339">
      <c r="A339" s="53">
        <v>14.0</v>
      </c>
      <c r="B339" s="55"/>
      <c r="C339" s="55" t="str">
        <f>+IF(ISERROR(VLOOKUP($B339,Insumos!$C:$G,3,FALSE)),"",VLOOKUP($B339,Insumos!$C:$G,3,FALSE))</f>
        <v/>
      </c>
      <c r="D339" s="56" t="str">
        <f>+IF(ISERROR(VLOOKUP($B339,Insumos!$C:$G,2,FALSE)),"",VLOOKUP($B339,Insumos!$C:$G,2,FALSE))</f>
        <v/>
      </c>
      <c r="E339" s="57" t="str">
        <f>+IF(ISERROR(VLOOKUP($B339,Insumos!$C:$G,5,FALSE)),"",VLOOKUP($B339,Insumos!$C:$G,5,FALSE))</f>
        <v/>
      </c>
      <c r="F339" s="55" t="str">
        <f>+IF(ISERROR(VLOOKUP($B339,Insumos!$C:$G,4,FALSE)),"",VLOOKUP($B339,Insumos!$C:$G,4,FALSE))</f>
        <v/>
      </c>
      <c r="G339" s="141"/>
      <c r="H339" s="56">
        <f t="shared" si="12"/>
        <v>0</v>
      </c>
    </row>
    <row r="340">
      <c r="A340" s="53">
        <v>15.0</v>
      </c>
      <c r="B340" s="55"/>
      <c r="C340" s="55" t="str">
        <f>+IF(ISERROR(VLOOKUP($B340,Insumos!$C:$G,3,FALSE)),"",VLOOKUP($B340,Insumos!$C:$G,3,FALSE))</f>
        <v/>
      </c>
      <c r="D340" s="56" t="str">
        <f>+IF(ISERROR(VLOOKUP($B340,Insumos!$C:$G,2,FALSE)),"",VLOOKUP($B340,Insumos!$C:$G,2,FALSE))</f>
        <v/>
      </c>
      <c r="E340" s="57" t="str">
        <f>+IF(ISERROR(VLOOKUP($B340,Insumos!$C:$G,5,FALSE)),"",VLOOKUP($B340,Insumos!$C:$G,5,FALSE))</f>
        <v/>
      </c>
      <c r="F340" s="55" t="str">
        <f>+IF(ISERROR(VLOOKUP($B340,Insumos!$C:$G,4,FALSE)),"",VLOOKUP($B340,Insumos!$C:$G,4,FALSE))</f>
        <v/>
      </c>
      <c r="G340" s="141"/>
      <c r="H340" s="56">
        <f t="shared" si="12"/>
        <v>0</v>
      </c>
    </row>
    <row r="341">
      <c r="A341" s="42"/>
      <c r="B341" s="140"/>
      <c r="C341" s="41"/>
      <c r="D341" s="44"/>
      <c r="E341" s="45"/>
      <c r="F341" s="41"/>
      <c r="G341" s="67" t="s">
        <v>566</v>
      </c>
      <c r="H341" s="68">
        <f>+SUM(H326:H340)</f>
        <v>1429.1</v>
      </c>
    </row>
    <row r="342">
      <c r="A342" s="42"/>
      <c r="B342" s="140"/>
      <c r="C342" s="41"/>
      <c r="D342" s="44"/>
      <c r="E342" s="45"/>
      <c r="F342" s="41"/>
      <c r="G342" s="67" t="s">
        <v>569</v>
      </c>
      <c r="H342" s="142">
        <f>+H341/10</f>
        <v>142.91</v>
      </c>
    </row>
    <row r="343">
      <c r="A343" s="42"/>
      <c r="B343" s="140"/>
      <c r="C343" s="41"/>
      <c r="D343" s="44"/>
      <c r="E343" s="471"/>
      <c r="F343" s="41"/>
      <c r="G343" s="67" t="s">
        <v>570</v>
      </c>
      <c r="H343" s="143">
        <f>(H341+H342)*1.19</f>
        <v>1870.6919</v>
      </c>
    </row>
    <row r="344">
      <c r="A344" s="42"/>
      <c r="B344" s="140"/>
      <c r="C344" s="41"/>
      <c r="D344" s="44"/>
      <c r="E344" s="167"/>
      <c r="F344" s="41"/>
      <c r="G344" s="67" t="s">
        <v>571</v>
      </c>
      <c r="H344" s="144">
        <f>+H343/H345</f>
        <v>0.1547305128</v>
      </c>
    </row>
    <row r="345">
      <c r="A345" s="42"/>
      <c r="B345" s="140"/>
      <c r="C345" s="41"/>
      <c r="D345" s="44"/>
      <c r="E345" s="472"/>
      <c r="F345" s="41"/>
      <c r="G345" s="67" t="s">
        <v>572</v>
      </c>
      <c r="H345" s="154">
        <v>12090.0</v>
      </c>
      <c r="I345" s="232">
        <v>10990.0</v>
      </c>
    </row>
    <row r="349">
      <c r="A349" s="138" t="s">
        <v>562</v>
      </c>
      <c r="B349" s="89" t="s">
        <v>648</v>
      </c>
      <c r="C349" s="34"/>
      <c r="D349" s="35"/>
      <c r="E349" s="36"/>
      <c r="F349" s="37"/>
      <c r="G349" s="38"/>
      <c r="H349" s="35"/>
    </row>
    <row r="350">
      <c r="A350" s="42"/>
      <c r="B350" s="140"/>
      <c r="C350" s="42"/>
      <c r="D350" s="44"/>
      <c r="E350" s="45"/>
      <c r="F350" s="42"/>
      <c r="G350" s="46"/>
      <c r="H350" s="44"/>
    </row>
    <row r="351">
      <c r="A351" s="48" t="s">
        <v>476</v>
      </c>
      <c r="B351" s="48" t="s">
        <v>477</v>
      </c>
      <c r="C351" s="48" t="s">
        <v>478</v>
      </c>
      <c r="D351" s="49" t="s">
        <v>564</v>
      </c>
      <c r="E351" s="50" t="s">
        <v>10</v>
      </c>
      <c r="F351" s="48" t="s">
        <v>480</v>
      </c>
      <c r="G351" s="51" t="s">
        <v>481</v>
      </c>
      <c r="H351" s="49" t="s">
        <v>565</v>
      </c>
    </row>
    <row r="352">
      <c r="A352" s="53">
        <v>1.0</v>
      </c>
      <c r="B352" s="55" t="s">
        <v>69</v>
      </c>
      <c r="C352" s="55" t="str">
        <f>+IF(ISERROR(VLOOKUP($B352,Insumos!$C:$G,3,FALSE)),"",VLOOKUP($B352,Insumos!$C:$G,3,FALSE))</f>
        <v>GRAMOS</v>
      </c>
      <c r="D352" s="56">
        <f>+IF(ISERROR(VLOOKUP($B352,Insumos!$C:$G,2,FALSE)),"",VLOOKUP($B352,Insumos!$C:$G,2,FALSE))</f>
        <v>2777.79</v>
      </c>
      <c r="E352" s="57">
        <f>+IF(ISERROR(VLOOKUP($B352,Insumos!$C:$G,5,FALSE)),"",VLOOKUP($B352,Insumos!$C:$G,5,FALSE))</f>
        <v>5700</v>
      </c>
      <c r="F352" s="55" t="str">
        <f>+IF(ISERROR(VLOOKUP($B352,Insumos!$C:$G,4,FALSE)),"",VLOOKUP($B352,Insumos!$C:$G,4,FALSE))</f>
        <v>GRAMOS</v>
      </c>
      <c r="G352" s="141">
        <v>110.0</v>
      </c>
      <c r="H352" s="56">
        <f t="shared" ref="H352:H371" si="13">IF(ISERROR(ROUND(+D352/E352*G352,2)),0,ROUND(+D352/E352*G352,2))</f>
        <v>53.61</v>
      </c>
    </row>
    <row r="353">
      <c r="A353" s="53">
        <v>2.0</v>
      </c>
      <c r="B353" s="55" t="s">
        <v>52</v>
      </c>
      <c r="C353" s="55" t="str">
        <f>+IF(ISERROR(VLOOKUP($B353,Insumos!$C:$G,3,FALSE)),"",VLOOKUP($B353,Insumos!$C:$G,3,FALSE))</f>
        <v>UNIDAD</v>
      </c>
      <c r="D353" s="56">
        <f>+IF(ISERROR(VLOOKUP($B353,Insumos!$C:$G,2,FALSE)),"",VLOOKUP($B353,Insumos!$C:$G,2,FALSE))</f>
        <v>5000</v>
      </c>
      <c r="E353" s="57">
        <f>+IF(ISERROR(VLOOKUP($B353,Insumos!$C:$G,5,FALSE)),"",VLOOKUP($B353,Insumos!$C:$G,5,FALSE))</f>
        <v>100</v>
      </c>
      <c r="F353" s="55" t="str">
        <f>+IF(ISERROR(VLOOKUP($B353,Insumos!$C:$G,4,FALSE)),"",VLOOKUP($B353,Insumos!$C:$G,4,FALSE))</f>
        <v>UNIDAD</v>
      </c>
      <c r="G353" s="141">
        <v>0.5</v>
      </c>
      <c r="H353" s="56">
        <f t="shared" si="13"/>
        <v>25</v>
      </c>
    </row>
    <row r="354">
      <c r="A354" s="53">
        <v>3.0</v>
      </c>
      <c r="B354" s="55" t="s">
        <v>235</v>
      </c>
      <c r="C354" s="55" t="str">
        <f>+IF(ISERROR(VLOOKUP($B354,Insumos!$C:$G,3,FALSE)),"",VLOOKUP($B354,Insumos!$C:$G,3,FALSE))</f>
        <v>GRAMOS</v>
      </c>
      <c r="D354" s="56">
        <f>+IF(ISERROR(VLOOKUP($B354,Insumos!$C:$G,2,FALSE)),"",VLOOKUP($B354,Insumos!$C:$G,2,FALSE))</f>
        <v>13944.82759</v>
      </c>
      <c r="E354" s="57">
        <f>+IF(ISERROR(VLOOKUP($B354,Insumos!$C:$G,5,FALSE)),"",VLOOKUP($B354,Insumos!$C:$G,5,FALSE))</f>
        <v>1000</v>
      </c>
      <c r="F354" s="55" t="str">
        <f>+IF(ISERROR(VLOOKUP($B354,Insumos!$C:$G,4,FALSE)),"",VLOOKUP($B354,Insumos!$C:$G,4,FALSE))</f>
        <v>GRAMOS</v>
      </c>
      <c r="G354" s="141">
        <v>40.0</v>
      </c>
      <c r="H354" s="56">
        <f t="shared" si="13"/>
        <v>557.79</v>
      </c>
    </row>
    <row r="355">
      <c r="A355" s="53">
        <v>4.0</v>
      </c>
      <c r="B355" s="55" t="s">
        <v>234</v>
      </c>
      <c r="C355" s="55" t="str">
        <f>+IF(ISERROR(VLOOKUP($B355,Insumos!$C:$G,3,FALSE)),"",VLOOKUP($B355,Insumos!$C:$G,3,FALSE))</f>
        <v>GRAMOS</v>
      </c>
      <c r="D355" s="56">
        <f>+IF(ISERROR(VLOOKUP($B355,Insumos!$C:$G,2,FALSE)),"",VLOOKUP($B355,Insumos!$C:$G,2,FALSE))</f>
        <v>878.8888889</v>
      </c>
      <c r="E355" s="57">
        <f>+IF(ISERROR(VLOOKUP($B355,Insumos!$C:$G,5,FALSE)),"",VLOOKUP($B355,Insumos!$C:$G,5,FALSE))</f>
        <v>1000</v>
      </c>
      <c r="F355" s="55" t="str">
        <f>+IF(ISERROR(VLOOKUP($B355,Insumos!$C:$G,4,FALSE)),"",VLOOKUP($B355,Insumos!$C:$G,4,FALSE))</f>
        <v>GRAMOS</v>
      </c>
      <c r="G355" s="141">
        <v>45.0</v>
      </c>
      <c r="H355" s="56">
        <f t="shared" si="13"/>
        <v>39.55</v>
      </c>
    </row>
    <row r="356">
      <c r="A356" s="53">
        <v>5.0</v>
      </c>
      <c r="B356" s="55" t="s">
        <v>192</v>
      </c>
      <c r="C356" s="55" t="str">
        <f>+IF(ISERROR(VLOOKUP($B356,Insumos!$C:$G,3,FALSE)),"",VLOOKUP($B356,Insumos!$C:$G,3,FALSE))</f>
        <v>MILILITROS</v>
      </c>
      <c r="D356" s="56">
        <f>+IF(ISERROR(VLOOKUP($B356,Insumos!$C:$G,2,FALSE)),"",VLOOKUP($B356,Insumos!$C:$G,2,FALSE))</f>
        <v>3782</v>
      </c>
      <c r="E356" s="57">
        <f>+IF(ISERROR(VLOOKUP($B356,Insumos!$C:$G,5,FALSE)),"",VLOOKUP($B356,Insumos!$C:$G,5,FALSE))</f>
        <v>300</v>
      </c>
      <c r="F356" s="55" t="str">
        <f>+IF(ISERROR(VLOOKUP($B356,Insumos!$C:$G,4,FALSE)),"",VLOOKUP($B356,Insumos!$C:$G,4,FALSE))</f>
        <v>MILILITROS</v>
      </c>
      <c r="G356" s="141">
        <v>10.0</v>
      </c>
      <c r="H356" s="56">
        <f t="shared" si="13"/>
        <v>126.07</v>
      </c>
    </row>
    <row r="357">
      <c r="A357" s="53">
        <v>6.0</v>
      </c>
      <c r="B357" s="55" t="s">
        <v>129</v>
      </c>
      <c r="C357" s="55" t="str">
        <f>+IF(ISERROR(VLOOKUP($B357,Insumos!$C:$G,3,FALSE)),"",VLOOKUP($B357,Insumos!$C:$G,3,FALSE))</f>
        <v>GRAMOS</v>
      </c>
      <c r="D357" s="56">
        <f>+IF(ISERROR(VLOOKUP($B357,Insumos!$C:$G,2,FALSE)),"",VLOOKUP($B357,Insumos!$C:$G,2,FALSE))</f>
        <v>13944.82759</v>
      </c>
      <c r="E357" s="57">
        <f>+IF(ISERROR(VLOOKUP($B357,Insumos!$C:$G,5,FALSE)),"",VLOOKUP($B357,Insumos!$C:$G,5,FALSE))</f>
        <v>1000</v>
      </c>
      <c r="F357" s="55" t="str">
        <f>+IF(ISERROR(VLOOKUP($B357,Insumos!$C:$G,4,FALSE)),"",VLOOKUP($B357,Insumos!$C:$G,4,FALSE))</f>
        <v>GRAMOS</v>
      </c>
      <c r="G357" s="141">
        <v>45.0</v>
      </c>
      <c r="H357" s="56">
        <f t="shared" si="13"/>
        <v>627.52</v>
      </c>
    </row>
    <row r="358">
      <c r="A358" s="53">
        <v>7.0</v>
      </c>
      <c r="B358" s="55" t="s">
        <v>87</v>
      </c>
      <c r="C358" s="55" t="str">
        <f>+IF(ISERROR(VLOOKUP($B358,Insumos!$C:$G,3,FALSE)),"",VLOOKUP($B358,Insumos!$C:$G,3,FALSE))</f>
        <v>GRAMOS</v>
      </c>
      <c r="D358" s="56">
        <f>+IF(ISERROR(VLOOKUP($B358,Insumos!$C:$G,2,FALSE)),"",VLOOKUP($B358,Insumos!$C:$G,2,FALSE))</f>
        <v>3795</v>
      </c>
      <c r="E358" s="57">
        <f>+IF(ISERROR(VLOOKUP($B358,Insumos!$C:$G,5,FALSE)),"",VLOOKUP($B358,Insumos!$C:$G,5,FALSE))</f>
        <v>500</v>
      </c>
      <c r="F358" s="55" t="str">
        <f>+IF(ISERROR(VLOOKUP($B358,Insumos!$C:$G,4,FALSE)),"",VLOOKUP($B358,Insumos!$C:$G,4,FALSE))</f>
        <v>GRAMOS</v>
      </c>
      <c r="G358" s="141">
        <v>5.0</v>
      </c>
      <c r="H358" s="56">
        <f t="shared" si="13"/>
        <v>37.95</v>
      </c>
    </row>
    <row r="359">
      <c r="A359" s="53">
        <v>8.0</v>
      </c>
      <c r="B359" s="55" t="s">
        <v>324</v>
      </c>
      <c r="C359" s="55" t="str">
        <f>+IF(ISERROR(VLOOKUP($B359,Insumos!$C:$G,3,FALSE)),"",VLOOKUP($B359,Insumos!$C:$G,3,FALSE))</f>
        <v>GRAMOS</v>
      </c>
      <c r="D359" s="56">
        <f>+IF(ISERROR(VLOOKUP($B359,Insumos!$C:$G,2,FALSE)),"",VLOOKUP($B359,Insumos!$C:$G,2,FALSE))</f>
        <v>1134.5</v>
      </c>
      <c r="E359" s="57">
        <f>+IF(ISERROR(VLOOKUP($B359,Insumos!$C:$G,5,FALSE)),"",VLOOKUP($B359,Insumos!$C:$G,5,FALSE))</f>
        <v>1000</v>
      </c>
      <c r="F359" s="55" t="str">
        <f>+IF(ISERROR(VLOOKUP($B359,Insumos!$C:$G,4,FALSE)),"",VLOOKUP($B359,Insumos!$C:$G,4,FALSE))</f>
        <v>GRAMOS</v>
      </c>
      <c r="G359" s="141">
        <v>5.0</v>
      </c>
      <c r="H359" s="56">
        <f t="shared" si="13"/>
        <v>5.67</v>
      </c>
    </row>
    <row r="360">
      <c r="A360" s="53">
        <v>9.0</v>
      </c>
      <c r="B360" s="55" t="s">
        <v>297</v>
      </c>
      <c r="C360" s="55" t="str">
        <f>+IF(ISERROR(VLOOKUP($B360,Insumos!$C:$G,3,FALSE)),"",VLOOKUP($B360,Insumos!$C:$G,3,FALSE))</f>
        <v>CAJA</v>
      </c>
      <c r="D360" s="56">
        <f>+IF(ISERROR(VLOOKUP($B360,Insumos!$C:$G,2,FALSE)),"",VLOOKUP($B360,Insumos!$C:$G,2,FALSE))</f>
        <v>110</v>
      </c>
      <c r="E360" s="57">
        <f>+IF(ISERROR(VLOOKUP($B360,Insumos!$C:$G,5,FALSE)),"",VLOOKUP($B360,Insumos!$C:$G,5,FALSE))</f>
        <v>1</v>
      </c>
      <c r="F360" s="55" t="str">
        <f>+IF(ISERROR(VLOOKUP($B360,Insumos!$C:$G,4,FALSE)),"",VLOOKUP($B360,Insumos!$C:$G,4,FALSE))</f>
        <v>CAJA</v>
      </c>
      <c r="G360" s="141">
        <v>1.0</v>
      </c>
      <c r="H360" s="56">
        <f t="shared" si="13"/>
        <v>110</v>
      </c>
    </row>
    <row r="361">
      <c r="A361" s="53">
        <v>10.0</v>
      </c>
      <c r="B361" s="55" t="s">
        <v>314</v>
      </c>
      <c r="C361" s="55" t="str">
        <f>+IF(ISERROR(VLOOKUP($B361,Insumos!$C:$G,3,FALSE)),"",VLOOKUP($B361,Insumos!$C:$G,3,FALSE))</f>
        <v>UNIDAD</v>
      </c>
      <c r="D361" s="56">
        <f>+IF(ISERROR(VLOOKUP($B361,Insumos!$C:$G,2,FALSE)),"",VLOOKUP($B361,Insumos!$C:$G,2,FALSE))</f>
        <v>10.5</v>
      </c>
      <c r="E361" s="57">
        <f>+IF(ISERROR(VLOOKUP($B361,Insumos!$C:$G,5,FALSE)),"",VLOOKUP($B361,Insumos!$C:$G,5,FALSE))</f>
        <v>1</v>
      </c>
      <c r="F361" s="55" t="str">
        <f>+IF(ISERROR(VLOOKUP($B361,Insumos!$C:$G,4,FALSE)),"",VLOOKUP($B361,Insumos!$C:$G,4,FALSE))</f>
        <v>UNIDAD</v>
      </c>
      <c r="G361" s="141">
        <v>1.0</v>
      </c>
      <c r="H361" s="56">
        <f t="shared" si="13"/>
        <v>10.5</v>
      </c>
    </row>
    <row r="362">
      <c r="A362" s="53">
        <v>11.0</v>
      </c>
      <c r="B362" s="55" t="s">
        <v>156</v>
      </c>
      <c r="C362" s="55" t="str">
        <f>+IF(ISERROR(VLOOKUP($B362,Insumos!$C:$G,3,FALSE)),"",VLOOKUP($B362,Insumos!$C:$G,3,FALSE))</f>
        <v>GRAMOS</v>
      </c>
      <c r="D362" s="56">
        <f>+IF(ISERROR(VLOOKUP($B362,Insumos!$C:$G,2,FALSE)),"",VLOOKUP($B362,Insumos!$C:$G,2,FALSE))</f>
        <v>909</v>
      </c>
      <c r="E362" s="57">
        <f>+IF(ISERROR(VLOOKUP($B362,Insumos!$C:$G,5,FALSE)),"",VLOOKUP($B362,Insumos!$C:$G,5,FALSE))</f>
        <v>1000</v>
      </c>
      <c r="F362" s="55" t="str">
        <f>+IF(ISERROR(VLOOKUP($B362,Insumos!$C:$G,4,FALSE)),"",VLOOKUP($B362,Insumos!$C:$G,4,FALSE))</f>
        <v>GRAMOS</v>
      </c>
      <c r="G362" s="141">
        <v>8.0</v>
      </c>
      <c r="H362" s="56">
        <f t="shared" si="13"/>
        <v>7.27</v>
      </c>
    </row>
    <row r="363">
      <c r="A363" s="53">
        <v>12.0</v>
      </c>
      <c r="B363" s="55" t="s">
        <v>313</v>
      </c>
      <c r="C363" s="55" t="str">
        <f>+IF(ISERROR(VLOOKUP($B363,Insumos!$C:$G,3,FALSE)),"",VLOOKUP($B363,Insumos!$C:$G,3,FALSE))</f>
        <v>GRAMOS</v>
      </c>
      <c r="D363" s="56">
        <f>+IF(ISERROR(VLOOKUP($B363,Insumos!$C:$G,2,FALSE)),"",VLOOKUP($B363,Insumos!$C:$G,2,FALSE))</f>
        <v>6750</v>
      </c>
      <c r="E363" s="57">
        <f>+IF(ISERROR(VLOOKUP($B363,Insumos!$C:$G,5,FALSE)),"",VLOOKUP($B363,Insumos!$C:$G,5,FALSE))</f>
        <v>1000</v>
      </c>
      <c r="F363" s="55" t="str">
        <f>+IF(ISERROR(VLOOKUP($B363,Insumos!$C:$G,4,FALSE)),"",VLOOKUP($B363,Insumos!$C:$G,4,FALSE))</f>
        <v>GRAMOS</v>
      </c>
      <c r="G363" s="141">
        <v>8.0</v>
      </c>
      <c r="H363" s="56">
        <f t="shared" si="13"/>
        <v>54</v>
      </c>
    </row>
    <row r="364">
      <c r="A364" s="53">
        <v>13.0</v>
      </c>
      <c r="B364" s="55" t="s">
        <v>311</v>
      </c>
      <c r="C364" s="55" t="str">
        <f>+IF(ISERROR(VLOOKUP($B364,Insumos!$C:$G,3,FALSE)),"",VLOOKUP($B364,Insumos!$C:$G,3,FALSE))</f>
        <v>UNIDAD</v>
      </c>
      <c r="D364" s="56">
        <f>+IF(ISERROR(VLOOKUP($B364,Insumos!$C:$G,2,FALSE)),"",VLOOKUP($B364,Insumos!$C:$G,2,FALSE))</f>
        <v>75.25</v>
      </c>
      <c r="E364" s="57">
        <f>+IF(ISERROR(VLOOKUP($B364,Insumos!$C:$G,5,FALSE)),"",VLOOKUP($B364,Insumos!$C:$G,5,FALSE))</f>
        <v>1</v>
      </c>
      <c r="F364" s="55" t="str">
        <f>+IF(ISERROR(VLOOKUP($B364,Insumos!$C:$G,4,FALSE)),"",VLOOKUP($B364,Insumos!$C:$G,4,FALSE))</f>
        <v>UNIDAD</v>
      </c>
      <c r="G364" s="141">
        <v>1.0</v>
      </c>
      <c r="H364" s="56">
        <f t="shared" si="13"/>
        <v>75.25</v>
      </c>
    </row>
    <row r="365">
      <c r="A365" s="53">
        <v>14.0</v>
      </c>
      <c r="B365" s="55" t="s">
        <v>312</v>
      </c>
      <c r="C365" s="55" t="str">
        <f>+IF(ISERROR(VLOOKUP($B365,Insumos!$C:$G,3,FALSE)),"",VLOOKUP($B365,Insumos!$C:$G,3,FALSE))</f>
        <v>UNIDAD</v>
      </c>
      <c r="D365" s="56">
        <f>+IF(ISERROR(VLOOKUP($B365,Insumos!$C:$G,2,FALSE)),"",VLOOKUP($B365,Insumos!$C:$G,2,FALSE))</f>
        <v>90.25</v>
      </c>
      <c r="E365" s="57">
        <f>+IF(ISERROR(VLOOKUP($B365,Insumos!$C:$G,5,FALSE)),"",VLOOKUP($B365,Insumos!$C:$G,5,FALSE))</f>
        <v>1</v>
      </c>
      <c r="F365" s="55" t="str">
        <f>+IF(ISERROR(VLOOKUP($B365,Insumos!$C:$G,4,FALSE)),"",VLOOKUP($B365,Insumos!$C:$G,4,FALSE))</f>
        <v>UNIDAD</v>
      </c>
      <c r="G365" s="141">
        <v>1.0</v>
      </c>
      <c r="H365" s="56">
        <f t="shared" si="13"/>
        <v>90.25</v>
      </c>
    </row>
    <row r="366">
      <c r="A366" s="53">
        <v>15.0</v>
      </c>
      <c r="B366" s="55" t="s">
        <v>303</v>
      </c>
      <c r="C366" s="55" t="str">
        <f>+IF(ISERROR(VLOOKUP($B366,Insumos!$C:$G,3,FALSE)),"",VLOOKUP($B366,Insumos!$C:$G,3,FALSE))</f>
        <v>UNIDAD</v>
      </c>
      <c r="D366" s="56">
        <f>+IF(ISERROR(VLOOKUP($B366,Insumos!$C:$G,2,FALSE)),"",VLOOKUP($B366,Insumos!$C:$G,2,FALSE))</f>
        <v>10</v>
      </c>
      <c r="E366" s="57">
        <f>+IF(ISERROR(VLOOKUP($B366,Insumos!$C:$G,5,FALSE)),"",VLOOKUP($B366,Insumos!$C:$G,5,FALSE))</f>
        <v>1</v>
      </c>
      <c r="F366" s="55" t="str">
        <f>+IF(ISERROR(VLOOKUP($B366,Insumos!$C:$G,4,FALSE)),"",VLOOKUP($B366,Insumos!$C:$G,4,FALSE))</f>
        <v>UNIDAD</v>
      </c>
      <c r="G366" s="141">
        <v>1.0</v>
      </c>
      <c r="H366" s="56">
        <f t="shared" si="13"/>
        <v>10</v>
      </c>
    </row>
    <row r="367">
      <c r="A367" s="53">
        <v>16.0</v>
      </c>
      <c r="B367" s="55" t="s">
        <v>304</v>
      </c>
      <c r="C367" s="55" t="str">
        <f>+IF(ISERROR(VLOOKUP($B367,Insumos!$C:$G,3,FALSE)),"",VLOOKUP($B367,Insumos!$C:$G,3,FALSE))</f>
        <v>UNIDAD</v>
      </c>
      <c r="D367" s="56">
        <f>+IF(ISERROR(VLOOKUP($B367,Insumos!$C:$G,2,FALSE)),"",VLOOKUP($B367,Insumos!$C:$G,2,FALSE))</f>
        <v>9</v>
      </c>
      <c r="E367" s="57">
        <f>+IF(ISERROR(VLOOKUP($B367,Insumos!$C:$G,5,FALSE)),"",VLOOKUP($B367,Insumos!$C:$G,5,FALSE))</f>
        <v>1</v>
      </c>
      <c r="F367" s="55" t="str">
        <f>+IF(ISERROR(VLOOKUP($B367,Insumos!$C:$G,4,FALSE)),"",VLOOKUP($B367,Insumos!$C:$G,4,FALSE))</f>
        <v>UNIDAD</v>
      </c>
      <c r="G367" s="141">
        <v>1.0</v>
      </c>
      <c r="H367" s="56">
        <f t="shared" si="13"/>
        <v>9</v>
      </c>
    </row>
    <row r="368">
      <c r="A368" s="53">
        <v>17.0</v>
      </c>
      <c r="B368" s="55" t="s">
        <v>315</v>
      </c>
      <c r="C368" s="55" t="str">
        <f>+IF(ISERROR(VLOOKUP($B368,Insumos!$C:$G,3,FALSE)),"",VLOOKUP($B368,Insumos!$C:$G,3,FALSE))</f>
        <v>UNIDAD</v>
      </c>
      <c r="D368" s="56">
        <f>+IF(ISERROR(VLOOKUP($B368,Insumos!$C:$G,2,FALSE)),"",VLOOKUP($B368,Insumos!$C:$G,2,FALSE))</f>
        <v>170</v>
      </c>
      <c r="E368" s="57">
        <f>+IF(ISERROR(VLOOKUP($B368,Insumos!$C:$G,5,FALSE)),"",VLOOKUP($B368,Insumos!$C:$G,5,FALSE))</f>
        <v>1</v>
      </c>
      <c r="F368" s="55" t="str">
        <f>+IF(ISERROR(VLOOKUP($B368,Insumos!$C:$G,4,FALSE)),"",VLOOKUP($B368,Insumos!$C:$G,4,FALSE))</f>
        <v>UNIDAD</v>
      </c>
      <c r="G368" s="141">
        <v>1.0</v>
      </c>
      <c r="H368" s="56">
        <f t="shared" si="13"/>
        <v>170</v>
      </c>
    </row>
    <row r="369">
      <c r="A369" s="53">
        <v>18.0</v>
      </c>
      <c r="B369" s="55"/>
      <c r="C369" s="55" t="str">
        <f>+IF(ISERROR(VLOOKUP($B369,Insumos!$C:$G,3,FALSE)),"",VLOOKUP($B369,Insumos!$C:$G,3,FALSE))</f>
        <v/>
      </c>
      <c r="D369" s="56" t="str">
        <f>+IF(ISERROR(VLOOKUP($B369,Insumos!$C:$G,2,FALSE)),"",VLOOKUP($B369,Insumos!$C:$G,2,FALSE))</f>
        <v/>
      </c>
      <c r="E369" s="57" t="str">
        <f>+IF(ISERROR(VLOOKUP($B369,Insumos!$C:$G,5,FALSE)),"",VLOOKUP($B369,Insumos!$C:$G,5,FALSE))</f>
        <v/>
      </c>
      <c r="F369" s="55" t="str">
        <f>+IF(ISERROR(VLOOKUP($B369,Insumos!$C:$G,4,FALSE)),"",VLOOKUP($B369,Insumos!$C:$G,4,FALSE))</f>
        <v/>
      </c>
      <c r="G369" s="141"/>
      <c r="H369" s="56">
        <f t="shared" si="13"/>
        <v>0</v>
      </c>
    </row>
    <row r="370">
      <c r="A370" s="53">
        <v>19.0</v>
      </c>
      <c r="B370" s="55"/>
      <c r="C370" s="55" t="str">
        <f>+IF(ISERROR(VLOOKUP($B370,Insumos!$C:$G,3,FALSE)),"",VLOOKUP($B370,Insumos!$C:$G,3,FALSE))</f>
        <v/>
      </c>
      <c r="D370" s="56" t="str">
        <f>+IF(ISERROR(VLOOKUP($B370,Insumos!$C:$G,2,FALSE)),"",VLOOKUP($B370,Insumos!$C:$G,2,FALSE))</f>
        <v/>
      </c>
      <c r="E370" s="57" t="str">
        <f>+IF(ISERROR(VLOOKUP($B370,Insumos!$C:$G,5,FALSE)),"",VLOOKUP($B370,Insumos!$C:$G,5,FALSE))</f>
        <v/>
      </c>
      <c r="F370" s="55" t="str">
        <f>+IF(ISERROR(VLOOKUP($B370,Insumos!$C:$G,4,FALSE)),"",VLOOKUP($B370,Insumos!$C:$G,4,FALSE))</f>
        <v/>
      </c>
      <c r="G370" s="141"/>
      <c r="H370" s="56">
        <f t="shared" si="13"/>
        <v>0</v>
      </c>
    </row>
    <row r="371">
      <c r="A371" s="53">
        <v>20.0</v>
      </c>
      <c r="B371" s="55"/>
      <c r="C371" s="55" t="str">
        <f>+IF(ISERROR(VLOOKUP($B371,Insumos!$C:$G,3,FALSE)),"",VLOOKUP($B371,Insumos!$C:$G,3,FALSE))</f>
        <v/>
      </c>
      <c r="D371" s="56" t="str">
        <f>+IF(ISERROR(VLOOKUP($B371,Insumos!$C:$G,2,FALSE)),"",VLOOKUP($B371,Insumos!$C:$G,2,FALSE))</f>
        <v/>
      </c>
      <c r="E371" s="57" t="str">
        <f>+IF(ISERROR(VLOOKUP($B371,Insumos!$C:$G,5,FALSE)),"",VLOOKUP($B371,Insumos!$C:$G,5,FALSE))</f>
        <v/>
      </c>
      <c r="F371" s="55" t="str">
        <f>+IF(ISERROR(VLOOKUP($B371,Insumos!$C:$G,4,FALSE)),"",VLOOKUP($B371,Insumos!$C:$G,4,FALSE))</f>
        <v/>
      </c>
      <c r="G371" s="141"/>
      <c r="H371" s="56">
        <f t="shared" si="13"/>
        <v>0</v>
      </c>
    </row>
    <row r="372">
      <c r="A372" s="42"/>
      <c r="B372" s="140"/>
      <c r="C372" s="41"/>
      <c r="D372" s="44"/>
      <c r="E372" s="45"/>
      <c r="F372" s="41"/>
      <c r="G372" s="67" t="s">
        <v>566</v>
      </c>
      <c r="H372" s="68">
        <f>+SUM(H352:H371)</f>
        <v>2009.43</v>
      </c>
    </row>
    <row r="373">
      <c r="A373" s="42"/>
      <c r="B373" s="140"/>
      <c r="C373" s="41"/>
      <c r="D373" s="44"/>
      <c r="E373" s="45"/>
      <c r="F373" s="41"/>
      <c r="G373" s="67" t="s">
        <v>569</v>
      </c>
      <c r="H373" s="142">
        <f>+H372/10</f>
        <v>200.943</v>
      </c>
    </row>
    <row r="374">
      <c r="A374" s="42"/>
      <c r="B374" s="140"/>
      <c r="C374" s="41"/>
      <c r="D374" s="44"/>
      <c r="E374" s="45"/>
      <c r="F374" s="41"/>
      <c r="G374" s="67" t="s">
        <v>570</v>
      </c>
      <c r="H374" s="143">
        <f>(H372+H373)*1.19</f>
        <v>2630.34387</v>
      </c>
    </row>
    <row r="375">
      <c r="A375" s="42"/>
      <c r="B375" s="140"/>
      <c r="C375" s="41"/>
      <c r="D375" s="44"/>
      <c r="E375" s="45"/>
      <c r="F375" s="41"/>
      <c r="G375" s="67" t="s">
        <v>571</v>
      </c>
      <c r="H375" s="144">
        <f>+H374/H376</f>
        <v>0.1840688502</v>
      </c>
    </row>
    <row r="376">
      <c r="A376" s="42"/>
      <c r="B376" s="140"/>
      <c r="C376" s="41"/>
      <c r="D376" s="44"/>
      <c r="E376" s="45"/>
      <c r="F376" s="41"/>
      <c r="G376" s="67" t="s">
        <v>572</v>
      </c>
      <c r="H376" s="145">
        <v>14290.0</v>
      </c>
      <c r="I376" s="232">
        <v>12990.0</v>
      </c>
    </row>
    <row r="379">
      <c r="A379" s="138" t="s">
        <v>562</v>
      </c>
      <c r="B379" s="89" t="s">
        <v>641</v>
      </c>
      <c r="C379" s="34"/>
      <c r="D379" s="35"/>
      <c r="E379" s="36"/>
      <c r="F379" s="37"/>
      <c r="G379" s="38"/>
      <c r="H379" s="35"/>
    </row>
    <row r="380">
      <c r="A380" s="42"/>
      <c r="B380" s="140"/>
      <c r="C380" s="42"/>
      <c r="D380" s="44"/>
      <c r="E380" s="45"/>
      <c r="F380" s="42"/>
      <c r="G380" s="46"/>
      <c r="H380" s="44"/>
    </row>
    <row r="381">
      <c r="A381" s="48" t="s">
        <v>476</v>
      </c>
      <c r="B381" s="48" t="s">
        <v>477</v>
      </c>
      <c r="C381" s="48" t="s">
        <v>478</v>
      </c>
      <c r="D381" s="49" t="s">
        <v>564</v>
      </c>
      <c r="E381" s="50" t="s">
        <v>10</v>
      </c>
      <c r="F381" s="48" t="s">
        <v>480</v>
      </c>
      <c r="G381" s="51" t="s">
        <v>481</v>
      </c>
      <c r="H381" s="49" t="s">
        <v>565</v>
      </c>
    </row>
    <row r="382">
      <c r="A382" s="53">
        <v>1.0</v>
      </c>
      <c r="B382" s="55" t="s">
        <v>52</v>
      </c>
      <c r="C382" s="55" t="str">
        <f>+IF(ISERROR(VLOOKUP($B382,Insumos!$C:$G,3,FALSE)),"",VLOOKUP($B382,Insumos!$C:$G,3,FALSE))</f>
        <v>UNIDAD</v>
      </c>
      <c r="D382" s="56">
        <f>+IF(ISERROR(VLOOKUP($B382,Insumos!$C:$G,2,FALSE)),"",VLOOKUP($B382,Insumos!$C:$G,2,FALSE))</f>
        <v>5000</v>
      </c>
      <c r="E382" s="57">
        <f>+IF(ISERROR(VLOOKUP($B382,Insumos!$C:$G,5,FALSE)),"",VLOOKUP($B382,Insumos!$C:$G,5,FALSE))</f>
        <v>100</v>
      </c>
      <c r="F382" s="55" t="str">
        <f>+IF(ISERROR(VLOOKUP($B382,Insumos!$C:$G,4,FALSE)),"",VLOOKUP($B382,Insumos!$C:$G,4,FALSE))</f>
        <v>UNIDAD</v>
      </c>
      <c r="G382" s="141">
        <v>1.0</v>
      </c>
      <c r="H382" s="56">
        <f t="shared" ref="H382:H408" si="14">IF(ISERROR(ROUND(+D382/E382*G382,2)),0,ROUND(+D382/E382*G382,2))</f>
        <v>50</v>
      </c>
    </row>
    <row r="383">
      <c r="A383" s="53">
        <v>2.0</v>
      </c>
      <c r="B383" s="55" t="s">
        <v>44</v>
      </c>
      <c r="C383" s="55" t="str">
        <f>+IF(ISERROR(VLOOKUP($B383,Insumos!$C:$G,3,FALSE)),"",VLOOKUP($B383,Insumos!$C:$G,3,FALSE))</f>
        <v>GRAMOS</v>
      </c>
      <c r="D383" s="56">
        <f>+IF(ISERROR(VLOOKUP($B383,Insumos!$C:$G,2,FALSE)),"",VLOOKUP($B383,Insumos!$C:$G,2,FALSE))</f>
        <v>5780</v>
      </c>
      <c r="E383" s="57">
        <f>+IF(ISERROR(VLOOKUP($B383,Insumos!$C:$G,5,FALSE)),"",VLOOKUP($B383,Insumos!$C:$G,5,FALSE))</f>
        <v>1000</v>
      </c>
      <c r="F383" s="55" t="str">
        <f>+IF(ISERROR(VLOOKUP($B383,Insumos!$C:$G,4,FALSE)),"",VLOOKUP($B383,Insumos!$C:$G,4,FALSE))</f>
        <v>GRAMOS</v>
      </c>
      <c r="G383" s="141">
        <v>40.0</v>
      </c>
      <c r="H383" s="56">
        <f t="shared" si="14"/>
        <v>231.2</v>
      </c>
    </row>
    <row r="384">
      <c r="A384" s="53">
        <v>3.0</v>
      </c>
      <c r="B384" s="55" t="s">
        <v>236</v>
      </c>
      <c r="C384" s="55" t="str">
        <f>+IF(ISERROR(VLOOKUP($B384,Insumos!$C:$G,3,FALSE)),"",VLOOKUP($B384,Insumos!$C:$G,3,FALSE))</f>
        <v>GRAMOS</v>
      </c>
      <c r="D384" s="56">
        <f>+IF(ISERROR(VLOOKUP($B384,Insumos!$C:$G,2,FALSE)),"",VLOOKUP($B384,Insumos!$C:$G,2,FALSE))</f>
        <v>8753.846154</v>
      </c>
      <c r="E384" s="57">
        <f>+IF(ISERROR(VLOOKUP($B384,Insumos!$C:$G,5,FALSE)),"",VLOOKUP($B384,Insumos!$C:$G,5,FALSE))</f>
        <v>1000</v>
      </c>
      <c r="F384" s="55" t="str">
        <f>+IF(ISERROR(VLOOKUP($B384,Insumos!$C:$G,4,FALSE)),"",VLOOKUP($B384,Insumos!$C:$G,4,FALSE))</f>
        <v>GRAMOS</v>
      </c>
      <c r="G384" s="141">
        <v>40.0</v>
      </c>
      <c r="H384" s="56">
        <f t="shared" si="14"/>
        <v>350.15</v>
      </c>
    </row>
    <row r="385">
      <c r="A385" s="53">
        <v>4.0</v>
      </c>
      <c r="B385" s="55" t="s">
        <v>232</v>
      </c>
      <c r="C385" s="55" t="str">
        <f>+IF(ISERROR(VLOOKUP($B385,Insumos!$C:$G,3,FALSE)),"",VLOOKUP($B385,Insumos!$C:$G,3,FALSE))</f>
        <v>GRAMOS</v>
      </c>
      <c r="D385" s="56">
        <f>+IF(ISERROR(VLOOKUP($B385,Insumos!$C:$G,2,FALSE)),"",VLOOKUP($B385,Insumos!$C:$G,2,FALSE))</f>
        <v>3529.411765</v>
      </c>
      <c r="E385" s="57">
        <f>+IF(ISERROR(VLOOKUP($B385,Insumos!$C:$G,5,FALSE)),"",VLOOKUP($B385,Insumos!$C:$G,5,FALSE))</f>
        <v>1000</v>
      </c>
      <c r="F385" s="55" t="str">
        <f>+IF(ISERROR(VLOOKUP($B385,Insumos!$C:$G,4,FALSE)),"",VLOOKUP($B385,Insumos!$C:$G,4,FALSE))</f>
        <v>GRAMOS</v>
      </c>
      <c r="G385" s="141">
        <v>40.0</v>
      </c>
      <c r="H385" s="56">
        <f t="shared" si="14"/>
        <v>141.18</v>
      </c>
    </row>
    <row r="386">
      <c r="A386" s="53">
        <v>5.0</v>
      </c>
      <c r="B386" s="55" t="s">
        <v>33</v>
      </c>
      <c r="C386" s="55" t="str">
        <f>+IF(ISERROR(VLOOKUP($B386,Insumos!$C:$G,3,FALSE)),"",VLOOKUP($B386,Insumos!$C:$G,3,FALSE))</f>
        <v>GRAMOS</v>
      </c>
      <c r="D386" s="56">
        <f>+IF(ISERROR(VLOOKUP($B386,Insumos!$C:$G,2,FALSE)),"",VLOOKUP($B386,Insumos!$C:$G,2,FALSE))</f>
        <v>6945</v>
      </c>
      <c r="E386" s="57">
        <f>+IF(ISERROR(VLOOKUP($B386,Insumos!$C:$G,5,FALSE)),"",VLOOKUP($B386,Insumos!$C:$G,5,FALSE))</f>
        <v>1360</v>
      </c>
      <c r="F386" s="55" t="str">
        <f>+IF(ISERROR(VLOOKUP($B386,Insumos!$C:$G,4,FALSE)),"",VLOOKUP($B386,Insumos!$C:$G,4,FALSE))</f>
        <v>GRAMOS</v>
      </c>
      <c r="G386" s="141">
        <v>35.0</v>
      </c>
      <c r="H386" s="56">
        <f t="shared" si="14"/>
        <v>178.73</v>
      </c>
    </row>
    <row r="387">
      <c r="A387" s="53">
        <v>6.0</v>
      </c>
      <c r="B387" s="55" t="s">
        <v>97</v>
      </c>
      <c r="C387" s="55" t="str">
        <f>+IF(ISERROR(VLOOKUP($B387,Insumos!$C:$G,3,FALSE)),"",VLOOKUP($B387,Insumos!$C:$G,3,FALSE))</f>
        <v>PORCION</v>
      </c>
      <c r="D387" s="56">
        <f>+IF(ISERROR(VLOOKUP($B387,Insumos!$C:$G,2,FALSE)),"",VLOOKUP($B387,Insumos!$C:$G,2,FALSE))</f>
        <v>296.6</v>
      </c>
      <c r="E387" s="57">
        <f>+IF(ISERROR(VLOOKUP($B387,Insumos!$C:$G,5,FALSE)),"",VLOOKUP($B387,Insumos!$C:$G,5,FALSE))</f>
        <v>1</v>
      </c>
      <c r="F387" s="55" t="str">
        <f>+IF(ISERROR(VLOOKUP($B387,Insumos!$C:$G,4,FALSE)),"",VLOOKUP($B387,Insumos!$C:$G,4,FALSE))</f>
        <v>PORCION</v>
      </c>
      <c r="G387" s="141">
        <v>1.0</v>
      </c>
      <c r="H387" s="56">
        <f t="shared" si="14"/>
        <v>296.6</v>
      </c>
    </row>
    <row r="388">
      <c r="A388" s="53">
        <v>7.0</v>
      </c>
      <c r="B388" s="55" t="s">
        <v>141</v>
      </c>
      <c r="C388" s="55" t="str">
        <f>+IF(ISERROR(VLOOKUP($B388,Insumos!$C:$G,3,FALSE)),"",VLOOKUP($B388,Insumos!$C:$G,3,FALSE))</f>
        <v>MILILITROS</v>
      </c>
      <c r="D388" s="56">
        <f>+IF(ISERROR(VLOOKUP($B388,Insumos!$C:$G,2,FALSE)),"",VLOOKUP($B388,Insumos!$C:$G,2,FALSE))</f>
        <v>12024.33</v>
      </c>
      <c r="E388" s="57">
        <f>+IF(ISERROR(VLOOKUP($B388,Insumos!$C:$G,5,FALSE)),"",VLOOKUP($B388,Insumos!$C:$G,5,FALSE))</f>
        <v>2895</v>
      </c>
      <c r="F388" s="55" t="str">
        <f>+IF(ISERROR(VLOOKUP($B388,Insumos!$C:$G,4,FALSE)),"",VLOOKUP($B388,Insumos!$C:$G,4,FALSE))</f>
        <v>MILILITROS</v>
      </c>
      <c r="G388" s="141">
        <v>30.0</v>
      </c>
      <c r="H388" s="56">
        <f t="shared" si="14"/>
        <v>124.6</v>
      </c>
    </row>
    <row r="389">
      <c r="A389" s="53">
        <v>8.0</v>
      </c>
      <c r="B389" s="55" t="s">
        <v>124</v>
      </c>
      <c r="C389" s="55" t="str">
        <f>+IF(ISERROR(VLOOKUP($B389,Insumos!$C:$G,3,FALSE)),"",VLOOKUP($B389,Insumos!$C:$G,3,FALSE))</f>
        <v>GRAMOS</v>
      </c>
      <c r="D389" s="56">
        <f>+IF(ISERROR(VLOOKUP($B389,Insumos!$C:$G,2,FALSE)),"",VLOOKUP($B389,Insumos!$C:$G,2,FALSE))</f>
        <v>3529.411765</v>
      </c>
      <c r="E389" s="57">
        <f>+IF(ISERROR(VLOOKUP($B389,Insumos!$C:$G,5,FALSE)),"",VLOOKUP($B389,Insumos!$C:$G,5,FALSE))</f>
        <v>1000</v>
      </c>
      <c r="F389" s="55" t="str">
        <f>+IF(ISERROR(VLOOKUP($B389,Insumos!$C:$G,4,FALSE)),"",VLOOKUP($B389,Insumos!$C:$G,4,FALSE))</f>
        <v>GRAMOS</v>
      </c>
      <c r="G389" s="141">
        <v>70.0</v>
      </c>
      <c r="H389" s="56">
        <f t="shared" si="14"/>
        <v>247.06</v>
      </c>
    </row>
    <row r="390">
      <c r="A390" s="53">
        <v>9.0</v>
      </c>
      <c r="B390" s="55" t="s">
        <v>87</v>
      </c>
      <c r="C390" s="55" t="str">
        <f>+IF(ISERROR(VLOOKUP($B390,Insumos!$C:$G,3,FALSE)),"",VLOOKUP($B390,Insumos!$C:$G,3,FALSE))</f>
        <v>GRAMOS</v>
      </c>
      <c r="D390" s="56">
        <f>+IF(ISERROR(VLOOKUP($B390,Insumos!$C:$G,2,FALSE)),"",VLOOKUP($B390,Insumos!$C:$G,2,FALSE))</f>
        <v>3795</v>
      </c>
      <c r="E390" s="57">
        <f>+IF(ISERROR(VLOOKUP($B390,Insumos!$C:$G,5,FALSE)),"",VLOOKUP($B390,Insumos!$C:$G,5,FALSE))</f>
        <v>500</v>
      </c>
      <c r="F390" s="55" t="str">
        <f>+IF(ISERROR(VLOOKUP($B390,Insumos!$C:$G,4,FALSE)),"",VLOOKUP($B390,Insumos!$C:$G,4,FALSE))</f>
        <v>GRAMOS</v>
      </c>
      <c r="G390" s="141">
        <v>5.0</v>
      </c>
      <c r="H390" s="56">
        <f t="shared" si="14"/>
        <v>37.95</v>
      </c>
    </row>
    <row r="391">
      <c r="A391" s="53">
        <v>10.0</v>
      </c>
      <c r="B391" s="55" t="s">
        <v>324</v>
      </c>
      <c r="C391" s="55" t="str">
        <f>+IF(ISERROR(VLOOKUP($B391,Insumos!$C:$G,3,FALSE)),"",VLOOKUP($B391,Insumos!$C:$G,3,FALSE))</f>
        <v>GRAMOS</v>
      </c>
      <c r="D391" s="56">
        <f>+IF(ISERROR(VLOOKUP($B391,Insumos!$C:$G,2,FALSE)),"",VLOOKUP($B391,Insumos!$C:$G,2,FALSE))</f>
        <v>1134.5</v>
      </c>
      <c r="E391" s="57">
        <f>+IF(ISERROR(VLOOKUP($B391,Insumos!$C:$G,5,FALSE)),"",VLOOKUP($B391,Insumos!$C:$G,5,FALSE))</f>
        <v>1000</v>
      </c>
      <c r="F391" s="55" t="str">
        <f>+IF(ISERROR(VLOOKUP($B391,Insumos!$C:$G,4,FALSE)),"",VLOOKUP($B391,Insumos!$C:$G,4,FALSE))</f>
        <v>GRAMOS</v>
      </c>
      <c r="G391" s="141">
        <v>5.0</v>
      </c>
      <c r="H391" s="56">
        <f t="shared" si="14"/>
        <v>5.67</v>
      </c>
    </row>
    <row r="392">
      <c r="A392" s="53">
        <v>11.0</v>
      </c>
      <c r="B392" s="55" t="s">
        <v>56</v>
      </c>
      <c r="C392" s="55" t="str">
        <f>+IF(ISERROR(VLOOKUP($B392,Insumos!$C:$G,3,FALSE)),"",VLOOKUP($B392,Insumos!$C:$G,3,FALSE))</f>
        <v>GRAMOS</v>
      </c>
      <c r="D392" s="56">
        <f>+IF(ISERROR(VLOOKUP($B392,Insumos!$C:$G,2,FALSE)),"",VLOOKUP($B392,Insumos!$C:$G,2,FALSE))</f>
        <v>1690</v>
      </c>
      <c r="E392" s="57">
        <f>+IF(ISERROR(VLOOKUP($B392,Insumos!$C:$G,5,FALSE)),"",VLOOKUP($B392,Insumos!$C:$G,5,FALSE))</f>
        <v>1000</v>
      </c>
      <c r="F392" s="55" t="str">
        <f>+IF(ISERROR(VLOOKUP($B392,Insumos!$C:$G,4,FALSE)),"",VLOOKUP($B392,Insumos!$C:$G,4,FALSE))</f>
        <v>GRAMOS</v>
      </c>
      <c r="G392" s="141">
        <v>5.0</v>
      </c>
      <c r="H392" s="56">
        <f t="shared" si="14"/>
        <v>8.45</v>
      </c>
    </row>
    <row r="393">
      <c r="A393" s="53">
        <v>12.0</v>
      </c>
      <c r="B393" s="55" t="s">
        <v>294</v>
      </c>
      <c r="C393" s="55" t="str">
        <f>+IF(ISERROR(VLOOKUP($B393,Insumos!$C:$G,3,FALSE)),"",VLOOKUP($B393,Insumos!$C:$G,3,FALSE))</f>
        <v>CAJA</v>
      </c>
      <c r="D393" s="56">
        <f>+IF(ISERROR(VLOOKUP($B393,Insumos!$C:$G,2,FALSE)),"",VLOOKUP($B393,Insumos!$C:$G,2,FALSE))</f>
        <v>180</v>
      </c>
      <c r="E393" s="57">
        <f>+IF(ISERROR(VLOOKUP($B393,Insumos!$C:$G,5,FALSE)),"",VLOOKUP($B393,Insumos!$C:$G,5,FALSE))</f>
        <v>1</v>
      </c>
      <c r="F393" s="55" t="str">
        <f>+IF(ISERROR(VLOOKUP($B393,Insumos!$C:$G,4,FALSE)),"",VLOOKUP($B393,Insumos!$C:$G,4,FALSE))</f>
        <v>CAJA</v>
      </c>
      <c r="G393" s="141">
        <v>1.0</v>
      </c>
      <c r="H393" s="56">
        <f t="shared" si="14"/>
        <v>180</v>
      </c>
    </row>
    <row r="394">
      <c r="A394" s="53">
        <v>13.0</v>
      </c>
      <c r="B394" s="55" t="s">
        <v>314</v>
      </c>
      <c r="C394" s="55" t="str">
        <f>+IF(ISERROR(VLOOKUP($B394,Insumos!$C:$G,3,FALSE)),"",VLOOKUP($B394,Insumos!$C:$G,3,FALSE))</f>
        <v>UNIDAD</v>
      </c>
      <c r="D394" s="56">
        <f>+IF(ISERROR(VLOOKUP($B394,Insumos!$C:$G,2,FALSE)),"",VLOOKUP($B394,Insumos!$C:$G,2,FALSE))</f>
        <v>10.5</v>
      </c>
      <c r="E394" s="57">
        <f>+IF(ISERROR(VLOOKUP($B394,Insumos!$C:$G,5,FALSE)),"",VLOOKUP($B394,Insumos!$C:$G,5,FALSE))</f>
        <v>1</v>
      </c>
      <c r="F394" s="55" t="str">
        <f>+IF(ISERROR(VLOOKUP($B394,Insumos!$C:$G,4,FALSE)),"",VLOOKUP($B394,Insumos!$C:$G,4,FALSE))</f>
        <v>UNIDAD</v>
      </c>
      <c r="G394" s="141">
        <v>1.0</v>
      </c>
      <c r="H394" s="56">
        <f t="shared" si="14"/>
        <v>10.5</v>
      </c>
    </row>
    <row r="395">
      <c r="A395" s="53">
        <v>14.0</v>
      </c>
      <c r="B395" s="55" t="s">
        <v>156</v>
      </c>
      <c r="C395" s="55" t="str">
        <f>+IF(ISERROR(VLOOKUP($B395,Insumos!$C:$G,3,FALSE)),"",VLOOKUP($B395,Insumos!$C:$G,3,FALSE))</f>
        <v>GRAMOS</v>
      </c>
      <c r="D395" s="56">
        <f>+IF(ISERROR(VLOOKUP($B395,Insumos!$C:$G,2,FALSE)),"",VLOOKUP($B395,Insumos!$C:$G,2,FALSE))</f>
        <v>909</v>
      </c>
      <c r="E395" s="57">
        <f>+IF(ISERROR(VLOOKUP($B395,Insumos!$C:$G,5,FALSE)),"",VLOOKUP($B395,Insumos!$C:$G,5,FALSE))</f>
        <v>1000</v>
      </c>
      <c r="F395" s="55" t="str">
        <f>+IF(ISERROR(VLOOKUP($B395,Insumos!$C:$G,4,FALSE)),"",VLOOKUP($B395,Insumos!$C:$G,4,FALSE))</f>
        <v>GRAMOS</v>
      </c>
      <c r="G395" s="141">
        <v>8.0</v>
      </c>
      <c r="H395" s="56">
        <f t="shared" si="14"/>
        <v>7.27</v>
      </c>
    </row>
    <row r="396">
      <c r="A396" s="53">
        <v>15.0</v>
      </c>
      <c r="B396" s="55" t="s">
        <v>313</v>
      </c>
      <c r="C396" s="55" t="str">
        <f>+IF(ISERROR(VLOOKUP($B396,Insumos!$C:$G,3,FALSE)),"",VLOOKUP($B396,Insumos!$C:$G,3,FALSE))</f>
        <v>GRAMOS</v>
      </c>
      <c r="D396" s="56">
        <f>+IF(ISERROR(VLOOKUP($B396,Insumos!$C:$G,2,FALSE)),"",VLOOKUP($B396,Insumos!$C:$G,2,FALSE))</f>
        <v>6750</v>
      </c>
      <c r="E396" s="57">
        <f>+IF(ISERROR(VLOOKUP($B396,Insumos!$C:$G,5,FALSE)),"",VLOOKUP($B396,Insumos!$C:$G,5,FALSE))</f>
        <v>1000</v>
      </c>
      <c r="F396" s="55" t="str">
        <f>+IF(ISERROR(VLOOKUP($B396,Insumos!$C:$G,4,FALSE)),"",VLOOKUP($B396,Insumos!$C:$G,4,FALSE))</f>
        <v>GRAMOS</v>
      </c>
      <c r="G396" s="141">
        <v>8.0</v>
      </c>
      <c r="H396" s="56">
        <f t="shared" si="14"/>
        <v>54</v>
      </c>
    </row>
    <row r="397">
      <c r="A397" s="53">
        <v>16.0</v>
      </c>
      <c r="B397" s="55" t="s">
        <v>311</v>
      </c>
      <c r="C397" s="55" t="str">
        <f>+IF(ISERROR(VLOOKUP($B397,Insumos!$C:$G,3,FALSE)),"",VLOOKUP($B397,Insumos!$C:$G,3,FALSE))</f>
        <v>UNIDAD</v>
      </c>
      <c r="D397" s="56">
        <f>+IF(ISERROR(VLOOKUP($B397,Insumos!$C:$G,2,FALSE)),"",VLOOKUP($B397,Insumos!$C:$G,2,FALSE))</f>
        <v>75.25</v>
      </c>
      <c r="E397" s="57">
        <f>+IF(ISERROR(VLOOKUP($B397,Insumos!$C:$G,5,FALSE)),"",VLOOKUP($B397,Insumos!$C:$G,5,FALSE))</f>
        <v>1</v>
      </c>
      <c r="F397" s="55" t="str">
        <f>+IF(ISERROR(VLOOKUP($B397,Insumos!$C:$G,4,FALSE)),"",VLOOKUP($B397,Insumos!$C:$G,4,FALSE))</f>
        <v>UNIDAD</v>
      </c>
      <c r="G397" s="141">
        <v>1.0</v>
      </c>
      <c r="H397" s="56">
        <f t="shared" si="14"/>
        <v>75.25</v>
      </c>
    </row>
    <row r="398">
      <c r="A398" s="53">
        <v>17.0</v>
      </c>
      <c r="B398" s="55" t="s">
        <v>312</v>
      </c>
      <c r="C398" s="55" t="str">
        <f>+IF(ISERROR(VLOOKUP($B398,Insumos!$C:$G,3,FALSE)),"",VLOOKUP($B398,Insumos!$C:$G,3,FALSE))</f>
        <v>UNIDAD</v>
      </c>
      <c r="D398" s="56">
        <f>+IF(ISERROR(VLOOKUP($B398,Insumos!$C:$G,2,FALSE)),"",VLOOKUP($B398,Insumos!$C:$G,2,FALSE))</f>
        <v>90.25</v>
      </c>
      <c r="E398" s="57">
        <f>+IF(ISERROR(VLOOKUP($B398,Insumos!$C:$G,5,FALSE)),"",VLOOKUP($B398,Insumos!$C:$G,5,FALSE))</f>
        <v>1</v>
      </c>
      <c r="F398" s="55" t="str">
        <f>+IF(ISERROR(VLOOKUP($B398,Insumos!$C:$G,4,FALSE)),"",VLOOKUP($B398,Insumos!$C:$G,4,FALSE))</f>
        <v>UNIDAD</v>
      </c>
      <c r="G398" s="141">
        <v>1.0</v>
      </c>
      <c r="H398" s="56">
        <f t="shared" si="14"/>
        <v>90.25</v>
      </c>
    </row>
    <row r="399">
      <c r="A399" s="53">
        <v>18.0</v>
      </c>
      <c r="B399" s="55" t="s">
        <v>303</v>
      </c>
      <c r="C399" s="55" t="str">
        <f>+IF(ISERROR(VLOOKUP($B399,Insumos!$C:$G,3,FALSE)),"",VLOOKUP($B399,Insumos!$C:$G,3,FALSE))</f>
        <v>UNIDAD</v>
      </c>
      <c r="D399" s="56">
        <f>+IF(ISERROR(VLOOKUP($B399,Insumos!$C:$G,2,FALSE)),"",VLOOKUP($B399,Insumos!$C:$G,2,FALSE))</f>
        <v>10</v>
      </c>
      <c r="E399" s="57">
        <f>+IF(ISERROR(VLOOKUP($B399,Insumos!$C:$G,5,FALSE)),"",VLOOKUP($B399,Insumos!$C:$G,5,FALSE))</f>
        <v>1</v>
      </c>
      <c r="F399" s="55" t="str">
        <f>+IF(ISERROR(VLOOKUP($B399,Insumos!$C:$G,4,FALSE)),"",VLOOKUP($B399,Insumos!$C:$G,4,FALSE))</f>
        <v>UNIDAD</v>
      </c>
      <c r="G399" s="141">
        <v>2.0</v>
      </c>
      <c r="H399" s="56">
        <f t="shared" si="14"/>
        <v>20</v>
      </c>
    </row>
    <row r="400">
      <c r="A400" s="53">
        <v>19.0</v>
      </c>
      <c r="B400" s="55" t="s">
        <v>304</v>
      </c>
      <c r="C400" s="55" t="str">
        <f>+IF(ISERROR(VLOOKUP($B400,Insumos!$C:$G,3,FALSE)),"",VLOOKUP($B400,Insumos!$C:$G,3,FALSE))</f>
        <v>UNIDAD</v>
      </c>
      <c r="D400" s="56">
        <f>+IF(ISERROR(VLOOKUP($B400,Insumos!$C:$G,2,FALSE)),"",VLOOKUP($B400,Insumos!$C:$G,2,FALSE))</f>
        <v>9</v>
      </c>
      <c r="E400" s="57">
        <f>+IF(ISERROR(VLOOKUP($B400,Insumos!$C:$G,5,FALSE)),"",VLOOKUP($B400,Insumos!$C:$G,5,FALSE))</f>
        <v>1</v>
      </c>
      <c r="F400" s="55" t="str">
        <f>+IF(ISERROR(VLOOKUP($B400,Insumos!$C:$G,4,FALSE)),"",VLOOKUP($B400,Insumos!$C:$G,4,FALSE))</f>
        <v>UNIDAD</v>
      </c>
      <c r="G400" s="141">
        <v>2.0</v>
      </c>
      <c r="H400" s="56">
        <f t="shared" si="14"/>
        <v>18</v>
      </c>
    </row>
    <row r="401">
      <c r="A401" s="53">
        <v>20.0</v>
      </c>
      <c r="B401" s="55" t="s">
        <v>305</v>
      </c>
      <c r="C401" s="55" t="str">
        <f>+IF(ISERROR(VLOOKUP($B401,Insumos!$C:$G,3,FALSE)),"",VLOOKUP($B401,Insumos!$C:$G,3,FALSE))</f>
        <v>UNIDAD</v>
      </c>
      <c r="D401" s="56">
        <f>+IF(ISERROR(VLOOKUP($B401,Insumos!$C:$G,2,FALSE)),"",VLOOKUP($B401,Insumos!$C:$G,2,FALSE))</f>
        <v>52</v>
      </c>
      <c r="E401" s="57">
        <f>+IF(ISERROR(VLOOKUP($B401,Insumos!$C:$G,5,FALSE)),"",VLOOKUP($B401,Insumos!$C:$G,5,FALSE))</f>
        <v>1</v>
      </c>
      <c r="F401" s="55" t="str">
        <f>+IF(ISERROR(VLOOKUP($B401,Insumos!$C:$G,4,FALSE)),"",VLOOKUP($B401,Insumos!$C:$G,4,FALSE))</f>
        <v>UNIDAD</v>
      </c>
      <c r="G401" s="141">
        <v>1.0</v>
      </c>
      <c r="H401" s="56">
        <f t="shared" si="14"/>
        <v>52</v>
      </c>
    </row>
    <row r="402">
      <c r="A402" s="53">
        <v>21.0</v>
      </c>
      <c r="B402" s="55" t="s">
        <v>309</v>
      </c>
      <c r="C402" s="55" t="str">
        <f>+IF(ISERROR(VLOOKUP($B402,Insumos!$C:$G,3,FALSE)),"",VLOOKUP($B402,Insumos!$C:$G,3,FALSE))</f>
        <v>UNIDAD</v>
      </c>
      <c r="D402" s="56">
        <f>+IF(ISERROR(VLOOKUP($B402,Insumos!$C:$G,2,FALSE)),"",VLOOKUP($B402,Insumos!$C:$G,2,FALSE))</f>
        <v>23.53</v>
      </c>
      <c r="E402" s="57">
        <f>+IF(ISERROR(VLOOKUP($B402,Insumos!$C:$G,5,FALSE)),"",VLOOKUP($B402,Insumos!$C:$G,5,FALSE))</f>
        <v>1</v>
      </c>
      <c r="F402" s="55" t="str">
        <f>+IF(ISERROR(VLOOKUP($B402,Insumos!$C:$G,4,FALSE)),"",VLOOKUP($B402,Insumos!$C:$G,4,FALSE))</f>
        <v>UNIDAD</v>
      </c>
      <c r="G402" s="141">
        <v>1.0</v>
      </c>
      <c r="H402" s="56">
        <f t="shared" si="14"/>
        <v>23.53</v>
      </c>
    </row>
    <row r="403">
      <c r="A403" s="53">
        <v>22.0</v>
      </c>
      <c r="B403" s="55" t="s">
        <v>310</v>
      </c>
      <c r="C403" s="55" t="str">
        <f>+IF(ISERROR(VLOOKUP($B403,Insumos!$C:$G,3,FALSE)),"",VLOOKUP($B403,Insumos!$C:$G,3,FALSE))</f>
        <v>UNIDAD</v>
      </c>
      <c r="D403" s="56">
        <f>+IF(ISERROR(VLOOKUP($B403,Insumos!$C:$G,2,FALSE)),"",VLOOKUP($B403,Insumos!$C:$G,2,FALSE))</f>
        <v>15.13</v>
      </c>
      <c r="E403" s="57">
        <f>+IF(ISERROR(VLOOKUP($B403,Insumos!$C:$G,5,FALSE)),"",VLOOKUP($B403,Insumos!$C:$G,5,FALSE))</f>
        <v>1</v>
      </c>
      <c r="F403" s="55" t="str">
        <f>+IF(ISERROR(VLOOKUP($B403,Insumos!$C:$G,4,FALSE)),"",VLOOKUP($B403,Insumos!$C:$G,4,FALSE))</f>
        <v>UNIDAD</v>
      </c>
      <c r="G403" s="141">
        <v>1.0</v>
      </c>
      <c r="H403" s="56">
        <f t="shared" si="14"/>
        <v>15.13</v>
      </c>
    </row>
    <row r="404">
      <c r="A404" s="53">
        <v>23.0</v>
      </c>
      <c r="B404" s="55" t="s">
        <v>315</v>
      </c>
      <c r="C404" s="55" t="str">
        <f>+IF(ISERROR(VLOOKUP($B404,Insumos!$C:$G,3,FALSE)),"",VLOOKUP($B404,Insumos!$C:$G,3,FALSE))</f>
        <v>UNIDAD</v>
      </c>
      <c r="D404" s="56">
        <f>+IF(ISERROR(VLOOKUP($B404,Insumos!$C:$G,2,FALSE)),"",VLOOKUP($B404,Insumos!$C:$G,2,FALSE))</f>
        <v>170</v>
      </c>
      <c r="E404" s="57">
        <f>+IF(ISERROR(VLOOKUP($B404,Insumos!$C:$G,5,FALSE)),"",VLOOKUP($B404,Insumos!$C:$G,5,FALSE))</f>
        <v>1</v>
      </c>
      <c r="F404" s="55" t="str">
        <f>+IF(ISERROR(VLOOKUP($B404,Insumos!$C:$G,4,FALSE)),"",VLOOKUP($B404,Insumos!$C:$G,4,FALSE))</f>
        <v>UNIDAD</v>
      </c>
      <c r="G404" s="141">
        <v>1.0</v>
      </c>
      <c r="H404" s="56">
        <f t="shared" si="14"/>
        <v>170</v>
      </c>
    </row>
    <row r="405">
      <c r="A405" s="53">
        <v>24.0</v>
      </c>
      <c r="B405" s="55"/>
      <c r="C405" s="55" t="str">
        <f>+IF(ISERROR(VLOOKUP($B405,Insumos!$C:$G,3,FALSE)),"",VLOOKUP($B405,Insumos!$C:$G,3,FALSE))</f>
        <v/>
      </c>
      <c r="D405" s="56" t="str">
        <f>+IF(ISERROR(VLOOKUP($B405,Insumos!$C:$G,2,FALSE)),"",VLOOKUP($B405,Insumos!$C:$G,2,FALSE))</f>
        <v/>
      </c>
      <c r="E405" s="57" t="str">
        <f>+IF(ISERROR(VLOOKUP($B405,Insumos!$C:$G,5,FALSE)),"",VLOOKUP($B405,Insumos!$C:$G,5,FALSE))</f>
        <v/>
      </c>
      <c r="F405" s="55" t="str">
        <f>+IF(ISERROR(VLOOKUP($B405,Insumos!$C:$G,4,FALSE)),"",VLOOKUP($B405,Insumos!$C:$G,4,FALSE))</f>
        <v/>
      </c>
      <c r="G405" s="141"/>
      <c r="H405" s="56">
        <f t="shared" si="14"/>
        <v>0</v>
      </c>
    </row>
    <row r="406">
      <c r="A406" s="53">
        <v>25.0</v>
      </c>
      <c r="B406" s="55"/>
      <c r="C406" s="55" t="str">
        <f>+IF(ISERROR(VLOOKUP($B406,Insumos!$C:$G,3,FALSE)),"",VLOOKUP($B406,Insumos!$C:$G,3,FALSE))</f>
        <v/>
      </c>
      <c r="D406" s="56" t="str">
        <f>+IF(ISERROR(VLOOKUP($B406,Insumos!$C:$G,2,FALSE)),"",VLOOKUP($B406,Insumos!$C:$G,2,FALSE))</f>
        <v/>
      </c>
      <c r="E406" s="57" t="str">
        <f>+IF(ISERROR(VLOOKUP($B406,Insumos!$C:$G,5,FALSE)),"",VLOOKUP($B406,Insumos!$C:$G,5,FALSE))</f>
        <v/>
      </c>
      <c r="F406" s="55" t="str">
        <f>+IF(ISERROR(VLOOKUP($B406,Insumos!$C:$G,4,FALSE)),"",VLOOKUP($B406,Insumos!$C:$G,4,FALSE))</f>
        <v/>
      </c>
      <c r="G406" s="141"/>
      <c r="H406" s="56">
        <f t="shared" si="14"/>
        <v>0</v>
      </c>
    </row>
    <row r="407">
      <c r="A407" s="53">
        <v>26.0</v>
      </c>
      <c r="B407" s="55"/>
      <c r="C407" s="55" t="str">
        <f>+IF(ISERROR(VLOOKUP($B407,Insumos!$C:$G,3,FALSE)),"",VLOOKUP($B407,Insumos!$C:$G,3,FALSE))</f>
        <v/>
      </c>
      <c r="D407" s="56" t="str">
        <f>+IF(ISERROR(VLOOKUP($B407,Insumos!$C:$G,2,FALSE)),"",VLOOKUP($B407,Insumos!$C:$G,2,FALSE))</f>
        <v/>
      </c>
      <c r="E407" s="57" t="str">
        <f>+IF(ISERROR(VLOOKUP($B407,Insumos!$C:$G,5,FALSE)),"",VLOOKUP($B407,Insumos!$C:$G,5,FALSE))</f>
        <v/>
      </c>
      <c r="F407" s="55" t="str">
        <f>+IF(ISERROR(VLOOKUP($B407,Insumos!$C:$G,4,FALSE)),"",VLOOKUP($B407,Insumos!$C:$G,4,FALSE))</f>
        <v/>
      </c>
      <c r="G407" s="141"/>
      <c r="H407" s="56">
        <f t="shared" si="14"/>
        <v>0</v>
      </c>
    </row>
    <row r="408">
      <c r="A408" s="53">
        <v>27.0</v>
      </c>
      <c r="B408" s="55"/>
      <c r="C408" s="55" t="str">
        <f>+IF(ISERROR(VLOOKUP($B408,Insumos!$C:$G,3,FALSE)),"",VLOOKUP($B408,Insumos!$C:$G,3,FALSE))</f>
        <v/>
      </c>
      <c r="D408" s="56" t="str">
        <f>+IF(ISERROR(VLOOKUP($B408,Insumos!$C:$G,2,FALSE)),"",VLOOKUP($B408,Insumos!$C:$G,2,FALSE))</f>
        <v/>
      </c>
      <c r="E408" s="57" t="str">
        <f>+IF(ISERROR(VLOOKUP($B408,Insumos!$C:$G,5,FALSE)),"",VLOOKUP($B408,Insumos!$C:$G,5,FALSE))</f>
        <v/>
      </c>
      <c r="F408" s="55" t="str">
        <f>+IF(ISERROR(VLOOKUP($B408,Insumos!$C:$G,4,FALSE)),"",VLOOKUP($B408,Insumos!$C:$G,4,FALSE))</f>
        <v/>
      </c>
      <c r="G408" s="141"/>
      <c r="H408" s="56">
        <f t="shared" si="14"/>
        <v>0</v>
      </c>
    </row>
    <row r="409">
      <c r="A409" s="42"/>
      <c r="B409" s="140"/>
      <c r="C409" s="41"/>
      <c r="D409" s="44"/>
      <c r="E409" s="45"/>
      <c r="F409" s="41"/>
      <c r="G409" s="67" t="s">
        <v>566</v>
      </c>
      <c r="H409" s="68">
        <f>+SUM(H382:H408)</f>
        <v>2387.52</v>
      </c>
    </row>
    <row r="410">
      <c r="A410" s="42"/>
      <c r="B410" s="140"/>
      <c r="C410" s="41"/>
      <c r="D410" s="44"/>
      <c r="E410" s="45"/>
      <c r="F410" s="41"/>
      <c r="G410" s="67" t="s">
        <v>569</v>
      </c>
      <c r="H410" s="142">
        <f>+H409/10</f>
        <v>238.752</v>
      </c>
    </row>
    <row r="411">
      <c r="A411" s="42"/>
      <c r="B411" s="140"/>
      <c r="C411" s="41"/>
      <c r="D411" s="44"/>
      <c r="E411" s="45"/>
      <c r="F411" s="41"/>
      <c r="G411" s="67" t="s">
        <v>570</v>
      </c>
      <c r="H411" s="143">
        <f>(H409+H410)*1.19</f>
        <v>3125.26368</v>
      </c>
    </row>
    <row r="412">
      <c r="A412" s="42"/>
      <c r="B412" s="140"/>
      <c r="C412" s="41"/>
      <c r="D412" s="44"/>
      <c r="E412" s="45"/>
      <c r="F412" s="41"/>
      <c r="G412" s="67" t="s">
        <v>571</v>
      </c>
      <c r="H412" s="144">
        <f>+H411/H413</f>
        <v>0.2369419014</v>
      </c>
    </row>
    <row r="413">
      <c r="A413" s="42"/>
      <c r="B413" s="140"/>
      <c r="C413" s="41"/>
      <c r="D413" s="44"/>
      <c r="E413" s="45"/>
      <c r="F413" s="41"/>
      <c r="G413" s="67" t="s">
        <v>572</v>
      </c>
      <c r="H413" s="145">
        <v>13190.0</v>
      </c>
      <c r="I413" s="232">
        <v>11990.0</v>
      </c>
    </row>
    <row r="417">
      <c r="A417" s="138" t="s">
        <v>562</v>
      </c>
      <c r="B417" s="89" t="s">
        <v>649</v>
      </c>
      <c r="C417" s="34"/>
      <c r="D417" s="35"/>
      <c r="E417" s="36"/>
      <c r="F417" s="37"/>
      <c r="G417" s="38"/>
      <c r="H417" s="35"/>
    </row>
    <row r="418">
      <c r="A418" s="42"/>
      <c r="B418" s="140"/>
      <c r="C418" s="42"/>
      <c r="D418" s="44"/>
      <c r="E418" s="45"/>
      <c r="F418" s="42"/>
      <c r="G418" s="46"/>
      <c r="H418" s="44"/>
    </row>
    <row r="419">
      <c r="A419" s="48" t="s">
        <v>476</v>
      </c>
      <c r="B419" s="48" t="s">
        <v>477</v>
      </c>
      <c r="C419" s="48" t="s">
        <v>478</v>
      </c>
      <c r="D419" s="49" t="s">
        <v>564</v>
      </c>
      <c r="E419" s="50" t="s">
        <v>10</v>
      </c>
      <c r="F419" s="48" t="s">
        <v>480</v>
      </c>
      <c r="G419" s="51" t="s">
        <v>481</v>
      </c>
      <c r="H419" s="49" t="s">
        <v>565</v>
      </c>
    </row>
    <row r="420">
      <c r="A420" s="53">
        <v>1.0</v>
      </c>
      <c r="B420" s="55" t="s">
        <v>69</v>
      </c>
      <c r="C420" s="55" t="str">
        <f>+IF(ISERROR(VLOOKUP($B420,Insumos!$C:$G,3,FALSE)),"",VLOOKUP($B420,Insumos!$C:$G,3,FALSE))</f>
        <v>GRAMOS</v>
      </c>
      <c r="D420" s="56">
        <f>+IF(ISERROR(VLOOKUP($B420,Insumos!$C:$G,2,FALSE)),"",VLOOKUP($B420,Insumos!$C:$G,2,FALSE))</f>
        <v>2777.79</v>
      </c>
      <c r="E420" s="57">
        <f>+IF(ISERROR(VLOOKUP($B420,Insumos!$C:$G,5,FALSE)),"",VLOOKUP($B420,Insumos!$C:$G,5,FALSE))</f>
        <v>5700</v>
      </c>
      <c r="F420" s="55" t="str">
        <f>+IF(ISERROR(VLOOKUP($B420,Insumos!$C:$G,4,FALSE)),"",VLOOKUP($B420,Insumos!$C:$G,4,FALSE))</f>
        <v>GRAMOS</v>
      </c>
      <c r="G420" s="141">
        <v>110.0</v>
      </c>
      <c r="H420" s="56">
        <f t="shared" ref="H420:H441" si="15">IF(ISERROR(ROUND(+D420/E420*G420,2)),0,ROUND(+D420/E420*G420,2))</f>
        <v>53.61</v>
      </c>
    </row>
    <row r="421">
      <c r="A421" s="53">
        <v>2.0</v>
      </c>
      <c r="B421" s="55" t="s">
        <v>52</v>
      </c>
      <c r="C421" s="55" t="str">
        <f>+IF(ISERROR(VLOOKUP($B421,Insumos!$C:$G,3,FALSE)),"",VLOOKUP($B421,Insumos!$C:$G,3,FALSE))</f>
        <v>UNIDAD</v>
      </c>
      <c r="D421" s="56">
        <f>+IF(ISERROR(VLOOKUP($B421,Insumos!$C:$G,2,FALSE)),"",VLOOKUP($B421,Insumos!$C:$G,2,FALSE))</f>
        <v>5000</v>
      </c>
      <c r="E421" s="57">
        <f>+IF(ISERROR(VLOOKUP($B421,Insumos!$C:$G,5,FALSE)),"",VLOOKUP($B421,Insumos!$C:$G,5,FALSE))</f>
        <v>100</v>
      </c>
      <c r="F421" s="55" t="str">
        <f>+IF(ISERROR(VLOOKUP($B421,Insumos!$C:$G,4,FALSE)),"",VLOOKUP($B421,Insumos!$C:$G,4,FALSE))</f>
        <v>UNIDAD</v>
      </c>
      <c r="G421" s="141">
        <v>1.0</v>
      </c>
      <c r="H421" s="56">
        <f t="shared" si="15"/>
        <v>50</v>
      </c>
    </row>
    <row r="422">
      <c r="A422" s="53">
        <v>3.0</v>
      </c>
      <c r="B422" s="55" t="s">
        <v>44</v>
      </c>
      <c r="C422" s="55" t="str">
        <f>+IF(ISERROR(VLOOKUP($B422,Insumos!$C:$G,3,FALSE)),"",VLOOKUP($B422,Insumos!$C:$G,3,FALSE))</f>
        <v>GRAMOS</v>
      </c>
      <c r="D422" s="56">
        <f>+IF(ISERROR(VLOOKUP($B422,Insumos!$C:$G,2,FALSE)),"",VLOOKUP($B422,Insumos!$C:$G,2,FALSE))</f>
        <v>5780</v>
      </c>
      <c r="E422" s="57">
        <f>+IF(ISERROR(VLOOKUP($B422,Insumos!$C:$G,5,FALSE)),"",VLOOKUP($B422,Insumos!$C:$G,5,FALSE))</f>
        <v>1000</v>
      </c>
      <c r="F422" s="55" t="str">
        <f>+IF(ISERROR(VLOOKUP($B422,Insumos!$C:$G,4,FALSE)),"",VLOOKUP($B422,Insumos!$C:$G,4,FALSE))</f>
        <v>GRAMOS</v>
      </c>
      <c r="G422" s="141">
        <v>30.0</v>
      </c>
      <c r="H422" s="56">
        <f t="shared" si="15"/>
        <v>173.4</v>
      </c>
    </row>
    <row r="423">
      <c r="A423" s="53">
        <v>4.0</v>
      </c>
      <c r="B423" s="55" t="s">
        <v>236</v>
      </c>
      <c r="C423" s="55" t="str">
        <f>+IF(ISERROR(VLOOKUP($B423,Insumos!$C:$G,3,FALSE)),"",VLOOKUP($B423,Insumos!$C:$G,3,FALSE))</f>
        <v>GRAMOS</v>
      </c>
      <c r="D423" s="56">
        <f>+IF(ISERROR(VLOOKUP($B423,Insumos!$C:$G,2,FALSE)),"",VLOOKUP($B423,Insumos!$C:$G,2,FALSE))</f>
        <v>8753.846154</v>
      </c>
      <c r="E423" s="57">
        <f>+IF(ISERROR(VLOOKUP($B423,Insumos!$C:$G,5,FALSE)),"",VLOOKUP($B423,Insumos!$C:$G,5,FALSE))</f>
        <v>1000</v>
      </c>
      <c r="F423" s="55" t="str">
        <f>+IF(ISERROR(VLOOKUP($B423,Insumos!$C:$G,4,FALSE)),"",VLOOKUP($B423,Insumos!$C:$G,4,FALSE))</f>
        <v>GRAMOS</v>
      </c>
      <c r="G423" s="141">
        <v>40.0</v>
      </c>
      <c r="H423" s="56">
        <f t="shared" si="15"/>
        <v>350.15</v>
      </c>
    </row>
    <row r="424">
      <c r="A424" s="53">
        <v>5.0</v>
      </c>
      <c r="B424" s="55" t="s">
        <v>33</v>
      </c>
      <c r="C424" s="55" t="str">
        <f>+IF(ISERROR(VLOOKUP($B424,Insumos!$C:$G,3,FALSE)),"",VLOOKUP($B424,Insumos!$C:$G,3,FALSE))</f>
        <v>GRAMOS</v>
      </c>
      <c r="D424" s="56">
        <f>+IF(ISERROR(VLOOKUP($B424,Insumos!$C:$G,2,FALSE)),"",VLOOKUP($B424,Insumos!$C:$G,2,FALSE))</f>
        <v>6945</v>
      </c>
      <c r="E424" s="57">
        <f>+IF(ISERROR(VLOOKUP($B424,Insumos!$C:$G,5,FALSE)),"",VLOOKUP($B424,Insumos!$C:$G,5,FALSE))</f>
        <v>1360</v>
      </c>
      <c r="F424" s="55" t="str">
        <f>+IF(ISERROR(VLOOKUP($B424,Insumos!$C:$G,4,FALSE)),"",VLOOKUP($B424,Insumos!$C:$G,4,FALSE))</f>
        <v>GRAMOS</v>
      </c>
      <c r="G424" s="141">
        <v>35.0</v>
      </c>
      <c r="H424" s="56">
        <f t="shared" si="15"/>
        <v>178.73</v>
      </c>
    </row>
    <row r="425">
      <c r="A425" s="53">
        <v>6.0</v>
      </c>
      <c r="B425" s="55" t="s">
        <v>56</v>
      </c>
      <c r="C425" s="55" t="str">
        <f>+IF(ISERROR(VLOOKUP($B425,Insumos!$C:$G,3,FALSE)),"",VLOOKUP($B425,Insumos!$C:$G,3,FALSE))</f>
        <v>GRAMOS</v>
      </c>
      <c r="D425" s="56">
        <f>+IF(ISERROR(VLOOKUP($B425,Insumos!$C:$G,2,FALSE)),"",VLOOKUP($B425,Insumos!$C:$G,2,FALSE))</f>
        <v>1690</v>
      </c>
      <c r="E425" s="57">
        <f>+IF(ISERROR(VLOOKUP($B425,Insumos!$C:$G,5,FALSE)),"",VLOOKUP($B425,Insumos!$C:$G,5,FALSE))</f>
        <v>1000</v>
      </c>
      <c r="F425" s="55" t="str">
        <f>+IF(ISERROR(VLOOKUP($B425,Insumos!$C:$G,4,FALSE)),"",VLOOKUP($B425,Insumos!$C:$G,4,FALSE))</f>
        <v>GRAMOS</v>
      </c>
      <c r="G425" s="141">
        <v>5.0</v>
      </c>
      <c r="H425" s="56">
        <f t="shared" si="15"/>
        <v>8.45</v>
      </c>
    </row>
    <row r="426">
      <c r="A426" s="53">
        <v>7.0</v>
      </c>
      <c r="B426" s="55" t="s">
        <v>93</v>
      </c>
      <c r="C426" s="55" t="str">
        <f>+IF(ISERROR(VLOOKUP($B426,Insumos!$C:$G,3,FALSE)),"",VLOOKUP($B426,Insumos!$C:$G,3,FALSE))</f>
        <v>PORCION</v>
      </c>
      <c r="D426" s="56">
        <f>+IF(ISERROR(VLOOKUP($B426,Insumos!$C:$G,2,FALSE)),"",VLOOKUP($B426,Insumos!$C:$G,2,FALSE))</f>
        <v>622.85</v>
      </c>
      <c r="E426" s="57">
        <f>+IF(ISERROR(VLOOKUP($B426,Insumos!$C:$G,5,FALSE)),"",VLOOKUP($B426,Insumos!$C:$G,5,FALSE))</f>
        <v>1</v>
      </c>
      <c r="F426" s="55" t="str">
        <f>+IF(ISERROR(VLOOKUP($B426,Insumos!$C:$G,4,FALSE)),"",VLOOKUP($B426,Insumos!$C:$G,4,FALSE))</f>
        <v>PORCION</v>
      </c>
      <c r="G426" s="141">
        <v>1.0</v>
      </c>
      <c r="H426" s="56">
        <f t="shared" si="15"/>
        <v>622.85</v>
      </c>
    </row>
    <row r="427">
      <c r="A427" s="53">
        <v>8.0</v>
      </c>
      <c r="B427" s="55" t="s">
        <v>141</v>
      </c>
      <c r="C427" s="55" t="str">
        <f>+IF(ISERROR(VLOOKUP($B427,Insumos!$C:$G,3,FALSE)),"",VLOOKUP($B427,Insumos!$C:$G,3,FALSE))</f>
        <v>MILILITROS</v>
      </c>
      <c r="D427" s="56">
        <f>+IF(ISERROR(VLOOKUP($B427,Insumos!$C:$G,2,FALSE)),"",VLOOKUP($B427,Insumos!$C:$G,2,FALSE))</f>
        <v>12024.33</v>
      </c>
      <c r="E427" s="57">
        <f>+IF(ISERROR(VLOOKUP($B427,Insumos!$C:$G,5,FALSE)),"",VLOOKUP($B427,Insumos!$C:$G,5,FALSE))</f>
        <v>2895</v>
      </c>
      <c r="F427" s="55" t="str">
        <f>+IF(ISERROR(VLOOKUP($B427,Insumos!$C:$G,4,FALSE)),"",VLOOKUP($B427,Insumos!$C:$G,4,FALSE))</f>
        <v>MILILITROS</v>
      </c>
      <c r="G427" s="141">
        <v>30.0</v>
      </c>
      <c r="H427" s="56">
        <f t="shared" si="15"/>
        <v>124.6</v>
      </c>
    </row>
    <row r="428">
      <c r="A428" s="53">
        <v>9.0</v>
      </c>
      <c r="B428" s="55" t="s">
        <v>324</v>
      </c>
      <c r="C428" s="55" t="str">
        <f>+IF(ISERROR(VLOOKUP($B428,Insumos!$C:$G,3,FALSE)),"",VLOOKUP($B428,Insumos!$C:$G,3,FALSE))</f>
        <v>GRAMOS</v>
      </c>
      <c r="D428" s="56">
        <f>+IF(ISERROR(VLOOKUP($B428,Insumos!$C:$G,2,FALSE)),"",VLOOKUP($B428,Insumos!$C:$G,2,FALSE))</f>
        <v>1134.5</v>
      </c>
      <c r="E428" s="57">
        <f>+IF(ISERROR(VLOOKUP($B428,Insumos!$C:$G,5,FALSE)),"",VLOOKUP($B428,Insumos!$C:$G,5,FALSE))</f>
        <v>1000</v>
      </c>
      <c r="F428" s="55" t="str">
        <f>+IF(ISERROR(VLOOKUP($B428,Insumos!$C:$G,4,FALSE)),"",VLOOKUP($B428,Insumos!$C:$G,4,FALSE))</f>
        <v>GRAMOS</v>
      </c>
      <c r="G428" s="141">
        <v>5.0</v>
      </c>
      <c r="H428" s="56">
        <f t="shared" si="15"/>
        <v>5.67</v>
      </c>
    </row>
    <row r="429">
      <c r="A429" s="53">
        <v>10.0</v>
      </c>
      <c r="B429" s="55" t="s">
        <v>87</v>
      </c>
      <c r="C429" s="55" t="str">
        <f>+IF(ISERROR(VLOOKUP($B429,Insumos!$C:$G,3,FALSE)),"",VLOOKUP($B429,Insumos!$C:$G,3,FALSE))</f>
        <v>GRAMOS</v>
      </c>
      <c r="D429" s="56">
        <f>+IF(ISERROR(VLOOKUP($B429,Insumos!$C:$G,2,FALSE)),"",VLOOKUP($B429,Insumos!$C:$G,2,FALSE))</f>
        <v>3795</v>
      </c>
      <c r="E429" s="57">
        <f>+IF(ISERROR(VLOOKUP($B429,Insumos!$C:$G,5,FALSE)),"",VLOOKUP($B429,Insumos!$C:$G,5,FALSE))</f>
        <v>500</v>
      </c>
      <c r="F429" s="55" t="str">
        <f>+IF(ISERROR(VLOOKUP($B429,Insumos!$C:$G,4,FALSE)),"",VLOOKUP($B429,Insumos!$C:$G,4,FALSE))</f>
        <v>GRAMOS</v>
      </c>
      <c r="G429" s="141">
        <v>5.0</v>
      </c>
      <c r="H429" s="56">
        <f t="shared" si="15"/>
        <v>37.95</v>
      </c>
    </row>
    <row r="430">
      <c r="A430" s="53">
        <v>11.0</v>
      </c>
      <c r="B430" s="55" t="s">
        <v>297</v>
      </c>
      <c r="C430" s="55" t="str">
        <f>+IF(ISERROR(VLOOKUP($B430,Insumos!$C:$G,3,FALSE)),"",VLOOKUP($B430,Insumos!$C:$G,3,FALSE))</f>
        <v>CAJA</v>
      </c>
      <c r="D430" s="56">
        <f>+IF(ISERROR(VLOOKUP($B430,Insumos!$C:$G,2,FALSE)),"",VLOOKUP($B430,Insumos!$C:$G,2,FALSE))</f>
        <v>110</v>
      </c>
      <c r="E430" s="57">
        <f>+IF(ISERROR(VLOOKUP($B430,Insumos!$C:$G,5,FALSE)),"",VLOOKUP($B430,Insumos!$C:$G,5,FALSE))</f>
        <v>1</v>
      </c>
      <c r="F430" s="55" t="str">
        <f>+IF(ISERROR(VLOOKUP($B430,Insumos!$C:$G,4,FALSE)),"",VLOOKUP($B430,Insumos!$C:$G,4,FALSE))</f>
        <v>CAJA</v>
      </c>
      <c r="G430" s="141">
        <v>1.0</v>
      </c>
      <c r="H430" s="56">
        <f t="shared" si="15"/>
        <v>110</v>
      </c>
    </row>
    <row r="431">
      <c r="A431" s="53">
        <v>12.0</v>
      </c>
      <c r="B431" s="55" t="s">
        <v>314</v>
      </c>
      <c r="C431" s="55" t="str">
        <f>+IF(ISERROR(VLOOKUP($B431,Insumos!$C:$G,3,FALSE)),"",VLOOKUP($B431,Insumos!$C:$G,3,FALSE))</f>
        <v>UNIDAD</v>
      </c>
      <c r="D431" s="56">
        <f>+IF(ISERROR(VLOOKUP($B431,Insumos!$C:$G,2,FALSE)),"",VLOOKUP($B431,Insumos!$C:$G,2,FALSE))</f>
        <v>10.5</v>
      </c>
      <c r="E431" s="57">
        <f>+IF(ISERROR(VLOOKUP($B431,Insumos!$C:$G,5,FALSE)),"",VLOOKUP($B431,Insumos!$C:$G,5,FALSE))</f>
        <v>1</v>
      </c>
      <c r="F431" s="55" t="str">
        <f>+IF(ISERROR(VLOOKUP($B431,Insumos!$C:$G,4,FALSE)),"",VLOOKUP($B431,Insumos!$C:$G,4,FALSE))</f>
        <v>UNIDAD</v>
      </c>
      <c r="G431" s="141">
        <v>1.0</v>
      </c>
      <c r="H431" s="56">
        <f t="shared" si="15"/>
        <v>10.5</v>
      </c>
    </row>
    <row r="432">
      <c r="A432" s="53">
        <v>13.0</v>
      </c>
      <c r="B432" s="55" t="s">
        <v>156</v>
      </c>
      <c r="C432" s="55" t="str">
        <f>+IF(ISERROR(VLOOKUP($B432,Insumos!$C:$G,3,FALSE)),"",VLOOKUP($B432,Insumos!$C:$G,3,FALSE))</f>
        <v>GRAMOS</v>
      </c>
      <c r="D432" s="56">
        <f>+IF(ISERROR(VLOOKUP($B432,Insumos!$C:$G,2,FALSE)),"",VLOOKUP($B432,Insumos!$C:$G,2,FALSE))</f>
        <v>909</v>
      </c>
      <c r="E432" s="57">
        <f>+IF(ISERROR(VLOOKUP($B432,Insumos!$C:$G,5,FALSE)),"",VLOOKUP($B432,Insumos!$C:$G,5,FALSE))</f>
        <v>1000</v>
      </c>
      <c r="F432" s="55" t="str">
        <f>+IF(ISERROR(VLOOKUP($B432,Insumos!$C:$G,4,FALSE)),"",VLOOKUP($B432,Insumos!$C:$G,4,FALSE))</f>
        <v>GRAMOS</v>
      </c>
      <c r="G432" s="141">
        <v>8.0</v>
      </c>
      <c r="H432" s="56">
        <f t="shared" si="15"/>
        <v>7.27</v>
      </c>
    </row>
    <row r="433">
      <c r="A433" s="53">
        <v>14.0</v>
      </c>
      <c r="B433" s="55" t="s">
        <v>313</v>
      </c>
      <c r="C433" s="55" t="str">
        <f>+IF(ISERROR(VLOOKUP($B433,Insumos!$C:$G,3,FALSE)),"",VLOOKUP($B433,Insumos!$C:$G,3,FALSE))</f>
        <v>GRAMOS</v>
      </c>
      <c r="D433" s="56">
        <f>+IF(ISERROR(VLOOKUP($B433,Insumos!$C:$G,2,FALSE)),"",VLOOKUP($B433,Insumos!$C:$G,2,FALSE))</f>
        <v>6750</v>
      </c>
      <c r="E433" s="57">
        <f>+IF(ISERROR(VLOOKUP($B433,Insumos!$C:$G,5,FALSE)),"",VLOOKUP($B433,Insumos!$C:$G,5,FALSE))</f>
        <v>1000</v>
      </c>
      <c r="F433" s="55" t="str">
        <f>+IF(ISERROR(VLOOKUP($B433,Insumos!$C:$G,4,FALSE)),"",VLOOKUP($B433,Insumos!$C:$G,4,FALSE))</f>
        <v>GRAMOS</v>
      </c>
      <c r="G433" s="141">
        <v>8.0</v>
      </c>
      <c r="H433" s="56">
        <f t="shared" si="15"/>
        <v>54</v>
      </c>
    </row>
    <row r="434">
      <c r="A434" s="53">
        <v>15.0</v>
      </c>
      <c r="B434" s="55" t="s">
        <v>311</v>
      </c>
      <c r="C434" s="55" t="str">
        <f>+IF(ISERROR(VLOOKUP($B434,Insumos!$C:$G,3,FALSE)),"",VLOOKUP($B434,Insumos!$C:$G,3,FALSE))</f>
        <v>UNIDAD</v>
      </c>
      <c r="D434" s="56">
        <f>+IF(ISERROR(VLOOKUP($B434,Insumos!$C:$G,2,FALSE)),"",VLOOKUP($B434,Insumos!$C:$G,2,FALSE))</f>
        <v>75.25</v>
      </c>
      <c r="E434" s="57">
        <f>+IF(ISERROR(VLOOKUP($B434,Insumos!$C:$G,5,FALSE)),"",VLOOKUP($B434,Insumos!$C:$G,5,FALSE))</f>
        <v>1</v>
      </c>
      <c r="F434" s="55" t="str">
        <f>+IF(ISERROR(VLOOKUP($B434,Insumos!$C:$G,4,FALSE)),"",VLOOKUP($B434,Insumos!$C:$G,4,FALSE))</f>
        <v>UNIDAD</v>
      </c>
      <c r="G434" s="141">
        <v>1.0</v>
      </c>
      <c r="H434" s="56">
        <f t="shared" si="15"/>
        <v>75.25</v>
      </c>
    </row>
    <row r="435">
      <c r="A435" s="53">
        <v>16.0</v>
      </c>
      <c r="B435" s="55" t="s">
        <v>312</v>
      </c>
      <c r="C435" s="55" t="str">
        <f>+IF(ISERROR(VLOOKUP($B435,Insumos!$C:$G,3,FALSE)),"",VLOOKUP($B435,Insumos!$C:$G,3,FALSE))</f>
        <v>UNIDAD</v>
      </c>
      <c r="D435" s="56">
        <f>+IF(ISERROR(VLOOKUP($B435,Insumos!$C:$G,2,FALSE)),"",VLOOKUP($B435,Insumos!$C:$G,2,FALSE))</f>
        <v>90.25</v>
      </c>
      <c r="E435" s="57">
        <f>+IF(ISERROR(VLOOKUP($B435,Insumos!$C:$G,5,FALSE)),"",VLOOKUP($B435,Insumos!$C:$G,5,FALSE))</f>
        <v>1</v>
      </c>
      <c r="F435" s="55" t="str">
        <f>+IF(ISERROR(VLOOKUP($B435,Insumos!$C:$G,4,FALSE)),"",VLOOKUP($B435,Insumos!$C:$G,4,FALSE))</f>
        <v>UNIDAD</v>
      </c>
      <c r="G435" s="141">
        <v>1.0</v>
      </c>
      <c r="H435" s="56">
        <f t="shared" si="15"/>
        <v>90.25</v>
      </c>
    </row>
    <row r="436">
      <c r="A436" s="53">
        <v>17.0</v>
      </c>
      <c r="B436" s="55" t="s">
        <v>303</v>
      </c>
      <c r="C436" s="55" t="str">
        <f>+IF(ISERROR(VLOOKUP($B436,Insumos!$C:$G,3,FALSE)),"",VLOOKUP($B436,Insumos!$C:$G,3,FALSE))</f>
        <v>UNIDAD</v>
      </c>
      <c r="D436" s="56">
        <f>+IF(ISERROR(VLOOKUP($B436,Insumos!$C:$G,2,FALSE)),"",VLOOKUP($B436,Insumos!$C:$G,2,FALSE))</f>
        <v>10</v>
      </c>
      <c r="E436" s="57">
        <f>+IF(ISERROR(VLOOKUP($B436,Insumos!$C:$G,5,FALSE)),"",VLOOKUP($B436,Insumos!$C:$G,5,FALSE))</f>
        <v>1</v>
      </c>
      <c r="F436" s="55" t="str">
        <f>+IF(ISERROR(VLOOKUP($B436,Insumos!$C:$G,4,FALSE)),"",VLOOKUP($B436,Insumos!$C:$G,4,FALSE))</f>
        <v>UNIDAD</v>
      </c>
      <c r="G436" s="141">
        <v>1.0</v>
      </c>
      <c r="H436" s="56">
        <f t="shared" si="15"/>
        <v>10</v>
      </c>
    </row>
    <row r="437">
      <c r="A437" s="53">
        <v>18.0</v>
      </c>
      <c r="B437" s="55" t="s">
        <v>304</v>
      </c>
      <c r="C437" s="55" t="str">
        <f>+IF(ISERROR(VLOOKUP($B437,Insumos!$C:$G,3,FALSE)),"",VLOOKUP($B437,Insumos!$C:$G,3,FALSE))</f>
        <v>UNIDAD</v>
      </c>
      <c r="D437" s="56">
        <f>+IF(ISERROR(VLOOKUP($B437,Insumos!$C:$G,2,FALSE)),"",VLOOKUP($B437,Insumos!$C:$G,2,FALSE))</f>
        <v>9</v>
      </c>
      <c r="E437" s="57">
        <f>+IF(ISERROR(VLOOKUP($B437,Insumos!$C:$G,5,FALSE)),"",VLOOKUP($B437,Insumos!$C:$G,5,FALSE))</f>
        <v>1</v>
      </c>
      <c r="F437" s="55" t="str">
        <f>+IF(ISERROR(VLOOKUP($B437,Insumos!$C:$G,4,FALSE)),"",VLOOKUP($B437,Insumos!$C:$G,4,FALSE))</f>
        <v>UNIDAD</v>
      </c>
      <c r="G437" s="141">
        <v>1.0</v>
      </c>
      <c r="H437" s="56">
        <f t="shared" si="15"/>
        <v>9</v>
      </c>
    </row>
    <row r="438">
      <c r="A438" s="53">
        <v>19.0</v>
      </c>
      <c r="B438" s="55" t="s">
        <v>315</v>
      </c>
      <c r="C438" s="55" t="str">
        <f>+IF(ISERROR(VLOOKUP($B438,Insumos!$C:$G,3,FALSE)),"",VLOOKUP($B438,Insumos!$C:$G,3,FALSE))</f>
        <v>UNIDAD</v>
      </c>
      <c r="D438" s="56">
        <f>+IF(ISERROR(VLOOKUP($B438,Insumos!$C:$G,2,FALSE)),"",VLOOKUP($B438,Insumos!$C:$G,2,FALSE))</f>
        <v>170</v>
      </c>
      <c r="E438" s="57">
        <f>+IF(ISERROR(VLOOKUP($B438,Insumos!$C:$G,5,FALSE)),"",VLOOKUP($B438,Insumos!$C:$G,5,FALSE))</f>
        <v>1</v>
      </c>
      <c r="F438" s="55" t="str">
        <f>+IF(ISERROR(VLOOKUP($B438,Insumos!$C:$G,4,FALSE)),"",VLOOKUP($B438,Insumos!$C:$G,4,FALSE))</f>
        <v>UNIDAD</v>
      </c>
      <c r="G438" s="141">
        <v>1.0</v>
      </c>
      <c r="H438" s="56">
        <f t="shared" si="15"/>
        <v>170</v>
      </c>
    </row>
    <row r="439">
      <c r="A439" s="53">
        <v>20.0</v>
      </c>
      <c r="B439" s="55"/>
      <c r="C439" s="55" t="str">
        <f>+IF(ISERROR(VLOOKUP($B439,Insumos!$C:$G,3,FALSE)),"",VLOOKUP($B439,Insumos!$C:$G,3,FALSE))</f>
        <v/>
      </c>
      <c r="D439" s="56" t="str">
        <f>+IF(ISERROR(VLOOKUP($B439,Insumos!$C:$G,2,FALSE)),"",VLOOKUP($B439,Insumos!$C:$G,2,FALSE))</f>
        <v/>
      </c>
      <c r="E439" s="57" t="str">
        <f>+IF(ISERROR(VLOOKUP($B439,Insumos!$C:$G,5,FALSE)),"",VLOOKUP($B439,Insumos!$C:$G,5,FALSE))</f>
        <v/>
      </c>
      <c r="F439" s="55" t="str">
        <f>+IF(ISERROR(VLOOKUP($B439,Insumos!$C:$G,4,FALSE)),"",VLOOKUP($B439,Insumos!$C:$G,4,FALSE))</f>
        <v/>
      </c>
      <c r="G439" s="141"/>
      <c r="H439" s="56">
        <f t="shared" si="15"/>
        <v>0</v>
      </c>
    </row>
    <row r="440">
      <c r="A440" s="53">
        <v>21.0</v>
      </c>
      <c r="B440" s="55"/>
      <c r="C440" s="55" t="str">
        <f>+IF(ISERROR(VLOOKUP($B440,Insumos!$C:$G,3,FALSE)),"",VLOOKUP($B440,Insumos!$C:$G,3,FALSE))</f>
        <v/>
      </c>
      <c r="D440" s="56" t="str">
        <f>+IF(ISERROR(VLOOKUP($B440,Insumos!$C:$G,2,FALSE)),"",VLOOKUP($B440,Insumos!$C:$G,2,FALSE))</f>
        <v/>
      </c>
      <c r="E440" s="57" t="str">
        <f>+IF(ISERROR(VLOOKUP($B440,Insumos!$C:$G,5,FALSE)),"",VLOOKUP($B440,Insumos!$C:$G,5,FALSE))</f>
        <v/>
      </c>
      <c r="F440" s="55" t="str">
        <f>+IF(ISERROR(VLOOKUP($B440,Insumos!$C:$G,4,FALSE)),"",VLOOKUP($B440,Insumos!$C:$G,4,FALSE))</f>
        <v/>
      </c>
      <c r="G440" s="141"/>
      <c r="H440" s="56">
        <f t="shared" si="15"/>
        <v>0</v>
      </c>
    </row>
    <row r="441">
      <c r="A441" s="53">
        <v>22.0</v>
      </c>
      <c r="B441" s="55"/>
      <c r="C441" s="55" t="str">
        <f>+IF(ISERROR(VLOOKUP($B441,Insumos!$C:$G,3,FALSE)),"",VLOOKUP($B441,Insumos!$C:$G,3,FALSE))</f>
        <v/>
      </c>
      <c r="D441" s="56" t="str">
        <f>+IF(ISERROR(VLOOKUP($B441,Insumos!$C:$G,2,FALSE)),"",VLOOKUP($B441,Insumos!$C:$G,2,FALSE))</f>
        <v/>
      </c>
      <c r="E441" s="57" t="str">
        <f>+IF(ISERROR(VLOOKUP($B441,Insumos!$C:$G,5,FALSE)),"",VLOOKUP($B441,Insumos!$C:$G,5,FALSE))</f>
        <v/>
      </c>
      <c r="F441" s="55" t="str">
        <f>+IF(ISERROR(VLOOKUP($B441,Insumos!$C:$G,4,FALSE)),"",VLOOKUP($B441,Insumos!$C:$G,4,FALSE))</f>
        <v/>
      </c>
      <c r="G441" s="141"/>
      <c r="H441" s="56">
        <f t="shared" si="15"/>
        <v>0</v>
      </c>
    </row>
    <row r="442">
      <c r="A442" s="42"/>
      <c r="B442" s="140"/>
      <c r="C442" s="41"/>
      <c r="D442" s="44"/>
      <c r="E442" s="45"/>
      <c r="F442" s="41"/>
      <c r="G442" s="67" t="s">
        <v>566</v>
      </c>
      <c r="H442" s="68">
        <f>+SUM(H420:H441)</f>
        <v>2141.68</v>
      </c>
    </row>
    <row r="443">
      <c r="A443" s="42"/>
      <c r="B443" s="140"/>
      <c r="C443" s="41"/>
      <c r="D443" s="44"/>
      <c r="E443" s="45"/>
      <c r="F443" s="41"/>
      <c r="G443" s="67" t="s">
        <v>569</v>
      </c>
      <c r="H443" s="142">
        <f>+H442/10</f>
        <v>214.168</v>
      </c>
    </row>
    <row r="444">
      <c r="A444" s="42"/>
      <c r="B444" s="140"/>
      <c r="C444" s="41"/>
      <c r="D444" s="44"/>
      <c r="E444" s="45"/>
      <c r="F444" s="41"/>
      <c r="G444" s="67" t="s">
        <v>570</v>
      </c>
      <c r="H444" s="143">
        <f>(H442+H443)*1.19</f>
        <v>2803.45912</v>
      </c>
    </row>
    <row r="445">
      <c r="A445" s="42"/>
      <c r="B445" s="140"/>
      <c r="C445" s="41"/>
      <c r="D445" s="44"/>
      <c r="E445" s="45"/>
      <c r="F445" s="41"/>
      <c r="G445" s="67" t="s">
        <v>571</v>
      </c>
      <c r="H445" s="144">
        <f>+H444/H446</f>
        <v>0.2125442851</v>
      </c>
    </row>
    <row r="446">
      <c r="A446" s="42"/>
      <c r="B446" s="140"/>
      <c r="C446" s="41"/>
      <c r="D446" s="44"/>
      <c r="E446" s="45"/>
      <c r="F446" s="41"/>
      <c r="G446" s="67" t="s">
        <v>572</v>
      </c>
      <c r="H446" s="145">
        <v>13190.0</v>
      </c>
      <c r="I446" s="232">
        <v>11990.0</v>
      </c>
    </row>
    <row r="449">
      <c r="A449" s="138" t="s">
        <v>562</v>
      </c>
      <c r="B449" s="89" t="s">
        <v>1287</v>
      </c>
      <c r="C449" s="34"/>
      <c r="D449" s="35"/>
      <c r="E449" s="36"/>
      <c r="F449" s="37"/>
      <c r="G449" s="38"/>
      <c r="H449" s="35"/>
    </row>
    <row r="450">
      <c r="A450" s="42"/>
      <c r="B450" s="140"/>
      <c r="C450" s="42"/>
      <c r="D450" s="44"/>
      <c r="E450" s="45"/>
      <c r="F450" s="42"/>
      <c r="G450" s="46"/>
      <c r="H450" s="44"/>
    </row>
    <row r="451">
      <c r="A451" s="48" t="s">
        <v>476</v>
      </c>
      <c r="B451" s="48" t="s">
        <v>477</v>
      </c>
      <c r="C451" s="48" t="s">
        <v>478</v>
      </c>
      <c r="D451" s="49" t="s">
        <v>564</v>
      </c>
      <c r="E451" s="50" t="s">
        <v>10</v>
      </c>
      <c r="F451" s="48" t="s">
        <v>480</v>
      </c>
      <c r="G451" s="51" t="s">
        <v>481</v>
      </c>
      <c r="H451" s="49" t="s">
        <v>565</v>
      </c>
    </row>
    <row r="452">
      <c r="A452" s="53">
        <v>1.0</v>
      </c>
      <c r="B452" s="55" t="s">
        <v>69</v>
      </c>
      <c r="C452" s="55" t="str">
        <f>+IF(ISERROR(VLOOKUP($B452,Insumos!$C:$G,3,FALSE)),"",VLOOKUP($B452,Insumos!$C:$G,3,FALSE))</f>
        <v>GRAMOS</v>
      </c>
      <c r="D452" s="56">
        <f>+IF(ISERROR(VLOOKUP($B452,Insumos!$C:$G,2,FALSE)),"",VLOOKUP($B452,Insumos!$C:$G,2,FALSE))</f>
        <v>2777.79</v>
      </c>
      <c r="E452" s="57">
        <f>+IF(ISERROR(VLOOKUP($B452,Insumos!$C:$G,5,FALSE)),"",VLOOKUP($B452,Insumos!$C:$G,5,FALSE))</f>
        <v>5700</v>
      </c>
      <c r="F452" s="55" t="str">
        <f>+IF(ISERROR(VLOOKUP($B452,Insumos!$C:$G,4,FALSE)),"",VLOOKUP($B452,Insumos!$C:$G,4,FALSE))</f>
        <v>GRAMOS</v>
      </c>
      <c r="G452" s="56">
        <v>48.0</v>
      </c>
      <c r="H452" s="56">
        <f t="shared" ref="H452:H467" si="16">IF(ISERROR(ROUND(+D452/E452*G452,2)),0,ROUND(+D452/E452*G452,2))</f>
        <v>23.39</v>
      </c>
    </row>
    <row r="453">
      <c r="A453" s="53">
        <v>2.0</v>
      </c>
      <c r="B453" s="55" t="s">
        <v>44</v>
      </c>
      <c r="C453" s="55" t="str">
        <f>+IF(ISERROR(VLOOKUP($B453,Insumos!$C:$G,3,FALSE)),"",VLOOKUP($B453,Insumos!$C:$G,3,FALSE))</f>
        <v>GRAMOS</v>
      </c>
      <c r="D453" s="56">
        <f>+IF(ISERROR(VLOOKUP($B453,Insumos!$C:$G,2,FALSE)),"",VLOOKUP($B453,Insumos!$C:$G,2,FALSE))</f>
        <v>5780</v>
      </c>
      <c r="E453" s="57">
        <f>+IF(ISERROR(VLOOKUP($B453,Insumos!$C:$G,5,FALSE)),"",VLOOKUP($B453,Insumos!$C:$G,5,FALSE))</f>
        <v>1000</v>
      </c>
      <c r="F453" s="55" t="str">
        <f>+IF(ISERROR(VLOOKUP($B453,Insumos!$C:$G,4,FALSE)),"",VLOOKUP($B453,Insumos!$C:$G,4,FALSE))</f>
        <v>GRAMOS</v>
      </c>
      <c r="G453" s="56">
        <v>40.0</v>
      </c>
      <c r="H453" s="56">
        <f t="shared" si="16"/>
        <v>231.2</v>
      </c>
    </row>
    <row r="454">
      <c r="A454" s="53">
        <v>3.0</v>
      </c>
      <c r="B454" s="55" t="s">
        <v>107</v>
      </c>
      <c r="C454" s="55" t="str">
        <f>+IF(ISERROR(VLOOKUP($B454,Insumos!$C:$G,3,FALSE)),"",VLOOKUP($B454,Insumos!$C:$G,3,FALSE))</f>
        <v>GRAMOS</v>
      </c>
      <c r="D454" s="56">
        <f>+IF(ISERROR(VLOOKUP($B454,Insumos!$C:$G,2,FALSE)),"",VLOOKUP($B454,Insumos!$C:$G,2,FALSE))</f>
        <v>6302.521</v>
      </c>
      <c r="E454" s="57">
        <f>+IF(ISERROR(VLOOKUP($B454,Insumos!$C:$G,5,FALSE)),"",VLOOKUP($B454,Insumos!$C:$G,5,FALSE))</f>
        <v>300</v>
      </c>
      <c r="F454" s="55" t="str">
        <f>+IF(ISERROR(VLOOKUP($B454,Insumos!$C:$G,4,FALSE)),"",VLOOKUP($B454,Insumos!$C:$G,4,FALSE))</f>
        <v>GRAMOS</v>
      </c>
      <c r="G454" s="56">
        <v>1.0</v>
      </c>
      <c r="H454" s="56">
        <f t="shared" si="16"/>
        <v>21.01</v>
      </c>
    </row>
    <row r="455">
      <c r="A455" s="53">
        <v>4.0</v>
      </c>
      <c r="B455" s="55" t="s">
        <v>145</v>
      </c>
      <c r="C455" s="55" t="str">
        <f>+IF(ISERROR(VLOOKUP($B455,Insumos!$C:$G,3,FALSE)),"",VLOOKUP($B455,Insumos!$C:$G,3,FALSE))</f>
        <v>MILILITROS</v>
      </c>
      <c r="D455" s="56">
        <f>+IF(ISERROR(VLOOKUP($B455,Insumos!$C:$G,2,FALSE)),"",VLOOKUP($B455,Insumos!$C:$G,2,FALSE))</f>
        <v>3327.52</v>
      </c>
      <c r="E455" s="57">
        <f>+IF(ISERROR(VLOOKUP($B455,Insumos!$C:$G,5,FALSE)),"",VLOOKUP($B455,Insumos!$C:$G,5,FALSE))</f>
        <v>798</v>
      </c>
      <c r="F455" s="55" t="str">
        <f>+IF(ISERROR(VLOOKUP($B455,Insumos!$C:$G,4,FALSE)),"",VLOOKUP($B455,Insumos!$C:$G,4,FALSE))</f>
        <v>MILILITROS</v>
      </c>
      <c r="G455" s="56">
        <v>10.0</v>
      </c>
      <c r="H455" s="56">
        <f t="shared" si="16"/>
        <v>41.7</v>
      </c>
    </row>
    <row r="456">
      <c r="A456" s="53">
        <v>5.0</v>
      </c>
      <c r="B456" s="55" t="s">
        <v>67</v>
      </c>
      <c r="C456" s="55" t="str">
        <f>+IF(ISERROR(VLOOKUP($B456,Insumos!$C:$G,3,FALSE)),"",VLOOKUP($B456,Insumos!$C:$G,3,FALSE))</f>
        <v>GRAMOS</v>
      </c>
      <c r="D456" s="56">
        <f>+IF(ISERROR(VLOOKUP($B456,Insumos!$C:$G,2,FALSE)),"",VLOOKUP($B456,Insumos!$C:$G,2,FALSE))</f>
        <v>294.1176471</v>
      </c>
      <c r="E456" s="57">
        <f>+IF(ISERROR(VLOOKUP($B456,Insumos!$C:$G,5,FALSE)),"",VLOOKUP($B456,Insumos!$C:$G,5,FALSE))</f>
        <v>1000</v>
      </c>
      <c r="F456" s="55" t="str">
        <f>+IF(ISERROR(VLOOKUP($B456,Insumos!$C:$G,4,FALSE)),"",VLOOKUP($B456,Insumos!$C:$G,4,FALSE))</f>
        <v>GRAMOS</v>
      </c>
      <c r="G456" s="56">
        <v>1.0</v>
      </c>
      <c r="H456" s="56">
        <f t="shared" si="16"/>
        <v>0.29</v>
      </c>
    </row>
    <row r="457">
      <c r="A457" s="53">
        <v>6.0</v>
      </c>
      <c r="B457" s="55" t="s">
        <v>297</v>
      </c>
      <c r="C457" s="55" t="str">
        <f>+IF(ISERROR(VLOOKUP($B457,Insumos!$C:$G,3,FALSE)),"",VLOOKUP($B457,Insumos!$C:$G,3,FALSE))</f>
        <v>CAJA</v>
      </c>
      <c r="D457" s="56">
        <f>+IF(ISERROR(VLOOKUP($B457,Insumos!$C:$G,2,FALSE)),"",VLOOKUP($B457,Insumos!$C:$G,2,FALSE))</f>
        <v>110</v>
      </c>
      <c r="E457" s="57">
        <f>+IF(ISERROR(VLOOKUP($B457,Insumos!$C:$G,5,FALSE)),"",VLOOKUP($B457,Insumos!$C:$G,5,FALSE))</f>
        <v>1</v>
      </c>
      <c r="F457" s="55" t="str">
        <f>+IF(ISERROR(VLOOKUP($B457,Insumos!$C:$G,4,FALSE)),"",VLOOKUP($B457,Insumos!$C:$G,4,FALSE))</f>
        <v>CAJA</v>
      </c>
      <c r="G457" s="56">
        <v>1.0</v>
      </c>
      <c r="H457" s="56">
        <f t="shared" si="16"/>
        <v>110</v>
      </c>
    </row>
    <row r="458">
      <c r="A458" s="53">
        <v>7.0</v>
      </c>
      <c r="B458" s="55" t="s">
        <v>314</v>
      </c>
      <c r="C458" s="55" t="str">
        <f>+IF(ISERROR(VLOOKUP($B458,Insumos!$C:$G,3,FALSE)),"",VLOOKUP($B458,Insumos!$C:$G,3,FALSE))</f>
        <v>UNIDAD</v>
      </c>
      <c r="D458" s="56">
        <f>+IF(ISERROR(VLOOKUP($B458,Insumos!$C:$G,2,FALSE)),"",VLOOKUP($B458,Insumos!$C:$G,2,FALSE))</f>
        <v>10.5</v>
      </c>
      <c r="E458" s="57">
        <f>+IF(ISERROR(VLOOKUP($B458,Insumos!$C:$G,5,FALSE)),"",VLOOKUP($B458,Insumos!$C:$G,5,FALSE))</f>
        <v>1</v>
      </c>
      <c r="F458" s="55" t="str">
        <f>+IF(ISERROR(VLOOKUP($B458,Insumos!$C:$G,4,FALSE)),"",VLOOKUP($B458,Insumos!$C:$G,4,FALSE))</f>
        <v>UNIDAD</v>
      </c>
      <c r="G458" s="56">
        <v>1.0</v>
      </c>
      <c r="H458" s="56">
        <f t="shared" si="16"/>
        <v>10.5</v>
      </c>
    </row>
    <row r="459">
      <c r="A459" s="53">
        <v>8.0</v>
      </c>
      <c r="B459" s="55" t="s">
        <v>315</v>
      </c>
      <c r="C459" s="55" t="str">
        <f>+IF(ISERROR(VLOOKUP($B459,Insumos!$C:$G,3,FALSE)),"",VLOOKUP($B459,Insumos!$C:$G,3,FALSE))</f>
        <v>UNIDAD</v>
      </c>
      <c r="D459" s="56">
        <f>+IF(ISERROR(VLOOKUP($B459,Insumos!$C:$G,2,FALSE)),"",VLOOKUP($B459,Insumos!$C:$G,2,FALSE))</f>
        <v>170</v>
      </c>
      <c r="E459" s="57">
        <f>+IF(ISERROR(VLOOKUP($B459,Insumos!$C:$G,5,FALSE)),"",VLOOKUP($B459,Insumos!$C:$G,5,FALSE))</f>
        <v>1</v>
      </c>
      <c r="F459" s="55" t="str">
        <f>+IF(ISERROR(VLOOKUP($B459,Insumos!$C:$G,4,FALSE)),"",VLOOKUP($B459,Insumos!$C:$G,4,FALSE))</f>
        <v>UNIDAD</v>
      </c>
      <c r="G459" s="56">
        <v>1.0</v>
      </c>
      <c r="H459" s="56">
        <f t="shared" si="16"/>
        <v>170</v>
      </c>
    </row>
    <row r="460">
      <c r="A460" s="53">
        <v>9.0</v>
      </c>
      <c r="B460" s="55" t="s">
        <v>311</v>
      </c>
      <c r="C460" s="55" t="str">
        <f>+IF(ISERROR(VLOOKUP($B460,Insumos!$C:$G,3,FALSE)),"",VLOOKUP($B460,Insumos!$C:$G,3,FALSE))</f>
        <v>UNIDAD</v>
      </c>
      <c r="D460" s="56">
        <f>+IF(ISERROR(VLOOKUP($B460,Insumos!$C:$G,2,FALSE)),"",VLOOKUP($B460,Insumos!$C:$G,2,FALSE))</f>
        <v>75.25</v>
      </c>
      <c r="E460" s="57">
        <f>+IF(ISERROR(VLOOKUP($B460,Insumos!$C:$G,5,FALSE)),"",VLOOKUP($B460,Insumos!$C:$G,5,FALSE))</f>
        <v>1</v>
      </c>
      <c r="F460" s="55" t="str">
        <f>+IF(ISERROR(VLOOKUP($B460,Insumos!$C:$G,4,FALSE)),"",VLOOKUP($B460,Insumos!$C:$G,4,FALSE))</f>
        <v>UNIDAD</v>
      </c>
      <c r="G460" s="56">
        <v>1.0</v>
      </c>
      <c r="H460" s="56">
        <f t="shared" si="16"/>
        <v>75.25</v>
      </c>
    </row>
    <row r="461">
      <c r="A461" s="53">
        <v>10.0</v>
      </c>
      <c r="B461" s="55"/>
      <c r="C461" s="55" t="str">
        <f>+IF(ISERROR(VLOOKUP($B461,Insumos!$C:$G,3,FALSE)),"",VLOOKUP($B461,Insumos!$C:$G,3,FALSE))</f>
        <v/>
      </c>
      <c r="D461" s="56" t="str">
        <f>+IF(ISERROR(VLOOKUP($B461,Insumos!$C:$G,2,FALSE)),"",VLOOKUP($B461,Insumos!$C:$G,2,FALSE))</f>
        <v/>
      </c>
      <c r="E461" s="57" t="str">
        <f>+IF(ISERROR(VLOOKUP($B461,Insumos!$C:$G,5,FALSE)),"",VLOOKUP($B461,Insumos!$C:$G,5,FALSE))</f>
        <v/>
      </c>
      <c r="F461" s="55" t="str">
        <f>+IF(ISERROR(VLOOKUP($B461,Insumos!$C:$G,4,FALSE)),"",VLOOKUP($B461,Insumos!$C:$G,4,FALSE))</f>
        <v/>
      </c>
      <c r="G461" s="160"/>
      <c r="H461" s="56">
        <f t="shared" si="16"/>
        <v>0</v>
      </c>
    </row>
    <row r="462">
      <c r="A462" s="53">
        <v>11.0</v>
      </c>
      <c r="B462" s="55"/>
      <c r="C462" s="55" t="str">
        <f>+IF(ISERROR(VLOOKUP($B462,Insumos!$C:$G,3,FALSE)),"",VLOOKUP($B462,Insumos!$C:$G,3,FALSE))</f>
        <v/>
      </c>
      <c r="D462" s="56" t="str">
        <f>+IF(ISERROR(VLOOKUP($B462,Insumos!$C:$G,2,FALSE)),"",VLOOKUP($B462,Insumos!$C:$G,2,FALSE))</f>
        <v/>
      </c>
      <c r="E462" s="57" t="str">
        <f>+IF(ISERROR(VLOOKUP($B462,Insumos!$C:$G,5,FALSE)),"",VLOOKUP($B462,Insumos!$C:$G,5,FALSE))</f>
        <v/>
      </c>
      <c r="F462" s="55" t="str">
        <f>+IF(ISERROR(VLOOKUP($B462,Insumos!$C:$G,4,FALSE)),"",VLOOKUP($B462,Insumos!$C:$G,4,FALSE))</f>
        <v/>
      </c>
      <c r="G462" s="160"/>
      <c r="H462" s="56">
        <f t="shared" si="16"/>
        <v>0</v>
      </c>
    </row>
    <row r="463">
      <c r="A463" s="53">
        <v>12.0</v>
      </c>
      <c r="B463" s="55"/>
      <c r="C463" s="55" t="str">
        <f>+IF(ISERROR(VLOOKUP($B463,Insumos!$C:$G,3,FALSE)),"",VLOOKUP($B463,Insumos!$C:$G,3,FALSE))</f>
        <v/>
      </c>
      <c r="D463" s="56" t="str">
        <f>+IF(ISERROR(VLOOKUP($B463,Insumos!$C:$G,2,FALSE)),"",VLOOKUP($B463,Insumos!$C:$G,2,FALSE))</f>
        <v/>
      </c>
      <c r="E463" s="57" t="str">
        <f>+IF(ISERROR(VLOOKUP($B463,Insumos!$C:$G,5,FALSE)),"",VLOOKUP($B463,Insumos!$C:$G,5,FALSE))</f>
        <v/>
      </c>
      <c r="F463" s="55" t="str">
        <f>+IF(ISERROR(VLOOKUP($B463,Insumos!$C:$G,4,FALSE)),"",VLOOKUP($B463,Insumos!$C:$G,4,FALSE))</f>
        <v/>
      </c>
      <c r="G463" s="160"/>
      <c r="H463" s="56">
        <f t="shared" si="16"/>
        <v>0</v>
      </c>
    </row>
    <row r="464">
      <c r="A464" s="53">
        <v>13.0</v>
      </c>
      <c r="B464" s="55"/>
      <c r="C464" s="55" t="str">
        <f>+IF(ISERROR(VLOOKUP($B464,Insumos!$C:$G,3,FALSE)),"",VLOOKUP($B464,Insumos!$C:$G,3,FALSE))</f>
        <v/>
      </c>
      <c r="D464" s="56" t="str">
        <f>+IF(ISERROR(VLOOKUP($B464,Insumos!$C:$G,2,FALSE)),"",VLOOKUP($B464,Insumos!$C:$G,2,FALSE))</f>
        <v/>
      </c>
      <c r="E464" s="57" t="str">
        <f>+IF(ISERROR(VLOOKUP($B464,Insumos!$C:$G,5,FALSE)),"",VLOOKUP($B464,Insumos!$C:$G,5,FALSE))</f>
        <v/>
      </c>
      <c r="F464" s="55" t="str">
        <f>+IF(ISERROR(VLOOKUP($B464,Insumos!$C:$G,4,FALSE)),"",VLOOKUP($B464,Insumos!$C:$G,4,FALSE))</f>
        <v/>
      </c>
      <c r="G464" s="160"/>
      <c r="H464" s="56">
        <f t="shared" si="16"/>
        <v>0</v>
      </c>
    </row>
    <row r="465">
      <c r="A465" s="53">
        <v>14.0</v>
      </c>
      <c r="B465" s="55"/>
      <c r="C465" s="55" t="str">
        <f>+IF(ISERROR(VLOOKUP($B465,Insumos!$C:$G,3,FALSE)),"",VLOOKUP($B465,Insumos!$C:$G,3,FALSE))</f>
        <v/>
      </c>
      <c r="D465" s="56" t="str">
        <f>+IF(ISERROR(VLOOKUP($B465,Insumos!$C:$G,2,FALSE)),"",VLOOKUP($B465,Insumos!$C:$G,2,FALSE))</f>
        <v/>
      </c>
      <c r="E465" s="57" t="str">
        <f>+IF(ISERROR(VLOOKUP($B465,Insumos!$C:$G,5,FALSE)),"",VLOOKUP($B465,Insumos!$C:$G,5,FALSE))</f>
        <v/>
      </c>
      <c r="F465" s="55" t="str">
        <f>+IF(ISERROR(VLOOKUP($B465,Insumos!$C:$G,4,FALSE)),"",VLOOKUP($B465,Insumos!$C:$G,4,FALSE))</f>
        <v/>
      </c>
      <c r="G465" s="161"/>
      <c r="H465" s="56">
        <f t="shared" si="16"/>
        <v>0</v>
      </c>
    </row>
    <row r="466">
      <c r="A466" s="53">
        <v>15.0</v>
      </c>
      <c r="B466" s="55"/>
      <c r="C466" s="55" t="str">
        <f>+IF(ISERROR(VLOOKUP($B466,Insumos!$C:$G,3,FALSE)),"",VLOOKUP($B466,Insumos!$C:$G,3,FALSE))</f>
        <v/>
      </c>
      <c r="D466" s="56" t="str">
        <f>+IF(ISERROR(VLOOKUP($B466,Insumos!$C:$G,2,FALSE)),"",VLOOKUP($B466,Insumos!$C:$G,2,FALSE))</f>
        <v/>
      </c>
      <c r="E466" s="57" t="str">
        <f>+IF(ISERROR(VLOOKUP($B466,Insumos!$C:$G,5,FALSE)),"",VLOOKUP($B466,Insumos!$C:$G,5,FALSE))</f>
        <v/>
      </c>
      <c r="F466" s="55" t="str">
        <f>+IF(ISERROR(VLOOKUP($B466,Insumos!$C:$G,4,FALSE)),"",VLOOKUP($B466,Insumos!$C:$G,4,FALSE))</f>
        <v/>
      </c>
      <c r="G466" s="141"/>
      <c r="H466" s="56">
        <f t="shared" si="16"/>
        <v>0</v>
      </c>
    </row>
    <row r="467">
      <c r="A467" s="53">
        <v>16.0</v>
      </c>
      <c r="B467" s="55"/>
      <c r="C467" s="55" t="str">
        <f>+IF(ISERROR(VLOOKUP($B467,Insumos!$C:$G,3,FALSE)),"",VLOOKUP($B467,Insumos!$C:$G,3,FALSE))</f>
        <v/>
      </c>
      <c r="D467" s="56" t="str">
        <f>+IF(ISERROR(VLOOKUP($B467,Insumos!$C:$G,2,FALSE)),"",VLOOKUP($B467,Insumos!$C:$G,2,FALSE))</f>
        <v/>
      </c>
      <c r="E467" s="57" t="str">
        <f>+IF(ISERROR(VLOOKUP($B467,Insumos!$C:$G,5,FALSE)),"",VLOOKUP($B467,Insumos!$C:$G,5,FALSE))</f>
        <v/>
      </c>
      <c r="F467" s="55" t="str">
        <f>+IF(ISERROR(VLOOKUP($B467,Insumos!$C:$G,4,FALSE)),"",VLOOKUP($B467,Insumos!$C:$G,4,FALSE))</f>
        <v/>
      </c>
      <c r="G467" s="141"/>
      <c r="H467" s="56">
        <f t="shared" si="16"/>
        <v>0</v>
      </c>
    </row>
    <row r="468">
      <c r="A468" s="42"/>
      <c r="B468" s="140"/>
      <c r="C468" s="41"/>
      <c r="D468" s="44"/>
      <c r="E468" s="45"/>
      <c r="F468" s="41"/>
      <c r="G468" s="67" t="s">
        <v>566</v>
      </c>
      <c r="H468" s="68">
        <f>+SUM(H452:H467)</f>
        <v>683.34</v>
      </c>
    </row>
    <row r="469">
      <c r="A469" s="42"/>
      <c r="B469" s="140"/>
      <c r="C469" s="41"/>
      <c r="D469" s="44"/>
      <c r="E469" s="45"/>
      <c r="F469" s="41"/>
      <c r="G469" s="67" t="s">
        <v>569</v>
      </c>
      <c r="H469" s="142">
        <f>+H468/10</f>
        <v>68.334</v>
      </c>
    </row>
    <row r="470">
      <c r="A470" s="42"/>
      <c r="B470" s="140"/>
      <c r="C470" s="41"/>
      <c r="D470" s="44"/>
      <c r="E470" s="45"/>
      <c r="F470" s="41"/>
      <c r="G470" s="67" t="s">
        <v>570</v>
      </c>
      <c r="H470" s="143">
        <f>(H468+H469)*1.19</f>
        <v>894.49206</v>
      </c>
    </row>
    <row r="471">
      <c r="A471" s="42"/>
      <c r="B471" s="140"/>
      <c r="C471" s="41"/>
      <c r="D471" s="44"/>
      <c r="E471" s="45"/>
      <c r="F471" s="41"/>
      <c r="G471" s="67" t="s">
        <v>571</v>
      </c>
      <c r="H471" s="144">
        <f>+H470/H472</f>
        <v>0.07398610918</v>
      </c>
    </row>
    <row r="472">
      <c r="A472" s="42"/>
      <c r="B472" s="140"/>
      <c r="C472" s="41"/>
      <c r="D472" s="44"/>
      <c r="E472" s="45"/>
      <c r="F472" s="41"/>
      <c r="G472" s="67" t="s">
        <v>572</v>
      </c>
      <c r="H472" s="145">
        <v>12090.0</v>
      </c>
      <c r="I472" s="232">
        <v>10990.0</v>
      </c>
    </row>
    <row r="475">
      <c r="A475" s="138" t="s">
        <v>562</v>
      </c>
      <c r="B475" s="89" t="s">
        <v>819</v>
      </c>
      <c r="C475" s="34" t="s">
        <v>484</v>
      </c>
      <c r="D475" s="35"/>
      <c r="E475" s="36"/>
      <c r="F475" s="37"/>
      <c r="G475" s="38"/>
      <c r="H475" s="35"/>
    </row>
    <row r="476">
      <c r="A476" s="42"/>
      <c r="B476" s="140"/>
      <c r="C476" s="42"/>
      <c r="D476" s="44"/>
      <c r="E476" s="45"/>
      <c r="F476" s="42"/>
      <c r="G476" s="46"/>
      <c r="H476" s="44"/>
    </row>
    <row r="477">
      <c r="A477" s="48" t="s">
        <v>476</v>
      </c>
      <c r="B477" s="48" t="s">
        <v>477</v>
      </c>
      <c r="C477" s="48" t="s">
        <v>478</v>
      </c>
      <c r="D477" s="49" t="s">
        <v>564</v>
      </c>
      <c r="E477" s="50" t="s">
        <v>10</v>
      </c>
      <c r="F477" s="48" t="s">
        <v>480</v>
      </c>
      <c r="G477" s="51"/>
      <c r="H477" s="49" t="s">
        <v>565</v>
      </c>
    </row>
    <row r="478">
      <c r="A478" s="53">
        <v>1.0</v>
      </c>
      <c r="B478" s="55" t="s">
        <v>69</v>
      </c>
      <c r="C478" s="55" t="str">
        <f>+IF(ISERROR(VLOOKUP($B478,Insumos!$C:$G,3,FALSE)),"",VLOOKUP($B478,Insumos!$C:$G,3,FALSE))</f>
        <v>GRAMOS</v>
      </c>
      <c r="D478" s="56">
        <f>+IF(ISERROR(VLOOKUP($B478,Insumos!$C:$G,2,FALSE)),"",VLOOKUP($B478,Insumos!$C:$G,2,FALSE))</f>
        <v>2777.79</v>
      </c>
      <c r="E478" s="57">
        <f>+IF(ISERROR(VLOOKUP($B478,Insumos!$C:$G,5,FALSE)),"",VLOOKUP($B478,Insumos!$C:$G,5,FALSE))</f>
        <v>5700</v>
      </c>
      <c r="F478" s="55" t="str">
        <f>+IF(ISERROR(VLOOKUP($B478,Insumos!$C:$G,4,FALSE)),"",VLOOKUP($B478,Insumos!$C:$G,4,FALSE))</f>
        <v>GRAMOS</v>
      </c>
      <c r="G478" s="56">
        <v>48.0</v>
      </c>
      <c r="H478" s="56">
        <f t="shared" ref="H478:H488" si="17">IF(ISERROR(ROUND(+D478/E478*G478,2)),0,ROUND(+D478/E478*G478,2))</f>
        <v>23.39</v>
      </c>
    </row>
    <row r="479">
      <c r="A479" s="53">
        <v>2.0</v>
      </c>
      <c r="B479" s="55" t="s">
        <v>117</v>
      </c>
      <c r="C479" s="55" t="str">
        <f>+IF(ISERROR(VLOOKUP($B479,Insumos!$C:$G,3,FALSE)),"",VLOOKUP($B479,Insumos!$C:$G,3,FALSE))</f>
        <v>GRAMOS</v>
      </c>
      <c r="D479" s="56">
        <f>+IF(ISERROR(VLOOKUP($B479,Insumos!$C:$G,2,FALSE)),"",VLOOKUP($B479,Insumos!$C:$G,2,FALSE))</f>
        <v>6995</v>
      </c>
      <c r="E479" s="57">
        <f>+IF(ISERROR(VLOOKUP($B479,Insumos!$C:$G,5,FALSE)),"",VLOOKUP($B479,Insumos!$C:$G,5,FALSE))</f>
        <v>1000</v>
      </c>
      <c r="F479" s="55" t="str">
        <f>+IF(ISERROR(VLOOKUP($B479,Insumos!$C:$G,4,FALSE)),"",VLOOKUP($B479,Insumos!$C:$G,4,FALSE))</f>
        <v>GRAMOS</v>
      </c>
      <c r="G479" s="56">
        <v>40.0</v>
      </c>
      <c r="H479" s="56">
        <f t="shared" si="17"/>
        <v>279.8</v>
      </c>
    </row>
    <row r="480">
      <c r="A480" s="53">
        <v>3.0</v>
      </c>
      <c r="B480" s="55" t="s">
        <v>170</v>
      </c>
      <c r="C480" s="55" t="str">
        <f>+IF(ISERROR(VLOOKUP($B480,Insumos!$C:$G,3,FALSE)),"",VLOOKUP($B480,Insumos!$C:$G,3,FALSE))</f>
        <v>MILILITROS</v>
      </c>
      <c r="D480" s="56">
        <f>+IF(ISERROR(VLOOKUP($B480,Insumos!$C:$G,2,FALSE)),"",VLOOKUP($B480,Insumos!$C:$G,2,FALSE))</f>
        <v>2039.05</v>
      </c>
      <c r="E480" s="57">
        <f>+IF(ISERROR(VLOOKUP($B480,Insumos!$C:$G,5,FALSE)),"",VLOOKUP($B480,Insumos!$C:$G,5,FALSE))</f>
        <v>488</v>
      </c>
      <c r="F480" s="55" t="str">
        <f>+IF(ISERROR(VLOOKUP($B480,Insumos!$C:$G,4,FALSE)),"",VLOOKUP($B480,Insumos!$C:$G,4,FALSE))</f>
        <v>MILILITROS</v>
      </c>
      <c r="G480" s="56">
        <v>10.0</v>
      </c>
      <c r="H480" s="56">
        <f t="shared" si="17"/>
        <v>41.78</v>
      </c>
    </row>
    <row r="481">
      <c r="A481" s="53">
        <v>4.0</v>
      </c>
      <c r="B481" s="55" t="s">
        <v>83</v>
      </c>
      <c r="C481" s="55" t="str">
        <f>+IF(ISERROR(VLOOKUP($B481,Insumos!$C:$G,3,FALSE)),"",VLOOKUP($B481,Insumos!$C:$G,3,FALSE))</f>
        <v>PORCION</v>
      </c>
      <c r="D481" s="56">
        <f>+IF(ISERROR(VLOOKUP($B481,Insumos!$C:$G,2,FALSE)),"",VLOOKUP($B481,Insumos!$C:$G,2,FALSE))</f>
        <v>134.53</v>
      </c>
      <c r="E481" s="57">
        <f>+IF(ISERROR(VLOOKUP($B481,Insumos!$C:$G,5,FALSE)),"",VLOOKUP($B481,Insumos!$C:$G,5,FALSE))</f>
        <v>1</v>
      </c>
      <c r="F481" s="55" t="str">
        <f>+IF(ISERROR(VLOOKUP($B481,Insumos!$C:$G,4,FALSE)),"",VLOOKUP($B481,Insumos!$C:$G,4,FALSE))</f>
        <v>PORCION</v>
      </c>
      <c r="G481" s="56">
        <v>1.0</v>
      </c>
      <c r="H481" s="56">
        <f t="shared" si="17"/>
        <v>134.53</v>
      </c>
    </row>
    <row r="482">
      <c r="A482" s="53">
        <v>5.0</v>
      </c>
      <c r="B482" s="55" t="s">
        <v>67</v>
      </c>
      <c r="C482" s="55" t="str">
        <f>+IF(ISERROR(VLOOKUP($B482,Insumos!$C:$G,3,FALSE)),"",VLOOKUP($B482,Insumos!$C:$G,3,FALSE))</f>
        <v>GRAMOS</v>
      </c>
      <c r="D482" s="56">
        <f>+IF(ISERROR(VLOOKUP($B482,Insumos!$C:$G,2,FALSE)),"",VLOOKUP($B482,Insumos!$C:$G,2,FALSE))</f>
        <v>294.1176471</v>
      </c>
      <c r="E482" s="57">
        <f>+IF(ISERROR(VLOOKUP($B482,Insumos!$C:$G,5,FALSE)),"",VLOOKUP($B482,Insumos!$C:$G,5,FALSE))</f>
        <v>1000</v>
      </c>
      <c r="F482" s="55" t="str">
        <f>+IF(ISERROR(VLOOKUP($B482,Insumos!$C:$G,4,FALSE)),"",VLOOKUP($B482,Insumos!$C:$G,4,FALSE))</f>
        <v>GRAMOS</v>
      </c>
      <c r="G482" s="56">
        <v>1.0</v>
      </c>
      <c r="H482" s="56">
        <f t="shared" si="17"/>
        <v>0.29</v>
      </c>
    </row>
    <row r="483">
      <c r="A483" s="53">
        <v>6.0</v>
      </c>
      <c r="B483" s="55" t="s">
        <v>314</v>
      </c>
      <c r="C483" s="55" t="str">
        <f>+IF(ISERROR(VLOOKUP($B483,Insumos!$C:$G,3,FALSE)),"",VLOOKUP($B483,Insumos!$C:$G,3,FALSE))</f>
        <v>UNIDAD</v>
      </c>
      <c r="D483" s="56">
        <f>+IF(ISERROR(VLOOKUP($B483,Insumos!$C:$G,2,FALSE)),"",VLOOKUP($B483,Insumos!$C:$G,2,FALSE))</f>
        <v>10.5</v>
      </c>
      <c r="E483" s="57">
        <f>+IF(ISERROR(VLOOKUP($B483,Insumos!$C:$G,5,FALSE)),"",VLOOKUP($B483,Insumos!$C:$G,5,FALSE))</f>
        <v>1</v>
      </c>
      <c r="F483" s="55" t="str">
        <f>+IF(ISERROR(VLOOKUP($B483,Insumos!$C:$G,4,FALSE)),"",VLOOKUP($B483,Insumos!$C:$G,4,FALSE))</f>
        <v>UNIDAD</v>
      </c>
      <c r="G483" s="56">
        <v>1.0</v>
      </c>
      <c r="H483" s="56">
        <f t="shared" si="17"/>
        <v>10.5</v>
      </c>
    </row>
    <row r="484">
      <c r="A484" s="53">
        <v>7.0</v>
      </c>
      <c r="B484" s="55" t="s">
        <v>315</v>
      </c>
      <c r="C484" s="55" t="str">
        <f>+IF(ISERROR(VLOOKUP($B484,Insumos!$C:$G,3,FALSE)),"",VLOOKUP($B484,Insumos!$C:$G,3,FALSE))</f>
        <v>UNIDAD</v>
      </c>
      <c r="D484" s="56">
        <f>+IF(ISERROR(VLOOKUP($B484,Insumos!$C:$G,2,FALSE)),"",VLOOKUP($B484,Insumos!$C:$G,2,FALSE))</f>
        <v>170</v>
      </c>
      <c r="E484" s="57">
        <f>+IF(ISERROR(VLOOKUP($B484,Insumos!$C:$G,5,FALSE)),"",VLOOKUP($B484,Insumos!$C:$G,5,FALSE))</f>
        <v>1</v>
      </c>
      <c r="F484" s="55" t="str">
        <f>+IF(ISERROR(VLOOKUP($B484,Insumos!$C:$G,4,FALSE)),"",VLOOKUP($B484,Insumos!$C:$G,4,FALSE))</f>
        <v>UNIDAD</v>
      </c>
      <c r="G484" s="56">
        <v>1.0</v>
      </c>
      <c r="H484" s="56">
        <f t="shared" si="17"/>
        <v>170</v>
      </c>
    </row>
    <row r="485">
      <c r="A485" s="53">
        <v>8.0</v>
      </c>
      <c r="B485" s="55" t="s">
        <v>300</v>
      </c>
      <c r="C485" s="55" t="str">
        <f>+IF(ISERROR(VLOOKUP($B485,Insumos!$C:$G,3,FALSE)),"",VLOOKUP($B485,Insumos!$C:$G,3,FALSE))</f>
        <v>UNIDAD</v>
      </c>
      <c r="D485" s="56">
        <f>+IF(ISERROR(VLOOKUP($B485,Insumos!$C:$G,2,FALSE)),"",VLOOKUP($B485,Insumos!$C:$G,2,FALSE))</f>
        <v>98.32</v>
      </c>
      <c r="E485" s="57">
        <f>+IF(ISERROR(VLOOKUP($B485,Insumos!$C:$G,5,FALSE)),"",VLOOKUP($B485,Insumos!$C:$G,5,FALSE))</f>
        <v>1</v>
      </c>
      <c r="F485" s="55" t="str">
        <f>+IF(ISERROR(VLOOKUP($B485,Insumos!$C:$G,4,FALSE)),"",VLOOKUP($B485,Insumos!$C:$G,4,FALSE))</f>
        <v>UNIDAD</v>
      </c>
      <c r="G485" s="56">
        <v>1.0</v>
      </c>
      <c r="H485" s="56">
        <f t="shared" si="17"/>
        <v>98.32</v>
      </c>
    </row>
    <row r="486">
      <c r="A486" s="53">
        <v>9.0</v>
      </c>
      <c r="B486" s="55" t="s">
        <v>301</v>
      </c>
      <c r="C486" s="55" t="str">
        <f>+IF(ISERROR(VLOOKUP($B486,Insumos!$C:$G,3,FALSE)),"",VLOOKUP($B486,Insumos!$C:$G,3,FALSE))</f>
        <v>UNIDAD</v>
      </c>
      <c r="D486" s="56">
        <f>+IF(ISERROR(VLOOKUP($B486,Insumos!$C:$G,2,FALSE)),"",VLOOKUP($B486,Insumos!$C:$G,2,FALSE))</f>
        <v>43.7</v>
      </c>
      <c r="E486" s="57">
        <f>+IF(ISERROR(VLOOKUP($B486,Insumos!$C:$G,5,FALSE)),"",VLOOKUP($B486,Insumos!$C:$G,5,FALSE))</f>
        <v>1</v>
      </c>
      <c r="F486" s="55" t="str">
        <f>+IF(ISERROR(VLOOKUP($B486,Insumos!$C:$G,4,FALSE)),"",VLOOKUP($B486,Insumos!$C:$G,4,FALSE))</f>
        <v>UNIDAD</v>
      </c>
      <c r="G486" s="56">
        <v>1.0</v>
      </c>
      <c r="H486" s="56">
        <f t="shared" si="17"/>
        <v>43.7</v>
      </c>
    </row>
    <row r="487">
      <c r="A487" s="53">
        <v>10.0</v>
      </c>
      <c r="B487" s="55"/>
      <c r="C487" s="55" t="str">
        <f>+IF(ISERROR(VLOOKUP($B487,Insumos!$C:$G,3,FALSE)),"",VLOOKUP($B487,Insumos!$C:$G,3,FALSE))</f>
        <v/>
      </c>
      <c r="D487" s="56" t="str">
        <f>+IF(ISERROR(VLOOKUP($B487,Insumos!$C:$G,2,FALSE)),"",VLOOKUP($B487,Insumos!$C:$G,2,FALSE))</f>
        <v/>
      </c>
      <c r="E487" s="57" t="str">
        <f>+IF(ISERROR(VLOOKUP($B487,Insumos!$C:$G,5,FALSE)),"",VLOOKUP($B487,Insumos!$C:$G,5,FALSE))</f>
        <v/>
      </c>
      <c r="F487" s="55" t="str">
        <f>+IF(ISERROR(VLOOKUP($B487,Insumos!$C:$G,4,FALSE)),"",VLOOKUP($B487,Insumos!$C:$G,4,FALSE))</f>
        <v/>
      </c>
      <c r="G487" s="56"/>
      <c r="H487" s="56">
        <f t="shared" si="17"/>
        <v>0</v>
      </c>
    </row>
    <row r="488">
      <c r="A488" s="53">
        <v>11.0</v>
      </c>
      <c r="B488" s="55"/>
      <c r="C488" s="55" t="str">
        <f>+IF(ISERROR(VLOOKUP($B488,Insumos!$C:$G,3,FALSE)),"",VLOOKUP($B488,Insumos!$C:$G,3,FALSE))</f>
        <v/>
      </c>
      <c r="D488" s="56" t="str">
        <f>+IF(ISERROR(VLOOKUP($B488,Insumos!$C:$G,2,FALSE)),"",VLOOKUP($B488,Insumos!$C:$G,2,FALSE))</f>
        <v/>
      </c>
      <c r="E488" s="57" t="str">
        <f>+IF(ISERROR(VLOOKUP($B488,Insumos!$C:$G,5,FALSE)),"",VLOOKUP($B488,Insumos!$C:$G,5,FALSE))</f>
        <v/>
      </c>
      <c r="F488" s="55" t="str">
        <f>+IF(ISERROR(VLOOKUP($B488,Insumos!$C:$G,4,FALSE)),"",VLOOKUP($B488,Insumos!$C:$G,4,FALSE))</f>
        <v/>
      </c>
      <c r="G488" s="56"/>
      <c r="H488" s="56">
        <f t="shared" si="17"/>
        <v>0</v>
      </c>
    </row>
    <row r="489">
      <c r="A489" s="42"/>
      <c r="B489" s="140"/>
      <c r="C489" s="41"/>
      <c r="D489" s="44"/>
      <c r="E489" s="45"/>
      <c r="F489" s="41"/>
      <c r="G489" s="67" t="s">
        <v>566</v>
      </c>
      <c r="H489" s="68">
        <f>+SUM(H478:H488)</f>
        <v>802.31</v>
      </c>
    </row>
    <row r="490">
      <c r="A490" s="42"/>
      <c r="B490" s="140"/>
      <c r="C490" s="41"/>
      <c r="D490" s="44"/>
      <c r="E490" s="45"/>
      <c r="F490" s="41"/>
      <c r="G490" s="67" t="s">
        <v>569</v>
      </c>
      <c r="H490" s="142">
        <f>+H489/10</f>
        <v>80.231</v>
      </c>
    </row>
    <row r="491">
      <c r="A491" s="42"/>
      <c r="B491" s="140"/>
      <c r="C491" s="41"/>
      <c r="D491" s="44"/>
      <c r="E491" s="471"/>
      <c r="F491" s="41"/>
      <c r="G491" s="67" t="s">
        <v>570</v>
      </c>
      <c r="H491" s="143">
        <f>(H489+H490)*1.19</f>
        <v>1050.22379</v>
      </c>
    </row>
    <row r="492">
      <c r="A492" s="42"/>
      <c r="B492" s="140"/>
      <c r="C492" s="41"/>
      <c r="D492" s="44"/>
      <c r="E492" s="167"/>
      <c r="F492" s="41"/>
      <c r="G492" s="67" t="s">
        <v>571</v>
      </c>
      <c r="H492" s="144">
        <f>+H491/H493</f>
        <v>0.08686714557</v>
      </c>
    </row>
    <row r="493">
      <c r="A493" s="42"/>
      <c r="B493" s="140"/>
      <c r="C493" s="41"/>
      <c r="D493" s="44"/>
      <c r="E493" s="472"/>
      <c r="F493" s="41"/>
      <c r="G493" s="67" t="s">
        <v>572</v>
      </c>
      <c r="H493" s="154">
        <v>12090.0</v>
      </c>
      <c r="I493" s="232">
        <v>10990.0</v>
      </c>
    </row>
    <row r="496">
      <c r="A496" s="138" t="s">
        <v>562</v>
      </c>
      <c r="B496" s="89" t="s">
        <v>637</v>
      </c>
      <c r="C496" s="34"/>
      <c r="D496" s="35"/>
      <c r="E496" s="36"/>
      <c r="F496" s="37"/>
      <c r="G496" s="38"/>
      <c r="H496" s="35"/>
    </row>
    <row r="497">
      <c r="A497" s="42"/>
      <c r="B497" s="140"/>
      <c r="C497" s="42"/>
      <c r="D497" s="44"/>
      <c r="E497" s="45"/>
      <c r="F497" s="42"/>
      <c r="G497" s="46"/>
      <c r="H497" s="44"/>
    </row>
    <row r="498">
      <c r="A498" s="48" t="s">
        <v>476</v>
      </c>
      <c r="B498" s="48" t="s">
        <v>477</v>
      </c>
      <c r="C498" s="48" t="s">
        <v>478</v>
      </c>
      <c r="D498" s="49" t="s">
        <v>564</v>
      </c>
      <c r="E498" s="50" t="s">
        <v>10</v>
      </c>
      <c r="F498" s="48" t="s">
        <v>480</v>
      </c>
      <c r="G498" s="51" t="s">
        <v>481</v>
      </c>
      <c r="H498" s="49" t="s">
        <v>565</v>
      </c>
    </row>
    <row r="499">
      <c r="A499" s="53">
        <v>1.0</v>
      </c>
      <c r="B499" s="55" t="s">
        <v>69</v>
      </c>
      <c r="C499" s="55" t="str">
        <f>+IF(ISERROR(VLOOKUP($B499,Insumos!$C:$G,3,FALSE)),"",VLOOKUP($B499,Insumos!$C:$G,3,FALSE))</f>
        <v>GRAMOS</v>
      </c>
      <c r="D499" s="56">
        <f>+IF(ISERROR(VLOOKUP($B499,Insumos!$C:$G,2,FALSE)),"",VLOOKUP($B499,Insumos!$C:$G,2,FALSE))</f>
        <v>2777.79</v>
      </c>
      <c r="E499" s="57">
        <f>+IF(ISERROR(VLOOKUP($B499,Insumos!$C:$G,5,FALSE)),"",VLOOKUP($B499,Insumos!$C:$G,5,FALSE))</f>
        <v>5700</v>
      </c>
      <c r="F499" s="55" t="str">
        <f>+IF(ISERROR(VLOOKUP($B499,Insumos!$C:$G,4,FALSE)),"",VLOOKUP($B499,Insumos!$C:$G,4,FALSE))</f>
        <v>GRAMOS</v>
      </c>
      <c r="G499" s="141">
        <v>110.0</v>
      </c>
      <c r="H499" s="56">
        <f t="shared" ref="H499:H520" si="18">IF(ISERROR(ROUND(+D499/E499*G499,2)),0,ROUND(+D499/E499*G499,2))</f>
        <v>53.61</v>
      </c>
    </row>
    <row r="500">
      <c r="A500" s="53">
        <v>2.0</v>
      </c>
      <c r="B500" s="55" t="s">
        <v>52</v>
      </c>
      <c r="C500" s="55" t="str">
        <f>+IF(ISERROR(VLOOKUP($B500,Insumos!$C:$G,3,FALSE)),"",VLOOKUP($B500,Insumos!$C:$G,3,FALSE))</f>
        <v>UNIDAD</v>
      </c>
      <c r="D500" s="56">
        <f>+IF(ISERROR(VLOOKUP($B500,Insumos!$C:$G,2,FALSE)),"",VLOOKUP($B500,Insumos!$C:$G,2,FALSE))</f>
        <v>5000</v>
      </c>
      <c r="E500" s="57">
        <f>+IF(ISERROR(VLOOKUP($B500,Insumos!$C:$G,5,FALSE)),"",VLOOKUP($B500,Insumos!$C:$G,5,FALSE))</f>
        <v>100</v>
      </c>
      <c r="F500" s="55" t="str">
        <f>+IF(ISERROR(VLOOKUP($B500,Insumos!$C:$G,4,FALSE)),"",VLOOKUP($B500,Insumos!$C:$G,4,FALSE))</f>
        <v>UNIDAD</v>
      </c>
      <c r="G500" s="141">
        <v>0.5</v>
      </c>
      <c r="H500" s="56">
        <f t="shared" si="18"/>
        <v>25</v>
      </c>
    </row>
    <row r="501">
      <c r="A501" s="53">
        <v>3.0</v>
      </c>
      <c r="B501" s="55" t="s">
        <v>236</v>
      </c>
      <c r="C501" s="55" t="str">
        <f>+IF(ISERROR(VLOOKUP($B501,Insumos!$C:$G,3,FALSE)),"",VLOOKUP($B501,Insumos!$C:$G,3,FALSE))</f>
        <v>GRAMOS</v>
      </c>
      <c r="D501" s="56">
        <f>+IF(ISERROR(VLOOKUP($B501,Insumos!$C:$G,2,FALSE)),"",VLOOKUP($B501,Insumos!$C:$G,2,FALSE))</f>
        <v>8753.846154</v>
      </c>
      <c r="E501" s="57">
        <f>+IF(ISERROR(VLOOKUP($B501,Insumos!$C:$G,5,FALSE)),"",VLOOKUP($B501,Insumos!$C:$G,5,FALSE))</f>
        <v>1000</v>
      </c>
      <c r="F501" s="55" t="str">
        <f>+IF(ISERROR(VLOOKUP($B501,Insumos!$C:$G,4,FALSE)),"",VLOOKUP($B501,Insumos!$C:$G,4,FALSE))</f>
        <v>GRAMOS</v>
      </c>
      <c r="G501" s="141">
        <v>40.0</v>
      </c>
      <c r="H501" s="56">
        <f t="shared" si="18"/>
        <v>350.15</v>
      </c>
    </row>
    <row r="502">
      <c r="A502" s="53">
        <v>4.0</v>
      </c>
      <c r="B502" s="55" t="s">
        <v>234</v>
      </c>
      <c r="C502" s="55" t="str">
        <f>+IF(ISERROR(VLOOKUP($B502,Insumos!$C:$G,3,FALSE)),"",VLOOKUP($B502,Insumos!$C:$G,3,FALSE))</f>
        <v>GRAMOS</v>
      </c>
      <c r="D502" s="56">
        <f>+IF(ISERROR(VLOOKUP($B502,Insumos!$C:$G,2,FALSE)),"",VLOOKUP($B502,Insumos!$C:$G,2,FALSE))</f>
        <v>878.8888889</v>
      </c>
      <c r="E502" s="57">
        <f>+IF(ISERROR(VLOOKUP($B502,Insumos!$C:$G,5,FALSE)),"",VLOOKUP($B502,Insumos!$C:$G,5,FALSE))</f>
        <v>1000</v>
      </c>
      <c r="F502" s="55" t="str">
        <f>+IF(ISERROR(VLOOKUP($B502,Insumos!$C:$G,4,FALSE)),"",VLOOKUP($B502,Insumos!$C:$G,4,FALSE))</f>
        <v>GRAMOS</v>
      </c>
      <c r="G502" s="141">
        <v>40.0</v>
      </c>
      <c r="H502" s="56">
        <f t="shared" si="18"/>
        <v>35.16</v>
      </c>
    </row>
    <row r="503">
      <c r="A503" s="53">
        <v>5.0</v>
      </c>
      <c r="B503" s="55" t="s">
        <v>326</v>
      </c>
      <c r="C503" s="55" t="str">
        <f>+IF(ISERROR(VLOOKUP($B503,Insumos!$C:$G,3,FALSE)),"",VLOOKUP($B503,Insumos!$C:$G,3,FALSE))</f>
        <v>GRAMOS</v>
      </c>
      <c r="D503" s="56">
        <f>+IF(ISERROR(VLOOKUP($B503,Insumos!$C:$G,2,FALSE)),"",VLOOKUP($B503,Insumos!$C:$G,2,FALSE))</f>
        <v>1120</v>
      </c>
      <c r="E503" s="57">
        <f>+IF(ISERROR(VLOOKUP($B503,Insumos!$C:$G,5,FALSE)),"",VLOOKUP($B503,Insumos!$C:$G,5,FALSE))</f>
        <v>1000</v>
      </c>
      <c r="F503" s="55" t="str">
        <f>+IF(ISERROR(VLOOKUP($B503,Insumos!$C:$G,4,FALSE)),"",VLOOKUP($B503,Insumos!$C:$G,4,FALSE))</f>
        <v>GRAMOS</v>
      </c>
      <c r="G503" s="141">
        <v>15.0</v>
      </c>
      <c r="H503" s="56">
        <f t="shared" si="18"/>
        <v>16.8</v>
      </c>
    </row>
    <row r="504">
      <c r="A504" s="53">
        <v>6.0</v>
      </c>
      <c r="B504" s="55" t="s">
        <v>145</v>
      </c>
      <c r="C504" s="55" t="str">
        <f>+IF(ISERROR(VLOOKUP($B504,Insumos!$C:$G,3,FALSE)),"",VLOOKUP($B504,Insumos!$C:$G,3,FALSE))</f>
        <v>MILILITROS</v>
      </c>
      <c r="D504" s="56">
        <f>+IF(ISERROR(VLOOKUP($B504,Insumos!$C:$G,2,FALSE)),"",VLOOKUP($B504,Insumos!$C:$G,2,FALSE))</f>
        <v>3327.52</v>
      </c>
      <c r="E504" s="57">
        <f>+IF(ISERROR(VLOOKUP($B504,Insumos!$C:$G,5,FALSE)),"",VLOOKUP($B504,Insumos!$C:$G,5,FALSE))</f>
        <v>798</v>
      </c>
      <c r="F504" s="55" t="str">
        <f>+IF(ISERROR(VLOOKUP($B504,Insumos!$C:$G,4,FALSE)),"",VLOOKUP($B504,Insumos!$C:$G,4,FALSE))</f>
        <v>MILILITROS</v>
      </c>
      <c r="G504" s="141">
        <v>30.0</v>
      </c>
      <c r="H504" s="56">
        <f t="shared" si="18"/>
        <v>125.09</v>
      </c>
    </row>
    <row r="505">
      <c r="A505" s="53">
        <v>7.0</v>
      </c>
      <c r="B505" s="55" t="s">
        <v>225</v>
      </c>
      <c r="C505" s="55" t="str">
        <f>+IF(ISERROR(VLOOKUP($B505,Insumos!$C:$G,3,FALSE)),"",VLOOKUP($B505,Insumos!$C:$G,3,FALSE))</f>
        <v>GRAMOS</v>
      </c>
      <c r="D505" s="56">
        <f>+IF(ISERROR(VLOOKUP($B505,Insumos!$C:$G,2,FALSE)),"",VLOOKUP($B505,Insumos!$C:$G,2,FALSE))</f>
        <v>6995</v>
      </c>
      <c r="E505" s="57">
        <f>+IF(ISERROR(VLOOKUP($B505,Insumos!$C:$G,5,FALSE)),"",VLOOKUP($B505,Insumos!$C:$G,5,FALSE))</f>
        <v>1000</v>
      </c>
      <c r="F505" s="55" t="str">
        <f>+IF(ISERROR(VLOOKUP($B505,Insumos!$C:$G,4,FALSE)),"",VLOOKUP($B505,Insumos!$C:$G,4,FALSE))</f>
        <v>GRAMOS</v>
      </c>
      <c r="G505" s="141">
        <v>45.0</v>
      </c>
      <c r="H505" s="56">
        <f t="shared" si="18"/>
        <v>314.78</v>
      </c>
    </row>
    <row r="506">
      <c r="A506" s="53">
        <v>8.0</v>
      </c>
      <c r="B506" s="55" t="s">
        <v>294</v>
      </c>
      <c r="C506" s="55" t="str">
        <f>+IF(ISERROR(VLOOKUP($B506,Insumos!$C:$G,3,FALSE)),"",VLOOKUP($B506,Insumos!$C:$G,3,FALSE))</f>
        <v>CAJA</v>
      </c>
      <c r="D506" s="56">
        <f>+IF(ISERROR(VLOOKUP($B506,Insumos!$C:$G,2,FALSE)),"",VLOOKUP($B506,Insumos!$C:$G,2,FALSE))</f>
        <v>180</v>
      </c>
      <c r="E506" s="57">
        <f>+IF(ISERROR(VLOOKUP($B506,Insumos!$C:$G,5,FALSE)),"",VLOOKUP($B506,Insumos!$C:$G,5,FALSE))</f>
        <v>1</v>
      </c>
      <c r="F506" s="55" t="str">
        <f>+IF(ISERROR(VLOOKUP($B506,Insumos!$C:$G,4,FALSE)),"",VLOOKUP($B506,Insumos!$C:$G,4,FALSE))</f>
        <v>CAJA</v>
      </c>
      <c r="G506" s="141">
        <v>1.0</v>
      </c>
      <c r="H506" s="56">
        <f t="shared" si="18"/>
        <v>180</v>
      </c>
    </row>
    <row r="507">
      <c r="A507" s="53">
        <v>9.0</v>
      </c>
      <c r="B507" s="55" t="s">
        <v>314</v>
      </c>
      <c r="C507" s="55" t="str">
        <f>+IF(ISERROR(VLOOKUP($B507,Insumos!$C:$G,3,FALSE)),"",VLOOKUP($B507,Insumos!$C:$G,3,FALSE))</f>
        <v>UNIDAD</v>
      </c>
      <c r="D507" s="56">
        <f>+IF(ISERROR(VLOOKUP($B507,Insumos!$C:$G,2,FALSE)),"",VLOOKUP($B507,Insumos!$C:$G,2,FALSE))</f>
        <v>10.5</v>
      </c>
      <c r="E507" s="57">
        <f>+IF(ISERROR(VLOOKUP($B507,Insumos!$C:$G,5,FALSE)),"",VLOOKUP($B507,Insumos!$C:$G,5,FALSE))</f>
        <v>1</v>
      </c>
      <c r="F507" s="55" t="str">
        <f>+IF(ISERROR(VLOOKUP($B507,Insumos!$C:$G,4,FALSE)),"",VLOOKUP($B507,Insumos!$C:$G,4,FALSE))</f>
        <v>UNIDAD</v>
      </c>
      <c r="G507" s="141">
        <v>1.0</v>
      </c>
      <c r="H507" s="56">
        <f t="shared" si="18"/>
        <v>10.5</v>
      </c>
    </row>
    <row r="508">
      <c r="A508" s="53">
        <v>10.0</v>
      </c>
      <c r="B508" s="55" t="s">
        <v>156</v>
      </c>
      <c r="C508" s="55" t="str">
        <f>+IF(ISERROR(VLOOKUP($B508,Insumos!$C:$G,3,FALSE)),"",VLOOKUP($B508,Insumos!$C:$G,3,FALSE))</f>
        <v>GRAMOS</v>
      </c>
      <c r="D508" s="56">
        <f>+IF(ISERROR(VLOOKUP($B508,Insumos!$C:$G,2,FALSE)),"",VLOOKUP($B508,Insumos!$C:$G,2,FALSE))</f>
        <v>909</v>
      </c>
      <c r="E508" s="57">
        <f>+IF(ISERROR(VLOOKUP($B508,Insumos!$C:$G,5,FALSE)),"",VLOOKUP($B508,Insumos!$C:$G,5,FALSE))</f>
        <v>1000</v>
      </c>
      <c r="F508" s="55" t="str">
        <f>+IF(ISERROR(VLOOKUP($B508,Insumos!$C:$G,4,FALSE)),"",VLOOKUP($B508,Insumos!$C:$G,4,FALSE))</f>
        <v>GRAMOS</v>
      </c>
      <c r="G508" s="141">
        <v>8.0</v>
      </c>
      <c r="H508" s="56">
        <f t="shared" si="18"/>
        <v>7.27</v>
      </c>
    </row>
    <row r="509">
      <c r="A509" s="53">
        <v>11.0</v>
      </c>
      <c r="B509" s="55" t="s">
        <v>313</v>
      </c>
      <c r="C509" s="55" t="str">
        <f>+IF(ISERROR(VLOOKUP($B509,Insumos!$C:$G,3,FALSE)),"",VLOOKUP($B509,Insumos!$C:$G,3,FALSE))</f>
        <v>GRAMOS</v>
      </c>
      <c r="D509" s="56">
        <f>+IF(ISERROR(VLOOKUP($B509,Insumos!$C:$G,2,FALSE)),"",VLOOKUP($B509,Insumos!$C:$G,2,FALSE))</f>
        <v>6750</v>
      </c>
      <c r="E509" s="57">
        <f>+IF(ISERROR(VLOOKUP($B509,Insumos!$C:$G,5,FALSE)),"",VLOOKUP($B509,Insumos!$C:$G,5,FALSE))</f>
        <v>1000</v>
      </c>
      <c r="F509" s="55" t="str">
        <f>+IF(ISERROR(VLOOKUP($B509,Insumos!$C:$G,4,FALSE)),"",VLOOKUP($B509,Insumos!$C:$G,4,FALSE))</f>
        <v>GRAMOS</v>
      </c>
      <c r="G509" s="141">
        <v>8.0</v>
      </c>
      <c r="H509" s="56">
        <f t="shared" si="18"/>
        <v>54</v>
      </c>
    </row>
    <row r="510">
      <c r="A510" s="53">
        <v>12.0</v>
      </c>
      <c r="B510" s="55" t="s">
        <v>311</v>
      </c>
      <c r="C510" s="55" t="str">
        <f>+IF(ISERROR(VLOOKUP($B510,Insumos!$C:$G,3,FALSE)),"",VLOOKUP($B510,Insumos!$C:$G,3,FALSE))</f>
        <v>UNIDAD</v>
      </c>
      <c r="D510" s="56">
        <f>+IF(ISERROR(VLOOKUP($B510,Insumos!$C:$G,2,FALSE)),"",VLOOKUP($B510,Insumos!$C:$G,2,FALSE))</f>
        <v>75.25</v>
      </c>
      <c r="E510" s="57">
        <f>+IF(ISERROR(VLOOKUP($B510,Insumos!$C:$G,5,FALSE)),"",VLOOKUP($B510,Insumos!$C:$G,5,FALSE))</f>
        <v>1</v>
      </c>
      <c r="F510" s="55" t="str">
        <f>+IF(ISERROR(VLOOKUP($B510,Insumos!$C:$G,4,FALSE)),"",VLOOKUP($B510,Insumos!$C:$G,4,FALSE))</f>
        <v>UNIDAD</v>
      </c>
      <c r="G510" s="141">
        <v>1.0</v>
      </c>
      <c r="H510" s="56">
        <f t="shared" si="18"/>
        <v>75.25</v>
      </c>
    </row>
    <row r="511">
      <c r="A511" s="53">
        <v>13.0</v>
      </c>
      <c r="B511" s="55" t="s">
        <v>312</v>
      </c>
      <c r="C511" s="55" t="str">
        <f>+IF(ISERROR(VLOOKUP($B511,Insumos!$C:$G,3,FALSE)),"",VLOOKUP($B511,Insumos!$C:$G,3,FALSE))</f>
        <v>UNIDAD</v>
      </c>
      <c r="D511" s="56">
        <f>+IF(ISERROR(VLOOKUP($B511,Insumos!$C:$G,2,FALSE)),"",VLOOKUP($B511,Insumos!$C:$G,2,FALSE))</f>
        <v>90.25</v>
      </c>
      <c r="E511" s="57">
        <f>+IF(ISERROR(VLOOKUP($B511,Insumos!$C:$G,5,FALSE)),"",VLOOKUP($B511,Insumos!$C:$G,5,FALSE))</f>
        <v>1</v>
      </c>
      <c r="F511" s="55" t="str">
        <f>+IF(ISERROR(VLOOKUP($B511,Insumos!$C:$G,4,FALSE)),"",VLOOKUP($B511,Insumos!$C:$G,4,FALSE))</f>
        <v>UNIDAD</v>
      </c>
      <c r="G511" s="141">
        <v>1.0</v>
      </c>
      <c r="H511" s="56">
        <f t="shared" si="18"/>
        <v>90.25</v>
      </c>
    </row>
    <row r="512">
      <c r="A512" s="53">
        <v>14.0</v>
      </c>
      <c r="B512" s="55" t="s">
        <v>303</v>
      </c>
      <c r="C512" s="55" t="str">
        <f>+IF(ISERROR(VLOOKUP($B512,Insumos!$C:$G,3,FALSE)),"",VLOOKUP($B512,Insumos!$C:$G,3,FALSE))</f>
        <v>UNIDAD</v>
      </c>
      <c r="D512" s="56">
        <f>+IF(ISERROR(VLOOKUP($B512,Insumos!$C:$G,2,FALSE)),"",VLOOKUP($B512,Insumos!$C:$G,2,FALSE))</f>
        <v>10</v>
      </c>
      <c r="E512" s="57">
        <f>+IF(ISERROR(VLOOKUP($B512,Insumos!$C:$G,5,FALSE)),"",VLOOKUP($B512,Insumos!$C:$G,5,FALSE))</f>
        <v>1</v>
      </c>
      <c r="F512" s="55" t="str">
        <f>+IF(ISERROR(VLOOKUP($B512,Insumos!$C:$G,4,FALSE)),"",VLOOKUP($B512,Insumos!$C:$G,4,FALSE))</f>
        <v>UNIDAD</v>
      </c>
      <c r="G512" s="141">
        <v>2.0</v>
      </c>
      <c r="H512" s="56">
        <f t="shared" si="18"/>
        <v>20</v>
      </c>
    </row>
    <row r="513">
      <c r="A513" s="53">
        <v>15.0</v>
      </c>
      <c r="B513" s="55" t="s">
        <v>304</v>
      </c>
      <c r="C513" s="55" t="str">
        <f>+IF(ISERROR(VLOOKUP($B513,Insumos!$C:$G,3,FALSE)),"",VLOOKUP($B513,Insumos!$C:$G,3,FALSE))</f>
        <v>UNIDAD</v>
      </c>
      <c r="D513" s="56">
        <f>+IF(ISERROR(VLOOKUP($B513,Insumos!$C:$G,2,FALSE)),"",VLOOKUP($B513,Insumos!$C:$G,2,FALSE))</f>
        <v>9</v>
      </c>
      <c r="E513" s="57">
        <f>+IF(ISERROR(VLOOKUP($B513,Insumos!$C:$G,5,FALSE)),"",VLOOKUP($B513,Insumos!$C:$G,5,FALSE))</f>
        <v>1</v>
      </c>
      <c r="F513" s="55" t="str">
        <f>+IF(ISERROR(VLOOKUP($B513,Insumos!$C:$G,4,FALSE)),"",VLOOKUP($B513,Insumos!$C:$G,4,FALSE))</f>
        <v>UNIDAD</v>
      </c>
      <c r="G513" s="141">
        <v>2.0</v>
      </c>
      <c r="H513" s="56">
        <f t="shared" si="18"/>
        <v>18</v>
      </c>
    </row>
    <row r="514">
      <c r="A514" s="53">
        <v>16.0</v>
      </c>
      <c r="B514" s="55" t="s">
        <v>315</v>
      </c>
      <c r="C514" s="55" t="str">
        <f>+IF(ISERROR(VLOOKUP($B514,Insumos!$C:$G,3,FALSE)),"",VLOOKUP($B514,Insumos!$C:$G,3,FALSE))</f>
        <v>UNIDAD</v>
      </c>
      <c r="D514" s="56">
        <f>+IF(ISERROR(VLOOKUP($B514,Insumos!$C:$G,2,FALSE)),"",VLOOKUP($B514,Insumos!$C:$G,2,FALSE))</f>
        <v>170</v>
      </c>
      <c r="E514" s="57">
        <f>+IF(ISERROR(VLOOKUP($B514,Insumos!$C:$G,5,FALSE)),"",VLOOKUP($B514,Insumos!$C:$G,5,FALSE))</f>
        <v>1</v>
      </c>
      <c r="F514" s="55" t="str">
        <f>+IF(ISERROR(VLOOKUP($B514,Insumos!$C:$G,4,FALSE)),"",VLOOKUP($B514,Insumos!$C:$G,4,FALSE))</f>
        <v>UNIDAD</v>
      </c>
      <c r="G514" s="141">
        <v>1.0</v>
      </c>
      <c r="H514" s="56">
        <f t="shared" si="18"/>
        <v>170</v>
      </c>
    </row>
    <row r="515">
      <c r="A515" s="53">
        <v>17.0</v>
      </c>
      <c r="B515" s="55"/>
      <c r="C515" s="55" t="str">
        <f>+IF(ISERROR(VLOOKUP($B515,Insumos!$C:$G,3,FALSE)),"",VLOOKUP($B515,Insumos!$C:$G,3,FALSE))</f>
        <v/>
      </c>
      <c r="D515" s="56" t="str">
        <f>+IF(ISERROR(VLOOKUP($B515,Insumos!$C:$G,2,FALSE)),"",VLOOKUP($B515,Insumos!$C:$G,2,FALSE))</f>
        <v/>
      </c>
      <c r="E515" s="57" t="str">
        <f>+IF(ISERROR(VLOOKUP($B515,Insumos!$C:$G,5,FALSE)),"",VLOOKUP($B515,Insumos!$C:$G,5,FALSE))</f>
        <v/>
      </c>
      <c r="F515" s="55" t="str">
        <f>+IF(ISERROR(VLOOKUP($B515,Insumos!$C:$G,4,FALSE)),"",VLOOKUP($B515,Insumos!$C:$G,4,FALSE))</f>
        <v/>
      </c>
      <c r="G515" s="141"/>
      <c r="H515" s="56">
        <f t="shared" si="18"/>
        <v>0</v>
      </c>
    </row>
    <row r="516">
      <c r="A516" s="53">
        <v>18.0</v>
      </c>
      <c r="B516" s="55"/>
      <c r="C516" s="55" t="str">
        <f>+IF(ISERROR(VLOOKUP($B516,Insumos!$C:$G,3,FALSE)),"",VLOOKUP($B516,Insumos!$C:$G,3,FALSE))</f>
        <v/>
      </c>
      <c r="D516" s="56" t="str">
        <f>+IF(ISERROR(VLOOKUP($B516,Insumos!$C:$G,2,FALSE)),"",VLOOKUP($B516,Insumos!$C:$G,2,FALSE))</f>
        <v/>
      </c>
      <c r="E516" s="57" t="str">
        <f>+IF(ISERROR(VLOOKUP($B516,Insumos!$C:$G,5,FALSE)),"",VLOOKUP($B516,Insumos!$C:$G,5,FALSE))</f>
        <v/>
      </c>
      <c r="F516" s="55" t="str">
        <f>+IF(ISERROR(VLOOKUP($B516,Insumos!$C:$G,4,FALSE)),"",VLOOKUP($B516,Insumos!$C:$G,4,FALSE))</f>
        <v/>
      </c>
      <c r="G516" s="141"/>
      <c r="H516" s="56">
        <f t="shared" si="18"/>
        <v>0</v>
      </c>
    </row>
    <row r="517">
      <c r="A517" s="53">
        <v>19.0</v>
      </c>
      <c r="B517" s="55"/>
      <c r="C517" s="55" t="str">
        <f>+IF(ISERROR(VLOOKUP($B517,Insumos!$C:$G,3,FALSE)),"",VLOOKUP($B517,Insumos!$C:$G,3,FALSE))</f>
        <v/>
      </c>
      <c r="D517" s="56" t="str">
        <f>+IF(ISERROR(VLOOKUP($B517,Insumos!$C:$G,2,FALSE)),"",VLOOKUP($B517,Insumos!$C:$G,2,FALSE))</f>
        <v/>
      </c>
      <c r="E517" s="57" t="str">
        <f>+IF(ISERROR(VLOOKUP($B517,Insumos!$C:$G,5,FALSE)),"",VLOOKUP($B517,Insumos!$C:$G,5,FALSE))</f>
        <v/>
      </c>
      <c r="F517" s="55" t="str">
        <f>+IF(ISERROR(VLOOKUP($B517,Insumos!$C:$G,4,FALSE)),"",VLOOKUP($B517,Insumos!$C:$G,4,FALSE))</f>
        <v/>
      </c>
      <c r="G517" s="141"/>
      <c r="H517" s="56">
        <f t="shared" si="18"/>
        <v>0</v>
      </c>
    </row>
    <row r="518">
      <c r="A518" s="53">
        <v>20.0</v>
      </c>
      <c r="B518" s="55"/>
      <c r="C518" s="55" t="str">
        <f>+IF(ISERROR(VLOOKUP($B518,Insumos!$C:$G,3,FALSE)),"",VLOOKUP($B518,Insumos!$C:$G,3,FALSE))</f>
        <v/>
      </c>
      <c r="D518" s="56" t="str">
        <f>+IF(ISERROR(VLOOKUP($B518,Insumos!$C:$G,2,FALSE)),"",VLOOKUP($B518,Insumos!$C:$G,2,FALSE))</f>
        <v/>
      </c>
      <c r="E518" s="57" t="str">
        <f>+IF(ISERROR(VLOOKUP($B518,Insumos!$C:$G,5,FALSE)),"",VLOOKUP($B518,Insumos!$C:$G,5,FALSE))</f>
        <v/>
      </c>
      <c r="F518" s="55" t="str">
        <f>+IF(ISERROR(VLOOKUP($B518,Insumos!$C:$G,4,FALSE)),"",VLOOKUP($B518,Insumos!$C:$G,4,FALSE))</f>
        <v/>
      </c>
      <c r="G518" s="141"/>
      <c r="H518" s="56">
        <f t="shared" si="18"/>
        <v>0</v>
      </c>
    </row>
    <row r="519">
      <c r="A519" s="53">
        <v>21.0</v>
      </c>
      <c r="B519" s="55"/>
      <c r="C519" s="55" t="str">
        <f>+IF(ISERROR(VLOOKUP($B519,Insumos!$C:$G,3,FALSE)),"",VLOOKUP($B519,Insumos!$C:$G,3,FALSE))</f>
        <v/>
      </c>
      <c r="D519" s="56" t="str">
        <f>+IF(ISERROR(VLOOKUP($B519,Insumos!$C:$G,2,FALSE)),"",VLOOKUP($B519,Insumos!$C:$G,2,FALSE))</f>
        <v/>
      </c>
      <c r="E519" s="57" t="str">
        <f>+IF(ISERROR(VLOOKUP($B519,Insumos!$C:$G,5,FALSE)),"",VLOOKUP($B519,Insumos!$C:$G,5,FALSE))</f>
        <v/>
      </c>
      <c r="F519" s="55" t="str">
        <f>+IF(ISERROR(VLOOKUP($B519,Insumos!$C:$G,4,FALSE)),"",VLOOKUP($B519,Insumos!$C:$G,4,FALSE))</f>
        <v/>
      </c>
      <c r="G519" s="141"/>
      <c r="H519" s="56">
        <f t="shared" si="18"/>
        <v>0</v>
      </c>
    </row>
    <row r="520">
      <c r="A520" s="53">
        <v>22.0</v>
      </c>
      <c r="B520" s="153"/>
      <c r="C520" s="55" t="str">
        <f>+IF(ISERROR(VLOOKUP($B520,Insumos!$C:$G,3,FALSE)),"",VLOOKUP($B520,Insumos!$C:$G,3,FALSE))</f>
        <v/>
      </c>
      <c r="D520" s="56" t="str">
        <f>+IF(ISERROR(VLOOKUP($B520,Insumos!$C:$G,2,FALSE)),"",VLOOKUP($B520,Insumos!$C:$G,2,FALSE))</f>
        <v/>
      </c>
      <c r="E520" s="57" t="str">
        <f>+IF(ISERROR(VLOOKUP($B520,Insumos!$C:$G,5,FALSE)),"",VLOOKUP($B520,Insumos!$C:$G,5,FALSE))</f>
        <v/>
      </c>
      <c r="F520" s="55" t="str">
        <f>+IF(ISERROR(VLOOKUP($B520,Insumos!$C:$G,4,FALSE)),"",VLOOKUP($B520,Insumos!$C:$G,4,FALSE))</f>
        <v/>
      </c>
      <c r="G520" s="141"/>
      <c r="H520" s="56">
        <f t="shared" si="18"/>
        <v>0</v>
      </c>
    </row>
    <row r="521">
      <c r="A521" s="42"/>
      <c r="B521" s="140"/>
      <c r="C521" s="41"/>
      <c r="D521" s="44"/>
      <c r="E521" s="45"/>
      <c r="F521" s="41"/>
      <c r="G521" s="67" t="s">
        <v>566</v>
      </c>
      <c r="H521" s="68">
        <f>+SUM(H499:H520)</f>
        <v>1545.86</v>
      </c>
    </row>
    <row r="522">
      <c r="A522" s="42"/>
      <c r="B522" s="140"/>
      <c r="C522" s="41"/>
      <c r="D522" s="44"/>
      <c r="E522" s="45"/>
      <c r="F522" s="41"/>
      <c r="G522" s="67" t="s">
        <v>569</v>
      </c>
      <c r="H522" s="142">
        <f>+H521/10</f>
        <v>154.586</v>
      </c>
    </row>
    <row r="523">
      <c r="A523" s="42"/>
      <c r="B523" s="140"/>
      <c r="C523" s="41"/>
      <c r="D523" s="44"/>
      <c r="E523" s="45"/>
      <c r="F523" s="41"/>
      <c r="G523" s="67" t="s">
        <v>570</v>
      </c>
      <c r="H523" s="143">
        <f>(H521+H522)*1.19</f>
        <v>2023.53074</v>
      </c>
    </row>
    <row r="524">
      <c r="A524" s="42"/>
      <c r="B524" s="140"/>
      <c r="C524" s="41"/>
      <c r="D524" s="44"/>
      <c r="E524" s="45"/>
      <c r="F524" s="41"/>
      <c r="G524" s="67" t="s">
        <v>571</v>
      </c>
      <c r="H524" s="144">
        <f>+H523/H525</f>
        <v>0.1842924171</v>
      </c>
    </row>
    <row r="525">
      <c r="A525" s="42"/>
      <c r="B525" s="140"/>
      <c r="C525" s="41"/>
      <c r="D525" s="44"/>
      <c r="E525" s="45"/>
      <c r="F525" s="41"/>
      <c r="G525" s="67" t="s">
        <v>572</v>
      </c>
      <c r="H525" s="145">
        <v>10980.0</v>
      </c>
      <c r="I525" s="232">
        <v>9990.0</v>
      </c>
    </row>
    <row r="528">
      <c r="A528" s="138" t="s">
        <v>562</v>
      </c>
      <c r="B528" s="89" t="s">
        <v>642</v>
      </c>
      <c r="C528" s="34"/>
      <c r="D528" s="35"/>
      <c r="E528" s="36"/>
      <c r="F528" s="37"/>
      <c r="G528" s="38"/>
      <c r="H528" s="35"/>
    </row>
    <row r="529">
      <c r="A529" s="42"/>
      <c r="B529" s="140"/>
      <c r="C529" s="42"/>
      <c r="D529" s="44"/>
      <c r="E529" s="45"/>
      <c r="F529" s="42"/>
      <c r="G529" s="46"/>
      <c r="H529" s="44"/>
    </row>
    <row r="530">
      <c r="A530" s="48" t="s">
        <v>476</v>
      </c>
      <c r="B530" s="48" t="s">
        <v>477</v>
      </c>
      <c r="C530" s="48" t="s">
        <v>478</v>
      </c>
      <c r="D530" s="49" t="s">
        <v>564</v>
      </c>
      <c r="E530" s="50" t="s">
        <v>10</v>
      </c>
      <c r="F530" s="48" t="s">
        <v>480</v>
      </c>
      <c r="G530" s="51" t="s">
        <v>481</v>
      </c>
      <c r="H530" s="49" t="s">
        <v>565</v>
      </c>
    </row>
    <row r="531">
      <c r="A531" s="53">
        <v>1.0</v>
      </c>
      <c r="B531" s="55" t="s">
        <v>69</v>
      </c>
      <c r="C531" s="55" t="str">
        <f>+IF(ISERROR(VLOOKUP($B531,Insumos!$C:$G,3,FALSE)),"",VLOOKUP($B531,Insumos!$C:$G,3,FALSE))</f>
        <v>GRAMOS</v>
      </c>
      <c r="D531" s="56">
        <f>+IF(ISERROR(VLOOKUP($B531,Insumos!$C:$G,2,FALSE)),"",VLOOKUP($B531,Insumos!$C:$G,2,FALSE))</f>
        <v>2777.79</v>
      </c>
      <c r="E531" s="57">
        <f>+IF(ISERROR(VLOOKUP($B531,Insumos!$C:$G,5,FALSE)),"",VLOOKUP($B531,Insumos!$C:$G,5,FALSE))</f>
        <v>5700</v>
      </c>
      <c r="F531" s="55" t="str">
        <f>+IF(ISERROR(VLOOKUP($B531,Insumos!$C:$G,4,FALSE)),"",VLOOKUP($B531,Insumos!$C:$G,4,FALSE))</f>
        <v>GRAMOS</v>
      </c>
      <c r="G531" s="141">
        <v>110.0</v>
      </c>
      <c r="H531" s="56">
        <f t="shared" ref="H531:H554" si="19">IF(ISERROR(ROUND(+D531/E531*G531,2)),0,ROUND(+D531/E531*G531,2))</f>
        <v>53.61</v>
      </c>
    </row>
    <row r="532">
      <c r="A532" s="53">
        <v>2.0</v>
      </c>
      <c r="B532" s="55" t="s">
        <v>52</v>
      </c>
      <c r="C532" s="55" t="str">
        <f>+IF(ISERROR(VLOOKUP($B532,Insumos!$C:$G,3,FALSE)),"",VLOOKUP($B532,Insumos!$C:$G,3,FALSE))</f>
        <v>UNIDAD</v>
      </c>
      <c r="D532" s="56">
        <f>+IF(ISERROR(VLOOKUP($B532,Insumos!$C:$G,2,FALSE)),"",VLOOKUP($B532,Insumos!$C:$G,2,FALSE))</f>
        <v>5000</v>
      </c>
      <c r="E532" s="57">
        <f>+IF(ISERROR(VLOOKUP($B532,Insumos!$C:$G,5,FALSE)),"",VLOOKUP($B532,Insumos!$C:$G,5,FALSE))</f>
        <v>100</v>
      </c>
      <c r="F532" s="55" t="str">
        <f>+IF(ISERROR(VLOOKUP($B532,Insumos!$C:$G,4,FALSE)),"",VLOOKUP($B532,Insumos!$C:$G,4,FALSE))</f>
        <v>UNIDAD</v>
      </c>
      <c r="G532" s="141">
        <v>0.5</v>
      </c>
      <c r="H532" s="56">
        <f t="shared" si="19"/>
        <v>25</v>
      </c>
    </row>
    <row r="533">
      <c r="A533" s="53">
        <v>3.0</v>
      </c>
      <c r="B533" s="55" t="s">
        <v>236</v>
      </c>
      <c r="C533" s="55" t="str">
        <f>+IF(ISERROR(VLOOKUP($B533,Insumos!$C:$G,3,FALSE)),"",VLOOKUP($B533,Insumos!$C:$G,3,FALSE))</f>
        <v>GRAMOS</v>
      </c>
      <c r="D533" s="56">
        <f>+IF(ISERROR(VLOOKUP($B533,Insumos!$C:$G,2,FALSE)),"",VLOOKUP($B533,Insumos!$C:$G,2,FALSE))</f>
        <v>8753.846154</v>
      </c>
      <c r="E533" s="57">
        <f>+IF(ISERROR(VLOOKUP($B533,Insumos!$C:$G,5,FALSE)),"",VLOOKUP($B533,Insumos!$C:$G,5,FALSE))</f>
        <v>1000</v>
      </c>
      <c r="F533" s="55" t="str">
        <f>+IF(ISERROR(VLOOKUP($B533,Insumos!$C:$G,4,FALSE)),"",VLOOKUP($B533,Insumos!$C:$G,4,FALSE))</f>
        <v>GRAMOS</v>
      </c>
      <c r="G533" s="141">
        <v>40.0</v>
      </c>
      <c r="H533" s="56">
        <f t="shared" si="19"/>
        <v>350.15</v>
      </c>
    </row>
    <row r="534">
      <c r="A534" s="53">
        <v>4.0</v>
      </c>
      <c r="B534" s="55" t="s">
        <v>234</v>
      </c>
      <c r="C534" s="55" t="str">
        <f>+IF(ISERROR(VLOOKUP($B534,Insumos!$C:$G,3,FALSE)),"",VLOOKUP($B534,Insumos!$C:$G,3,FALSE))</f>
        <v>GRAMOS</v>
      </c>
      <c r="D534" s="56">
        <f>+IF(ISERROR(VLOOKUP($B534,Insumos!$C:$G,2,FALSE)),"",VLOOKUP($B534,Insumos!$C:$G,2,FALSE))</f>
        <v>878.8888889</v>
      </c>
      <c r="E534" s="57">
        <f>+IF(ISERROR(VLOOKUP($B534,Insumos!$C:$G,5,FALSE)),"",VLOOKUP($B534,Insumos!$C:$G,5,FALSE))</f>
        <v>1000</v>
      </c>
      <c r="F534" s="55" t="str">
        <f>+IF(ISERROR(VLOOKUP($B534,Insumos!$C:$G,4,FALSE)),"",VLOOKUP($B534,Insumos!$C:$G,4,FALSE))</f>
        <v>GRAMOS</v>
      </c>
      <c r="G534" s="141">
        <v>40.0</v>
      </c>
      <c r="H534" s="56">
        <f t="shared" si="19"/>
        <v>35.16</v>
      </c>
    </row>
    <row r="535">
      <c r="A535" s="53">
        <v>5.0</v>
      </c>
      <c r="B535" s="55" t="s">
        <v>231</v>
      </c>
      <c r="C535" s="55" t="str">
        <f>+IF(ISERROR(VLOOKUP($B535,Insumos!$C:$G,3,FALSE)),"",VLOOKUP($B535,Insumos!$C:$G,3,FALSE))</f>
        <v>GRAMOS</v>
      </c>
      <c r="D535" s="56">
        <f>+IF(ISERROR(VLOOKUP($B535,Insumos!$C:$G,2,FALSE)),"",VLOOKUP($B535,Insumos!$C:$G,2,FALSE))</f>
        <v>1635.294118</v>
      </c>
      <c r="E535" s="57">
        <f>+IF(ISERROR(VLOOKUP($B535,Insumos!$C:$G,5,FALSE)),"",VLOOKUP($B535,Insumos!$C:$G,5,FALSE))</f>
        <v>1000</v>
      </c>
      <c r="F535" s="55" t="str">
        <f>+IF(ISERROR(VLOOKUP($B535,Insumos!$C:$G,4,FALSE)),"",VLOOKUP($B535,Insumos!$C:$G,4,FALSE))</f>
        <v>GRAMOS</v>
      </c>
      <c r="G535" s="141">
        <v>30.0</v>
      </c>
      <c r="H535" s="56">
        <f t="shared" si="19"/>
        <v>49.06</v>
      </c>
    </row>
    <row r="536">
      <c r="A536" s="53">
        <v>6.0</v>
      </c>
      <c r="B536" s="55" t="s">
        <v>326</v>
      </c>
      <c r="C536" s="55" t="str">
        <f>+IF(ISERROR(VLOOKUP($B536,Insumos!$C:$G,3,FALSE)),"",VLOOKUP($B536,Insumos!$C:$G,3,FALSE))</f>
        <v>GRAMOS</v>
      </c>
      <c r="D536" s="56">
        <f>+IF(ISERROR(VLOOKUP($B536,Insumos!$C:$G,2,FALSE)),"",VLOOKUP($B536,Insumos!$C:$G,2,FALSE))</f>
        <v>1120</v>
      </c>
      <c r="E536" s="57">
        <f>+IF(ISERROR(VLOOKUP($B536,Insumos!$C:$G,5,FALSE)),"",VLOOKUP($B536,Insumos!$C:$G,5,FALSE))</f>
        <v>1000</v>
      </c>
      <c r="F536" s="55" t="str">
        <f>+IF(ISERROR(VLOOKUP($B536,Insumos!$C:$G,4,FALSE)),"",VLOOKUP($B536,Insumos!$C:$G,4,FALSE))</f>
        <v>GRAMOS</v>
      </c>
      <c r="G536" s="141">
        <v>15.0</v>
      </c>
      <c r="H536" s="56">
        <f t="shared" si="19"/>
        <v>16.8</v>
      </c>
    </row>
    <row r="537">
      <c r="A537" s="53">
        <v>7.0</v>
      </c>
      <c r="B537" s="55" t="s">
        <v>200</v>
      </c>
      <c r="C537" s="55" t="str">
        <f>+IF(ISERROR(VLOOKUP($B537,Insumos!$C:$G,3,FALSE)),"",VLOOKUP($B537,Insumos!$C:$G,3,FALSE))</f>
        <v>GRAMOS</v>
      </c>
      <c r="D537" s="56">
        <f>+IF(ISERROR(VLOOKUP($B537,Insumos!$C:$G,2,FALSE)),"",VLOOKUP($B537,Insumos!$C:$G,2,FALSE))</f>
        <v>9322.22</v>
      </c>
      <c r="E537" s="57">
        <f>+IF(ISERROR(VLOOKUP($B537,Insumos!$C:$G,5,FALSE)),"",VLOOKUP($B537,Insumos!$C:$G,5,FALSE))</f>
        <v>1000</v>
      </c>
      <c r="F537" s="55" t="str">
        <f>+IF(ISERROR(VLOOKUP($B537,Insumos!$C:$G,4,FALSE)),"",VLOOKUP($B537,Insumos!$C:$G,4,FALSE))</f>
        <v>GRAMOS</v>
      </c>
      <c r="G537" s="141">
        <v>40.0</v>
      </c>
      <c r="H537" s="56">
        <f t="shared" si="19"/>
        <v>372.89</v>
      </c>
    </row>
    <row r="538">
      <c r="A538" s="53">
        <v>8.0</v>
      </c>
      <c r="B538" s="55" t="s">
        <v>87</v>
      </c>
      <c r="C538" s="55" t="str">
        <f>+IF(ISERROR(VLOOKUP($B538,Insumos!$C:$G,3,FALSE)),"",VLOOKUP($B538,Insumos!$C:$G,3,FALSE))</f>
        <v>GRAMOS</v>
      </c>
      <c r="D538" s="56">
        <f>+IF(ISERROR(VLOOKUP($B538,Insumos!$C:$G,2,FALSE)),"",VLOOKUP($B538,Insumos!$C:$G,2,FALSE))</f>
        <v>3795</v>
      </c>
      <c r="E538" s="57">
        <f>+IF(ISERROR(VLOOKUP($B538,Insumos!$C:$G,5,FALSE)),"",VLOOKUP($B538,Insumos!$C:$G,5,FALSE))</f>
        <v>500</v>
      </c>
      <c r="F538" s="55" t="str">
        <f>+IF(ISERROR(VLOOKUP($B538,Insumos!$C:$G,4,FALSE)),"",VLOOKUP($B538,Insumos!$C:$G,4,FALSE))</f>
        <v>GRAMOS</v>
      </c>
      <c r="G538" s="141">
        <v>5.0</v>
      </c>
      <c r="H538" s="56">
        <f t="shared" si="19"/>
        <v>37.95</v>
      </c>
    </row>
    <row r="539">
      <c r="A539" s="53">
        <v>9.0</v>
      </c>
      <c r="B539" s="55" t="s">
        <v>324</v>
      </c>
      <c r="C539" s="55" t="str">
        <f>+IF(ISERROR(VLOOKUP($B539,Insumos!$C:$G,3,FALSE)),"",VLOOKUP($B539,Insumos!$C:$G,3,FALSE))</f>
        <v>GRAMOS</v>
      </c>
      <c r="D539" s="56">
        <f>+IF(ISERROR(VLOOKUP($B539,Insumos!$C:$G,2,FALSE)),"",VLOOKUP($B539,Insumos!$C:$G,2,FALSE))</f>
        <v>1134.5</v>
      </c>
      <c r="E539" s="57">
        <f>+IF(ISERROR(VLOOKUP($B539,Insumos!$C:$G,5,FALSE)),"",VLOOKUP($B539,Insumos!$C:$G,5,FALSE))</f>
        <v>1000</v>
      </c>
      <c r="F539" s="55" t="str">
        <f>+IF(ISERROR(VLOOKUP($B539,Insumos!$C:$G,4,FALSE)),"",VLOOKUP($B539,Insumos!$C:$G,4,FALSE))</f>
        <v>GRAMOS</v>
      </c>
      <c r="G539" s="141">
        <v>5.0</v>
      </c>
      <c r="H539" s="56">
        <f t="shared" si="19"/>
        <v>5.67</v>
      </c>
    </row>
    <row r="540">
      <c r="A540" s="53">
        <v>10.0</v>
      </c>
      <c r="B540" s="55" t="s">
        <v>294</v>
      </c>
      <c r="C540" s="55" t="str">
        <f>+IF(ISERROR(VLOOKUP($B540,Insumos!$C:$G,3,FALSE)),"",VLOOKUP($B540,Insumos!$C:$G,3,FALSE))</f>
        <v>CAJA</v>
      </c>
      <c r="D540" s="56">
        <f>+IF(ISERROR(VLOOKUP($B540,Insumos!$C:$G,2,FALSE)),"",VLOOKUP($B540,Insumos!$C:$G,2,FALSE))</f>
        <v>180</v>
      </c>
      <c r="E540" s="57">
        <f>+IF(ISERROR(VLOOKUP($B540,Insumos!$C:$G,5,FALSE)),"",VLOOKUP($B540,Insumos!$C:$G,5,FALSE))</f>
        <v>1</v>
      </c>
      <c r="F540" s="55" t="str">
        <f>+IF(ISERROR(VLOOKUP($B540,Insumos!$C:$G,4,FALSE)),"",VLOOKUP($B540,Insumos!$C:$G,4,FALSE))</f>
        <v>CAJA</v>
      </c>
      <c r="G540" s="141">
        <v>1.0</v>
      </c>
      <c r="H540" s="56">
        <f t="shared" si="19"/>
        <v>180</v>
      </c>
    </row>
    <row r="541">
      <c r="A541" s="53">
        <v>11.0</v>
      </c>
      <c r="B541" s="55" t="s">
        <v>314</v>
      </c>
      <c r="C541" s="55" t="str">
        <f>+IF(ISERROR(VLOOKUP($B541,Insumos!$C:$G,3,FALSE)),"",VLOOKUP($B541,Insumos!$C:$G,3,FALSE))</f>
        <v>UNIDAD</v>
      </c>
      <c r="D541" s="56">
        <f>+IF(ISERROR(VLOOKUP($B541,Insumos!$C:$G,2,FALSE)),"",VLOOKUP($B541,Insumos!$C:$G,2,FALSE))</f>
        <v>10.5</v>
      </c>
      <c r="E541" s="57">
        <f>+IF(ISERROR(VLOOKUP($B541,Insumos!$C:$G,5,FALSE)),"",VLOOKUP($B541,Insumos!$C:$G,5,FALSE))</f>
        <v>1</v>
      </c>
      <c r="F541" s="55" t="str">
        <f>+IF(ISERROR(VLOOKUP($B541,Insumos!$C:$G,4,FALSE)),"",VLOOKUP($B541,Insumos!$C:$G,4,FALSE))</f>
        <v>UNIDAD</v>
      </c>
      <c r="G541" s="141">
        <v>1.0</v>
      </c>
      <c r="H541" s="56">
        <f t="shared" si="19"/>
        <v>10.5</v>
      </c>
    </row>
    <row r="542">
      <c r="A542" s="53">
        <v>12.0</v>
      </c>
      <c r="B542" s="55" t="s">
        <v>156</v>
      </c>
      <c r="C542" s="55" t="str">
        <f>+IF(ISERROR(VLOOKUP($B542,Insumos!$C:$G,3,FALSE)),"",VLOOKUP($B542,Insumos!$C:$G,3,FALSE))</f>
        <v>GRAMOS</v>
      </c>
      <c r="D542" s="56">
        <f>+IF(ISERROR(VLOOKUP($B542,Insumos!$C:$G,2,FALSE)),"",VLOOKUP($B542,Insumos!$C:$G,2,FALSE))</f>
        <v>909</v>
      </c>
      <c r="E542" s="57">
        <f>+IF(ISERROR(VLOOKUP($B542,Insumos!$C:$G,5,FALSE)),"",VLOOKUP($B542,Insumos!$C:$G,5,FALSE))</f>
        <v>1000</v>
      </c>
      <c r="F542" s="55" t="str">
        <f>+IF(ISERROR(VLOOKUP($B542,Insumos!$C:$G,4,FALSE)),"",VLOOKUP($B542,Insumos!$C:$G,4,FALSE))</f>
        <v>GRAMOS</v>
      </c>
      <c r="G542" s="141">
        <v>8.0</v>
      </c>
      <c r="H542" s="56">
        <f t="shared" si="19"/>
        <v>7.27</v>
      </c>
    </row>
    <row r="543">
      <c r="A543" s="53">
        <v>13.0</v>
      </c>
      <c r="B543" s="55" t="s">
        <v>313</v>
      </c>
      <c r="C543" s="55" t="str">
        <f>+IF(ISERROR(VLOOKUP($B543,Insumos!$C:$G,3,FALSE)),"",VLOOKUP($B543,Insumos!$C:$G,3,FALSE))</f>
        <v>GRAMOS</v>
      </c>
      <c r="D543" s="56">
        <f>+IF(ISERROR(VLOOKUP($B543,Insumos!$C:$G,2,FALSE)),"",VLOOKUP($B543,Insumos!$C:$G,2,FALSE))</f>
        <v>6750</v>
      </c>
      <c r="E543" s="57">
        <f>+IF(ISERROR(VLOOKUP($B543,Insumos!$C:$G,5,FALSE)),"",VLOOKUP($B543,Insumos!$C:$G,5,FALSE))</f>
        <v>1000</v>
      </c>
      <c r="F543" s="55" t="str">
        <f>+IF(ISERROR(VLOOKUP($B543,Insumos!$C:$G,4,FALSE)),"",VLOOKUP($B543,Insumos!$C:$G,4,FALSE))</f>
        <v>GRAMOS</v>
      </c>
      <c r="G543" s="141">
        <v>8.0</v>
      </c>
      <c r="H543" s="56">
        <f t="shared" si="19"/>
        <v>54</v>
      </c>
    </row>
    <row r="544">
      <c r="A544" s="53">
        <v>14.0</v>
      </c>
      <c r="B544" s="55" t="s">
        <v>311</v>
      </c>
      <c r="C544" s="55" t="str">
        <f>+IF(ISERROR(VLOOKUP($B544,Insumos!$C:$G,3,FALSE)),"",VLOOKUP($B544,Insumos!$C:$G,3,FALSE))</f>
        <v>UNIDAD</v>
      </c>
      <c r="D544" s="56">
        <f>+IF(ISERROR(VLOOKUP($B544,Insumos!$C:$G,2,FALSE)),"",VLOOKUP($B544,Insumos!$C:$G,2,FALSE))</f>
        <v>75.25</v>
      </c>
      <c r="E544" s="57">
        <f>+IF(ISERROR(VLOOKUP($B544,Insumos!$C:$G,5,FALSE)),"",VLOOKUP($B544,Insumos!$C:$G,5,FALSE))</f>
        <v>1</v>
      </c>
      <c r="F544" s="55" t="str">
        <f>+IF(ISERROR(VLOOKUP($B544,Insumos!$C:$G,4,FALSE)),"",VLOOKUP($B544,Insumos!$C:$G,4,FALSE))</f>
        <v>UNIDAD</v>
      </c>
      <c r="G544" s="141">
        <v>1.0</v>
      </c>
      <c r="H544" s="56">
        <f t="shared" si="19"/>
        <v>75.25</v>
      </c>
    </row>
    <row r="545">
      <c r="A545" s="53">
        <v>15.0</v>
      </c>
      <c r="B545" s="55" t="s">
        <v>312</v>
      </c>
      <c r="C545" s="55" t="str">
        <f>+IF(ISERROR(VLOOKUP($B545,Insumos!$C:$G,3,FALSE)),"",VLOOKUP($B545,Insumos!$C:$G,3,FALSE))</f>
        <v>UNIDAD</v>
      </c>
      <c r="D545" s="56">
        <f>+IF(ISERROR(VLOOKUP($B545,Insumos!$C:$G,2,FALSE)),"",VLOOKUP($B545,Insumos!$C:$G,2,FALSE))</f>
        <v>90.25</v>
      </c>
      <c r="E545" s="57">
        <f>+IF(ISERROR(VLOOKUP($B545,Insumos!$C:$G,5,FALSE)),"",VLOOKUP($B545,Insumos!$C:$G,5,FALSE))</f>
        <v>1</v>
      </c>
      <c r="F545" s="55" t="str">
        <f>+IF(ISERROR(VLOOKUP($B545,Insumos!$C:$G,4,FALSE)),"",VLOOKUP($B545,Insumos!$C:$G,4,FALSE))</f>
        <v>UNIDAD</v>
      </c>
      <c r="G545" s="141">
        <v>1.0</v>
      </c>
      <c r="H545" s="56">
        <f t="shared" si="19"/>
        <v>90.25</v>
      </c>
    </row>
    <row r="546">
      <c r="A546" s="53">
        <v>16.0</v>
      </c>
      <c r="B546" s="55" t="s">
        <v>303</v>
      </c>
      <c r="C546" s="55" t="str">
        <f>+IF(ISERROR(VLOOKUP($B546,Insumos!$C:$G,3,FALSE)),"",VLOOKUP($B546,Insumos!$C:$G,3,FALSE))</f>
        <v>UNIDAD</v>
      </c>
      <c r="D546" s="56">
        <f>+IF(ISERROR(VLOOKUP($B546,Insumos!$C:$G,2,FALSE)),"",VLOOKUP($B546,Insumos!$C:$G,2,FALSE))</f>
        <v>10</v>
      </c>
      <c r="E546" s="57">
        <f>+IF(ISERROR(VLOOKUP($B546,Insumos!$C:$G,5,FALSE)),"",VLOOKUP($B546,Insumos!$C:$G,5,FALSE))</f>
        <v>1</v>
      </c>
      <c r="F546" s="55" t="str">
        <f>+IF(ISERROR(VLOOKUP($B546,Insumos!$C:$G,4,FALSE)),"",VLOOKUP($B546,Insumos!$C:$G,4,FALSE))</f>
        <v>UNIDAD</v>
      </c>
      <c r="G546" s="141">
        <v>2.0</v>
      </c>
      <c r="H546" s="56">
        <f t="shared" si="19"/>
        <v>20</v>
      </c>
    </row>
    <row r="547">
      <c r="A547" s="53">
        <v>17.0</v>
      </c>
      <c r="B547" s="55" t="s">
        <v>304</v>
      </c>
      <c r="C547" s="55" t="str">
        <f>+IF(ISERROR(VLOOKUP($B547,Insumos!$C:$G,3,FALSE)),"",VLOOKUP($B547,Insumos!$C:$G,3,FALSE))</f>
        <v>UNIDAD</v>
      </c>
      <c r="D547" s="56">
        <f>+IF(ISERROR(VLOOKUP($B547,Insumos!$C:$G,2,FALSE)),"",VLOOKUP($B547,Insumos!$C:$G,2,FALSE))</f>
        <v>9</v>
      </c>
      <c r="E547" s="57">
        <f>+IF(ISERROR(VLOOKUP($B547,Insumos!$C:$G,5,FALSE)),"",VLOOKUP($B547,Insumos!$C:$G,5,FALSE))</f>
        <v>1</v>
      </c>
      <c r="F547" s="55" t="str">
        <f>+IF(ISERROR(VLOOKUP($B547,Insumos!$C:$G,4,FALSE)),"",VLOOKUP($B547,Insumos!$C:$G,4,FALSE))</f>
        <v>UNIDAD</v>
      </c>
      <c r="G547" s="141">
        <v>2.0</v>
      </c>
      <c r="H547" s="56">
        <f t="shared" si="19"/>
        <v>18</v>
      </c>
    </row>
    <row r="548">
      <c r="A548" s="53">
        <v>18.0</v>
      </c>
      <c r="B548" s="55" t="s">
        <v>305</v>
      </c>
      <c r="C548" s="55" t="str">
        <f>+IF(ISERROR(VLOOKUP($B548,Insumos!$C:$G,3,FALSE)),"",VLOOKUP($B548,Insumos!$C:$G,3,FALSE))</f>
        <v>UNIDAD</v>
      </c>
      <c r="D548" s="56">
        <f>+IF(ISERROR(VLOOKUP($B548,Insumos!$C:$G,2,FALSE)),"",VLOOKUP($B548,Insumos!$C:$G,2,FALSE))</f>
        <v>52</v>
      </c>
      <c r="E548" s="57">
        <f>+IF(ISERROR(VLOOKUP($B548,Insumos!$C:$G,5,FALSE)),"",VLOOKUP($B548,Insumos!$C:$G,5,FALSE))</f>
        <v>1</v>
      </c>
      <c r="F548" s="55" t="str">
        <f>+IF(ISERROR(VLOOKUP($B548,Insumos!$C:$G,4,FALSE)),"",VLOOKUP($B548,Insumos!$C:$G,4,FALSE))</f>
        <v>UNIDAD</v>
      </c>
      <c r="G548" s="141">
        <v>1.0</v>
      </c>
      <c r="H548" s="56">
        <f t="shared" si="19"/>
        <v>52</v>
      </c>
    </row>
    <row r="549">
      <c r="A549" s="53">
        <v>19.0</v>
      </c>
      <c r="B549" s="55" t="s">
        <v>309</v>
      </c>
      <c r="C549" s="55" t="str">
        <f>+IF(ISERROR(VLOOKUP($B549,Insumos!$C:$G,3,FALSE)),"",VLOOKUP($B549,Insumos!$C:$G,3,FALSE))</f>
        <v>UNIDAD</v>
      </c>
      <c r="D549" s="56">
        <f>+IF(ISERROR(VLOOKUP($B549,Insumos!$C:$G,2,FALSE)),"",VLOOKUP($B549,Insumos!$C:$G,2,FALSE))</f>
        <v>23.53</v>
      </c>
      <c r="E549" s="57">
        <f>+IF(ISERROR(VLOOKUP($B549,Insumos!$C:$G,5,FALSE)),"",VLOOKUP($B549,Insumos!$C:$G,5,FALSE))</f>
        <v>1</v>
      </c>
      <c r="F549" s="55" t="str">
        <f>+IF(ISERROR(VLOOKUP($B549,Insumos!$C:$G,4,FALSE)),"",VLOOKUP($B549,Insumos!$C:$G,4,FALSE))</f>
        <v>UNIDAD</v>
      </c>
      <c r="G549" s="141">
        <v>1.0</v>
      </c>
      <c r="H549" s="56">
        <f t="shared" si="19"/>
        <v>23.53</v>
      </c>
    </row>
    <row r="550">
      <c r="A550" s="53">
        <v>20.0</v>
      </c>
      <c r="B550" s="55" t="s">
        <v>310</v>
      </c>
      <c r="C550" s="55" t="str">
        <f>+IF(ISERROR(VLOOKUP($B550,Insumos!$C:$G,3,FALSE)),"",VLOOKUP($B550,Insumos!$C:$G,3,FALSE))</f>
        <v>UNIDAD</v>
      </c>
      <c r="D550" s="56">
        <f>+IF(ISERROR(VLOOKUP($B550,Insumos!$C:$G,2,FALSE)),"",VLOOKUP($B550,Insumos!$C:$G,2,FALSE))</f>
        <v>15.13</v>
      </c>
      <c r="E550" s="57">
        <f>+IF(ISERROR(VLOOKUP($B550,Insumos!$C:$G,5,FALSE)),"",VLOOKUP($B550,Insumos!$C:$G,5,FALSE))</f>
        <v>1</v>
      </c>
      <c r="F550" s="55" t="str">
        <f>+IF(ISERROR(VLOOKUP($B550,Insumos!$C:$G,4,FALSE)),"",VLOOKUP($B550,Insumos!$C:$G,4,FALSE))</f>
        <v>UNIDAD</v>
      </c>
      <c r="G550" s="141">
        <v>1.0</v>
      </c>
      <c r="H550" s="56">
        <f t="shared" si="19"/>
        <v>15.13</v>
      </c>
    </row>
    <row r="551">
      <c r="A551" s="53">
        <v>21.0</v>
      </c>
      <c r="B551" s="55" t="s">
        <v>315</v>
      </c>
      <c r="C551" s="55" t="str">
        <f>+IF(ISERROR(VLOOKUP($B551,Insumos!$C:$G,3,FALSE)),"",VLOOKUP($B551,Insumos!$C:$G,3,FALSE))</f>
        <v>UNIDAD</v>
      </c>
      <c r="D551" s="56">
        <f>+IF(ISERROR(VLOOKUP($B551,Insumos!$C:$G,2,FALSE)),"",VLOOKUP($B551,Insumos!$C:$G,2,FALSE))</f>
        <v>170</v>
      </c>
      <c r="E551" s="57">
        <f>+IF(ISERROR(VLOOKUP($B551,Insumos!$C:$G,5,FALSE)),"",VLOOKUP($B551,Insumos!$C:$G,5,FALSE))</f>
        <v>1</v>
      </c>
      <c r="F551" s="55" t="str">
        <f>+IF(ISERROR(VLOOKUP($B551,Insumos!$C:$G,4,FALSE)),"",VLOOKUP($B551,Insumos!$C:$G,4,FALSE))</f>
        <v>UNIDAD</v>
      </c>
      <c r="G551" s="141">
        <v>1.0</v>
      </c>
      <c r="H551" s="56">
        <f t="shared" si="19"/>
        <v>170</v>
      </c>
    </row>
    <row r="552">
      <c r="A552" s="53">
        <v>22.0</v>
      </c>
      <c r="B552" s="55"/>
      <c r="C552" s="55" t="str">
        <f>+IF(ISERROR(VLOOKUP($B552,Insumos!$C:$G,3,FALSE)),"",VLOOKUP($B552,Insumos!$C:$G,3,FALSE))</f>
        <v/>
      </c>
      <c r="D552" s="56" t="str">
        <f>+IF(ISERROR(VLOOKUP($B552,Insumos!$C:$G,2,FALSE)),"",VLOOKUP($B552,Insumos!$C:$G,2,FALSE))</f>
        <v/>
      </c>
      <c r="E552" s="57" t="str">
        <f>+IF(ISERROR(VLOOKUP($B552,Insumos!$C:$G,5,FALSE)),"",VLOOKUP($B552,Insumos!$C:$G,5,FALSE))</f>
        <v/>
      </c>
      <c r="F552" s="55" t="str">
        <f>+IF(ISERROR(VLOOKUP($B552,Insumos!$C:$G,4,FALSE)),"",VLOOKUP($B552,Insumos!$C:$G,4,FALSE))</f>
        <v/>
      </c>
      <c r="G552" s="141"/>
      <c r="H552" s="56">
        <f t="shared" si="19"/>
        <v>0</v>
      </c>
    </row>
    <row r="553">
      <c r="A553" s="53">
        <v>23.0</v>
      </c>
      <c r="B553" s="55"/>
      <c r="C553" s="55" t="str">
        <f>+IF(ISERROR(VLOOKUP($B553,Insumos!$C:$G,3,FALSE)),"",VLOOKUP($B553,Insumos!$C:$G,3,FALSE))</f>
        <v/>
      </c>
      <c r="D553" s="56" t="str">
        <f>+IF(ISERROR(VLOOKUP($B553,Insumos!$C:$G,2,FALSE)),"",VLOOKUP($B553,Insumos!$C:$G,2,FALSE))</f>
        <v/>
      </c>
      <c r="E553" s="57" t="str">
        <f>+IF(ISERROR(VLOOKUP($B553,Insumos!$C:$G,5,FALSE)),"",VLOOKUP($B553,Insumos!$C:$G,5,FALSE))</f>
        <v/>
      </c>
      <c r="F553" s="55" t="str">
        <f>+IF(ISERROR(VLOOKUP($B553,Insumos!$C:$G,4,FALSE)),"",VLOOKUP($B553,Insumos!$C:$G,4,FALSE))</f>
        <v/>
      </c>
      <c r="G553" s="141"/>
      <c r="H553" s="56">
        <f t="shared" si="19"/>
        <v>0</v>
      </c>
    </row>
    <row r="554">
      <c r="A554" s="53">
        <v>24.0</v>
      </c>
      <c r="B554" s="55"/>
      <c r="C554" s="55" t="str">
        <f>+IF(ISERROR(VLOOKUP($B554,Insumos!$C:$G,3,FALSE)),"",VLOOKUP($B554,Insumos!$C:$G,3,FALSE))</f>
        <v/>
      </c>
      <c r="D554" s="56" t="str">
        <f>+IF(ISERROR(VLOOKUP($B554,Insumos!$C:$G,2,FALSE)),"",VLOOKUP($B554,Insumos!$C:$G,2,FALSE))</f>
        <v/>
      </c>
      <c r="E554" s="57" t="str">
        <f>+IF(ISERROR(VLOOKUP($B554,Insumos!$C:$G,5,FALSE)),"",VLOOKUP($B554,Insumos!$C:$G,5,FALSE))</f>
        <v/>
      </c>
      <c r="F554" s="55" t="str">
        <f>+IF(ISERROR(VLOOKUP($B554,Insumos!$C:$G,4,FALSE)),"",VLOOKUP($B554,Insumos!$C:$G,4,FALSE))</f>
        <v/>
      </c>
      <c r="G554" s="141"/>
      <c r="H554" s="56">
        <f t="shared" si="19"/>
        <v>0</v>
      </c>
    </row>
    <row r="555">
      <c r="A555" s="42"/>
      <c r="B555" s="140"/>
      <c r="C555" s="41"/>
      <c r="D555" s="44"/>
      <c r="E555" s="45"/>
      <c r="F555" s="41"/>
      <c r="G555" s="67" t="s">
        <v>566</v>
      </c>
      <c r="H555" s="68">
        <f>+SUM(H531:H554)</f>
        <v>1662.22</v>
      </c>
    </row>
    <row r="556">
      <c r="A556" s="42"/>
      <c r="B556" s="140"/>
      <c r="C556" s="41"/>
      <c r="D556" s="44"/>
      <c r="E556" s="45"/>
      <c r="F556" s="41"/>
      <c r="G556" s="67" t="s">
        <v>569</v>
      </c>
      <c r="H556" s="142">
        <f>+H555/10</f>
        <v>166.222</v>
      </c>
    </row>
    <row r="557">
      <c r="A557" s="42"/>
      <c r="B557" s="140"/>
      <c r="C557" s="41"/>
      <c r="D557" s="44"/>
      <c r="E557" s="45"/>
      <c r="F557" s="41"/>
      <c r="G557" s="67" t="s">
        <v>570</v>
      </c>
      <c r="H557" s="143">
        <f>(H555+H556)*1.19</f>
        <v>2175.84598</v>
      </c>
    </row>
    <row r="558">
      <c r="A558" s="42"/>
      <c r="B558" s="140"/>
      <c r="C558" s="41"/>
      <c r="D558" s="44"/>
      <c r="E558" s="45"/>
      <c r="F558" s="41"/>
      <c r="G558" s="67" t="s">
        <v>571</v>
      </c>
      <c r="H558" s="144">
        <f>+H557/H559</f>
        <v>0.1981644791</v>
      </c>
    </row>
    <row r="559">
      <c r="A559" s="42"/>
      <c r="B559" s="140"/>
      <c r="C559" s="41"/>
      <c r="D559" s="44"/>
      <c r="E559" s="45"/>
      <c r="F559" s="41"/>
      <c r="G559" s="67" t="s">
        <v>572</v>
      </c>
      <c r="H559" s="145">
        <v>10980.0</v>
      </c>
      <c r="I559" s="562">
        <v>9990.0</v>
      </c>
    </row>
    <row r="562">
      <c r="A562" s="138" t="s">
        <v>562</v>
      </c>
      <c r="B562" s="89" t="s">
        <v>619</v>
      </c>
      <c r="C562" s="34" t="s">
        <v>484</v>
      </c>
      <c r="D562" s="35"/>
      <c r="E562" s="36"/>
      <c r="F562" s="37"/>
      <c r="G562" s="38"/>
      <c r="H562" s="35"/>
    </row>
    <row r="563">
      <c r="A563" s="42"/>
      <c r="B563" s="140"/>
      <c r="C563" s="42"/>
      <c r="D563" s="44"/>
      <c r="E563" s="45"/>
      <c r="F563" s="42"/>
      <c r="G563" s="46"/>
      <c r="H563" s="44"/>
    </row>
    <row r="564">
      <c r="A564" s="48" t="s">
        <v>476</v>
      </c>
      <c r="B564" s="48" t="s">
        <v>477</v>
      </c>
      <c r="C564" s="48" t="s">
        <v>478</v>
      </c>
      <c r="D564" s="49" t="s">
        <v>564</v>
      </c>
      <c r="E564" s="50" t="s">
        <v>10</v>
      </c>
      <c r="F564" s="48" t="s">
        <v>480</v>
      </c>
      <c r="G564" s="51" t="s">
        <v>481</v>
      </c>
      <c r="H564" s="49" t="s">
        <v>565</v>
      </c>
    </row>
    <row r="565">
      <c r="A565" s="53">
        <v>1.0</v>
      </c>
      <c r="B565" s="55" t="s">
        <v>69</v>
      </c>
      <c r="C565" s="55" t="str">
        <f>+IF(ISERROR(VLOOKUP($B565,Insumos!$C:$G,3,FALSE)),"",VLOOKUP($B565,Insumos!$C:$G,3,FALSE))</f>
        <v>GRAMOS</v>
      </c>
      <c r="D565" s="56">
        <f>+IF(ISERROR(VLOOKUP($B565,Insumos!$C:$G,2,FALSE)),"",VLOOKUP($B565,Insumos!$C:$G,2,FALSE))</f>
        <v>2777.79</v>
      </c>
      <c r="E565" s="57">
        <f>+IF(ISERROR(VLOOKUP($B565,Insumos!$C:$G,5,FALSE)),"",VLOOKUP($B565,Insumos!$C:$G,5,FALSE))</f>
        <v>5700</v>
      </c>
      <c r="F565" s="55" t="str">
        <f>+IF(ISERROR(VLOOKUP($B565,Insumos!$C:$G,4,FALSE)),"",VLOOKUP($B565,Insumos!$C:$G,4,FALSE))</f>
        <v>GRAMOS</v>
      </c>
      <c r="G565" s="56">
        <v>48.0</v>
      </c>
      <c r="H565" s="56">
        <f t="shared" ref="H565:H578" si="20">IF(ISERROR(ROUND(+D565/E565*G565,2)),0,ROUND(+D565/E565*G565,2))</f>
        <v>23.39</v>
      </c>
    </row>
    <row r="566">
      <c r="A566" s="53">
        <v>2.0</v>
      </c>
      <c r="B566" s="55" t="s">
        <v>195</v>
      </c>
      <c r="C566" s="55" t="str">
        <f>+IF(ISERROR(VLOOKUP($B566,Insumos!$C:$G,3,FALSE)),"",VLOOKUP($B566,Insumos!$C:$G,3,FALSE))</f>
        <v>GRAMOS</v>
      </c>
      <c r="D566" s="56">
        <f>+IF(ISERROR(VLOOKUP($B566,Insumos!$C:$G,2,FALSE)),"",VLOOKUP($B566,Insumos!$C:$G,2,FALSE))</f>
        <v>5630</v>
      </c>
      <c r="E566" s="57">
        <f>+IF(ISERROR(VLOOKUP($B566,Insumos!$C:$G,5,FALSE)),"",VLOOKUP($B566,Insumos!$C:$G,5,FALSE))</f>
        <v>350</v>
      </c>
      <c r="F566" s="55" t="str">
        <f>+IF(ISERROR(VLOOKUP($B566,Insumos!$C:$G,4,FALSE)),"",VLOOKUP($B566,Insumos!$C:$G,4,FALSE))</f>
        <v>GRAMOS</v>
      </c>
      <c r="G566" s="56">
        <v>50.0</v>
      </c>
      <c r="H566" s="56">
        <f t="shared" si="20"/>
        <v>804.29</v>
      </c>
    </row>
    <row r="567">
      <c r="A567" s="53">
        <v>3.0</v>
      </c>
      <c r="B567" s="55" t="s">
        <v>197</v>
      </c>
      <c r="C567" s="55" t="str">
        <f>+IF(ISERROR(VLOOKUP($B567,Insumos!$C:$G,3,FALSE)),"",VLOOKUP($B567,Insumos!$C:$G,3,FALSE))</f>
        <v>BANDEJA</v>
      </c>
      <c r="D567" s="56">
        <f>+IF(ISERROR(VLOOKUP($B567,Insumos!$C:$G,2,FALSE)),"",VLOOKUP($B567,Insumos!$C:$G,2,FALSE))</f>
        <v>2400</v>
      </c>
      <c r="E567" s="57">
        <f>+IF(ISERROR(VLOOKUP($B567,Insumos!$C:$G,5,FALSE)),"",VLOOKUP($B567,Insumos!$C:$G,5,FALSE))</f>
        <v>24</v>
      </c>
      <c r="F567" s="55" t="str">
        <f>+IF(ISERROR(VLOOKUP($B567,Insumos!$C:$G,4,FALSE)),"",VLOOKUP($B567,Insumos!$C:$G,4,FALSE))</f>
        <v>BANDEJA</v>
      </c>
      <c r="G567" s="56">
        <v>4.0</v>
      </c>
      <c r="H567" s="56">
        <f t="shared" si="20"/>
        <v>400</v>
      </c>
    </row>
    <row r="568">
      <c r="A568" s="53">
        <v>4.0</v>
      </c>
      <c r="B568" s="55" t="s">
        <v>67</v>
      </c>
      <c r="C568" s="55" t="str">
        <f>+IF(ISERROR(VLOOKUP($B568,Insumos!$C:$G,3,FALSE)),"",VLOOKUP($B568,Insumos!$C:$G,3,FALSE))</f>
        <v>GRAMOS</v>
      </c>
      <c r="D568" s="56">
        <f>+IF(ISERROR(VLOOKUP($B568,Insumos!$C:$G,2,FALSE)),"",VLOOKUP($B568,Insumos!$C:$G,2,FALSE))</f>
        <v>294.1176471</v>
      </c>
      <c r="E568" s="57">
        <f>+IF(ISERROR(VLOOKUP($B568,Insumos!$C:$G,5,FALSE)),"",VLOOKUP($B568,Insumos!$C:$G,5,FALSE))</f>
        <v>1000</v>
      </c>
      <c r="F568" s="55" t="str">
        <f>+IF(ISERROR(VLOOKUP($B568,Insumos!$C:$G,4,FALSE)),"",VLOOKUP($B568,Insumos!$C:$G,4,FALSE))</f>
        <v>GRAMOS</v>
      </c>
      <c r="G568" s="56">
        <v>1.0</v>
      </c>
      <c r="H568" s="56">
        <f t="shared" si="20"/>
        <v>0.29</v>
      </c>
    </row>
    <row r="569">
      <c r="A569" s="53">
        <v>5.0</v>
      </c>
      <c r="B569" s="55" t="s">
        <v>297</v>
      </c>
      <c r="C569" s="55" t="str">
        <f>+IF(ISERROR(VLOOKUP($B569,Insumos!$C:$G,3,FALSE)),"",VLOOKUP($B569,Insumos!$C:$G,3,FALSE))</f>
        <v>CAJA</v>
      </c>
      <c r="D569" s="56">
        <f>+IF(ISERROR(VLOOKUP($B569,Insumos!$C:$G,2,FALSE)),"",VLOOKUP($B569,Insumos!$C:$G,2,FALSE))</f>
        <v>110</v>
      </c>
      <c r="E569" s="57">
        <f>+IF(ISERROR(VLOOKUP($B569,Insumos!$C:$G,5,FALSE)),"",VLOOKUP($B569,Insumos!$C:$G,5,FALSE))</f>
        <v>1</v>
      </c>
      <c r="F569" s="55" t="str">
        <f>+IF(ISERROR(VLOOKUP($B569,Insumos!$C:$G,4,FALSE)),"",VLOOKUP($B569,Insumos!$C:$G,4,FALSE))</f>
        <v>CAJA</v>
      </c>
      <c r="G569" s="56">
        <v>1.0</v>
      </c>
      <c r="H569" s="56">
        <f t="shared" si="20"/>
        <v>110</v>
      </c>
    </row>
    <row r="570">
      <c r="A570" s="53">
        <v>6.0</v>
      </c>
      <c r="B570" s="55" t="s">
        <v>314</v>
      </c>
      <c r="C570" s="55" t="str">
        <f>+IF(ISERROR(VLOOKUP($B570,Insumos!$C:$G,3,FALSE)),"",VLOOKUP($B570,Insumos!$C:$G,3,FALSE))</f>
        <v>UNIDAD</v>
      </c>
      <c r="D570" s="56">
        <f>+IF(ISERROR(VLOOKUP($B570,Insumos!$C:$G,2,FALSE)),"",VLOOKUP($B570,Insumos!$C:$G,2,FALSE))</f>
        <v>10.5</v>
      </c>
      <c r="E570" s="57">
        <f>+IF(ISERROR(VLOOKUP($B570,Insumos!$C:$G,5,FALSE)),"",VLOOKUP($B570,Insumos!$C:$G,5,FALSE))</f>
        <v>1</v>
      </c>
      <c r="F570" s="55" t="str">
        <f>+IF(ISERROR(VLOOKUP($B570,Insumos!$C:$G,4,FALSE)),"",VLOOKUP($B570,Insumos!$C:$G,4,FALSE))</f>
        <v>UNIDAD</v>
      </c>
      <c r="G570" s="56">
        <v>1.0</v>
      </c>
      <c r="H570" s="56">
        <f t="shared" si="20"/>
        <v>10.5</v>
      </c>
    </row>
    <row r="571">
      <c r="A571" s="53">
        <v>7.0</v>
      </c>
      <c r="B571" s="55" t="s">
        <v>315</v>
      </c>
      <c r="C571" s="55" t="str">
        <f>+IF(ISERROR(VLOOKUP($B571,Insumos!$C:$G,3,FALSE)),"",VLOOKUP($B571,Insumos!$C:$G,3,FALSE))</f>
        <v>UNIDAD</v>
      </c>
      <c r="D571" s="56">
        <f>+IF(ISERROR(VLOOKUP($B571,Insumos!$C:$G,2,FALSE)),"",VLOOKUP($B571,Insumos!$C:$G,2,FALSE))</f>
        <v>170</v>
      </c>
      <c r="E571" s="57">
        <f>+IF(ISERROR(VLOOKUP($B571,Insumos!$C:$G,5,FALSE)),"",VLOOKUP($B571,Insumos!$C:$G,5,FALSE))</f>
        <v>1</v>
      </c>
      <c r="F571" s="55" t="str">
        <f>+IF(ISERROR(VLOOKUP($B571,Insumos!$C:$G,4,FALSE)),"",VLOOKUP($B571,Insumos!$C:$G,4,FALSE))</f>
        <v>UNIDAD</v>
      </c>
      <c r="G571" s="56">
        <v>1.0</v>
      </c>
      <c r="H571" s="56">
        <f t="shared" si="20"/>
        <v>170</v>
      </c>
    </row>
    <row r="572">
      <c r="A572" s="53">
        <v>8.0</v>
      </c>
      <c r="B572" s="55" t="s">
        <v>311</v>
      </c>
      <c r="C572" s="55" t="str">
        <f>+IF(ISERROR(VLOOKUP($B572,Insumos!$C:$G,3,FALSE)),"",VLOOKUP($B572,Insumos!$C:$G,3,FALSE))</f>
        <v>UNIDAD</v>
      </c>
      <c r="D572" s="56">
        <f>+IF(ISERROR(VLOOKUP($B572,Insumos!$C:$G,2,FALSE)),"",VLOOKUP($B572,Insumos!$C:$G,2,FALSE))</f>
        <v>75.25</v>
      </c>
      <c r="E572" s="57">
        <f>+IF(ISERROR(VLOOKUP($B572,Insumos!$C:$G,5,FALSE)),"",VLOOKUP($B572,Insumos!$C:$G,5,FALSE))</f>
        <v>1</v>
      </c>
      <c r="F572" s="55" t="str">
        <f>+IF(ISERROR(VLOOKUP($B572,Insumos!$C:$G,4,FALSE)),"",VLOOKUP($B572,Insumos!$C:$G,4,FALSE))</f>
        <v>UNIDAD</v>
      </c>
      <c r="G572" s="56">
        <v>1.0</v>
      </c>
      <c r="H572" s="56">
        <f t="shared" si="20"/>
        <v>75.25</v>
      </c>
    </row>
    <row r="573">
      <c r="A573" s="53">
        <v>9.0</v>
      </c>
      <c r="B573" s="55"/>
      <c r="C573" s="55" t="str">
        <f>+IF(ISERROR(VLOOKUP($B573,Insumos!$C:$G,3,FALSE)),"",VLOOKUP($B573,Insumos!$C:$G,3,FALSE))</f>
        <v/>
      </c>
      <c r="D573" s="56" t="str">
        <f>+IF(ISERROR(VLOOKUP($B573,Insumos!$C:$G,2,FALSE)),"",VLOOKUP($B573,Insumos!$C:$G,2,FALSE))</f>
        <v/>
      </c>
      <c r="E573" s="57" t="str">
        <f>+IF(ISERROR(VLOOKUP($B573,Insumos!$C:$G,5,FALSE)),"",VLOOKUP($B573,Insumos!$C:$G,5,FALSE))</f>
        <v/>
      </c>
      <c r="F573" s="55" t="str">
        <f>+IF(ISERROR(VLOOKUP($B573,Insumos!$C:$G,4,FALSE)),"",VLOOKUP($B573,Insumos!$C:$G,4,FALSE))</f>
        <v/>
      </c>
      <c r="G573" s="56"/>
      <c r="H573" s="56">
        <f t="shared" si="20"/>
        <v>0</v>
      </c>
    </row>
    <row r="574">
      <c r="A574" s="53">
        <v>10.0</v>
      </c>
      <c r="B574" s="55"/>
      <c r="C574" s="55" t="str">
        <f>+IF(ISERROR(VLOOKUP($B574,Insumos!$C:$G,3,FALSE)),"",VLOOKUP($B574,Insumos!$C:$G,3,FALSE))</f>
        <v/>
      </c>
      <c r="D574" s="56" t="str">
        <f>+IF(ISERROR(VLOOKUP($B574,Insumos!$C:$G,2,FALSE)),"",VLOOKUP($B574,Insumos!$C:$G,2,FALSE))</f>
        <v/>
      </c>
      <c r="E574" s="57" t="str">
        <f>+IF(ISERROR(VLOOKUP($B574,Insumos!$C:$G,5,FALSE)),"",VLOOKUP($B574,Insumos!$C:$G,5,FALSE))</f>
        <v/>
      </c>
      <c r="F574" s="55" t="str">
        <f>+IF(ISERROR(VLOOKUP($B574,Insumos!$C:$G,4,FALSE)),"",VLOOKUP($B574,Insumos!$C:$G,4,FALSE))</f>
        <v/>
      </c>
      <c r="G574" s="56"/>
      <c r="H574" s="56">
        <f t="shared" si="20"/>
        <v>0</v>
      </c>
    </row>
    <row r="575">
      <c r="A575" s="53">
        <v>11.0</v>
      </c>
      <c r="B575" s="55"/>
      <c r="C575" s="55" t="str">
        <f>+IF(ISERROR(VLOOKUP($B575,Insumos!$C:$G,3,FALSE)),"",VLOOKUP($B575,Insumos!$C:$G,3,FALSE))</f>
        <v/>
      </c>
      <c r="D575" s="56" t="str">
        <f>+IF(ISERROR(VLOOKUP($B575,Insumos!$C:$G,2,FALSE)),"",VLOOKUP($B575,Insumos!$C:$G,2,FALSE))</f>
        <v/>
      </c>
      <c r="E575" s="57" t="str">
        <f>+IF(ISERROR(VLOOKUP($B575,Insumos!$C:$G,5,FALSE)),"",VLOOKUP($B575,Insumos!$C:$G,5,FALSE))</f>
        <v/>
      </c>
      <c r="F575" s="55" t="str">
        <f>+IF(ISERROR(VLOOKUP($B575,Insumos!$C:$G,4,FALSE)),"",VLOOKUP($B575,Insumos!$C:$G,4,FALSE))</f>
        <v/>
      </c>
      <c r="G575" s="56"/>
      <c r="H575" s="56">
        <f t="shared" si="20"/>
        <v>0</v>
      </c>
    </row>
    <row r="576">
      <c r="A576" s="53">
        <v>12.0</v>
      </c>
      <c r="B576" s="55"/>
      <c r="C576" s="55" t="str">
        <f>+IF(ISERROR(VLOOKUP($B576,Insumos!$C:$G,3,FALSE)),"",VLOOKUP($B576,Insumos!$C:$G,3,FALSE))</f>
        <v/>
      </c>
      <c r="D576" s="56" t="str">
        <f>+IF(ISERROR(VLOOKUP($B576,Insumos!$C:$G,2,FALSE)),"",VLOOKUP($B576,Insumos!$C:$G,2,FALSE))</f>
        <v/>
      </c>
      <c r="E576" s="57" t="str">
        <f>+IF(ISERROR(VLOOKUP($B576,Insumos!$C:$G,5,FALSE)),"",VLOOKUP($B576,Insumos!$C:$G,5,FALSE))</f>
        <v/>
      </c>
      <c r="F576" s="55" t="str">
        <f>+IF(ISERROR(VLOOKUP($B576,Insumos!$C:$G,4,FALSE)),"",VLOOKUP($B576,Insumos!$C:$G,4,FALSE))</f>
        <v/>
      </c>
      <c r="G576" s="56"/>
      <c r="H576" s="56">
        <f t="shared" si="20"/>
        <v>0</v>
      </c>
    </row>
    <row r="577">
      <c r="A577" s="53">
        <v>13.0</v>
      </c>
      <c r="B577" s="55"/>
      <c r="C577" s="55" t="str">
        <f>+IF(ISERROR(VLOOKUP($B577,Insumos!$C:$G,3,FALSE)),"",VLOOKUP($B577,Insumos!$C:$G,3,FALSE))</f>
        <v/>
      </c>
      <c r="D577" s="56" t="str">
        <f>+IF(ISERROR(VLOOKUP($B577,Insumos!$C:$G,2,FALSE)),"",VLOOKUP($B577,Insumos!$C:$G,2,FALSE))</f>
        <v/>
      </c>
      <c r="E577" s="57" t="str">
        <f>+IF(ISERROR(VLOOKUP($B577,Insumos!$C:$G,5,FALSE)),"",VLOOKUP($B577,Insumos!$C:$G,5,FALSE))</f>
        <v/>
      </c>
      <c r="F577" s="55" t="str">
        <f>+IF(ISERROR(VLOOKUP($B577,Insumos!$C:$G,4,FALSE)),"",VLOOKUP($B577,Insumos!$C:$G,4,FALSE))</f>
        <v/>
      </c>
      <c r="G577" s="56"/>
      <c r="H577" s="56">
        <f t="shared" si="20"/>
        <v>0</v>
      </c>
    </row>
    <row r="578">
      <c r="A578" s="53">
        <v>14.0</v>
      </c>
      <c r="B578" s="55"/>
      <c r="C578" s="55" t="str">
        <f>+IF(ISERROR(VLOOKUP($B578,Insumos!$C:$G,3,FALSE)),"",VLOOKUP($B578,Insumos!$C:$G,3,FALSE))</f>
        <v/>
      </c>
      <c r="D578" s="56" t="str">
        <f>+IF(ISERROR(VLOOKUP($B578,Insumos!$C:$G,2,FALSE)),"",VLOOKUP($B578,Insumos!$C:$G,2,FALSE))</f>
        <v/>
      </c>
      <c r="E578" s="57" t="str">
        <f>+IF(ISERROR(VLOOKUP($B578,Insumos!$C:$G,5,FALSE)),"",VLOOKUP($B578,Insumos!$C:$G,5,FALSE))</f>
        <v/>
      </c>
      <c r="F578" s="55" t="str">
        <f>+IF(ISERROR(VLOOKUP($B578,Insumos!$C:$G,4,FALSE)),"",VLOOKUP($B578,Insumos!$C:$G,4,FALSE))</f>
        <v/>
      </c>
      <c r="G578" s="56"/>
      <c r="H578" s="56">
        <f t="shared" si="20"/>
        <v>0</v>
      </c>
    </row>
    <row r="579">
      <c r="A579" s="42"/>
      <c r="B579" s="140"/>
      <c r="C579" s="41"/>
      <c r="D579" s="44"/>
      <c r="E579" s="45"/>
      <c r="F579" s="41"/>
      <c r="G579" s="67" t="s">
        <v>566</v>
      </c>
      <c r="H579" s="68">
        <f>+SUM(H565:H578)</f>
        <v>1593.72</v>
      </c>
    </row>
    <row r="580">
      <c r="A580" s="42"/>
      <c r="B580" s="140"/>
      <c r="C580" s="41"/>
      <c r="D580" s="44"/>
      <c r="E580" s="45"/>
      <c r="F580" s="41"/>
      <c r="G580" s="67" t="s">
        <v>569</v>
      </c>
      <c r="H580" s="142">
        <f>+H579/10</f>
        <v>159.372</v>
      </c>
    </row>
    <row r="581">
      <c r="A581" s="42"/>
      <c r="B581" s="140"/>
      <c r="C581" s="41"/>
      <c r="D581" s="44"/>
      <c r="E581" s="45"/>
      <c r="F581" s="41"/>
      <c r="G581" s="67" t="s">
        <v>570</v>
      </c>
      <c r="H581" s="143">
        <f>(H579+H580)*1.19</f>
        <v>2086.17948</v>
      </c>
    </row>
    <row r="582">
      <c r="A582" s="42"/>
      <c r="B582" s="140"/>
      <c r="C582" s="41"/>
      <c r="D582" s="44"/>
      <c r="E582" s="45"/>
      <c r="F582" s="41"/>
      <c r="G582" s="67" t="s">
        <v>571</v>
      </c>
      <c r="H582" s="144">
        <f>+H581/H583</f>
        <v>0.172554134</v>
      </c>
    </row>
    <row r="583">
      <c r="A583" s="42"/>
      <c r="B583" s="140"/>
      <c r="C583" s="41"/>
      <c r="D583" s="44"/>
      <c r="E583" s="45"/>
      <c r="F583" s="41"/>
      <c r="G583" s="67" t="s">
        <v>572</v>
      </c>
      <c r="H583" s="145">
        <v>12090.0</v>
      </c>
      <c r="I583" s="232">
        <v>8990.0</v>
      </c>
    </row>
    <row r="586">
      <c r="A586" s="138" t="s">
        <v>562</v>
      </c>
      <c r="B586" s="89" t="s">
        <v>654</v>
      </c>
      <c r="C586" s="34" t="s">
        <v>484</v>
      </c>
      <c r="D586" s="35"/>
      <c r="E586" s="36"/>
      <c r="F586" s="37"/>
      <c r="G586" s="38"/>
      <c r="H586" s="35"/>
    </row>
    <row r="587">
      <c r="A587" s="42"/>
      <c r="B587" s="140"/>
      <c r="C587" s="42"/>
      <c r="D587" s="44"/>
      <c r="E587" s="45"/>
      <c r="F587" s="42"/>
      <c r="G587" s="46"/>
      <c r="H587" s="44"/>
    </row>
    <row r="588">
      <c r="A588" s="48" t="s">
        <v>476</v>
      </c>
      <c r="B588" s="48" t="s">
        <v>477</v>
      </c>
      <c r="C588" s="48" t="s">
        <v>478</v>
      </c>
      <c r="D588" s="49" t="s">
        <v>564</v>
      </c>
      <c r="E588" s="50" t="s">
        <v>10</v>
      </c>
      <c r="F588" s="48" t="s">
        <v>480</v>
      </c>
      <c r="G588" s="51" t="s">
        <v>481</v>
      </c>
      <c r="H588" s="49" t="s">
        <v>565</v>
      </c>
    </row>
    <row r="589">
      <c r="A589" s="53">
        <v>1.0</v>
      </c>
      <c r="B589" s="55" t="s">
        <v>52</v>
      </c>
      <c r="C589" s="55" t="str">
        <f>+IF(ISERROR(VLOOKUP($B589,Insumos!$C:$G,3,FALSE)),"",VLOOKUP($B589,Insumos!$C:$G,3,FALSE))</f>
        <v>UNIDAD</v>
      </c>
      <c r="D589" s="56">
        <f>+IF(ISERROR(VLOOKUP($B589,Insumos!$C:$G,2,FALSE)),"",VLOOKUP($B589,Insumos!$C:$G,2,FALSE))</f>
        <v>5000</v>
      </c>
      <c r="E589" s="57">
        <f>+IF(ISERROR(VLOOKUP($B589,Insumos!$C:$G,5,FALSE)),"",VLOOKUP($B589,Insumos!$C:$G,5,FALSE))</f>
        <v>100</v>
      </c>
      <c r="F589" s="55" t="str">
        <f>+IF(ISERROR(VLOOKUP($B589,Insumos!$C:$G,4,FALSE)),"",VLOOKUP($B589,Insumos!$C:$G,4,FALSE))</f>
        <v>UNIDAD</v>
      </c>
      <c r="G589" s="141">
        <v>1.0</v>
      </c>
      <c r="H589" s="56">
        <f t="shared" ref="H589:H610" si="21">IF(ISERROR(ROUND(+D589/E589*G589,2)),0,ROUND(+D589/E589*G589,2))</f>
        <v>50</v>
      </c>
    </row>
    <row r="590">
      <c r="A590" s="53">
        <v>2.0</v>
      </c>
      <c r="B590" s="55" t="s">
        <v>200</v>
      </c>
      <c r="C590" s="55" t="str">
        <f>+IF(ISERROR(VLOOKUP($B590,Insumos!$C:$G,3,FALSE)),"",VLOOKUP($B590,Insumos!$C:$G,3,FALSE))</f>
        <v>GRAMOS</v>
      </c>
      <c r="D590" s="56">
        <f>+IF(ISERROR(VLOOKUP($B590,Insumos!$C:$G,2,FALSE)),"",VLOOKUP($B590,Insumos!$C:$G,2,FALSE))</f>
        <v>9322.22</v>
      </c>
      <c r="E590" s="57">
        <f>+IF(ISERROR(VLOOKUP($B590,Insumos!$C:$G,5,FALSE)),"",VLOOKUP($B590,Insumos!$C:$G,5,FALSE))</f>
        <v>1000</v>
      </c>
      <c r="F590" s="55" t="str">
        <f>+IF(ISERROR(VLOOKUP($B590,Insumos!$C:$G,4,FALSE)),"",VLOOKUP($B590,Insumos!$C:$G,4,FALSE))</f>
        <v>GRAMOS</v>
      </c>
      <c r="G590" s="141">
        <v>100.0</v>
      </c>
      <c r="H590" s="56">
        <f t="shared" si="21"/>
        <v>932.22</v>
      </c>
    </row>
    <row r="591">
      <c r="A591" s="53">
        <v>3.0</v>
      </c>
      <c r="B591" s="55" t="s">
        <v>236</v>
      </c>
      <c r="C591" s="55" t="str">
        <f>+IF(ISERROR(VLOOKUP($B591,Insumos!$C:$G,3,FALSE)),"",VLOOKUP($B591,Insumos!$C:$G,3,FALSE))</f>
        <v>GRAMOS</v>
      </c>
      <c r="D591" s="56">
        <f>+IF(ISERROR(VLOOKUP($B591,Insumos!$C:$G,2,FALSE)),"",VLOOKUP($B591,Insumos!$C:$G,2,FALSE))</f>
        <v>8753.846154</v>
      </c>
      <c r="E591" s="57">
        <f>+IF(ISERROR(VLOOKUP($B591,Insumos!$C:$G,5,FALSE)),"",VLOOKUP($B591,Insumos!$C:$G,5,FALSE))</f>
        <v>1000</v>
      </c>
      <c r="F591" s="55" t="str">
        <f>+IF(ISERROR(VLOOKUP($B591,Insumos!$C:$G,4,FALSE)),"",VLOOKUP($B591,Insumos!$C:$G,4,FALSE))</f>
        <v>GRAMOS</v>
      </c>
      <c r="G591" s="141">
        <v>50.0</v>
      </c>
      <c r="H591" s="56">
        <f t="shared" si="21"/>
        <v>437.69</v>
      </c>
    </row>
    <row r="592">
      <c r="A592" s="53">
        <v>4.0</v>
      </c>
      <c r="B592" s="55" t="s">
        <v>33</v>
      </c>
      <c r="C592" s="55" t="str">
        <f>+IF(ISERROR(VLOOKUP($B592,Insumos!$C:$G,3,FALSE)),"",VLOOKUP($B592,Insumos!$C:$G,3,FALSE))</f>
        <v>GRAMOS</v>
      </c>
      <c r="D592" s="56">
        <f>+IF(ISERROR(VLOOKUP($B592,Insumos!$C:$G,2,FALSE)),"",VLOOKUP($B592,Insumos!$C:$G,2,FALSE))</f>
        <v>6945</v>
      </c>
      <c r="E592" s="57">
        <f>+IF(ISERROR(VLOOKUP($B592,Insumos!$C:$G,5,FALSE)),"",VLOOKUP($B592,Insumos!$C:$G,5,FALSE))</f>
        <v>1360</v>
      </c>
      <c r="F592" s="55" t="str">
        <f>+IF(ISERROR(VLOOKUP($B592,Insumos!$C:$G,4,FALSE)),"",VLOOKUP($B592,Insumos!$C:$G,4,FALSE))</f>
        <v>GRAMOS</v>
      </c>
      <c r="G592" s="141">
        <v>60.0</v>
      </c>
      <c r="H592" s="56">
        <f t="shared" si="21"/>
        <v>306.4</v>
      </c>
    </row>
    <row r="593">
      <c r="A593" s="53">
        <v>5.0</v>
      </c>
      <c r="B593" s="55" t="s">
        <v>234</v>
      </c>
      <c r="C593" s="55" t="str">
        <f>+IF(ISERROR(VLOOKUP($B593,Insumos!$C:$G,3,FALSE)),"",VLOOKUP($B593,Insumos!$C:$G,3,FALSE))</f>
        <v>GRAMOS</v>
      </c>
      <c r="D593" s="56">
        <f>+IF(ISERROR(VLOOKUP($B593,Insumos!$C:$G,2,FALSE)),"",VLOOKUP($B593,Insumos!$C:$G,2,FALSE))</f>
        <v>878.8888889</v>
      </c>
      <c r="E593" s="57">
        <f>+IF(ISERROR(VLOOKUP($B593,Insumos!$C:$G,5,FALSE)),"",VLOOKUP($B593,Insumos!$C:$G,5,FALSE))</f>
        <v>1000</v>
      </c>
      <c r="F593" s="55" t="str">
        <f>+IF(ISERROR(VLOOKUP($B593,Insumos!$C:$G,4,FALSE)),"",VLOOKUP($B593,Insumos!$C:$G,4,FALSE))</f>
        <v>GRAMOS</v>
      </c>
      <c r="G593" s="141">
        <v>10.0</v>
      </c>
      <c r="H593" s="56">
        <f t="shared" si="21"/>
        <v>8.79</v>
      </c>
    </row>
    <row r="594">
      <c r="A594" s="53">
        <v>6.0</v>
      </c>
      <c r="B594" s="55" t="s">
        <v>326</v>
      </c>
      <c r="C594" s="55" t="str">
        <f>+IF(ISERROR(VLOOKUP($B594,Insumos!$C:$G,3,FALSE)),"",VLOOKUP($B594,Insumos!$C:$G,3,FALSE))</f>
        <v>GRAMOS</v>
      </c>
      <c r="D594" s="56">
        <f>+IF(ISERROR(VLOOKUP($B594,Insumos!$C:$G,2,FALSE)),"",VLOOKUP($B594,Insumos!$C:$G,2,FALSE))</f>
        <v>1120</v>
      </c>
      <c r="E594" s="57">
        <f>+IF(ISERROR(VLOOKUP($B594,Insumos!$C:$G,5,FALSE)),"",VLOOKUP($B594,Insumos!$C:$G,5,FALSE))</f>
        <v>1000</v>
      </c>
      <c r="F594" s="55" t="str">
        <f>+IF(ISERROR(VLOOKUP($B594,Insumos!$C:$G,4,FALSE)),"",VLOOKUP($B594,Insumos!$C:$G,4,FALSE))</f>
        <v>GRAMOS</v>
      </c>
      <c r="G594" s="141">
        <v>15.0</v>
      </c>
      <c r="H594" s="56">
        <f t="shared" si="21"/>
        <v>16.8</v>
      </c>
    </row>
    <row r="595">
      <c r="A595" s="53">
        <v>7.0</v>
      </c>
      <c r="B595" s="55" t="s">
        <v>124</v>
      </c>
      <c r="C595" s="55" t="str">
        <f>+IF(ISERROR(VLOOKUP($B595,Insumos!$C:$G,3,FALSE)),"",VLOOKUP($B595,Insumos!$C:$G,3,FALSE))</f>
        <v>GRAMOS</v>
      </c>
      <c r="D595" s="56">
        <f>+IF(ISERROR(VLOOKUP($B595,Insumos!$C:$G,2,FALSE)),"",VLOOKUP($B595,Insumos!$C:$G,2,FALSE))</f>
        <v>3529.411765</v>
      </c>
      <c r="E595" s="57">
        <f>+IF(ISERROR(VLOOKUP($B595,Insumos!$C:$G,5,FALSE)),"",VLOOKUP($B595,Insumos!$C:$G,5,FALSE))</f>
        <v>1000</v>
      </c>
      <c r="F595" s="55" t="str">
        <f>+IF(ISERROR(VLOOKUP($B595,Insumos!$C:$G,4,FALSE)),"",VLOOKUP($B595,Insumos!$C:$G,4,FALSE))</f>
        <v>GRAMOS</v>
      </c>
      <c r="G595" s="141">
        <v>45.0</v>
      </c>
      <c r="H595" s="56">
        <f t="shared" si="21"/>
        <v>158.82</v>
      </c>
    </row>
    <row r="596">
      <c r="A596" s="53">
        <v>8.0</v>
      </c>
      <c r="B596" s="55" t="s">
        <v>294</v>
      </c>
      <c r="C596" s="55" t="str">
        <f>+IF(ISERROR(VLOOKUP($B596,Insumos!$C:$G,3,FALSE)),"",VLOOKUP($B596,Insumos!$C:$G,3,FALSE))</f>
        <v>CAJA</v>
      </c>
      <c r="D596" s="56">
        <f>+IF(ISERROR(VLOOKUP($B596,Insumos!$C:$G,2,FALSE)),"",VLOOKUP($B596,Insumos!$C:$G,2,FALSE))</f>
        <v>180</v>
      </c>
      <c r="E596" s="57">
        <f>+IF(ISERROR(VLOOKUP($B596,Insumos!$C:$G,5,FALSE)),"",VLOOKUP($B596,Insumos!$C:$G,5,FALSE))</f>
        <v>1</v>
      </c>
      <c r="F596" s="55" t="str">
        <f>+IF(ISERROR(VLOOKUP($B596,Insumos!$C:$G,4,FALSE)),"",VLOOKUP($B596,Insumos!$C:$G,4,FALSE))</f>
        <v>CAJA</v>
      </c>
      <c r="G596" s="141">
        <v>1.0</v>
      </c>
      <c r="H596" s="56">
        <f t="shared" si="21"/>
        <v>180</v>
      </c>
    </row>
    <row r="597">
      <c r="A597" s="53">
        <v>9.0</v>
      </c>
      <c r="B597" s="55" t="s">
        <v>314</v>
      </c>
      <c r="C597" s="55" t="str">
        <f>+IF(ISERROR(VLOOKUP($B597,Insumos!$C:$G,3,FALSE)),"",VLOOKUP($B597,Insumos!$C:$G,3,FALSE))</f>
        <v>UNIDAD</v>
      </c>
      <c r="D597" s="56">
        <f>+IF(ISERROR(VLOOKUP($B597,Insumos!$C:$G,2,FALSE)),"",VLOOKUP($B597,Insumos!$C:$G,2,FALSE))</f>
        <v>10.5</v>
      </c>
      <c r="E597" s="57">
        <f>+IF(ISERROR(VLOOKUP($B597,Insumos!$C:$G,5,FALSE)),"",VLOOKUP($B597,Insumos!$C:$G,5,FALSE))</f>
        <v>1</v>
      </c>
      <c r="F597" s="55" t="str">
        <f>+IF(ISERROR(VLOOKUP($B597,Insumos!$C:$G,4,FALSE)),"",VLOOKUP($B597,Insumos!$C:$G,4,FALSE))</f>
        <v>UNIDAD</v>
      </c>
      <c r="G597" s="141">
        <v>1.0</v>
      </c>
      <c r="H597" s="56">
        <f t="shared" si="21"/>
        <v>10.5</v>
      </c>
    </row>
    <row r="598">
      <c r="A598" s="53">
        <v>10.0</v>
      </c>
      <c r="B598" s="55" t="s">
        <v>156</v>
      </c>
      <c r="C598" s="55" t="str">
        <f>+IF(ISERROR(VLOOKUP($B598,Insumos!$C:$G,3,FALSE)),"",VLOOKUP($B598,Insumos!$C:$G,3,FALSE))</f>
        <v>GRAMOS</v>
      </c>
      <c r="D598" s="56">
        <f>+IF(ISERROR(VLOOKUP($B598,Insumos!$C:$G,2,FALSE)),"",VLOOKUP($B598,Insumos!$C:$G,2,FALSE))</f>
        <v>909</v>
      </c>
      <c r="E598" s="57">
        <f>+IF(ISERROR(VLOOKUP($B598,Insumos!$C:$G,5,FALSE)),"",VLOOKUP($B598,Insumos!$C:$G,5,FALSE))</f>
        <v>1000</v>
      </c>
      <c r="F598" s="55" t="str">
        <f>+IF(ISERROR(VLOOKUP($B598,Insumos!$C:$G,4,FALSE)),"",VLOOKUP($B598,Insumos!$C:$G,4,FALSE))</f>
        <v>GRAMOS</v>
      </c>
      <c r="G598" s="141">
        <v>8.0</v>
      </c>
      <c r="H598" s="56">
        <f t="shared" si="21"/>
        <v>7.27</v>
      </c>
    </row>
    <row r="599">
      <c r="A599" s="53">
        <v>11.0</v>
      </c>
      <c r="B599" s="55" t="s">
        <v>313</v>
      </c>
      <c r="C599" s="55" t="str">
        <f>+IF(ISERROR(VLOOKUP($B599,Insumos!$C:$G,3,FALSE)),"",VLOOKUP($B599,Insumos!$C:$G,3,FALSE))</f>
        <v>GRAMOS</v>
      </c>
      <c r="D599" s="56">
        <f>+IF(ISERROR(VLOOKUP($B599,Insumos!$C:$G,2,FALSE)),"",VLOOKUP($B599,Insumos!$C:$G,2,FALSE))</f>
        <v>6750</v>
      </c>
      <c r="E599" s="57">
        <f>+IF(ISERROR(VLOOKUP($B599,Insumos!$C:$G,5,FALSE)),"",VLOOKUP($B599,Insumos!$C:$G,5,FALSE))</f>
        <v>1000</v>
      </c>
      <c r="F599" s="55" t="str">
        <f>+IF(ISERROR(VLOOKUP($B599,Insumos!$C:$G,4,FALSE)),"",VLOOKUP($B599,Insumos!$C:$G,4,FALSE))</f>
        <v>GRAMOS</v>
      </c>
      <c r="G599" s="141">
        <v>8.0</v>
      </c>
      <c r="H599" s="56">
        <f t="shared" si="21"/>
        <v>54</v>
      </c>
    </row>
    <row r="600">
      <c r="A600" s="53">
        <v>12.0</v>
      </c>
      <c r="B600" s="55" t="s">
        <v>311</v>
      </c>
      <c r="C600" s="55" t="str">
        <f>+IF(ISERROR(VLOOKUP($B600,Insumos!$C:$G,3,FALSE)),"",VLOOKUP($B600,Insumos!$C:$G,3,FALSE))</f>
        <v>UNIDAD</v>
      </c>
      <c r="D600" s="56">
        <f>+IF(ISERROR(VLOOKUP($B600,Insumos!$C:$G,2,FALSE)),"",VLOOKUP($B600,Insumos!$C:$G,2,FALSE))</f>
        <v>75.25</v>
      </c>
      <c r="E600" s="57">
        <f>+IF(ISERROR(VLOOKUP($B600,Insumos!$C:$G,5,FALSE)),"",VLOOKUP($B600,Insumos!$C:$G,5,FALSE))</f>
        <v>1</v>
      </c>
      <c r="F600" s="55" t="str">
        <f>+IF(ISERROR(VLOOKUP($B600,Insumos!$C:$G,4,FALSE)),"",VLOOKUP($B600,Insumos!$C:$G,4,FALSE))</f>
        <v>UNIDAD</v>
      </c>
      <c r="G600" s="141">
        <v>1.0</v>
      </c>
      <c r="H600" s="56">
        <f t="shared" si="21"/>
        <v>75.25</v>
      </c>
    </row>
    <row r="601">
      <c r="A601" s="53">
        <v>13.0</v>
      </c>
      <c r="B601" s="55" t="s">
        <v>312</v>
      </c>
      <c r="C601" s="55" t="str">
        <f>+IF(ISERROR(VLOOKUP($B601,Insumos!$C:$G,3,FALSE)),"",VLOOKUP($B601,Insumos!$C:$G,3,FALSE))</f>
        <v>UNIDAD</v>
      </c>
      <c r="D601" s="56">
        <f>+IF(ISERROR(VLOOKUP($B601,Insumos!$C:$G,2,FALSE)),"",VLOOKUP($B601,Insumos!$C:$G,2,FALSE))</f>
        <v>90.25</v>
      </c>
      <c r="E601" s="57">
        <f>+IF(ISERROR(VLOOKUP($B601,Insumos!$C:$G,5,FALSE)),"",VLOOKUP($B601,Insumos!$C:$G,5,FALSE))</f>
        <v>1</v>
      </c>
      <c r="F601" s="55" t="str">
        <f>+IF(ISERROR(VLOOKUP($B601,Insumos!$C:$G,4,FALSE)),"",VLOOKUP($B601,Insumos!$C:$G,4,FALSE))</f>
        <v>UNIDAD</v>
      </c>
      <c r="G601" s="141">
        <v>1.0</v>
      </c>
      <c r="H601" s="56">
        <f t="shared" si="21"/>
        <v>90.25</v>
      </c>
    </row>
    <row r="602">
      <c r="A602" s="53">
        <v>14.0</v>
      </c>
      <c r="B602" s="55" t="s">
        <v>303</v>
      </c>
      <c r="C602" s="55" t="str">
        <f>+IF(ISERROR(VLOOKUP($B602,Insumos!$C:$G,3,FALSE)),"",VLOOKUP($B602,Insumos!$C:$G,3,FALSE))</f>
        <v>UNIDAD</v>
      </c>
      <c r="D602" s="56">
        <f>+IF(ISERROR(VLOOKUP($B602,Insumos!$C:$G,2,FALSE)),"",VLOOKUP($B602,Insumos!$C:$G,2,FALSE))</f>
        <v>10</v>
      </c>
      <c r="E602" s="57">
        <f>+IF(ISERROR(VLOOKUP($B602,Insumos!$C:$G,5,FALSE)),"",VLOOKUP($B602,Insumos!$C:$G,5,FALSE))</f>
        <v>1</v>
      </c>
      <c r="F602" s="55" t="str">
        <f>+IF(ISERROR(VLOOKUP($B602,Insumos!$C:$G,4,FALSE)),"",VLOOKUP($B602,Insumos!$C:$G,4,FALSE))</f>
        <v>UNIDAD</v>
      </c>
      <c r="G602" s="141">
        <v>2.0</v>
      </c>
      <c r="H602" s="56">
        <f t="shared" si="21"/>
        <v>20</v>
      </c>
    </row>
    <row r="603">
      <c r="A603" s="53">
        <v>15.0</v>
      </c>
      <c r="B603" s="55" t="s">
        <v>304</v>
      </c>
      <c r="C603" s="55" t="str">
        <f>+IF(ISERROR(VLOOKUP($B603,Insumos!$C:$G,3,FALSE)),"",VLOOKUP($B603,Insumos!$C:$G,3,FALSE))</f>
        <v>UNIDAD</v>
      </c>
      <c r="D603" s="56">
        <f>+IF(ISERROR(VLOOKUP($B603,Insumos!$C:$G,2,FALSE)),"",VLOOKUP($B603,Insumos!$C:$G,2,FALSE))</f>
        <v>9</v>
      </c>
      <c r="E603" s="57">
        <f>+IF(ISERROR(VLOOKUP($B603,Insumos!$C:$G,5,FALSE)),"",VLOOKUP($B603,Insumos!$C:$G,5,FALSE))</f>
        <v>1</v>
      </c>
      <c r="F603" s="55" t="str">
        <f>+IF(ISERROR(VLOOKUP($B603,Insumos!$C:$G,4,FALSE)),"",VLOOKUP($B603,Insumos!$C:$G,4,FALSE))</f>
        <v>UNIDAD</v>
      </c>
      <c r="G603" s="141">
        <v>2.0</v>
      </c>
      <c r="H603" s="56">
        <f t="shared" si="21"/>
        <v>18</v>
      </c>
    </row>
    <row r="604">
      <c r="A604" s="53">
        <v>16.0</v>
      </c>
      <c r="B604" s="55" t="s">
        <v>305</v>
      </c>
      <c r="C604" s="55" t="str">
        <f>+IF(ISERROR(VLOOKUP($B604,Insumos!$C:$G,3,FALSE)),"",VLOOKUP($B604,Insumos!$C:$G,3,FALSE))</f>
        <v>UNIDAD</v>
      </c>
      <c r="D604" s="56">
        <f>+IF(ISERROR(VLOOKUP($B604,Insumos!$C:$G,2,FALSE)),"",VLOOKUP($B604,Insumos!$C:$G,2,FALSE))</f>
        <v>52</v>
      </c>
      <c r="E604" s="57">
        <f>+IF(ISERROR(VLOOKUP($B604,Insumos!$C:$G,5,FALSE)),"",VLOOKUP($B604,Insumos!$C:$G,5,FALSE))</f>
        <v>1</v>
      </c>
      <c r="F604" s="55" t="str">
        <f>+IF(ISERROR(VLOOKUP($B604,Insumos!$C:$G,4,FALSE)),"",VLOOKUP($B604,Insumos!$C:$G,4,FALSE))</f>
        <v>UNIDAD</v>
      </c>
      <c r="G604" s="141">
        <v>1.0</v>
      </c>
      <c r="H604" s="56">
        <f t="shared" si="21"/>
        <v>52</v>
      </c>
    </row>
    <row r="605">
      <c r="A605" s="53">
        <v>17.0</v>
      </c>
      <c r="B605" s="55" t="s">
        <v>309</v>
      </c>
      <c r="C605" s="55" t="str">
        <f>+IF(ISERROR(VLOOKUP($B605,Insumos!$C:$G,3,FALSE)),"",VLOOKUP($B605,Insumos!$C:$G,3,FALSE))</f>
        <v>UNIDAD</v>
      </c>
      <c r="D605" s="56">
        <f>+IF(ISERROR(VLOOKUP($B605,Insumos!$C:$G,2,FALSE)),"",VLOOKUP($B605,Insumos!$C:$G,2,FALSE))</f>
        <v>23.53</v>
      </c>
      <c r="E605" s="57">
        <f>+IF(ISERROR(VLOOKUP($B605,Insumos!$C:$G,5,FALSE)),"",VLOOKUP($B605,Insumos!$C:$G,5,FALSE))</f>
        <v>1</v>
      </c>
      <c r="F605" s="55" t="str">
        <f>+IF(ISERROR(VLOOKUP($B605,Insumos!$C:$G,4,FALSE)),"",VLOOKUP($B605,Insumos!$C:$G,4,FALSE))</f>
        <v>UNIDAD</v>
      </c>
      <c r="G605" s="141">
        <v>1.0</v>
      </c>
      <c r="H605" s="56">
        <f t="shared" si="21"/>
        <v>23.53</v>
      </c>
    </row>
    <row r="606">
      <c r="A606" s="53">
        <v>18.0</v>
      </c>
      <c r="B606" s="55" t="s">
        <v>310</v>
      </c>
      <c r="C606" s="55" t="str">
        <f>+IF(ISERROR(VLOOKUP($B606,Insumos!$C:$G,3,FALSE)),"",VLOOKUP($B606,Insumos!$C:$G,3,FALSE))</f>
        <v>UNIDAD</v>
      </c>
      <c r="D606" s="56">
        <f>+IF(ISERROR(VLOOKUP($B606,Insumos!$C:$G,2,FALSE)),"",VLOOKUP($B606,Insumos!$C:$G,2,FALSE))</f>
        <v>15.13</v>
      </c>
      <c r="E606" s="57">
        <f>+IF(ISERROR(VLOOKUP($B606,Insumos!$C:$G,5,FALSE)),"",VLOOKUP($B606,Insumos!$C:$G,5,FALSE))</f>
        <v>1</v>
      </c>
      <c r="F606" s="55" t="str">
        <f>+IF(ISERROR(VLOOKUP($B606,Insumos!$C:$G,4,FALSE)),"",VLOOKUP($B606,Insumos!$C:$G,4,FALSE))</f>
        <v>UNIDAD</v>
      </c>
      <c r="G606" s="141">
        <v>1.0</v>
      </c>
      <c r="H606" s="56">
        <f t="shared" si="21"/>
        <v>15.13</v>
      </c>
    </row>
    <row r="607">
      <c r="A607" s="53">
        <v>19.0</v>
      </c>
      <c r="B607" s="55" t="s">
        <v>315</v>
      </c>
      <c r="C607" s="55" t="str">
        <f>+IF(ISERROR(VLOOKUP($B607,Insumos!$C:$G,3,FALSE)),"",VLOOKUP($B607,Insumos!$C:$G,3,FALSE))</f>
        <v>UNIDAD</v>
      </c>
      <c r="D607" s="56">
        <f>+IF(ISERROR(VLOOKUP($B607,Insumos!$C:$G,2,FALSE)),"",VLOOKUP($B607,Insumos!$C:$G,2,FALSE))</f>
        <v>170</v>
      </c>
      <c r="E607" s="57">
        <f>+IF(ISERROR(VLOOKUP($B607,Insumos!$C:$G,5,FALSE)),"",VLOOKUP($B607,Insumos!$C:$G,5,FALSE))</f>
        <v>1</v>
      </c>
      <c r="F607" s="55" t="str">
        <f>+IF(ISERROR(VLOOKUP($B607,Insumos!$C:$G,4,FALSE)),"",VLOOKUP($B607,Insumos!$C:$G,4,FALSE))</f>
        <v>UNIDAD</v>
      </c>
      <c r="G607" s="141">
        <v>1.0</v>
      </c>
      <c r="H607" s="56">
        <f t="shared" si="21"/>
        <v>170</v>
      </c>
    </row>
    <row r="608">
      <c r="A608" s="53">
        <v>20.0</v>
      </c>
      <c r="B608" s="55"/>
      <c r="C608" s="55" t="str">
        <f>+IF(ISERROR(VLOOKUP($B608,Insumos!$C:$G,3,FALSE)),"",VLOOKUP($B608,Insumos!$C:$G,3,FALSE))</f>
        <v/>
      </c>
      <c r="D608" s="56" t="str">
        <f>+IF(ISERROR(VLOOKUP($B608,Insumos!$C:$G,2,FALSE)),"",VLOOKUP($B608,Insumos!$C:$G,2,FALSE))</f>
        <v/>
      </c>
      <c r="E608" s="57" t="str">
        <f>+IF(ISERROR(VLOOKUP($B608,Insumos!$C:$G,5,FALSE)),"",VLOOKUP($B608,Insumos!$C:$G,5,FALSE))</f>
        <v/>
      </c>
      <c r="F608" s="55" t="str">
        <f>+IF(ISERROR(VLOOKUP($B608,Insumos!$C:$G,4,FALSE)),"",VLOOKUP($B608,Insumos!$C:$G,4,FALSE))</f>
        <v/>
      </c>
      <c r="G608" s="141"/>
      <c r="H608" s="56">
        <f t="shared" si="21"/>
        <v>0</v>
      </c>
    </row>
    <row r="609">
      <c r="A609" s="53">
        <v>21.0</v>
      </c>
      <c r="B609" s="55"/>
      <c r="C609" s="55" t="str">
        <f>+IF(ISERROR(VLOOKUP($B609,Insumos!$C:$G,3,FALSE)),"",VLOOKUP($B609,Insumos!$C:$G,3,FALSE))</f>
        <v/>
      </c>
      <c r="D609" s="56" t="str">
        <f>+IF(ISERROR(VLOOKUP($B609,Insumos!$C:$G,2,FALSE)),"",VLOOKUP($B609,Insumos!$C:$G,2,FALSE))</f>
        <v/>
      </c>
      <c r="E609" s="57" t="str">
        <f>+IF(ISERROR(VLOOKUP($B609,Insumos!$C:$G,5,FALSE)),"",VLOOKUP($B609,Insumos!$C:$G,5,FALSE))</f>
        <v/>
      </c>
      <c r="F609" s="55" t="str">
        <f>+IF(ISERROR(VLOOKUP($B609,Insumos!$C:$G,4,FALSE)),"",VLOOKUP($B609,Insumos!$C:$G,4,FALSE))</f>
        <v/>
      </c>
      <c r="G609" s="141"/>
      <c r="H609" s="56">
        <f t="shared" si="21"/>
        <v>0</v>
      </c>
    </row>
    <row r="610">
      <c r="A610" s="53">
        <v>22.0</v>
      </c>
      <c r="B610" s="55"/>
      <c r="C610" s="55" t="str">
        <f>+IF(ISERROR(VLOOKUP($B610,Insumos!$C:$G,3,FALSE)),"",VLOOKUP($B610,Insumos!$C:$G,3,FALSE))</f>
        <v/>
      </c>
      <c r="D610" s="56" t="str">
        <f>+IF(ISERROR(VLOOKUP($B610,Insumos!$C:$G,2,FALSE)),"",VLOOKUP($B610,Insumos!$C:$G,2,FALSE))</f>
        <v/>
      </c>
      <c r="E610" s="57" t="str">
        <f>+IF(ISERROR(VLOOKUP($B610,Insumos!$C:$G,5,FALSE)),"",VLOOKUP($B610,Insumos!$C:$G,5,FALSE))</f>
        <v/>
      </c>
      <c r="F610" s="55" t="str">
        <f>+IF(ISERROR(VLOOKUP($B610,Insumos!$C:$G,4,FALSE)),"",VLOOKUP($B610,Insumos!$C:$G,4,FALSE))</f>
        <v/>
      </c>
      <c r="G610" s="141"/>
      <c r="H610" s="56">
        <f t="shared" si="21"/>
        <v>0</v>
      </c>
    </row>
    <row r="611">
      <c r="A611" s="42"/>
      <c r="B611" s="140"/>
      <c r="C611" s="41"/>
      <c r="D611" s="44"/>
      <c r="E611" s="45"/>
      <c r="F611" s="41"/>
      <c r="G611" s="67" t="s">
        <v>566</v>
      </c>
      <c r="H611" s="68">
        <f>+SUM(H589:H610)</f>
        <v>2626.65</v>
      </c>
    </row>
    <row r="612">
      <c r="A612" s="42"/>
      <c r="B612" s="140"/>
      <c r="C612" s="41"/>
      <c r="D612" s="44"/>
      <c r="E612" s="45"/>
      <c r="F612" s="41"/>
      <c r="G612" s="67" t="s">
        <v>569</v>
      </c>
      <c r="H612" s="142">
        <f>+H611/10</f>
        <v>262.665</v>
      </c>
    </row>
    <row r="613">
      <c r="A613" s="42"/>
      <c r="B613" s="140"/>
      <c r="C613" s="41"/>
      <c r="D613" s="44"/>
      <c r="E613" s="45"/>
      <c r="F613" s="41"/>
      <c r="G613" s="67" t="s">
        <v>570</v>
      </c>
      <c r="H613" s="143">
        <f>(H611+H612)*1.19</f>
        <v>3438.28485</v>
      </c>
    </row>
    <row r="614">
      <c r="A614" s="42"/>
      <c r="B614" s="140"/>
      <c r="C614" s="41"/>
      <c r="D614" s="44"/>
      <c r="E614" s="45"/>
      <c r="F614" s="41"/>
      <c r="G614" s="67" t="s">
        <v>571</v>
      </c>
      <c r="H614" s="144">
        <f>+H613/H615</f>
        <v>0.2966596074</v>
      </c>
    </row>
    <row r="615">
      <c r="A615" s="42"/>
      <c r="B615" s="140"/>
      <c r="C615" s="41"/>
      <c r="D615" s="44"/>
      <c r="E615" s="45"/>
      <c r="F615" s="41"/>
      <c r="G615" s="67" t="s">
        <v>572</v>
      </c>
      <c r="H615" s="154">
        <v>11590.0</v>
      </c>
      <c r="I615" s="562">
        <v>10490.0</v>
      </c>
    </row>
    <row r="619">
      <c r="A619" s="138" t="s">
        <v>562</v>
      </c>
      <c r="B619" s="89" t="s">
        <v>667</v>
      </c>
      <c r="C619" s="34" t="s">
        <v>484</v>
      </c>
      <c r="D619" s="35"/>
      <c r="E619" s="36"/>
      <c r="F619" s="37"/>
      <c r="G619" s="38"/>
      <c r="H619" s="35"/>
    </row>
    <row r="620">
      <c r="A620" s="42"/>
      <c r="B620" s="140"/>
      <c r="C620" s="42"/>
      <c r="D620" s="44"/>
      <c r="E620" s="45"/>
      <c r="F620" s="42"/>
      <c r="G620" s="46"/>
      <c r="H620" s="44"/>
    </row>
    <row r="621">
      <c r="A621" s="48" t="s">
        <v>476</v>
      </c>
      <c r="B621" s="48" t="s">
        <v>477</v>
      </c>
      <c r="C621" s="48" t="s">
        <v>478</v>
      </c>
      <c r="D621" s="49" t="s">
        <v>564</v>
      </c>
      <c r="E621" s="50" t="s">
        <v>10</v>
      </c>
      <c r="F621" s="48" t="s">
        <v>480</v>
      </c>
      <c r="G621" s="51" t="s">
        <v>481</v>
      </c>
      <c r="H621" s="49" t="s">
        <v>565</v>
      </c>
    </row>
    <row r="622">
      <c r="A622" s="53">
        <v>1.0</v>
      </c>
      <c r="B622" s="55" t="s">
        <v>52</v>
      </c>
      <c r="C622" s="55" t="str">
        <f>+IF(ISERROR(VLOOKUP($B622,Insumos!$C:$G,3,FALSE)),"",VLOOKUP($B622,Insumos!$C:$G,3,FALSE))</f>
        <v>UNIDAD</v>
      </c>
      <c r="D622" s="56">
        <f>+IF(ISERROR(VLOOKUP($B622,Insumos!$C:$G,2,FALSE)),"",VLOOKUP($B622,Insumos!$C:$G,2,FALSE))</f>
        <v>5000</v>
      </c>
      <c r="E622" s="57">
        <f>+IF(ISERROR(VLOOKUP($B622,Insumos!$C:$G,5,FALSE)),"",VLOOKUP($B622,Insumos!$C:$G,5,FALSE))</f>
        <v>100</v>
      </c>
      <c r="F622" s="55" t="str">
        <f>+IF(ISERROR(VLOOKUP($B622,Insumos!$C:$G,4,FALSE)),"",VLOOKUP($B622,Insumos!$C:$G,4,FALSE))</f>
        <v>UNIDAD</v>
      </c>
      <c r="G622" s="56">
        <v>1.0</v>
      </c>
      <c r="H622" s="56">
        <f t="shared" ref="H622:H639" si="22">IF(ISERROR(ROUND(+D622/E622*G622,2)),0,ROUND(+D622/E622*G622,2))</f>
        <v>50</v>
      </c>
    </row>
    <row r="623">
      <c r="A623" s="53">
        <v>2.0</v>
      </c>
      <c r="B623" s="55" t="s">
        <v>236</v>
      </c>
      <c r="C623" s="55" t="str">
        <f>+IF(ISERROR(VLOOKUP($B623,Insumos!$C:$G,3,FALSE)),"",VLOOKUP($B623,Insumos!$C:$G,3,FALSE))</f>
        <v>GRAMOS</v>
      </c>
      <c r="D623" s="56">
        <f>+IF(ISERROR(VLOOKUP($B623,Insumos!$C:$G,2,FALSE)),"",VLOOKUP($B623,Insumos!$C:$G,2,FALSE))</f>
        <v>8753.846154</v>
      </c>
      <c r="E623" s="57">
        <f>+IF(ISERROR(VLOOKUP($B623,Insumos!$C:$G,5,FALSE)),"",VLOOKUP($B623,Insumos!$C:$G,5,FALSE))</f>
        <v>1000</v>
      </c>
      <c r="F623" s="55" t="str">
        <f>+IF(ISERROR(VLOOKUP($B623,Insumos!$C:$G,4,FALSE)),"",VLOOKUP($B623,Insumos!$C:$G,4,FALSE))</f>
        <v>GRAMOS</v>
      </c>
      <c r="G623" s="56">
        <v>30.0</v>
      </c>
      <c r="H623" s="56">
        <f t="shared" si="22"/>
        <v>262.62</v>
      </c>
    </row>
    <row r="624">
      <c r="A624" s="53">
        <v>3.0</v>
      </c>
      <c r="B624" s="55" t="s">
        <v>33</v>
      </c>
      <c r="C624" s="55" t="str">
        <f>+IF(ISERROR(VLOOKUP($B624,Insumos!$C:$G,3,FALSE)),"",VLOOKUP($B624,Insumos!$C:$G,3,FALSE))</f>
        <v>GRAMOS</v>
      </c>
      <c r="D624" s="56">
        <f>+IF(ISERROR(VLOOKUP($B624,Insumos!$C:$G,2,FALSE)),"",VLOOKUP($B624,Insumos!$C:$G,2,FALSE))</f>
        <v>6945</v>
      </c>
      <c r="E624" s="57">
        <f>+IF(ISERROR(VLOOKUP($B624,Insumos!$C:$G,5,FALSE)),"",VLOOKUP($B624,Insumos!$C:$G,5,FALSE))</f>
        <v>1360</v>
      </c>
      <c r="F624" s="55" t="str">
        <f>+IF(ISERROR(VLOOKUP($B624,Insumos!$C:$G,4,FALSE)),"",VLOOKUP($B624,Insumos!$C:$G,4,FALSE))</f>
        <v>GRAMOS</v>
      </c>
      <c r="G624" s="56">
        <v>60.0</v>
      </c>
      <c r="H624" s="56">
        <f t="shared" si="22"/>
        <v>306.4</v>
      </c>
    </row>
    <row r="625">
      <c r="A625" s="53">
        <v>4.0</v>
      </c>
      <c r="B625" s="55" t="s">
        <v>232</v>
      </c>
      <c r="C625" s="55" t="str">
        <f>+IF(ISERROR(VLOOKUP($B625,Insumos!$C:$G,3,FALSE)),"",VLOOKUP($B625,Insumos!$C:$G,3,FALSE))</f>
        <v>GRAMOS</v>
      </c>
      <c r="D625" s="56">
        <f>+IF(ISERROR(VLOOKUP($B625,Insumos!$C:$G,2,FALSE)),"",VLOOKUP($B625,Insumos!$C:$G,2,FALSE))</f>
        <v>3529.411765</v>
      </c>
      <c r="E625" s="57">
        <f>+IF(ISERROR(VLOOKUP($B625,Insumos!$C:$G,5,FALSE)),"",VLOOKUP($B625,Insumos!$C:$G,5,FALSE))</f>
        <v>1000</v>
      </c>
      <c r="F625" s="55" t="str">
        <f>+IF(ISERROR(VLOOKUP($B625,Insumos!$C:$G,4,FALSE)),"",VLOOKUP($B625,Insumos!$C:$G,4,FALSE))</f>
        <v>GRAMOS</v>
      </c>
      <c r="G625" s="56">
        <v>40.0</v>
      </c>
      <c r="H625" s="56">
        <f t="shared" si="22"/>
        <v>141.18</v>
      </c>
    </row>
    <row r="626">
      <c r="A626" s="53">
        <v>5.0</v>
      </c>
      <c r="B626" s="55" t="s">
        <v>56</v>
      </c>
      <c r="C626" s="55" t="str">
        <f>+IF(ISERROR(VLOOKUP($B626,Insumos!$C:$G,3,FALSE)),"",VLOOKUP($B626,Insumos!$C:$G,3,FALSE))</f>
        <v>GRAMOS</v>
      </c>
      <c r="D626" s="56">
        <f>+IF(ISERROR(VLOOKUP($B626,Insumos!$C:$G,2,FALSE)),"",VLOOKUP($B626,Insumos!$C:$G,2,FALSE))</f>
        <v>1690</v>
      </c>
      <c r="E626" s="57">
        <f>+IF(ISERROR(VLOOKUP($B626,Insumos!$C:$G,5,FALSE)),"",VLOOKUP($B626,Insumos!$C:$G,5,FALSE))</f>
        <v>1000</v>
      </c>
      <c r="F626" s="55" t="str">
        <f>+IF(ISERROR(VLOOKUP($B626,Insumos!$C:$G,4,FALSE)),"",VLOOKUP($B626,Insumos!$C:$G,4,FALSE))</f>
        <v>GRAMOS</v>
      </c>
      <c r="G626" s="56">
        <v>10.0</v>
      </c>
      <c r="H626" s="56">
        <f t="shared" si="22"/>
        <v>16.9</v>
      </c>
    </row>
    <row r="627">
      <c r="A627" s="172">
        <v>6.0</v>
      </c>
      <c r="B627" s="55" t="s">
        <v>175</v>
      </c>
      <c r="C627" s="173" t="str">
        <f>+IF(ISERROR(VLOOKUP($B627,Insumos!$C:$G,3,FALSE)),"",VLOOKUP($B627,Insumos!$C:$G,3,FALSE))</f>
        <v>GRAMOS</v>
      </c>
      <c r="D627" s="56">
        <f>+IF(ISERROR(VLOOKUP($B627,Insumos!$C:$G,2,FALSE)),"",VLOOKUP($B627,Insumos!$C:$G,2,FALSE))</f>
        <v>3290</v>
      </c>
      <c r="E627" s="57">
        <f>+IF(ISERROR(VLOOKUP($B627,Insumos!$C:$G,5,FALSE)),"",VLOOKUP($B627,Insumos!$C:$G,5,FALSE))</f>
        <v>1000</v>
      </c>
      <c r="F627" s="55" t="str">
        <f>+IF(ISERROR(VLOOKUP($B627,Insumos!$C:$G,4,FALSE)),"",VLOOKUP($B627,Insumos!$C:$G,4,FALSE))</f>
        <v>GRAMOS</v>
      </c>
      <c r="G627" s="56">
        <v>45.0</v>
      </c>
      <c r="H627" s="56">
        <f t="shared" si="22"/>
        <v>148.05</v>
      </c>
    </row>
    <row r="628">
      <c r="A628" s="172">
        <v>7.0</v>
      </c>
      <c r="B628" s="55" t="s">
        <v>87</v>
      </c>
      <c r="C628" s="173" t="str">
        <f>+IF(ISERROR(VLOOKUP($B628,Insumos!$C:$G,3,FALSE)),"",VLOOKUP($B628,Insumos!$C:$G,3,FALSE))</f>
        <v>GRAMOS</v>
      </c>
      <c r="D628" s="56">
        <f>+IF(ISERROR(VLOOKUP($B628,Insumos!$C:$G,2,FALSE)),"",VLOOKUP($B628,Insumos!$C:$G,2,FALSE))</f>
        <v>3795</v>
      </c>
      <c r="E628" s="57">
        <f>+IF(ISERROR(VLOOKUP($B628,Insumos!$C:$G,5,FALSE)),"",VLOOKUP($B628,Insumos!$C:$G,5,FALSE))</f>
        <v>500</v>
      </c>
      <c r="F628" s="55" t="str">
        <f>+IF(ISERROR(VLOOKUP($B628,Insumos!$C:$G,4,FALSE)),"",VLOOKUP($B628,Insumos!$C:$G,4,FALSE))</f>
        <v>GRAMOS</v>
      </c>
      <c r="G628" s="56">
        <v>5.0</v>
      </c>
      <c r="H628" s="56">
        <f t="shared" si="22"/>
        <v>37.95</v>
      </c>
    </row>
    <row r="629">
      <c r="A629" s="172">
        <v>8.0</v>
      </c>
      <c r="B629" s="55" t="s">
        <v>324</v>
      </c>
      <c r="C629" s="173" t="str">
        <f>+IF(ISERROR(VLOOKUP($B629,Insumos!$C:$G,3,FALSE)),"",VLOOKUP($B629,Insumos!$C:$G,3,FALSE))</f>
        <v>GRAMOS</v>
      </c>
      <c r="D629" s="56">
        <f>+IF(ISERROR(VLOOKUP($B629,Insumos!$C:$G,2,FALSE)),"",VLOOKUP($B629,Insumos!$C:$G,2,FALSE))</f>
        <v>1134.5</v>
      </c>
      <c r="E629" s="57">
        <f>+IF(ISERROR(VLOOKUP($B629,Insumos!$C:$G,5,FALSE)),"",VLOOKUP($B629,Insumos!$C:$G,5,FALSE))</f>
        <v>1000</v>
      </c>
      <c r="F629" s="55" t="str">
        <f>+IF(ISERROR(VLOOKUP($B629,Insumos!$C:$G,4,FALSE)),"",VLOOKUP($B629,Insumos!$C:$G,4,FALSE))</f>
        <v>GRAMOS</v>
      </c>
      <c r="G629" s="56">
        <v>5.0</v>
      </c>
      <c r="H629" s="56">
        <f t="shared" si="22"/>
        <v>5.67</v>
      </c>
    </row>
    <row r="630">
      <c r="A630" s="53">
        <v>9.0</v>
      </c>
      <c r="B630" s="55" t="s">
        <v>297</v>
      </c>
      <c r="C630" s="55" t="str">
        <f>+IF(ISERROR(VLOOKUP($B630,Insumos!$C:$G,3,FALSE)),"",VLOOKUP($B630,Insumos!$C:$G,3,FALSE))</f>
        <v>CAJA</v>
      </c>
      <c r="D630" s="56">
        <f>+IF(ISERROR(VLOOKUP($B630,Insumos!$C:$G,2,FALSE)),"",VLOOKUP($B630,Insumos!$C:$G,2,FALSE))</f>
        <v>110</v>
      </c>
      <c r="E630" s="57">
        <f>+IF(ISERROR(VLOOKUP($B630,Insumos!$C:$G,5,FALSE)),"",VLOOKUP($B630,Insumos!$C:$G,5,FALSE))</f>
        <v>1</v>
      </c>
      <c r="F630" s="55" t="str">
        <f>+IF(ISERROR(VLOOKUP($B630,Insumos!$C:$G,4,FALSE)),"",VLOOKUP($B630,Insumos!$C:$G,4,FALSE))</f>
        <v>CAJA</v>
      </c>
      <c r="G630" s="56">
        <v>1.0</v>
      </c>
      <c r="H630" s="56">
        <f t="shared" si="22"/>
        <v>110</v>
      </c>
    </row>
    <row r="631">
      <c r="A631" s="53">
        <v>10.0</v>
      </c>
      <c r="B631" s="55" t="s">
        <v>314</v>
      </c>
      <c r="C631" s="55" t="str">
        <f>+IF(ISERROR(VLOOKUP($B631,Insumos!$C:$G,3,FALSE)),"",VLOOKUP($B631,Insumos!$C:$G,3,FALSE))</f>
        <v>UNIDAD</v>
      </c>
      <c r="D631" s="56">
        <f>+IF(ISERROR(VLOOKUP($B631,Insumos!$C:$G,2,FALSE)),"",VLOOKUP($B631,Insumos!$C:$G,2,FALSE))</f>
        <v>10.5</v>
      </c>
      <c r="E631" s="57">
        <f>+IF(ISERROR(VLOOKUP($B631,Insumos!$C:$G,5,FALSE)),"",VLOOKUP($B631,Insumos!$C:$G,5,FALSE))</f>
        <v>1</v>
      </c>
      <c r="F631" s="55" t="str">
        <f>+IF(ISERROR(VLOOKUP($B631,Insumos!$C:$G,4,FALSE)),"",VLOOKUP($B631,Insumos!$C:$G,4,FALSE))</f>
        <v>UNIDAD</v>
      </c>
      <c r="G631" s="56">
        <v>1.0</v>
      </c>
      <c r="H631" s="56">
        <f t="shared" si="22"/>
        <v>10.5</v>
      </c>
    </row>
    <row r="632">
      <c r="A632" s="53">
        <v>11.0</v>
      </c>
      <c r="B632" s="55" t="s">
        <v>156</v>
      </c>
      <c r="C632" s="55" t="str">
        <f>+IF(ISERROR(VLOOKUP($B632,Insumos!$C:$G,3,FALSE)),"",VLOOKUP($B632,Insumos!$C:$G,3,FALSE))</f>
        <v>GRAMOS</v>
      </c>
      <c r="D632" s="56">
        <f>+IF(ISERROR(VLOOKUP($B632,Insumos!$C:$G,2,FALSE)),"",VLOOKUP($B632,Insumos!$C:$G,2,FALSE))</f>
        <v>909</v>
      </c>
      <c r="E632" s="57">
        <f>+IF(ISERROR(VLOOKUP($B632,Insumos!$C:$G,5,FALSE)),"",VLOOKUP($B632,Insumos!$C:$G,5,FALSE))</f>
        <v>1000</v>
      </c>
      <c r="F632" s="55" t="str">
        <f>+IF(ISERROR(VLOOKUP($B632,Insumos!$C:$G,4,FALSE)),"",VLOOKUP($B632,Insumos!$C:$G,4,FALSE))</f>
        <v>GRAMOS</v>
      </c>
      <c r="G632" s="56">
        <v>8.0</v>
      </c>
      <c r="H632" s="56">
        <f t="shared" si="22"/>
        <v>7.27</v>
      </c>
    </row>
    <row r="633">
      <c r="A633" s="53">
        <v>12.0</v>
      </c>
      <c r="B633" s="55" t="s">
        <v>313</v>
      </c>
      <c r="C633" s="55" t="str">
        <f>+IF(ISERROR(VLOOKUP($B633,Insumos!$C:$G,3,FALSE)),"",VLOOKUP($B633,Insumos!$C:$G,3,FALSE))</f>
        <v>GRAMOS</v>
      </c>
      <c r="D633" s="56">
        <f>+IF(ISERROR(VLOOKUP($B633,Insumos!$C:$G,2,FALSE)),"",VLOOKUP($B633,Insumos!$C:$G,2,FALSE))</f>
        <v>6750</v>
      </c>
      <c r="E633" s="57">
        <f>+IF(ISERROR(VLOOKUP($B633,Insumos!$C:$G,5,FALSE)),"",VLOOKUP($B633,Insumos!$C:$G,5,FALSE))</f>
        <v>1000</v>
      </c>
      <c r="F633" s="55" t="str">
        <f>+IF(ISERROR(VLOOKUP($B633,Insumos!$C:$G,4,FALSE)),"",VLOOKUP($B633,Insumos!$C:$G,4,FALSE))</f>
        <v>GRAMOS</v>
      </c>
      <c r="G633" s="56">
        <v>8.0</v>
      </c>
      <c r="H633" s="56">
        <f t="shared" si="22"/>
        <v>54</v>
      </c>
    </row>
    <row r="634">
      <c r="A634" s="53">
        <v>13.0</v>
      </c>
      <c r="B634" s="55" t="s">
        <v>311</v>
      </c>
      <c r="C634" s="55" t="str">
        <f>+IF(ISERROR(VLOOKUP($B634,Insumos!$C:$G,3,FALSE)),"",VLOOKUP($B634,Insumos!$C:$G,3,FALSE))</f>
        <v>UNIDAD</v>
      </c>
      <c r="D634" s="56">
        <f>+IF(ISERROR(VLOOKUP($B634,Insumos!$C:$G,2,FALSE)),"",VLOOKUP($B634,Insumos!$C:$G,2,FALSE))</f>
        <v>75.25</v>
      </c>
      <c r="E634" s="57">
        <f>+IF(ISERROR(VLOOKUP($B634,Insumos!$C:$G,5,FALSE)),"",VLOOKUP($B634,Insumos!$C:$G,5,FALSE))</f>
        <v>1</v>
      </c>
      <c r="F634" s="55" t="str">
        <f>+IF(ISERROR(VLOOKUP($B634,Insumos!$C:$G,4,FALSE)),"",VLOOKUP($B634,Insumos!$C:$G,4,FALSE))</f>
        <v>UNIDAD</v>
      </c>
      <c r="G634" s="56">
        <v>1.0</v>
      </c>
      <c r="H634" s="56">
        <f t="shared" si="22"/>
        <v>75.25</v>
      </c>
    </row>
    <row r="635">
      <c r="A635" s="53">
        <v>14.0</v>
      </c>
      <c r="B635" s="55" t="s">
        <v>312</v>
      </c>
      <c r="C635" s="55" t="str">
        <f>+IF(ISERROR(VLOOKUP($B635,Insumos!$C:$G,3,FALSE)),"",VLOOKUP($B635,Insumos!$C:$G,3,FALSE))</f>
        <v>UNIDAD</v>
      </c>
      <c r="D635" s="56">
        <f>+IF(ISERROR(VLOOKUP($B635,Insumos!$C:$G,2,FALSE)),"",VLOOKUP($B635,Insumos!$C:$G,2,FALSE))</f>
        <v>90.25</v>
      </c>
      <c r="E635" s="57">
        <f>+IF(ISERROR(VLOOKUP($B635,Insumos!$C:$G,5,FALSE)),"",VLOOKUP($B635,Insumos!$C:$G,5,FALSE))</f>
        <v>1</v>
      </c>
      <c r="F635" s="55" t="str">
        <f>+IF(ISERROR(VLOOKUP($B635,Insumos!$C:$G,4,FALSE)),"",VLOOKUP($B635,Insumos!$C:$G,4,FALSE))</f>
        <v>UNIDAD</v>
      </c>
      <c r="G635" s="56">
        <v>1.0</v>
      </c>
      <c r="H635" s="56">
        <f t="shared" si="22"/>
        <v>90.25</v>
      </c>
    </row>
    <row r="636">
      <c r="A636" s="53">
        <v>15.0</v>
      </c>
      <c r="B636" s="55" t="s">
        <v>303</v>
      </c>
      <c r="C636" s="55" t="str">
        <f>+IF(ISERROR(VLOOKUP($B636,Insumos!$C:$G,3,FALSE)),"",VLOOKUP($B636,Insumos!$C:$G,3,FALSE))</f>
        <v>UNIDAD</v>
      </c>
      <c r="D636" s="56">
        <f>+IF(ISERROR(VLOOKUP($B636,Insumos!$C:$G,2,FALSE)),"",VLOOKUP($B636,Insumos!$C:$G,2,FALSE))</f>
        <v>10</v>
      </c>
      <c r="E636" s="57">
        <f>+IF(ISERROR(VLOOKUP($B636,Insumos!$C:$G,5,FALSE)),"",VLOOKUP($B636,Insumos!$C:$G,5,FALSE))</f>
        <v>1</v>
      </c>
      <c r="F636" s="55" t="str">
        <f>+IF(ISERROR(VLOOKUP($B636,Insumos!$C:$G,4,FALSE)),"",VLOOKUP($B636,Insumos!$C:$G,4,FALSE))</f>
        <v>UNIDAD</v>
      </c>
      <c r="G636" s="56">
        <v>1.0</v>
      </c>
      <c r="H636" s="56">
        <f t="shared" si="22"/>
        <v>10</v>
      </c>
    </row>
    <row r="637">
      <c r="A637" s="53">
        <v>16.0</v>
      </c>
      <c r="B637" s="55" t="s">
        <v>304</v>
      </c>
      <c r="C637" s="55" t="str">
        <f>+IF(ISERROR(VLOOKUP($B637,Insumos!$C:$G,3,FALSE)),"",VLOOKUP($B637,Insumos!$C:$G,3,FALSE))</f>
        <v>UNIDAD</v>
      </c>
      <c r="D637" s="56">
        <f>+IF(ISERROR(VLOOKUP($B637,Insumos!$C:$G,2,FALSE)),"",VLOOKUP($B637,Insumos!$C:$G,2,FALSE))</f>
        <v>9</v>
      </c>
      <c r="E637" s="57">
        <f>+IF(ISERROR(VLOOKUP($B637,Insumos!$C:$G,5,FALSE)),"",VLOOKUP($B637,Insumos!$C:$G,5,FALSE))</f>
        <v>1</v>
      </c>
      <c r="F637" s="55" t="str">
        <f>+IF(ISERROR(VLOOKUP($B637,Insumos!$C:$G,4,FALSE)),"",VLOOKUP($B637,Insumos!$C:$G,4,FALSE))</f>
        <v>UNIDAD</v>
      </c>
      <c r="G637" s="56">
        <v>1.0</v>
      </c>
      <c r="H637" s="56">
        <f t="shared" si="22"/>
        <v>9</v>
      </c>
    </row>
    <row r="638">
      <c r="A638" s="53">
        <v>17.0</v>
      </c>
      <c r="B638" s="55" t="s">
        <v>315</v>
      </c>
      <c r="C638" s="55" t="str">
        <f>+IF(ISERROR(VLOOKUP($B638,Insumos!$C:$G,3,FALSE)),"",VLOOKUP($B638,Insumos!$C:$G,3,FALSE))</f>
        <v>UNIDAD</v>
      </c>
      <c r="D638" s="56">
        <f>+IF(ISERROR(VLOOKUP($B638,Insumos!$C:$G,2,FALSE)),"",VLOOKUP($B638,Insumos!$C:$G,2,FALSE))</f>
        <v>170</v>
      </c>
      <c r="E638" s="57">
        <f>+IF(ISERROR(VLOOKUP($B638,Insumos!$C:$G,5,FALSE)),"",VLOOKUP($B638,Insumos!$C:$G,5,FALSE))</f>
        <v>1</v>
      </c>
      <c r="F638" s="55" t="str">
        <f>+IF(ISERROR(VLOOKUP($B638,Insumos!$C:$G,4,FALSE)),"",VLOOKUP($B638,Insumos!$C:$G,4,FALSE))</f>
        <v>UNIDAD</v>
      </c>
      <c r="G638" s="56">
        <v>1.0</v>
      </c>
      <c r="H638" s="56">
        <f t="shared" si="22"/>
        <v>170</v>
      </c>
    </row>
    <row r="639">
      <c r="A639" s="53">
        <v>18.0</v>
      </c>
      <c r="B639" s="55"/>
      <c r="C639" s="55" t="str">
        <f>+IF(ISERROR(VLOOKUP($B639,Insumos!$C:$G,3,FALSE)),"",VLOOKUP($B639,Insumos!$C:$G,3,FALSE))</f>
        <v/>
      </c>
      <c r="D639" s="56" t="str">
        <f>+IF(ISERROR(VLOOKUP($B639,Insumos!$C:$G,2,FALSE)),"",VLOOKUP($B639,Insumos!$C:$G,2,FALSE))</f>
        <v/>
      </c>
      <c r="E639" s="57" t="str">
        <f>+IF(ISERROR(VLOOKUP($B639,Insumos!$C:$G,5,FALSE)),"",VLOOKUP($B639,Insumos!$C:$G,5,FALSE))</f>
        <v/>
      </c>
      <c r="F639" s="55" t="str">
        <f>+IF(ISERROR(VLOOKUP($B639,Insumos!$C:$G,4,FALSE)),"",VLOOKUP($B639,Insumos!$C:$G,4,FALSE))</f>
        <v/>
      </c>
      <c r="G639" s="141"/>
      <c r="H639" s="56">
        <f t="shared" si="22"/>
        <v>0</v>
      </c>
    </row>
    <row r="640">
      <c r="A640" s="42"/>
      <c r="B640" s="140"/>
      <c r="C640" s="41"/>
      <c r="D640" s="44"/>
      <c r="E640" s="45"/>
      <c r="F640" s="41"/>
      <c r="G640" s="67" t="s">
        <v>566</v>
      </c>
      <c r="H640" s="68">
        <f>+SUM(H622:H639)</f>
        <v>1505.04</v>
      </c>
    </row>
    <row r="641">
      <c r="A641" s="42"/>
      <c r="B641" s="140"/>
      <c r="C641" s="41"/>
      <c r="D641" s="44"/>
      <c r="E641" s="45"/>
      <c r="F641" s="41"/>
      <c r="G641" s="67" t="s">
        <v>569</v>
      </c>
      <c r="H641" s="142">
        <f>+H640/10</f>
        <v>150.504</v>
      </c>
    </row>
    <row r="642">
      <c r="A642" s="42"/>
      <c r="B642" s="140"/>
      <c r="C642" s="41"/>
      <c r="D642" s="44"/>
      <c r="E642" s="45"/>
      <c r="F642" s="41"/>
      <c r="G642" s="67" t="s">
        <v>570</v>
      </c>
      <c r="H642" s="143">
        <f>(H640+H641)*1.19</f>
        <v>1970.09736</v>
      </c>
    </row>
    <row r="643">
      <c r="A643" s="42"/>
      <c r="B643" s="140"/>
      <c r="C643" s="41"/>
      <c r="D643" s="44"/>
      <c r="E643" s="45"/>
      <c r="F643" s="41"/>
      <c r="G643" s="67" t="s">
        <v>571</v>
      </c>
      <c r="H643" s="144">
        <f>+H642/H644</f>
        <v>0.1914574694</v>
      </c>
    </row>
    <row r="644">
      <c r="A644" s="42"/>
      <c r="B644" s="140"/>
      <c r="C644" s="41"/>
      <c r="D644" s="44"/>
      <c r="E644" s="45"/>
      <c r="F644" s="41"/>
      <c r="G644" s="67" t="s">
        <v>572</v>
      </c>
      <c r="H644" s="154">
        <v>10290.0</v>
      </c>
      <c r="I644" s="232">
        <v>7990.0</v>
      </c>
    </row>
    <row r="647">
      <c r="A647" s="138" t="s">
        <v>562</v>
      </c>
      <c r="B647" s="89" t="s">
        <v>666</v>
      </c>
      <c r="C647" s="34" t="s">
        <v>484</v>
      </c>
      <c r="D647" s="35"/>
      <c r="E647" s="36"/>
      <c r="F647" s="37"/>
      <c r="G647" s="38"/>
      <c r="H647" s="35"/>
    </row>
    <row r="648">
      <c r="A648" s="42"/>
      <c r="B648" s="140"/>
      <c r="C648" s="42"/>
      <c r="D648" s="44"/>
      <c r="E648" s="45"/>
      <c r="F648" s="42"/>
      <c r="G648" s="46"/>
      <c r="H648" s="44"/>
    </row>
    <row r="649">
      <c r="A649" s="48" t="s">
        <v>476</v>
      </c>
      <c r="B649" s="48" t="s">
        <v>477</v>
      </c>
      <c r="C649" s="48" t="s">
        <v>478</v>
      </c>
      <c r="D649" s="49" t="s">
        <v>564</v>
      </c>
      <c r="E649" s="50" t="s">
        <v>10</v>
      </c>
      <c r="F649" s="48" t="s">
        <v>480</v>
      </c>
      <c r="G649" s="51" t="s">
        <v>481</v>
      </c>
      <c r="H649" s="49" t="s">
        <v>565</v>
      </c>
    </row>
    <row r="650">
      <c r="A650" s="53">
        <v>1.0</v>
      </c>
      <c r="B650" s="55" t="s">
        <v>52</v>
      </c>
      <c r="C650" s="55" t="str">
        <f>+IF(ISERROR(VLOOKUP($B650,Insumos!$C:$G,3,FALSE)),"",VLOOKUP($B650,Insumos!$C:$G,3,FALSE))</f>
        <v>UNIDAD</v>
      </c>
      <c r="D650" s="56">
        <f>+IF(ISERROR(VLOOKUP($B650,Insumos!$C:$G,2,FALSE)),"",VLOOKUP($B650,Insumos!$C:$G,2,FALSE))</f>
        <v>5000</v>
      </c>
      <c r="E650" s="57">
        <f>+IF(ISERROR(VLOOKUP($B650,Insumos!$C:$G,5,FALSE)),"",VLOOKUP($B650,Insumos!$C:$G,5,FALSE))</f>
        <v>100</v>
      </c>
      <c r="F650" s="55" t="str">
        <f>+IF(ISERROR(VLOOKUP($B650,Insumos!$C:$G,4,FALSE)),"",VLOOKUP($B650,Insumos!$C:$G,4,FALSE))</f>
        <v>UNIDAD</v>
      </c>
      <c r="G650" s="141">
        <v>1.0</v>
      </c>
      <c r="H650" s="56">
        <f t="shared" ref="H650:H668" si="23">IF(ISERROR(ROUND(+D650/E650*G650,2)),0,ROUND(+D650/E650*G650,2))</f>
        <v>50</v>
      </c>
    </row>
    <row r="651">
      <c r="A651" s="53">
        <v>2.0</v>
      </c>
      <c r="B651" s="55" t="s">
        <v>236</v>
      </c>
      <c r="C651" s="55" t="str">
        <f>+IF(ISERROR(VLOOKUP($B651,Insumos!$C:$G,3,FALSE)),"",VLOOKUP($B651,Insumos!$C:$G,3,FALSE))</f>
        <v>GRAMOS</v>
      </c>
      <c r="D651" s="56">
        <f>+IF(ISERROR(VLOOKUP($B651,Insumos!$C:$G,2,FALSE)),"",VLOOKUP($B651,Insumos!$C:$G,2,FALSE))</f>
        <v>8753.846154</v>
      </c>
      <c r="E651" s="57">
        <f>+IF(ISERROR(VLOOKUP($B651,Insumos!$C:$G,5,FALSE)),"",VLOOKUP($B651,Insumos!$C:$G,5,FALSE))</f>
        <v>1000</v>
      </c>
      <c r="F651" s="55" t="str">
        <f>+IF(ISERROR(VLOOKUP($B651,Insumos!$C:$G,4,FALSE)),"",VLOOKUP($B651,Insumos!$C:$G,4,FALSE))</f>
        <v>GRAMOS</v>
      </c>
      <c r="G651" s="141">
        <v>30.0</v>
      </c>
      <c r="H651" s="56">
        <f t="shared" si="23"/>
        <v>262.62</v>
      </c>
    </row>
    <row r="652">
      <c r="A652" s="53">
        <v>3.0</v>
      </c>
      <c r="B652" s="55" t="s">
        <v>33</v>
      </c>
      <c r="C652" s="55" t="str">
        <f>+IF(ISERROR(VLOOKUP($B652,Insumos!$C:$G,3,FALSE)),"",VLOOKUP($B652,Insumos!$C:$G,3,FALSE))</f>
        <v>GRAMOS</v>
      </c>
      <c r="D652" s="56">
        <f>+IF(ISERROR(VLOOKUP($B652,Insumos!$C:$G,2,FALSE)),"",VLOOKUP($B652,Insumos!$C:$G,2,FALSE))</f>
        <v>6945</v>
      </c>
      <c r="E652" s="57">
        <f>+IF(ISERROR(VLOOKUP($B652,Insumos!$C:$G,5,FALSE)),"",VLOOKUP($B652,Insumos!$C:$G,5,FALSE))</f>
        <v>1360</v>
      </c>
      <c r="F652" s="55" t="str">
        <f>+IF(ISERROR(VLOOKUP($B652,Insumos!$C:$G,4,FALSE)),"",VLOOKUP($B652,Insumos!$C:$G,4,FALSE))</f>
        <v>GRAMOS</v>
      </c>
      <c r="G652" s="141">
        <v>60.0</v>
      </c>
      <c r="H652" s="56">
        <f t="shared" si="23"/>
        <v>306.4</v>
      </c>
    </row>
    <row r="653">
      <c r="A653" s="53">
        <v>4.0</v>
      </c>
      <c r="B653" s="55" t="s">
        <v>30</v>
      </c>
      <c r="C653" s="55" t="str">
        <f>+IF(ISERROR(VLOOKUP($B653,Insumos!$C:$G,3,FALSE)),"",VLOOKUP($B653,Insumos!$C:$G,3,FALSE))</f>
        <v>GRAMOS</v>
      </c>
      <c r="D653" s="56">
        <f>+IF(ISERROR(VLOOKUP($B653,Insumos!$C:$G,2,FALSE)),"",VLOOKUP($B653,Insumos!$C:$G,2,FALSE))</f>
        <v>3000</v>
      </c>
      <c r="E653" s="57">
        <f>+IF(ISERROR(VLOOKUP($B653,Insumos!$C:$G,5,FALSE)),"",VLOOKUP($B653,Insumos!$C:$G,5,FALSE))</f>
        <v>1000</v>
      </c>
      <c r="F653" s="55" t="str">
        <f>+IF(ISERROR(VLOOKUP($B653,Insumos!$C:$G,4,FALSE)),"",VLOOKUP($B653,Insumos!$C:$G,4,FALSE))</f>
        <v>GRAMOS</v>
      </c>
      <c r="G653" s="141">
        <v>45.0</v>
      </c>
      <c r="H653" s="56">
        <f t="shared" si="23"/>
        <v>135</v>
      </c>
    </row>
    <row r="654">
      <c r="A654" s="53">
        <v>5.0</v>
      </c>
      <c r="B654" s="55" t="s">
        <v>54</v>
      </c>
      <c r="C654" s="55" t="str">
        <f>+IF(ISERROR(VLOOKUP($B654,Insumos!$C:$G,3,FALSE)),"",VLOOKUP($B654,Insumos!$C:$G,3,FALSE))</f>
        <v>UNIDAD</v>
      </c>
      <c r="D654" s="56">
        <f>+IF(ISERROR(VLOOKUP($B654,Insumos!$C:$G,2,FALSE)),"",VLOOKUP($B654,Insumos!$C:$G,2,FALSE))</f>
        <v>8000</v>
      </c>
      <c r="E654" s="57">
        <f>+IF(ISERROR(VLOOKUP($B654,Insumos!$C:$G,5,FALSE)),"",VLOOKUP($B654,Insumos!$C:$G,5,FALSE))</f>
        <v>36</v>
      </c>
      <c r="F654" s="55" t="str">
        <f>+IF(ISERROR(VLOOKUP($B654,Insumos!$C:$G,4,FALSE)),"",VLOOKUP($B654,Insumos!$C:$G,4,FALSE))</f>
        <v>UNIDAD</v>
      </c>
      <c r="G654" s="141">
        <v>0.5</v>
      </c>
      <c r="H654" s="56">
        <f t="shared" si="23"/>
        <v>111.11</v>
      </c>
    </row>
    <row r="655">
      <c r="A655" s="53">
        <v>6.0</v>
      </c>
      <c r="B655" s="55" t="s">
        <v>56</v>
      </c>
      <c r="C655" s="55" t="str">
        <f>+IF(ISERROR(VLOOKUP($B655,Insumos!$C:$G,3,FALSE)),"",VLOOKUP($B655,Insumos!$C:$G,3,FALSE))</f>
        <v>GRAMOS</v>
      </c>
      <c r="D655" s="56">
        <f>+IF(ISERROR(VLOOKUP($B655,Insumos!$C:$G,2,FALSE)),"",VLOOKUP($B655,Insumos!$C:$G,2,FALSE))</f>
        <v>1690</v>
      </c>
      <c r="E655" s="57">
        <f>+IF(ISERROR(VLOOKUP($B655,Insumos!$C:$G,5,FALSE)),"",VLOOKUP($B655,Insumos!$C:$G,5,FALSE))</f>
        <v>1000</v>
      </c>
      <c r="F655" s="55" t="str">
        <f>+IF(ISERROR(VLOOKUP($B655,Insumos!$C:$G,4,FALSE)),"",VLOOKUP($B655,Insumos!$C:$G,4,FALSE))</f>
        <v>GRAMOS</v>
      </c>
      <c r="G655" s="141">
        <v>10.0</v>
      </c>
      <c r="H655" s="56">
        <f t="shared" si="23"/>
        <v>16.9</v>
      </c>
    </row>
    <row r="656">
      <c r="A656" s="53">
        <v>7.0</v>
      </c>
      <c r="B656" s="55" t="s">
        <v>244</v>
      </c>
      <c r="C656" s="55" t="str">
        <f>+IF(ISERROR(VLOOKUP($B656,Insumos!$C:$G,3,FALSE)),"",VLOOKUP($B656,Insumos!$C:$G,3,FALSE))</f>
        <v>GRAMOS</v>
      </c>
      <c r="D656" s="56">
        <f>+IF(ISERROR(VLOOKUP($B656,Insumos!$C:$G,2,FALSE)),"",VLOOKUP($B656,Insumos!$C:$G,2,FALSE))</f>
        <v>2888.888889</v>
      </c>
      <c r="E656" s="57">
        <f>+IF(ISERROR(VLOOKUP($B656,Insumos!$C:$G,5,FALSE)),"",VLOOKUP($B656,Insumos!$C:$G,5,FALSE))</f>
        <v>1000</v>
      </c>
      <c r="F656" s="55" t="str">
        <f>+IF(ISERROR(VLOOKUP($B656,Insumos!$C:$G,4,FALSE)),"",VLOOKUP($B656,Insumos!$C:$G,4,FALSE))</f>
        <v>GRAMOS</v>
      </c>
      <c r="G656" s="141">
        <v>45.0</v>
      </c>
      <c r="H656" s="56">
        <f t="shared" si="23"/>
        <v>130</v>
      </c>
    </row>
    <row r="657">
      <c r="A657" s="53">
        <v>8.0</v>
      </c>
      <c r="B657" s="55" t="s">
        <v>87</v>
      </c>
      <c r="C657" s="55" t="str">
        <f>+IF(ISERROR(VLOOKUP($B657,Insumos!$C:$G,3,FALSE)),"",VLOOKUP($B657,Insumos!$C:$G,3,FALSE))</f>
        <v>GRAMOS</v>
      </c>
      <c r="D657" s="56">
        <f>+IF(ISERROR(VLOOKUP($B657,Insumos!$C:$G,2,FALSE)),"",VLOOKUP($B657,Insumos!$C:$G,2,FALSE))</f>
        <v>3795</v>
      </c>
      <c r="E657" s="57">
        <f>+IF(ISERROR(VLOOKUP($B657,Insumos!$C:$G,5,FALSE)),"",VLOOKUP($B657,Insumos!$C:$G,5,FALSE))</f>
        <v>500</v>
      </c>
      <c r="F657" s="55" t="str">
        <f>+IF(ISERROR(VLOOKUP($B657,Insumos!$C:$G,4,FALSE)),"",VLOOKUP($B657,Insumos!$C:$G,4,FALSE))</f>
        <v>GRAMOS</v>
      </c>
      <c r="G657" s="141">
        <v>5.0</v>
      </c>
      <c r="H657" s="56">
        <f t="shared" si="23"/>
        <v>37.95</v>
      </c>
    </row>
    <row r="658">
      <c r="A658" s="53">
        <v>9.0</v>
      </c>
      <c r="B658" s="55" t="s">
        <v>324</v>
      </c>
      <c r="C658" s="55" t="str">
        <f>+IF(ISERROR(VLOOKUP($B658,Insumos!$C:$G,3,FALSE)),"",VLOOKUP($B658,Insumos!$C:$G,3,FALSE))</f>
        <v>GRAMOS</v>
      </c>
      <c r="D658" s="56">
        <f>+IF(ISERROR(VLOOKUP($B658,Insumos!$C:$G,2,FALSE)),"",VLOOKUP($B658,Insumos!$C:$G,2,FALSE))</f>
        <v>1134.5</v>
      </c>
      <c r="E658" s="57">
        <f>+IF(ISERROR(VLOOKUP($B658,Insumos!$C:$G,5,FALSE)),"",VLOOKUP($B658,Insumos!$C:$G,5,FALSE))</f>
        <v>1000</v>
      </c>
      <c r="F658" s="55" t="str">
        <f>+IF(ISERROR(VLOOKUP($B658,Insumos!$C:$G,4,FALSE)),"",VLOOKUP($B658,Insumos!$C:$G,4,FALSE))</f>
        <v>GRAMOS</v>
      </c>
      <c r="G658" s="141">
        <v>5.0</v>
      </c>
      <c r="H658" s="56">
        <f t="shared" si="23"/>
        <v>5.67</v>
      </c>
    </row>
    <row r="659">
      <c r="A659" s="53">
        <v>10.0</v>
      </c>
      <c r="B659" s="55" t="s">
        <v>297</v>
      </c>
      <c r="C659" s="55" t="str">
        <f>+IF(ISERROR(VLOOKUP($B659,Insumos!$C:$G,3,FALSE)),"",VLOOKUP($B659,Insumos!$C:$G,3,FALSE))</f>
        <v>CAJA</v>
      </c>
      <c r="D659" s="56">
        <f>+IF(ISERROR(VLOOKUP($B659,Insumos!$C:$G,2,FALSE)),"",VLOOKUP($B659,Insumos!$C:$G,2,FALSE))</f>
        <v>110</v>
      </c>
      <c r="E659" s="57">
        <f>+IF(ISERROR(VLOOKUP($B659,Insumos!$C:$G,5,FALSE)),"",VLOOKUP($B659,Insumos!$C:$G,5,FALSE))</f>
        <v>1</v>
      </c>
      <c r="F659" s="55" t="str">
        <f>+IF(ISERROR(VLOOKUP($B659,Insumos!$C:$G,4,FALSE)),"",VLOOKUP($B659,Insumos!$C:$G,4,FALSE))</f>
        <v>CAJA</v>
      </c>
      <c r="G659" s="141">
        <v>1.0</v>
      </c>
      <c r="H659" s="56">
        <f t="shared" si="23"/>
        <v>110</v>
      </c>
    </row>
    <row r="660">
      <c r="A660" s="53">
        <v>11.0</v>
      </c>
      <c r="B660" s="55" t="s">
        <v>314</v>
      </c>
      <c r="C660" s="55" t="str">
        <f>+IF(ISERROR(VLOOKUP($B660,Insumos!$C:$G,3,FALSE)),"",VLOOKUP($B660,Insumos!$C:$G,3,FALSE))</f>
        <v>UNIDAD</v>
      </c>
      <c r="D660" s="56">
        <f>+IF(ISERROR(VLOOKUP($B660,Insumos!$C:$G,2,FALSE)),"",VLOOKUP($B660,Insumos!$C:$G,2,FALSE))</f>
        <v>10.5</v>
      </c>
      <c r="E660" s="57">
        <f>+IF(ISERROR(VLOOKUP($B660,Insumos!$C:$G,5,FALSE)),"",VLOOKUP($B660,Insumos!$C:$G,5,FALSE))</f>
        <v>1</v>
      </c>
      <c r="F660" s="55" t="str">
        <f>+IF(ISERROR(VLOOKUP($B660,Insumos!$C:$G,4,FALSE)),"",VLOOKUP($B660,Insumos!$C:$G,4,FALSE))</f>
        <v>UNIDAD</v>
      </c>
      <c r="G660" s="141">
        <v>1.0</v>
      </c>
      <c r="H660" s="56">
        <f t="shared" si="23"/>
        <v>10.5</v>
      </c>
    </row>
    <row r="661">
      <c r="A661" s="53">
        <v>12.0</v>
      </c>
      <c r="B661" s="55" t="s">
        <v>156</v>
      </c>
      <c r="C661" s="55" t="str">
        <f>+IF(ISERROR(VLOOKUP($B661,Insumos!$C:$G,3,FALSE)),"",VLOOKUP($B661,Insumos!$C:$G,3,FALSE))</f>
        <v>GRAMOS</v>
      </c>
      <c r="D661" s="56">
        <f>+IF(ISERROR(VLOOKUP($B661,Insumos!$C:$G,2,FALSE)),"",VLOOKUP($B661,Insumos!$C:$G,2,FALSE))</f>
        <v>909</v>
      </c>
      <c r="E661" s="57">
        <f>+IF(ISERROR(VLOOKUP($B661,Insumos!$C:$G,5,FALSE)),"",VLOOKUP($B661,Insumos!$C:$G,5,FALSE))</f>
        <v>1000</v>
      </c>
      <c r="F661" s="55" t="str">
        <f>+IF(ISERROR(VLOOKUP($B661,Insumos!$C:$G,4,FALSE)),"",VLOOKUP($B661,Insumos!$C:$G,4,FALSE))</f>
        <v>GRAMOS</v>
      </c>
      <c r="G661" s="141">
        <v>8.0</v>
      </c>
      <c r="H661" s="56">
        <f t="shared" si="23"/>
        <v>7.27</v>
      </c>
    </row>
    <row r="662">
      <c r="A662" s="53">
        <v>13.0</v>
      </c>
      <c r="B662" s="55" t="s">
        <v>313</v>
      </c>
      <c r="C662" s="55" t="str">
        <f>+IF(ISERROR(VLOOKUP($B662,Insumos!$C:$G,3,FALSE)),"",VLOOKUP($B662,Insumos!$C:$G,3,FALSE))</f>
        <v>GRAMOS</v>
      </c>
      <c r="D662" s="56">
        <f>+IF(ISERROR(VLOOKUP($B662,Insumos!$C:$G,2,FALSE)),"",VLOOKUP($B662,Insumos!$C:$G,2,FALSE))</f>
        <v>6750</v>
      </c>
      <c r="E662" s="57">
        <f>+IF(ISERROR(VLOOKUP($B662,Insumos!$C:$G,5,FALSE)),"",VLOOKUP($B662,Insumos!$C:$G,5,FALSE))</f>
        <v>1000</v>
      </c>
      <c r="F662" s="55" t="str">
        <f>+IF(ISERROR(VLOOKUP($B662,Insumos!$C:$G,4,FALSE)),"",VLOOKUP($B662,Insumos!$C:$G,4,FALSE))</f>
        <v>GRAMOS</v>
      </c>
      <c r="G662" s="141">
        <v>8.0</v>
      </c>
      <c r="H662" s="56">
        <f t="shared" si="23"/>
        <v>54</v>
      </c>
    </row>
    <row r="663">
      <c r="A663" s="53">
        <v>14.0</v>
      </c>
      <c r="B663" s="55" t="s">
        <v>311</v>
      </c>
      <c r="C663" s="55" t="str">
        <f>+IF(ISERROR(VLOOKUP($B663,Insumos!$C:$G,3,FALSE)),"",VLOOKUP($B663,Insumos!$C:$G,3,FALSE))</f>
        <v>UNIDAD</v>
      </c>
      <c r="D663" s="56">
        <f>+IF(ISERROR(VLOOKUP($B663,Insumos!$C:$G,2,FALSE)),"",VLOOKUP($B663,Insumos!$C:$G,2,FALSE))</f>
        <v>75.25</v>
      </c>
      <c r="E663" s="57">
        <f>+IF(ISERROR(VLOOKUP($B663,Insumos!$C:$G,5,FALSE)),"",VLOOKUP($B663,Insumos!$C:$G,5,FALSE))</f>
        <v>1</v>
      </c>
      <c r="F663" s="55" t="str">
        <f>+IF(ISERROR(VLOOKUP($B663,Insumos!$C:$G,4,FALSE)),"",VLOOKUP($B663,Insumos!$C:$G,4,FALSE))</f>
        <v>UNIDAD</v>
      </c>
      <c r="G663" s="141">
        <v>1.0</v>
      </c>
      <c r="H663" s="56">
        <f t="shared" si="23"/>
        <v>75.25</v>
      </c>
    </row>
    <row r="664">
      <c r="A664" s="53">
        <v>15.0</v>
      </c>
      <c r="B664" s="55" t="s">
        <v>312</v>
      </c>
      <c r="C664" s="55" t="str">
        <f>+IF(ISERROR(VLOOKUP($B664,Insumos!$C:$G,3,FALSE)),"",VLOOKUP($B664,Insumos!$C:$G,3,FALSE))</f>
        <v>UNIDAD</v>
      </c>
      <c r="D664" s="56">
        <f>+IF(ISERROR(VLOOKUP($B664,Insumos!$C:$G,2,FALSE)),"",VLOOKUP($B664,Insumos!$C:$G,2,FALSE))</f>
        <v>90.25</v>
      </c>
      <c r="E664" s="57">
        <f>+IF(ISERROR(VLOOKUP($B664,Insumos!$C:$G,5,FALSE)),"",VLOOKUP($B664,Insumos!$C:$G,5,FALSE))</f>
        <v>1</v>
      </c>
      <c r="F664" s="55" t="str">
        <f>+IF(ISERROR(VLOOKUP($B664,Insumos!$C:$G,4,FALSE)),"",VLOOKUP($B664,Insumos!$C:$G,4,FALSE))</f>
        <v>UNIDAD</v>
      </c>
      <c r="G664" s="141">
        <v>1.0</v>
      </c>
      <c r="H664" s="56">
        <f t="shared" si="23"/>
        <v>90.25</v>
      </c>
    </row>
    <row r="665">
      <c r="A665" s="53">
        <v>16.0</v>
      </c>
      <c r="B665" s="55" t="s">
        <v>303</v>
      </c>
      <c r="C665" s="55" t="str">
        <f>+IF(ISERROR(VLOOKUP($B665,Insumos!$C:$G,3,FALSE)),"",VLOOKUP($B665,Insumos!$C:$G,3,FALSE))</f>
        <v>UNIDAD</v>
      </c>
      <c r="D665" s="56">
        <f>+IF(ISERROR(VLOOKUP($B665,Insumos!$C:$G,2,FALSE)),"",VLOOKUP($B665,Insumos!$C:$G,2,FALSE))</f>
        <v>10</v>
      </c>
      <c r="E665" s="57">
        <f>+IF(ISERROR(VLOOKUP($B665,Insumos!$C:$G,5,FALSE)),"",VLOOKUP($B665,Insumos!$C:$G,5,FALSE))</f>
        <v>1</v>
      </c>
      <c r="F665" s="55" t="str">
        <f>+IF(ISERROR(VLOOKUP($B665,Insumos!$C:$G,4,FALSE)),"",VLOOKUP($B665,Insumos!$C:$G,4,FALSE))</f>
        <v>UNIDAD</v>
      </c>
      <c r="G665" s="141">
        <v>1.0</v>
      </c>
      <c r="H665" s="56">
        <f t="shared" si="23"/>
        <v>10</v>
      </c>
    </row>
    <row r="666">
      <c r="A666" s="53">
        <v>17.0</v>
      </c>
      <c r="B666" s="55" t="s">
        <v>304</v>
      </c>
      <c r="C666" s="55" t="str">
        <f>+IF(ISERROR(VLOOKUP($B666,Insumos!$C:$G,3,FALSE)),"",VLOOKUP($B666,Insumos!$C:$G,3,FALSE))</f>
        <v>UNIDAD</v>
      </c>
      <c r="D666" s="56">
        <f>+IF(ISERROR(VLOOKUP($B666,Insumos!$C:$G,2,FALSE)),"",VLOOKUP($B666,Insumos!$C:$G,2,FALSE))</f>
        <v>9</v>
      </c>
      <c r="E666" s="57">
        <f>+IF(ISERROR(VLOOKUP($B666,Insumos!$C:$G,5,FALSE)),"",VLOOKUP($B666,Insumos!$C:$G,5,FALSE))</f>
        <v>1</v>
      </c>
      <c r="F666" s="55" t="str">
        <f>+IF(ISERROR(VLOOKUP($B666,Insumos!$C:$G,4,FALSE)),"",VLOOKUP($B666,Insumos!$C:$G,4,FALSE))</f>
        <v>UNIDAD</v>
      </c>
      <c r="G666" s="141">
        <v>1.0</v>
      </c>
      <c r="H666" s="56">
        <f t="shared" si="23"/>
        <v>9</v>
      </c>
    </row>
    <row r="667">
      <c r="A667" s="53">
        <v>18.0</v>
      </c>
      <c r="B667" s="55" t="s">
        <v>315</v>
      </c>
      <c r="C667" s="55" t="str">
        <f>+IF(ISERROR(VLOOKUP($B667,Insumos!$C:$G,3,FALSE)),"",VLOOKUP($B667,Insumos!$C:$G,3,FALSE))</f>
        <v>UNIDAD</v>
      </c>
      <c r="D667" s="56">
        <f>+IF(ISERROR(VLOOKUP($B667,Insumos!$C:$G,2,FALSE)),"",VLOOKUP($B667,Insumos!$C:$G,2,FALSE))</f>
        <v>170</v>
      </c>
      <c r="E667" s="57">
        <f>+IF(ISERROR(VLOOKUP($B667,Insumos!$C:$G,5,FALSE)),"",VLOOKUP($B667,Insumos!$C:$G,5,FALSE))</f>
        <v>1</v>
      </c>
      <c r="F667" s="55" t="str">
        <f>+IF(ISERROR(VLOOKUP($B667,Insumos!$C:$G,4,FALSE)),"",VLOOKUP($B667,Insumos!$C:$G,4,FALSE))</f>
        <v>UNIDAD</v>
      </c>
      <c r="G667" s="141">
        <v>1.0</v>
      </c>
      <c r="H667" s="56">
        <f t="shared" si="23"/>
        <v>170</v>
      </c>
    </row>
    <row r="668">
      <c r="A668" s="53">
        <v>19.0</v>
      </c>
      <c r="B668" s="153"/>
      <c r="C668" s="55" t="str">
        <f>+IF(ISERROR(VLOOKUP($B668,Insumos!$C:$G,3,FALSE)),"",VLOOKUP($B668,Insumos!$C:$G,3,FALSE))</f>
        <v/>
      </c>
      <c r="D668" s="56" t="str">
        <f>+IF(ISERROR(VLOOKUP($B668,Insumos!$C:$G,2,FALSE)),"",VLOOKUP($B668,Insumos!$C:$G,2,FALSE))</f>
        <v/>
      </c>
      <c r="E668" s="57" t="str">
        <f>+IF(ISERROR(VLOOKUP($B668,Insumos!$C:$G,5,FALSE)),"",VLOOKUP($B668,Insumos!$C:$G,5,FALSE))</f>
        <v/>
      </c>
      <c r="F668" s="55" t="str">
        <f>+IF(ISERROR(VLOOKUP($B668,Insumos!$C:$G,4,FALSE)),"",VLOOKUP($B668,Insumos!$C:$G,4,FALSE))</f>
        <v/>
      </c>
      <c r="G668" s="141"/>
      <c r="H668" s="56">
        <f t="shared" si="23"/>
        <v>0</v>
      </c>
    </row>
    <row r="669">
      <c r="A669" s="42"/>
      <c r="B669" s="140"/>
      <c r="C669" s="41"/>
      <c r="D669" s="44"/>
      <c r="E669" s="45"/>
      <c r="F669" s="41"/>
      <c r="G669" s="67" t="s">
        <v>566</v>
      </c>
      <c r="H669" s="68">
        <f>+SUM(H650:H668)</f>
        <v>1591.92</v>
      </c>
    </row>
    <row r="670">
      <c r="A670" s="42"/>
      <c r="B670" s="140"/>
      <c r="C670" s="41"/>
      <c r="D670" s="44"/>
      <c r="E670" s="45"/>
      <c r="F670" s="41"/>
      <c r="G670" s="67" t="s">
        <v>569</v>
      </c>
      <c r="H670" s="142">
        <f>+H669/10</f>
        <v>159.192</v>
      </c>
    </row>
    <row r="671">
      <c r="A671" s="42"/>
      <c r="B671" s="140"/>
      <c r="C671" s="41"/>
      <c r="D671" s="44"/>
      <c r="E671" s="45"/>
      <c r="F671" s="41"/>
      <c r="G671" s="67" t="s">
        <v>570</v>
      </c>
      <c r="H671" s="143">
        <f>(H669+H670)*1.19</f>
        <v>2083.82328</v>
      </c>
    </row>
    <row r="672">
      <c r="A672" s="42"/>
      <c r="B672" s="140"/>
      <c r="C672" s="41"/>
      <c r="D672" s="44"/>
      <c r="E672" s="45"/>
      <c r="F672" s="41"/>
      <c r="G672" s="67" t="s">
        <v>571</v>
      </c>
      <c r="H672" s="144">
        <f>+H671/H673</f>
        <v>0.1931254198</v>
      </c>
    </row>
    <row r="673">
      <c r="A673" s="42"/>
      <c r="B673" s="140"/>
      <c r="C673" s="41"/>
      <c r="D673" s="44"/>
      <c r="E673" s="45"/>
      <c r="F673" s="41"/>
      <c r="G673" s="67" t="s">
        <v>572</v>
      </c>
      <c r="H673" s="154">
        <v>10790.0</v>
      </c>
      <c r="I673" s="232">
        <v>8990.0</v>
      </c>
    </row>
    <row r="676">
      <c r="A676" s="138" t="s">
        <v>562</v>
      </c>
      <c r="B676" s="89" t="s">
        <v>652</v>
      </c>
      <c r="C676" s="34" t="s">
        <v>484</v>
      </c>
      <c r="D676" s="35"/>
      <c r="E676" s="36"/>
      <c r="F676" s="37"/>
      <c r="G676" s="38"/>
      <c r="H676" s="35"/>
    </row>
    <row r="677">
      <c r="A677" s="42"/>
      <c r="B677" s="140"/>
      <c r="C677" s="42"/>
      <c r="D677" s="44"/>
      <c r="E677" s="45"/>
      <c r="F677" s="42"/>
      <c r="G677" s="46"/>
      <c r="H677" s="44"/>
    </row>
    <row r="678">
      <c r="A678" s="48" t="s">
        <v>476</v>
      </c>
      <c r="B678" s="48" t="s">
        <v>477</v>
      </c>
      <c r="C678" s="48" t="s">
        <v>478</v>
      </c>
      <c r="D678" s="49" t="s">
        <v>564</v>
      </c>
      <c r="E678" s="50" t="s">
        <v>10</v>
      </c>
      <c r="F678" s="48" t="s">
        <v>480</v>
      </c>
      <c r="G678" s="51" t="s">
        <v>481</v>
      </c>
      <c r="H678" s="49" t="s">
        <v>565</v>
      </c>
    </row>
    <row r="679">
      <c r="A679" s="53">
        <v>1.0</v>
      </c>
      <c r="B679" s="55" t="s">
        <v>52</v>
      </c>
      <c r="C679" s="55" t="str">
        <f>+IF(ISERROR(VLOOKUP($B679,Insumos!$C:$G,3,FALSE)),"",VLOOKUP($B679,Insumos!$C:$G,3,FALSE))</f>
        <v>UNIDAD</v>
      </c>
      <c r="D679" s="56">
        <f>+IF(ISERROR(VLOOKUP($B679,Insumos!$C:$G,2,FALSE)),"",VLOOKUP($B679,Insumos!$C:$G,2,FALSE))</f>
        <v>5000</v>
      </c>
      <c r="E679" s="57">
        <f>+IF(ISERROR(VLOOKUP($B679,Insumos!$C:$G,5,FALSE)),"",VLOOKUP($B679,Insumos!$C:$G,5,FALSE))</f>
        <v>100</v>
      </c>
      <c r="F679" s="55" t="str">
        <f>+IF(ISERROR(VLOOKUP($B679,Insumos!$C:$G,4,FALSE)),"",VLOOKUP($B679,Insumos!$C:$G,4,FALSE))</f>
        <v>UNIDAD</v>
      </c>
      <c r="G679" s="141">
        <v>1.0</v>
      </c>
      <c r="H679" s="56">
        <f t="shared" ref="H679:H700" si="24">IF(ISERROR(ROUND(+D679/E679*G679,2)),0,ROUND(+D679/E679*G679,2))</f>
        <v>50</v>
      </c>
    </row>
    <row r="680">
      <c r="A680" s="53">
        <v>2.0</v>
      </c>
      <c r="B680" s="55" t="s">
        <v>236</v>
      </c>
      <c r="C680" s="55" t="str">
        <f>+IF(ISERROR(VLOOKUP($B680,Insumos!$C:$G,3,FALSE)),"",VLOOKUP($B680,Insumos!$C:$G,3,FALSE))</f>
        <v>GRAMOS</v>
      </c>
      <c r="D680" s="56">
        <f>+IF(ISERROR(VLOOKUP($B680,Insumos!$C:$G,2,FALSE)),"",VLOOKUP($B680,Insumos!$C:$G,2,FALSE))</f>
        <v>8753.846154</v>
      </c>
      <c r="E680" s="57">
        <f>+IF(ISERROR(VLOOKUP($B680,Insumos!$C:$G,5,FALSE)),"",VLOOKUP($B680,Insumos!$C:$G,5,FALSE))</f>
        <v>1000</v>
      </c>
      <c r="F680" s="55" t="str">
        <f>+IF(ISERROR(VLOOKUP($B680,Insumos!$C:$G,4,FALSE)),"",VLOOKUP($B680,Insumos!$C:$G,4,FALSE))</f>
        <v>GRAMOS</v>
      </c>
      <c r="G680" s="141">
        <v>40.0</v>
      </c>
      <c r="H680" s="56">
        <f t="shared" si="24"/>
        <v>350.15</v>
      </c>
    </row>
    <row r="681">
      <c r="A681" s="53">
        <v>3.0</v>
      </c>
      <c r="B681" s="55" t="s">
        <v>44</v>
      </c>
      <c r="C681" s="55" t="str">
        <f>+IF(ISERROR(VLOOKUP($B681,Insumos!$C:$G,3,FALSE)),"",VLOOKUP($B681,Insumos!$C:$G,3,FALSE))</f>
        <v>GRAMOS</v>
      </c>
      <c r="D681" s="56">
        <f>+IF(ISERROR(VLOOKUP($B681,Insumos!$C:$G,2,FALSE)),"",VLOOKUP($B681,Insumos!$C:$G,2,FALSE))</f>
        <v>5780</v>
      </c>
      <c r="E681" s="57">
        <f>+IF(ISERROR(VLOOKUP($B681,Insumos!$C:$G,5,FALSE)),"",VLOOKUP($B681,Insumos!$C:$G,5,FALSE))</f>
        <v>1000</v>
      </c>
      <c r="F681" s="55" t="str">
        <f>+IF(ISERROR(VLOOKUP($B681,Insumos!$C:$G,4,FALSE)),"",VLOOKUP($B681,Insumos!$C:$G,4,FALSE))</f>
        <v>GRAMOS</v>
      </c>
      <c r="G681" s="141">
        <v>40.0</v>
      </c>
      <c r="H681" s="56">
        <f t="shared" si="24"/>
        <v>231.2</v>
      </c>
    </row>
    <row r="682">
      <c r="A682" s="53">
        <v>4.0</v>
      </c>
      <c r="B682" s="55" t="s">
        <v>235</v>
      </c>
      <c r="C682" s="55" t="str">
        <f>+IF(ISERROR(VLOOKUP($B682,Insumos!$C:$G,3,FALSE)),"",VLOOKUP($B682,Insumos!$C:$G,3,FALSE))</f>
        <v>GRAMOS</v>
      </c>
      <c r="D682" s="56">
        <f>+IF(ISERROR(VLOOKUP($B682,Insumos!$C:$G,2,FALSE)),"",VLOOKUP($B682,Insumos!$C:$G,2,FALSE))</f>
        <v>13944.82759</v>
      </c>
      <c r="E682" s="57">
        <f>+IF(ISERROR(VLOOKUP($B682,Insumos!$C:$G,5,FALSE)),"",VLOOKUP($B682,Insumos!$C:$G,5,FALSE))</f>
        <v>1000</v>
      </c>
      <c r="F682" s="55" t="str">
        <f>+IF(ISERROR(VLOOKUP($B682,Insumos!$C:$G,4,FALSE)),"",VLOOKUP($B682,Insumos!$C:$G,4,FALSE))</f>
        <v>GRAMOS</v>
      </c>
      <c r="G682" s="141">
        <v>40.0</v>
      </c>
      <c r="H682" s="56">
        <f t="shared" si="24"/>
        <v>557.79</v>
      </c>
    </row>
    <row r="683">
      <c r="A683" s="53">
        <v>5.0</v>
      </c>
      <c r="B683" s="55" t="s">
        <v>33</v>
      </c>
      <c r="C683" s="55" t="str">
        <f>+IF(ISERROR(VLOOKUP($B683,Insumos!$C:$G,3,FALSE)),"",VLOOKUP($B683,Insumos!$C:$G,3,FALSE))</f>
        <v>GRAMOS</v>
      </c>
      <c r="D683" s="56">
        <f>+IF(ISERROR(VLOOKUP($B683,Insumos!$C:$G,2,FALSE)),"",VLOOKUP($B683,Insumos!$C:$G,2,FALSE))</f>
        <v>6945</v>
      </c>
      <c r="E683" s="57">
        <f>+IF(ISERROR(VLOOKUP($B683,Insumos!$C:$G,5,FALSE)),"",VLOOKUP($B683,Insumos!$C:$G,5,FALSE))</f>
        <v>1360</v>
      </c>
      <c r="F683" s="55" t="str">
        <f>+IF(ISERROR(VLOOKUP($B683,Insumos!$C:$G,4,FALSE)),"",VLOOKUP($B683,Insumos!$C:$G,4,FALSE))</f>
        <v>GRAMOS</v>
      </c>
      <c r="G683" s="141">
        <v>35.0</v>
      </c>
      <c r="H683" s="56">
        <f t="shared" si="24"/>
        <v>178.73</v>
      </c>
    </row>
    <row r="684">
      <c r="A684" s="53">
        <v>6.0</v>
      </c>
      <c r="B684" s="55" t="s">
        <v>217</v>
      </c>
      <c r="C684" s="55" t="str">
        <f>+IF(ISERROR(VLOOKUP($B684,Insumos!$C:$G,3,FALSE)),"",VLOOKUP($B684,Insumos!$C:$G,3,FALSE))</f>
        <v>GRAMOS</v>
      </c>
      <c r="D684" s="56">
        <f>+IF(ISERROR(VLOOKUP($B684,Insumos!$C:$G,2,FALSE)),"",VLOOKUP($B684,Insumos!$C:$G,2,FALSE))</f>
        <v>3600</v>
      </c>
      <c r="E684" s="57">
        <f>+IF(ISERROR(VLOOKUP($B684,Insumos!$C:$G,5,FALSE)),"",VLOOKUP($B684,Insumos!$C:$G,5,FALSE))</f>
        <v>700</v>
      </c>
      <c r="F684" s="55" t="str">
        <f>+IF(ISERROR(VLOOKUP($B684,Insumos!$C:$G,4,FALSE)),"",VLOOKUP($B684,Insumos!$C:$G,4,FALSE))</f>
        <v>GRAMOS</v>
      </c>
      <c r="G684" s="141">
        <v>30.0</v>
      </c>
      <c r="H684" s="56">
        <f t="shared" si="24"/>
        <v>154.29</v>
      </c>
    </row>
    <row r="685">
      <c r="A685" s="53">
        <v>7.0</v>
      </c>
      <c r="B685" s="55" t="s">
        <v>122</v>
      </c>
      <c r="C685" s="55" t="str">
        <f>+IF(ISERROR(VLOOKUP($B685,Insumos!$C:$G,3,FALSE)),"",VLOOKUP($B685,Insumos!$C:$G,3,FALSE))</f>
        <v>MILILITROS</v>
      </c>
      <c r="D685" s="56">
        <f>+IF(ISERROR(VLOOKUP($B685,Insumos!$C:$G,2,FALSE)),"",VLOOKUP($B685,Insumos!$C:$G,2,FALSE))</f>
        <v>5974.48</v>
      </c>
      <c r="E685" s="57">
        <f>+IF(ISERROR(VLOOKUP($B685,Insumos!$C:$G,5,FALSE)),"",VLOOKUP($B685,Insumos!$C:$G,5,FALSE))</f>
        <v>880</v>
      </c>
      <c r="F685" s="55" t="str">
        <f>+IF(ISERROR(VLOOKUP($B685,Insumos!$C:$G,4,FALSE)),"",VLOOKUP($B685,Insumos!$C:$G,4,FALSE))</f>
        <v>MILILITROS</v>
      </c>
      <c r="G685" s="141">
        <v>30.0</v>
      </c>
      <c r="H685" s="56">
        <f t="shared" si="24"/>
        <v>203.68</v>
      </c>
    </row>
    <row r="686">
      <c r="A686" s="53">
        <v>8.0</v>
      </c>
      <c r="B686" s="55" t="s">
        <v>239</v>
      </c>
      <c r="C686" s="55" t="str">
        <f>+IF(ISERROR(VLOOKUP($B686,Insumos!$C:$G,3,FALSE)),"",VLOOKUP($B686,Insumos!$C:$G,3,FALSE))</f>
        <v>GRAMOS</v>
      </c>
      <c r="D686" s="56">
        <f>+IF(ISERROR(VLOOKUP($B686,Insumos!$C:$G,2,FALSE)),"",VLOOKUP($B686,Insumos!$C:$G,2,FALSE))</f>
        <v>5142.857143</v>
      </c>
      <c r="E686" s="57">
        <f>+IF(ISERROR(VLOOKUP($B686,Insumos!$C:$G,5,FALSE)),"",VLOOKUP($B686,Insumos!$C:$G,5,FALSE))</f>
        <v>1000</v>
      </c>
      <c r="F686" s="55" t="str">
        <f>+IF(ISERROR(VLOOKUP($B686,Insumos!$C:$G,4,FALSE)),"",VLOOKUP($B686,Insumos!$C:$G,4,FALSE))</f>
        <v>GRAMOS</v>
      </c>
      <c r="G686" s="141">
        <v>45.0</v>
      </c>
      <c r="H686" s="56">
        <f t="shared" si="24"/>
        <v>231.43</v>
      </c>
    </row>
    <row r="687">
      <c r="A687" s="53">
        <v>9.0</v>
      </c>
      <c r="B687" s="55" t="s">
        <v>87</v>
      </c>
      <c r="C687" s="55" t="str">
        <f>+IF(ISERROR(VLOOKUP($B687,Insumos!$C:$G,3,FALSE)),"",VLOOKUP($B687,Insumos!$C:$G,3,FALSE))</f>
        <v>GRAMOS</v>
      </c>
      <c r="D687" s="56">
        <f>+IF(ISERROR(VLOOKUP($B687,Insumos!$C:$G,2,FALSE)),"",VLOOKUP($B687,Insumos!$C:$G,2,FALSE))</f>
        <v>3795</v>
      </c>
      <c r="E687" s="57">
        <f>+IF(ISERROR(VLOOKUP($B687,Insumos!$C:$G,5,FALSE)),"",VLOOKUP($B687,Insumos!$C:$G,5,FALSE))</f>
        <v>500</v>
      </c>
      <c r="F687" s="55" t="str">
        <f>+IF(ISERROR(VLOOKUP($B687,Insumos!$C:$G,4,FALSE)),"",VLOOKUP($B687,Insumos!$C:$G,4,FALSE))</f>
        <v>GRAMOS</v>
      </c>
      <c r="G687" s="141">
        <v>5.0</v>
      </c>
      <c r="H687" s="56">
        <f t="shared" si="24"/>
        <v>37.95</v>
      </c>
    </row>
    <row r="688">
      <c r="A688" s="53">
        <v>10.0</v>
      </c>
      <c r="B688" s="55" t="s">
        <v>324</v>
      </c>
      <c r="C688" s="55" t="str">
        <f>+IF(ISERROR(VLOOKUP($B688,Insumos!$C:$G,3,FALSE)),"",VLOOKUP($B688,Insumos!$C:$G,3,FALSE))</f>
        <v>GRAMOS</v>
      </c>
      <c r="D688" s="56">
        <f>+IF(ISERROR(VLOOKUP($B688,Insumos!$C:$G,2,FALSE)),"",VLOOKUP($B688,Insumos!$C:$G,2,FALSE))</f>
        <v>1134.5</v>
      </c>
      <c r="E688" s="57">
        <f>+IF(ISERROR(VLOOKUP($B688,Insumos!$C:$G,5,FALSE)),"",VLOOKUP($B688,Insumos!$C:$G,5,FALSE))</f>
        <v>1000</v>
      </c>
      <c r="F688" s="55" t="str">
        <f>+IF(ISERROR(VLOOKUP($B688,Insumos!$C:$G,4,FALSE)),"",VLOOKUP($B688,Insumos!$C:$G,4,FALSE))</f>
        <v>GRAMOS</v>
      </c>
      <c r="G688" s="141">
        <v>5.0</v>
      </c>
      <c r="H688" s="56">
        <f t="shared" si="24"/>
        <v>5.67</v>
      </c>
    </row>
    <row r="689">
      <c r="A689" s="53">
        <v>11.0</v>
      </c>
      <c r="B689" s="55" t="s">
        <v>297</v>
      </c>
      <c r="C689" s="55" t="str">
        <f>+IF(ISERROR(VLOOKUP($B689,Insumos!$C:$G,3,FALSE)),"",VLOOKUP($B689,Insumos!$C:$G,3,FALSE))</f>
        <v>CAJA</v>
      </c>
      <c r="D689" s="56">
        <f>+IF(ISERROR(VLOOKUP($B689,Insumos!$C:$G,2,FALSE)),"",VLOOKUP($B689,Insumos!$C:$G,2,FALSE))</f>
        <v>110</v>
      </c>
      <c r="E689" s="57">
        <f>+IF(ISERROR(VLOOKUP($B689,Insumos!$C:$G,5,FALSE)),"",VLOOKUP($B689,Insumos!$C:$G,5,FALSE))</f>
        <v>1</v>
      </c>
      <c r="F689" s="55" t="str">
        <f>+IF(ISERROR(VLOOKUP($B689,Insumos!$C:$G,4,FALSE)),"",VLOOKUP($B689,Insumos!$C:$G,4,FALSE))</f>
        <v>CAJA</v>
      </c>
      <c r="G689" s="141">
        <v>1.0</v>
      </c>
      <c r="H689" s="56">
        <f t="shared" si="24"/>
        <v>110</v>
      </c>
    </row>
    <row r="690">
      <c r="A690" s="53">
        <v>12.0</v>
      </c>
      <c r="B690" s="55" t="s">
        <v>314</v>
      </c>
      <c r="C690" s="55" t="str">
        <f>+IF(ISERROR(VLOOKUP($B690,Insumos!$C:$G,3,FALSE)),"",VLOOKUP($B690,Insumos!$C:$G,3,FALSE))</f>
        <v>UNIDAD</v>
      </c>
      <c r="D690" s="56">
        <f>+IF(ISERROR(VLOOKUP($B690,Insumos!$C:$G,2,FALSE)),"",VLOOKUP($B690,Insumos!$C:$G,2,FALSE))</f>
        <v>10.5</v>
      </c>
      <c r="E690" s="57">
        <f>+IF(ISERROR(VLOOKUP($B690,Insumos!$C:$G,5,FALSE)),"",VLOOKUP($B690,Insumos!$C:$G,5,FALSE))</f>
        <v>1</v>
      </c>
      <c r="F690" s="55" t="str">
        <f>+IF(ISERROR(VLOOKUP($B690,Insumos!$C:$G,4,FALSE)),"",VLOOKUP($B690,Insumos!$C:$G,4,FALSE))</f>
        <v>UNIDAD</v>
      </c>
      <c r="G690" s="141">
        <v>1.0</v>
      </c>
      <c r="H690" s="56">
        <f t="shared" si="24"/>
        <v>10.5</v>
      </c>
    </row>
    <row r="691">
      <c r="A691" s="53">
        <v>13.0</v>
      </c>
      <c r="B691" s="55" t="s">
        <v>156</v>
      </c>
      <c r="C691" s="55" t="str">
        <f>+IF(ISERROR(VLOOKUP($B691,Insumos!$C:$G,3,FALSE)),"",VLOOKUP($B691,Insumos!$C:$G,3,FALSE))</f>
        <v>GRAMOS</v>
      </c>
      <c r="D691" s="56">
        <f>+IF(ISERROR(VLOOKUP($B691,Insumos!$C:$G,2,FALSE)),"",VLOOKUP($B691,Insumos!$C:$G,2,FALSE))</f>
        <v>909</v>
      </c>
      <c r="E691" s="57">
        <f>+IF(ISERROR(VLOOKUP($B691,Insumos!$C:$G,5,FALSE)),"",VLOOKUP($B691,Insumos!$C:$G,5,FALSE))</f>
        <v>1000</v>
      </c>
      <c r="F691" s="55" t="str">
        <f>+IF(ISERROR(VLOOKUP($B691,Insumos!$C:$G,4,FALSE)),"",VLOOKUP($B691,Insumos!$C:$G,4,FALSE))</f>
        <v>GRAMOS</v>
      </c>
      <c r="G691" s="141">
        <v>8.0</v>
      </c>
      <c r="H691" s="56">
        <f t="shared" si="24"/>
        <v>7.27</v>
      </c>
    </row>
    <row r="692">
      <c r="A692" s="53">
        <v>14.0</v>
      </c>
      <c r="B692" s="55" t="s">
        <v>313</v>
      </c>
      <c r="C692" s="55" t="str">
        <f>+IF(ISERROR(VLOOKUP($B692,Insumos!$C:$G,3,FALSE)),"",VLOOKUP($B692,Insumos!$C:$G,3,FALSE))</f>
        <v>GRAMOS</v>
      </c>
      <c r="D692" s="56">
        <f>+IF(ISERROR(VLOOKUP($B692,Insumos!$C:$G,2,FALSE)),"",VLOOKUP($B692,Insumos!$C:$G,2,FALSE))</f>
        <v>6750</v>
      </c>
      <c r="E692" s="57">
        <f>+IF(ISERROR(VLOOKUP($B692,Insumos!$C:$G,5,FALSE)),"",VLOOKUP($B692,Insumos!$C:$G,5,FALSE))</f>
        <v>1000</v>
      </c>
      <c r="F692" s="55" t="str">
        <f>+IF(ISERROR(VLOOKUP($B692,Insumos!$C:$G,4,FALSE)),"",VLOOKUP($B692,Insumos!$C:$G,4,FALSE))</f>
        <v>GRAMOS</v>
      </c>
      <c r="G692" s="141">
        <v>8.0</v>
      </c>
      <c r="H692" s="56">
        <f t="shared" si="24"/>
        <v>54</v>
      </c>
    </row>
    <row r="693">
      <c r="A693" s="53">
        <v>15.0</v>
      </c>
      <c r="B693" s="55" t="s">
        <v>311</v>
      </c>
      <c r="C693" s="55" t="str">
        <f>+IF(ISERROR(VLOOKUP($B693,Insumos!$C:$G,3,FALSE)),"",VLOOKUP($B693,Insumos!$C:$G,3,FALSE))</f>
        <v>UNIDAD</v>
      </c>
      <c r="D693" s="56">
        <f>+IF(ISERROR(VLOOKUP($B693,Insumos!$C:$G,2,FALSE)),"",VLOOKUP($B693,Insumos!$C:$G,2,FALSE))</f>
        <v>75.25</v>
      </c>
      <c r="E693" s="57">
        <f>+IF(ISERROR(VLOOKUP($B693,Insumos!$C:$G,5,FALSE)),"",VLOOKUP($B693,Insumos!$C:$G,5,FALSE))</f>
        <v>1</v>
      </c>
      <c r="F693" s="55" t="str">
        <f>+IF(ISERROR(VLOOKUP($B693,Insumos!$C:$G,4,FALSE)),"",VLOOKUP($B693,Insumos!$C:$G,4,FALSE))</f>
        <v>UNIDAD</v>
      </c>
      <c r="G693" s="141">
        <v>1.0</v>
      </c>
      <c r="H693" s="56">
        <f t="shared" si="24"/>
        <v>75.25</v>
      </c>
    </row>
    <row r="694">
      <c r="A694" s="53">
        <v>16.0</v>
      </c>
      <c r="B694" s="55" t="s">
        <v>312</v>
      </c>
      <c r="C694" s="55" t="str">
        <f>+IF(ISERROR(VLOOKUP($B694,Insumos!$C:$G,3,FALSE)),"",VLOOKUP($B694,Insumos!$C:$G,3,FALSE))</f>
        <v>UNIDAD</v>
      </c>
      <c r="D694" s="56">
        <f>+IF(ISERROR(VLOOKUP($B694,Insumos!$C:$G,2,FALSE)),"",VLOOKUP($B694,Insumos!$C:$G,2,FALSE))</f>
        <v>90.25</v>
      </c>
      <c r="E694" s="57">
        <f>+IF(ISERROR(VLOOKUP($B694,Insumos!$C:$G,5,FALSE)),"",VLOOKUP($B694,Insumos!$C:$G,5,FALSE))</f>
        <v>1</v>
      </c>
      <c r="F694" s="55" t="str">
        <f>+IF(ISERROR(VLOOKUP($B694,Insumos!$C:$G,4,FALSE)),"",VLOOKUP($B694,Insumos!$C:$G,4,FALSE))</f>
        <v>UNIDAD</v>
      </c>
      <c r="G694" s="141">
        <v>1.0</v>
      </c>
      <c r="H694" s="56">
        <f t="shared" si="24"/>
        <v>90.25</v>
      </c>
    </row>
    <row r="695">
      <c r="A695" s="53">
        <v>17.0</v>
      </c>
      <c r="B695" s="55" t="s">
        <v>303</v>
      </c>
      <c r="C695" s="55" t="str">
        <f>+IF(ISERROR(VLOOKUP($B695,Insumos!$C:$G,3,FALSE)),"",VLOOKUP($B695,Insumos!$C:$G,3,FALSE))</f>
        <v>UNIDAD</v>
      </c>
      <c r="D695" s="56">
        <f>+IF(ISERROR(VLOOKUP($B695,Insumos!$C:$G,2,FALSE)),"",VLOOKUP($B695,Insumos!$C:$G,2,FALSE))</f>
        <v>10</v>
      </c>
      <c r="E695" s="57">
        <f>+IF(ISERROR(VLOOKUP($B695,Insumos!$C:$G,5,FALSE)),"",VLOOKUP($B695,Insumos!$C:$G,5,FALSE))</f>
        <v>1</v>
      </c>
      <c r="F695" s="55" t="str">
        <f>+IF(ISERROR(VLOOKUP($B695,Insumos!$C:$G,4,FALSE)),"",VLOOKUP($B695,Insumos!$C:$G,4,FALSE))</f>
        <v>UNIDAD</v>
      </c>
      <c r="G695" s="141">
        <v>1.0</v>
      </c>
      <c r="H695" s="56">
        <f t="shared" si="24"/>
        <v>10</v>
      </c>
    </row>
    <row r="696">
      <c r="A696" s="53">
        <v>18.0</v>
      </c>
      <c r="B696" s="55" t="s">
        <v>304</v>
      </c>
      <c r="C696" s="55" t="str">
        <f>+IF(ISERROR(VLOOKUP($B696,Insumos!$C:$G,3,FALSE)),"",VLOOKUP($B696,Insumos!$C:$G,3,FALSE))</f>
        <v>UNIDAD</v>
      </c>
      <c r="D696" s="56">
        <f>+IF(ISERROR(VLOOKUP($B696,Insumos!$C:$G,2,FALSE)),"",VLOOKUP($B696,Insumos!$C:$G,2,FALSE))</f>
        <v>9</v>
      </c>
      <c r="E696" s="57">
        <f>+IF(ISERROR(VLOOKUP($B696,Insumos!$C:$G,5,FALSE)),"",VLOOKUP($B696,Insumos!$C:$G,5,FALSE))</f>
        <v>1</v>
      </c>
      <c r="F696" s="55" t="str">
        <f>+IF(ISERROR(VLOOKUP($B696,Insumos!$C:$G,4,FALSE)),"",VLOOKUP($B696,Insumos!$C:$G,4,FALSE))</f>
        <v>UNIDAD</v>
      </c>
      <c r="G696" s="141">
        <v>1.0</v>
      </c>
      <c r="H696" s="56">
        <f t="shared" si="24"/>
        <v>9</v>
      </c>
    </row>
    <row r="697">
      <c r="A697" s="53">
        <v>19.0</v>
      </c>
      <c r="B697" s="55" t="s">
        <v>315</v>
      </c>
      <c r="C697" s="55" t="str">
        <f>+IF(ISERROR(VLOOKUP($B697,Insumos!$C:$G,3,FALSE)),"",VLOOKUP($B697,Insumos!$C:$G,3,FALSE))</f>
        <v>UNIDAD</v>
      </c>
      <c r="D697" s="56">
        <f>+IF(ISERROR(VLOOKUP($B697,Insumos!$C:$G,2,FALSE)),"",VLOOKUP($B697,Insumos!$C:$G,2,FALSE))</f>
        <v>170</v>
      </c>
      <c r="E697" s="57">
        <f>+IF(ISERROR(VLOOKUP($B697,Insumos!$C:$G,5,FALSE)),"",VLOOKUP($B697,Insumos!$C:$G,5,FALSE))</f>
        <v>1</v>
      </c>
      <c r="F697" s="55" t="str">
        <f>+IF(ISERROR(VLOOKUP($B697,Insumos!$C:$G,4,FALSE)),"",VLOOKUP($B697,Insumos!$C:$G,4,FALSE))</f>
        <v>UNIDAD</v>
      </c>
      <c r="G697" s="141">
        <v>1.0</v>
      </c>
      <c r="H697" s="56">
        <f t="shared" si="24"/>
        <v>170</v>
      </c>
    </row>
    <row r="698">
      <c r="A698" s="53">
        <v>20.0</v>
      </c>
      <c r="B698" s="55"/>
      <c r="C698" s="55" t="str">
        <f>+IF(ISERROR(VLOOKUP($B698,Insumos!$C:$G,3,FALSE)),"",VLOOKUP($B698,Insumos!$C:$G,3,FALSE))</f>
        <v/>
      </c>
      <c r="D698" s="56" t="str">
        <f>+IF(ISERROR(VLOOKUP($B698,Insumos!$C:$G,2,FALSE)),"",VLOOKUP($B698,Insumos!$C:$G,2,FALSE))</f>
        <v/>
      </c>
      <c r="E698" s="57" t="str">
        <f>+IF(ISERROR(VLOOKUP($B698,Insumos!$C:$G,5,FALSE)),"",VLOOKUP($B698,Insumos!$C:$G,5,FALSE))</f>
        <v/>
      </c>
      <c r="F698" s="55" t="str">
        <f>+IF(ISERROR(VLOOKUP($B698,Insumos!$C:$G,4,FALSE)),"",VLOOKUP($B698,Insumos!$C:$G,4,FALSE))</f>
        <v/>
      </c>
      <c r="G698" s="141"/>
      <c r="H698" s="56">
        <f t="shared" si="24"/>
        <v>0</v>
      </c>
    </row>
    <row r="699">
      <c r="A699" s="53">
        <v>21.0</v>
      </c>
      <c r="B699" s="55"/>
      <c r="C699" s="55" t="str">
        <f>+IF(ISERROR(VLOOKUP($B699,Insumos!$C:$G,3,FALSE)),"",VLOOKUP($B699,Insumos!$C:$G,3,FALSE))</f>
        <v/>
      </c>
      <c r="D699" s="56" t="str">
        <f>+IF(ISERROR(VLOOKUP($B699,Insumos!$C:$G,2,FALSE)),"",VLOOKUP($B699,Insumos!$C:$G,2,FALSE))</f>
        <v/>
      </c>
      <c r="E699" s="57" t="str">
        <f>+IF(ISERROR(VLOOKUP($B699,Insumos!$C:$G,5,FALSE)),"",VLOOKUP($B699,Insumos!$C:$G,5,FALSE))</f>
        <v/>
      </c>
      <c r="F699" s="55" t="str">
        <f>+IF(ISERROR(VLOOKUP($B699,Insumos!$C:$G,4,FALSE)),"",VLOOKUP($B699,Insumos!$C:$G,4,FALSE))</f>
        <v/>
      </c>
      <c r="G699" s="141"/>
      <c r="H699" s="56">
        <f t="shared" si="24"/>
        <v>0</v>
      </c>
    </row>
    <row r="700">
      <c r="A700" s="53">
        <v>22.0</v>
      </c>
      <c r="B700" s="55"/>
      <c r="C700" s="55" t="str">
        <f>+IF(ISERROR(VLOOKUP($B700,Insumos!$C:$G,3,FALSE)),"",VLOOKUP($B700,Insumos!$C:$G,3,FALSE))</f>
        <v/>
      </c>
      <c r="D700" s="56" t="str">
        <f>+IF(ISERROR(VLOOKUP($B700,Insumos!$C:$G,2,FALSE)),"",VLOOKUP($B700,Insumos!$C:$G,2,FALSE))</f>
        <v/>
      </c>
      <c r="E700" s="57" t="str">
        <f>+IF(ISERROR(VLOOKUP($B700,Insumos!$C:$G,5,FALSE)),"",VLOOKUP($B700,Insumos!$C:$G,5,FALSE))</f>
        <v/>
      </c>
      <c r="F700" s="55" t="str">
        <f>+IF(ISERROR(VLOOKUP($B700,Insumos!$C:$G,4,FALSE)),"",VLOOKUP($B700,Insumos!$C:$G,4,FALSE))</f>
        <v/>
      </c>
      <c r="G700" s="141"/>
      <c r="H700" s="56">
        <f t="shared" si="24"/>
        <v>0</v>
      </c>
    </row>
    <row r="701">
      <c r="A701" s="42"/>
      <c r="B701" s="140"/>
      <c r="C701" s="41"/>
      <c r="D701" s="44"/>
      <c r="E701" s="45"/>
      <c r="F701" s="41"/>
      <c r="G701" s="67" t="s">
        <v>566</v>
      </c>
      <c r="H701" s="68">
        <f>+SUM(H679:H700)</f>
        <v>2537.16</v>
      </c>
    </row>
    <row r="702">
      <c r="A702" s="42"/>
      <c r="B702" s="140"/>
      <c r="C702" s="41"/>
      <c r="D702" s="44"/>
      <c r="E702" s="45"/>
      <c r="F702" s="41"/>
      <c r="G702" s="67" t="s">
        <v>569</v>
      </c>
      <c r="H702" s="142">
        <f>+H701/10</f>
        <v>253.716</v>
      </c>
    </row>
    <row r="703">
      <c r="A703" s="42"/>
      <c r="B703" s="140"/>
      <c r="C703" s="41"/>
      <c r="D703" s="44"/>
      <c r="E703" s="45"/>
      <c r="F703" s="41"/>
      <c r="G703" s="67" t="s">
        <v>570</v>
      </c>
      <c r="H703" s="143">
        <f>(H701+H702)*1.19</f>
        <v>3321.14244</v>
      </c>
    </row>
    <row r="704">
      <c r="A704" s="42"/>
      <c r="B704" s="140"/>
      <c r="C704" s="41"/>
      <c r="D704" s="44"/>
      <c r="E704" s="45"/>
      <c r="F704" s="41"/>
      <c r="G704" s="67" t="s">
        <v>571</v>
      </c>
      <c r="H704" s="144">
        <f>+H703/H705</f>
        <v>0.2747016079</v>
      </c>
    </row>
    <row r="705">
      <c r="A705" s="42"/>
      <c r="B705" s="140"/>
      <c r="C705" s="41"/>
      <c r="D705" s="44"/>
      <c r="E705" s="45"/>
      <c r="F705" s="41"/>
      <c r="G705" s="67" t="s">
        <v>572</v>
      </c>
      <c r="H705" s="154">
        <v>12090.0</v>
      </c>
      <c r="I705" s="232">
        <v>10990.0</v>
      </c>
    </row>
    <row r="708">
      <c r="A708" s="138" t="s">
        <v>562</v>
      </c>
      <c r="B708" s="89" t="s">
        <v>655</v>
      </c>
      <c r="C708" s="34" t="s">
        <v>484</v>
      </c>
      <c r="D708" s="35"/>
      <c r="E708" s="36"/>
      <c r="F708" s="37"/>
      <c r="G708" s="38"/>
      <c r="H708" s="35"/>
    </row>
    <row r="709">
      <c r="A709" s="42"/>
      <c r="B709" s="140"/>
      <c r="C709" s="42"/>
      <c r="D709" s="44"/>
      <c r="E709" s="45"/>
      <c r="F709" s="42"/>
      <c r="G709" s="46"/>
      <c r="H709" s="44"/>
    </row>
    <row r="710">
      <c r="A710" s="48" t="s">
        <v>476</v>
      </c>
      <c r="B710" s="48" t="s">
        <v>477</v>
      </c>
      <c r="C710" s="48" t="s">
        <v>478</v>
      </c>
      <c r="D710" s="49" t="s">
        <v>564</v>
      </c>
      <c r="E710" s="50" t="s">
        <v>10</v>
      </c>
      <c r="F710" s="48" t="s">
        <v>480</v>
      </c>
      <c r="G710" s="51" t="s">
        <v>481</v>
      </c>
      <c r="H710" s="49" t="s">
        <v>565</v>
      </c>
    </row>
    <row r="711">
      <c r="A711" s="53">
        <v>1.0</v>
      </c>
      <c r="B711" s="55" t="s">
        <v>69</v>
      </c>
      <c r="C711" s="55" t="str">
        <f>+IF(ISERROR(VLOOKUP($B711,Insumos!$C:$G,3,FALSE)),"",VLOOKUP($B711,Insumos!$C:$G,3,FALSE))</f>
        <v>GRAMOS</v>
      </c>
      <c r="D711" s="56">
        <f>+IF(ISERROR(VLOOKUP($B711,Insumos!$C:$G,2,FALSE)),"",VLOOKUP($B711,Insumos!$C:$G,2,FALSE))</f>
        <v>2777.79</v>
      </c>
      <c r="E711" s="57">
        <f>+IF(ISERROR(VLOOKUP($B711,Insumos!$C:$G,5,FALSE)),"",VLOOKUP($B711,Insumos!$C:$G,5,FALSE))</f>
        <v>5700</v>
      </c>
      <c r="F711" s="55" t="str">
        <f>+IF(ISERROR(VLOOKUP($B711,Insumos!$C:$G,4,FALSE)),"",VLOOKUP($B711,Insumos!$C:$G,4,FALSE))</f>
        <v>GRAMOS</v>
      </c>
      <c r="G711" s="141">
        <v>110.0</v>
      </c>
      <c r="H711" s="56">
        <f t="shared" ref="H711:H729" si="25">IF(ISERROR(ROUND(+D711/E711*G711,2)),0,ROUND(+D711/E711*G711,2))</f>
        <v>53.61</v>
      </c>
    </row>
    <row r="712">
      <c r="A712" s="53">
        <v>2.0</v>
      </c>
      <c r="B712" s="55" t="s">
        <v>52</v>
      </c>
      <c r="C712" s="55" t="str">
        <f>+IF(ISERROR(VLOOKUP($B712,Insumos!$C:$G,3,FALSE)),"",VLOOKUP($B712,Insumos!$C:$G,3,FALSE))</f>
        <v>UNIDAD</v>
      </c>
      <c r="D712" s="56">
        <f>+IF(ISERROR(VLOOKUP($B712,Insumos!$C:$G,2,FALSE)),"",VLOOKUP($B712,Insumos!$C:$G,2,FALSE))</f>
        <v>5000</v>
      </c>
      <c r="E712" s="57">
        <f>+IF(ISERROR(VLOOKUP($B712,Insumos!$C:$G,5,FALSE)),"",VLOOKUP($B712,Insumos!$C:$G,5,FALSE))</f>
        <v>100</v>
      </c>
      <c r="F712" s="55" t="str">
        <f>+IF(ISERROR(VLOOKUP($B712,Insumos!$C:$G,4,FALSE)),"",VLOOKUP($B712,Insumos!$C:$G,4,FALSE))</f>
        <v>UNIDAD</v>
      </c>
      <c r="G712" s="141">
        <v>0.5</v>
      </c>
      <c r="H712" s="56">
        <f t="shared" si="25"/>
        <v>25</v>
      </c>
    </row>
    <row r="713">
      <c r="A713" s="53">
        <v>3.0</v>
      </c>
      <c r="B713" s="55" t="s">
        <v>235</v>
      </c>
      <c r="C713" s="55" t="str">
        <f>+IF(ISERROR(VLOOKUP($B713,Insumos!$C:$G,3,FALSE)),"",VLOOKUP($B713,Insumos!$C:$G,3,FALSE))</f>
        <v>GRAMOS</v>
      </c>
      <c r="D713" s="56">
        <f>+IF(ISERROR(VLOOKUP($B713,Insumos!$C:$G,2,FALSE)),"",VLOOKUP($B713,Insumos!$C:$G,2,FALSE))</f>
        <v>13944.82759</v>
      </c>
      <c r="E713" s="57">
        <f>+IF(ISERROR(VLOOKUP($B713,Insumos!$C:$G,5,FALSE)),"",VLOOKUP($B713,Insumos!$C:$G,5,FALSE))</f>
        <v>1000</v>
      </c>
      <c r="F713" s="55" t="str">
        <f>+IF(ISERROR(VLOOKUP($B713,Insumos!$C:$G,4,FALSE)),"",VLOOKUP($B713,Insumos!$C:$G,4,FALSE))</f>
        <v>GRAMOS</v>
      </c>
      <c r="G713" s="141">
        <v>40.0</v>
      </c>
      <c r="H713" s="56">
        <f t="shared" si="25"/>
        <v>557.79</v>
      </c>
    </row>
    <row r="714">
      <c r="A714" s="53">
        <v>4.0</v>
      </c>
      <c r="B714" s="55" t="s">
        <v>33</v>
      </c>
      <c r="C714" s="55" t="str">
        <f>+IF(ISERROR(VLOOKUP($B714,Insumos!$C:$G,3,FALSE)),"",VLOOKUP($B714,Insumos!$C:$G,3,FALSE))</f>
        <v>GRAMOS</v>
      </c>
      <c r="D714" s="56">
        <f>+IF(ISERROR(VLOOKUP($B714,Insumos!$C:$G,2,FALSE)),"",VLOOKUP($B714,Insumos!$C:$G,2,FALSE))</f>
        <v>6945</v>
      </c>
      <c r="E714" s="57">
        <f>+IF(ISERROR(VLOOKUP($B714,Insumos!$C:$G,5,FALSE)),"",VLOOKUP($B714,Insumos!$C:$G,5,FALSE))</f>
        <v>1360</v>
      </c>
      <c r="F714" s="55" t="str">
        <f>+IF(ISERROR(VLOOKUP($B714,Insumos!$C:$G,4,FALSE)),"",VLOOKUP($B714,Insumos!$C:$G,4,FALSE))</f>
        <v>GRAMOS</v>
      </c>
      <c r="G714" s="141">
        <v>35.0</v>
      </c>
      <c r="H714" s="56">
        <f t="shared" si="25"/>
        <v>178.73</v>
      </c>
    </row>
    <row r="715">
      <c r="A715" s="53">
        <v>5.0</v>
      </c>
      <c r="B715" s="55" t="s">
        <v>56</v>
      </c>
      <c r="C715" s="55" t="str">
        <f>+IF(ISERROR(VLOOKUP($B715,Insumos!$C:$G,3,FALSE)),"",VLOOKUP($B715,Insumos!$C:$G,3,FALSE))</f>
        <v>GRAMOS</v>
      </c>
      <c r="D715" s="56">
        <f>+IF(ISERROR(VLOOKUP($B715,Insumos!$C:$G,2,FALSE)),"",VLOOKUP($B715,Insumos!$C:$G,2,FALSE))</f>
        <v>1690</v>
      </c>
      <c r="E715" s="57">
        <f>+IF(ISERROR(VLOOKUP($B715,Insumos!$C:$G,5,FALSE)),"",VLOOKUP($B715,Insumos!$C:$G,5,FALSE))</f>
        <v>1000</v>
      </c>
      <c r="F715" s="55" t="str">
        <f>+IF(ISERROR(VLOOKUP($B715,Insumos!$C:$G,4,FALSE)),"",VLOOKUP($B715,Insumos!$C:$G,4,FALSE))</f>
        <v>GRAMOS</v>
      </c>
      <c r="G715" s="141">
        <v>5.0</v>
      </c>
      <c r="H715" s="56">
        <f t="shared" si="25"/>
        <v>8.45</v>
      </c>
    </row>
    <row r="716">
      <c r="A716" s="53">
        <v>6.0</v>
      </c>
      <c r="B716" s="55" t="s">
        <v>113</v>
      </c>
      <c r="C716" s="55" t="str">
        <f>+IF(ISERROR(VLOOKUP($B716,Insumos!$C:$G,3,FALSE)),"",VLOOKUP($B716,Insumos!$C:$G,3,FALSE))</f>
        <v>MILILITROS</v>
      </c>
      <c r="D716" s="56">
        <f>+IF(ISERROR(VLOOKUP($B716,Insumos!$C:$G,2,FALSE)),"",VLOOKUP($B716,Insumos!$C:$G,2,FALSE))</f>
        <v>23174.58</v>
      </c>
      <c r="E716" s="57">
        <f>+IF(ISERROR(VLOOKUP($B716,Insumos!$C:$G,5,FALSE)),"",VLOOKUP($B716,Insumos!$C:$G,5,FALSE))</f>
        <v>28414</v>
      </c>
      <c r="F716" s="55" t="str">
        <f>+IF(ISERROR(VLOOKUP($B716,Insumos!$C:$G,4,FALSE)),"",VLOOKUP($B716,Insumos!$C:$G,4,FALSE))</f>
        <v>MILILITROS</v>
      </c>
      <c r="G716" s="141">
        <v>30.0</v>
      </c>
      <c r="H716" s="56">
        <f t="shared" si="25"/>
        <v>24.47</v>
      </c>
    </row>
    <row r="717">
      <c r="A717" s="53">
        <v>7.0</v>
      </c>
      <c r="B717" s="55" t="s">
        <v>240</v>
      </c>
      <c r="C717" s="55" t="str">
        <f>+IF(ISERROR(VLOOKUP($B717,Insumos!$C:$G,3,FALSE)),"",VLOOKUP($B717,Insumos!$C:$G,3,FALSE))</f>
        <v>GRAMOS</v>
      </c>
      <c r="D717" s="56">
        <f>+IF(ISERROR(VLOOKUP($B717,Insumos!$C:$G,2,FALSE)),"",VLOOKUP($B717,Insumos!$C:$G,2,FALSE))</f>
        <v>8143</v>
      </c>
      <c r="E717" s="57">
        <f>+IF(ISERROR(VLOOKUP($B717,Insumos!$C:$G,5,FALSE)),"",VLOOKUP($B717,Insumos!$C:$G,5,FALSE))</f>
        <v>1000</v>
      </c>
      <c r="F717" s="55" t="str">
        <f>+IF(ISERROR(VLOOKUP($B717,Insumos!$C:$G,4,FALSE)),"",VLOOKUP($B717,Insumos!$C:$G,4,FALSE))</f>
        <v>GRAMOS</v>
      </c>
      <c r="G717" s="141">
        <v>17.0</v>
      </c>
      <c r="H717" s="56">
        <f t="shared" si="25"/>
        <v>138.43</v>
      </c>
    </row>
    <row r="718">
      <c r="A718" s="53">
        <v>8.0</v>
      </c>
      <c r="B718" s="55" t="s">
        <v>297</v>
      </c>
      <c r="C718" s="55" t="str">
        <f>+IF(ISERROR(VLOOKUP($B718,Insumos!$C:$G,3,FALSE)),"",VLOOKUP($B718,Insumos!$C:$G,3,FALSE))</f>
        <v>CAJA</v>
      </c>
      <c r="D718" s="56">
        <f>+IF(ISERROR(VLOOKUP($B718,Insumos!$C:$G,2,FALSE)),"",VLOOKUP($B718,Insumos!$C:$G,2,FALSE))</f>
        <v>110</v>
      </c>
      <c r="E718" s="57">
        <f>+IF(ISERROR(VLOOKUP($B718,Insumos!$C:$G,5,FALSE)),"",VLOOKUP($B718,Insumos!$C:$G,5,FALSE))</f>
        <v>1</v>
      </c>
      <c r="F718" s="55" t="str">
        <f>+IF(ISERROR(VLOOKUP($B718,Insumos!$C:$G,4,FALSE)),"",VLOOKUP($B718,Insumos!$C:$G,4,FALSE))</f>
        <v>CAJA</v>
      </c>
      <c r="G718" s="141">
        <v>1.0</v>
      </c>
      <c r="H718" s="56">
        <f t="shared" si="25"/>
        <v>110</v>
      </c>
    </row>
    <row r="719">
      <c r="A719" s="53">
        <v>9.0</v>
      </c>
      <c r="B719" s="55" t="s">
        <v>314</v>
      </c>
      <c r="C719" s="55" t="str">
        <f>+IF(ISERROR(VLOOKUP($B719,Insumos!$C:$G,3,FALSE)),"",VLOOKUP($B719,Insumos!$C:$G,3,FALSE))</f>
        <v>UNIDAD</v>
      </c>
      <c r="D719" s="56">
        <f>+IF(ISERROR(VLOOKUP($B719,Insumos!$C:$G,2,FALSE)),"",VLOOKUP($B719,Insumos!$C:$G,2,FALSE))</f>
        <v>10.5</v>
      </c>
      <c r="E719" s="57">
        <f>+IF(ISERROR(VLOOKUP($B719,Insumos!$C:$G,5,FALSE)),"",VLOOKUP($B719,Insumos!$C:$G,5,FALSE))</f>
        <v>1</v>
      </c>
      <c r="F719" s="55" t="str">
        <f>+IF(ISERROR(VLOOKUP($B719,Insumos!$C:$G,4,FALSE)),"",VLOOKUP($B719,Insumos!$C:$G,4,FALSE))</f>
        <v>UNIDAD</v>
      </c>
      <c r="G719" s="141">
        <v>1.0</v>
      </c>
      <c r="H719" s="56">
        <f t="shared" si="25"/>
        <v>10.5</v>
      </c>
    </row>
    <row r="720">
      <c r="A720" s="53">
        <v>10.0</v>
      </c>
      <c r="B720" s="55" t="s">
        <v>156</v>
      </c>
      <c r="C720" s="55" t="str">
        <f>+IF(ISERROR(VLOOKUP($B720,Insumos!$C:$G,3,FALSE)),"",VLOOKUP($B720,Insumos!$C:$G,3,FALSE))</f>
        <v>GRAMOS</v>
      </c>
      <c r="D720" s="56">
        <f>+IF(ISERROR(VLOOKUP($B720,Insumos!$C:$G,2,FALSE)),"",VLOOKUP($B720,Insumos!$C:$G,2,FALSE))</f>
        <v>909</v>
      </c>
      <c r="E720" s="57">
        <f>+IF(ISERROR(VLOOKUP($B720,Insumos!$C:$G,5,FALSE)),"",VLOOKUP($B720,Insumos!$C:$G,5,FALSE))</f>
        <v>1000</v>
      </c>
      <c r="F720" s="55" t="str">
        <f>+IF(ISERROR(VLOOKUP($B720,Insumos!$C:$G,4,FALSE)),"",VLOOKUP($B720,Insumos!$C:$G,4,FALSE))</f>
        <v>GRAMOS</v>
      </c>
      <c r="G720" s="141">
        <v>8.0</v>
      </c>
      <c r="H720" s="56">
        <f t="shared" si="25"/>
        <v>7.27</v>
      </c>
    </row>
    <row r="721">
      <c r="A721" s="53">
        <v>11.0</v>
      </c>
      <c r="B721" s="55" t="s">
        <v>313</v>
      </c>
      <c r="C721" s="55" t="str">
        <f>+IF(ISERROR(VLOOKUP($B721,Insumos!$C:$G,3,FALSE)),"",VLOOKUP($B721,Insumos!$C:$G,3,FALSE))</f>
        <v>GRAMOS</v>
      </c>
      <c r="D721" s="56">
        <f>+IF(ISERROR(VLOOKUP($B721,Insumos!$C:$G,2,FALSE)),"",VLOOKUP($B721,Insumos!$C:$G,2,FALSE))</f>
        <v>6750</v>
      </c>
      <c r="E721" s="57">
        <f>+IF(ISERROR(VLOOKUP($B721,Insumos!$C:$G,5,FALSE)),"",VLOOKUP($B721,Insumos!$C:$G,5,FALSE))</f>
        <v>1000</v>
      </c>
      <c r="F721" s="55" t="str">
        <f>+IF(ISERROR(VLOOKUP($B721,Insumos!$C:$G,4,FALSE)),"",VLOOKUP($B721,Insumos!$C:$G,4,FALSE))</f>
        <v>GRAMOS</v>
      </c>
      <c r="G721" s="141">
        <v>8.0</v>
      </c>
      <c r="H721" s="56">
        <f t="shared" si="25"/>
        <v>54</v>
      </c>
    </row>
    <row r="722">
      <c r="A722" s="53">
        <v>12.0</v>
      </c>
      <c r="B722" s="55" t="s">
        <v>311</v>
      </c>
      <c r="C722" s="55" t="str">
        <f>+IF(ISERROR(VLOOKUP($B722,Insumos!$C:$G,3,FALSE)),"",VLOOKUP($B722,Insumos!$C:$G,3,FALSE))</f>
        <v>UNIDAD</v>
      </c>
      <c r="D722" s="56">
        <f>+IF(ISERROR(VLOOKUP($B722,Insumos!$C:$G,2,FALSE)),"",VLOOKUP($B722,Insumos!$C:$G,2,FALSE))</f>
        <v>75.25</v>
      </c>
      <c r="E722" s="57">
        <f>+IF(ISERROR(VLOOKUP($B722,Insumos!$C:$G,5,FALSE)),"",VLOOKUP($B722,Insumos!$C:$G,5,FALSE))</f>
        <v>1</v>
      </c>
      <c r="F722" s="55" t="str">
        <f>+IF(ISERROR(VLOOKUP($B722,Insumos!$C:$G,4,FALSE)),"",VLOOKUP($B722,Insumos!$C:$G,4,FALSE))</f>
        <v>UNIDAD</v>
      </c>
      <c r="G722" s="141">
        <v>1.0</v>
      </c>
      <c r="H722" s="56">
        <f t="shared" si="25"/>
        <v>75.25</v>
      </c>
    </row>
    <row r="723">
      <c r="A723" s="53">
        <v>13.0</v>
      </c>
      <c r="B723" s="55" t="s">
        <v>312</v>
      </c>
      <c r="C723" s="55" t="str">
        <f>+IF(ISERROR(VLOOKUP($B723,Insumos!$C:$G,3,FALSE)),"",VLOOKUP($B723,Insumos!$C:$G,3,FALSE))</f>
        <v>UNIDAD</v>
      </c>
      <c r="D723" s="56">
        <f>+IF(ISERROR(VLOOKUP($B723,Insumos!$C:$G,2,FALSE)),"",VLOOKUP($B723,Insumos!$C:$G,2,FALSE))</f>
        <v>90.25</v>
      </c>
      <c r="E723" s="57">
        <f>+IF(ISERROR(VLOOKUP($B723,Insumos!$C:$G,5,FALSE)),"",VLOOKUP($B723,Insumos!$C:$G,5,FALSE))</f>
        <v>1</v>
      </c>
      <c r="F723" s="55" t="str">
        <f>+IF(ISERROR(VLOOKUP($B723,Insumos!$C:$G,4,FALSE)),"",VLOOKUP($B723,Insumos!$C:$G,4,FALSE))</f>
        <v>UNIDAD</v>
      </c>
      <c r="G723" s="141">
        <v>1.0</v>
      </c>
      <c r="H723" s="56">
        <f t="shared" si="25"/>
        <v>90.25</v>
      </c>
    </row>
    <row r="724">
      <c r="A724" s="53">
        <v>14.0</v>
      </c>
      <c r="B724" s="55" t="s">
        <v>303</v>
      </c>
      <c r="C724" s="55" t="str">
        <f>+IF(ISERROR(VLOOKUP($B724,Insumos!$C:$G,3,FALSE)),"",VLOOKUP($B724,Insumos!$C:$G,3,FALSE))</f>
        <v>UNIDAD</v>
      </c>
      <c r="D724" s="56">
        <f>+IF(ISERROR(VLOOKUP($B724,Insumos!$C:$G,2,FALSE)),"",VLOOKUP($B724,Insumos!$C:$G,2,FALSE))</f>
        <v>10</v>
      </c>
      <c r="E724" s="57">
        <f>+IF(ISERROR(VLOOKUP($B724,Insumos!$C:$G,5,FALSE)),"",VLOOKUP($B724,Insumos!$C:$G,5,FALSE))</f>
        <v>1</v>
      </c>
      <c r="F724" s="55" t="str">
        <f>+IF(ISERROR(VLOOKUP($B724,Insumos!$C:$G,4,FALSE)),"",VLOOKUP($B724,Insumos!$C:$G,4,FALSE))</f>
        <v>UNIDAD</v>
      </c>
      <c r="G724" s="141">
        <v>1.0</v>
      </c>
      <c r="H724" s="56">
        <f t="shared" si="25"/>
        <v>10</v>
      </c>
    </row>
    <row r="725">
      <c r="A725" s="53">
        <v>15.0</v>
      </c>
      <c r="B725" s="55" t="s">
        <v>304</v>
      </c>
      <c r="C725" s="55" t="str">
        <f>+IF(ISERROR(VLOOKUP($B725,Insumos!$C:$G,3,FALSE)),"",VLOOKUP($B725,Insumos!$C:$G,3,FALSE))</f>
        <v>UNIDAD</v>
      </c>
      <c r="D725" s="56">
        <f>+IF(ISERROR(VLOOKUP($B725,Insumos!$C:$G,2,FALSE)),"",VLOOKUP($B725,Insumos!$C:$G,2,FALSE))</f>
        <v>9</v>
      </c>
      <c r="E725" s="57">
        <f>+IF(ISERROR(VLOOKUP($B725,Insumos!$C:$G,5,FALSE)),"",VLOOKUP($B725,Insumos!$C:$G,5,FALSE))</f>
        <v>1</v>
      </c>
      <c r="F725" s="55" t="str">
        <f>+IF(ISERROR(VLOOKUP($B725,Insumos!$C:$G,4,FALSE)),"",VLOOKUP($B725,Insumos!$C:$G,4,FALSE))</f>
        <v>UNIDAD</v>
      </c>
      <c r="G725" s="141">
        <v>1.0</v>
      </c>
      <c r="H725" s="56">
        <f t="shared" si="25"/>
        <v>9</v>
      </c>
    </row>
    <row r="726">
      <c r="A726" s="53">
        <v>16.0</v>
      </c>
      <c r="B726" s="55" t="s">
        <v>315</v>
      </c>
      <c r="C726" s="55" t="str">
        <f>+IF(ISERROR(VLOOKUP($B726,Insumos!$C:$G,3,FALSE)),"",VLOOKUP($B726,Insumos!$C:$G,3,FALSE))</f>
        <v>UNIDAD</v>
      </c>
      <c r="D726" s="56">
        <f>+IF(ISERROR(VLOOKUP($B726,Insumos!$C:$G,2,FALSE)),"",VLOOKUP($B726,Insumos!$C:$G,2,FALSE))</f>
        <v>170</v>
      </c>
      <c r="E726" s="57">
        <f>+IF(ISERROR(VLOOKUP($B726,Insumos!$C:$G,5,FALSE)),"",VLOOKUP($B726,Insumos!$C:$G,5,FALSE))</f>
        <v>1</v>
      </c>
      <c r="F726" s="55" t="str">
        <f>+IF(ISERROR(VLOOKUP($B726,Insumos!$C:$G,4,FALSE)),"",VLOOKUP($B726,Insumos!$C:$G,4,FALSE))</f>
        <v>UNIDAD</v>
      </c>
      <c r="G726" s="141">
        <v>1.0</v>
      </c>
      <c r="H726" s="56">
        <f t="shared" si="25"/>
        <v>170</v>
      </c>
    </row>
    <row r="727">
      <c r="A727" s="53">
        <v>17.0</v>
      </c>
      <c r="B727" s="55"/>
      <c r="C727" s="55" t="str">
        <f>+IF(ISERROR(VLOOKUP($B727,Insumos!$C:$G,3,FALSE)),"",VLOOKUP($B727,Insumos!$C:$G,3,FALSE))</f>
        <v/>
      </c>
      <c r="D727" s="56" t="str">
        <f>+IF(ISERROR(VLOOKUP($B727,Insumos!$C:$G,2,FALSE)),"",VLOOKUP($B727,Insumos!$C:$G,2,FALSE))</f>
        <v/>
      </c>
      <c r="E727" s="57" t="str">
        <f>+IF(ISERROR(VLOOKUP($B727,Insumos!$C:$G,5,FALSE)),"",VLOOKUP($B727,Insumos!$C:$G,5,FALSE))</f>
        <v/>
      </c>
      <c r="F727" s="55" t="str">
        <f>+IF(ISERROR(VLOOKUP($B727,Insumos!$C:$G,4,FALSE)),"",VLOOKUP($B727,Insumos!$C:$G,4,FALSE))</f>
        <v/>
      </c>
      <c r="G727" s="141"/>
      <c r="H727" s="56">
        <f t="shared" si="25"/>
        <v>0</v>
      </c>
    </row>
    <row r="728">
      <c r="A728" s="53">
        <v>18.0</v>
      </c>
      <c r="B728" s="55"/>
      <c r="C728" s="55" t="str">
        <f>+IF(ISERROR(VLOOKUP($B728,Insumos!$C:$G,3,FALSE)),"",VLOOKUP($B728,Insumos!$C:$G,3,FALSE))</f>
        <v/>
      </c>
      <c r="D728" s="56" t="str">
        <f>+IF(ISERROR(VLOOKUP($B728,Insumos!$C:$G,2,FALSE)),"",VLOOKUP($B728,Insumos!$C:$G,2,FALSE))</f>
        <v/>
      </c>
      <c r="E728" s="57" t="str">
        <f>+IF(ISERROR(VLOOKUP($B728,Insumos!$C:$G,5,FALSE)),"",VLOOKUP($B728,Insumos!$C:$G,5,FALSE))</f>
        <v/>
      </c>
      <c r="F728" s="55" t="str">
        <f>+IF(ISERROR(VLOOKUP($B728,Insumos!$C:$G,4,FALSE)),"",VLOOKUP($B728,Insumos!$C:$G,4,FALSE))</f>
        <v/>
      </c>
      <c r="G728" s="141"/>
      <c r="H728" s="56">
        <f t="shared" si="25"/>
        <v>0</v>
      </c>
    </row>
    <row r="729">
      <c r="A729" s="53">
        <v>19.0</v>
      </c>
      <c r="B729" s="55"/>
      <c r="C729" s="55" t="str">
        <f>+IF(ISERROR(VLOOKUP($B729,Insumos!$C:$G,3,FALSE)),"",VLOOKUP($B729,Insumos!$C:$G,3,FALSE))</f>
        <v/>
      </c>
      <c r="D729" s="56" t="str">
        <f>+IF(ISERROR(VLOOKUP($B729,Insumos!$C:$G,2,FALSE)),"",VLOOKUP($B729,Insumos!$C:$G,2,FALSE))</f>
        <v/>
      </c>
      <c r="E729" s="57" t="str">
        <f>+IF(ISERROR(VLOOKUP($B729,Insumos!$C:$G,5,FALSE)),"",VLOOKUP($B729,Insumos!$C:$G,5,FALSE))</f>
        <v/>
      </c>
      <c r="F729" s="55" t="str">
        <f>+IF(ISERROR(VLOOKUP($B729,Insumos!$C:$G,4,FALSE)),"",VLOOKUP($B729,Insumos!$C:$G,4,FALSE))</f>
        <v/>
      </c>
      <c r="G729" s="141"/>
      <c r="H729" s="56">
        <f t="shared" si="25"/>
        <v>0</v>
      </c>
    </row>
    <row r="730">
      <c r="A730" s="42"/>
      <c r="B730" s="140"/>
      <c r="C730" s="41"/>
      <c r="D730" s="44"/>
      <c r="E730" s="45"/>
      <c r="F730" s="41"/>
      <c r="G730" s="67" t="s">
        <v>566</v>
      </c>
      <c r="H730" s="68">
        <f>+SUM(H711:H729)</f>
        <v>1522.75</v>
      </c>
    </row>
    <row r="731">
      <c r="A731" s="42"/>
      <c r="B731" s="140"/>
      <c r="C731" s="41"/>
      <c r="D731" s="44"/>
      <c r="E731" s="45"/>
      <c r="F731" s="41"/>
      <c r="G731" s="67" t="s">
        <v>569</v>
      </c>
      <c r="H731" s="142">
        <f>+H730/10</f>
        <v>152.275</v>
      </c>
    </row>
    <row r="732">
      <c r="A732" s="42"/>
      <c r="B732" s="140"/>
      <c r="C732" s="41"/>
      <c r="D732" s="44"/>
      <c r="E732" s="45"/>
      <c r="F732" s="41"/>
      <c r="G732" s="67" t="s">
        <v>570</v>
      </c>
      <c r="H732" s="143">
        <f>(H730+H731)*1.19</f>
        <v>1993.27975</v>
      </c>
    </row>
    <row r="733">
      <c r="A733" s="42"/>
      <c r="B733" s="140"/>
      <c r="C733" s="41"/>
      <c r="D733" s="44"/>
      <c r="E733" s="45"/>
      <c r="F733" s="41"/>
      <c r="G733" s="67" t="s">
        <v>571</v>
      </c>
      <c r="H733" s="144">
        <f>+H732/H734</f>
        <v>0.1813721338</v>
      </c>
    </row>
    <row r="734">
      <c r="A734" s="42"/>
      <c r="B734" s="140"/>
      <c r="C734" s="41"/>
      <c r="D734" s="44"/>
      <c r="E734" s="45"/>
      <c r="F734" s="41"/>
      <c r="G734" s="67" t="s">
        <v>572</v>
      </c>
      <c r="H734" s="154">
        <v>10990.0</v>
      </c>
      <c r="I734" s="232">
        <v>9990.0</v>
      </c>
    </row>
    <row r="737">
      <c r="A737" s="138" t="s">
        <v>562</v>
      </c>
      <c r="B737" s="89" t="s">
        <v>209</v>
      </c>
      <c r="C737" s="34" t="s">
        <v>484</v>
      </c>
      <c r="D737" s="35"/>
      <c r="E737" s="36"/>
      <c r="F737" s="37"/>
      <c r="G737" s="38"/>
      <c r="H737" s="35"/>
    </row>
    <row r="738">
      <c r="A738" s="42"/>
      <c r="B738" s="140"/>
      <c r="C738" s="42"/>
      <c r="D738" s="44"/>
      <c r="E738" s="45"/>
      <c r="F738" s="42"/>
      <c r="G738" s="46"/>
      <c r="H738" s="44"/>
    </row>
    <row r="739">
      <c r="A739" s="48" t="s">
        <v>476</v>
      </c>
      <c r="B739" s="48" t="s">
        <v>477</v>
      </c>
      <c r="C739" s="48" t="s">
        <v>478</v>
      </c>
      <c r="D739" s="49" t="s">
        <v>564</v>
      </c>
      <c r="E739" s="50" t="s">
        <v>10</v>
      </c>
      <c r="F739" s="48" t="s">
        <v>480</v>
      </c>
      <c r="G739" s="51" t="s">
        <v>481</v>
      </c>
      <c r="H739" s="49" t="s">
        <v>565</v>
      </c>
    </row>
    <row r="740">
      <c r="A740" s="53">
        <v>1.0</v>
      </c>
      <c r="B740" s="55" t="s">
        <v>52</v>
      </c>
      <c r="C740" s="55" t="str">
        <f>+IF(ISERROR(VLOOKUP($B740,Insumos!$C:$G,3,FALSE)),"",VLOOKUP($B740,Insumos!$C:$G,3,FALSE))</f>
        <v>UNIDAD</v>
      </c>
      <c r="D740" s="56">
        <f>+IF(ISERROR(VLOOKUP($B740,Insumos!$C:$G,2,FALSE)),"",VLOOKUP($B740,Insumos!$C:$G,2,FALSE))</f>
        <v>5000</v>
      </c>
      <c r="E740" s="57">
        <f>+IF(ISERROR(VLOOKUP($B740,Insumos!$C:$G,5,FALSE)),"",VLOOKUP($B740,Insumos!$C:$G,5,FALSE))</f>
        <v>100</v>
      </c>
      <c r="F740" s="55" t="str">
        <f>+IF(ISERROR(VLOOKUP($B740,Insumos!$C:$G,4,FALSE)),"",VLOOKUP($B740,Insumos!$C:$G,4,FALSE))</f>
        <v>UNIDAD</v>
      </c>
      <c r="G740" s="141">
        <v>1.0</v>
      </c>
      <c r="H740" s="56">
        <f t="shared" ref="H740:H759" si="26">IF(ISERROR(ROUND(+D740/E740*G740,2)),0,ROUND(+D740/E740*G740,2))</f>
        <v>50</v>
      </c>
    </row>
    <row r="741">
      <c r="A741" s="53">
        <v>2.0</v>
      </c>
      <c r="B741" s="55" t="s">
        <v>235</v>
      </c>
      <c r="C741" s="55" t="str">
        <f>+IF(ISERROR(VLOOKUP($B741,Insumos!$C:$G,3,FALSE)),"",VLOOKUP($B741,Insumos!$C:$G,3,FALSE))</f>
        <v>GRAMOS</v>
      </c>
      <c r="D741" s="56">
        <f>+IF(ISERROR(VLOOKUP($B741,Insumos!$C:$G,2,FALSE)),"",VLOOKUP($B741,Insumos!$C:$G,2,FALSE))</f>
        <v>13944.82759</v>
      </c>
      <c r="E741" s="57">
        <f>+IF(ISERROR(VLOOKUP($B741,Insumos!$C:$G,5,FALSE)),"",VLOOKUP($B741,Insumos!$C:$G,5,FALSE))</f>
        <v>1000</v>
      </c>
      <c r="F741" s="55" t="str">
        <f>+IF(ISERROR(VLOOKUP($B741,Insumos!$C:$G,4,FALSE)),"",VLOOKUP($B741,Insumos!$C:$G,4,FALSE))</f>
        <v>GRAMOS</v>
      </c>
      <c r="G741" s="141">
        <v>50.0</v>
      </c>
      <c r="H741" s="56">
        <f t="shared" si="26"/>
        <v>697.24</v>
      </c>
    </row>
    <row r="742">
      <c r="A742" s="53">
        <v>3.0</v>
      </c>
      <c r="B742" s="55" t="s">
        <v>98</v>
      </c>
      <c r="C742" s="55" t="str">
        <f>+IF(ISERROR(VLOOKUP($B742,Insumos!$C:$G,3,FALSE)),"",VLOOKUP($B742,Insumos!$C:$G,3,FALSE))</f>
        <v>GRAMOS</v>
      </c>
      <c r="D742" s="56">
        <f>+IF(ISERROR(VLOOKUP($B742,Insumos!$C:$G,2,FALSE)),"",VLOOKUP($B742,Insumos!$C:$G,2,FALSE))</f>
        <v>3361</v>
      </c>
      <c r="E742" s="57">
        <f>+IF(ISERROR(VLOOKUP($B742,Insumos!$C:$G,5,FALSE)),"",VLOOKUP($B742,Insumos!$C:$G,5,FALSE))</f>
        <v>1000</v>
      </c>
      <c r="F742" s="55" t="str">
        <f>+IF(ISERROR(VLOOKUP($B742,Insumos!$C:$G,4,FALSE)),"",VLOOKUP($B742,Insumos!$C:$G,4,FALSE))</f>
        <v>GRAMOS</v>
      </c>
      <c r="G742" s="141">
        <v>50.0</v>
      </c>
      <c r="H742" s="56">
        <f t="shared" si="26"/>
        <v>168.05</v>
      </c>
    </row>
    <row r="743">
      <c r="A743" s="53">
        <v>4.0</v>
      </c>
      <c r="B743" s="55" t="s">
        <v>33</v>
      </c>
      <c r="C743" s="55" t="str">
        <f>+IF(ISERROR(VLOOKUP($B743,Insumos!$C:$G,3,FALSE)),"",VLOOKUP($B743,Insumos!$C:$G,3,FALSE))</f>
        <v>GRAMOS</v>
      </c>
      <c r="D743" s="56">
        <f>+IF(ISERROR(VLOOKUP($B743,Insumos!$C:$G,2,FALSE)),"",VLOOKUP($B743,Insumos!$C:$G,2,FALSE))</f>
        <v>6945</v>
      </c>
      <c r="E743" s="57">
        <f>+IF(ISERROR(VLOOKUP($B743,Insumos!$C:$G,5,FALSE)),"",VLOOKUP($B743,Insumos!$C:$G,5,FALSE))</f>
        <v>1360</v>
      </c>
      <c r="F743" s="55" t="str">
        <f>+IF(ISERROR(VLOOKUP($B743,Insumos!$C:$G,4,FALSE)),"",VLOOKUP($B743,Insumos!$C:$G,4,FALSE))</f>
        <v>GRAMOS</v>
      </c>
      <c r="G743" s="141">
        <v>50.0</v>
      </c>
      <c r="H743" s="56">
        <f t="shared" si="26"/>
        <v>255.33</v>
      </c>
    </row>
    <row r="744">
      <c r="A744" s="53">
        <v>5.0</v>
      </c>
      <c r="B744" s="55" t="s">
        <v>56</v>
      </c>
      <c r="C744" s="55" t="str">
        <f>+IF(ISERROR(VLOOKUP($B744,Insumos!$C:$G,3,FALSE)),"",VLOOKUP($B744,Insumos!$C:$G,3,FALSE))</f>
        <v>GRAMOS</v>
      </c>
      <c r="D744" s="56">
        <f>+IF(ISERROR(VLOOKUP($B744,Insumos!$C:$G,2,FALSE)),"",VLOOKUP($B744,Insumos!$C:$G,2,FALSE))</f>
        <v>1690</v>
      </c>
      <c r="E744" s="57">
        <f>+IF(ISERROR(VLOOKUP($B744,Insumos!$C:$G,5,FALSE)),"",VLOOKUP($B744,Insumos!$C:$G,5,FALSE))</f>
        <v>1000</v>
      </c>
      <c r="F744" s="55" t="str">
        <f>+IF(ISERROR(VLOOKUP($B744,Insumos!$C:$G,4,FALSE)),"",VLOOKUP($B744,Insumos!$C:$G,4,FALSE))</f>
        <v>GRAMOS</v>
      </c>
      <c r="G744" s="141">
        <v>10.0</v>
      </c>
      <c r="H744" s="56">
        <f t="shared" si="26"/>
        <v>16.9</v>
      </c>
    </row>
    <row r="745">
      <c r="A745" s="53">
        <v>6.0</v>
      </c>
      <c r="B745" s="55" t="s">
        <v>116</v>
      </c>
      <c r="C745" s="55" t="str">
        <f>+IF(ISERROR(VLOOKUP($B745,Insumos!$C:$G,3,FALSE)),"",VLOOKUP($B745,Insumos!$C:$G,3,FALSE))</f>
        <v>GRAMOS</v>
      </c>
      <c r="D745" s="56">
        <f>+IF(ISERROR(VLOOKUP($B745,Insumos!$C:$G,2,FALSE)),"",VLOOKUP($B745,Insumos!$C:$G,2,FALSE))</f>
        <v>1664.43</v>
      </c>
      <c r="E745" s="57">
        <f>+IF(ISERROR(VLOOKUP($B745,Insumos!$C:$G,5,FALSE)),"",VLOOKUP($B745,Insumos!$C:$G,5,FALSE))</f>
        <v>742</v>
      </c>
      <c r="F745" s="55" t="str">
        <f>+IF(ISERROR(VLOOKUP($B745,Insumos!$C:$G,4,FALSE)),"",VLOOKUP($B745,Insumos!$C:$G,4,FALSE))</f>
        <v>GRAMOS</v>
      </c>
      <c r="G745" s="141">
        <v>10.0</v>
      </c>
      <c r="H745" s="56">
        <f t="shared" si="26"/>
        <v>22.43</v>
      </c>
    </row>
    <row r="746">
      <c r="A746" s="53">
        <v>7.0</v>
      </c>
      <c r="B746" s="55" t="s">
        <v>87</v>
      </c>
      <c r="C746" s="55" t="str">
        <f>+IF(ISERROR(VLOOKUP($B746,Insumos!$C:$G,3,FALSE)),"",VLOOKUP($B746,Insumos!$C:$G,3,FALSE))</f>
        <v>GRAMOS</v>
      </c>
      <c r="D746" s="56">
        <f>+IF(ISERROR(VLOOKUP($B746,Insumos!$C:$G,2,FALSE)),"",VLOOKUP($B746,Insumos!$C:$G,2,FALSE))</f>
        <v>3795</v>
      </c>
      <c r="E746" s="57">
        <f>+IF(ISERROR(VLOOKUP($B746,Insumos!$C:$G,5,FALSE)),"",VLOOKUP($B746,Insumos!$C:$G,5,FALSE))</f>
        <v>500</v>
      </c>
      <c r="F746" s="55" t="str">
        <f>+IF(ISERROR(VLOOKUP($B746,Insumos!$C:$G,4,FALSE)),"",VLOOKUP($B746,Insumos!$C:$G,4,FALSE))</f>
        <v>GRAMOS</v>
      </c>
      <c r="G746" s="141">
        <v>5.0</v>
      </c>
      <c r="H746" s="56">
        <f t="shared" si="26"/>
        <v>37.95</v>
      </c>
    </row>
    <row r="747">
      <c r="A747" s="53">
        <v>8.0</v>
      </c>
      <c r="B747" s="55" t="s">
        <v>324</v>
      </c>
      <c r="C747" s="55" t="str">
        <f>+IF(ISERROR(VLOOKUP($B747,Insumos!$C:$G,3,FALSE)),"",VLOOKUP($B747,Insumos!$C:$G,3,FALSE))</f>
        <v>GRAMOS</v>
      </c>
      <c r="D747" s="56">
        <f>+IF(ISERROR(VLOOKUP($B747,Insumos!$C:$G,2,FALSE)),"",VLOOKUP($B747,Insumos!$C:$G,2,FALSE))</f>
        <v>1134.5</v>
      </c>
      <c r="E747" s="57">
        <f>+IF(ISERROR(VLOOKUP($B747,Insumos!$C:$G,5,FALSE)),"",VLOOKUP($B747,Insumos!$C:$G,5,FALSE))</f>
        <v>1000</v>
      </c>
      <c r="F747" s="55" t="str">
        <f>+IF(ISERROR(VLOOKUP($B747,Insumos!$C:$G,4,FALSE)),"",VLOOKUP($B747,Insumos!$C:$G,4,FALSE))</f>
        <v>GRAMOS</v>
      </c>
      <c r="G747" s="141">
        <v>5.0</v>
      </c>
      <c r="H747" s="56">
        <f t="shared" si="26"/>
        <v>5.67</v>
      </c>
    </row>
    <row r="748">
      <c r="A748" s="53">
        <v>9.0</v>
      </c>
      <c r="B748" s="55" t="s">
        <v>180</v>
      </c>
      <c r="C748" s="55" t="str">
        <f>+IF(ISERROR(VLOOKUP($B748,Insumos!$C:$G,3,FALSE)),"",VLOOKUP($B748,Insumos!$C:$G,3,FALSE))</f>
        <v>GRAMOS</v>
      </c>
      <c r="D748" s="56">
        <f>+IF(ISERROR(VLOOKUP($B748,Insumos!$C:$G,2,FALSE)),"",VLOOKUP($B748,Insumos!$C:$G,2,FALSE))</f>
        <v>6945</v>
      </c>
      <c r="E748" s="57">
        <f>+IF(ISERROR(VLOOKUP($B748,Insumos!$C:$G,5,FALSE)),"",VLOOKUP($B748,Insumos!$C:$G,5,FALSE))</f>
        <v>1360</v>
      </c>
      <c r="F748" s="55" t="str">
        <f>+IF(ISERROR(VLOOKUP($B748,Insumos!$C:$G,4,FALSE)),"",VLOOKUP($B748,Insumos!$C:$G,4,FALSE))</f>
        <v>GRAMOS</v>
      </c>
      <c r="G748" s="141">
        <v>35.0</v>
      </c>
      <c r="H748" s="56">
        <f t="shared" si="26"/>
        <v>178.73</v>
      </c>
    </row>
    <row r="749">
      <c r="A749" s="53">
        <v>10.0</v>
      </c>
      <c r="B749" s="55" t="s">
        <v>297</v>
      </c>
      <c r="C749" s="55" t="str">
        <f>+IF(ISERROR(VLOOKUP($B749,Insumos!$C:$G,3,FALSE)),"",VLOOKUP($B749,Insumos!$C:$G,3,FALSE))</f>
        <v>CAJA</v>
      </c>
      <c r="D749" s="56">
        <f>+IF(ISERROR(VLOOKUP($B749,Insumos!$C:$G,2,FALSE)),"",VLOOKUP($B749,Insumos!$C:$G,2,FALSE))</f>
        <v>110</v>
      </c>
      <c r="E749" s="57">
        <f>+IF(ISERROR(VLOOKUP($B749,Insumos!$C:$G,5,FALSE)),"",VLOOKUP($B749,Insumos!$C:$G,5,FALSE))</f>
        <v>1</v>
      </c>
      <c r="F749" s="55" t="str">
        <f>+IF(ISERROR(VLOOKUP($B749,Insumos!$C:$G,4,FALSE)),"",VLOOKUP($B749,Insumos!$C:$G,4,FALSE))</f>
        <v>CAJA</v>
      </c>
      <c r="G749" s="141">
        <v>1.0</v>
      </c>
      <c r="H749" s="56">
        <f t="shared" si="26"/>
        <v>110</v>
      </c>
    </row>
    <row r="750">
      <c r="A750" s="53">
        <v>11.0</v>
      </c>
      <c r="B750" s="55" t="s">
        <v>314</v>
      </c>
      <c r="C750" s="55" t="str">
        <f>+IF(ISERROR(VLOOKUP($B750,Insumos!$C:$G,3,FALSE)),"",VLOOKUP($B750,Insumos!$C:$G,3,FALSE))</f>
        <v>UNIDAD</v>
      </c>
      <c r="D750" s="56">
        <f>+IF(ISERROR(VLOOKUP($B750,Insumos!$C:$G,2,FALSE)),"",VLOOKUP($B750,Insumos!$C:$G,2,FALSE))</f>
        <v>10.5</v>
      </c>
      <c r="E750" s="57">
        <f>+IF(ISERROR(VLOOKUP($B750,Insumos!$C:$G,5,FALSE)),"",VLOOKUP($B750,Insumos!$C:$G,5,FALSE))</f>
        <v>1</v>
      </c>
      <c r="F750" s="55" t="str">
        <f>+IF(ISERROR(VLOOKUP($B750,Insumos!$C:$G,4,FALSE)),"",VLOOKUP($B750,Insumos!$C:$G,4,FALSE))</f>
        <v>UNIDAD</v>
      </c>
      <c r="G750" s="141">
        <v>1.0</v>
      </c>
      <c r="H750" s="56">
        <f t="shared" si="26"/>
        <v>10.5</v>
      </c>
    </row>
    <row r="751">
      <c r="A751" s="53">
        <v>12.0</v>
      </c>
      <c r="B751" s="55" t="s">
        <v>156</v>
      </c>
      <c r="C751" s="55" t="str">
        <f>+IF(ISERROR(VLOOKUP($B751,Insumos!$C:$G,3,FALSE)),"",VLOOKUP($B751,Insumos!$C:$G,3,FALSE))</f>
        <v>GRAMOS</v>
      </c>
      <c r="D751" s="56">
        <f>+IF(ISERROR(VLOOKUP($B751,Insumos!$C:$G,2,FALSE)),"",VLOOKUP($B751,Insumos!$C:$G,2,FALSE))</f>
        <v>909</v>
      </c>
      <c r="E751" s="57">
        <f>+IF(ISERROR(VLOOKUP($B751,Insumos!$C:$G,5,FALSE)),"",VLOOKUP($B751,Insumos!$C:$G,5,FALSE))</f>
        <v>1000</v>
      </c>
      <c r="F751" s="55" t="str">
        <f>+IF(ISERROR(VLOOKUP($B751,Insumos!$C:$G,4,FALSE)),"",VLOOKUP($B751,Insumos!$C:$G,4,FALSE))</f>
        <v>GRAMOS</v>
      </c>
      <c r="G751" s="141">
        <v>8.0</v>
      </c>
      <c r="H751" s="56">
        <f t="shared" si="26"/>
        <v>7.27</v>
      </c>
    </row>
    <row r="752">
      <c r="A752" s="53">
        <v>13.0</v>
      </c>
      <c r="B752" s="55" t="s">
        <v>313</v>
      </c>
      <c r="C752" s="55" t="str">
        <f>+IF(ISERROR(VLOOKUP($B752,Insumos!$C:$G,3,FALSE)),"",VLOOKUP($B752,Insumos!$C:$G,3,FALSE))</f>
        <v>GRAMOS</v>
      </c>
      <c r="D752" s="56">
        <f>+IF(ISERROR(VLOOKUP($B752,Insumos!$C:$G,2,FALSE)),"",VLOOKUP($B752,Insumos!$C:$G,2,FALSE))</f>
        <v>6750</v>
      </c>
      <c r="E752" s="57">
        <f>+IF(ISERROR(VLOOKUP($B752,Insumos!$C:$G,5,FALSE)),"",VLOOKUP($B752,Insumos!$C:$G,5,FALSE))</f>
        <v>1000</v>
      </c>
      <c r="F752" s="55" t="str">
        <f>+IF(ISERROR(VLOOKUP($B752,Insumos!$C:$G,4,FALSE)),"",VLOOKUP($B752,Insumos!$C:$G,4,FALSE))</f>
        <v>GRAMOS</v>
      </c>
      <c r="G752" s="141">
        <v>8.0</v>
      </c>
      <c r="H752" s="56">
        <f t="shared" si="26"/>
        <v>54</v>
      </c>
    </row>
    <row r="753">
      <c r="A753" s="53">
        <v>14.0</v>
      </c>
      <c r="B753" s="55" t="s">
        <v>311</v>
      </c>
      <c r="C753" s="55" t="str">
        <f>+IF(ISERROR(VLOOKUP($B753,Insumos!$C:$G,3,FALSE)),"",VLOOKUP($B753,Insumos!$C:$G,3,FALSE))</f>
        <v>UNIDAD</v>
      </c>
      <c r="D753" s="56">
        <f>+IF(ISERROR(VLOOKUP($B753,Insumos!$C:$G,2,FALSE)),"",VLOOKUP($B753,Insumos!$C:$G,2,FALSE))</f>
        <v>75.25</v>
      </c>
      <c r="E753" s="57">
        <f>+IF(ISERROR(VLOOKUP($B753,Insumos!$C:$G,5,FALSE)),"",VLOOKUP($B753,Insumos!$C:$G,5,FALSE))</f>
        <v>1</v>
      </c>
      <c r="F753" s="55" t="str">
        <f>+IF(ISERROR(VLOOKUP($B753,Insumos!$C:$G,4,FALSE)),"",VLOOKUP($B753,Insumos!$C:$G,4,FALSE))</f>
        <v>UNIDAD</v>
      </c>
      <c r="G753" s="141">
        <v>1.0</v>
      </c>
      <c r="H753" s="56">
        <f t="shared" si="26"/>
        <v>75.25</v>
      </c>
    </row>
    <row r="754">
      <c r="A754" s="53">
        <v>15.0</v>
      </c>
      <c r="B754" s="55" t="s">
        <v>312</v>
      </c>
      <c r="C754" s="55" t="str">
        <f>+IF(ISERROR(VLOOKUP($B754,Insumos!$C:$G,3,FALSE)),"",VLOOKUP($B754,Insumos!$C:$G,3,FALSE))</f>
        <v>UNIDAD</v>
      </c>
      <c r="D754" s="56">
        <f>+IF(ISERROR(VLOOKUP($B754,Insumos!$C:$G,2,FALSE)),"",VLOOKUP($B754,Insumos!$C:$G,2,FALSE))</f>
        <v>90.25</v>
      </c>
      <c r="E754" s="57">
        <f>+IF(ISERROR(VLOOKUP($B754,Insumos!$C:$G,5,FALSE)),"",VLOOKUP($B754,Insumos!$C:$G,5,FALSE))</f>
        <v>1</v>
      </c>
      <c r="F754" s="55" t="str">
        <f>+IF(ISERROR(VLOOKUP($B754,Insumos!$C:$G,4,FALSE)),"",VLOOKUP($B754,Insumos!$C:$G,4,FALSE))</f>
        <v>UNIDAD</v>
      </c>
      <c r="G754" s="141">
        <v>1.0</v>
      </c>
      <c r="H754" s="56">
        <f t="shared" si="26"/>
        <v>90.25</v>
      </c>
    </row>
    <row r="755">
      <c r="A755" s="53">
        <v>16.0</v>
      </c>
      <c r="B755" s="55" t="s">
        <v>303</v>
      </c>
      <c r="C755" s="55" t="str">
        <f>+IF(ISERROR(VLOOKUP($B755,Insumos!$C:$G,3,FALSE)),"",VLOOKUP($B755,Insumos!$C:$G,3,FALSE))</f>
        <v>UNIDAD</v>
      </c>
      <c r="D755" s="56">
        <f>+IF(ISERROR(VLOOKUP($B755,Insumos!$C:$G,2,FALSE)),"",VLOOKUP($B755,Insumos!$C:$G,2,FALSE))</f>
        <v>10</v>
      </c>
      <c r="E755" s="57">
        <f>+IF(ISERROR(VLOOKUP($B755,Insumos!$C:$G,5,FALSE)),"",VLOOKUP($B755,Insumos!$C:$G,5,FALSE))</f>
        <v>1</v>
      </c>
      <c r="F755" s="55" t="str">
        <f>+IF(ISERROR(VLOOKUP($B755,Insumos!$C:$G,4,FALSE)),"",VLOOKUP($B755,Insumos!$C:$G,4,FALSE))</f>
        <v>UNIDAD</v>
      </c>
      <c r="G755" s="141">
        <v>2.0</v>
      </c>
      <c r="H755" s="56">
        <f t="shared" si="26"/>
        <v>20</v>
      </c>
    </row>
    <row r="756">
      <c r="A756" s="53">
        <v>17.0</v>
      </c>
      <c r="B756" s="55" t="s">
        <v>304</v>
      </c>
      <c r="C756" s="55" t="str">
        <f>+IF(ISERROR(VLOOKUP($B756,Insumos!$C:$G,3,FALSE)),"",VLOOKUP($B756,Insumos!$C:$G,3,FALSE))</f>
        <v>UNIDAD</v>
      </c>
      <c r="D756" s="56">
        <f>+IF(ISERROR(VLOOKUP($B756,Insumos!$C:$G,2,FALSE)),"",VLOOKUP($B756,Insumos!$C:$G,2,FALSE))</f>
        <v>9</v>
      </c>
      <c r="E756" s="57">
        <f>+IF(ISERROR(VLOOKUP($B756,Insumos!$C:$G,5,FALSE)),"",VLOOKUP($B756,Insumos!$C:$G,5,FALSE))</f>
        <v>1</v>
      </c>
      <c r="F756" s="55" t="str">
        <f>+IF(ISERROR(VLOOKUP($B756,Insumos!$C:$G,4,FALSE)),"",VLOOKUP($B756,Insumos!$C:$G,4,FALSE))</f>
        <v>UNIDAD</v>
      </c>
      <c r="G756" s="141">
        <v>2.0</v>
      </c>
      <c r="H756" s="56">
        <f t="shared" si="26"/>
        <v>18</v>
      </c>
    </row>
    <row r="757">
      <c r="A757" s="53">
        <v>18.0</v>
      </c>
      <c r="B757" s="55" t="s">
        <v>315</v>
      </c>
      <c r="C757" s="55" t="str">
        <f>+IF(ISERROR(VLOOKUP($B757,Insumos!$C:$G,3,FALSE)),"",VLOOKUP($B757,Insumos!$C:$G,3,FALSE))</f>
        <v>UNIDAD</v>
      </c>
      <c r="D757" s="56">
        <f>+IF(ISERROR(VLOOKUP($B757,Insumos!$C:$G,2,FALSE)),"",VLOOKUP($B757,Insumos!$C:$G,2,FALSE))</f>
        <v>170</v>
      </c>
      <c r="E757" s="57">
        <f>+IF(ISERROR(VLOOKUP($B757,Insumos!$C:$G,5,FALSE)),"",VLOOKUP($B757,Insumos!$C:$G,5,FALSE))</f>
        <v>1</v>
      </c>
      <c r="F757" s="55" t="str">
        <f>+IF(ISERROR(VLOOKUP($B757,Insumos!$C:$G,4,FALSE)),"",VLOOKUP($B757,Insumos!$C:$G,4,FALSE))</f>
        <v>UNIDAD</v>
      </c>
      <c r="G757" s="141">
        <v>1.0</v>
      </c>
      <c r="H757" s="56">
        <f t="shared" si="26"/>
        <v>170</v>
      </c>
    </row>
    <row r="758">
      <c r="A758" s="53">
        <v>19.0</v>
      </c>
      <c r="B758" s="55"/>
      <c r="C758" s="55"/>
      <c r="D758" s="56"/>
      <c r="E758" s="57"/>
      <c r="F758" s="55"/>
      <c r="G758" s="141"/>
      <c r="H758" s="56">
        <f t="shared" si="26"/>
        <v>0</v>
      </c>
    </row>
    <row r="759">
      <c r="A759" s="53">
        <v>20.0</v>
      </c>
      <c r="B759" s="55"/>
      <c r="C759" s="55" t="str">
        <f>+IF(ISERROR(VLOOKUP($B759,Insumos!$C:$G,3,FALSE)),"",VLOOKUP($B759,Insumos!$C:$G,3,FALSE))</f>
        <v/>
      </c>
      <c r="D759" s="56" t="str">
        <f>+IF(ISERROR(VLOOKUP($B759,Insumos!$C:$G,2,FALSE)),"",VLOOKUP($B759,Insumos!$C:$G,2,FALSE))</f>
        <v/>
      </c>
      <c r="E759" s="57" t="str">
        <f>+IF(ISERROR(VLOOKUP($B759,Insumos!$C:$G,5,FALSE)),"",VLOOKUP($B759,Insumos!$C:$G,5,FALSE))</f>
        <v/>
      </c>
      <c r="F759" s="55" t="str">
        <f>+IF(ISERROR(VLOOKUP($B759,Insumos!$C:$G,4,FALSE)),"",VLOOKUP($B759,Insumos!$C:$G,4,FALSE))</f>
        <v/>
      </c>
      <c r="G759" s="141"/>
      <c r="H759" s="56">
        <f t="shared" si="26"/>
        <v>0</v>
      </c>
    </row>
    <row r="760">
      <c r="A760" s="42"/>
      <c r="B760" s="140"/>
      <c r="C760" s="41"/>
      <c r="D760" s="44"/>
      <c r="E760" s="45"/>
      <c r="F760" s="41"/>
      <c r="G760" s="67" t="s">
        <v>626</v>
      </c>
      <c r="H760" s="68">
        <f>+SUM(H740:H759)</f>
        <v>1987.57</v>
      </c>
    </row>
    <row r="761">
      <c r="A761" s="42"/>
      <c r="B761" s="140"/>
      <c r="C761" s="41"/>
      <c r="D761" s="44"/>
      <c r="E761" s="45"/>
      <c r="F761" s="41"/>
      <c r="G761" s="67" t="s">
        <v>569</v>
      </c>
      <c r="H761" s="142">
        <f>+H760/10</f>
        <v>198.757</v>
      </c>
    </row>
    <row r="762">
      <c r="A762" s="42"/>
      <c r="B762" s="140"/>
      <c r="C762" s="41"/>
      <c r="D762" s="44"/>
      <c r="E762" s="45"/>
      <c r="F762" s="41"/>
      <c r="G762" s="67" t="s">
        <v>570</v>
      </c>
      <c r="H762" s="143">
        <f>(H760+H761)*1.19</f>
        <v>2601.72913</v>
      </c>
    </row>
    <row r="763">
      <c r="A763" s="42"/>
      <c r="B763" s="140"/>
      <c r="C763" s="41"/>
      <c r="D763" s="44"/>
      <c r="E763" s="45"/>
      <c r="F763" s="41"/>
      <c r="G763" s="67" t="s">
        <v>571</v>
      </c>
      <c r="H763" s="144">
        <f>+H762/H764</f>
        <v>0.2050219961</v>
      </c>
    </row>
    <row r="764">
      <c r="A764" s="42"/>
      <c r="B764" s="140"/>
      <c r="C764" s="41"/>
      <c r="D764" s="44"/>
      <c r="E764" s="45"/>
      <c r="F764" s="41"/>
      <c r="G764" s="67" t="s">
        <v>572</v>
      </c>
      <c r="H764" s="154">
        <v>12690.0</v>
      </c>
      <c r="I764" s="232">
        <v>11490.0</v>
      </c>
    </row>
    <row r="767">
      <c r="A767" s="138" t="s">
        <v>562</v>
      </c>
      <c r="B767" s="89" t="s">
        <v>663</v>
      </c>
      <c r="C767" s="34" t="s">
        <v>484</v>
      </c>
      <c r="D767" s="35"/>
      <c r="E767" s="36"/>
      <c r="F767" s="37"/>
      <c r="G767" s="38"/>
      <c r="H767" s="35"/>
    </row>
    <row r="768">
      <c r="A768" s="42"/>
      <c r="B768" s="140"/>
      <c r="C768" s="42"/>
      <c r="D768" s="44"/>
      <c r="E768" s="45"/>
      <c r="F768" s="42"/>
      <c r="G768" s="46"/>
      <c r="H768" s="44"/>
    </row>
    <row r="769">
      <c r="A769" s="48" t="s">
        <v>476</v>
      </c>
      <c r="B769" s="48" t="s">
        <v>477</v>
      </c>
      <c r="C769" s="48" t="s">
        <v>478</v>
      </c>
      <c r="D769" s="49" t="s">
        <v>564</v>
      </c>
      <c r="E769" s="50" t="s">
        <v>10</v>
      </c>
      <c r="F769" s="48" t="s">
        <v>480</v>
      </c>
      <c r="G769" s="51" t="s">
        <v>481</v>
      </c>
      <c r="H769" s="49" t="s">
        <v>565</v>
      </c>
    </row>
    <row r="770">
      <c r="A770" s="53">
        <v>1.0</v>
      </c>
      <c r="B770" s="55" t="s">
        <v>52</v>
      </c>
      <c r="C770" s="55" t="str">
        <f>+IF(ISERROR(VLOOKUP($B770,Insumos!$C:$G,3,FALSE)),"",VLOOKUP($B770,Insumos!$C:$G,3,FALSE))</f>
        <v>UNIDAD</v>
      </c>
      <c r="D770" s="56">
        <f>+IF(ISERROR(VLOOKUP($B770,Insumos!$C:$G,2,FALSE)),"",VLOOKUP($B770,Insumos!$C:$G,2,FALSE))</f>
        <v>5000</v>
      </c>
      <c r="E770" s="57">
        <f>+IF(ISERROR(VLOOKUP($B770,Insumos!$C:$G,5,FALSE)),"",VLOOKUP($B770,Insumos!$C:$G,5,FALSE))</f>
        <v>100</v>
      </c>
      <c r="F770" s="55" t="str">
        <f>+IF(ISERROR(VLOOKUP($B770,Insumos!$C:$G,4,FALSE)),"",VLOOKUP($B770,Insumos!$C:$G,4,FALSE))</f>
        <v>UNIDAD</v>
      </c>
      <c r="G770" s="141">
        <v>1.0</v>
      </c>
      <c r="H770" s="56">
        <f t="shared" ref="H770:H790" si="27">IF(ISERROR(ROUND(+D770/E770*G770,2)),0,ROUND(+D770/E770*G770,2))</f>
        <v>50</v>
      </c>
    </row>
    <row r="771">
      <c r="A771" s="53">
        <v>2.0</v>
      </c>
      <c r="B771" s="55" t="s">
        <v>235</v>
      </c>
      <c r="C771" s="55" t="str">
        <f>+IF(ISERROR(VLOOKUP($B771,Insumos!$C:$G,3,FALSE)),"",VLOOKUP($B771,Insumos!$C:$G,3,FALSE))</f>
        <v>GRAMOS</v>
      </c>
      <c r="D771" s="56">
        <f>+IF(ISERROR(VLOOKUP($B771,Insumos!$C:$G,2,FALSE)),"",VLOOKUP($B771,Insumos!$C:$G,2,FALSE))</f>
        <v>13944.82759</v>
      </c>
      <c r="E771" s="57">
        <f>+IF(ISERROR(VLOOKUP($B771,Insumos!$C:$G,5,FALSE)),"",VLOOKUP($B771,Insumos!$C:$G,5,FALSE))</f>
        <v>1000</v>
      </c>
      <c r="F771" s="55" t="str">
        <f>+IF(ISERROR(VLOOKUP($B771,Insumos!$C:$G,4,FALSE)),"",VLOOKUP($B771,Insumos!$C:$G,4,FALSE))</f>
        <v>GRAMOS</v>
      </c>
      <c r="G771" s="141">
        <v>40.0</v>
      </c>
      <c r="H771" s="56">
        <f t="shared" si="27"/>
        <v>557.79</v>
      </c>
    </row>
    <row r="772">
      <c r="A772" s="53">
        <v>3.0</v>
      </c>
      <c r="B772" s="55" t="s">
        <v>232</v>
      </c>
      <c r="C772" s="55" t="str">
        <f>+IF(ISERROR(VLOOKUP($B772,Insumos!$C:$G,3,FALSE)),"",VLOOKUP($B772,Insumos!$C:$G,3,FALSE))</f>
        <v>GRAMOS</v>
      </c>
      <c r="D772" s="56">
        <f>+IF(ISERROR(VLOOKUP($B772,Insumos!$C:$G,2,FALSE)),"",VLOOKUP($B772,Insumos!$C:$G,2,FALSE))</f>
        <v>3529.411765</v>
      </c>
      <c r="E772" s="57">
        <f>+IF(ISERROR(VLOOKUP($B772,Insumos!$C:$G,5,FALSE)),"",VLOOKUP($B772,Insumos!$C:$G,5,FALSE))</f>
        <v>1000</v>
      </c>
      <c r="F772" s="55" t="str">
        <f>+IF(ISERROR(VLOOKUP($B772,Insumos!$C:$G,4,FALSE)),"",VLOOKUP($B772,Insumos!$C:$G,4,FALSE))</f>
        <v>GRAMOS</v>
      </c>
      <c r="G772" s="141">
        <v>40.0</v>
      </c>
      <c r="H772" s="56">
        <f t="shared" si="27"/>
        <v>141.18</v>
      </c>
    </row>
    <row r="773">
      <c r="A773" s="53">
        <v>4.0</v>
      </c>
      <c r="B773" s="55" t="s">
        <v>33</v>
      </c>
      <c r="C773" s="55" t="str">
        <f>+IF(ISERROR(VLOOKUP($B773,Insumos!$C:$G,3,FALSE)),"",VLOOKUP($B773,Insumos!$C:$G,3,FALSE))</f>
        <v>GRAMOS</v>
      </c>
      <c r="D773" s="56">
        <f>+IF(ISERROR(VLOOKUP($B773,Insumos!$C:$G,2,FALSE)),"",VLOOKUP($B773,Insumos!$C:$G,2,FALSE))</f>
        <v>6945</v>
      </c>
      <c r="E773" s="57">
        <f>+IF(ISERROR(VLOOKUP($B773,Insumos!$C:$G,5,FALSE)),"",VLOOKUP($B773,Insumos!$C:$G,5,FALSE))</f>
        <v>1360</v>
      </c>
      <c r="F773" s="55" t="str">
        <f>+IF(ISERROR(VLOOKUP($B773,Insumos!$C:$G,4,FALSE)),"",VLOOKUP($B773,Insumos!$C:$G,4,FALSE))</f>
        <v>GRAMOS</v>
      </c>
      <c r="G773" s="141">
        <v>60.0</v>
      </c>
      <c r="H773" s="56">
        <f t="shared" si="27"/>
        <v>306.4</v>
      </c>
    </row>
    <row r="774">
      <c r="A774" s="53">
        <v>5.0</v>
      </c>
      <c r="B774" s="55" t="s">
        <v>54</v>
      </c>
      <c r="C774" s="55" t="str">
        <f>+IF(ISERROR(VLOOKUP($B774,Insumos!$C:$G,3,FALSE)),"",VLOOKUP($B774,Insumos!$C:$G,3,FALSE))</f>
        <v>UNIDAD</v>
      </c>
      <c r="D774" s="56">
        <f>+IF(ISERROR(VLOOKUP($B774,Insumos!$C:$G,2,FALSE)),"",VLOOKUP($B774,Insumos!$C:$G,2,FALSE))</f>
        <v>8000</v>
      </c>
      <c r="E774" s="57">
        <f>+IF(ISERROR(VLOOKUP($B774,Insumos!$C:$G,5,FALSE)),"",VLOOKUP($B774,Insumos!$C:$G,5,FALSE))</f>
        <v>36</v>
      </c>
      <c r="F774" s="55" t="str">
        <f>+IF(ISERROR(VLOOKUP($B774,Insumos!$C:$G,4,FALSE)),"",VLOOKUP($B774,Insumos!$C:$G,4,FALSE))</f>
        <v>UNIDAD</v>
      </c>
      <c r="G774" s="141">
        <v>0.5</v>
      </c>
      <c r="H774" s="56">
        <f t="shared" si="27"/>
        <v>111.11</v>
      </c>
    </row>
    <row r="775">
      <c r="A775" s="53">
        <v>6.0</v>
      </c>
      <c r="B775" s="55" t="s">
        <v>56</v>
      </c>
      <c r="C775" s="55" t="str">
        <f>+IF(ISERROR(VLOOKUP($B775,Insumos!$C:$G,3,FALSE)),"",VLOOKUP($B775,Insumos!$C:$G,3,FALSE))</f>
        <v>GRAMOS</v>
      </c>
      <c r="D775" s="56">
        <f>+IF(ISERROR(VLOOKUP($B775,Insumos!$C:$G,2,FALSE)),"",VLOOKUP($B775,Insumos!$C:$G,2,FALSE))</f>
        <v>1690</v>
      </c>
      <c r="E775" s="57">
        <f>+IF(ISERROR(VLOOKUP($B775,Insumos!$C:$G,5,FALSE)),"",VLOOKUP($B775,Insumos!$C:$G,5,FALSE))</f>
        <v>1000</v>
      </c>
      <c r="F775" s="55" t="str">
        <f>+IF(ISERROR(VLOOKUP($B775,Insumos!$C:$G,4,FALSE)),"",VLOOKUP($B775,Insumos!$C:$G,4,FALSE))</f>
        <v>GRAMOS</v>
      </c>
      <c r="G775" s="141">
        <v>5.0</v>
      </c>
      <c r="H775" s="56">
        <f t="shared" si="27"/>
        <v>8.45</v>
      </c>
    </row>
    <row r="776">
      <c r="A776" s="53">
        <v>7.0</v>
      </c>
      <c r="B776" s="55" t="s">
        <v>240</v>
      </c>
      <c r="C776" s="55" t="str">
        <f>+IF(ISERROR(VLOOKUP($B776,Insumos!$C:$G,3,FALSE)),"",VLOOKUP($B776,Insumos!$C:$G,3,FALSE))</f>
        <v>GRAMOS</v>
      </c>
      <c r="D776" s="56">
        <f>+IF(ISERROR(VLOOKUP($B776,Insumos!$C:$G,2,FALSE)),"",VLOOKUP($B776,Insumos!$C:$G,2,FALSE))</f>
        <v>8143</v>
      </c>
      <c r="E776" s="57">
        <f>+IF(ISERROR(VLOOKUP($B776,Insumos!$C:$G,5,FALSE)),"",VLOOKUP($B776,Insumos!$C:$G,5,FALSE))</f>
        <v>1000</v>
      </c>
      <c r="F776" s="55" t="str">
        <f>+IF(ISERROR(VLOOKUP($B776,Insumos!$C:$G,4,FALSE)),"",VLOOKUP($B776,Insumos!$C:$G,4,FALSE))</f>
        <v>GRAMOS</v>
      </c>
      <c r="G776" s="141">
        <v>17.0</v>
      </c>
      <c r="H776" s="56">
        <f t="shared" si="27"/>
        <v>138.43</v>
      </c>
    </row>
    <row r="777">
      <c r="A777" s="53">
        <v>8.0</v>
      </c>
      <c r="B777" s="55" t="s">
        <v>324</v>
      </c>
      <c r="C777" s="55" t="str">
        <f>+IF(ISERROR(VLOOKUP($B777,Insumos!$C:$G,3,FALSE)),"",VLOOKUP($B777,Insumos!$C:$G,3,FALSE))</f>
        <v>GRAMOS</v>
      </c>
      <c r="D777" s="56">
        <f>+IF(ISERROR(VLOOKUP($B777,Insumos!$C:$G,2,FALSE)),"",VLOOKUP($B777,Insumos!$C:$G,2,FALSE))</f>
        <v>1134.5</v>
      </c>
      <c r="E777" s="57">
        <f>+IF(ISERROR(VLOOKUP($B777,Insumos!$C:$G,5,FALSE)),"",VLOOKUP($B777,Insumos!$C:$G,5,FALSE))</f>
        <v>1000</v>
      </c>
      <c r="F777" s="55" t="str">
        <f>+IF(ISERROR(VLOOKUP($B777,Insumos!$C:$G,4,FALSE)),"",VLOOKUP($B777,Insumos!$C:$G,4,FALSE))</f>
        <v>GRAMOS</v>
      </c>
      <c r="G777" s="141">
        <v>5.0</v>
      </c>
      <c r="H777" s="56">
        <f t="shared" si="27"/>
        <v>5.67</v>
      </c>
    </row>
    <row r="778">
      <c r="A778" s="53">
        <v>9.0</v>
      </c>
      <c r="B778" s="55" t="s">
        <v>87</v>
      </c>
      <c r="C778" s="55" t="str">
        <f>+IF(ISERROR(VLOOKUP($B778,Insumos!$C:$G,3,FALSE)),"",VLOOKUP($B778,Insumos!$C:$G,3,FALSE))</f>
        <v>GRAMOS</v>
      </c>
      <c r="D778" s="56">
        <f>+IF(ISERROR(VLOOKUP($B778,Insumos!$C:$G,2,FALSE)),"",VLOOKUP($B778,Insumos!$C:$G,2,FALSE))</f>
        <v>3795</v>
      </c>
      <c r="E778" s="57">
        <f>+IF(ISERROR(VLOOKUP($B778,Insumos!$C:$G,5,FALSE)),"",VLOOKUP($B778,Insumos!$C:$G,5,FALSE))</f>
        <v>500</v>
      </c>
      <c r="F778" s="55" t="str">
        <f>+IF(ISERROR(VLOOKUP($B778,Insumos!$C:$G,4,FALSE)),"",VLOOKUP($B778,Insumos!$C:$G,4,FALSE))</f>
        <v>GRAMOS</v>
      </c>
      <c r="G778" s="141">
        <v>5.0</v>
      </c>
      <c r="H778" s="56">
        <f t="shared" si="27"/>
        <v>37.95</v>
      </c>
    </row>
    <row r="779">
      <c r="A779" s="53">
        <v>10.0</v>
      </c>
      <c r="B779" s="55" t="s">
        <v>297</v>
      </c>
      <c r="C779" s="55" t="str">
        <f>+IF(ISERROR(VLOOKUP($B779,Insumos!$C:$G,3,FALSE)),"",VLOOKUP($B779,Insumos!$C:$G,3,FALSE))</f>
        <v>CAJA</v>
      </c>
      <c r="D779" s="56">
        <f>+IF(ISERROR(VLOOKUP($B779,Insumos!$C:$G,2,FALSE)),"",VLOOKUP($B779,Insumos!$C:$G,2,FALSE))</f>
        <v>110</v>
      </c>
      <c r="E779" s="57">
        <f>+IF(ISERROR(VLOOKUP($B779,Insumos!$C:$G,5,FALSE)),"",VLOOKUP($B779,Insumos!$C:$G,5,FALSE))</f>
        <v>1</v>
      </c>
      <c r="F779" s="55" t="str">
        <f>+IF(ISERROR(VLOOKUP($B779,Insumos!$C:$G,4,FALSE)),"",VLOOKUP($B779,Insumos!$C:$G,4,FALSE))</f>
        <v>CAJA</v>
      </c>
      <c r="G779" s="141">
        <v>1.0</v>
      </c>
      <c r="H779" s="56">
        <f t="shared" si="27"/>
        <v>110</v>
      </c>
    </row>
    <row r="780">
      <c r="A780" s="53">
        <v>11.0</v>
      </c>
      <c r="B780" s="55" t="s">
        <v>314</v>
      </c>
      <c r="C780" s="55" t="str">
        <f>+IF(ISERROR(VLOOKUP($B780,Insumos!$C:$G,3,FALSE)),"",VLOOKUP($B780,Insumos!$C:$G,3,FALSE))</f>
        <v>UNIDAD</v>
      </c>
      <c r="D780" s="56">
        <f>+IF(ISERROR(VLOOKUP($B780,Insumos!$C:$G,2,FALSE)),"",VLOOKUP($B780,Insumos!$C:$G,2,FALSE))</f>
        <v>10.5</v>
      </c>
      <c r="E780" s="57">
        <f>+IF(ISERROR(VLOOKUP($B780,Insumos!$C:$G,5,FALSE)),"",VLOOKUP($B780,Insumos!$C:$G,5,FALSE))</f>
        <v>1</v>
      </c>
      <c r="F780" s="55" t="str">
        <f>+IF(ISERROR(VLOOKUP($B780,Insumos!$C:$G,4,FALSE)),"",VLOOKUP($B780,Insumos!$C:$G,4,FALSE))</f>
        <v>UNIDAD</v>
      </c>
      <c r="G780" s="141">
        <v>1.0</v>
      </c>
      <c r="H780" s="56">
        <f t="shared" si="27"/>
        <v>10.5</v>
      </c>
    </row>
    <row r="781">
      <c r="A781" s="53">
        <v>12.0</v>
      </c>
      <c r="B781" s="55" t="s">
        <v>156</v>
      </c>
      <c r="C781" s="55" t="str">
        <f>+IF(ISERROR(VLOOKUP($B781,Insumos!$C:$G,3,FALSE)),"",VLOOKUP($B781,Insumos!$C:$G,3,FALSE))</f>
        <v>GRAMOS</v>
      </c>
      <c r="D781" s="56">
        <f>+IF(ISERROR(VLOOKUP($B781,Insumos!$C:$G,2,FALSE)),"",VLOOKUP($B781,Insumos!$C:$G,2,FALSE))</f>
        <v>909</v>
      </c>
      <c r="E781" s="57">
        <f>+IF(ISERROR(VLOOKUP($B781,Insumos!$C:$G,5,FALSE)),"",VLOOKUP($B781,Insumos!$C:$G,5,FALSE))</f>
        <v>1000</v>
      </c>
      <c r="F781" s="55" t="str">
        <f>+IF(ISERROR(VLOOKUP($B781,Insumos!$C:$G,4,FALSE)),"",VLOOKUP($B781,Insumos!$C:$G,4,FALSE))</f>
        <v>GRAMOS</v>
      </c>
      <c r="G781" s="141">
        <v>8.0</v>
      </c>
      <c r="H781" s="56">
        <f t="shared" si="27"/>
        <v>7.27</v>
      </c>
    </row>
    <row r="782">
      <c r="A782" s="53">
        <v>13.0</v>
      </c>
      <c r="B782" s="55" t="s">
        <v>313</v>
      </c>
      <c r="C782" s="55" t="str">
        <f>+IF(ISERROR(VLOOKUP($B782,Insumos!$C:$G,3,FALSE)),"",VLOOKUP($B782,Insumos!$C:$G,3,FALSE))</f>
        <v>GRAMOS</v>
      </c>
      <c r="D782" s="56">
        <f>+IF(ISERROR(VLOOKUP($B782,Insumos!$C:$G,2,FALSE)),"",VLOOKUP($B782,Insumos!$C:$G,2,FALSE))</f>
        <v>6750</v>
      </c>
      <c r="E782" s="57">
        <f>+IF(ISERROR(VLOOKUP($B782,Insumos!$C:$G,5,FALSE)),"",VLOOKUP($B782,Insumos!$C:$G,5,FALSE))</f>
        <v>1000</v>
      </c>
      <c r="F782" s="55" t="str">
        <f>+IF(ISERROR(VLOOKUP($B782,Insumos!$C:$G,4,FALSE)),"",VLOOKUP($B782,Insumos!$C:$G,4,FALSE))</f>
        <v>GRAMOS</v>
      </c>
      <c r="G782" s="141">
        <v>8.0</v>
      </c>
      <c r="H782" s="56">
        <f t="shared" si="27"/>
        <v>54</v>
      </c>
    </row>
    <row r="783">
      <c r="A783" s="53">
        <v>14.0</v>
      </c>
      <c r="B783" s="55" t="s">
        <v>311</v>
      </c>
      <c r="C783" s="55" t="str">
        <f>+IF(ISERROR(VLOOKUP($B783,Insumos!$C:$G,3,FALSE)),"",VLOOKUP($B783,Insumos!$C:$G,3,FALSE))</f>
        <v>UNIDAD</v>
      </c>
      <c r="D783" s="56">
        <f>+IF(ISERROR(VLOOKUP($B783,Insumos!$C:$G,2,FALSE)),"",VLOOKUP($B783,Insumos!$C:$G,2,FALSE))</f>
        <v>75.25</v>
      </c>
      <c r="E783" s="57">
        <f>+IF(ISERROR(VLOOKUP($B783,Insumos!$C:$G,5,FALSE)),"",VLOOKUP($B783,Insumos!$C:$G,5,FALSE))</f>
        <v>1</v>
      </c>
      <c r="F783" s="55" t="str">
        <f>+IF(ISERROR(VLOOKUP($B783,Insumos!$C:$G,4,FALSE)),"",VLOOKUP($B783,Insumos!$C:$G,4,FALSE))</f>
        <v>UNIDAD</v>
      </c>
      <c r="G783" s="141">
        <v>1.0</v>
      </c>
      <c r="H783" s="56">
        <f t="shared" si="27"/>
        <v>75.25</v>
      </c>
    </row>
    <row r="784">
      <c r="A784" s="53">
        <v>15.0</v>
      </c>
      <c r="B784" s="55" t="s">
        <v>312</v>
      </c>
      <c r="C784" s="55" t="str">
        <f>+IF(ISERROR(VLOOKUP($B784,Insumos!$C:$G,3,FALSE)),"",VLOOKUP($B784,Insumos!$C:$G,3,FALSE))</f>
        <v>UNIDAD</v>
      </c>
      <c r="D784" s="56">
        <f>+IF(ISERROR(VLOOKUP($B784,Insumos!$C:$G,2,FALSE)),"",VLOOKUP($B784,Insumos!$C:$G,2,FALSE))</f>
        <v>90.25</v>
      </c>
      <c r="E784" s="57">
        <f>+IF(ISERROR(VLOOKUP($B784,Insumos!$C:$G,5,FALSE)),"",VLOOKUP($B784,Insumos!$C:$G,5,FALSE))</f>
        <v>1</v>
      </c>
      <c r="F784" s="55" t="str">
        <f>+IF(ISERROR(VLOOKUP($B784,Insumos!$C:$G,4,FALSE)),"",VLOOKUP($B784,Insumos!$C:$G,4,FALSE))</f>
        <v>UNIDAD</v>
      </c>
      <c r="G784" s="141">
        <v>1.0</v>
      </c>
      <c r="H784" s="56">
        <f t="shared" si="27"/>
        <v>90.25</v>
      </c>
    </row>
    <row r="785">
      <c r="A785" s="53">
        <v>16.0</v>
      </c>
      <c r="B785" s="55" t="s">
        <v>303</v>
      </c>
      <c r="C785" s="55" t="str">
        <f>+IF(ISERROR(VLOOKUP($B785,Insumos!$C:$G,3,FALSE)),"",VLOOKUP($B785,Insumos!$C:$G,3,FALSE))</f>
        <v>UNIDAD</v>
      </c>
      <c r="D785" s="56">
        <f>+IF(ISERROR(VLOOKUP($B785,Insumos!$C:$G,2,FALSE)),"",VLOOKUP($B785,Insumos!$C:$G,2,FALSE))</f>
        <v>10</v>
      </c>
      <c r="E785" s="57">
        <f>+IF(ISERROR(VLOOKUP($B785,Insumos!$C:$G,5,FALSE)),"",VLOOKUP($B785,Insumos!$C:$G,5,FALSE))</f>
        <v>1</v>
      </c>
      <c r="F785" s="55" t="str">
        <f>+IF(ISERROR(VLOOKUP($B785,Insumos!$C:$G,4,FALSE)),"",VLOOKUP($B785,Insumos!$C:$G,4,FALSE))</f>
        <v>UNIDAD</v>
      </c>
      <c r="G785" s="141">
        <v>1.0</v>
      </c>
      <c r="H785" s="56">
        <f t="shared" si="27"/>
        <v>10</v>
      </c>
    </row>
    <row r="786">
      <c r="A786" s="53">
        <v>17.0</v>
      </c>
      <c r="B786" s="55" t="s">
        <v>304</v>
      </c>
      <c r="C786" s="55" t="str">
        <f>+IF(ISERROR(VLOOKUP($B786,Insumos!$C:$G,3,FALSE)),"",VLOOKUP($B786,Insumos!$C:$G,3,FALSE))</f>
        <v>UNIDAD</v>
      </c>
      <c r="D786" s="56">
        <f>+IF(ISERROR(VLOOKUP($B786,Insumos!$C:$G,2,FALSE)),"",VLOOKUP($B786,Insumos!$C:$G,2,FALSE))</f>
        <v>9</v>
      </c>
      <c r="E786" s="57">
        <f>+IF(ISERROR(VLOOKUP($B786,Insumos!$C:$G,5,FALSE)),"",VLOOKUP($B786,Insumos!$C:$G,5,FALSE))</f>
        <v>1</v>
      </c>
      <c r="F786" s="55" t="str">
        <f>+IF(ISERROR(VLOOKUP($B786,Insumos!$C:$G,4,FALSE)),"",VLOOKUP($B786,Insumos!$C:$G,4,FALSE))</f>
        <v>UNIDAD</v>
      </c>
      <c r="G786" s="141">
        <v>1.0</v>
      </c>
      <c r="H786" s="56">
        <f t="shared" si="27"/>
        <v>9</v>
      </c>
    </row>
    <row r="787">
      <c r="A787" s="53">
        <v>18.0</v>
      </c>
      <c r="B787" s="55" t="s">
        <v>315</v>
      </c>
      <c r="C787" s="55" t="str">
        <f>+IF(ISERROR(VLOOKUP($B787,Insumos!$C:$G,3,FALSE)),"",VLOOKUP($B787,Insumos!$C:$G,3,FALSE))</f>
        <v>UNIDAD</v>
      </c>
      <c r="D787" s="56">
        <f>+IF(ISERROR(VLOOKUP($B787,Insumos!$C:$G,2,FALSE)),"",VLOOKUP($B787,Insumos!$C:$G,2,FALSE))</f>
        <v>170</v>
      </c>
      <c r="E787" s="57">
        <f>+IF(ISERROR(VLOOKUP($B787,Insumos!$C:$G,5,FALSE)),"",VLOOKUP($B787,Insumos!$C:$G,5,FALSE))</f>
        <v>1</v>
      </c>
      <c r="F787" s="55" t="str">
        <f>+IF(ISERROR(VLOOKUP($B787,Insumos!$C:$G,4,FALSE)),"",VLOOKUP($B787,Insumos!$C:$G,4,FALSE))</f>
        <v>UNIDAD</v>
      </c>
      <c r="G787" s="141">
        <v>1.0</v>
      </c>
      <c r="H787" s="56">
        <f t="shared" si="27"/>
        <v>170</v>
      </c>
    </row>
    <row r="788">
      <c r="A788" s="53">
        <v>19.0</v>
      </c>
      <c r="B788" s="55"/>
      <c r="C788" s="55" t="str">
        <f>+IF(ISERROR(VLOOKUP($B788,Insumos!$C:$G,3,FALSE)),"",VLOOKUP($B788,Insumos!$C:$G,3,FALSE))</f>
        <v/>
      </c>
      <c r="D788" s="56" t="str">
        <f>+IF(ISERROR(VLOOKUP($B788,Insumos!$C:$G,2,FALSE)),"",VLOOKUP($B788,Insumos!$C:$G,2,FALSE))</f>
        <v/>
      </c>
      <c r="E788" s="57" t="str">
        <f>+IF(ISERROR(VLOOKUP($B788,Insumos!$C:$G,5,FALSE)),"",VLOOKUP($B788,Insumos!$C:$G,5,FALSE))</f>
        <v/>
      </c>
      <c r="F788" s="55" t="str">
        <f>+IF(ISERROR(VLOOKUP($B788,Insumos!$C:$G,4,FALSE)),"",VLOOKUP($B788,Insumos!$C:$G,4,FALSE))</f>
        <v/>
      </c>
      <c r="G788" s="141"/>
      <c r="H788" s="56">
        <f t="shared" si="27"/>
        <v>0</v>
      </c>
    </row>
    <row r="789">
      <c r="A789" s="53">
        <v>20.0</v>
      </c>
      <c r="B789" s="55"/>
      <c r="C789" s="55" t="str">
        <f>+IF(ISERROR(VLOOKUP($B789,Insumos!$C:$G,3,FALSE)),"",VLOOKUP($B789,Insumos!$C:$G,3,FALSE))</f>
        <v/>
      </c>
      <c r="D789" s="56" t="str">
        <f>+IF(ISERROR(VLOOKUP($B789,Insumos!$C:$G,2,FALSE)),"",VLOOKUP($B789,Insumos!$C:$G,2,FALSE))</f>
        <v/>
      </c>
      <c r="E789" s="57" t="str">
        <f>+IF(ISERROR(VLOOKUP($B789,Insumos!$C:$G,5,FALSE)),"",VLOOKUP($B789,Insumos!$C:$G,5,FALSE))</f>
        <v/>
      </c>
      <c r="F789" s="55" t="str">
        <f>+IF(ISERROR(VLOOKUP($B789,Insumos!$C:$G,4,FALSE)),"",VLOOKUP($B789,Insumos!$C:$G,4,FALSE))</f>
        <v/>
      </c>
      <c r="G789" s="141"/>
      <c r="H789" s="56">
        <f t="shared" si="27"/>
        <v>0</v>
      </c>
    </row>
    <row r="790">
      <c r="A790" s="53">
        <v>21.0</v>
      </c>
      <c r="B790" s="55"/>
      <c r="C790" s="55" t="str">
        <f>+IF(ISERROR(VLOOKUP($B790,Insumos!$C:$G,3,FALSE)),"",VLOOKUP($B790,Insumos!$C:$G,3,FALSE))</f>
        <v/>
      </c>
      <c r="D790" s="56" t="str">
        <f>+IF(ISERROR(VLOOKUP($B790,Insumos!$C:$G,2,FALSE)),"",VLOOKUP($B790,Insumos!$C:$G,2,FALSE))</f>
        <v/>
      </c>
      <c r="E790" s="57" t="str">
        <f>+IF(ISERROR(VLOOKUP($B790,Insumos!$C:$G,5,FALSE)),"",VLOOKUP($B790,Insumos!$C:$G,5,FALSE))</f>
        <v/>
      </c>
      <c r="F790" s="55" t="str">
        <f>+IF(ISERROR(VLOOKUP($B790,Insumos!$C:$G,4,FALSE)),"",VLOOKUP($B790,Insumos!$C:$G,4,FALSE))</f>
        <v/>
      </c>
      <c r="G790" s="141"/>
      <c r="H790" s="56">
        <f t="shared" si="27"/>
        <v>0</v>
      </c>
    </row>
    <row r="791">
      <c r="A791" s="42"/>
      <c r="B791" s="140"/>
      <c r="C791" s="41"/>
      <c r="D791" s="44"/>
      <c r="E791" s="45"/>
      <c r="F791" s="41"/>
      <c r="G791" s="67" t="s">
        <v>566</v>
      </c>
      <c r="H791" s="68">
        <f>+SUM(H770:H790)</f>
        <v>1893.25</v>
      </c>
    </row>
    <row r="792">
      <c r="A792" s="42"/>
      <c r="B792" s="140"/>
      <c r="C792" s="41"/>
      <c r="D792" s="44"/>
      <c r="E792" s="45"/>
      <c r="F792" s="41"/>
      <c r="G792" s="67" t="s">
        <v>569</v>
      </c>
      <c r="H792" s="142">
        <f>+H791/10</f>
        <v>189.325</v>
      </c>
    </row>
    <row r="793">
      <c r="A793" s="42"/>
      <c r="B793" s="140"/>
      <c r="C793" s="41"/>
      <c r="D793" s="44"/>
      <c r="E793" s="45"/>
      <c r="F793" s="41"/>
      <c r="G793" s="67" t="s">
        <v>570</v>
      </c>
      <c r="H793" s="143">
        <f>(H791+H792)*1.19</f>
        <v>2478.26425</v>
      </c>
    </row>
    <row r="794">
      <c r="A794" s="42"/>
      <c r="B794" s="140"/>
      <c r="C794" s="41"/>
      <c r="D794" s="44"/>
      <c r="E794" s="45"/>
      <c r="F794" s="41"/>
      <c r="G794" s="67" t="s">
        <v>571</v>
      </c>
      <c r="H794" s="144">
        <f>+H793/H795</f>
        <v>0.2084326535</v>
      </c>
    </row>
    <row r="795">
      <c r="A795" s="42"/>
      <c r="B795" s="140"/>
      <c r="C795" s="41"/>
      <c r="D795" s="44"/>
      <c r="E795" s="45"/>
      <c r="F795" s="41"/>
      <c r="G795" s="67" t="s">
        <v>572</v>
      </c>
      <c r="H795" s="154">
        <v>11890.0</v>
      </c>
      <c r="I795" s="232">
        <v>10790.0</v>
      </c>
    </row>
    <row r="798">
      <c r="A798" s="138" t="s">
        <v>562</v>
      </c>
      <c r="B798" s="89" t="s">
        <v>471</v>
      </c>
      <c r="C798" s="34" t="s">
        <v>484</v>
      </c>
      <c r="D798" s="35"/>
      <c r="E798" s="36"/>
      <c r="F798" s="37"/>
      <c r="G798" s="38"/>
      <c r="H798" s="35"/>
    </row>
    <row r="799">
      <c r="A799" s="42"/>
      <c r="B799" s="140"/>
      <c r="C799" s="42"/>
      <c r="D799" s="44"/>
      <c r="E799" s="45"/>
      <c r="F799" s="42"/>
      <c r="G799" s="46"/>
      <c r="H799" s="44"/>
    </row>
    <row r="800">
      <c r="A800" s="48" t="s">
        <v>476</v>
      </c>
      <c r="B800" s="48" t="s">
        <v>477</v>
      </c>
      <c r="C800" s="48" t="s">
        <v>478</v>
      </c>
      <c r="D800" s="49" t="s">
        <v>564</v>
      </c>
      <c r="E800" s="50" t="s">
        <v>10</v>
      </c>
      <c r="F800" s="48" t="s">
        <v>480</v>
      </c>
      <c r="G800" s="51" t="s">
        <v>481</v>
      </c>
      <c r="H800" s="49" t="s">
        <v>565</v>
      </c>
    </row>
    <row r="801">
      <c r="A801" s="53">
        <v>1.0</v>
      </c>
      <c r="B801" s="55" t="s">
        <v>69</v>
      </c>
      <c r="C801" s="55" t="str">
        <f>+IF(ISERROR(VLOOKUP($B801,Insumos!$C:$G,3,FALSE)),"",VLOOKUP($B801,Insumos!$C:$G,3,FALSE))</f>
        <v>GRAMOS</v>
      </c>
      <c r="D801" s="56">
        <f>+IF(ISERROR(VLOOKUP($B801,Insumos!$C:$G,2,FALSE)),"",VLOOKUP($B801,Insumos!$C:$G,2,FALSE))</f>
        <v>2777.79</v>
      </c>
      <c r="E801" s="57">
        <f>+IF(ISERROR(VLOOKUP($B801,Insumos!$C:$G,5,FALSE)),"",VLOOKUP($B801,Insumos!$C:$G,5,FALSE))</f>
        <v>5700</v>
      </c>
      <c r="F801" s="55" t="str">
        <f>+IF(ISERROR(VLOOKUP($B801,Insumos!$C:$G,4,FALSE)),"",VLOOKUP($B801,Insumos!$C:$G,4,FALSE))</f>
        <v>GRAMOS</v>
      </c>
      <c r="G801" s="187">
        <v>110.0</v>
      </c>
      <c r="H801" s="56">
        <f t="shared" ref="H801:H823" si="28">IF(ISERROR(ROUND(+D801/E801*G801,2)),0,ROUND(+D801/E801*G801,2))</f>
        <v>53.61</v>
      </c>
    </row>
    <row r="802">
      <c r="A802" s="53">
        <v>2.0</v>
      </c>
      <c r="B802" s="55" t="s">
        <v>52</v>
      </c>
      <c r="C802" s="55" t="str">
        <f>+IF(ISERROR(VLOOKUP($B802,Insumos!$C:$G,3,FALSE)),"",VLOOKUP($B802,Insumos!$C:$G,3,FALSE))</f>
        <v>UNIDAD</v>
      </c>
      <c r="D802" s="56">
        <f>+IF(ISERROR(VLOOKUP($B802,Insumos!$C:$G,2,FALSE)),"",VLOOKUP($B802,Insumos!$C:$G,2,FALSE))</f>
        <v>5000</v>
      </c>
      <c r="E802" s="57">
        <f>+IF(ISERROR(VLOOKUP($B802,Insumos!$C:$G,5,FALSE)),"",VLOOKUP($B802,Insumos!$C:$G,5,FALSE))</f>
        <v>100</v>
      </c>
      <c r="F802" s="55" t="str">
        <f>+IF(ISERROR(VLOOKUP($B802,Insumos!$C:$G,4,FALSE)),"",VLOOKUP($B802,Insumos!$C:$G,4,FALSE))</f>
        <v>UNIDAD</v>
      </c>
      <c r="G802" s="187">
        <v>0.5</v>
      </c>
      <c r="H802" s="56">
        <f t="shared" si="28"/>
        <v>25</v>
      </c>
    </row>
    <row r="803">
      <c r="A803" s="53">
        <v>3.0</v>
      </c>
      <c r="B803" s="55" t="s">
        <v>236</v>
      </c>
      <c r="C803" s="55" t="str">
        <f>+IF(ISERROR(VLOOKUP($B803,Insumos!$C:$G,3,FALSE)),"",VLOOKUP($B803,Insumos!$C:$G,3,FALSE))</f>
        <v>GRAMOS</v>
      </c>
      <c r="D803" s="56">
        <f>+IF(ISERROR(VLOOKUP($B803,Insumos!$C:$G,2,FALSE)),"",VLOOKUP($B803,Insumos!$C:$G,2,FALSE))</f>
        <v>8753.846154</v>
      </c>
      <c r="E803" s="57">
        <f>+IF(ISERROR(VLOOKUP($B803,Insumos!$C:$G,5,FALSE)),"",VLOOKUP($B803,Insumos!$C:$G,5,FALSE))</f>
        <v>1000</v>
      </c>
      <c r="F803" s="55" t="str">
        <f>+IF(ISERROR(VLOOKUP($B803,Insumos!$C:$G,4,FALSE)),"",VLOOKUP($B803,Insumos!$C:$G,4,FALSE))</f>
        <v>GRAMOS</v>
      </c>
      <c r="G803" s="187">
        <v>30.0</v>
      </c>
      <c r="H803" s="56">
        <f t="shared" si="28"/>
        <v>262.62</v>
      </c>
    </row>
    <row r="804">
      <c r="A804" s="53">
        <v>4.0</v>
      </c>
      <c r="B804" s="55" t="s">
        <v>33</v>
      </c>
      <c r="C804" s="55" t="str">
        <f>+IF(ISERROR(VLOOKUP($B804,Insumos!$C:$G,3,FALSE)),"",VLOOKUP($B804,Insumos!$C:$G,3,FALSE))</f>
        <v>GRAMOS</v>
      </c>
      <c r="D804" s="56">
        <f>+IF(ISERROR(VLOOKUP($B804,Insumos!$C:$G,2,FALSE)),"",VLOOKUP($B804,Insumos!$C:$G,2,FALSE))</f>
        <v>6945</v>
      </c>
      <c r="E804" s="57">
        <f>+IF(ISERROR(VLOOKUP($B804,Insumos!$C:$G,5,FALSE)),"",VLOOKUP($B804,Insumos!$C:$G,5,FALSE))</f>
        <v>1360</v>
      </c>
      <c r="F804" s="55" t="str">
        <f>+IF(ISERROR(VLOOKUP($B804,Insumos!$C:$G,4,FALSE)),"",VLOOKUP($B804,Insumos!$C:$G,4,FALSE))</f>
        <v>GRAMOS</v>
      </c>
      <c r="G804" s="187">
        <v>35.0</v>
      </c>
      <c r="H804" s="56">
        <f t="shared" si="28"/>
        <v>178.73</v>
      </c>
    </row>
    <row r="805">
      <c r="A805" s="53">
        <v>5.0</v>
      </c>
      <c r="B805" s="55" t="s">
        <v>54</v>
      </c>
      <c r="C805" s="55" t="str">
        <f>+IF(ISERROR(VLOOKUP($B805,Insumos!$C:$G,3,FALSE)),"",VLOOKUP($B805,Insumos!$C:$G,3,FALSE))</f>
        <v>UNIDAD</v>
      </c>
      <c r="D805" s="56">
        <f>+IF(ISERROR(VLOOKUP($B805,Insumos!$C:$G,2,FALSE)),"",VLOOKUP($B805,Insumos!$C:$G,2,FALSE))</f>
        <v>8000</v>
      </c>
      <c r="E805" s="57">
        <f>+IF(ISERROR(VLOOKUP($B805,Insumos!$C:$G,5,FALSE)),"",VLOOKUP($B805,Insumos!$C:$G,5,FALSE))</f>
        <v>36</v>
      </c>
      <c r="F805" s="55" t="str">
        <f>+IF(ISERROR(VLOOKUP($B805,Insumos!$C:$G,4,FALSE)),"",VLOOKUP($B805,Insumos!$C:$G,4,FALSE))</f>
        <v>UNIDAD</v>
      </c>
      <c r="G805" s="187">
        <v>0.5</v>
      </c>
      <c r="H805" s="56">
        <f t="shared" si="28"/>
        <v>111.11</v>
      </c>
    </row>
    <row r="806">
      <c r="A806" s="53">
        <v>6.0</v>
      </c>
      <c r="B806" s="55" t="s">
        <v>92</v>
      </c>
      <c r="C806" s="55" t="str">
        <f>+IF(ISERROR(VLOOKUP($B806,Insumos!$C:$G,3,FALSE)),"",VLOOKUP($B806,Insumos!$C:$G,3,FALSE))</f>
        <v>PORCION</v>
      </c>
      <c r="D806" s="56">
        <f>+IF(ISERROR(VLOOKUP($B806,Insumos!$C:$G,2,FALSE)),"",VLOOKUP($B806,Insumos!$C:$G,2,FALSE))</f>
        <v>418.33</v>
      </c>
      <c r="E806" s="57">
        <f>+IF(ISERROR(VLOOKUP($B806,Insumos!$C:$G,5,FALSE)),"",VLOOKUP($B806,Insumos!$C:$G,5,FALSE))</f>
        <v>1</v>
      </c>
      <c r="F806" s="55" t="str">
        <f>+IF(ISERROR(VLOOKUP($B806,Insumos!$C:$G,4,FALSE)),"",VLOOKUP($B806,Insumos!$C:$G,4,FALSE))</f>
        <v>PORCION</v>
      </c>
      <c r="G806" s="187">
        <v>1.0</v>
      </c>
      <c r="H806" s="56">
        <f t="shared" si="28"/>
        <v>418.33</v>
      </c>
    </row>
    <row r="807">
      <c r="A807" s="53">
        <v>7.0</v>
      </c>
      <c r="B807" s="55" t="s">
        <v>141</v>
      </c>
      <c r="C807" s="55" t="str">
        <f>+IF(ISERROR(VLOOKUP($B807,Insumos!$C:$G,3,FALSE)),"",VLOOKUP($B807,Insumos!$C:$G,3,FALSE))</f>
        <v>MILILITROS</v>
      </c>
      <c r="D807" s="56">
        <f>+IF(ISERROR(VLOOKUP($B807,Insumos!$C:$G,2,FALSE)),"",VLOOKUP($B807,Insumos!$C:$G,2,FALSE))</f>
        <v>12024.33</v>
      </c>
      <c r="E807" s="57">
        <f>+IF(ISERROR(VLOOKUP($B807,Insumos!$C:$G,5,FALSE)),"",VLOOKUP($B807,Insumos!$C:$G,5,FALSE))</f>
        <v>2895</v>
      </c>
      <c r="F807" s="55" t="str">
        <f>+IF(ISERROR(VLOOKUP($B807,Insumos!$C:$G,4,FALSE)),"",VLOOKUP($B807,Insumos!$C:$G,4,FALSE))</f>
        <v>MILILITROS</v>
      </c>
      <c r="G807" s="187">
        <v>30.0</v>
      </c>
      <c r="H807" s="56">
        <f t="shared" si="28"/>
        <v>124.6</v>
      </c>
    </row>
    <row r="808">
      <c r="A808" s="53">
        <v>8.0</v>
      </c>
      <c r="B808" s="55" t="s">
        <v>145</v>
      </c>
      <c r="C808" s="55" t="str">
        <f>+IF(ISERROR(VLOOKUP($B808,Insumos!$C:$G,3,FALSE)),"",VLOOKUP($B808,Insumos!$C:$G,3,FALSE))</f>
        <v>MILILITROS</v>
      </c>
      <c r="D808" s="56">
        <f>+IF(ISERROR(VLOOKUP($B808,Insumos!$C:$G,2,FALSE)),"",VLOOKUP($B808,Insumos!$C:$G,2,FALSE))</f>
        <v>3327.52</v>
      </c>
      <c r="E808" s="57">
        <f>+IF(ISERROR(VLOOKUP($B808,Insumos!$C:$G,5,FALSE)),"",VLOOKUP($B808,Insumos!$C:$G,5,FALSE))</f>
        <v>798</v>
      </c>
      <c r="F808" s="55" t="str">
        <f>+IF(ISERROR(VLOOKUP($B808,Insumos!$C:$G,4,FALSE)),"",VLOOKUP($B808,Insumos!$C:$G,4,FALSE))</f>
        <v>MILILITROS</v>
      </c>
      <c r="G808" s="187">
        <v>30.0</v>
      </c>
      <c r="H808" s="56">
        <f t="shared" si="28"/>
        <v>125.09</v>
      </c>
    </row>
    <row r="809">
      <c r="A809" s="53">
        <v>9.0</v>
      </c>
      <c r="B809" s="55" t="s">
        <v>124</v>
      </c>
      <c r="C809" s="55" t="str">
        <f>+IF(ISERROR(VLOOKUP($B809,Insumos!$C:$G,3,FALSE)),"",VLOOKUP($B809,Insumos!$C:$G,3,FALSE))</f>
        <v>GRAMOS</v>
      </c>
      <c r="D809" s="56">
        <f>+IF(ISERROR(VLOOKUP($B809,Insumos!$C:$G,2,FALSE)),"",VLOOKUP($B809,Insumos!$C:$G,2,FALSE))</f>
        <v>3529.411765</v>
      </c>
      <c r="E809" s="57">
        <f>+IF(ISERROR(VLOOKUP($B809,Insumos!$C:$G,5,FALSE)),"",VLOOKUP($B809,Insumos!$C:$G,5,FALSE))</f>
        <v>1000</v>
      </c>
      <c r="F809" s="55" t="str">
        <f>+IF(ISERROR(VLOOKUP($B809,Insumos!$C:$G,4,FALSE)),"",VLOOKUP($B809,Insumos!$C:$G,4,FALSE))</f>
        <v>GRAMOS</v>
      </c>
      <c r="G809" s="187">
        <v>45.0</v>
      </c>
      <c r="H809" s="56">
        <f t="shared" si="28"/>
        <v>158.82</v>
      </c>
    </row>
    <row r="810">
      <c r="A810" s="53">
        <v>10.0</v>
      </c>
      <c r="B810" s="55" t="s">
        <v>87</v>
      </c>
      <c r="C810" s="55" t="str">
        <f>+IF(ISERROR(VLOOKUP($B810,Insumos!$C:$G,3,FALSE)),"",VLOOKUP($B810,Insumos!$C:$G,3,FALSE))</f>
        <v>GRAMOS</v>
      </c>
      <c r="D810" s="56">
        <f>+IF(ISERROR(VLOOKUP($B810,Insumos!$C:$G,2,FALSE)),"",VLOOKUP($B810,Insumos!$C:$G,2,FALSE))</f>
        <v>3795</v>
      </c>
      <c r="E810" s="57">
        <f>+IF(ISERROR(VLOOKUP($B810,Insumos!$C:$G,5,FALSE)),"",VLOOKUP($B810,Insumos!$C:$G,5,FALSE))</f>
        <v>500</v>
      </c>
      <c r="F810" s="55" t="str">
        <f>+IF(ISERROR(VLOOKUP($B810,Insumos!$C:$G,4,FALSE)),"",VLOOKUP($B810,Insumos!$C:$G,4,FALSE))</f>
        <v>GRAMOS</v>
      </c>
      <c r="G810" s="187">
        <v>5.0</v>
      </c>
      <c r="H810" s="56">
        <f t="shared" si="28"/>
        <v>37.95</v>
      </c>
    </row>
    <row r="811">
      <c r="A811" s="53">
        <v>11.0</v>
      </c>
      <c r="B811" s="55" t="s">
        <v>324</v>
      </c>
      <c r="C811" s="55" t="str">
        <f>+IF(ISERROR(VLOOKUP($B811,Insumos!$C:$G,3,FALSE)),"",VLOOKUP($B811,Insumos!$C:$G,3,FALSE))</f>
        <v>GRAMOS</v>
      </c>
      <c r="D811" s="56">
        <f>+IF(ISERROR(VLOOKUP($B811,Insumos!$C:$G,2,FALSE)),"",VLOOKUP($B811,Insumos!$C:$G,2,FALSE))</f>
        <v>1134.5</v>
      </c>
      <c r="E811" s="57">
        <f>+IF(ISERROR(VLOOKUP($B811,Insumos!$C:$G,5,FALSE)),"",VLOOKUP($B811,Insumos!$C:$G,5,FALSE))</f>
        <v>1000</v>
      </c>
      <c r="F811" s="55" t="str">
        <f>+IF(ISERROR(VLOOKUP($B811,Insumos!$C:$G,4,FALSE)),"",VLOOKUP($B811,Insumos!$C:$G,4,FALSE))</f>
        <v>GRAMOS</v>
      </c>
      <c r="G811" s="187">
        <v>5.0</v>
      </c>
      <c r="H811" s="56">
        <f t="shared" si="28"/>
        <v>5.67</v>
      </c>
    </row>
    <row r="812">
      <c r="A812" s="53">
        <v>12.0</v>
      </c>
      <c r="B812" s="55" t="s">
        <v>294</v>
      </c>
      <c r="C812" s="55" t="str">
        <f>+IF(ISERROR(VLOOKUP($B812,Insumos!$C:$G,3,FALSE)),"",VLOOKUP($B812,Insumos!$C:$G,3,FALSE))</f>
        <v>CAJA</v>
      </c>
      <c r="D812" s="56">
        <f>+IF(ISERROR(VLOOKUP($B812,Insumos!$C:$G,2,FALSE)),"",VLOOKUP($B812,Insumos!$C:$G,2,FALSE))</f>
        <v>180</v>
      </c>
      <c r="E812" s="57">
        <f>+IF(ISERROR(VLOOKUP($B812,Insumos!$C:$G,5,FALSE)),"",VLOOKUP($B812,Insumos!$C:$G,5,FALSE))</f>
        <v>1</v>
      </c>
      <c r="F812" s="55" t="str">
        <f>+IF(ISERROR(VLOOKUP($B812,Insumos!$C:$G,4,FALSE)),"",VLOOKUP($B812,Insumos!$C:$G,4,FALSE))</f>
        <v>CAJA</v>
      </c>
      <c r="G812" s="187">
        <v>1.0</v>
      </c>
      <c r="H812" s="56">
        <f t="shared" si="28"/>
        <v>180</v>
      </c>
    </row>
    <row r="813">
      <c r="A813" s="53">
        <v>13.0</v>
      </c>
      <c r="B813" s="55" t="s">
        <v>314</v>
      </c>
      <c r="C813" s="55" t="str">
        <f>+IF(ISERROR(VLOOKUP($B813,Insumos!$C:$G,3,FALSE)),"",VLOOKUP($B813,Insumos!$C:$G,3,FALSE))</f>
        <v>UNIDAD</v>
      </c>
      <c r="D813" s="56">
        <f>+IF(ISERROR(VLOOKUP($B813,Insumos!$C:$G,2,FALSE)),"",VLOOKUP($B813,Insumos!$C:$G,2,FALSE))</f>
        <v>10.5</v>
      </c>
      <c r="E813" s="57">
        <f>+IF(ISERROR(VLOOKUP($B813,Insumos!$C:$G,5,FALSE)),"",VLOOKUP($B813,Insumos!$C:$G,5,FALSE))</f>
        <v>1</v>
      </c>
      <c r="F813" s="55" t="str">
        <f>+IF(ISERROR(VLOOKUP($B813,Insumos!$C:$G,4,FALSE)),"",VLOOKUP($B813,Insumos!$C:$G,4,FALSE))</f>
        <v>UNIDAD</v>
      </c>
      <c r="G813" s="187">
        <v>1.0</v>
      </c>
      <c r="H813" s="56">
        <f t="shared" si="28"/>
        <v>10.5</v>
      </c>
    </row>
    <row r="814">
      <c r="A814" s="53">
        <v>14.0</v>
      </c>
      <c r="B814" s="55" t="s">
        <v>156</v>
      </c>
      <c r="C814" s="55" t="str">
        <f>+IF(ISERROR(VLOOKUP($B814,Insumos!$C:$G,3,FALSE)),"",VLOOKUP($B814,Insumos!$C:$G,3,FALSE))</f>
        <v>GRAMOS</v>
      </c>
      <c r="D814" s="56">
        <f>+IF(ISERROR(VLOOKUP($B814,Insumos!$C:$G,2,FALSE)),"",VLOOKUP($B814,Insumos!$C:$G,2,FALSE))</f>
        <v>909</v>
      </c>
      <c r="E814" s="57">
        <f>+IF(ISERROR(VLOOKUP($B814,Insumos!$C:$G,5,FALSE)),"",VLOOKUP($B814,Insumos!$C:$G,5,FALSE))</f>
        <v>1000</v>
      </c>
      <c r="F814" s="55" t="str">
        <f>+IF(ISERROR(VLOOKUP($B814,Insumos!$C:$G,4,FALSE)),"",VLOOKUP($B814,Insumos!$C:$G,4,FALSE))</f>
        <v>GRAMOS</v>
      </c>
      <c r="G814" s="187">
        <v>8.0</v>
      </c>
      <c r="H814" s="56">
        <f t="shared" si="28"/>
        <v>7.27</v>
      </c>
    </row>
    <row r="815">
      <c r="A815" s="53">
        <v>15.0</v>
      </c>
      <c r="B815" s="55" t="s">
        <v>313</v>
      </c>
      <c r="C815" s="55" t="str">
        <f>+IF(ISERROR(VLOOKUP($B815,Insumos!$C:$G,3,FALSE)),"",VLOOKUP($B815,Insumos!$C:$G,3,FALSE))</f>
        <v>GRAMOS</v>
      </c>
      <c r="D815" s="56">
        <f>+IF(ISERROR(VLOOKUP($B815,Insumos!$C:$G,2,FALSE)),"",VLOOKUP($B815,Insumos!$C:$G,2,FALSE))</f>
        <v>6750</v>
      </c>
      <c r="E815" s="57">
        <f>+IF(ISERROR(VLOOKUP($B815,Insumos!$C:$G,5,FALSE)),"",VLOOKUP($B815,Insumos!$C:$G,5,FALSE))</f>
        <v>1000</v>
      </c>
      <c r="F815" s="55" t="str">
        <f>+IF(ISERROR(VLOOKUP($B815,Insumos!$C:$G,4,FALSE)),"",VLOOKUP($B815,Insumos!$C:$G,4,FALSE))</f>
        <v>GRAMOS</v>
      </c>
      <c r="G815" s="187">
        <v>8.0</v>
      </c>
      <c r="H815" s="56">
        <f t="shared" si="28"/>
        <v>54</v>
      </c>
    </row>
    <row r="816">
      <c r="A816" s="53">
        <v>16.0</v>
      </c>
      <c r="B816" s="55" t="s">
        <v>311</v>
      </c>
      <c r="C816" s="55" t="str">
        <f>+IF(ISERROR(VLOOKUP($B816,Insumos!$C:$G,3,FALSE)),"",VLOOKUP($B816,Insumos!$C:$G,3,FALSE))</f>
        <v>UNIDAD</v>
      </c>
      <c r="D816" s="56">
        <f>+IF(ISERROR(VLOOKUP($B816,Insumos!$C:$G,2,FALSE)),"",VLOOKUP($B816,Insumos!$C:$G,2,FALSE))</f>
        <v>75.25</v>
      </c>
      <c r="E816" s="57">
        <f>+IF(ISERROR(VLOOKUP($B816,Insumos!$C:$G,5,FALSE)),"",VLOOKUP($B816,Insumos!$C:$G,5,FALSE))</f>
        <v>1</v>
      </c>
      <c r="F816" s="55" t="str">
        <f>+IF(ISERROR(VLOOKUP($B816,Insumos!$C:$G,4,FALSE)),"",VLOOKUP($B816,Insumos!$C:$G,4,FALSE))</f>
        <v>UNIDAD</v>
      </c>
      <c r="G816" s="187">
        <v>1.0</v>
      </c>
      <c r="H816" s="56">
        <f t="shared" si="28"/>
        <v>75.25</v>
      </c>
    </row>
    <row r="817">
      <c r="A817" s="53">
        <v>17.0</v>
      </c>
      <c r="B817" s="55" t="s">
        <v>312</v>
      </c>
      <c r="C817" s="55" t="str">
        <f>+IF(ISERROR(VLOOKUP($B817,Insumos!$C:$G,3,FALSE)),"",VLOOKUP($B817,Insumos!$C:$G,3,FALSE))</f>
        <v>UNIDAD</v>
      </c>
      <c r="D817" s="56">
        <f>+IF(ISERROR(VLOOKUP($B817,Insumos!$C:$G,2,FALSE)),"",VLOOKUP($B817,Insumos!$C:$G,2,FALSE))</f>
        <v>90.25</v>
      </c>
      <c r="E817" s="57">
        <f>+IF(ISERROR(VLOOKUP($B817,Insumos!$C:$G,5,FALSE)),"",VLOOKUP($B817,Insumos!$C:$G,5,FALSE))</f>
        <v>1</v>
      </c>
      <c r="F817" s="55" t="str">
        <f>+IF(ISERROR(VLOOKUP($B817,Insumos!$C:$G,4,FALSE)),"",VLOOKUP($B817,Insumos!$C:$G,4,FALSE))</f>
        <v>UNIDAD</v>
      </c>
      <c r="G817" s="187">
        <v>1.0</v>
      </c>
      <c r="H817" s="56">
        <f t="shared" si="28"/>
        <v>90.25</v>
      </c>
    </row>
    <row r="818">
      <c r="A818" s="53">
        <v>18.0</v>
      </c>
      <c r="B818" s="55" t="s">
        <v>303</v>
      </c>
      <c r="C818" s="55" t="str">
        <f>+IF(ISERROR(VLOOKUP($B818,Insumos!$C:$G,3,FALSE)),"",VLOOKUP($B818,Insumos!$C:$G,3,FALSE))</f>
        <v>UNIDAD</v>
      </c>
      <c r="D818" s="56">
        <f>+IF(ISERROR(VLOOKUP($B818,Insumos!$C:$G,2,FALSE)),"",VLOOKUP($B818,Insumos!$C:$G,2,FALSE))</f>
        <v>10</v>
      </c>
      <c r="E818" s="57">
        <f>+IF(ISERROR(VLOOKUP($B818,Insumos!$C:$G,5,FALSE)),"",VLOOKUP($B818,Insumos!$C:$G,5,FALSE))</f>
        <v>1</v>
      </c>
      <c r="F818" s="55" t="str">
        <f>+IF(ISERROR(VLOOKUP($B818,Insumos!$C:$G,4,FALSE)),"",VLOOKUP($B818,Insumos!$C:$G,4,FALSE))</f>
        <v>UNIDAD</v>
      </c>
      <c r="G818" s="187">
        <v>4.0</v>
      </c>
      <c r="H818" s="56">
        <f t="shared" si="28"/>
        <v>40</v>
      </c>
    </row>
    <row r="819">
      <c r="A819" s="53">
        <v>19.0</v>
      </c>
      <c r="B819" s="55" t="s">
        <v>304</v>
      </c>
      <c r="C819" s="55" t="str">
        <f>+IF(ISERROR(VLOOKUP($B819,Insumos!$C:$G,3,FALSE)),"",VLOOKUP($B819,Insumos!$C:$G,3,FALSE))</f>
        <v>UNIDAD</v>
      </c>
      <c r="D819" s="56">
        <f>+IF(ISERROR(VLOOKUP($B819,Insumos!$C:$G,2,FALSE)),"",VLOOKUP($B819,Insumos!$C:$G,2,FALSE))</f>
        <v>9</v>
      </c>
      <c r="E819" s="57">
        <f>+IF(ISERROR(VLOOKUP($B819,Insumos!$C:$G,5,FALSE)),"",VLOOKUP($B819,Insumos!$C:$G,5,FALSE))</f>
        <v>1</v>
      </c>
      <c r="F819" s="55" t="str">
        <f>+IF(ISERROR(VLOOKUP($B819,Insumos!$C:$G,4,FALSE)),"",VLOOKUP($B819,Insumos!$C:$G,4,FALSE))</f>
        <v>UNIDAD</v>
      </c>
      <c r="G819" s="187">
        <v>4.0</v>
      </c>
      <c r="H819" s="56">
        <f t="shared" si="28"/>
        <v>36</v>
      </c>
    </row>
    <row r="820">
      <c r="A820" s="53">
        <v>20.0</v>
      </c>
      <c r="B820" s="55" t="s">
        <v>305</v>
      </c>
      <c r="C820" s="55" t="str">
        <f>+IF(ISERROR(VLOOKUP($B820,Insumos!$C:$G,3,FALSE)),"",VLOOKUP($B820,Insumos!$C:$G,3,FALSE))</f>
        <v>UNIDAD</v>
      </c>
      <c r="D820" s="56">
        <f>+IF(ISERROR(VLOOKUP($B820,Insumos!$C:$G,2,FALSE)),"",VLOOKUP($B820,Insumos!$C:$G,2,FALSE))</f>
        <v>52</v>
      </c>
      <c r="E820" s="57">
        <f>+IF(ISERROR(VLOOKUP($B820,Insumos!$C:$G,5,FALSE)),"",VLOOKUP($B820,Insumos!$C:$G,5,FALSE))</f>
        <v>1</v>
      </c>
      <c r="F820" s="55" t="str">
        <f>+IF(ISERROR(VLOOKUP($B820,Insumos!$C:$G,4,FALSE)),"",VLOOKUP($B820,Insumos!$C:$G,4,FALSE))</f>
        <v>UNIDAD</v>
      </c>
      <c r="G820" s="141">
        <v>1.0</v>
      </c>
      <c r="H820" s="56">
        <f t="shared" si="28"/>
        <v>52</v>
      </c>
    </row>
    <row r="821">
      <c r="A821" s="53">
        <v>21.0</v>
      </c>
      <c r="B821" s="55" t="s">
        <v>309</v>
      </c>
      <c r="C821" s="55" t="str">
        <f>+IF(ISERROR(VLOOKUP($B821,Insumos!$C:$G,3,FALSE)),"",VLOOKUP($B821,Insumos!$C:$G,3,FALSE))</f>
        <v>UNIDAD</v>
      </c>
      <c r="D821" s="56">
        <f>+IF(ISERROR(VLOOKUP($B821,Insumos!$C:$G,2,FALSE)),"",VLOOKUP($B821,Insumos!$C:$G,2,FALSE))</f>
        <v>23.53</v>
      </c>
      <c r="E821" s="57">
        <f>+IF(ISERROR(VLOOKUP($B821,Insumos!$C:$G,5,FALSE)),"",VLOOKUP($B821,Insumos!$C:$G,5,FALSE))</f>
        <v>1</v>
      </c>
      <c r="F821" s="55" t="str">
        <f>+IF(ISERROR(VLOOKUP($B821,Insumos!$C:$G,4,FALSE)),"",VLOOKUP($B821,Insumos!$C:$G,4,FALSE))</f>
        <v>UNIDAD</v>
      </c>
      <c r="G821" s="141">
        <v>1.0</v>
      </c>
      <c r="H821" s="56">
        <f t="shared" si="28"/>
        <v>23.53</v>
      </c>
    </row>
    <row r="822">
      <c r="A822" s="53">
        <v>22.0</v>
      </c>
      <c r="B822" s="55" t="s">
        <v>310</v>
      </c>
      <c r="C822" s="55" t="str">
        <f>+IF(ISERROR(VLOOKUP($B822,Insumos!$C:$G,3,FALSE)),"",VLOOKUP($B822,Insumos!$C:$G,3,FALSE))</f>
        <v>UNIDAD</v>
      </c>
      <c r="D822" s="56">
        <f>+IF(ISERROR(VLOOKUP($B822,Insumos!$C:$G,2,FALSE)),"",VLOOKUP($B822,Insumos!$C:$G,2,FALSE))</f>
        <v>15.13</v>
      </c>
      <c r="E822" s="57">
        <f>+IF(ISERROR(VLOOKUP($B822,Insumos!$C:$G,5,FALSE)),"",VLOOKUP($B822,Insumos!$C:$G,5,FALSE))</f>
        <v>1</v>
      </c>
      <c r="F822" s="55" t="str">
        <f>+IF(ISERROR(VLOOKUP($B822,Insumos!$C:$G,4,FALSE)),"",VLOOKUP($B822,Insumos!$C:$G,4,FALSE))</f>
        <v>UNIDAD</v>
      </c>
      <c r="G822" s="141">
        <v>1.0</v>
      </c>
      <c r="H822" s="56">
        <f t="shared" si="28"/>
        <v>15.13</v>
      </c>
    </row>
    <row r="823">
      <c r="A823" s="53">
        <v>23.0</v>
      </c>
      <c r="B823" s="55" t="s">
        <v>315</v>
      </c>
      <c r="C823" s="55" t="str">
        <f>+IF(ISERROR(VLOOKUP($B823,Insumos!$C:$G,3,FALSE)),"",VLOOKUP($B823,Insumos!$C:$G,3,FALSE))</f>
        <v>UNIDAD</v>
      </c>
      <c r="D823" s="56">
        <f>+IF(ISERROR(VLOOKUP($B823,Insumos!$C:$G,2,FALSE)),"",VLOOKUP($B823,Insumos!$C:$G,2,FALSE))</f>
        <v>170</v>
      </c>
      <c r="E823" s="57">
        <f>+IF(ISERROR(VLOOKUP($B823,Insumos!$C:$G,5,FALSE)),"",VLOOKUP($B823,Insumos!$C:$G,5,FALSE))</f>
        <v>1</v>
      </c>
      <c r="F823" s="55" t="str">
        <f>+IF(ISERROR(VLOOKUP($B823,Insumos!$C:$G,4,FALSE)),"",VLOOKUP($B823,Insumos!$C:$G,4,FALSE))</f>
        <v>UNIDAD</v>
      </c>
      <c r="G823" s="141">
        <v>1.0</v>
      </c>
      <c r="H823" s="56">
        <f t="shared" si="28"/>
        <v>170</v>
      </c>
    </row>
    <row r="824">
      <c r="A824" s="42"/>
      <c r="B824" s="140"/>
      <c r="C824" s="41"/>
      <c r="D824" s="44"/>
      <c r="E824" s="45"/>
      <c r="F824" s="41"/>
      <c r="G824" s="67" t="s">
        <v>566</v>
      </c>
      <c r="H824" s="68">
        <f>+SUM(H801:H823)</f>
        <v>2255.46</v>
      </c>
    </row>
    <row r="825">
      <c r="A825" s="42"/>
      <c r="B825" s="140"/>
      <c r="C825" s="41"/>
      <c r="D825" s="44"/>
      <c r="E825" s="45"/>
      <c r="F825" s="41"/>
      <c r="G825" s="67" t="s">
        <v>569</v>
      </c>
      <c r="H825" s="142">
        <f>+H824/10</f>
        <v>225.546</v>
      </c>
    </row>
    <row r="826">
      <c r="A826" s="42"/>
      <c r="B826" s="140"/>
      <c r="C826" s="41"/>
      <c r="D826" s="44"/>
      <c r="E826" s="45"/>
      <c r="F826" s="41"/>
      <c r="G826" s="67" t="s">
        <v>570</v>
      </c>
      <c r="H826" s="143">
        <f>(H824+H825)*1.19</f>
        <v>2952.39714</v>
      </c>
    </row>
    <row r="827">
      <c r="A827" s="42"/>
      <c r="B827" s="140"/>
      <c r="C827" s="41"/>
      <c r="D827" s="44"/>
      <c r="E827" s="45"/>
      <c r="F827" s="41"/>
      <c r="G827" s="67" t="s">
        <v>571</v>
      </c>
      <c r="H827" s="144">
        <f>+H826/H828</f>
        <v>0.2421982888</v>
      </c>
    </row>
    <row r="828">
      <c r="A828" s="42"/>
      <c r="B828" s="140"/>
      <c r="C828" s="41"/>
      <c r="D828" s="44"/>
      <c r="E828" s="45"/>
      <c r="F828" s="41"/>
      <c r="G828" s="67" t="s">
        <v>572</v>
      </c>
      <c r="H828" s="154">
        <v>12190.0</v>
      </c>
      <c r="I828" s="232">
        <v>10290.0</v>
      </c>
    </row>
    <row r="832">
      <c r="A832" s="138" t="s">
        <v>562</v>
      </c>
      <c r="B832" s="89" t="s">
        <v>215</v>
      </c>
      <c r="C832" s="34" t="s">
        <v>484</v>
      </c>
      <c r="D832" s="35"/>
      <c r="E832" s="36"/>
      <c r="F832" s="37"/>
      <c r="G832" s="38"/>
      <c r="H832" s="35"/>
    </row>
    <row r="833">
      <c r="A833" s="42"/>
      <c r="B833" s="140"/>
      <c r="C833" s="42"/>
      <c r="D833" s="44"/>
      <c r="E833" s="45"/>
      <c r="F833" s="42"/>
      <c r="G833" s="46"/>
      <c r="H833" s="44"/>
    </row>
    <row r="834">
      <c r="A834" s="48" t="s">
        <v>476</v>
      </c>
      <c r="B834" s="48" t="s">
        <v>477</v>
      </c>
      <c r="C834" s="48" t="s">
        <v>478</v>
      </c>
      <c r="D834" s="49" t="s">
        <v>564</v>
      </c>
      <c r="E834" s="50" t="s">
        <v>10</v>
      </c>
      <c r="F834" s="48" t="s">
        <v>480</v>
      </c>
      <c r="G834" s="51" t="s">
        <v>481</v>
      </c>
      <c r="H834" s="49" t="s">
        <v>565</v>
      </c>
    </row>
    <row r="835">
      <c r="A835" s="53">
        <v>1.0</v>
      </c>
      <c r="B835" s="55" t="s">
        <v>52</v>
      </c>
      <c r="C835" s="55" t="str">
        <f>+IF(ISERROR(VLOOKUP($B835,Insumos!$C:$G,3,FALSE)),"",VLOOKUP($B835,Insumos!$C:$G,3,FALSE))</f>
        <v>UNIDAD</v>
      </c>
      <c r="D835" s="56">
        <f>+IF(ISERROR(VLOOKUP($B835,Insumos!$C:$G,2,FALSE)),"",VLOOKUP($B835,Insumos!$C:$G,2,FALSE))</f>
        <v>5000</v>
      </c>
      <c r="E835" s="57">
        <f>+IF(ISERROR(VLOOKUP($B835,Insumos!$C:$G,5,FALSE)),"",VLOOKUP($B835,Insumos!$C:$G,5,FALSE))</f>
        <v>100</v>
      </c>
      <c r="F835" s="55" t="str">
        <f>+IF(ISERROR(VLOOKUP($B835,Insumos!$C:$G,4,FALSE)),"",VLOOKUP($B835,Insumos!$C:$G,4,FALSE))</f>
        <v>UNIDAD</v>
      </c>
      <c r="G835" s="141">
        <v>1.0</v>
      </c>
      <c r="H835" s="56">
        <f t="shared" ref="H835:H855" si="29">IF(ISERROR(ROUND(+D835/E835*G835,2)),0,ROUND(+D835/E835*G835,2))</f>
        <v>50</v>
      </c>
    </row>
    <row r="836">
      <c r="A836" s="53">
        <v>2.0</v>
      </c>
      <c r="B836" s="55" t="s">
        <v>236</v>
      </c>
      <c r="C836" s="55" t="str">
        <f>+IF(ISERROR(VLOOKUP($B836,Insumos!$C:$G,3,FALSE)),"",VLOOKUP($B836,Insumos!$C:$G,3,FALSE))</f>
        <v>GRAMOS</v>
      </c>
      <c r="D836" s="56">
        <f>+IF(ISERROR(VLOOKUP($B836,Insumos!$C:$G,2,FALSE)),"",VLOOKUP($B836,Insumos!$C:$G,2,FALSE))</f>
        <v>8753.846154</v>
      </c>
      <c r="E836" s="57">
        <f>+IF(ISERROR(VLOOKUP($B836,Insumos!$C:$G,5,FALSE)),"",VLOOKUP($B836,Insumos!$C:$G,5,FALSE))</f>
        <v>1000</v>
      </c>
      <c r="F836" s="55" t="str">
        <f>+IF(ISERROR(VLOOKUP($B836,Insumos!$C:$G,4,FALSE)),"",VLOOKUP($B836,Insumos!$C:$G,4,FALSE))</f>
        <v>GRAMOS</v>
      </c>
      <c r="G836" s="141">
        <v>70.0</v>
      </c>
      <c r="H836" s="56">
        <f t="shared" si="29"/>
        <v>612.77</v>
      </c>
    </row>
    <row r="837">
      <c r="A837" s="53">
        <v>3.0</v>
      </c>
      <c r="B837" s="55" t="s">
        <v>33</v>
      </c>
      <c r="C837" s="55" t="str">
        <f>+IF(ISERROR(VLOOKUP($B837,Insumos!$C:$G,3,FALSE)),"",VLOOKUP($B837,Insumos!$C:$G,3,FALSE))</f>
        <v>GRAMOS</v>
      </c>
      <c r="D837" s="56">
        <f>+IF(ISERROR(VLOOKUP($B837,Insumos!$C:$G,2,FALSE)),"",VLOOKUP($B837,Insumos!$C:$G,2,FALSE))</f>
        <v>6945</v>
      </c>
      <c r="E837" s="57">
        <f>+IF(ISERROR(VLOOKUP($B837,Insumos!$C:$G,5,FALSE)),"",VLOOKUP($B837,Insumos!$C:$G,5,FALSE))</f>
        <v>1360</v>
      </c>
      <c r="F837" s="55" t="str">
        <f>+IF(ISERROR(VLOOKUP($B837,Insumos!$C:$G,4,FALSE)),"",VLOOKUP($B837,Insumos!$C:$G,4,FALSE))</f>
        <v>GRAMOS</v>
      </c>
      <c r="G837" s="141">
        <v>60.0</v>
      </c>
      <c r="H837" s="56">
        <f t="shared" si="29"/>
        <v>306.4</v>
      </c>
    </row>
    <row r="838">
      <c r="A838" s="53">
        <v>4.0</v>
      </c>
      <c r="B838" s="55" t="s">
        <v>232</v>
      </c>
      <c r="C838" s="55" t="str">
        <f>+IF(ISERROR(VLOOKUP($B838,Insumos!$C:$G,3,FALSE)),"",VLOOKUP($B838,Insumos!$C:$G,3,FALSE))</f>
        <v>GRAMOS</v>
      </c>
      <c r="D838" s="56">
        <f>+IF(ISERROR(VLOOKUP($B838,Insumos!$C:$G,2,FALSE)),"",VLOOKUP($B838,Insumos!$C:$G,2,FALSE))</f>
        <v>3529.411765</v>
      </c>
      <c r="E838" s="57">
        <f>+IF(ISERROR(VLOOKUP($B838,Insumos!$C:$G,5,FALSE)),"",VLOOKUP($B838,Insumos!$C:$G,5,FALSE))</f>
        <v>1000</v>
      </c>
      <c r="F838" s="55" t="str">
        <f>+IF(ISERROR(VLOOKUP($B838,Insumos!$C:$G,4,FALSE)),"",VLOOKUP($B838,Insumos!$C:$G,4,FALSE))</f>
        <v>GRAMOS</v>
      </c>
      <c r="G838" s="141">
        <v>45.0</v>
      </c>
      <c r="H838" s="56">
        <f t="shared" si="29"/>
        <v>158.82</v>
      </c>
    </row>
    <row r="839">
      <c r="A839" s="53">
        <v>5.0</v>
      </c>
      <c r="B839" s="55" t="s">
        <v>186</v>
      </c>
      <c r="C839" s="55" t="str">
        <f>+IF(ISERROR(VLOOKUP($B839,Insumos!$C:$G,3,FALSE)),"",VLOOKUP($B839,Insumos!$C:$G,3,FALSE))</f>
        <v>GRAMOS</v>
      </c>
      <c r="D839" s="56">
        <f>+IF(ISERROR(VLOOKUP($B839,Insumos!$C:$G,2,FALSE)),"",VLOOKUP($B839,Insumos!$C:$G,2,FALSE))</f>
        <v>22500</v>
      </c>
      <c r="E839" s="57">
        <f>+IF(ISERROR(VLOOKUP($B839,Insumos!$C:$G,5,FALSE)),"",VLOOKUP($B839,Insumos!$C:$G,5,FALSE))</f>
        <v>1000</v>
      </c>
      <c r="F839" s="55" t="str">
        <f>+IF(ISERROR(VLOOKUP($B839,Insumos!$C:$G,4,FALSE)),"",VLOOKUP($B839,Insumos!$C:$G,4,FALSE))</f>
        <v>GRAMOS</v>
      </c>
      <c r="G839" s="141">
        <v>5.0</v>
      </c>
      <c r="H839" s="56">
        <f t="shared" si="29"/>
        <v>112.5</v>
      </c>
    </row>
    <row r="840">
      <c r="A840" s="53">
        <v>6.0</v>
      </c>
      <c r="B840" s="55" t="s">
        <v>129</v>
      </c>
      <c r="C840" s="55" t="str">
        <f>+IF(ISERROR(VLOOKUP($B840,Insumos!$C:$G,3,FALSE)),"",VLOOKUP($B840,Insumos!$C:$G,3,FALSE))</f>
        <v>GRAMOS</v>
      </c>
      <c r="D840" s="56">
        <f>+IF(ISERROR(VLOOKUP($B840,Insumos!$C:$G,2,FALSE)),"",VLOOKUP($B840,Insumos!$C:$G,2,FALSE))</f>
        <v>13944.82759</v>
      </c>
      <c r="E840" s="57">
        <f>+IF(ISERROR(VLOOKUP($B840,Insumos!$C:$G,5,FALSE)),"",VLOOKUP($B840,Insumos!$C:$G,5,FALSE))</f>
        <v>1000</v>
      </c>
      <c r="F840" s="55" t="str">
        <f>+IF(ISERROR(VLOOKUP($B840,Insumos!$C:$G,4,FALSE)),"",VLOOKUP($B840,Insumos!$C:$G,4,FALSE))</f>
        <v>GRAMOS</v>
      </c>
      <c r="G840" s="141">
        <v>30.0</v>
      </c>
      <c r="H840" s="56">
        <f t="shared" si="29"/>
        <v>418.34</v>
      </c>
    </row>
    <row r="841">
      <c r="A841" s="53">
        <v>7.0</v>
      </c>
      <c r="B841" s="55" t="s">
        <v>124</v>
      </c>
      <c r="C841" s="55" t="str">
        <f>+IF(ISERROR(VLOOKUP($B841,Insumos!$C:$G,3,FALSE)),"",VLOOKUP($B841,Insumos!$C:$G,3,FALSE))</f>
        <v>GRAMOS</v>
      </c>
      <c r="D841" s="56">
        <f>+IF(ISERROR(VLOOKUP($B841,Insumos!$C:$G,2,FALSE)),"",VLOOKUP($B841,Insumos!$C:$G,2,FALSE))</f>
        <v>3529.411765</v>
      </c>
      <c r="E841" s="57">
        <f>+IF(ISERROR(VLOOKUP($B841,Insumos!$C:$G,5,FALSE)),"",VLOOKUP($B841,Insumos!$C:$G,5,FALSE))</f>
        <v>1000</v>
      </c>
      <c r="F841" s="55" t="str">
        <f>+IF(ISERROR(VLOOKUP($B841,Insumos!$C:$G,4,FALSE)),"",VLOOKUP($B841,Insumos!$C:$G,4,FALSE))</f>
        <v>GRAMOS</v>
      </c>
      <c r="G841" s="141">
        <v>25.0</v>
      </c>
      <c r="H841" s="56">
        <f t="shared" si="29"/>
        <v>88.24</v>
      </c>
    </row>
    <row r="842">
      <c r="A842" s="53">
        <v>8.0</v>
      </c>
      <c r="B842" s="55" t="s">
        <v>87</v>
      </c>
      <c r="C842" s="55" t="str">
        <f>+IF(ISERROR(VLOOKUP($B842,Insumos!$C:$G,3,FALSE)),"",VLOOKUP($B842,Insumos!$C:$G,3,FALSE))</f>
        <v>GRAMOS</v>
      </c>
      <c r="D842" s="56">
        <f>+IF(ISERROR(VLOOKUP($B842,Insumos!$C:$G,2,FALSE)),"",VLOOKUP($B842,Insumos!$C:$G,2,FALSE))</f>
        <v>3795</v>
      </c>
      <c r="E842" s="57">
        <f>+IF(ISERROR(VLOOKUP($B842,Insumos!$C:$G,5,FALSE)),"",VLOOKUP($B842,Insumos!$C:$G,5,FALSE))</f>
        <v>500</v>
      </c>
      <c r="F842" s="55" t="str">
        <f>+IF(ISERROR(VLOOKUP($B842,Insumos!$C:$G,4,FALSE)),"",VLOOKUP($B842,Insumos!$C:$G,4,FALSE))</f>
        <v>GRAMOS</v>
      </c>
      <c r="G842" s="141">
        <v>5.0</v>
      </c>
      <c r="H842" s="56">
        <f t="shared" si="29"/>
        <v>37.95</v>
      </c>
    </row>
    <row r="843">
      <c r="A843" s="53">
        <v>9.0</v>
      </c>
      <c r="B843" s="55" t="s">
        <v>324</v>
      </c>
      <c r="C843" s="55" t="str">
        <f>+IF(ISERROR(VLOOKUP($B843,Insumos!$C:$G,3,FALSE)),"",VLOOKUP($B843,Insumos!$C:$G,3,FALSE))</f>
        <v>GRAMOS</v>
      </c>
      <c r="D843" s="56">
        <f>+IF(ISERROR(VLOOKUP($B843,Insumos!$C:$G,2,FALSE)),"",VLOOKUP($B843,Insumos!$C:$G,2,FALSE))</f>
        <v>1134.5</v>
      </c>
      <c r="E843" s="57">
        <f>+IF(ISERROR(VLOOKUP($B843,Insumos!$C:$G,5,FALSE)),"",VLOOKUP($B843,Insumos!$C:$G,5,FALSE))</f>
        <v>1000</v>
      </c>
      <c r="F843" s="55" t="str">
        <f>+IF(ISERROR(VLOOKUP($B843,Insumos!$C:$G,4,FALSE)),"",VLOOKUP($B843,Insumos!$C:$G,4,FALSE))</f>
        <v>GRAMOS</v>
      </c>
      <c r="G843" s="141">
        <v>5.0</v>
      </c>
      <c r="H843" s="56">
        <f t="shared" si="29"/>
        <v>5.67</v>
      </c>
    </row>
    <row r="844">
      <c r="A844" s="53">
        <v>10.0</v>
      </c>
      <c r="B844" s="55" t="s">
        <v>297</v>
      </c>
      <c r="C844" s="55" t="str">
        <f>+IF(ISERROR(VLOOKUP($B844,Insumos!$C:$G,3,FALSE)),"",VLOOKUP($B844,Insumos!$C:$G,3,FALSE))</f>
        <v>CAJA</v>
      </c>
      <c r="D844" s="56">
        <f>+IF(ISERROR(VLOOKUP($B844,Insumos!$C:$G,2,FALSE)),"",VLOOKUP($B844,Insumos!$C:$G,2,FALSE))</f>
        <v>110</v>
      </c>
      <c r="E844" s="57">
        <f>+IF(ISERROR(VLOOKUP($B844,Insumos!$C:$G,5,FALSE)),"",VLOOKUP($B844,Insumos!$C:$G,5,FALSE))</f>
        <v>1</v>
      </c>
      <c r="F844" s="55" t="str">
        <f>+IF(ISERROR(VLOOKUP($B844,Insumos!$C:$G,4,FALSE)),"",VLOOKUP($B844,Insumos!$C:$G,4,FALSE))</f>
        <v>CAJA</v>
      </c>
      <c r="G844" s="141">
        <v>1.0</v>
      </c>
      <c r="H844" s="56">
        <f t="shared" si="29"/>
        <v>110</v>
      </c>
    </row>
    <row r="845">
      <c r="A845" s="53">
        <v>11.0</v>
      </c>
      <c r="B845" s="55" t="s">
        <v>314</v>
      </c>
      <c r="C845" s="55" t="str">
        <f>+IF(ISERROR(VLOOKUP($B845,Insumos!$C:$G,3,FALSE)),"",VLOOKUP($B845,Insumos!$C:$G,3,FALSE))</f>
        <v>UNIDAD</v>
      </c>
      <c r="D845" s="56">
        <f>+IF(ISERROR(VLOOKUP($B845,Insumos!$C:$G,2,FALSE)),"",VLOOKUP($B845,Insumos!$C:$G,2,FALSE))</f>
        <v>10.5</v>
      </c>
      <c r="E845" s="57">
        <f>+IF(ISERROR(VLOOKUP($B845,Insumos!$C:$G,5,FALSE)),"",VLOOKUP($B845,Insumos!$C:$G,5,FALSE))</f>
        <v>1</v>
      </c>
      <c r="F845" s="55" t="str">
        <f>+IF(ISERROR(VLOOKUP($B845,Insumos!$C:$G,4,FALSE)),"",VLOOKUP($B845,Insumos!$C:$G,4,FALSE))</f>
        <v>UNIDAD</v>
      </c>
      <c r="G845" s="141">
        <v>1.0</v>
      </c>
      <c r="H845" s="56">
        <f t="shared" si="29"/>
        <v>10.5</v>
      </c>
    </row>
    <row r="846">
      <c r="A846" s="53">
        <v>12.0</v>
      </c>
      <c r="B846" s="55" t="s">
        <v>156</v>
      </c>
      <c r="C846" s="55" t="str">
        <f>+IF(ISERROR(VLOOKUP($B846,Insumos!$C:$G,3,FALSE)),"",VLOOKUP($B846,Insumos!$C:$G,3,FALSE))</f>
        <v>GRAMOS</v>
      </c>
      <c r="D846" s="56">
        <f>+IF(ISERROR(VLOOKUP($B846,Insumos!$C:$G,2,FALSE)),"",VLOOKUP($B846,Insumos!$C:$G,2,FALSE))</f>
        <v>909</v>
      </c>
      <c r="E846" s="57">
        <f>+IF(ISERROR(VLOOKUP($B846,Insumos!$C:$G,5,FALSE)),"",VLOOKUP($B846,Insumos!$C:$G,5,FALSE))</f>
        <v>1000</v>
      </c>
      <c r="F846" s="55" t="str">
        <f>+IF(ISERROR(VLOOKUP($B846,Insumos!$C:$G,4,FALSE)),"",VLOOKUP($B846,Insumos!$C:$G,4,FALSE))</f>
        <v>GRAMOS</v>
      </c>
      <c r="G846" s="141">
        <v>8.0</v>
      </c>
      <c r="H846" s="56">
        <f t="shared" si="29"/>
        <v>7.27</v>
      </c>
    </row>
    <row r="847">
      <c r="A847" s="53">
        <v>13.0</v>
      </c>
      <c r="B847" s="55" t="s">
        <v>313</v>
      </c>
      <c r="C847" s="55" t="str">
        <f>+IF(ISERROR(VLOOKUP($B847,Insumos!$C:$G,3,FALSE)),"",VLOOKUP($B847,Insumos!$C:$G,3,FALSE))</f>
        <v>GRAMOS</v>
      </c>
      <c r="D847" s="56">
        <f>+IF(ISERROR(VLOOKUP($B847,Insumos!$C:$G,2,FALSE)),"",VLOOKUP($B847,Insumos!$C:$G,2,FALSE))</f>
        <v>6750</v>
      </c>
      <c r="E847" s="57">
        <f>+IF(ISERROR(VLOOKUP($B847,Insumos!$C:$G,5,FALSE)),"",VLOOKUP($B847,Insumos!$C:$G,5,FALSE))</f>
        <v>1000</v>
      </c>
      <c r="F847" s="55" t="str">
        <f>+IF(ISERROR(VLOOKUP($B847,Insumos!$C:$G,4,FALSE)),"",VLOOKUP($B847,Insumos!$C:$G,4,FALSE))</f>
        <v>GRAMOS</v>
      </c>
      <c r="G847" s="141">
        <v>8.0</v>
      </c>
      <c r="H847" s="56">
        <f t="shared" si="29"/>
        <v>54</v>
      </c>
    </row>
    <row r="848">
      <c r="A848" s="53">
        <v>14.0</v>
      </c>
      <c r="B848" s="55" t="s">
        <v>311</v>
      </c>
      <c r="C848" s="55" t="str">
        <f>+IF(ISERROR(VLOOKUP($B848,Insumos!$C:$G,3,FALSE)),"",VLOOKUP($B848,Insumos!$C:$G,3,FALSE))</f>
        <v>UNIDAD</v>
      </c>
      <c r="D848" s="56">
        <f>+IF(ISERROR(VLOOKUP($B848,Insumos!$C:$G,2,FALSE)),"",VLOOKUP($B848,Insumos!$C:$G,2,FALSE))</f>
        <v>75.25</v>
      </c>
      <c r="E848" s="57">
        <f>+IF(ISERROR(VLOOKUP($B848,Insumos!$C:$G,5,FALSE)),"",VLOOKUP($B848,Insumos!$C:$G,5,FALSE))</f>
        <v>1</v>
      </c>
      <c r="F848" s="55" t="str">
        <f>+IF(ISERROR(VLOOKUP($B848,Insumos!$C:$G,4,FALSE)),"",VLOOKUP($B848,Insumos!$C:$G,4,FALSE))</f>
        <v>UNIDAD</v>
      </c>
      <c r="G848" s="141">
        <v>1.0</v>
      </c>
      <c r="H848" s="56">
        <f t="shared" si="29"/>
        <v>75.25</v>
      </c>
    </row>
    <row r="849">
      <c r="A849" s="53">
        <v>15.0</v>
      </c>
      <c r="B849" s="55" t="s">
        <v>312</v>
      </c>
      <c r="C849" s="55" t="str">
        <f>+IF(ISERROR(VLOOKUP($B849,Insumos!$C:$G,3,FALSE)),"",VLOOKUP($B849,Insumos!$C:$G,3,FALSE))</f>
        <v>UNIDAD</v>
      </c>
      <c r="D849" s="56">
        <f>+IF(ISERROR(VLOOKUP($B849,Insumos!$C:$G,2,FALSE)),"",VLOOKUP($B849,Insumos!$C:$G,2,FALSE))</f>
        <v>90.25</v>
      </c>
      <c r="E849" s="57">
        <f>+IF(ISERROR(VLOOKUP($B849,Insumos!$C:$G,5,FALSE)),"",VLOOKUP($B849,Insumos!$C:$G,5,FALSE))</f>
        <v>1</v>
      </c>
      <c r="F849" s="55" t="str">
        <f>+IF(ISERROR(VLOOKUP($B849,Insumos!$C:$G,4,FALSE)),"",VLOOKUP($B849,Insumos!$C:$G,4,FALSE))</f>
        <v>UNIDAD</v>
      </c>
      <c r="G849" s="141">
        <v>1.0</v>
      </c>
      <c r="H849" s="56">
        <f t="shared" si="29"/>
        <v>90.25</v>
      </c>
    </row>
    <row r="850">
      <c r="A850" s="53">
        <v>16.0</v>
      </c>
      <c r="B850" s="55" t="s">
        <v>303</v>
      </c>
      <c r="C850" s="55" t="str">
        <f>+IF(ISERROR(VLOOKUP($B850,Insumos!$C:$G,3,FALSE)),"",VLOOKUP($B850,Insumos!$C:$G,3,FALSE))</f>
        <v>UNIDAD</v>
      </c>
      <c r="D850" s="56">
        <f>+IF(ISERROR(VLOOKUP($B850,Insumos!$C:$G,2,FALSE)),"",VLOOKUP($B850,Insumos!$C:$G,2,FALSE))</f>
        <v>10</v>
      </c>
      <c r="E850" s="57">
        <f>+IF(ISERROR(VLOOKUP($B850,Insumos!$C:$G,5,FALSE)),"",VLOOKUP($B850,Insumos!$C:$G,5,FALSE))</f>
        <v>1</v>
      </c>
      <c r="F850" s="55" t="str">
        <f>+IF(ISERROR(VLOOKUP($B850,Insumos!$C:$G,4,FALSE)),"",VLOOKUP($B850,Insumos!$C:$G,4,FALSE))</f>
        <v>UNIDAD</v>
      </c>
      <c r="G850" s="141">
        <v>2.0</v>
      </c>
      <c r="H850" s="56">
        <f t="shared" si="29"/>
        <v>20</v>
      </c>
    </row>
    <row r="851">
      <c r="A851" s="53">
        <v>17.0</v>
      </c>
      <c r="B851" s="55" t="s">
        <v>304</v>
      </c>
      <c r="C851" s="55" t="str">
        <f>+IF(ISERROR(VLOOKUP($B851,Insumos!$C:$G,3,FALSE)),"",VLOOKUP($B851,Insumos!$C:$G,3,FALSE))</f>
        <v>UNIDAD</v>
      </c>
      <c r="D851" s="56">
        <f>+IF(ISERROR(VLOOKUP($B851,Insumos!$C:$G,2,FALSE)),"",VLOOKUP($B851,Insumos!$C:$G,2,FALSE))</f>
        <v>9</v>
      </c>
      <c r="E851" s="57">
        <f>+IF(ISERROR(VLOOKUP($B851,Insumos!$C:$G,5,FALSE)),"",VLOOKUP($B851,Insumos!$C:$G,5,FALSE))</f>
        <v>1</v>
      </c>
      <c r="F851" s="55" t="str">
        <f>+IF(ISERROR(VLOOKUP($B851,Insumos!$C:$G,4,FALSE)),"",VLOOKUP($B851,Insumos!$C:$G,4,FALSE))</f>
        <v>UNIDAD</v>
      </c>
      <c r="G851" s="141">
        <v>2.0</v>
      </c>
      <c r="H851" s="56">
        <f t="shared" si="29"/>
        <v>18</v>
      </c>
    </row>
    <row r="852">
      <c r="A852" s="53">
        <v>18.0</v>
      </c>
      <c r="B852" s="55" t="s">
        <v>315</v>
      </c>
      <c r="C852" s="55" t="str">
        <f>+IF(ISERROR(VLOOKUP($B852,Insumos!$C:$G,3,FALSE)),"",VLOOKUP($B852,Insumos!$C:$G,3,FALSE))</f>
        <v>UNIDAD</v>
      </c>
      <c r="D852" s="56">
        <f>+IF(ISERROR(VLOOKUP($B852,Insumos!$C:$G,2,FALSE)),"",VLOOKUP($B852,Insumos!$C:$G,2,FALSE))</f>
        <v>170</v>
      </c>
      <c r="E852" s="57">
        <f>+IF(ISERROR(VLOOKUP($B852,Insumos!$C:$G,5,FALSE)),"",VLOOKUP($B852,Insumos!$C:$G,5,FALSE))</f>
        <v>1</v>
      </c>
      <c r="F852" s="55" t="str">
        <f>+IF(ISERROR(VLOOKUP($B852,Insumos!$C:$G,4,FALSE)),"",VLOOKUP($B852,Insumos!$C:$G,4,FALSE))</f>
        <v>UNIDAD</v>
      </c>
      <c r="G852" s="141">
        <v>1.0</v>
      </c>
      <c r="H852" s="56">
        <f t="shared" si="29"/>
        <v>170</v>
      </c>
    </row>
    <row r="853">
      <c r="A853" s="53">
        <v>19.0</v>
      </c>
      <c r="B853" s="55"/>
      <c r="C853" s="55" t="str">
        <f>+IF(ISERROR(VLOOKUP($B853,Insumos!$C:$G,3,FALSE)),"",VLOOKUP($B853,Insumos!$C:$G,3,FALSE))</f>
        <v/>
      </c>
      <c r="D853" s="56" t="str">
        <f>+IF(ISERROR(VLOOKUP($B853,Insumos!$C:$G,2,FALSE)),"",VLOOKUP($B853,Insumos!$C:$G,2,FALSE))</f>
        <v/>
      </c>
      <c r="E853" s="57" t="str">
        <f>+IF(ISERROR(VLOOKUP($B853,Insumos!$C:$G,5,FALSE)),"",VLOOKUP($B853,Insumos!$C:$G,5,FALSE))</f>
        <v/>
      </c>
      <c r="F853" s="55" t="str">
        <f>+IF(ISERROR(VLOOKUP($B853,Insumos!$C:$G,4,FALSE)),"",VLOOKUP($B853,Insumos!$C:$G,4,FALSE))</f>
        <v/>
      </c>
      <c r="G853" s="170"/>
      <c r="H853" s="56">
        <f t="shared" si="29"/>
        <v>0</v>
      </c>
    </row>
    <row r="854">
      <c r="A854" s="53">
        <v>20.0</v>
      </c>
      <c r="B854" s="55"/>
      <c r="C854" s="55" t="str">
        <f>+IF(ISERROR(VLOOKUP($B854,Insumos!$C:$G,3,FALSE)),"",VLOOKUP($B854,Insumos!$C:$G,3,FALSE))</f>
        <v/>
      </c>
      <c r="D854" s="56" t="str">
        <f>+IF(ISERROR(VLOOKUP($B854,Insumos!$C:$G,2,FALSE)),"",VLOOKUP($B854,Insumos!$C:$G,2,FALSE))</f>
        <v/>
      </c>
      <c r="E854" s="57" t="str">
        <f>+IF(ISERROR(VLOOKUP($B854,Insumos!$C:$G,5,FALSE)),"",VLOOKUP($B854,Insumos!$C:$G,5,FALSE))</f>
        <v/>
      </c>
      <c r="F854" s="55" t="str">
        <f>+IF(ISERROR(VLOOKUP($B854,Insumos!$C:$G,4,FALSE)),"",VLOOKUP($B854,Insumos!$C:$G,4,FALSE))</f>
        <v/>
      </c>
      <c r="G854" s="171"/>
      <c r="H854" s="56">
        <f t="shared" si="29"/>
        <v>0</v>
      </c>
    </row>
    <row r="855">
      <c r="A855" s="53">
        <v>21.0</v>
      </c>
      <c r="B855" s="55"/>
      <c r="C855" s="55" t="str">
        <f>+IF(ISERROR(VLOOKUP($B855,Insumos!$C:$G,3,FALSE)),"",VLOOKUP($B855,Insumos!$C:$G,3,FALSE))</f>
        <v/>
      </c>
      <c r="D855" s="56" t="str">
        <f>+IF(ISERROR(VLOOKUP($B855,Insumos!$C:$G,2,FALSE)),"",VLOOKUP($B855,Insumos!$C:$G,2,FALSE))</f>
        <v/>
      </c>
      <c r="E855" s="57" t="str">
        <f>+IF(ISERROR(VLOOKUP($B855,Insumos!$C:$G,5,FALSE)),"",VLOOKUP($B855,Insumos!$C:$G,5,FALSE))</f>
        <v/>
      </c>
      <c r="F855" s="55" t="str">
        <f>+IF(ISERROR(VLOOKUP($B855,Insumos!$C:$G,4,FALSE)),"",VLOOKUP($B855,Insumos!$C:$G,4,FALSE))</f>
        <v/>
      </c>
      <c r="G855" s="170"/>
      <c r="H855" s="56">
        <f t="shared" si="29"/>
        <v>0</v>
      </c>
    </row>
    <row r="856">
      <c r="A856" s="42"/>
      <c r="B856" s="140"/>
      <c r="C856" s="41"/>
      <c r="D856" s="44"/>
      <c r="E856" s="45"/>
      <c r="F856" s="41"/>
      <c r="G856" s="67" t="s">
        <v>566</v>
      </c>
      <c r="H856" s="68">
        <f>+SUM(H835:H855)</f>
        <v>2345.96</v>
      </c>
    </row>
    <row r="857">
      <c r="A857" s="42"/>
      <c r="B857" s="140"/>
      <c r="C857" s="41"/>
      <c r="D857" s="44"/>
      <c r="E857" s="45"/>
      <c r="F857" s="41"/>
      <c r="G857" s="67" t="s">
        <v>569</v>
      </c>
      <c r="H857" s="142">
        <f>+H856/10</f>
        <v>234.596</v>
      </c>
    </row>
    <row r="858">
      <c r="A858" s="42"/>
      <c r="B858" s="140"/>
      <c r="C858" s="41"/>
      <c r="D858" s="44"/>
      <c r="E858" s="45"/>
      <c r="F858" s="41"/>
      <c r="G858" s="67" t="s">
        <v>570</v>
      </c>
      <c r="H858" s="143">
        <f>(H856+H857)*1.19</f>
        <v>3070.86164</v>
      </c>
    </row>
    <row r="859">
      <c r="A859" s="42"/>
      <c r="B859" s="140"/>
      <c r="C859" s="41"/>
      <c r="D859" s="44"/>
      <c r="E859" s="45"/>
      <c r="F859" s="41"/>
      <c r="G859" s="67" t="s">
        <v>571</v>
      </c>
      <c r="H859" s="144">
        <f>+H858/H860</f>
        <v>0.2794232611</v>
      </c>
    </row>
    <row r="860">
      <c r="A860" s="42"/>
      <c r="B860" s="140"/>
      <c r="C860" s="41"/>
      <c r="D860" s="44"/>
      <c r="E860" s="45"/>
      <c r="F860" s="41"/>
      <c r="G860" s="67" t="s">
        <v>572</v>
      </c>
      <c r="H860" s="154">
        <v>10990.0</v>
      </c>
      <c r="I860" s="562">
        <v>9990.0</v>
      </c>
    </row>
    <row r="863">
      <c r="A863" s="138" t="s">
        <v>562</v>
      </c>
      <c r="B863" s="89" t="s">
        <v>213</v>
      </c>
      <c r="C863" s="34" t="s">
        <v>484</v>
      </c>
      <c r="D863" s="35"/>
      <c r="E863" s="36"/>
      <c r="F863" s="37"/>
      <c r="G863" s="38"/>
      <c r="H863" s="35"/>
    </row>
    <row r="864">
      <c r="A864" s="42"/>
      <c r="B864" s="140"/>
      <c r="C864" s="42"/>
      <c r="D864" s="44"/>
      <c r="E864" s="45"/>
      <c r="F864" s="42"/>
      <c r="G864" s="46"/>
      <c r="H864" s="44"/>
    </row>
    <row r="865">
      <c r="A865" s="48" t="s">
        <v>476</v>
      </c>
      <c r="B865" s="48" t="s">
        <v>477</v>
      </c>
      <c r="C865" s="48" t="s">
        <v>478</v>
      </c>
      <c r="D865" s="49" t="s">
        <v>564</v>
      </c>
      <c r="E865" s="50" t="s">
        <v>10</v>
      </c>
      <c r="F865" s="48" t="s">
        <v>480</v>
      </c>
      <c r="G865" s="51" t="s">
        <v>481</v>
      </c>
      <c r="H865" s="49" t="s">
        <v>565</v>
      </c>
    </row>
    <row r="866">
      <c r="A866" s="53">
        <v>1.0</v>
      </c>
      <c r="B866" s="55" t="s">
        <v>69</v>
      </c>
      <c r="C866" s="55" t="str">
        <f>+IF(ISERROR(VLOOKUP($B866,Insumos!$C:$G,3,FALSE)),"",VLOOKUP($B866,Insumos!$C:$G,3,FALSE))</f>
        <v>GRAMOS</v>
      </c>
      <c r="D866" s="56">
        <f>+IF(ISERROR(VLOOKUP($B866,Insumos!$C:$G,2,FALSE)),"",VLOOKUP($B866,Insumos!$C:$G,2,FALSE))</f>
        <v>2777.79</v>
      </c>
      <c r="E866" s="57">
        <f>+IF(ISERROR(VLOOKUP($B866,Insumos!$C:$G,5,FALSE)),"",VLOOKUP($B866,Insumos!$C:$G,5,FALSE))</f>
        <v>5700</v>
      </c>
      <c r="F866" s="55" t="str">
        <f>+IF(ISERROR(VLOOKUP($B866,Insumos!$C:$G,4,FALSE)),"",VLOOKUP($B866,Insumos!$C:$G,4,FALSE))</f>
        <v>GRAMOS</v>
      </c>
      <c r="G866" s="176">
        <v>110.0</v>
      </c>
      <c r="H866" s="56">
        <f t="shared" ref="H866:H884" si="30">IF(ISERROR(ROUND(+D866/E866*G866,2)),0,ROUND(+D866/E866*G866,2))</f>
        <v>53.61</v>
      </c>
    </row>
    <row r="867">
      <c r="A867" s="53">
        <v>2.0</v>
      </c>
      <c r="B867" s="55" t="s">
        <v>52</v>
      </c>
      <c r="C867" s="55" t="str">
        <f>+IF(ISERROR(VLOOKUP($B867,Insumos!$C:$G,3,FALSE)),"",VLOOKUP($B867,Insumos!$C:$G,3,FALSE))</f>
        <v>UNIDAD</v>
      </c>
      <c r="D867" s="56">
        <f>+IF(ISERROR(VLOOKUP($B867,Insumos!$C:$G,2,FALSE)),"",VLOOKUP($B867,Insumos!$C:$G,2,FALSE))</f>
        <v>5000</v>
      </c>
      <c r="E867" s="57">
        <f>+IF(ISERROR(VLOOKUP($B867,Insumos!$C:$G,5,FALSE)),"",VLOOKUP($B867,Insumos!$C:$G,5,FALSE))</f>
        <v>100</v>
      </c>
      <c r="F867" s="55" t="str">
        <f>+IF(ISERROR(VLOOKUP($B867,Insumos!$C:$G,4,FALSE)),"",VLOOKUP($B867,Insumos!$C:$G,4,FALSE))</f>
        <v>UNIDAD</v>
      </c>
      <c r="G867" s="176">
        <v>0.5</v>
      </c>
      <c r="H867" s="56">
        <f t="shared" si="30"/>
        <v>25</v>
      </c>
    </row>
    <row r="868">
      <c r="A868" s="53">
        <v>3.0</v>
      </c>
      <c r="B868" s="55" t="s">
        <v>236</v>
      </c>
      <c r="C868" s="55" t="str">
        <f>+IF(ISERROR(VLOOKUP($B868,Insumos!$C:$G,3,FALSE)),"",VLOOKUP($B868,Insumos!$C:$G,3,FALSE))</f>
        <v>GRAMOS</v>
      </c>
      <c r="D868" s="56">
        <f>+IF(ISERROR(VLOOKUP($B868,Insumos!$C:$G,2,FALSE)),"",VLOOKUP($B868,Insumos!$C:$G,2,FALSE))</f>
        <v>8753.846154</v>
      </c>
      <c r="E868" s="57">
        <f>+IF(ISERROR(VLOOKUP($B868,Insumos!$C:$G,5,FALSE)),"",VLOOKUP($B868,Insumos!$C:$G,5,FALSE))</f>
        <v>1000</v>
      </c>
      <c r="F868" s="55" t="str">
        <f>+IF(ISERROR(VLOOKUP($B868,Insumos!$C:$G,4,FALSE)),"",VLOOKUP($B868,Insumos!$C:$G,4,FALSE))</f>
        <v>GRAMOS</v>
      </c>
      <c r="G868" s="176">
        <v>40.0</v>
      </c>
      <c r="H868" s="56">
        <f t="shared" si="30"/>
        <v>350.15</v>
      </c>
    </row>
    <row r="869">
      <c r="A869" s="53">
        <v>4.0</v>
      </c>
      <c r="B869" s="55" t="s">
        <v>33</v>
      </c>
      <c r="C869" s="55" t="str">
        <f>+IF(ISERROR(VLOOKUP($B869,Insumos!$C:$G,3,FALSE)),"",VLOOKUP($B869,Insumos!$C:$G,3,FALSE))</f>
        <v>GRAMOS</v>
      </c>
      <c r="D869" s="56">
        <f>+IF(ISERROR(VLOOKUP($B869,Insumos!$C:$G,2,FALSE)),"",VLOOKUP($B869,Insumos!$C:$G,2,FALSE))</f>
        <v>6945</v>
      </c>
      <c r="E869" s="57">
        <f>+IF(ISERROR(VLOOKUP($B869,Insumos!$C:$G,5,FALSE)),"",VLOOKUP($B869,Insumos!$C:$G,5,FALSE))</f>
        <v>1360</v>
      </c>
      <c r="F869" s="55" t="str">
        <f>+IF(ISERROR(VLOOKUP($B869,Insumos!$C:$G,4,FALSE)),"",VLOOKUP($B869,Insumos!$C:$G,4,FALSE))</f>
        <v>GRAMOS</v>
      </c>
      <c r="G869" s="176">
        <v>35.0</v>
      </c>
      <c r="H869" s="56">
        <f t="shared" si="30"/>
        <v>178.73</v>
      </c>
    </row>
    <row r="870">
      <c r="A870" s="172">
        <v>5.0</v>
      </c>
      <c r="B870" s="55" t="s">
        <v>91</v>
      </c>
      <c r="C870" s="173" t="str">
        <f>+IF(ISERROR(VLOOKUP($B870,Insumos!$C:$G,3,FALSE)),"",VLOOKUP($B870,Insumos!$C:$G,3,FALSE))</f>
        <v>PORCION</v>
      </c>
      <c r="D870" s="56">
        <f>+IF(ISERROR(VLOOKUP($B870,Insumos!$C:$G,2,FALSE)),"",VLOOKUP($B870,Insumos!$C:$G,2,FALSE))</f>
        <v>928.27</v>
      </c>
      <c r="E870" s="57">
        <f>+IF(ISERROR(VLOOKUP($B870,Insumos!$C:$G,5,FALSE)),"",VLOOKUP($B870,Insumos!$C:$G,5,FALSE))</f>
        <v>1</v>
      </c>
      <c r="F870" s="55" t="str">
        <f>+IF(ISERROR(VLOOKUP($B870,Insumos!$C:$G,4,FALSE)),"",VLOOKUP($B870,Insumos!$C:$G,4,FALSE))</f>
        <v>PORCION</v>
      </c>
      <c r="G870" s="176">
        <v>1.0</v>
      </c>
      <c r="H870" s="56">
        <f t="shared" si="30"/>
        <v>928.27</v>
      </c>
    </row>
    <row r="871">
      <c r="A871" s="172">
        <v>6.0</v>
      </c>
      <c r="B871" s="55" t="s">
        <v>56</v>
      </c>
      <c r="C871" s="173" t="str">
        <f>+IF(ISERROR(VLOOKUP($B871,Insumos!$C:$G,3,FALSE)),"",VLOOKUP($B871,Insumos!$C:$G,3,FALSE))</f>
        <v>GRAMOS</v>
      </c>
      <c r="D871" s="56">
        <f>+IF(ISERROR(VLOOKUP($B871,Insumos!$C:$G,2,FALSE)),"",VLOOKUP($B871,Insumos!$C:$G,2,FALSE))</f>
        <v>1690</v>
      </c>
      <c r="E871" s="57">
        <f>+IF(ISERROR(VLOOKUP($B871,Insumos!$C:$G,5,FALSE)),"",VLOOKUP($B871,Insumos!$C:$G,5,FALSE))</f>
        <v>1000</v>
      </c>
      <c r="F871" s="55" t="str">
        <f>+IF(ISERROR(VLOOKUP($B871,Insumos!$C:$G,4,FALSE)),"",VLOOKUP($B871,Insumos!$C:$G,4,FALSE))</f>
        <v>GRAMOS</v>
      </c>
      <c r="G871" s="176">
        <v>10.0</v>
      </c>
      <c r="H871" s="56">
        <f t="shared" si="30"/>
        <v>16.9</v>
      </c>
    </row>
    <row r="872">
      <c r="A872" s="53">
        <v>7.0</v>
      </c>
      <c r="B872" s="55" t="s">
        <v>145</v>
      </c>
      <c r="C872" s="55" t="str">
        <f>+IF(ISERROR(VLOOKUP($B872,Insumos!$C:$G,3,FALSE)),"",VLOOKUP($B872,Insumos!$C:$G,3,FALSE))</f>
        <v>MILILITROS</v>
      </c>
      <c r="D872" s="56">
        <f>+IF(ISERROR(VLOOKUP($B872,Insumos!$C:$G,2,FALSE)),"",VLOOKUP($B872,Insumos!$C:$G,2,FALSE))</f>
        <v>3327.52</v>
      </c>
      <c r="E872" s="57">
        <f>+IF(ISERROR(VLOOKUP($B872,Insumos!$C:$G,5,FALSE)),"",VLOOKUP($B872,Insumos!$C:$G,5,FALSE))</f>
        <v>798</v>
      </c>
      <c r="F872" s="55" t="str">
        <f>+IF(ISERROR(VLOOKUP($B872,Insumos!$C:$G,4,FALSE)),"",VLOOKUP($B872,Insumos!$C:$G,4,FALSE))</f>
        <v>MILILITROS</v>
      </c>
      <c r="G872" s="176">
        <v>30.0</v>
      </c>
      <c r="H872" s="56">
        <f t="shared" si="30"/>
        <v>125.09</v>
      </c>
    </row>
    <row r="873">
      <c r="A873" s="53">
        <v>8.0</v>
      </c>
      <c r="B873" s="55" t="s">
        <v>124</v>
      </c>
      <c r="C873" s="55" t="str">
        <f>+IF(ISERROR(VLOOKUP($B873,Insumos!$C:$G,3,FALSE)),"",VLOOKUP($B873,Insumos!$C:$G,3,FALSE))</f>
        <v>GRAMOS</v>
      </c>
      <c r="D873" s="56">
        <f>+IF(ISERROR(VLOOKUP($B873,Insumos!$C:$G,2,FALSE)),"",VLOOKUP($B873,Insumos!$C:$G,2,FALSE))</f>
        <v>3529.411765</v>
      </c>
      <c r="E873" s="57">
        <f>+IF(ISERROR(VLOOKUP($B873,Insumos!$C:$G,5,FALSE)),"",VLOOKUP($B873,Insumos!$C:$G,5,FALSE))</f>
        <v>1000</v>
      </c>
      <c r="F873" s="55" t="str">
        <f>+IF(ISERROR(VLOOKUP($B873,Insumos!$C:$G,4,FALSE)),"",VLOOKUP($B873,Insumos!$C:$G,4,FALSE))</f>
        <v>GRAMOS</v>
      </c>
      <c r="G873" s="176">
        <v>50.0</v>
      </c>
      <c r="H873" s="56">
        <f t="shared" si="30"/>
        <v>176.47</v>
      </c>
    </row>
    <row r="874">
      <c r="A874" s="53">
        <v>9.0</v>
      </c>
      <c r="B874" s="55" t="s">
        <v>324</v>
      </c>
      <c r="C874" s="55" t="str">
        <f>+IF(ISERROR(VLOOKUP($B874,Insumos!$C:$G,3,FALSE)),"",VLOOKUP($B874,Insumos!$C:$G,3,FALSE))</f>
        <v>GRAMOS</v>
      </c>
      <c r="D874" s="56">
        <f>+IF(ISERROR(VLOOKUP($B874,Insumos!$C:$G,2,FALSE)),"",VLOOKUP($B874,Insumos!$C:$G,2,FALSE))</f>
        <v>1134.5</v>
      </c>
      <c r="E874" s="57">
        <f>+IF(ISERROR(VLOOKUP($B874,Insumos!$C:$G,5,FALSE)),"",VLOOKUP($B874,Insumos!$C:$G,5,FALSE))</f>
        <v>1000</v>
      </c>
      <c r="F874" s="55" t="str">
        <f>+IF(ISERROR(VLOOKUP($B874,Insumos!$C:$G,4,FALSE)),"",VLOOKUP($B874,Insumos!$C:$G,4,FALSE))</f>
        <v>GRAMOS</v>
      </c>
      <c r="G874" s="176">
        <v>5.0</v>
      </c>
      <c r="H874" s="56">
        <f t="shared" si="30"/>
        <v>5.67</v>
      </c>
    </row>
    <row r="875">
      <c r="A875" s="53">
        <v>10.0</v>
      </c>
      <c r="B875" s="55" t="s">
        <v>87</v>
      </c>
      <c r="C875" s="55" t="str">
        <f>+IF(ISERROR(VLOOKUP($B875,Insumos!$C:$G,3,FALSE)),"",VLOOKUP($B875,Insumos!$C:$G,3,FALSE))</f>
        <v>GRAMOS</v>
      </c>
      <c r="D875" s="56">
        <f>+IF(ISERROR(VLOOKUP($B875,Insumos!$C:$G,2,FALSE)),"",VLOOKUP($B875,Insumos!$C:$G,2,FALSE))</f>
        <v>3795</v>
      </c>
      <c r="E875" s="57">
        <f>+IF(ISERROR(VLOOKUP($B875,Insumos!$C:$G,5,FALSE)),"",VLOOKUP($B875,Insumos!$C:$G,5,FALSE))</f>
        <v>500</v>
      </c>
      <c r="F875" s="55" t="str">
        <f>+IF(ISERROR(VLOOKUP($B875,Insumos!$C:$G,4,FALSE)),"",VLOOKUP($B875,Insumos!$C:$G,4,FALSE))</f>
        <v>GRAMOS</v>
      </c>
      <c r="G875" s="176">
        <v>5.0</v>
      </c>
      <c r="H875" s="56">
        <f t="shared" si="30"/>
        <v>37.95</v>
      </c>
    </row>
    <row r="876">
      <c r="A876" s="53">
        <v>11.0</v>
      </c>
      <c r="B876" s="55" t="s">
        <v>305</v>
      </c>
      <c r="C876" s="55" t="str">
        <f>+IF(ISERROR(VLOOKUP($B876,Insumos!$C:$G,3,FALSE)),"",VLOOKUP($B876,Insumos!$C:$G,3,FALSE))</f>
        <v>UNIDAD</v>
      </c>
      <c r="D876" s="56">
        <f>+IF(ISERROR(VLOOKUP($B876,Insumos!$C:$G,2,FALSE)),"",VLOOKUP($B876,Insumos!$C:$G,2,FALSE))</f>
        <v>52</v>
      </c>
      <c r="E876" s="57">
        <f>+IF(ISERROR(VLOOKUP($B876,Insumos!$C:$G,5,FALSE)),"",VLOOKUP($B876,Insumos!$C:$G,5,FALSE))</f>
        <v>1</v>
      </c>
      <c r="F876" s="55" t="str">
        <f>+IF(ISERROR(VLOOKUP($B876,Insumos!$C:$G,4,FALSE)),"",VLOOKUP($B876,Insumos!$C:$G,4,FALSE))</f>
        <v>UNIDAD</v>
      </c>
      <c r="G876" s="176">
        <v>3.0</v>
      </c>
      <c r="H876" s="56">
        <f t="shared" si="30"/>
        <v>156</v>
      </c>
    </row>
    <row r="877">
      <c r="A877" s="53">
        <v>12.0</v>
      </c>
      <c r="B877" s="55" t="s">
        <v>309</v>
      </c>
      <c r="C877" s="55" t="str">
        <f>+IF(ISERROR(VLOOKUP($B877,Insumos!$C:$G,3,FALSE)),"",VLOOKUP($B877,Insumos!$C:$G,3,FALSE))</f>
        <v>UNIDAD</v>
      </c>
      <c r="D877" s="56">
        <f>+IF(ISERROR(VLOOKUP($B877,Insumos!$C:$G,2,FALSE)),"",VLOOKUP($B877,Insumos!$C:$G,2,FALSE))</f>
        <v>23.53</v>
      </c>
      <c r="E877" s="57">
        <f>+IF(ISERROR(VLOOKUP($B877,Insumos!$C:$G,5,FALSE)),"",VLOOKUP($B877,Insumos!$C:$G,5,FALSE))</f>
        <v>1</v>
      </c>
      <c r="F877" s="55" t="str">
        <f>+IF(ISERROR(VLOOKUP($B877,Insumos!$C:$G,4,FALSE)),"",VLOOKUP($B877,Insumos!$C:$G,4,FALSE))</f>
        <v>UNIDAD</v>
      </c>
      <c r="G877" s="176">
        <v>3.0</v>
      </c>
      <c r="H877" s="56">
        <f t="shared" si="30"/>
        <v>70.59</v>
      </c>
    </row>
    <row r="878">
      <c r="A878" s="172">
        <v>13.0</v>
      </c>
      <c r="B878" s="55" t="s">
        <v>310</v>
      </c>
      <c r="C878" s="55" t="str">
        <f>+IF(ISERROR(VLOOKUP($B878,Insumos!$C:$G,3,FALSE)),"",VLOOKUP($B878,Insumos!$C:$G,3,FALSE))</f>
        <v>UNIDAD</v>
      </c>
      <c r="D878" s="56">
        <f>+IF(ISERROR(VLOOKUP($B878,Insumos!$C:$G,2,FALSE)),"",VLOOKUP($B878,Insumos!$C:$G,2,FALSE))</f>
        <v>15.13</v>
      </c>
      <c r="E878" s="57">
        <f>+IF(ISERROR(VLOOKUP($B878,Insumos!$C:$G,5,FALSE)),"",VLOOKUP($B878,Insumos!$C:$G,5,FALSE))</f>
        <v>1</v>
      </c>
      <c r="F878" s="55" t="str">
        <f>+IF(ISERROR(VLOOKUP($B878,Insumos!$C:$G,4,FALSE)),"",VLOOKUP($B878,Insumos!$C:$G,4,FALSE))</f>
        <v>UNIDAD</v>
      </c>
      <c r="G878" s="176">
        <v>1.0</v>
      </c>
      <c r="H878" s="56">
        <f t="shared" si="30"/>
        <v>15.13</v>
      </c>
    </row>
    <row r="879">
      <c r="A879" s="172">
        <v>14.0</v>
      </c>
      <c r="B879" s="55" t="s">
        <v>294</v>
      </c>
      <c r="C879" s="55" t="str">
        <f>+IF(ISERROR(VLOOKUP($B879,Insumos!$C:$G,3,FALSE)),"",VLOOKUP($B879,Insumos!$C:$G,3,FALSE))</f>
        <v>CAJA</v>
      </c>
      <c r="D879" s="56">
        <f>+IF(ISERROR(VLOOKUP($B879,Insumos!$C:$G,2,FALSE)),"",VLOOKUP($B879,Insumos!$C:$G,2,FALSE))</f>
        <v>180</v>
      </c>
      <c r="E879" s="57">
        <f>+IF(ISERROR(VLOOKUP($B879,Insumos!$C:$G,5,FALSE)),"",VLOOKUP($B879,Insumos!$C:$G,5,FALSE))</f>
        <v>1</v>
      </c>
      <c r="F879" s="55" t="str">
        <f>+IF(ISERROR(VLOOKUP($B879,Insumos!$C:$G,4,FALSE)),"",VLOOKUP($B879,Insumos!$C:$G,4,FALSE))</f>
        <v>CAJA</v>
      </c>
      <c r="G879" s="176">
        <v>1.0</v>
      </c>
      <c r="H879" s="56">
        <f t="shared" si="30"/>
        <v>180</v>
      </c>
    </row>
    <row r="880">
      <c r="A880" s="53">
        <v>15.0</v>
      </c>
      <c r="B880" s="55" t="s">
        <v>315</v>
      </c>
      <c r="C880" s="55" t="str">
        <f>+IF(ISERROR(VLOOKUP($B880,Insumos!$C:$G,3,FALSE)),"",VLOOKUP($B880,Insumos!$C:$G,3,FALSE))</f>
        <v>UNIDAD</v>
      </c>
      <c r="D880" s="56">
        <f>+IF(ISERROR(VLOOKUP($B880,Insumos!$C:$G,2,FALSE)),"",VLOOKUP($B880,Insumos!$C:$G,2,FALSE))</f>
        <v>170</v>
      </c>
      <c r="E880" s="57">
        <f>+IF(ISERROR(VLOOKUP($B880,Insumos!$C:$G,5,FALSE)),"",VLOOKUP($B880,Insumos!$C:$G,5,FALSE))</f>
        <v>1</v>
      </c>
      <c r="F880" s="55" t="str">
        <f>+IF(ISERROR(VLOOKUP($B880,Insumos!$C:$G,4,FALSE)),"",VLOOKUP($B880,Insumos!$C:$G,4,FALSE))</f>
        <v>UNIDAD</v>
      </c>
      <c r="G880" s="176">
        <v>1.0</v>
      </c>
      <c r="H880" s="56">
        <f t="shared" si="30"/>
        <v>170</v>
      </c>
    </row>
    <row r="881">
      <c r="A881" s="53">
        <v>16.0</v>
      </c>
      <c r="B881" s="55" t="s">
        <v>156</v>
      </c>
      <c r="C881" s="55" t="str">
        <f>+IF(ISERROR(VLOOKUP($B881,Insumos!$C:$G,3,FALSE)),"",VLOOKUP($B881,Insumos!$C:$G,3,FALSE))</f>
        <v>GRAMOS</v>
      </c>
      <c r="D881" s="56">
        <f>+IF(ISERROR(VLOOKUP($B881,Insumos!$C:$G,2,FALSE)),"",VLOOKUP($B881,Insumos!$C:$G,2,FALSE))</f>
        <v>909</v>
      </c>
      <c r="E881" s="57">
        <f>+IF(ISERROR(VLOOKUP($B881,Insumos!$C:$G,5,FALSE)),"",VLOOKUP($B881,Insumos!$C:$G,5,FALSE))</f>
        <v>1000</v>
      </c>
      <c r="F881" s="55" t="str">
        <f>+IF(ISERROR(VLOOKUP($B881,Insumos!$C:$G,4,FALSE)),"",VLOOKUP($B881,Insumos!$C:$G,4,FALSE))</f>
        <v>GRAMOS</v>
      </c>
      <c r="G881" s="176">
        <v>8.0</v>
      </c>
      <c r="H881" s="56">
        <f t="shared" si="30"/>
        <v>7.27</v>
      </c>
    </row>
    <row r="882">
      <c r="A882" s="53">
        <v>17.0</v>
      </c>
      <c r="B882" s="55" t="s">
        <v>313</v>
      </c>
      <c r="C882" s="55" t="str">
        <f>+IF(ISERROR(VLOOKUP($B882,Insumos!$C:$G,3,FALSE)),"",VLOOKUP($B882,Insumos!$C:$G,3,FALSE))</f>
        <v>GRAMOS</v>
      </c>
      <c r="D882" s="56">
        <f>+IF(ISERROR(VLOOKUP($B882,Insumos!$C:$G,2,FALSE)),"",VLOOKUP($B882,Insumos!$C:$G,2,FALSE))</f>
        <v>6750</v>
      </c>
      <c r="E882" s="57">
        <f>+IF(ISERROR(VLOOKUP($B882,Insumos!$C:$G,5,FALSE)),"",VLOOKUP($B882,Insumos!$C:$G,5,FALSE))</f>
        <v>1000</v>
      </c>
      <c r="F882" s="55" t="str">
        <f>+IF(ISERROR(VLOOKUP($B882,Insumos!$C:$G,4,FALSE)),"",VLOOKUP($B882,Insumos!$C:$G,4,FALSE))</f>
        <v>GRAMOS</v>
      </c>
      <c r="G882" s="176">
        <v>8.0</v>
      </c>
      <c r="H882" s="56">
        <f t="shared" si="30"/>
        <v>54</v>
      </c>
    </row>
    <row r="883">
      <c r="A883" s="53">
        <v>18.0</v>
      </c>
      <c r="B883" s="55" t="s">
        <v>311</v>
      </c>
      <c r="C883" s="55" t="str">
        <f>+IF(ISERROR(VLOOKUP($B883,Insumos!$C:$G,3,FALSE)),"",VLOOKUP($B883,Insumos!$C:$G,3,FALSE))</f>
        <v>UNIDAD</v>
      </c>
      <c r="D883" s="56">
        <f>+IF(ISERROR(VLOOKUP($B883,Insumos!$C:$G,2,FALSE)),"",VLOOKUP($B883,Insumos!$C:$G,2,FALSE))</f>
        <v>75.25</v>
      </c>
      <c r="E883" s="57">
        <f>+IF(ISERROR(VLOOKUP($B883,Insumos!$C:$G,5,FALSE)),"",VLOOKUP($B883,Insumos!$C:$G,5,FALSE))</f>
        <v>1</v>
      </c>
      <c r="F883" s="55" t="str">
        <f>+IF(ISERROR(VLOOKUP($B883,Insumos!$C:$G,4,FALSE)),"",VLOOKUP($B883,Insumos!$C:$G,4,FALSE))</f>
        <v>UNIDAD</v>
      </c>
      <c r="G883" s="176">
        <v>1.0</v>
      </c>
      <c r="H883" s="56">
        <f t="shared" si="30"/>
        <v>75.25</v>
      </c>
    </row>
    <row r="884">
      <c r="A884" s="53">
        <v>19.0</v>
      </c>
      <c r="B884" s="55" t="s">
        <v>312</v>
      </c>
      <c r="C884" s="55" t="str">
        <f>+IF(ISERROR(VLOOKUP($B884,Insumos!$C:$G,3,FALSE)),"",VLOOKUP($B884,Insumos!$C:$G,3,FALSE))</f>
        <v>UNIDAD</v>
      </c>
      <c r="D884" s="56">
        <f>+IF(ISERROR(VLOOKUP($B884,Insumos!$C:$G,2,FALSE)),"",VLOOKUP($B884,Insumos!$C:$G,2,FALSE))</f>
        <v>90.25</v>
      </c>
      <c r="E884" s="57">
        <f>+IF(ISERROR(VLOOKUP($B884,Insumos!$C:$G,5,FALSE)),"",VLOOKUP($B884,Insumos!$C:$G,5,FALSE))</f>
        <v>1</v>
      </c>
      <c r="F884" s="55" t="str">
        <f>+IF(ISERROR(VLOOKUP($B884,Insumos!$C:$G,4,FALSE)),"",VLOOKUP($B884,Insumos!$C:$G,4,FALSE))</f>
        <v>UNIDAD</v>
      </c>
      <c r="G884" s="141">
        <v>1.0</v>
      </c>
      <c r="H884" s="56">
        <f t="shared" si="30"/>
        <v>90.25</v>
      </c>
    </row>
    <row r="885">
      <c r="A885" s="42"/>
      <c r="B885" s="140"/>
      <c r="C885" s="41"/>
      <c r="D885" s="44"/>
      <c r="E885" s="45"/>
      <c r="F885" s="41"/>
      <c r="G885" s="67" t="s">
        <v>566</v>
      </c>
      <c r="H885" s="68">
        <f>+SUM(H866:H884)</f>
        <v>2716.33</v>
      </c>
    </row>
    <row r="886">
      <c r="A886" s="42"/>
      <c r="B886" s="140"/>
      <c r="C886" s="41"/>
      <c r="D886" s="44"/>
      <c r="E886" s="45"/>
      <c r="F886" s="41"/>
      <c r="G886" s="67" t="s">
        <v>569</v>
      </c>
      <c r="H886" s="142">
        <f>+H885/10</f>
        <v>271.633</v>
      </c>
    </row>
    <row r="887">
      <c r="A887" s="42"/>
      <c r="B887" s="140"/>
      <c r="C887" s="41"/>
      <c r="D887" s="44"/>
      <c r="E887" s="45"/>
      <c r="F887" s="41"/>
      <c r="G887" s="67" t="s">
        <v>570</v>
      </c>
      <c r="H887" s="143">
        <f>(H885+H886)*1.19</f>
        <v>3555.67597</v>
      </c>
    </row>
    <row r="888">
      <c r="A888" s="42"/>
      <c r="B888" s="140"/>
      <c r="C888" s="41"/>
      <c r="D888" s="44"/>
      <c r="E888" s="45"/>
      <c r="F888" s="41"/>
      <c r="G888" s="67" t="s">
        <v>571</v>
      </c>
      <c r="H888" s="144">
        <f>+H887/H889</f>
        <v>0.2616391442</v>
      </c>
    </row>
    <row r="889">
      <c r="A889" s="42"/>
      <c r="B889" s="140"/>
      <c r="C889" s="41"/>
      <c r="D889" s="44"/>
      <c r="E889" s="45"/>
      <c r="F889" s="41"/>
      <c r="G889" s="67" t="s">
        <v>572</v>
      </c>
      <c r="H889" s="154">
        <v>13590.0</v>
      </c>
      <c r="I889" s="232">
        <v>10490.0</v>
      </c>
    </row>
    <row r="892">
      <c r="A892" s="138" t="s">
        <v>562</v>
      </c>
      <c r="B892" s="89" t="s">
        <v>216</v>
      </c>
      <c r="C892" s="34" t="s">
        <v>484</v>
      </c>
      <c r="D892" s="35"/>
      <c r="E892" s="36"/>
      <c r="F892" s="37"/>
      <c r="G892" s="38"/>
      <c r="H892" s="35"/>
    </row>
    <row r="893">
      <c r="A893" s="42"/>
      <c r="B893" s="140"/>
      <c r="C893" s="42"/>
      <c r="D893" s="44"/>
      <c r="E893" s="45"/>
      <c r="F893" s="42"/>
      <c r="G893" s="46"/>
      <c r="H893" s="44"/>
    </row>
    <row r="894">
      <c r="A894" s="48" t="s">
        <v>476</v>
      </c>
      <c r="B894" s="48" t="s">
        <v>477</v>
      </c>
      <c r="C894" s="48" t="s">
        <v>478</v>
      </c>
      <c r="D894" s="49" t="s">
        <v>564</v>
      </c>
      <c r="E894" s="50" t="s">
        <v>10</v>
      </c>
      <c r="F894" s="48" t="s">
        <v>480</v>
      </c>
      <c r="G894" s="51" t="s">
        <v>481</v>
      </c>
      <c r="H894" s="49" t="s">
        <v>565</v>
      </c>
    </row>
    <row r="895">
      <c r="A895" s="53">
        <v>1.0</v>
      </c>
      <c r="B895" s="55" t="s">
        <v>69</v>
      </c>
      <c r="C895" s="55" t="str">
        <f>+IF(ISERROR(VLOOKUP($B895,Insumos!$C:$G,3,FALSE)),"",VLOOKUP($B895,Insumos!$C:$G,3,FALSE))</f>
        <v>GRAMOS</v>
      </c>
      <c r="D895" s="56">
        <f>+IF(ISERROR(VLOOKUP($B895,Insumos!$C:$G,2,FALSE)),"",VLOOKUP($B895,Insumos!$C:$G,2,FALSE))</f>
        <v>2777.79</v>
      </c>
      <c r="E895" s="57">
        <f>+IF(ISERROR(VLOOKUP($B895,Insumos!$C:$G,5,FALSE)),"",VLOOKUP($B895,Insumos!$C:$G,5,FALSE))</f>
        <v>5700</v>
      </c>
      <c r="F895" s="55" t="str">
        <f>+IF(ISERROR(VLOOKUP($B895,Insumos!$C:$G,4,FALSE)),"",VLOOKUP($B895,Insumos!$C:$G,4,FALSE))</f>
        <v>GRAMOS</v>
      </c>
      <c r="G895" s="141">
        <v>110.0</v>
      </c>
      <c r="H895" s="56">
        <f t="shared" ref="H895:H918" si="31">IF(ISERROR(ROUND(+D895/E895*G895,2)),0,ROUND(+D895/E895*G895,2))</f>
        <v>53.61</v>
      </c>
    </row>
    <row r="896">
      <c r="A896" s="53">
        <v>2.0</v>
      </c>
      <c r="B896" s="55" t="s">
        <v>52</v>
      </c>
      <c r="C896" s="55" t="str">
        <f>+IF(ISERROR(VLOOKUP($B896,Insumos!$C:$G,3,FALSE)),"",VLOOKUP($B896,Insumos!$C:$G,3,FALSE))</f>
        <v>UNIDAD</v>
      </c>
      <c r="D896" s="56">
        <f>+IF(ISERROR(VLOOKUP($B896,Insumos!$C:$G,2,FALSE)),"",VLOOKUP($B896,Insumos!$C:$G,2,FALSE))</f>
        <v>5000</v>
      </c>
      <c r="E896" s="57">
        <f>+IF(ISERROR(VLOOKUP($B896,Insumos!$C:$G,5,FALSE)),"",VLOOKUP($B896,Insumos!$C:$G,5,FALSE))</f>
        <v>100</v>
      </c>
      <c r="F896" s="55" t="str">
        <f>+IF(ISERROR(VLOOKUP($B896,Insumos!$C:$G,4,FALSE)),"",VLOOKUP($B896,Insumos!$C:$G,4,FALSE))</f>
        <v>UNIDAD</v>
      </c>
      <c r="G896" s="141">
        <v>0.5</v>
      </c>
      <c r="H896" s="56">
        <f t="shared" si="31"/>
        <v>25</v>
      </c>
    </row>
    <row r="897">
      <c r="A897" s="53">
        <v>3.0</v>
      </c>
      <c r="B897" s="55" t="s">
        <v>236</v>
      </c>
      <c r="C897" s="55" t="str">
        <f>+IF(ISERROR(VLOOKUP($B897,Insumos!$C:$G,3,FALSE)),"",VLOOKUP($B897,Insumos!$C:$G,3,FALSE))</f>
        <v>GRAMOS</v>
      </c>
      <c r="D897" s="56">
        <f>+IF(ISERROR(VLOOKUP($B897,Insumos!$C:$G,2,FALSE)),"",VLOOKUP($B897,Insumos!$C:$G,2,FALSE))</f>
        <v>8753.846154</v>
      </c>
      <c r="E897" s="57">
        <f>+IF(ISERROR(VLOOKUP($B897,Insumos!$C:$G,5,FALSE)),"",VLOOKUP($B897,Insumos!$C:$G,5,FALSE))</f>
        <v>1000</v>
      </c>
      <c r="F897" s="55" t="str">
        <f>+IF(ISERROR(VLOOKUP($B897,Insumos!$C:$G,4,FALSE)),"",VLOOKUP($B897,Insumos!$C:$G,4,FALSE))</f>
        <v>GRAMOS</v>
      </c>
      <c r="G897" s="141">
        <v>40.0</v>
      </c>
      <c r="H897" s="56">
        <f t="shared" si="31"/>
        <v>350.15</v>
      </c>
    </row>
    <row r="898">
      <c r="A898" s="53">
        <v>4.0</v>
      </c>
      <c r="B898" s="55" t="s">
        <v>232</v>
      </c>
      <c r="C898" s="55" t="str">
        <f>+IF(ISERROR(VLOOKUP($B898,Insumos!$C:$G,3,FALSE)),"",VLOOKUP($B898,Insumos!$C:$G,3,FALSE))</f>
        <v>GRAMOS</v>
      </c>
      <c r="D898" s="56">
        <f>+IF(ISERROR(VLOOKUP($B898,Insumos!$C:$G,2,FALSE)),"",VLOOKUP($B898,Insumos!$C:$G,2,FALSE))</f>
        <v>3529.411765</v>
      </c>
      <c r="E898" s="57">
        <f>+IF(ISERROR(VLOOKUP($B898,Insumos!$C:$G,5,FALSE)),"",VLOOKUP($B898,Insumos!$C:$G,5,FALSE))</f>
        <v>1000</v>
      </c>
      <c r="F898" s="55" t="str">
        <f>+IF(ISERROR(VLOOKUP($B898,Insumos!$C:$G,4,FALSE)),"",VLOOKUP($B898,Insumos!$C:$G,4,FALSE))</f>
        <v>GRAMOS</v>
      </c>
      <c r="G898" s="141">
        <v>40.0</v>
      </c>
      <c r="H898" s="56">
        <f t="shared" si="31"/>
        <v>141.18</v>
      </c>
    </row>
    <row r="899">
      <c r="A899" s="53">
        <v>5.0</v>
      </c>
      <c r="B899" s="55" t="s">
        <v>96</v>
      </c>
      <c r="C899" s="55" t="str">
        <f>+IF(ISERROR(VLOOKUP($B899,Insumos!$C:$G,3,FALSE)),"",VLOOKUP($B899,Insumos!$C:$G,3,FALSE))</f>
        <v>PORCION</v>
      </c>
      <c r="D899" s="56">
        <f>+IF(ISERROR(VLOOKUP($B899,Insumos!$C:$G,2,FALSE)),"",VLOOKUP($B899,Insumos!$C:$G,2,FALSE))</f>
        <v>582.37</v>
      </c>
      <c r="E899" s="57">
        <f>+IF(ISERROR(VLOOKUP($B899,Insumos!$C:$G,5,FALSE)),"",VLOOKUP($B899,Insumos!$C:$G,5,FALSE))</f>
        <v>1</v>
      </c>
      <c r="F899" s="55" t="str">
        <f>+IF(ISERROR(VLOOKUP($B899,Insumos!$C:$G,4,FALSE)),"",VLOOKUP($B899,Insumos!$C:$G,4,FALSE))</f>
        <v>PORCION</v>
      </c>
      <c r="G899" s="141">
        <v>1.0</v>
      </c>
      <c r="H899" s="56">
        <f t="shared" si="31"/>
        <v>582.37</v>
      </c>
    </row>
    <row r="900">
      <c r="A900" s="53">
        <v>6.0</v>
      </c>
      <c r="B900" s="55" t="s">
        <v>141</v>
      </c>
      <c r="C900" s="55" t="str">
        <f>+IF(ISERROR(VLOOKUP($B900,Insumos!$C:$G,3,FALSE)),"",VLOOKUP($B900,Insumos!$C:$G,3,FALSE))</f>
        <v>MILILITROS</v>
      </c>
      <c r="D900" s="56">
        <f>+IF(ISERROR(VLOOKUP($B900,Insumos!$C:$G,2,FALSE)),"",VLOOKUP($B900,Insumos!$C:$G,2,FALSE))</f>
        <v>12024.33</v>
      </c>
      <c r="E900" s="57">
        <f>+IF(ISERROR(VLOOKUP($B900,Insumos!$C:$G,5,FALSE)),"",VLOOKUP($B900,Insumos!$C:$G,5,FALSE))</f>
        <v>2895</v>
      </c>
      <c r="F900" s="55" t="str">
        <f>+IF(ISERROR(VLOOKUP($B900,Insumos!$C:$G,4,FALSE)),"",VLOOKUP($B900,Insumos!$C:$G,4,FALSE))</f>
        <v>MILILITROS</v>
      </c>
      <c r="G900" s="141">
        <v>10.0</v>
      </c>
      <c r="H900" s="56">
        <f t="shared" si="31"/>
        <v>41.53</v>
      </c>
    </row>
    <row r="901">
      <c r="A901" s="53">
        <v>7.0</v>
      </c>
      <c r="B901" s="55" t="s">
        <v>72</v>
      </c>
      <c r="C901" s="55" t="str">
        <f>+IF(ISERROR(VLOOKUP($B901,Insumos!$C:$G,3,FALSE)),"",VLOOKUP($B901,Insumos!$C:$G,3,FALSE))</f>
        <v>GRAMOS</v>
      </c>
      <c r="D901" s="56">
        <f>+IF(ISERROR(VLOOKUP($B901,Insumos!$C:$G,2,FALSE)),"",VLOOKUP($B901,Insumos!$C:$G,2,FALSE))</f>
        <v>4202</v>
      </c>
      <c r="E901" s="57">
        <f>+IF(ISERROR(VLOOKUP($B901,Insumos!$C:$G,5,FALSE)),"",VLOOKUP($B901,Insumos!$C:$G,5,FALSE))</f>
        <v>1000</v>
      </c>
      <c r="F901" s="55" t="str">
        <f>+IF(ISERROR(VLOOKUP($B901,Insumos!$C:$G,4,FALSE)),"",VLOOKUP($B901,Insumos!$C:$G,4,FALSE))</f>
        <v>GRAMOS</v>
      </c>
      <c r="G901" s="141">
        <v>10.0</v>
      </c>
      <c r="H901" s="56">
        <f t="shared" si="31"/>
        <v>42.02</v>
      </c>
    </row>
    <row r="902">
      <c r="A902" s="53">
        <v>8.0</v>
      </c>
      <c r="B902" s="55" t="s">
        <v>234</v>
      </c>
      <c r="C902" s="55" t="str">
        <f>+IF(ISERROR(VLOOKUP($B902,Insumos!$C:$G,3,FALSE)),"",VLOOKUP($B902,Insumos!$C:$G,3,FALSE))</f>
        <v>GRAMOS</v>
      </c>
      <c r="D902" s="56">
        <f>+IF(ISERROR(VLOOKUP($B902,Insumos!$C:$G,2,FALSE)),"",VLOOKUP($B902,Insumos!$C:$G,2,FALSE))</f>
        <v>878.8888889</v>
      </c>
      <c r="E902" s="57">
        <f>+IF(ISERROR(VLOOKUP($B902,Insumos!$C:$G,5,FALSE)),"",VLOOKUP($B902,Insumos!$C:$G,5,FALSE))</f>
        <v>1000</v>
      </c>
      <c r="F902" s="55" t="str">
        <f>+IF(ISERROR(VLOOKUP($B902,Insumos!$C:$G,4,FALSE)),"",VLOOKUP($B902,Insumos!$C:$G,4,FALSE))</f>
        <v>GRAMOS</v>
      </c>
      <c r="G902" s="141">
        <v>15.0</v>
      </c>
      <c r="H902" s="56">
        <f t="shared" si="31"/>
        <v>13.18</v>
      </c>
    </row>
    <row r="903">
      <c r="A903" s="53">
        <v>9.0</v>
      </c>
      <c r="B903" s="55" t="s">
        <v>324</v>
      </c>
      <c r="C903" s="55" t="str">
        <f>+IF(ISERROR(VLOOKUP($B903,Insumos!$C:$G,3,FALSE)),"",VLOOKUP($B903,Insumos!$C:$G,3,FALSE))</f>
        <v>GRAMOS</v>
      </c>
      <c r="D903" s="56">
        <f>+IF(ISERROR(VLOOKUP($B903,Insumos!$C:$G,2,FALSE)),"",VLOOKUP($B903,Insumos!$C:$G,2,FALSE))</f>
        <v>1134.5</v>
      </c>
      <c r="E903" s="57">
        <f>+IF(ISERROR(VLOOKUP($B903,Insumos!$C:$G,5,FALSE)),"",VLOOKUP($B903,Insumos!$C:$G,5,FALSE))</f>
        <v>1000</v>
      </c>
      <c r="F903" s="55" t="str">
        <f>+IF(ISERROR(VLOOKUP($B903,Insumos!$C:$G,4,FALSE)),"",VLOOKUP($B903,Insumos!$C:$G,4,FALSE))</f>
        <v>GRAMOS</v>
      </c>
      <c r="G903" s="141">
        <v>5.0</v>
      </c>
      <c r="H903" s="56">
        <f t="shared" si="31"/>
        <v>5.67</v>
      </c>
    </row>
    <row r="904">
      <c r="A904" s="53">
        <v>10.0</v>
      </c>
      <c r="B904" s="55" t="s">
        <v>87</v>
      </c>
      <c r="C904" s="55" t="str">
        <f>+IF(ISERROR(VLOOKUP($B904,Insumos!$C:$G,3,FALSE)),"",VLOOKUP($B904,Insumos!$C:$G,3,FALSE))</f>
        <v>GRAMOS</v>
      </c>
      <c r="D904" s="56">
        <f>+IF(ISERROR(VLOOKUP($B904,Insumos!$C:$G,2,FALSE)),"",VLOOKUP($B904,Insumos!$C:$G,2,FALSE))</f>
        <v>3795</v>
      </c>
      <c r="E904" s="57">
        <f>+IF(ISERROR(VLOOKUP($B904,Insumos!$C:$G,5,FALSE)),"",VLOOKUP($B904,Insumos!$C:$G,5,FALSE))</f>
        <v>500</v>
      </c>
      <c r="F904" s="55" t="str">
        <f>+IF(ISERROR(VLOOKUP($B904,Insumos!$C:$G,4,FALSE)),"",VLOOKUP($B904,Insumos!$C:$G,4,FALSE))</f>
        <v>GRAMOS</v>
      </c>
      <c r="G904" s="141">
        <v>5.0</v>
      </c>
      <c r="H904" s="56">
        <f t="shared" si="31"/>
        <v>37.95</v>
      </c>
    </row>
    <row r="905">
      <c r="A905" s="53">
        <v>11.0</v>
      </c>
      <c r="B905" s="55" t="s">
        <v>305</v>
      </c>
      <c r="C905" s="55" t="str">
        <f>+IF(ISERROR(VLOOKUP($B905,Insumos!$C:$G,3,FALSE)),"",VLOOKUP($B905,Insumos!$C:$G,3,FALSE))</f>
        <v>UNIDAD</v>
      </c>
      <c r="D905" s="56">
        <f>+IF(ISERROR(VLOOKUP($B905,Insumos!$C:$G,2,FALSE)),"",VLOOKUP($B905,Insumos!$C:$G,2,FALSE))</f>
        <v>52</v>
      </c>
      <c r="E905" s="57">
        <f>+IF(ISERROR(VLOOKUP($B905,Insumos!$C:$G,5,FALSE)),"",VLOOKUP($B905,Insumos!$C:$G,5,FALSE))</f>
        <v>1</v>
      </c>
      <c r="F905" s="55" t="str">
        <f>+IF(ISERROR(VLOOKUP($B905,Insumos!$C:$G,4,FALSE)),"",VLOOKUP($B905,Insumos!$C:$G,4,FALSE))</f>
        <v>UNIDAD</v>
      </c>
      <c r="G905" s="141">
        <v>1.0</v>
      </c>
      <c r="H905" s="56">
        <f t="shared" si="31"/>
        <v>52</v>
      </c>
    </row>
    <row r="906">
      <c r="A906" s="53">
        <v>12.0</v>
      </c>
      <c r="B906" s="55" t="s">
        <v>309</v>
      </c>
      <c r="C906" s="55" t="str">
        <f>+IF(ISERROR(VLOOKUP($B906,Insumos!$C:$G,3,FALSE)),"",VLOOKUP($B906,Insumos!$C:$G,3,FALSE))</f>
        <v>UNIDAD</v>
      </c>
      <c r="D906" s="56">
        <f>+IF(ISERROR(VLOOKUP($B906,Insumos!$C:$G,2,FALSE)),"",VLOOKUP($B906,Insumos!$C:$G,2,FALSE))</f>
        <v>23.53</v>
      </c>
      <c r="E906" s="57">
        <f>+IF(ISERROR(VLOOKUP($B906,Insumos!$C:$G,5,FALSE)),"",VLOOKUP($B906,Insumos!$C:$G,5,FALSE))</f>
        <v>1</v>
      </c>
      <c r="F906" s="55" t="str">
        <f>+IF(ISERROR(VLOOKUP($B906,Insumos!$C:$G,4,FALSE)),"",VLOOKUP($B906,Insumos!$C:$G,4,FALSE))</f>
        <v>UNIDAD</v>
      </c>
      <c r="G906" s="141">
        <v>1.0</v>
      </c>
      <c r="H906" s="56">
        <f t="shared" si="31"/>
        <v>23.53</v>
      </c>
    </row>
    <row r="907">
      <c r="A907" s="53">
        <v>13.0</v>
      </c>
      <c r="B907" s="55" t="s">
        <v>310</v>
      </c>
      <c r="C907" s="55" t="str">
        <f>+IF(ISERROR(VLOOKUP($B907,Insumos!$C:$G,3,FALSE)),"",VLOOKUP($B907,Insumos!$C:$G,3,FALSE))</f>
        <v>UNIDAD</v>
      </c>
      <c r="D907" s="56">
        <f>+IF(ISERROR(VLOOKUP($B907,Insumos!$C:$G,2,FALSE)),"",VLOOKUP($B907,Insumos!$C:$G,2,FALSE))</f>
        <v>15.13</v>
      </c>
      <c r="E907" s="57">
        <f>+IF(ISERROR(VLOOKUP($B907,Insumos!$C:$G,5,FALSE)),"",VLOOKUP($B907,Insumos!$C:$G,5,FALSE))</f>
        <v>1</v>
      </c>
      <c r="F907" s="55" t="str">
        <f>+IF(ISERROR(VLOOKUP($B907,Insumos!$C:$G,4,FALSE)),"",VLOOKUP($B907,Insumos!$C:$G,4,FALSE))</f>
        <v>UNIDAD</v>
      </c>
      <c r="G907" s="141">
        <v>1.0</v>
      </c>
      <c r="H907" s="56">
        <f t="shared" si="31"/>
        <v>15.13</v>
      </c>
    </row>
    <row r="908">
      <c r="A908" s="53">
        <v>14.0</v>
      </c>
      <c r="B908" s="55" t="s">
        <v>294</v>
      </c>
      <c r="C908" s="55" t="str">
        <f>+IF(ISERROR(VLOOKUP($B908,Insumos!$C:$G,3,FALSE)),"",VLOOKUP($B908,Insumos!$C:$G,3,FALSE))</f>
        <v>CAJA</v>
      </c>
      <c r="D908" s="56">
        <f>+IF(ISERROR(VLOOKUP($B908,Insumos!$C:$G,2,FALSE)),"",VLOOKUP($B908,Insumos!$C:$G,2,FALSE))</f>
        <v>180</v>
      </c>
      <c r="E908" s="57">
        <f>+IF(ISERROR(VLOOKUP($B908,Insumos!$C:$G,5,FALSE)),"",VLOOKUP($B908,Insumos!$C:$G,5,FALSE))</f>
        <v>1</v>
      </c>
      <c r="F908" s="55" t="str">
        <f>+IF(ISERROR(VLOOKUP($B908,Insumos!$C:$G,4,FALSE)),"",VLOOKUP($B908,Insumos!$C:$G,4,FALSE))</f>
        <v>CAJA</v>
      </c>
      <c r="G908" s="141">
        <v>1.0</v>
      </c>
      <c r="H908" s="56">
        <f t="shared" si="31"/>
        <v>180</v>
      </c>
    </row>
    <row r="909">
      <c r="A909" s="53">
        <v>15.0</v>
      </c>
      <c r="B909" s="55" t="s">
        <v>314</v>
      </c>
      <c r="C909" s="55" t="str">
        <f>+IF(ISERROR(VLOOKUP($B909,Insumos!$C:$G,3,FALSE)),"",VLOOKUP($B909,Insumos!$C:$G,3,FALSE))</f>
        <v>UNIDAD</v>
      </c>
      <c r="D909" s="56">
        <f>+IF(ISERROR(VLOOKUP($B909,Insumos!$C:$G,2,FALSE)),"",VLOOKUP($B909,Insumos!$C:$G,2,FALSE))</f>
        <v>10.5</v>
      </c>
      <c r="E909" s="57">
        <f>+IF(ISERROR(VLOOKUP($B909,Insumos!$C:$G,5,FALSE)),"",VLOOKUP($B909,Insumos!$C:$G,5,FALSE))</f>
        <v>1</v>
      </c>
      <c r="F909" s="55" t="str">
        <f>+IF(ISERROR(VLOOKUP($B909,Insumos!$C:$G,4,FALSE)),"",VLOOKUP($B909,Insumos!$C:$G,4,FALSE))</f>
        <v>UNIDAD</v>
      </c>
      <c r="G909" s="141">
        <v>1.0</v>
      </c>
      <c r="H909" s="56">
        <f t="shared" si="31"/>
        <v>10.5</v>
      </c>
    </row>
    <row r="910">
      <c r="A910" s="53">
        <v>16.0</v>
      </c>
      <c r="B910" s="55" t="s">
        <v>156</v>
      </c>
      <c r="C910" s="55" t="str">
        <f>+IF(ISERROR(VLOOKUP($B910,Insumos!$C:$G,3,FALSE)),"",VLOOKUP($B910,Insumos!$C:$G,3,FALSE))</f>
        <v>GRAMOS</v>
      </c>
      <c r="D910" s="56">
        <f>+IF(ISERROR(VLOOKUP($B910,Insumos!$C:$G,2,FALSE)),"",VLOOKUP($B910,Insumos!$C:$G,2,FALSE))</f>
        <v>909</v>
      </c>
      <c r="E910" s="57">
        <f>+IF(ISERROR(VLOOKUP($B910,Insumos!$C:$G,5,FALSE)),"",VLOOKUP($B910,Insumos!$C:$G,5,FALSE))</f>
        <v>1000</v>
      </c>
      <c r="F910" s="55" t="str">
        <f>+IF(ISERROR(VLOOKUP($B910,Insumos!$C:$G,4,FALSE)),"",VLOOKUP($B910,Insumos!$C:$G,4,FALSE))</f>
        <v>GRAMOS</v>
      </c>
      <c r="G910" s="141">
        <v>8.0</v>
      </c>
      <c r="H910" s="56">
        <f t="shared" si="31"/>
        <v>7.27</v>
      </c>
    </row>
    <row r="911">
      <c r="A911" s="53">
        <v>17.0</v>
      </c>
      <c r="B911" s="55" t="s">
        <v>313</v>
      </c>
      <c r="C911" s="55" t="str">
        <f>+IF(ISERROR(VLOOKUP($B911,Insumos!$C:$G,3,FALSE)),"",VLOOKUP($B911,Insumos!$C:$G,3,FALSE))</f>
        <v>GRAMOS</v>
      </c>
      <c r="D911" s="56">
        <f>+IF(ISERROR(VLOOKUP($B911,Insumos!$C:$G,2,FALSE)),"",VLOOKUP($B911,Insumos!$C:$G,2,FALSE))</f>
        <v>6750</v>
      </c>
      <c r="E911" s="57">
        <f>+IF(ISERROR(VLOOKUP($B911,Insumos!$C:$G,5,FALSE)),"",VLOOKUP($B911,Insumos!$C:$G,5,FALSE))</f>
        <v>1000</v>
      </c>
      <c r="F911" s="55" t="str">
        <f>+IF(ISERROR(VLOOKUP($B911,Insumos!$C:$G,4,FALSE)),"",VLOOKUP($B911,Insumos!$C:$G,4,FALSE))</f>
        <v>GRAMOS</v>
      </c>
      <c r="G911" s="141">
        <v>8.0</v>
      </c>
      <c r="H911" s="56">
        <f t="shared" si="31"/>
        <v>54</v>
      </c>
    </row>
    <row r="912">
      <c r="A912" s="53">
        <v>18.0</v>
      </c>
      <c r="B912" s="55" t="s">
        <v>311</v>
      </c>
      <c r="C912" s="55" t="str">
        <f>+IF(ISERROR(VLOOKUP($B912,Insumos!$C:$G,3,FALSE)),"",VLOOKUP($B912,Insumos!$C:$G,3,FALSE))</f>
        <v>UNIDAD</v>
      </c>
      <c r="D912" s="56">
        <f>+IF(ISERROR(VLOOKUP($B912,Insumos!$C:$G,2,FALSE)),"",VLOOKUP($B912,Insumos!$C:$G,2,FALSE))</f>
        <v>75.25</v>
      </c>
      <c r="E912" s="57">
        <f>+IF(ISERROR(VLOOKUP($B912,Insumos!$C:$G,5,FALSE)),"",VLOOKUP($B912,Insumos!$C:$G,5,FALSE))</f>
        <v>1</v>
      </c>
      <c r="F912" s="55" t="str">
        <f>+IF(ISERROR(VLOOKUP($B912,Insumos!$C:$G,4,FALSE)),"",VLOOKUP($B912,Insumos!$C:$G,4,FALSE))</f>
        <v>UNIDAD</v>
      </c>
      <c r="G912" s="141">
        <v>1.0</v>
      </c>
      <c r="H912" s="56">
        <f t="shared" si="31"/>
        <v>75.25</v>
      </c>
    </row>
    <row r="913">
      <c r="A913" s="53">
        <v>19.0</v>
      </c>
      <c r="B913" s="55" t="s">
        <v>312</v>
      </c>
      <c r="C913" s="55" t="str">
        <f>+IF(ISERROR(VLOOKUP($B913,Insumos!$C:$G,3,FALSE)),"",VLOOKUP($B913,Insumos!$C:$G,3,FALSE))</f>
        <v>UNIDAD</v>
      </c>
      <c r="D913" s="56">
        <f>+IF(ISERROR(VLOOKUP($B913,Insumos!$C:$G,2,FALSE)),"",VLOOKUP($B913,Insumos!$C:$G,2,FALSE))</f>
        <v>90.25</v>
      </c>
      <c r="E913" s="57">
        <f>+IF(ISERROR(VLOOKUP($B913,Insumos!$C:$G,5,FALSE)),"",VLOOKUP($B913,Insumos!$C:$G,5,FALSE))</f>
        <v>1</v>
      </c>
      <c r="F913" s="55" t="str">
        <f>+IF(ISERROR(VLOOKUP($B913,Insumos!$C:$G,4,FALSE)),"",VLOOKUP($B913,Insumos!$C:$G,4,FALSE))</f>
        <v>UNIDAD</v>
      </c>
      <c r="G913" s="141">
        <v>1.0</v>
      </c>
      <c r="H913" s="56">
        <f t="shared" si="31"/>
        <v>90.25</v>
      </c>
    </row>
    <row r="914">
      <c r="A914" s="53">
        <v>20.0</v>
      </c>
      <c r="B914" s="55" t="s">
        <v>303</v>
      </c>
      <c r="C914" s="55" t="str">
        <f>+IF(ISERROR(VLOOKUP($B914,Insumos!$C:$G,3,FALSE)),"",VLOOKUP($B914,Insumos!$C:$G,3,FALSE))</f>
        <v>UNIDAD</v>
      </c>
      <c r="D914" s="56">
        <f>+IF(ISERROR(VLOOKUP($B914,Insumos!$C:$G,2,FALSE)),"",VLOOKUP($B914,Insumos!$C:$G,2,FALSE))</f>
        <v>10</v>
      </c>
      <c r="E914" s="57">
        <f>+IF(ISERROR(VLOOKUP($B914,Insumos!$C:$G,5,FALSE)),"",VLOOKUP($B914,Insumos!$C:$G,5,FALSE))</f>
        <v>1</v>
      </c>
      <c r="F914" s="55" t="str">
        <f>+IF(ISERROR(VLOOKUP($B914,Insumos!$C:$G,4,FALSE)),"",VLOOKUP($B914,Insumos!$C:$G,4,FALSE))</f>
        <v>UNIDAD</v>
      </c>
      <c r="G914" s="141">
        <v>3.0</v>
      </c>
      <c r="H914" s="56">
        <f t="shared" si="31"/>
        <v>30</v>
      </c>
    </row>
    <row r="915">
      <c r="A915" s="53">
        <v>21.0</v>
      </c>
      <c r="B915" s="55" t="s">
        <v>304</v>
      </c>
      <c r="C915" s="55" t="str">
        <f>+IF(ISERROR(VLOOKUP($B915,Insumos!$C:$G,3,FALSE)),"",VLOOKUP($B915,Insumos!$C:$G,3,FALSE))</f>
        <v>UNIDAD</v>
      </c>
      <c r="D915" s="56">
        <f>+IF(ISERROR(VLOOKUP($B915,Insumos!$C:$G,2,FALSE)),"",VLOOKUP($B915,Insumos!$C:$G,2,FALSE))</f>
        <v>9</v>
      </c>
      <c r="E915" s="57">
        <f>+IF(ISERROR(VLOOKUP($B915,Insumos!$C:$G,5,FALSE)),"",VLOOKUP($B915,Insumos!$C:$G,5,FALSE))</f>
        <v>1</v>
      </c>
      <c r="F915" s="55" t="str">
        <f>+IF(ISERROR(VLOOKUP($B915,Insumos!$C:$G,4,FALSE)),"",VLOOKUP($B915,Insumos!$C:$G,4,FALSE))</f>
        <v>UNIDAD</v>
      </c>
      <c r="G915" s="141">
        <v>3.0</v>
      </c>
      <c r="H915" s="56">
        <f t="shared" si="31"/>
        <v>27</v>
      </c>
    </row>
    <row r="916">
      <c r="A916" s="53">
        <v>22.0</v>
      </c>
      <c r="B916" s="55" t="s">
        <v>315</v>
      </c>
      <c r="C916" s="55" t="str">
        <f>+IF(ISERROR(VLOOKUP($B916,Insumos!$C:$G,3,FALSE)),"",VLOOKUP($B916,Insumos!$C:$G,3,FALSE))</f>
        <v>UNIDAD</v>
      </c>
      <c r="D916" s="56">
        <f>+IF(ISERROR(VLOOKUP($B916,Insumos!$C:$G,2,FALSE)),"",VLOOKUP($B916,Insumos!$C:$G,2,FALSE))</f>
        <v>170</v>
      </c>
      <c r="E916" s="57">
        <f>+IF(ISERROR(VLOOKUP($B916,Insumos!$C:$G,5,FALSE)),"",VLOOKUP($B916,Insumos!$C:$G,5,FALSE))</f>
        <v>1</v>
      </c>
      <c r="F916" s="55" t="str">
        <f>+IF(ISERROR(VLOOKUP($B916,Insumos!$C:$G,4,FALSE)),"",VLOOKUP($B916,Insumos!$C:$G,4,FALSE))</f>
        <v>UNIDAD</v>
      </c>
      <c r="G916" s="141">
        <v>1.0</v>
      </c>
      <c r="H916" s="56">
        <f t="shared" si="31"/>
        <v>170</v>
      </c>
    </row>
    <row r="917">
      <c r="A917" s="53">
        <v>23.0</v>
      </c>
      <c r="B917" s="55"/>
      <c r="C917" s="55" t="str">
        <f>+IF(ISERROR(VLOOKUP($B917,Insumos!$C:$G,3,FALSE)),"",VLOOKUP($B917,Insumos!$C:$G,3,FALSE))</f>
        <v/>
      </c>
      <c r="D917" s="56" t="str">
        <f>+IF(ISERROR(VLOOKUP($B917,Insumos!$C:$G,2,FALSE)),"",VLOOKUP($B917,Insumos!$C:$G,2,FALSE))</f>
        <v/>
      </c>
      <c r="E917" s="57" t="str">
        <f>+IF(ISERROR(VLOOKUP($B917,Insumos!$C:$G,5,FALSE)),"",VLOOKUP($B917,Insumos!$C:$G,5,FALSE))</f>
        <v/>
      </c>
      <c r="F917" s="55" t="str">
        <f>+IF(ISERROR(VLOOKUP($B917,Insumos!$C:$G,4,FALSE)),"",VLOOKUP($B917,Insumos!$C:$G,4,FALSE))</f>
        <v/>
      </c>
      <c r="G917" s="141"/>
      <c r="H917" s="56">
        <f t="shared" si="31"/>
        <v>0</v>
      </c>
    </row>
    <row r="918">
      <c r="A918" s="53">
        <v>24.0</v>
      </c>
      <c r="B918" s="55"/>
      <c r="C918" s="55" t="str">
        <f>+IF(ISERROR(VLOOKUP($B918,Insumos!$C:$G,3,FALSE)),"",VLOOKUP($B918,Insumos!$C:$G,3,FALSE))</f>
        <v/>
      </c>
      <c r="D918" s="56" t="str">
        <f>+IF(ISERROR(VLOOKUP($B918,Insumos!$C:$G,2,FALSE)),"",VLOOKUP($B918,Insumos!$C:$G,2,FALSE))</f>
        <v/>
      </c>
      <c r="E918" s="57" t="str">
        <f>+IF(ISERROR(VLOOKUP($B918,Insumos!$C:$G,5,FALSE)),"",VLOOKUP($B918,Insumos!$C:$G,5,FALSE))</f>
        <v/>
      </c>
      <c r="F918" s="55" t="str">
        <f>+IF(ISERROR(VLOOKUP($B918,Insumos!$C:$G,4,FALSE)),"",VLOOKUP($B918,Insumos!$C:$G,4,FALSE))</f>
        <v/>
      </c>
      <c r="G918" s="141"/>
      <c r="H918" s="56">
        <f t="shared" si="31"/>
        <v>0</v>
      </c>
    </row>
    <row r="919">
      <c r="A919" s="42"/>
      <c r="B919" s="140"/>
      <c r="C919" s="41"/>
      <c r="D919" s="44"/>
      <c r="E919" s="45"/>
      <c r="F919" s="41"/>
      <c r="G919" s="67" t="s">
        <v>566</v>
      </c>
      <c r="H919" s="68">
        <f>+SUM(H895:H918)</f>
        <v>2027.59</v>
      </c>
    </row>
    <row r="920">
      <c r="A920" s="42"/>
      <c r="B920" s="140"/>
      <c r="C920" s="41"/>
      <c r="D920" s="44"/>
      <c r="E920" s="45"/>
      <c r="F920" s="41"/>
      <c r="G920" s="67" t="s">
        <v>569</v>
      </c>
      <c r="H920" s="142">
        <f>+H919/10</f>
        <v>202.759</v>
      </c>
    </row>
    <row r="921">
      <c r="A921" s="42"/>
      <c r="B921" s="140"/>
      <c r="C921" s="41"/>
      <c r="D921" s="44"/>
      <c r="E921" s="45"/>
      <c r="F921" s="41"/>
      <c r="G921" s="67" t="s">
        <v>570</v>
      </c>
      <c r="H921" s="143">
        <f>(H919+H920)*1.19</f>
        <v>2654.11531</v>
      </c>
    </row>
    <row r="922">
      <c r="A922" s="42"/>
      <c r="B922" s="140"/>
      <c r="C922" s="41"/>
      <c r="D922" s="44"/>
      <c r="E922" s="45"/>
      <c r="F922" s="41"/>
      <c r="G922" s="67" t="s">
        <v>571</v>
      </c>
      <c r="H922" s="144">
        <f>+H921/H923</f>
        <v>0.2075148796</v>
      </c>
    </row>
    <row r="923">
      <c r="A923" s="42"/>
      <c r="B923" s="140"/>
      <c r="C923" s="41"/>
      <c r="D923" s="44"/>
      <c r="E923" s="45"/>
      <c r="F923" s="41"/>
      <c r="G923" s="67" t="s">
        <v>572</v>
      </c>
      <c r="H923" s="154">
        <v>12790.0</v>
      </c>
      <c r="I923" s="232">
        <v>10790.0</v>
      </c>
    </row>
    <row r="927">
      <c r="A927" s="138" t="s">
        <v>562</v>
      </c>
      <c r="B927" s="89" t="s">
        <v>671</v>
      </c>
      <c r="C927" s="34" t="s">
        <v>484</v>
      </c>
      <c r="D927" s="35"/>
      <c r="E927" s="36"/>
      <c r="F927" s="37"/>
      <c r="G927" s="38"/>
      <c r="H927" s="35"/>
    </row>
    <row r="928">
      <c r="A928" s="42"/>
      <c r="B928" s="140"/>
      <c r="C928" s="42"/>
      <c r="D928" s="44"/>
      <c r="E928" s="45"/>
      <c r="F928" s="42"/>
      <c r="G928" s="46"/>
      <c r="H928" s="44"/>
    </row>
    <row r="929">
      <c r="A929" s="48" t="s">
        <v>476</v>
      </c>
      <c r="B929" s="48" t="s">
        <v>477</v>
      </c>
      <c r="C929" s="48" t="s">
        <v>478</v>
      </c>
      <c r="D929" s="49" t="s">
        <v>564</v>
      </c>
      <c r="E929" s="50" t="s">
        <v>10</v>
      </c>
      <c r="F929" s="48" t="s">
        <v>480</v>
      </c>
      <c r="G929" s="51" t="s">
        <v>481</v>
      </c>
      <c r="H929" s="49" t="s">
        <v>565</v>
      </c>
    </row>
    <row r="930">
      <c r="A930" s="53">
        <v>1.0</v>
      </c>
      <c r="B930" s="55" t="s">
        <v>69</v>
      </c>
      <c r="C930" s="55" t="str">
        <f>+IF(ISERROR(VLOOKUP($B930,Insumos!$C:$G,3,FALSE)),"",VLOOKUP($B930,Insumos!$C:$G,3,FALSE))</f>
        <v>GRAMOS</v>
      </c>
      <c r="D930" s="56">
        <f>+IF(ISERROR(VLOOKUP($B930,Insumos!$C:$G,2,FALSE)),"",VLOOKUP($B930,Insumos!$C:$G,2,FALSE))</f>
        <v>2777.79</v>
      </c>
      <c r="E930" s="57">
        <f>+IF(ISERROR(VLOOKUP($B930,Insumos!$C:$G,5,FALSE)),"",VLOOKUP($B930,Insumos!$C:$G,5,FALSE))</f>
        <v>5700</v>
      </c>
      <c r="F930" s="55" t="str">
        <f>+IF(ISERROR(VLOOKUP($B930,Insumos!$C:$G,4,FALSE)),"",VLOOKUP($B930,Insumos!$C:$G,4,FALSE))</f>
        <v>GRAMOS</v>
      </c>
      <c r="G930" s="141">
        <v>110.0</v>
      </c>
      <c r="H930" s="56">
        <f t="shared" ref="H930:H947" si="32">IF(ISERROR(ROUND(+D930/E930*G930,2)),0,ROUND(+D930/E930*G930,2))</f>
        <v>53.61</v>
      </c>
    </row>
    <row r="931">
      <c r="A931" s="53">
        <v>2.0</v>
      </c>
      <c r="B931" s="55" t="s">
        <v>52</v>
      </c>
      <c r="C931" s="55" t="str">
        <f>+IF(ISERROR(VLOOKUP($B931,Insumos!$C:$G,3,FALSE)),"",VLOOKUP($B931,Insumos!$C:$G,3,FALSE))</f>
        <v>UNIDAD</v>
      </c>
      <c r="D931" s="56">
        <f>+IF(ISERROR(VLOOKUP($B931,Insumos!$C:$G,2,FALSE)),"",VLOOKUP($B931,Insumos!$C:$G,2,FALSE))</f>
        <v>5000</v>
      </c>
      <c r="E931" s="57">
        <f>+IF(ISERROR(VLOOKUP($B931,Insumos!$C:$G,5,FALSE)),"",VLOOKUP($B931,Insumos!$C:$G,5,FALSE))</f>
        <v>100</v>
      </c>
      <c r="F931" s="55" t="str">
        <f>+IF(ISERROR(VLOOKUP($B931,Insumos!$C:$G,4,FALSE)),"",VLOOKUP($B931,Insumos!$C:$G,4,FALSE))</f>
        <v>UNIDAD</v>
      </c>
      <c r="G931" s="141">
        <v>0.5</v>
      </c>
      <c r="H931" s="56">
        <f t="shared" si="32"/>
        <v>25</v>
      </c>
    </row>
    <row r="932">
      <c r="A932" s="53">
        <v>3.0</v>
      </c>
      <c r="B932" s="55" t="s">
        <v>243</v>
      </c>
      <c r="C932" s="55" t="str">
        <f>+IF(ISERROR(VLOOKUP($B932,Insumos!$C:$G,3,FALSE)),"",VLOOKUP($B932,Insumos!$C:$G,3,FALSE))</f>
        <v>GRAMOS</v>
      </c>
      <c r="D932" s="56">
        <f>+IF(ISERROR(VLOOKUP($B932,Insumos!$C:$G,2,FALSE)),"",VLOOKUP($B932,Insumos!$C:$G,2,FALSE))</f>
        <v>9500</v>
      </c>
      <c r="E932" s="57">
        <f>+IF(ISERROR(VLOOKUP($B932,Insumos!$C:$G,5,FALSE)),"",VLOOKUP($B932,Insumos!$C:$G,5,FALSE))</f>
        <v>1000</v>
      </c>
      <c r="F932" s="55" t="str">
        <f>+IF(ISERROR(VLOOKUP($B932,Insumos!$C:$G,4,FALSE)),"",VLOOKUP($B932,Insumos!$C:$G,4,FALSE))</f>
        <v>GRAMOS</v>
      </c>
      <c r="G932" s="141">
        <v>40.0</v>
      </c>
      <c r="H932" s="56">
        <f t="shared" si="32"/>
        <v>380</v>
      </c>
    </row>
    <row r="933">
      <c r="A933" s="53">
        <v>4.0</v>
      </c>
      <c r="B933" s="55" t="s">
        <v>33</v>
      </c>
      <c r="C933" s="55" t="str">
        <f>+IF(ISERROR(VLOOKUP($B933,Insumos!$C:$G,3,FALSE)),"",VLOOKUP($B933,Insumos!$C:$G,3,FALSE))</f>
        <v>GRAMOS</v>
      </c>
      <c r="D933" s="56">
        <f>+IF(ISERROR(VLOOKUP($B933,Insumos!$C:$G,2,FALSE)),"",VLOOKUP($B933,Insumos!$C:$G,2,FALSE))</f>
        <v>6945</v>
      </c>
      <c r="E933" s="57">
        <f>+IF(ISERROR(VLOOKUP($B933,Insumos!$C:$G,5,FALSE)),"",VLOOKUP($B933,Insumos!$C:$G,5,FALSE))</f>
        <v>1360</v>
      </c>
      <c r="F933" s="55" t="str">
        <f>+IF(ISERROR(VLOOKUP($B933,Insumos!$C:$G,4,FALSE)),"",VLOOKUP($B933,Insumos!$C:$G,4,FALSE))</f>
        <v>GRAMOS</v>
      </c>
      <c r="G933" s="141">
        <v>35.0</v>
      </c>
      <c r="H933" s="56">
        <f t="shared" si="32"/>
        <v>178.73</v>
      </c>
    </row>
    <row r="934">
      <c r="A934" s="53">
        <v>5.0</v>
      </c>
      <c r="B934" s="55" t="s">
        <v>54</v>
      </c>
      <c r="C934" s="55" t="str">
        <f>+IF(ISERROR(VLOOKUP($B934,Insumos!$C:$G,3,FALSE)),"",VLOOKUP($B934,Insumos!$C:$G,3,FALSE))</f>
        <v>UNIDAD</v>
      </c>
      <c r="D934" s="56">
        <f>+IF(ISERROR(VLOOKUP($B934,Insumos!$C:$G,2,FALSE)),"",VLOOKUP($B934,Insumos!$C:$G,2,FALSE))</f>
        <v>8000</v>
      </c>
      <c r="E934" s="57">
        <f>+IF(ISERROR(VLOOKUP($B934,Insumos!$C:$G,5,FALSE)),"",VLOOKUP($B934,Insumos!$C:$G,5,FALSE))</f>
        <v>36</v>
      </c>
      <c r="F934" s="55" t="str">
        <f>+IF(ISERROR(VLOOKUP($B934,Insumos!$C:$G,4,FALSE)),"",VLOOKUP($B934,Insumos!$C:$G,4,FALSE))</f>
        <v>UNIDAD</v>
      </c>
      <c r="G934" s="141">
        <v>5.0</v>
      </c>
      <c r="H934" s="56">
        <f t="shared" si="32"/>
        <v>1111.11</v>
      </c>
    </row>
    <row r="935">
      <c r="A935" s="53">
        <v>6.0</v>
      </c>
      <c r="B935" s="55" t="s">
        <v>124</v>
      </c>
      <c r="C935" s="55" t="str">
        <f>+IF(ISERROR(VLOOKUP($B935,Insumos!$C:$G,3,FALSE)),"",VLOOKUP($B935,Insumos!$C:$G,3,FALSE))</f>
        <v>GRAMOS</v>
      </c>
      <c r="D935" s="56">
        <f>+IF(ISERROR(VLOOKUP($B935,Insumos!$C:$G,2,FALSE)),"",VLOOKUP($B935,Insumos!$C:$G,2,FALSE))</f>
        <v>3529.411765</v>
      </c>
      <c r="E935" s="57">
        <f>+IF(ISERROR(VLOOKUP($B935,Insumos!$C:$G,5,FALSE)),"",VLOOKUP($B935,Insumos!$C:$G,5,FALSE))</f>
        <v>1000</v>
      </c>
      <c r="F935" s="55" t="str">
        <f>+IF(ISERROR(VLOOKUP($B935,Insumos!$C:$G,4,FALSE)),"",VLOOKUP($B935,Insumos!$C:$G,4,FALSE))</f>
        <v>GRAMOS</v>
      </c>
      <c r="G935" s="141">
        <v>45.0</v>
      </c>
      <c r="H935" s="56">
        <f t="shared" si="32"/>
        <v>158.82</v>
      </c>
    </row>
    <row r="936">
      <c r="A936" s="53">
        <v>7.0</v>
      </c>
      <c r="B936" s="55" t="s">
        <v>297</v>
      </c>
      <c r="C936" s="55" t="str">
        <f>+IF(ISERROR(VLOOKUP($B936,Insumos!$C:$G,3,FALSE)),"",VLOOKUP($B936,Insumos!$C:$G,3,FALSE))</f>
        <v>CAJA</v>
      </c>
      <c r="D936" s="56">
        <f>+IF(ISERROR(VLOOKUP($B936,Insumos!$C:$G,2,FALSE)),"",VLOOKUP($B936,Insumos!$C:$G,2,FALSE))</f>
        <v>110</v>
      </c>
      <c r="E936" s="57">
        <f>+IF(ISERROR(VLOOKUP($B936,Insumos!$C:$G,5,FALSE)),"",VLOOKUP($B936,Insumos!$C:$G,5,FALSE))</f>
        <v>1</v>
      </c>
      <c r="F936" s="55" t="str">
        <f>+IF(ISERROR(VLOOKUP($B936,Insumos!$C:$G,4,FALSE)),"",VLOOKUP($B936,Insumos!$C:$G,4,FALSE))</f>
        <v>CAJA</v>
      </c>
      <c r="G936" s="141">
        <v>1.0</v>
      </c>
      <c r="H936" s="56">
        <f t="shared" si="32"/>
        <v>110</v>
      </c>
    </row>
    <row r="937">
      <c r="A937" s="53">
        <v>8.0</v>
      </c>
      <c r="B937" s="55" t="s">
        <v>314</v>
      </c>
      <c r="C937" s="55" t="str">
        <f>+IF(ISERROR(VLOOKUP($B937,Insumos!$C:$G,3,FALSE)),"",VLOOKUP($B937,Insumos!$C:$G,3,FALSE))</f>
        <v>UNIDAD</v>
      </c>
      <c r="D937" s="56">
        <f>+IF(ISERROR(VLOOKUP($B937,Insumos!$C:$G,2,FALSE)),"",VLOOKUP($B937,Insumos!$C:$G,2,FALSE))</f>
        <v>10.5</v>
      </c>
      <c r="E937" s="57">
        <f>+IF(ISERROR(VLOOKUP($B937,Insumos!$C:$G,5,FALSE)),"",VLOOKUP($B937,Insumos!$C:$G,5,FALSE))</f>
        <v>1</v>
      </c>
      <c r="F937" s="55" t="str">
        <f>+IF(ISERROR(VLOOKUP($B937,Insumos!$C:$G,4,FALSE)),"",VLOOKUP($B937,Insumos!$C:$G,4,FALSE))</f>
        <v>UNIDAD</v>
      </c>
      <c r="G937" s="141">
        <v>1.0</v>
      </c>
      <c r="H937" s="56">
        <f t="shared" si="32"/>
        <v>10.5</v>
      </c>
    </row>
    <row r="938">
      <c r="A938" s="53">
        <v>9.0</v>
      </c>
      <c r="B938" s="55" t="s">
        <v>156</v>
      </c>
      <c r="C938" s="55" t="str">
        <f>+IF(ISERROR(VLOOKUP($B938,Insumos!$C:$G,3,FALSE)),"",VLOOKUP($B938,Insumos!$C:$G,3,FALSE))</f>
        <v>GRAMOS</v>
      </c>
      <c r="D938" s="56">
        <f>+IF(ISERROR(VLOOKUP($B938,Insumos!$C:$G,2,FALSE)),"",VLOOKUP($B938,Insumos!$C:$G,2,FALSE))</f>
        <v>909</v>
      </c>
      <c r="E938" s="57">
        <f>+IF(ISERROR(VLOOKUP($B938,Insumos!$C:$G,5,FALSE)),"",VLOOKUP($B938,Insumos!$C:$G,5,FALSE))</f>
        <v>1000</v>
      </c>
      <c r="F938" s="55" t="str">
        <f>+IF(ISERROR(VLOOKUP($B938,Insumos!$C:$G,4,FALSE)),"",VLOOKUP($B938,Insumos!$C:$G,4,FALSE))</f>
        <v>GRAMOS</v>
      </c>
      <c r="G938" s="141">
        <v>8.0</v>
      </c>
      <c r="H938" s="56">
        <f t="shared" si="32"/>
        <v>7.27</v>
      </c>
    </row>
    <row r="939">
      <c r="A939" s="53">
        <v>10.0</v>
      </c>
      <c r="B939" s="55" t="s">
        <v>313</v>
      </c>
      <c r="C939" s="55" t="str">
        <f>+IF(ISERROR(VLOOKUP($B939,Insumos!$C:$G,3,FALSE)),"",VLOOKUP($B939,Insumos!$C:$G,3,FALSE))</f>
        <v>GRAMOS</v>
      </c>
      <c r="D939" s="56">
        <f>+IF(ISERROR(VLOOKUP($B939,Insumos!$C:$G,2,FALSE)),"",VLOOKUP($B939,Insumos!$C:$G,2,FALSE))</f>
        <v>6750</v>
      </c>
      <c r="E939" s="57">
        <f>+IF(ISERROR(VLOOKUP($B939,Insumos!$C:$G,5,FALSE)),"",VLOOKUP($B939,Insumos!$C:$G,5,FALSE))</f>
        <v>1000</v>
      </c>
      <c r="F939" s="55" t="str">
        <f>+IF(ISERROR(VLOOKUP($B939,Insumos!$C:$G,4,FALSE)),"",VLOOKUP($B939,Insumos!$C:$G,4,FALSE))</f>
        <v>GRAMOS</v>
      </c>
      <c r="G939" s="141">
        <v>8.0</v>
      </c>
      <c r="H939" s="56">
        <f t="shared" si="32"/>
        <v>54</v>
      </c>
    </row>
    <row r="940">
      <c r="A940" s="53">
        <v>11.0</v>
      </c>
      <c r="B940" s="55" t="s">
        <v>311</v>
      </c>
      <c r="C940" s="55" t="str">
        <f>+IF(ISERROR(VLOOKUP($B940,Insumos!$C:$G,3,FALSE)),"",VLOOKUP($B940,Insumos!$C:$G,3,FALSE))</f>
        <v>UNIDAD</v>
      </c>
      <c r="D940" s="56">
        <f>+IF(ISERROR(VLOOKUP($B940,Insumos!$C:$G,2,FALSE)),"",VLOOKUP($B940,Insumos!$C:$G,2,FALSE))</f>
        <v>75.25</v>
      </c>
      <c r="E940" s="57">
        <f>+IF(ISERROR(VLOOKUP($B940,Insumos!$C:$G,5,FALSE)),"",VLOOKUP($B940,Insumos!$C:$G,5,FALSE))</f>
        <v>1</v>
      </c>
      <c r="F940" s="55" t="str">
        <f>+IF(ISERROR(VLOOKUP($B940,Insumos!$C:$G,4,FALSE)),"",VLOOKUP($B940,Insumos!$C:$G,4,FALSE))</f>
        <v>UNIDAD</v>
      </c>
      <c r="G940" s="141">
        <v>1.0</v>
      </c>
      <c r="H940" s="56">
        <f t="shared" si="32"/>
        <v>75.25</v>
      </c>
    </row>
    <row r="941">
      <c r="A941" s="53">
        <v>12.0</v>
      </c>
      <c r="B941" s="55" t="s">
        <v>312</v>
      </c>
      <c r="C941" s="55" t="str">
        <f>+IF(ISERROR(VLOOKUP($B941,Insumos!$C:$G,3,FALSE)),"",VLOOKUP($B941,Insumos!$C:$G,3,FALSE))</f>
        <v>UNIDAD</v>
      </c>
      <c r="D941" s="56">
        <f>+IF(ISERROR(VLOOKUP($B941,Insumos!$C:$G,2,FALSE)),"",VLOOKUP($B941,Insumos!$C:$G,2,FALSE))</f>
        <v>90.25</v>
      </c>
      <c r="E941" s="57">
        <f>+IF(ISERROR(VLOOKUP($B941,Insumos!$C:$G,5,FALSE)),"",VLOOKUP($B941,Insumos!$C:$G,5,FALSE))</f>
        <v>1</v>
      </c>
      <c r="F941" s="55" t="str">
        <f>+IF(ISERROR(VLOOKUP($B941,Insumos!$C:$G,4,FALSE)),"",VLOOKUP($B941,Insumos!$C:$G,4,FALSE))</f>
        <v>UNIDAD</v>
      </c>
      <c r="G941" s="141">
        <v>1.0</v>
      </c>
      <c r="H941" s="56">
        <f t="shared" si="32"/>
        <v>90.25</v>
      </c>
    </row>
    <row r="942">
      <c r="A942" s="53">
        <v>13.0</v>
      </c>
      <c r="B942" s="55" t="s">
        <v>303</v>
      </c>
      <c r="C942" s="55" t="str">
        <f>+IF(ISERROR(VLOOKUP($B942,Insumos!$C:$G,3,FALSE)),"",VLOOKUP($B942,Insumos!$C:$G,3,FALSE))</f>
        <v>UNIDAD</v>
      </c>
      <c r="D942" s="56">
        <f>+IF(ISERROR(VLOOKUP($B942,Insumos!$C:$G,2,FALSE)),"",VLOOKUP($B942,Insumos!$C:$G,2,FALSE))</f>
        <v>10</v>
      </c>
      <c r="E942" s="57">
        <f>+IF(ISERROR(VLOOKUP($B942,Insumos!$C:$G,5,FALSE)),"",VLOOKUP($B942,Insumos!$C:$G,5,FALSE))</f>
        <v>1</v>
      </c>
      <c r="F942" s="55" t="str">
        <f>+IF(ISERROR(VLOOKUP($B942,Insumos!$C:$G,4,FALSE)),"",VLOOKUP($B942,Insumos!$C:$G,4,FALSE))</f>
        <v>UNIDAD</v>
      </c>
      <c r="G942" s="141">
        <v>1.0</v>
      </c>
      <c r="H942" s="56">
        <f t="shared" si="32"/>
        <v>10</v>
      </c>
    </row>
    <row r="943">
      <c r="A943" s="53">
        <v>14.0</v>
      </c>
      <c r="B943" s="55" t="s">
        <v>304</v>
      </c>
      <c r="C943" s="55" t="str">
        <f>+IF(ISERROR(VLOOKUP($B943,Insumos!$C:$G,3,FALSE)),"",VLOOKUP($B943,Insumos!$C:$G,3,FALSE))</f>
        <v>UNIDAD</v>
      </c>
      <c r="D943" s="56">
        <f>+IF(ISERROR(VLOOKUP($B943,Insumos!$C:$G,2,FALSE)),"",VLOOKUP($B943,Insumos!$C:$G,2,FALSE))</f>
        <v>9</v>
      </c>
      <c r="E943" s="57">
        <f>+IF(ISERROR(VLOOKUP($B943,Insumos!$C:$G,5,FALSE)),"",VLOOKUP($B943,Insumos!$C:$G,5,FALSE))</f>
        <v>1</v>
      </c>
      <c r="F943" s="55" t="str">
        <f>+IF(ISERROR(VLOOKUP($B943,Insumos!$C:$G,4,FALSE)),"",VLOOKUP($B943,Insumos!$C:$G,4,FALSE))</f>
        <v>UNIDAD</v>
      </c>
      <c r="G943" s="141">
        <v>1.0</v>
      </c>
      <c r="H943" s="56">
        <f t="shared" si="32"/>
        <v>9</v>
      </c>
    </row>
    <row r="944">
      <c r="A944" s="53">
        <v>15.0</v>
      </c>
      <c r="B944" s="55" t="s">
        <v>315</v>
      </c>
      <c r="C944" s="55" t="str">
        <f>+IF(ISERROR(VLOOKUP($B944,Insumos!$C:$G,3,FALSE)),"",VLOOKUP($B944,Insumos!$C:$G,3,FALSE))</f>
        <v>UNIDAD</v>
      </c>
      <c r="D944" s="56">
        <f>+IF(ISERROR(VLOOKUP($B944,Insumos!$C:$G,2,FALSE)),"",VLOOKUP($B944,Insumos!$C:$G,2,FALSE))</f>
        <v>170</v>
      </c>
      <c r="E944" s="57">
        <f>+IF(ISERROR(VLOOKUP($B944,Insumos!$C:$G,5,FALSE)),"",VLOOKUP($B944,Insumos!$C:$G,5,FALSE))</f>
        <v>1</v>
      </c>
      <c r="F944" s="55" t="str">
        <f>+IF(ISERROR(VLOOKUP($B944,Insumos!$C:$G,4,FALSE)),"",VLOOKUP($B944,Insumos!$C:$G,4,FALSE))</f>
        <v>UNIDAD</v>
      </c>
      <c r="G944" s="141">
        <v>1.0</v>
      </c>
      <c r="H944" s="56">
        <f t="shared" si="32"/>
        <v>170</v>
      </c>
    </row>
    <row r="945">
      <c r="A945" s="53">
        <v>16.0</v>
      </c>
      <c r="B945" s="55"/>
      <c r="C945" s="55" t="str">
        <f>+IF(ISERROR(VLOOKUP($B945,Insumos!$C:$G,3,FALSE)),"",VLOOKUP($B945,Insumos!$C:$G,3,FALSE))</f>
        <v/>
      </c>
      <c r="D945" s="56" t="str">
        <f>+IF(ISERROR(VLOOKUP($B945,Insumos!$C:$G,2,FALSE)),"",VLOOKUP($B945,Insumos!$C:$G,2,FALSE))</f>
        <v/>
      </c>
      <c r="E945" s="57" t="str">
        <f>+IF(ISERROR(VLOOKUP($B945,Insumos!$C:$G,5,FALSE)),"",VLOOKUP($B945,Insumos!$C:$G,5,FALSE))</f>
        <v/>
      </c>
      <c r="F945" s="55" t="str">
        <f>+IF(ISERROR(VLOOKUP($B945,Insumos!$C:$G,4,FALSE)),"",VLOOKUP($B945,Insumos!$C:$G,4,FALSE))</f>
        <v/>
      </c>
      <c r="G945" s="141"/>
      <c r="H945" s="56">
        <f t="shared" si="32"/>
        <v>0</v>
      </c>
    </row>
    <row r="946">
      <c r="A946" s="53">
        <v>17.0</v>
      </c>
      <c r="B946" s="55"/>
      <c r="C946" s="55" t="str">
        <f>+IF(ISERROR(VLOOKUP($B946,Insumos!$C:$G,3,FALSE)),"",VLOOKUP($B946,Insumos!$C:$G,3,FALSE))</f>
        <v/>
      </c>
      <c r="D946" s="56" t="str">
        <f>+IF(ISERROR(VLOOKUP($B946,Insumos!$C:$G,2,FALSE)),"",VLOOKUP($B946,Insumos!$C:$G,2,FALSE))</f>
        <v/>
      </c>
      <c r="E946" s="57" t="str">
        <f>+IF(ISERROR(VLOOKUP($B946,Insumos!$C:$G,5,FALSE)),"",VLOOKUP($B946,Insumos!$C:$G,5,FALSE))</f>
        <v/>
      </c>
      <c r="F946" s="55" t="str">
        <f>+IF(ISERROR(VLOOKUP($B946,Insumos!$C:$G,4,FALSE)),"",VLOOKUP($B946,Insumos!$C:$G,4,FALSE))</f>
        <v/>
      </c>
      <c r="G946" s="141"/>
      <c r="H946" s="56">
        <f t="shared" si="32"/>
        <v>0</v>
      </c>
    </row>
    <row r="947">
      <c r="A947" s="53">
        <v>18.0</v>
      </c>
      <c r="B947" s="55"/>
      <c r="C947" s="55" t="str">
        <f>+IF(ISERROR(VLOOKUP($B947,Insumos!$C:$G,3,FALSE)),"",VLOOKUP($B947,Insumos!$C:$G,3,FALSE))</f>
        <v/>
      </c>
      <c r="D947" s="56" t="str">
        <f>+IF(ISERROR(VLOOKUP($B947,Insumos!$C:$G,2,FALSE)),"",VLOOKUP($B947,Insumos!$C:$G,2,FALSE))</f>
        <v/>
      </c>
      <c r="E947" s="57" t="str">
        <f>+IF(ISERROR(VLOOKUP($B947,Insumos!$C:$G,5,FALSE)),"",VLOOKUP($B947,Insumos!$C:$G,5,FALSE))</f>
        <v/>
      </c>
      <c r="F947" s="55" t="str">
        <f>+IF(ISERROR(VLOOKUP($B947,Insumos!$C:$G,4,FALSE)),"",VLOOKUP($B947,Insumos!$C:$G,4,FALSE))</f>
        <v/>
      </c>
      <c r="G947" s="141"/>
      <c r="H947" s="56">
        <f t="shared" si="32"/>
        <v>0</v>
      </c>
    </row>
    <row r="948">
      <c r="A948" s="42"/>
      <c r="B948" s="140"/>
      <c r="C948" s="41"/>
      <c r="D948" s="44"/>
      <c r="E948" s="45"/>
      <c r="F948" s="41"/>
      <c r="G948" s="67" t="s">
        <v>566</v>
      </c>
      <c r="H948" s="68">
        <f>+SUM(H930:H947)</f>
        <v>2443.54</v>
      </c>
    </row>
    <row r="949">
      <c r="A949" s="42"/>
      <c r="B949" s="140"/>
      <c r="C949" s="41"/>
      <c r="D949" s="44"/>
      <c r="E949" s="45"/>
      <c r="F949" s="41"/>
      <c r="G949" s="67" t="s">
        <v>569</v>
      </c>
      <c r="H949" s="142">
        <f>+H948/10</f>
        <v>244.354</v>
      </c>
    </row>
    <row r="950">
      <c r="A950" s="42"/>
      <c r="B950" s="140"/>
      <c r="C950" s="33"/>
      <c r="D950" s="44"/>
      <c r="E950" s="45"/>
      <c r="F950" s="41"/>
      <c r="G950" s="67" t="s">
        <v>570</v>
      </c>
      <c r="H950" s="143">
        <f>(H948+H949)*1.19</f>
        <v>3198.59386</v>
      </c>
    </row>
    <row r="951">
      <c r="A951" s="42"/>
      <c r="B951" s="140"/>
      <c r="C951" s="41"/>
      <c r="D951" s="44"/>
      <c r="E951" s="45"/>
      <c r="F951" s="41"/>
      <c r="G951" s="67" t="s">
        <v>571</v>
      </c>
      <c r="H951" s="144">
        <f>+H950/H952</f>
        <v>0.2690154634</v>
      </c>
    </row>
    <row r="952">
      <c r="A952" s="42"/>
      <c r="B952" s="140"/>
      <c r="C952" s="41"/>
      <c r="D952" s="44"/>
      <c r="E952" s="45"/>
      <c r="F952" s="41"/>
      <c r="G952" s="67" t="s">
        <v>572</v>
      </c>
      <c r="H952" s="154">
        <v>11890.0</v>
      </c>
      <c r="I952" s="232">
        <v>8990.0</v>
      </c>
    </row>
    <row r="955">
      <c r="A955" s="138" t="s">
        <v>562</v>
      </c>
      <c r="B955" s="89" t="s">
        <v>470</v>
      </c>
      <c r="C955" s="34" t="s">
        <v>484</v>
      </c>
      <c r="D955" s="35"/>
      <c r="E955" s="36"/>
      <c r="F955" s="37"/>
      <c r="G955" s="38"/>
      <c r="H955" s="35"/>
    </row>
    <row r="956">
      <c r="A956" s="42"/>
      <c r="B956" s="140"/>
      <c r="C956" s="42"/>
      <c r="D956" s="44"/>
      <c r="E956" s="45"/>
      <c r="F956" s="42"/>
      <c r="G956" s="46"/>
      <c r="H956" s="44"/>
    </row>
    <row r="957">
      <c r="A957" s="48" t="s">
        <v>476</v>
      </c>
      <c r="B957" s="48" t="s">
        <v>477</v>
      </c>
      <c r="C957" s="48" t="s">
        <v>478</v>
      </c>
      <c r="D957" s="49" t="s">
        <v>564</v>
      </c>
      <c r="E957" s="50" t="s">
        <v>10</v>
      </c>
      <c r="F957" s="48" t="s">
        <v>480</v>
      </c>
      <c r="G957" s="51" t="s">
        <v>481</v>
      </c>
      <c r="H957" s="49" t="s">
        <v>565</v>
      </c>
    </row>
    <row r="958">
      <c r="A958" s="53">
        <v>1.0</v>
      </c>
      <c r="B958" s="55" t="s">
        <v>69</v>
      </c>
      <c r="C958" s="55" t="str">
        <f>+IF(ISERROR(VLOOKUP($B958,Insumos!$C:$G,3,FALSE)),"",VLOOKUP($B958,Insumos!$C:$G,3,FALSE))</f>
        <v>GRAMOS</v>
      </c>
      <c r="D958" s="56">
        <f>+IF(ISERROR(VLOOKUP($B958,Insumos!$C:$G,2,FALSE)),"",VLOOKUP($B958,Insumos!$C:$G,2,FALSE))</f>
        <v>2777.79</v>
      </c>
      <c r="E958" s="57">
        <f>+IF(ISERROR(VLOOKUP($B958,Insumos!$C:$G,5,FALSE)),"",VLOOKUP($B958,Insumos!$C:$G,5,FALSE))</f>
        <v>5700</v>
      </c>
      <c r="F958" s="55" t="str">
        <f>+IF(ISERROR(VLOOKUP($B958,Insumos!$C:$G,4,FALSE)),"",VLOOKUP($B958,Insumos!$C:$G,4,FALSE))</f>
        <v>GRAMOS</v>
      </c>
      <c r="G958" s="141">
        <v>110.0</v>
      </c>
      <c r="H958" s="56">
        <f t="shared" ref="H958:H979" si="33">IF(ISERROR(ROUND(+D958/E958*G958,2)),0,ROUND(+D958/E958*G958,2))</f>
        <v>53.61</v>
      </c>
    </row>
    <row r="959">
      <c r="A959" s="53">
        <v>2.0</v>
      </c>
      <c r="B959" s="55" t="s">
        <v>52</v>
      </c>
      <c r="C959" s="55" t="str">
        <f>+IF(ISERROR(VLOOKUP($B959,Insumos!$C:$G,3,FALSE)),"",VLOOKUP($B959,Insumos!$C:$G,3,FALSE))</f>
        <v>UNIDAD</v>
      </c>
      <c r="D959" s="56">
        <f>+IF(ISERROR(VLOOKUP($B959,Insumos!$C:$G,2,FALSE)),"",VLOOKUP($B959,Insumos!$C:$G,2,FALSE))</f>
        <v>5000</v>
      </c>
      <c r="E959" s="57">
        <f>+IF(ISERROR(VLOOKUP($B959,Insumos!$C:$G,5,FALSE)),"",VLOOKUP($B959,Insumos!$C:$G,5,FALSE))</f>
        <v>100</v>
      </c>
      <c r="F959" s="55" t="str">
        <f>+IF(ISERROR(VLOOKUP($B959,Insumos!$C:$G,4,FALSE)),"",VLOOKUP($B959,Insumos!$C:$G,4,FALSE))</f>
        <v>UNIDAD</v>
      </c>
      <c r="G959" s="141">
        <v>0.5</v>
      </c>
      <c r="H959" s="56">
        <f t="shared" si="33"/>
        <v>25</v>
      </c>
    </row>
    <row r="960">
      <c r="A960" s="53">
        <v>3.0</v>
      </c>
      <c r="B960" s="55" t="s">
        <v>236</v>
      </c>
      <c r="C960" s="55" t="str">
        <f>+IF(ISERROR(VLOOKUP($B960,Insumos!$C:$G,3,FALSE)),"",VLOOKUP($B960,Insumos!$C:$G,3,FALSE))</f>
        <v>GRAMOS</v>
      </c>
      <c r="D960" s="56">
        <f>+IF(ISERROR(VLOOKUP($B960,Insumos!$C:$G,2,FALSE)),"",VLOOKUP($B960,Insumos!$C:$G,2,FALSE))</f>
        <v>8753.846154</v>
      </c>
      <c r="E960" s="57">
        <f>+IF(ISERROR(VLOOKUP($B960,Insumos!$C:$G,5,FALSE)),"",VLOOKUP($B960,Insumos!$C:$G,5,FALSE))</f>
        <v>1000</v>
      </c>
      <c r="F960" s="55" t="str">
        <f>+IF(ISERROR(VLOOKUP($B960,Insumos!$C:$G,4,FALSE)),"",VLOOKUP($B960,Insumos!$C:$G,4,FALSE))</f>
        <v>GRAMOS</v>
      </c>
      <c r="G960" s="141">
        <v>30.0</v>
      </c>
      <c r="H960" s="56">
        <f t="shared" si="33"/>
        <v>262.62</v>
      </c>
    </row>
    <row r="961">
      <c r="A961" s="53">
        <v>4.0</v>
      </c>
      <c r="B961" s="55" t="s">
        <v>33</v>
      </c>
      <c r="C961" s="55" t="str">
        <f>+IF(ISERROR(VLOOKUP($B961,Insumos!$C:$G,3,FALSE)),"",VLOOKUP($B961,Insumos!$C:$G,3,FALSE))</f>
        <v>GRAMOS</v>
      </c>
      <c r="D961" s="56">
        <f>+IF(ISERROR(VLOOKUP($B961,Insumos!$C:$G,2,FALSE)),"",VLOOKUP($B961,Insumos!$C:$G,2,FALSE))</f>
        <v>6945</v>
      </c>
      <c r="E961" s="57">
        <f>+IF(ISERROR(VLOOKUP($B961,Insumos!$C:$G,5,FALSE)),"",VLOOKUP($B961,Insumos!$C:$G,5,FALSE))</f>
        <v>1360</v>
      </c>
      <c r="F961" s="55" t="str">
        <f>+IF(ISERROR(VLOOKUP($B961,Insumos!$C:$G,4,FALSE)),"",VLOOKUP($B961,Insumos!$C:$G,4,FALSE))</f>
        <v>GRAMOS</v>
      </c>
      <c r="G961" s="141">
        <v>35.0</v>
      </c>
      <c r="H961" s="56">
        <f t="shared" si="33"/>
        <v>178.73</v>
      </c>
    </row>
    <row r="962">
      <c r="A962" s="53">
        <v>5.0</v>
      </c>
      <c r="B962" s="55" t="s">
        <v>54</v>
      </c>
      <c r="C962" s="55" t="str">
        <f>+IF(ISERROR(VLOOKUP($B962,Insumos!$C:$G,3,FALSE)),"",VLOOKUP($B962,Insumos!$C:$G,3,FALSE))</f>
        <v>UNIDAD</v>
      </c>
      <c r="D962" s="56">
        <f>+IF(ISERROR(VLOOKUP($B962,Insumos!$C:$G,2,FALSE)),"",VLOOKUP($B962,Insumos!$C:$G,2,FALSE))</f>
        <v>8000</v>
      </c>
      <c r="E962" s="57">
        <f>+IF(ISERROR(VLOOKUP($B962,Insumos!$C:$G,5,FALSE)),"",VLOOKUP($B962,Insumos!$C:$G,5,FALSE))</f>
        <v>36</v>
      </c>
      <c r="F962" s="55" t="str">
        <f>+IF(ISERROR(VLOOKUP($B962,Insumos!$C:$G,4,FALSE)),"",VLOOKUP($B962,Insumos!$C:$G,4,FALSE))</f>
        <v>UNIDAD</v>
      </c>
      <c r="G962" s="141" t="s">
        <v>672</v>
      </c>
      <c r="H962" s="56">
        <f t="shared" si="33"/>
        <v>0</v>
      </c>
    </row>
    <row r="963">
      <c r="A963" s="53">
        <v>6.0</v>
      </c>
      <c r="B963" s="55" t="s">
        <v>56</v>
      </c>
      <c r="C963" s="55" t="str">
        <f>+IF(ISERROR(VLOOKUP($B963,Insumos!$C:$G,3,FALSE)),"",VLOOKUP($B963,Insumos!$C:$G,3,FALSE))</f>
        <v>GRAMOS</v>
      </c>
      <c r="D963" s="56">
        <f>+IF(ISERROR(VLOOKUP($B963,Insumos!$C:$G,2,FALSE)),"",VLOOKUP($B963,Insumos!$C:$G,2,FALSE))</f>
        <v>1690</v>
      </c>
      <c r="E963" s="57">
        <f>+IF(ISERROR(VLOOKUP($B963,Insumos!$C:$G,5,FALSE)),"",VLOOKUP($B963,Insumos!$C:$G,5,FALSE))</f>
        <v>1000</v>
      </c>
      <c r="F963" s="55" t="str">
        <f>+IF(ISERROR(VLOOKUP($B963,Insumos!$C:$G,4,FALSE)),"",VLOOKUP($B963,Insumos!$C:$G,4,FALSE))</f>
        <v>GRAMOS</v>
      </c>
      <c r="G963" s="141">
        <v>5.0</v>
      </c>
      <c r="H963" s="56">
        <f t="shared" si="33"/>
        <v>8.45</v>
      </c>
    </row>
    <row r="964">
      <c r="A964" s="53">
        <v>7.0</v>
      </c>
      <c r="B964" s="55" t="s">
        <v>169</v>
      </c>
      <c r="C964" s="55" t="str">
        <f>+IF(ISERROR(VLOOKUP($B964,Insumos!$C:$G,3,FALSE)),"",VLOOKUP($B964,Insumos!$C:$G,3,FALSE))</f>
        <v>MILILITROS</v>
      </c>
      <c r="D964" s="56">
        <f>+IF(ISERROR(VLOOKUP($B964,Insumos!$C:$G,2,FALSE)),"",VLOOKUP($B964,Insumos!$C:$G,2,FALSE))</f>
        <v>601.34</v>
      </c>
      <c r="E964" s="57">
        <f>+IF(ISERROR(VLOOKUP($B964,Insumos!$C:$G,5,FALSE)),"",VLOOKUP($B964,Insumos!$C:$G,5,FALSE))</f>
        <v>652</v>
      </c>
      <c r="F964" s="55" t="str">
        <f>+IF(ISERROR(VLOOKUP($B964,Insumos!$C:$G,4,FALSE)),"",VLOOKUP($B964,Insumos!$C:$G,4,FALSE))</f>
        <v>MILILITROS</v>
      </c>
      <c r="G964" s="141">
        <v>10.0</v>
      </c>
      <c r="H964" s="56">
        <f t="shared" si="33"/>
        <v>9.22</v>
      </c>
    </row>
    <row r="965">
      <c r="A965" s="53">
        <v>8.0</v>
      </c>
      <c r="B965" s="55" t="s">
        <v>49</v>
      </c>
      <c r="C965" s="55" t="str">
        <f>+IF(ISERROR(VLOOKUP($B965,Insumos!$C:$G,3,FALSE)),"",VLOOKUP($B965,Insumos!$C:$G,3,FALSE))</f>
        <v>GRAMOS</v>
      </c>
      <c r="D965" s="56">
        <f>+IF(ISERROR(VLOOKUP($B965,Insumos!$C:$G,2,FALSE)),"",VLOOKUP($B965,Insumos!$C:$G,2,FALSE))</f>
        <v>3290</v>
      </c>
      <c r="E965" s="57">
        <f>+IF(ISERROR(VLOOKUP($B965,Insumos!$C:$G,5,FALSE)),"",VLOOKUP($B965,Insumos!$C:$G,5,FALSE))</f>
        <v>1000</v>
      </c>
      <c r="F965" s="55" t="str">
        <f>+IF(ISERROR(VLOOKUP($B965,Insumos!$C:$G,4,FALSE)),"",VLOOKUP($B965,Insumos!$C:$G,4,FALSE))</f>
        <v>GRAMOS</v>
      </c>
      <c r="G965" s="141">
        <v>20.0</v>
      </c>
      <c r="H965" s="56">
        <f t="shared" si="33"/>
        <v>65.8</v>
      </c>
    </row>
    <row r="966">
      <c r="A966" s="53">
        <v>9.0</v>
      </c>
      <c r="B966" s="55" t="s">
        <v>87</v>
      </c>
      <c r="C966" s="55" t="str">
        <f>+IF(ISERROR(VLOOKUP($B966,Insumos!$C:$G,3,FALSE)),"",VLOOKUP($B966,Insumos!$C:$G,3,FALSE))</f>
        <v>GRAMOS</v>
      </c>
      <c r="D966" s="56">
        <f>+IF(ISERROR(VLOOKUP($B966,Insumos!$C:$G,2,FALSE)),"",VLOOKUP($B966,Insumos!$C:$G,2,FALSE))</f>
        <v>3795</v>
      </c>
      <c r="E966" s="57">
        <f>+IF(ISERROR(VLOOKUP($B966,Insumos!$C:$G,5,FALSE)),"",VLOOKUP($B966,Insumos!$C:$G,5,FALSE))</f>
        <v>500</v>
      </c>
      <c r="F966" s="192" t="str">
        <f>+IF(ISERROR(VLOOKUP($B966,Insumos!$C:$G,4,FALSE)),"",VLOOKUP($B966,Insumos!$C:$G,4,FALSE))</f>
        <v>GRAMOS</v>
      </c>
      <c r="G966" s="141">
        <v>5.0</v>
      </c>
      <c r="H966" s="193">
        <f t="shared" si="33"/>
        <v>37.95</v>
      </c>
    </row>
    <row r="967">
      <c r="A967" s="53">
        <v>10.0</v>
      </c>
      <c r="B967" s="55" t="s">
        <v>324</v>
      </c>
      <c r="C967" s="55" t="str">
        <f>+IF(ISERROR(VLOOKUP($B967,Insumos!$C:$G,3,FALSE)),"",VLOOKUP($B967,Insumos!$C:$G,3,FALSE))</f>
        <v>GRAMOS</v>
      </c>
      <c r="D967" s="56">
        <f>+IF(ISERROR(VLOOKUP($B967,Insumos!$C:$G,2,FALSE)),"",VLOOKUP($B967,Insumos!$C:$G,2,FALSE))</f>
        <v>1134.5</v>
      </c>
      <c r="E967" s="57">
        <f>+IF(ISERROR(VLOOKUP($B967,Insumos!$C:$G,5,FALSE)),"",VLOOKUP($B967,Insumos!$C:$G,5,FALSE))</f>
        <v>1000</v>
      </c>
      <c r="F967" s="192" t="str">
        <f>+IF(ISERROR(VLOOKUP($B967,Insumos!$C:$G,4,FALSE)),"",VLOOKUP($B967,Insumos!$C:$G,4,FALSE))</f>
        <v>GRAMOS</v>
      </c>
      <c r="G967" s="141">
        <v>5.0</v>
      </c>
      <c r="H967" s="193">
        <f t="shared" si="33"/>
        <v>5.67</v>
      </c>
    </row>
    <row r="968">
      <c r="A968" s="53">
        <v>11.0</v>
      </c>
      <c r="B968" s="55" t="s">
        <v>294</v>
      </c>
      <c r="C968" s="55" t="str">
        <f>+IF(ISERROR(VLOOKUP($B968,Insumos!$C:$G,3,FALSE)),"",VLOOKUP($B968,Insumos!$C:$G,3,FALSE))</f>
        <v>CAJA</v>
      </c>
      <c r="D968" s="56">
        <f>+IF(ISERROR(VLOOKUP($B968,Insumos!$C:$G,2,FALSE)),"",VLOOKUP($B968,Insumos!$C:$G,2,FALSE))</f>
        <v>180</v>
      </c>
      <c r="E968" s="57">
        <f>+IF(ISERROR(VLOOKUP($B968,Insumos!$C:$G,5,FALSE)),"",VLOOKUP($B968,Insumos!$C:$G,5,FALSE))</f>
        <v>1</v>
      </c>
      <c r="F968" s="192" t="str">
        <f>+IF(ISERROR(VLOOKUP($B968,Insumos!$C:$G,4,FALSE)),"",VLOOKUP($B968,Insumos!$C:$G,4,FALSE))</f>
        <v>CAJA</v>
      </c>
      <c r="G968" s="141">
        <v>1.0</v>
      </c>
      <c r="H968" s="193">
        <f t="shared" si="33"/>
        <v>180</v>
      </c>
    </row>
    <row r="969">
      <c r="A969" s="53">
        <v>12.0</v>
      </c>
      <c r="B969" s="55" t="s">
        <v>314</v>
      </c>
      <c r="C969" s="55" t="str">
        <f>+IF(ISERROR(VLOOKUP($B969,Insumos!$C:$G,3,FALSE)),"",VLOOKUP($B969,Insumos!$C:$G,3,FALSE))</f>
        <v>UNIDAD</v>
      </c>
      <c r="D969" s="56">
        <f>+IF(ISERROR(VLOOKUP($B969,Insumos!$C:$G,2,FALSE)),"",VLOOKUP($B969,Insumos!$C:$G,2,FALSE))</f>
        <v>10.5</v>
      </c>
      <c r="E969" s="57">
        <f>+IF(ISERROR(VLOOKUP($B969,Insumos!$C:$G,5,FALSE)),"",VLOOKUP($B969,Insumos!$C:$G,5,FALSE))</f>
        <v>1</v>
      </c>
      <c r="F969" s="55" t="str">
        <f>+IF(ISERROR(VLOOKUP($B969,Insumos!$C:$G,4,FALSE)),"",VLOOKUP($B969,Insumos!$C:$G,4,FALSE))</f>
        <v>UNIDAD</v>
      </c>
      <c r="G969" s="187">
        <v>1.0</v>
      </c>
      <c r="H969" s="56">
        <f t="shared" si="33"/>
        <v>10.5</v>
      </c>
    </row>
    <row r="970">
      <c r="A970" s="53">
        <v>13.0</v>
      </c>
      <c r="B970" s="55" t="s">
        <v>156</v>
      </c>
      <c r="C970" s="55" t="str">
        <f>+IF(ISERROR(VLOOKUP($B970,Insumos!$C:$G,3,FALSE)),"",VLOOKUP($B970,Insumos!$C:$G,3,FALSE))</f>
        <v>GRAMOS</v>
      </c>
      <c r="D970" s="56">
        <f>+IF(ISERROR(VLOOKUP($B970,Insumos!$C:$G,2,FALSE)),"",VLOOKUP($B970,Insumos!$C:$G,2,FALSE))</f>
        <v>909</v>
      </c>
      <c r="E970" s="57">
        <f>+IF(ISERROR(VLOOKUP($B970,Insumos!$C:$G,5,FALSE)),"",VLOOKUP($B970,Insumos!$C:$G,5,FALSE))</f>
        <v>1000</v>
      </c>
      <c r="F970" s="55" t="str">
        <f>+IF(ISERROR(VLOOKUP($B970,Insumos!$C:$G,4,FALSE)),"",VLOOKUP($B970,Insumos!$C:$G,4,FALSE))</f>
        <v>GRAMOS</v>
      </c>
      <c r="G970" s="187">
        <v>8.0</v>
      </c>
      <c r="H970" s="56">
        <f t="shared" si="33"/>
        <v>7.27</v>
      </c>
    </row>
    <row r="971">
      <c r="A971" s="53">
        <v>14.0</v>
      </c>
      <c r="B971" s="55" t="s">
        <v>313</v>
      </c>
      <c r="C971" s="55" t="str">
        <f>+IF(ISERROR(VLOOKUP($B971,Insumos!$C:$G,3,FALSE)),"",VLOOKUP($B971,Insumos!$C:$G,3,FALSE))</f>
        <v>GRAMOS</v>
      </c>
      <c r="D971" s="56">
        <f>+IF(ISERROR(VLOOKUP($B971,Insumos!$C:$G,2,FALSE)),"",VLOOKUP($B971,Insumos!$C:$G,2,FALSE))</f>
        <v>6750</v>
      </c>
      <c r="E971" s="57">
        <f>+IF(ISERROR(VLOOKUP($B971,Insumos!$C:$G,5,FALSE)),"",VLOOKUP($B971,Insumos!$C:$G,5,FALSE))</f>
        <v>1000</v>
      </c>
      <c r="F971" s="55" t="str">
        <f>+IF(ISERROR(VLOOKUP($B971,Insumos!$C:$G,4,FALSE)),"",VLOOKUP($B971,Insumos!$C:$G,4,FALSE))</f>
        <v>GRAMOS</v>
      </c>
      <c r="G971" s="187">
        <v>8.0</v>
      </c>
      <c r="H971" s="56">
        <f t="shared" si="33"/>
        <v>54</v>
      </c>
    </row>
    <row r="972">
      <c r="A972" s="53">
        <v>15.0</v>
      </c>
      <c r="B972" s="55" t="s">
        <v>311</v>
      </c>
      <c r="C972" s="55" t="str">
        <f>+IF(ISERROR(VLOOKUP($B972,Insumos!$C:$G,3,FALSE)),"",VLOOKUP($B972,Insumos!$C:$G,3,FALSE))</f>
        <v>UNIDAD</v>
      </c>
      <c r="D972" s="56">
        <f>+IF(ISERROR(VLOOKUP($B972,Insumos!$C:$G,2,FALSE)),"",VLOOKUP($B972,Insumos!$C:$G,2,FALSE))</f>
        <v>75.25</v>
      </c>
      <c r="E972" s="57">
        <f>+IF(ISERROR(VLOOKUP($B972,Insumos!$C:$G,5,FALSE)),"",VLOOKUP($B972,Insumos!$C:$G,5,FALSE))</f>
        <v>1</v>
      </c>
      <c r="F972" s="55" t="str">
        <f>+IF(ISERROR(VLOOKUP($B972,Insumos!$C:$G,4,FALSE)),"",VLOOKUP($B972,Insumos!$C:$G,4,FALSE))</f>
        <v>UNIDAD</v>
      </c>
      <c r="G972" s="187">
        <v>1.0</v>
      </c>
      <c r="H972" s="56">
        <f t="shared" si="33"/>
        <v>75.25</v>
      </c>
    </row>
    <row r="973">
      <c r="A973" s="53">
        <v>16.0</v>
      </c>
      <c r="B973" s="55" t="s">
        <v>312</v>
      </c>
      <c r="C973" s="55" t="str">
        <f>+IF(ISERROR(VLOOKUP($B973,Insumos!$C:$G,3,FALSE)),"",VLOOKUP($B973,Insumos!$C:$G,3,FALSE))</f>
        <v>UNIDAD</v>
      </c>
      <c r="D973" s="56">
        <f>+IF(ISERROR(VLOOKUP($B973,Insumos!$C:$G,2,FALSE)),"",VLOOKUP($B973,Insumos!$C:$G,2,FALSE))</f>
        <v>90.25</v>
      </c>
      <c r="E973" s="57">
        <f>+IF(ISERROR(VLOOKUP($B973,Insumos!$C:$G,5,FALSE)),"",VLOOKUP($B973,Insumos!$C:$G,5,FALSE))</f>
        <v>1</v>
      </c>
      <c r="F973" s="55" t="str">
        <f>+IF(ISERROR(VLOOKUP($B973,Insumos!$C:$G,4,FALSE)),"",VLOOKUP($B973,Insumos!$C:$G,4,FALSE))</f>
        <v>UNIDAD</v>
      </c>
      <c r="G973" s="187">
        <v>1.0</v>
      </c>
      <c r="H973" s="56">
        <f t="shared" si="33"/>
        <v>90.25</v>
      </c>
    </row>
    <row r="974">
      <c r="A974" s="53">
        <v>17.0</v>
      </c>
      <c r="B974" s="55" t="s">
        <v>303</v>
      </c>
      <c r="C974" s="55" t="str">
        <f>+IF(ISERROR(VLOOKUP($B974,Insumos!$C:$G,3,FALSE)),"",VLOOKUP($B974,Insumos!$C:$G,3,FALSE))</f>
        <v>UNIDAD</v>
      </c>
      <c r="D974" s="56">
        <f>+IF(ISERROR(VLOOKUP($B974,Insumos!$C:$G,2,FALSE)),"",VLOOKUP($B974,Insumos!$C:$G,2,FALSE))</f>
        <v>10</v>
      </c>
      <c r="E974" s="57">
        <f>+IF(ISERROR(VLOOKUP($B974,Insumos!$C:$G,5,FALSE)),"",VLOOKUP($B974,Insumos!$C:$G,5,FALSE))</f>
        <v>1</v>
      </c>
      <c r="F974" s="55" t="str">
        <f>+IF(ISERROR(VLOOKUP($B974,Insumos!$C:$G,4,FALSE)),"",VLOOKUP($B974,Insumos!$C:$G,4,FALSE))</f>
        <v>UNIDAD</v>
      </c>
      <c r="G974" s="187">
        <v>3.0</v>
      </c>
      <c r="H974" s="56">
        <f t="shared" si="33"/>
        <v>30</v>
      </c>
    </row>
    <row r="975">
      <c r="A975" s="53">
        <v>18.0</v>
      </c>
      <c r="B975" s="55" t="s">
        <v>304</v>
      </c>
      <c r="C975" s="55" t="str">
        <f>+IF(ISERROR(VLOOKUP($B975,Insumos!$C:$G,3,FALSE)),"",VLOOKUP($B975,Insumos!$C:$G,3,FALSE))</f>
        <v>UNIDAD</v>
      </c>
      <c r="D975" s="56">
        <f>+IF(ISERROR(VLOOKUP($B975,Insumos!$C:$G,2,FALSE)),"",VLOOKUP($B975,Insumos!$C:$G,2,FALSE))</f>
        <v>9</v>
      </c>
      <c r="E975" s="57">
        <f>+IF(ISERROR(VLOOKUP($B975,Insumos!$C:$G,5,FALSE)),"",VLOOKUP($B975,Insumos!$C:$G,5,FALSE))</f>
        <v>1</v>
      </c>
      <c r="F975" s="55" t="str">
        <f>+IF(ISERROR(VLOOKUP($B975,Insumos!$C:$G,4,FALSE)),"",VLOOKUP($B975,Insumos!$C:$G,4,FALSE))</f>
        <v>UNIDAD</v>
      </c>
      <c r="G975" s="187">
        <v>3.0</v>
      </c>
      <c r="H975" s="56">
        <f t="shared" si="33"/>
        <v>27</v>
      </c>
    </row>
    <row r="976">
      <c r="A976" s="53">
        <v>19.0</v>
      </c>
      <c r="B976" s="55" t="s">
        <v>305</v>
      </c>
      <c r="C976" s="55" t="str">
        <f>+IF(ISERROR(VLOOKUP($B976,Insumos!$C:$G,3,FALSE)),"",VLOOKUP($B976,Insumos!$C:$G,3,FALSE))</f>
        <v>UNIDAD</v>
      </c>
      <c r="D976" s="56">
        <f>+IF(ISERROR(VLOOKUP($B976,Insumos!$C:$G,2,FALSE)),"",VLOOKUP($B976,Insumos!$C:$G,2,FALSE))</f>
        <v>52</v>
      </c>
      <c r="E976" s="57">
        <f>+IF(ISERROR(VLOOKUP($B976,Insumos!$C:$G,5,FALSE)),"",VLOOKUP($B976,Insumos!$C:$G,5,FALSE))</f>
        <v>1</v>
      </c>
      <c r="F976" s="55" t="str">
        <f>+IF(ISERROR(VLOOKUP($B976,Insumos!$C:$G,4,FALSE)),"",VLOOKUP($B976,Insumos!$C:$G,4,FALSE))</f>
        <v>UNIDAD</v>
      </c>
      <c r="G976" s="141">
        <v>1.0</v>
      </c>
      <c r="H976" s="56">
        <f t="shared" si="33"/>
        <v>52</v>
      </c>
    </row>
    <row r="977">
      <c r="A977" s="53">
        <v>20.0</v>
      </c>
      <c r="B977" s="55" t="s">
        <v>309</v>
      </c>
      <c r="C977" s="55" t="str">
        <f>+IF(ISERROR(VLOOKUP($B977,Insumos!$C:$G,3,FALSE)),"",VLOOKUP($B977,Insumos!$C:$G,3,FALSE))</f>
        <v>UNIDAD</v>
      </c>
      <c r="D977" s="56">
        <f>+IF(ISERROR(VLOOKUP($B977,Insumos!$C:$G,2,FALSE)),"",VLOOKUP($B977,Insumos!$C:$G,2,FALSE))</f>
        <v>23.53</v>
      </c>
      <c r="E977" s="57">
        <f>+IF(ISERROR(VLOOKUP($B977,Insumos!$C:$G,5,FALSE)),"",VLOOKUP($B977,Insumos!$C:$G,5,FALSE))</f>
        <v>1</v>
      </c>
      <c r="F977" s="55" t="str">
        <f>+IF(ISERROR(VLOOKUP($B977,Insumos!$C:$G,4,FALSE)),"",VLOOKUP($B977,Insumos!$C:$G,4,FALSE))</f>
        <v>UNIDAD</v>
      </c>
      <c r="G977" s="141">
        <v>1.0</v>
      </c>
      <c r="H977" s="56">
        <f t="shared" si="33"/>
        <v>23.53</v>
      </c>
    </row>
    <row r="978">
      <c r="A978" s="53">
        <v>21.0</v>
      </c>
      <c r="B978" s="55" t="s">
        <v>310</v>
      </c>
      <c r="C978" s="55" t="str">
        <f>+IF(ISERROR(VLOOKUP($B978,Insumos!$C:$G,3,FALSE)),"",VLOOKUP($B978,Insumos!$C:$G,3,FALSE))</f>
        <v>UNIDAD</v>
      </c>
      <c r="D978" s="56">
        <f>+IF(ISERROR(VLOOKUP($B978,Insumos!$C:$G,2,FALSE)),"",VLOOKUP($B978,Insumos!$C:$G,2,FALSE))</f>
        <v>15.13</v>
      </c>
      <c r="E978" s="57">
        <f>+IF(ISERROR(VLOOKUP($B978,Insumos!$C:$G,5,FALSE)),"",VLOOKUP($B978,Insumos!$C:$G,5,FALSE))</f>
        <v>1</v>
      </c>
      <c r="F978" s="55" t="str">
        <f>+IF(ISERROR(VLOOKUP($B978,Insumos!$C:$G,4,FALSE)),"",VLOOKUP($B978,Insumos!$C:$G,4,FALSE))</f>
        <v>UNIDAD</v>
      </c>
      <c r="G978" s="141">
        <v>1.0</v>
      </c>
      <c r="H978" s="56">
        <f t="shared" si="33"/>
        <v>15.13</v>
      </c>
    </row>
    <row r="979">
      <c r="A979" s="53">
        <v>22.0</v>
      </c>
      <c r="B979" s="55" t="s">
        <v>315</v>
      </c>
      <c r="C979" s="55" t="str">
        <f>+IF(ISERROR(VLOOKUP($B979,Insumos!$C:$G,3,FALSE)),"",VLOOKUP($B979,Insumos!$C:$G,3,FALSE))</f>
        <v>UNIDAD</v>
      </c>
      <c r="D979" s="56">
        <f>+IF(ISERROR(VLOOKUP($B979,Insumos!$C:$G,2,FALSE)),"",VLOOKUP($B979,Insumos!$C:$G,2,FALSE))</f>
        <v>170</v>
      </c>
      <c r="E979" s="57">
        <f>+IF(ISERROR(VLOOKUP($B979,Insumos!$C:$G,5,FALSE)),"",VLOOKUP($B979,Insumos!$C:$G,5,FALSE))</f>
        <v>1</v>
      </c>
      <c r="F979" s="55" t="str">
        <f>+IF(ISERROR(VLOOKUP($B979,Insumos!$C:$G,4,FALSE)),"",VLOOKUP($B979,Insumos!$C:$G,4,FALSE))</f>
        <v>UNIDAD</v>
      </c>
      <c r="G979" s="141">
        <v>1.0</v>
      </c>
      <c r="H979" s="56">
        <f t="shared" si="33"/>
        <v>170</v>
      </c>
    </row>
    <row r="980">
      <c r="A980" s="42"/>
      <c r="B980" s="140"/>
      <c r="C980" s="41"/>
      <c r="D980" s="44"/>
      <c r="E980" s="45"/>
      <c r="F980" s="41"/>
      <c r="G980" s="67" t="s">
        <v>566</v>
      </c>
      <c r="H980" s="68">
        <f>+SUM(H958:H979)</f>
        <v>1381.98</v>
      </c>
    </row>
    <row r="981">
      <c r="A981" s="42"/>
      <c r="B981" s="140"/>
      <c r="C981" s="41"/>
      <c r="D981" s="44"/>
      <c r="E981" s="45"/>
      <c r="F981" s="41"/>
      <c r="G981" s="67" t="s">
        <v>569</v>
      </c>
      <c r="H981" s="142">
        <f>+H980/10</f>
        <v>138.198</v>
      </c>
    </row>
    <row r="982">
      <c r="A982" s="42"/>
      <c r="B982" s="140"/>
      <c r="C982" s="41"/>
      <c r="D982" s="44"/>
      <c r="E982" s="45"/>
      <c r="F982" s="41"/>
      <c r="G982" s="67" t="s">
        <v>570</v>
      </c>
      <c r="H982" s="143">
        <f>(H980+H981)*1.19</f>
        <v>1809.01182</v>
      </c>
    </row>
    <row r="983">
      <c r="A983" s="42"/>
      <c r="B983" s="140"/>
      <c r="C983" s="41"/>
      <c r="D983" s="44"/>
      <c r="E983" s="45"/>
      <c r="F983" s="41"/>
      <c r="G983" s="67" t="s">
        <v>571</v>
      </c>
      <c r="H983" s="144">
        <f>+H982/H984</f>
        <v>0.1588245672</v>
      </c>
    </row>
    <row r="984">
      <c r="A984" s="42"/>
      <c r="B984" s="140"/>
      <c r="C984" s="41"/>
      <c r="D984" s="44"/>
      <c r="E984" s="45"/>
      <c r="F984" s="41"/>
      <c r="G984" s="67" t="s">
        <v>572</v>
      </c>
      <c r="H984" s="154">
        <v>11390.0</v>
      </c>
      <c r="I984" s="232">
        <v>9490.0</v>
      </c>
    </row>
    <row r="987">
      <c r="A987" s="138" t="s">
        <v>562</v>
      </c>
      <c r="B987" s="89" t="s">
        <v>653</v>
      </c>
      <c r="C987" s="34" t="s">
        <v>484</v>
      </c>
      <c r="D987" s="35"/>
      <c r="E987" s="36"/>
      <c r="F987" s="37"/>
      <c r="G987" s="38"/>
      <c r="H987" s="35"/>
    </row>
    <row r="988">
      <c r="A988" s="42"/>
      <c r="B988" s="140"/>
      <c r="C988" s="42"/>
      <c r="D988" s="44"/>
      <c r="E988" s="45"/>
      <c r="F988" s="42"/>
      <c r="G988" s="46"/>
      <c r="H988" s="44"/>
    </row>
    <row r="989">
      <c r="A989" s="48" t="s">
        <v>476</v>
      </c>
      <c r="B989" s="48" t="s">
        <v>477</v>
      </c>
      <c r="C989" s="48" t="s">
        <v>478</v>
      </c>
      <c r="D989" s="49" t="s">
        <v>564</v>
      </c>
      <c r="E989" s="50" t="s">
        <v>10</v>
      </c>
      <c r="F989" s="48" t="s">
        <v>480</v>
      </c>
      <c r="G989" s="51" t="s">
        <v>481</v>
      </c>
      <c r="H989" s="49" t="s">
        <v>565</v>
      </c>
    </row>
    <row r="990">
      <c r="A990" s="53">
        <v>1.0</v>
      </c>
      <c r="B990" s="55" t="s">
        <v>69</v>
      </c>
      <c r="C990" s="55" t="str">
        <f>+IF(ISERROR(VLOOKUP($B990,Insumos!$C:$G,3,FALSE)),"",VLOOKUP($B990,Insumos!$C:$G,3,FALSE))</f>
        <v>GRAMOS</v>
      </c>
      <c r="D990" s="56">
        <f>+IF(ISERROR(VLOOKUP($B990,Insumos!$C:$G,2,FALSE)),"",VLOOKUP($B990,Insumos!$C:$G,2,FALSE))</f>
        <v>2777.79</v>
      </c>
      <c r="E990" s="57">
        <f>+IF(ISERROR(VLOOKUP($B990,Insumos!$C:$G,5,FALSE)),"",VLOOKUP($B990,Insumos!$C:$G,5,FALSE))</f>
        <v>5700</v>
      </c>
      <c r="F990" s="55" t="str">
        <f>+IF(ISERROR(VLOOKUP($B990,Insumos!$C:$G,4,FALSE)),"",VLOOKUP($B990,Insumos!$C:$G,4,FALSE))</f>
        <v>GRAMOS</v>
      </c>
      <c r="G990" s="141">
        <v>110.0</v>
      </c>
      <c r="H990" s="56">
        <f t="shared" ref="H990:H1013" si="34">IF(ISERROR(ROUND(+D990/E990*G990,2)),0,ROUND(+D990/E990*G990,2))</f>
        <v>53.61</v>
      </c>
    </row>
    <row r="991">
      <c r="A991" s="53">
        <v>2.0</v>
      </c>
      <c r="B991" s="55" t="s">
        <v>52</v>
      </c>
      <c r="C991" s="55" t="str">
        <f>+IF(ISERROR(VLOOKUP($B991,Insumos!$C:$G,3,FALSE)),"",VLOOKUP($B991,Insumos!$C:$G,3,FALSE))</f>
        <v>UNIDAD</v>
      </c>
      <c r="D991" s="56">
        <f>+IF(ISERROR(VLOOKUP($B991,Insumos!$C:$G,2,FALSE)),"",VLOOKUP($B991,Insumos!$C:$G,2,FALSE))</f>
        <v>5000</v>
      </c>
      <c r="E991" s="57">
        <f>+IF(ISERROR(VLOOKUP($B991,Insumos!$C:$G,5,FALSE)),"",VLOOKUP($B991,Insumos!$C:$G,5,FALSE))</f>
        <v>100</v>
      </c>
      <c r="F991" s="55" t="str">
        <f>+IF(ISERROR(VLOOKUP($B991,Insumos!$C:$G,4,FALSE)),"",VLOOKUP($B991,Insumos!$C:$G,4,FALSE))</f>
        <v>UNIDAD</v>
      </c>
      <c r="G991" s="141">
        <v>0.5</v>
      </c>
      <c r="H991" s="56">
        <f t="shared" si="34"/>
        <v>25</v>
      </c>
    </row>
    <row r="992">
      <c r="A992" s="53">
        <v>3.0</v>
      </c>
      <c r="B992" s="55" t="s">
        <v>236</v>
      </c>
      <c r="C992" s="55" t="str">
        <f>+IF(ISERROR(VLOOKUP($B992,Insumos!$C:$G,3,FALSE)),"",VLOOKUP($B992,Insumos!$C:$G,3,FALSE))</f>
        <v>GRAMOS</v>
      </c>
      <c r="D992" s="56">
        <f>+IF(ISERROR(VLOOKUP($B992,Insumos!$C:$G,2,FALSE)),"",VLOOKUP($B992,Insumos!$C:$G,2,FALSE))</f>
        <v>8753.846154</v>
      </c>
      <c r="E992" s="57">
        <f>+IF(ISERROR(VLOOKUP($B992,Insumos!$C:$G,5,FALSE)),"",VLOOKUP($B992,Insumos!$C:$G,5,FALSE))</f>
        <v>1000</v>
      </c>
      <c r="F992" s="55" t="str">
        <f>+IF(ISERROR(VLOOKUP($B992,Insumos!$C:$G,4,FALSE)),"",VLOOKUP($B992,Insumos!$C:$G,4,FALSE))</f>
        <v>GRAMOS</v>
      </c>
      <c r="G992" s="141">
        <v>40.0</v>
      </c>
      <c r="H992" s="56">
        <f t="shared" si="34"/>
        <v>350.15</v>
      </c>
    </row>
    <row r="993">
      <c r="A993" s="53">
        <v>4.0</v>
      </c>
      <c r="B993" s="55" t="s">
        <v>232</v>
      </c>
      <c r="C993" s="55" t="str">
        <f>+IF(ISERROR(VLOOKUP($B993,Insumos!$C:$G,3,FALSE)),"",VLOOKUP($B993,Insumos!$C:$G,3,FALSE))</f>
        <v>GRAMOS</v>
      </c>
      <c r="D993" s="56">
        <f>+IF(ISERROR(VLOOKUP($B993,Insumos!$C:$G,2,FALSE)),"",VLOOKUP($B993,Insumos!$C:$G,2,FALSE))</f>
        <v>3529.411765</v>
      </c>
      <c r="E993" s="57">
        <f>+IF(ISERROR(VLOOKUP($B993,Insumos!$C:$G,5,FALSE)),"",VLOOKUP($B993,Insumos!$C:$G,5,FALSE))</f>
        <v>1000</v>
      </c>
      <c r="F993" s="55" t="str">
        <f>+IF(ISERROR(VLOOKUP($B993,Insumos!$C:$G,4,FALSE)),"",VLOOKUP($B993,Insumos!$C:$G,4,FALSE))</f>
        <v>GRAMOS</v>
      </c>
      <c r="G993" s="141">
        <v>40.0</v>
      </c>
      <c r="H993" s="56">
        <f t="shared" si="34"/>
        <v>141.18</v>
      </c>
    </row>
    <row r="994">
      <c r="A994" s="53">
        <v>5.0</v>
      </c>
      <c r="B994" s="55" t="s">
        <v>33</v>
      </c>
      <c r="C994" s="55" t="str">
        <f>+IF(ISERROR(VLOOKUP($B994,Insumos!$C:$G,3,FALSE)),"",VLOOKUP($B994,Insumos!$C:$G,3,FALSE))</f>
        <v>GRAMOS</v>
      </c>
      <c r="D994" s="56">
        <f>+IF(ISERROR(VLOOKUP($B994,Insumos!$C:$G,2,FALSE)),"",VLOOKUP($B994,Insumos!$C:$G,2,FALSE))</f>
        <v>6945</v>
      </c>
      <c r="E994" s="57">
        <f>+IF(ISERROR(VLOOKUP($B994,Insumos!$C:$G,5,FALSE)),"",VLOOKUP($B994,Insumos!$C:$G,5,FALSE))</f>
        <v>1360</v>
      </c>
      <c r="F994" s="55" t="str">
        <f>+IF(ISERROR(VLOOKUP($B994,Insumos!$C:$G,4,FALSE)),"",VLOOKUP($B994,Insumos!$C:$G,4,FALSE))</f>
        <v>GRAMOS</v>
      </c>
      <c r="G994" s="141">
        <v>35.0</v>
      </c>
      <c r="H994" s="56">
        <f t="shared" si="34"/>
        <v>178.73</v>
      </c>
    </row>
    <row r="995">
      <c r="A995" s="53">
        <v>6.0</v>
      </c>
      <c r="B995" s="55" t="s">
        <v>200</v>
      </c>
      <c r="C995" s="55" t="str">
        <f>+IF(ISERROR(VLOOKUP($B995,Insumos!$C:$G,3,FALSE)),"",VLOOKUP($B995,Insumos!$C:$G,3,FALSE))</f>
        <v>GRAMOS</v>
      </c>
      <c r="D995" s="56">
        <f>+IF(ISERROR(VLOOKUP($B995,Insumos!$C:$G,2,FALSE)),"",VLOOKUP($B995,Insumos!$C:$G,2,FALSE))</f>
        <v>9322.22</v>
      </c>
      <c r="E995" s="57">
        <f>+IF(ISERROR(VLOOKUP($B995,Insumos!$C:$G,5,FALSE)),"",VLOOKUP($B995,Insumos!$C:$G,5,FALSE))</f>
        <v>1000</v>
      </c>
      <c r="F995" s="55" t="str">
        <f>+IF(ISERROR(VLOOKUP($B995,Insumos!$C:$G,4,FALSE)),"",VLOOKUP($B995,Insumos!$C:$G,4,FALSE))</f>
        <v>GRAMOS</v>
      </c>
      <c r="G995" s="141">
        <v>50.0</v>
      </c>
      <c r="H995" s="56">
        <f t="shared" si="34"/>
        <v>466.11</v>
      </c>
    </row>
    <row r="996">
      <c r="A996" s="53">
        <v>7.0</v>
      </c>
      <c r="B996" s="55" t="s">
        <v>326</v>
      </c>
      <c r="C996" s="55" t="str">
        <f>+IF(ISERROR(VLOOKUP($B996,Insumos!$C:$G,3,FALSE)),"",VLOOKUP($B996,Insumos!$C:$G,3,FALSE))</f>
        <v>GRAMOS</v>
      </c>
      <c r="D996" s="56">
        <f>+IF(ISERROR(VLOOKUP($B996,Insumos!$C:$G,2,FALSE)),"",VLOOKUP($B996,Insumos!$C:$G,2,FALSE))</f>
        <v>1120</v>
      </c>
      <c r="E996" s="57">
        <f>+IF(ISERROR(VLOOKUP($B996,Insumos!$C:$G,5,FALSE)),"",VLOOKUP($B996,Insumos!$C:$G,5,FALSE))</f>
        <v>1000</v>
      </c>
      <c r="F996" s="55" t="str">
        <f>+IF(ISERROR(VLOOKUP($B996,Insumos!$C:$G,4,FALSE)),"",VLOOKUP($B996,Insumos!$C:$G,4,FALSE))</f>
        <v>GRAMOS</v>
      </c>
      <c r="G996" s="141">
        <v>10.0</v>
      </c>
      <c r="H996" s="56">
        <f t="shared" si="34"/>
        <v>11.2</v>
      </c>
    </row>
    <row r="997">
      <c r="A997" s="53">
        <v>8.0</v>
      </c>
      <c r="B997" s="55" t="s">
        <v>297</v>
      </c>
      <c r="C997" s="55" t="str">
        <f>+IF(ISERROR(VLOOKUP($B997,Insumos!$C:$G,3,FALSE)),"",VLOOKUP($B997,Insumos!$C:$G,3,FALSE))</f>
        <v>CAJA</v>
      </c>
      <c r="D997" s="56">
        <f>+IF(ISERROR(VLOOKUP($B997,Insumos!$C:$G,2,FALSE)),"",VLOOKUP($B997,Insumos!$C:$G,2,FALSE))</f>
        <v>110</v>
      </c>
      <c r="E997" s="57">
        <f>+IF(ISERROR(VLOOKUP($B997,Insumos!$C:$G,5,FALSE)),"",VLOOKUP($B997,Insumos!$C:$G,5,FALSE))</f>
        <v>1</v>
      </c>
      <c r="F997" s="55" t="str">
        <f>+IF(ISERROR(VLOOKUP($B997,Insumos!$C:$G,4,FALSE)),"",VLOOKUP($B997,Insumos!$C:$G,4,FALSE))</f>
        <v>CAJA</v>
      </c>
      <c r="G997" s="141">
        <v>1.0</v>
      </c>
      <c r="H997" s="56">
        <f t="shared" si="34"/>
        <v>110</v>
      </c>
    </row>
    <row r="998">
      <c r="A998" s="53">
        <v>9.0</v>
      </c>
      <c r="B998" s="55" t="s">
        <v>314</v>
      </c>
      <c r="C998" s="55" t="str">
        <f>+IF(ISERROR(VLOOKUP($B998,Insumos!$C:$G,3,FALSE)),"",VLOOKUP($B998,Insumos!$C:$G,3,FALSE))</f>
        <v>UNIDAD</v>
      </c>
      <c r="D998" s="56">
        <f>+IF(ISERROR(VLOOKUP($B998,Insumos!$C:$G,2,FALSE)),"",VLOOKUP($B998,Insumos!$C:$G,2,FALSE))</f>
        <v>10.5</v>
      </c>
      <c r="E998" s="57">
        <f>+IF(ISERROR(VLOOKUP($B998,Insumos!$C:$G,5,FALSE)),"",VLOOKUP($B998,Insumos!$C:$G,5,FALSE))</f>
        <v>1</v>
      </c>
      <c r="F998" s="55" t="str">
        <f>+IF(ISERROR(VLOOKUP($B998,Insumos!$C:$G,4,FALSE)),"",VLOOKUP($B998,Insumos!$C:$G,4,FALSE))</f>
        <v>UNIDAD</v>
      </c>
      <c r="G998" s="141">
        <v>1.0</v>
      </c>
      <c r="H998" s="56">
        <f t="shared" si="34"/>
        <v>10.5</v>
      </c>
    </row>
    <row r="999">
      <c r="A999" s="53">
        <v>10.0</v>
      </c>
      <c r="B999" s="55" t="s">
        <v>156</v>
      </c>
      <c r="C999" s="55" t="str">
        <f>+IF(ISERROR(VLOOKUP($B999,Insumos!$C:$G,3,FALSE)),"",VLOOKUP($B999,Insumos!$C:$G,3,FALSE))</f>
        <v>GRAMOS</v>
      </c>
      <c r="D999" s="56">
        <f>+IF(ISERROR(VLOOKUP($B999,Insumos!$C:$G,2,FALSE)),"",VLOOKUP($B999,Insumos!$C:$G,2,FALSE))</f>
        <v>909</v>
      </c>
      <c r="E999" s="57">
        <f>+IF(ISERROR(VLOOKUP($B999,Insumos!$C:$G,5,FALSE)),"",VLOOKUP($B999,Insumos!$C:$G,5,FALSE))</f>
        <v>1000</v>
      </c>
      <c r="F999" s="55" t="str">
        <f>+IF(ISERROR(VLOOKUP($B999,Insumos!$C:$G,4,FALSE)),"",VLOOKUP($B999,Insumos!$C:$G,4,FALSE))</f>
        <v>GRAMOS</v>
      </c>
      <c r="G999" s="141">
        <v>8.0</v>
      </c>
      <c r="H999" s="56">
        <f t="shared" si="34"/>
        <v>7.27</v>
      </c>
    </row>
    <row r="1000">
      <c r="A1000" s="53">
        <v>11.0</v>
      </c>
      <c r="B1000" s="55" t="s">
        <v>313</v>
      </c>
      <c r="C1000" s="55" t="str">
        <f>+IF(ISERROR(VLOOKUP($B1000,Insumos!$C:$G,3,FALSE)),"",VLOOKUP($B1000,Insumos!$C:$G,3,FALSE))</f>
        <v>GRAMOS</v>
      </c>
      <c r="D1000" s="56">
        <f>+IF(ISERROR(VLOOKUP($B1000,Insumos!$C:$G,2,FALSE)),"",VLOOKUP($B1000,Insumos!$C:$G,2,FALSE))</f>
        <v>6750</v>
      </c>
      <c r="E1000" s="57">
        <f>+IF(ISERROR(VLOOKUP($B1000,Insumos!$C:$G,5,FALSE)),"",VLOOKUP($B1000,Insumos!$C:$G,5,FALSE))</f>
        <v>1000</v>
      </c>
      <c r="F1000" s="55" t="str">
        <f>+IF(ISERROR(VLOOKUP($B1000,Insumos!$C:$G,4,FALSE)),"",VLOOKUP($B1000,Insumos!$C:$G,4,FALSE))</f>
        <v>GRAMOS</v>
      </c>
      <c r="G1000" s="141">
        <v>8.0</v>
      </c>
      <c r="H1000" s="56">
        <f t="shared" si="34"/>
        <v>54</v>
      </c>
    </row>
    <row r="1001">
      <c r="A1001" s="53">
        <v>12.0</v>
      </c>
      <c r="B1001" s="55" t="s">
        <v>311</v>
      </c>
      <c r="C1001" s="55" t="str">
        <f>+IF(ISERROR(VLOOKUP($B1001,Insumos!$C:$G,3,FALSE)),"",VLOOKUP($B1001,Insumos!$C:$G,3,FALSE))</f>
        <v>UNIDAD</v>
      </c>
      <c r="D1001" s="56">
        <f>+IF(ISERROR(VLOOKUP($B1001,Insumos!$C:$G,2,FALSE)),"",VLOOKUP($B1001,Insumos!$C:$G,2,FALSE))</f>
        <v>75.25</v>
      </c>
      <c r="E1001" s="57">
        <f>+IF(ISERROR(VLOOKUP($B1001,Insumos!$C:$G,5,FALSE)),"",VLOOKUP($B1001,Insumos!$C:$G,5,FALSE))</f>
        <v>1</v>
      </c>
      <c r="F1001" s="55" t="str">
        <f>+IF(ISERROR(VLOOKUP($B1001,Insumos!$C:$G,4,FALSE)),"",VLOOKUP($B1001,Insumos!$C:$G,4,FALSE))</f>
        <v>UNIDAD</v>
      </c>
      <c r="G1001" s="141">
        <v>1.0</v>
      </c>
      <c r="H1001" s="56">
        <f t="shared" si="34"/>
        <v>75.25</v>
      </c>
    </row>
    <row r="1002">
      <c r="A1002" s="53">
        <v>13.0</v>
      </c>
      <c r="B1002" s="55" t="s">
        <v>312</v>
      </c>
      <c r="C1002" s="55" t="str">
        <f>+IF(ISERROR(VLOOKUP($B1002,Insumos!$C:$G,3,FALSE)),"",VLOOKUP($B1002,Insumos!$C:$G,3,FALSE))</f>
        <v>UNIDAD</v>
      </c>
      <c r="D1002" s="56">
        <f>+IF(ISERROR(VLOOKUP($B1002,Insumos!$C:$G,2,FALSE)),"",VLOOKUP($B1002,Insumos!$C:$G,2,FALSE))</f>
        <v>90.25</v>
      </c>
      <c r="E1002" s="57">
        <f>+IF(ISERROR(VLOOKUP($B1002,Insumos!$C:$G,5,FALSE)),"",VLOOKUP($B1002,Insumos!$C:$G,5,FALSE))</f>
        <v>1</v>
      </c>
      <c r="F1002" s="55" t="str">
        <f>+IF(ISERROR(VLOOKUP($B1002,Insumos!$C:$G,4,FALSE)),"",VLOOKUP($B1002,Insumos!$C:$G,4,FALSE))</f>
        <v>UNIDAD</v>
      </c>
      <c r="G1002" s="141">
        <v>1.0</v>
      </c>
      <c r="H1002" s="56">
        <f t="shared" si="34"/>
        <v>90.25</v>
      </c>
    </row>
    <row r="1003">
      <c r="A1003" s="53">
        <v>14.0</v>
      </c>
      <c r="B1003" s="55" t="s">
        <v>303</v>
      </c>
      <c r="C1003" s="55" t="str">
        <f>+IF(ISERROR(VLOOKUP($B1003,Insumos!$C:$G,3,FALSE)),"",VLOOKUP($B1003,Insumos!$C:$G,3,FALSE))</f>
        <v>UNIDAD</v>
      </c>
      <c r="D1003" s="56">
        <f>+IF(ISERROR(VLOOKUP($B1003,Insumos!$C:$G,2,FALSE)),"",VLOOKUP($B1003,Insumos!$C:$G,2,FALSE))</f>
        <v>10</v>
      </c>
      <c r="E1003" s="57">
        <f>+IF(ISERROR(VLOOKUP($B1003,Insumos!$C:$G,5,FALSE)),"",VLOOKUP($B1003,Insumos!$C:$G,5,FALSE))</f>
        <v>1</v>
      </c>
      <c r="F1003" s="55" t="str">
        <f>+IF(ISERROR(VLOOKUP($B1003,Insumos!$C:$G,4,FALSE)),"",VLOOKUP($B1003,Insumos!$C:$G,4,FALSE))</f>
        <v>UNIDAD</v>
      </c>
      <c r="G1003" s="141">
        <v>1.0</v>
      </c>
      <c r="H1003" s="56">
        <f t="shared" si="34"/>
        <v>10</v>
      </c>
    </row>
    <row r="1004">
      <c r="A1004" s="53">
        <v>15.0</v>
      </c>
      <c r="B1004" s="55" t="s">
        <v>304</v>
      </c>
      <c r="C1004" s="55" t="str">
        <f>+IF(ISERROR(VLOOKUP($B1004,Insumos!$C:$G,3,FALSE)),"",VLOOKUP($B1004,Insumos!$C:$G,3,FALSE))</f>
        <v>UNIDAD</v>
      </c>
      <c r="D1004" s="56">
        <f>+IF(ISERROR(VLOOKUP($B1004,Insumos!$C:$G,2,FALSE)),"",VLOOKUP($B1004,Insumos!$C:$G,2,FALSE))</f>
        <v>9</v>
      </c>
      <c r="E1004" s="57">
        <f>+IF(ISERROR(VLOOKUP($B1004,Insumos!$C:$G,5,FALSE)),"",VLOOKUP($B1004,Insumos!$C:$G,5,FALSE))</f>
        <v>1</v>
      </c>
      <c r="F1004" s="55" t="str">
        <f>+IF(ISERROR(VLOOKUP($B1004,Insumos!$C:$G,4,FALSE)),"",VLOOKUP($B1004,Insumos!$C:$G,4,FALSE))</f>
        <v>UNIDAD</v>
      </c>
      <c r="G1004" s="141">
        <v>1.0</v>
      </c>
      <c r="H1004" s="56">
        <f t="shared" si="34"/>
        <v>9</v>
      </c>
    </row>
    <row r="1005">
      <c r="A1005" s="53">
        <v>16.0</v>
      </c>
      <c r="B1005" s="55" t="s">
        <v>315</v>
      </c>
      <c r="C1005" s="55" t="str">
        <f>+IF(ISERROR(VLOOKUP($B1005,Insumos!$C:$G,3,FALSE)),"",VLOOKUP($B1005,Insumos!$C:$G,3,FALSE))</f>
        <v>UNIDAD</v>
      </c>
      <c r="D1005" s="56">
        <f>+IF(ISERROR(VLOOKUP($B1005,Insumos!$C:$G,2,FALSE)),"",VLOOKUP($B1005,Insumos!$C:$G,2,FALSE))</f>
        <v>170</v>
      </c>
      <c r="E1005" s="57">
        <f>+IF(ISERROR(VLOOKUP($B1005,Insumos!$C:$G,5,FALSE)),"",VLOOKUP($B1005,Insumos!$C:$G,5,FALSE))</f>
        <v>1</v>
      </c>
      <c r="F1005" s="55" t="str">
        <f>+IF(ISERROR(VLOOKUP($B1005,Insumos!$C:$G,4,FALSE)),"",VLOOKUP($B1005,Insumos!$C:$G,4,FALSE))</f>
        <v>UNIDAD</v>
      </c>
      <c r="G1005" s="141">
        <v>1.0</v>
      </c>
      <c r="H1005" s="56">
        <f t="shared" si="34"/>
        <v>170</v>
      </c>
    </row>
    <row r="1006">
      <c r="A1006" s="53">
        <v>17.0</v>
      </c>
      <c r="B1006" s="55" t="s">
        <v>305</v>
      </c>
      <c r="C1006" s="55" t="str">
        <f>+IF(ISERROR(VLOOKUP($B1006,Insumos!$C:$G,3,FALSE)),"",VLOOKUP($B1006,Insumos!$C:$G,3,FALSE))</f>
        <v>UNIDAD</v>
      </c>
      <c r="D1006" s="56">
        <f>+IF(ISERROR(VLOOKUP($B1006,Insumos!$C:$G,2,FALSE)),"",VLOOKUP($B1006,Insumos!$C:$G,2,FALSE))</f>
        <v>52</v>
      </c>
      <c r="E1006" s="57">
        <f>+IF(ISERROR(VLOOKUP($B1006,Insumos!$C:$G,5,FALSE)),"",VLOOKUP($B1006,Insumos!$C:$G,5,FALSE))</f>
        <v>1</v>
      </c>
      <c r="F1006" s="55" t="str">
        <f>+IF(ISERROR(VLOOKUP($B1006,Insumos!$C:$G,4,FALSE)),"",VLOOKUP($B1006,Insumos!$C:$G,4,FALSE))</f>
        <v>UNIDAD</v>
      </c>
      <c r="G1006" s="187">
        <v>1.0</v>
      </c>
      <c r="H1006" s="56">
        <f t="shared" si="34"/>
        <v>52</v>
      </c>
    </row>
    <row r="1007">
      <c r="A1007" s="53">
        <v>18.0</v>
      </c>
      <c r="B1007" s="55" t="s">
        <v>309</v>
      </c>
      <c r="C1007" s="55" t="str">
        <f>+IF(ISERROR(VLOOKUP($B1007,Insumos!$C:$G,3,FALSE)),"",VLOOKUP($B1007,Insumos!$C:$G,3,FALSE))</f>
        <v>UNIDAD</v>
      </c>
      <c r="D1007" s="56">
        <f>+IF(ISERROR(VLOOKUP($B1007,Insumos!$C:$G,2,FALSE)),"",VLOOKUP($B1007,Insumos!$C:$G,2,FALSE))</f>
        <v>23.53</v>
      </c>
      <c r="E1007" s="57">
        <f>+IF(ISERROR(VLOOKUP($B1007,Insumos!$C:$G,5,FALSE)),"",VLOOKUP($B1007,Insumos!$C:$G,5,FALSE))</f>
        <v>1</v>
      </c>
      <c r="F1007" s="55" t="str">
        <f>+IF(ISERROR(VLOOKUP($B1007,Insumos!$C:$G,4,FALSE)),"",VLOOKUP($B1007,Insumos!$C:$G,4,FALSE))</f>
        <v>UNIDAD</v>
      </c>
      <c r="G1007" s="187">
        <v>1.0</v>
      </c>
      <c r="H1007" s="56">
        <f t="shared" si="34"/>
        <v>23.53</v>
      </c>
    </row>
    <row r="1008">
      <c r="A1008" s="53">
        <v>19.0</v>
      </c>
      <c r="B1008" s="55" t="s">
        <v>310</v>
      </c>
      <c r="C1008" s="55" t="str">
        <f>+IF(ISERROR(VLOOKUP($B1008,Insumos!$C:$G,3,FALSE)),"",VLOOKUP($B1008,Insumos!$C:$G,3,FALSE))</f>
        <v>UNIDAD</v>
      </c>
      <c r="D1008" s="56">
        <f>+IF(ISERROR(VLOOKUP($B1008,Insumos!$C:$G,2,FALSE)),"",VLOOKUP($B1008,Insumos!$C:$G,2,FALSE))</f>
        <v>15.13</v>
      </c>
      <c r="E1008" s="57">
        <f>+IF(ISERROR(VLOOKUP($B1008,Insumos!$C:$G,5,FALSE)),"",VLOOKUP($B1008,Insumos!$C:$G,5,FALSE))</f>
        <v>1</v>
      </c>
      <c r="F1008" s="55" t="str">
        <f>+IF(ISERROR(VLOOKUP($B1008,Insumos!$C:$G,4,FALSE)),"",VLOOKUP($B1008,Insumos!$C:$G,4,FALSE))</f>
        <v>UNIDAD</v>
      </c>
      <c r="G1008" s="187">
        <v>1.0</v>
      </c>
      <c r="H1008" s="56">
        <f t="shared" si="34"/>
        <v>15.13</v>
      </c>
    </row>
    <row r="1009">
      <c r="A1009" s="53">
        <v>20.0</v>
      </c>
      <c r="B1009" s="55"/>
      <c r="C1009" s="55" t="str">
        <f>+IF(ISERROR(VLOOKUP($B1009,Insumos!$C:$G,3,FALSE)),"",VLOOKUP($B1009,Insumos!$C:$G,3,FALSE))</f>
        <v/>
      </c>
      <c r="D1009" s="56" t="str">
        <f>+IF(ISERROR(VLOOKUP($B1009,Insumos!$C:$G,2,FALSE)),"",VLOOKUP($B1009,Insumos!$C:$G,2,FALSE))</f>
        <v/>
      </c>
      <c r="E1009" s="57" t="str">
        <f>+IF(ISERROR(VLOOKUP($B1009,Insumos!$C:$G,5,FALSE)),"",VLOOKUP($B1009,Insumos!$C:$G,5,FALSE))</f>
        <v/>
      </c>
      <c r="F1009" s="55" t="str">
        <f>+IF(ISERROR(VLOOKUP($B1009,Insumos!$C:$G,4,FALSE)),"",VLOOKUP($B1009,Insumos!$C:$G,4,FALSE))</f>
        <v/>
      </c>
      <c r="G1009" s="187"/>
      <c r="H1009" s="56">
        <f t="shared" si="34"/>
        <v>0</v>
      </c>
    </row>
    <row r="1010">
      <c r="A1010" s="53">
        <v>21.0</v>
      </c>
      <c r="B1010" s="55"/>
      <c r="C1010" s="55" t="str">
        <f>+IF(ISERROR(VLOOKUP($B1010,Insumos!$C:$G,3,FALSE)),"",VLOOKUP($B1010,Insumos!$C:$G,3,FALSE))</f>
        <v/>
      </c>
      <c r="D1010" s="56" t="str">
        <f>+IF(ISERROR(VLOOKUP($B1010,Insumos!$C:$G,2,FALSE)),"",VLOOKUP($B1010,Insumos!$C:$G,2,FALSE))</f>
        <v/>
      </c>
      <c r="E1010" s="57" t="str">
        <f>+IF(ISERROR(VLOOKUP($B1010,Insumos!$C:$G,5,FALSE)),"",VLOOKUP($B1010,Insumos!$C:$G,5,FALSE))</f>
        <v/>
      </c>
      <c r="F1010" s="55" t="str">
        <f>+IF(ISERROR(VLOOKUP($B1010,Insumos!$C:$G,4,FALSE)),"",VLOOKUP($B1010,Insumos!$C:$G,4,FALSE))</f>
        <v/>
      </c>
      <c r="G1010" s="187"/>
      <c r="H1010" s="56">
        <f t="shared" si="34"/>
        <v>0</v>
      </c>
    </row>
    <row r="1011">
      <c r="A1011" s="53">
        <v>22.0</v>
      </c>
      <c r="B1011" s="55"/>
      <c r="C1011" s="55" t="str">
        <f>+IF(ISERROR(VLOOKUP($B1011,Insumos!$C:$G,3,FALSE)),"",VLOOKUP($B1011,Insumos!$C:$G,3,FALSE))</f>
        <v/>
      </c>
      <c r="D1011" s="56" t="str">
        <f>+IF(ISERROR(VLOOKUP($B1011,Insumos!$C:$G,2,FALSE)),"",VLOOKUP($B1011,Insumos!$C:$G,2,FALSE))</f>
        <v/>
      </c>
      <c r="E1011" s="57" t="str">
        <f>+IF(ISERROR(VLOOKUP($B1011,Insumos!$C:$G,5,FALSE)),"",VLOOKUP($B1011,Insumos!$C:$G,5,FALSE))</f>
        <v/>
      </c>
      <c r="F1011" s="55" t="str">
        <f>+IF(ISERROR(VLOOKUP($B1011,Insumos!$C:$G,4,FALSE)),"",VLOOKUP($B1011,Insumos!$C:$G,4,FALSE))</f>
        <v/>
      </c>
      <c r="G1011" s="141"/>
      <c r="H1011" s="56">
        <f t="shared" si="34"/>
        <v>0</v>
      </c>
    </row>
    <row r="1012">
      <c r="A1012" s="53">
        <v>23.0</v>
      </c>
      <c r="B1012" s="55"/>
      <c r="C1012" s="55" t="str">
        <f>+IF(ISERROR(VLOOKUP($B1012,Insumos!$C:$G,3,FALSE)),"",VLOOKUP($B1012,Insumos!$C:$G,3,FALSE))</f>
        <v/>
      </c>
      <c r="D1012" s="56" t="str">
        <f>+IF(ISERROR(VLOOKUP($B1012,Insumos!$C:$G,2,FALSE)),"",VLOOKUP($B1012,Insumos!$C:$G,2,FALSE))</f>
        <v/>
      </c>
      <c r="E1012" s="57" t="str">
        <f>+IF(ISERROR(VLOOKUP($B1012,Insumos!$C:$G,5,FALSE)),"",VLOOKUP($B1012,Insumos!$C:$G,5,FALSE))</f>
        <v/>
      </c>
      <c r="F1012" s="55" t="str">
        <f>+IF(ISERROR(VLOOKUP($B1012,Insumos!$C:$G,4,FALSE)),"",VLOOKUP($B1012,Insumos!$C:$G,4,FALSE))</f>
        <v/>
      </c>
      <c r="G1012" s="141"/>
      <c r="H1012" s="56">
        <f t="shared" si="34"/>
        <v>0</v>
      </c>
    </row>
    <row r="1013">
      <c r="A1013" s="53">
        <v>24.0</v>
      </c>
      <c r="B1013" s="55"/>
      <c r="C1013" s="55" t="str">
        <f>+IF(ISERROR(VLOOKUP($B1013,Insumos!$C:$G,3,FALSE)),"",VLOOKUP($B1013,Insumos!$C:$G,3,FALSE))</f>
        <v/>
      </c>
      <c r="D1013" s="56" t="str">
        <f>+IF(ISERROR(VLOOKUP($B1013,Insumos!$C:$G,2,FALSE)),"",VLOOKUP($B1013,Insumos!$C:$G,2,FALSE))</f>
        <v/>
      </c>
      <c r="E1013" s="57" t="str">
        <f>+IF(ISERROR(VLOOKUP($B1013,Insumos!$C:$G,5,FALSE)),"",VLOOKUP($B1013,Insumos!$C:$G,5,FALSE))</f>
        <v/>
      </c>
      <c r="F1013" s="55" t="str">
        <f>+IF(ISERROR(VLOOKUP($B1013,Insumos!$C:$G,4,FALSE)),"",VLOOKUP($B1013,Insumos!$C:$G,4,FALSE))</f>
        <v/>
      </c>
      <c r="G1013" s="141"/>
      <c r="H1013" s="56">
        <f t="shared" si="34"/>
        <v>0</v>
      </c>
    </row>
    <row r="1014">
      <c r="A1014" s="42"/>
      <c r="B1014" s="140"/>
      <c r="C1014" s="41"/>
      <c r="D1014" s="44"/>
      <c r="E1014" s="45"/>
      <c r="F1014" s="41"/>
      <c r="G1014" s="67" t="s">
        <v>566</v>
      </c>
      <c r="H1014" s="68">
        <f>+SUM(H990:H1013)</f>
        <v>1852.91</v>
      </c>
    </row>
    <row r="1015">
      <c r="A1015" s="42"/>
      <c r="B1015" s="140"/>
      <c r="C1015" s="41"/>
      <c r="D1015" s="44"/>
      <c r="E1015" s="45"/>
      <c r="F1015" s="41"/>
      <c r="G1015" s="67" t="s">
        <v>569</v>
      </c>
      <c r="H1015" s="142">
        <f>+H1014/10</f>
        <v>185.291</v>
      </c>
    </row>
    <row r="1016">
      <c r="A1016" s="42"/>
      <c r="B1016" s="140"/>
      <c r="C1016" s="41"/>
      <c r="D1016" s="44"/>
      <c r="E1016" s="45"/>
      <c r="F1016" s="41"/>
      <c r="G1016" s="67" t="s">
        <v>570</v>
      </c>
      <c r="H1016" s="143">
        <f>(H1014+H1015)*1.19</f>
        <v>2425.45919</v>
      </c>
    </row>
    <row r="1017">
      <c r="A1017" s="42"/>
      <c r="B1017" s="140"/>
      <c r="C1017" s="41"/>
      <c r="D1017" s="44"/>
      <c r="E1017" s="45"/>
      <c r="F1017" s="41"/>
      <c r="G1017" s="67" t="s">
        <v>571</v>
      </c>
      <c r="H1017" s="144">
        <f>+H1016/H1018</f>
        <v>0.2206969236</v>
      </c>
    </row>
    <row r="1018">
      <c r="A1018" s="42"/>
      <c r="B1018" s="140"/>
      <c r="C1018" s="41"/>
      <c r="D1018" s="44"/>
      <c r="E1018" s="45"/>
      <c r="F1018" s="41"/>
      <c r="G1018" s="67" t="s">
        <v>572</v>
      </c>
      <c r="H1018" s="154">
        <v>10990.0</v>
      </c>
      <c r="I1018" s="562">
        <v>9990.0</v>
      </c>
    </row>
    <row r="1021">
      <c r="A1021" s="138" t="s">
        <v>562</v>
      </c>
      <c r="B1021" s="89" t="s">
        <v>700</v>
      </c>
      <c r="C1021" s="34" t="s">
        <v>484</v>
      </c>
      <c r="D1021" s="35"/>
      <c r="E1021" s="36"/>
      <c r="F1021" s="37"/>
      <c r="G1021" s="38"/>
      <c r="H1021" s="35"/>
    </row>
    <row r="1022">
      <c r="A1022" s="42"/>
      <c r="B1022" s="140"/>
      <c r="C1022" s="42"/>
      <c r="D1022" s="44"/>
      <c r="E1022" s="45"/>
      <c r="F1022" s="42"/>
      <c r="G1022" s="46"/>
      <c r="H1022" s="44"/>
    </row>
    <row r="1023">
      <c r="A1023" s="48" t="s">
        <v>476</v>
      </c>
      <c r="B1023" s="48" t="s">
        <v>477</v>
      </c>
      <c r="C1023" s="48" t="s">
        <v>478</v>
      </c>
      <c r="D1023" s="49" t="s">
        <v>564</v>
      </c>
      <c r="E1023" s="50" t="s">
        <v>10</v>
      </c>
      <c r="F1023" s="48" t="s">
        <v>480</v>
      </c>
      <c r="G1023" s="51" t="s">
        <v>481</v>
      </c>
      <c r="H1023" s="49" t="s">
        <v>565</v>
      </c>
    </row>
    <row r="1024">
      <c r="A1024" s="53">
        <v>1.0</v>
      </c>
      <c r="B1024" s="55" t="s">
        <v>235</v>
      </c>
      <c r="C1024" s="55" t="str">
        <f>+IF(ISERROR(VLOOKUP($B1024,Insumos!$C:$G,3,FALSE)),"",VLOOKUP($B1024,Insumos!$C:$G,3,FALSE))</f>
        <v>GRAMOS</v>
      </c>
      <c r="D1024" s="56">
        <f>+IF(ISERROR(VLOOKUP($B1024,Insumos!$C:$G,2,FALSE)),"",VLOOKUP($B1024,Insumos!$C:$G,2,FALSE))</f>
        <v>13944.82759</v>
      </c>
      <c r="E1024" s="57">
        <f>+IF(ISERROR(VLOOKUP($B1024,Insumos!$C:$G,5,FALSE)),"",VLOOKUP($B1024,Insumos!$C:$G,5,FALSE))</f>
        <v>1000</v>
      </c>
      <c r="F1024" s="55" t="str">
        <f>+IF(ISERROR(VLOOKUP($B1024,Insumos!$C:$G,4,FALSE)),"",VLOOKUP($B1024,Insumos!$C:$G,4,FALSE))</f>
        <v>GRAMOS</v>
      </c>
      <c r="G1024" s="141">
        <v>105.0</v>
      </c>
      <c r="H1024" s="56">
        <f t="shared" ref="H1024:H1033" si="35">IF(ISERROR(ROUND(+D1024/E1024*G1024,2)),0,ROUND(+D1024/E1024*G1024,2))</f>
        <v>1464.21</v>
      </c>
    </row>
    <row r="1025">
      <c r="A1025" s="53">
        <v>2.0</v>
      </c>
      <c r="B1025" s="55" t="s">
        <v>297</v>
      </c>
      <c r="C1025" s="55" t="str">
        <f>+IF(ISERROR(VLOOKUP($B1025,Insumos!$C:$G,3,FALSE)),"",VLOOKUP($B1025,Insumos!$C:$G,3,FALSE))</f>
        <v>CAJA</v>
      </c>
      <c r="D1025" s="56">
        <f>+IF(ISERROR(VLOOKUP($B1025,Insumos!$C:$G,2,FALSE)),"",VLOOKUP($B1025,Insumos!$C:$G,2,FALSE))</f>
        <v>110</v>
      </c>
      <c r="E1025" s="57">
        <f>+IF(ISERROR(VLOOKUP($B1025,Insumos!$C:$G,5,FALSE)),"",VLOOKUP($B1025,Insumos!$C:$G,5,FALSE))</f>
        <v>1</v>
      </c>
      <c r="F1025" s="55" t="str">
        <f>+IF(ISERROR(VLOOKUP($B1025,Insumos!$C:$G,4,FALSE)),"",VLOOKUP($B1025,Insumos!$C:$G,4,FALSE))</f>
        <v>CAJA</v>
      </c>
      <c r="G1025" s="141">
        <v>1.0</v>
      </c>
      <c r="H1025" s="56">
        <f t="shared" si="35"/>
        <v>110</v>
      </c>
    </row>
    <row r="1026">
      <c r="A1026" s="53">
        <v>3.0</v>
      </c>
      <c r="B1026" s="55" t="s">
        <v>314</v>
      </c>
      <c r="C1026" s="55" t="str">
        <f>+IF(ISERROR(VLOOKUP($B1026,Insumos!$C:$G,3,FALSE)),"",VLOOKUP($B1026,Insumos!$C:$G,3,FALSE))</f>
        <v>UNIDAD</v>
      </c>
      <c r="D1026" s="56">
        <f>+IF(ISERROR(VLOOKUP($B1026,Insumos!$C:$G,2,FALSE)),"",VLOOKUP($B1026,Insumos!$C:$G,2,FALSE))</f>
        <v>10.5</v>
      </c>
      <c r="E1026" s="57">
        <f>+IF(ISERROR(VLOOKUP($B1026,Insumos!$C:$G,5,FALSE)),"",VLOOKUP($B1026,Insumos!$C:$G,5,FALSE))</f>
        <v>1</v>
      </c>
      <c r="F1026" s="55" t="str">
        <f>+IF(ISERROR(VLOOKUP($B1026,Insumos!$C:$G,4,FALSE)),"",VLOOKUP($B1026,Insumos!$C:$G,4,FALSE))</f>
        <v>UNIDAD</v>
      </c>
      <c r="G1026" s="141">
        <v>1.0</v>
      </c>
      <c r="H1026" s="56">
        <f t="shared" si="35"/>
        <v>10.5</v>
      </c>
    </row>
    <row r="1027">
      <c r="A1027" s="53">
        <v>4.0</v>
      </c>
      <c r="B1027" s="55" t="s">
        <v>156</v>
      </c>
      <c r="C1027" s="55" t="str">
        <f>+IF(ISERROR(VLOOKUP($B1027,Insumos!$C:$G,3,FALSE)),"",VLOOKUP($B1027,Insumos!$C:$G,3,FALSE))</f>
        <v>GRAMOS</v>
      </c>
      <c r="D1027" s="56">
        <f>+IF(ISERROR(VLOOKUP($B1027,Insumos!$C:$G,2,FALSE)),"",VLOOKUP($B1027,Insumos!$C:$G,2,FALSE))</f>
        <v>909</v>
      </c>
      <c r="E1027" s="57">
        <f>+IF(ISERROR(VLOOKUP($B1027,Insumos!$C:$G,5,FALSE)),"",VLOOKUP($B1027,Insumos!$C:$G,5,FALSE))</f>
        <v>1000</v>
      </c>
      <c r="F1027" s="55" t="str">
        <f>+IF(ISERROR(VLOOKUP($B1027,Insumos!$C:$G,4,FALSE)),"",VLOOKUP($B1027,Insumos!$C:$G,4,FALSE))</f>
        <v>GRAMOS</v>
      </c>
      <c r="G1027" s="141">
        <v>8.0</v>
      </c>
      <c r="H1027" s="56">
        <f t="shared" si="35"/>
        <v>7.27</v>
      </c>
    </row>
    <row r="1028">
      <c r="A1028" s="53">
        <v>5.0</v>
      </c>
      <c r="B1028" s="55" t="s">
        <v>313</v>
      </c>
      <c r="C1028" s="55" t="str">
        <f>+IF(ISERROR(VLOOKUP($B1028,Insumos!$C:$G,3,FALSE)),"",VLOOKUP($B1028,Insumos!$C:$G,3,FALSE))</f>
        <v>GRAMOS</v>
      </c>
      <c r="D1028" s="56">
        <f>+IF(ISERROR(VLOOKUP($B1028,Insumos!$C:$G,2,FALSE)),"",VLOOKUP($B1028,Insumos!$C:$G,2,FALSE))</f>
        <v>6750</v>
      </c>
      <c r="E1028" s="57">
        <f>+IF(ISERROR(VLOOKUP($B1028,Insumos!$C:$G,5,FALSE)),"",VLOOKUP($B1028,Insumos!$C:$G,5,FALSE))</f>
        <v>1000</v>
      </c>
      <c r="F1028" s="55" t="str">
        <f>+IF(ISERROR(VLOOKUP($B1028,Insumos!$C:$G,4,FALSE)),"",VLOOKUP($B1028,Insumos!$C:$G,4,FALSE))</f>
        <v>GRAMOS</v>
      </c>
      <c r="G1028" s="141">
        <v>8.0</v>
      </c>
      <c r="H1028" s="56">
        <f t="shared" si="35"/>
        <v>54</v>
      </c>
    </row>
    <row r="1029">
      <c r="A1029" s="53">
        <v>6.0</v>
      </c>
      <c r="B1029" s="55" t="s">
        <v>311</v>
      </c>
      <c r="C1029" s="55" t="str">
        <f>+IF(ISERROR(VLOOKUP($B1029,Insumos!$C:$G,3,FALSE)),"",VLOOKUP($B1029,Insumos!$C:$G,3,FALSE))</f>
        <v>UNIDAD</v>
      </c>
      <c r="D1029" s="56">
        <f>+IF(ISERROR(VLOOKUP($B1029,Insumos!$C:$G,2,FALSE)),"",VLOOKUP($B1029,Insumos!$C:$G,2,FALSE))</f>
        <v>75.25</v>
      </c>
      <c r="E1029" s="57">
        <f>+IF(ISERROR(VLOOKUP($B1029,Insumos!$C:$G,5,FALSE)),"",VLOOKUP($B1029,Insumos!$C:$G,5,FALSE))</f>
        <v>1</v>
      </c>
      <c r="F1029" s="55" t="str">
        <f>+IF(ISERROR(VLOOKUP($B1029,Insumos!$C:$G,4,FALSE)),"",VLOOKUP($B1029,Insumos!$C:$G,4,FALSE))</f>
        <v>UNIDAD</v>
      </c>
      <c r="G1029" s="141">
        <v>1.0</v>
      </c>
      <c r="H1029" s="56">
        <f t="shared" si="35"/>
        <v>75.25</v>
      </c>
    </row>
    <row r="1030">
      <c r="A1030" s="53">
        <v>7.0</v>
      </c>
      <c r="B1030" s="55" t="s">
        <v>312</v>
      </c>
      <c r="C1030" s="55" t="str">
        <f>+IF(ISERROR(VLOOKUP($B1030,Insumos!$C:$G,3,FALSE)),"",VLOOKUP($B1030,Insumos!$C:$G,3,FALSE))</f>
        <v>UNIDAD</v>
      </c>
      <c r="D1030" s="56">
        <f>+IF(ISERROR(VLOOKUP($B1030,Insumos!$C:$G,2,FALSE)),"",VLOOKUP($B1030,Insumos!$C:$G,2,FALSE))</f>
        <v>90.25</v>
      </c>
      <c r="E1030" s="57">
        <f>+IF(ISERROR(VLOOKUP($B1030,Insumos!$C:$G,5,FALSE)),"",VLOOKUP($B1030,Insumos!$C:$G,5,FALSE))</f>
        <v>1</v>
      </c>
      <c r="F1030" s="55" t="str">
        <f>+IF(ISERROR(VLOOKUP($B1030,Insumos!$C:$G,4,FALSE)),"",VLOOKUP($B1030,Insumos!$C:$G,4,FALSE))</f>
        <v>UNIDAD</v>
      </c>
      <c r="G1030" s="141">
        <v>1.0</v>
      </c>
      <c r="H1030" s="56">
        <f t="shared" si="35"/>
        <v>90.25</v>
      </c>
    </row>
    <row r="1031">
      <c r="A1031" s="53">
        <v>8.0</v>
      </c>
      <c r="B1031" s="55" t="s">
        <v>303</v>
      </c>
      <c r="C1031" s="55" t="str">
        <f>+IF(ISERROR(VLOOKUP($B1031,Insumos!$C:$G,3,FALSE)),"",VLOOKUP($B1031,Insumos!$C:$G,3,FALSE))</f>
        <v>UNIDAD</v>
      </c>
      <c r="D1031" s="56">
        <f>+IF(ISERROR(VLOOKUP($B1031,Insumos!$C:$G,2,FALSE)),"",VLOOKUP($B1031,Insumos!$C:$G,2,FALSE))</f>
        <v>10</v>
      </c>
      <c r="E1031" s="57">
        <f>+IF(ISERROR(VLOOKUP($B1031,Insumos!$C:$G,5,FALSE)),"",VLOOKUP($B1031,Insumos!$C:$G,5,FALSE))</f>
        <v>1</v>
      </c>
      <c r="F1031" s="55" t="str">
        <f>+IF(ISERROR(VLOOKUP($B1031,Insumos!$C:$G,4,FALSE)),"",VLOOKUP($B1031,Insumos!$C:$G,4,FALSE))</f>
        <v>UNIDAD</v>
      </c>
      <c r="G1031" s="141">
        <v>1.0</v>
      </c>
      <c r="H1031" s="56">
        <f t="shared" si="35"/>
        <v>10</v>
      </c>
    </row>
    <row r="1032">
      <c r="A1032" s="53">
        <v>11.0</v>
      </c>
      <c r="B1032" s="55" t="s">
        <v>304</v>
      </c>
      <c r="C1032" s="55" t="str">
        <f>+IF(ISERROR(VLOOKUP($B1032,Insumos!$C:$G,3,FALSE)),"",VLOOKUP($B1032,Insumos!$C:$G,3,FALSE))</f>
        <v>UNIDAD</v>
      </c>
      <c r="D1032" s="56">
        <f>+IF(ISERROR(VLOOKUP($B1032,Insumos!$C:$G,2,FALSE)),"",VLOOKUP($B1032,Insumos!$C:$G,2,FALSE))</f>
        <v>9</v>
      </c>
      <c r="E1032" s="57">
        <f>+IF(ISERROR(VLOOKUP($B1032,Insumos!$C:$G,5,FALSE)),"",VLOOKUP($B1032,Insumos!$C:$G,5,FALSE))</f>
        <v>1</v>
      </c>
      <c r="F1032" s="55" t="str">
        <f>+IF(ISERROR(VLOOKUP($B1032,Insumos!$C:$G,4,FALSE)),"",VLOOKUP($B1032,Insumos!$C:$G,4,FALSE))</f>
        <v>UNIDAD</v>
      </c>
      <c r="G1032" s="141">
        <v>1.0</v>
      </c>
      <c r="H1032" s="56">
        <f t="shared" si="35"/>
        <v>9</v>
      </c>
    </row>
    <row r="1033">
      <c r="A1033" s="53">
        <v>12.0</v>
      </c>
      <c r="B1033" s="55" t="s">
        <v>315</v>
      </c>
      <c r="C1033" s="55" t="str">
        <f>+IF(ISERROR(VLOOKUP($B1033,Insumos!$C:$G,3,FALSE)),"",VLOOKUP($B1033,Insumos!$C:$G,3,FALSE))</f>
        <v>UNIDAD</v>
      </c>
      <c r="D1033" s="56">
        <f>+IF(ISERROR(VLOOKUP($B1033,Insumos!$C:$G,2,FALSE)),"",VLOOKUP($B1033,Insumos!$C:$G,2,FALSE))</f>
        <v>170</v>
      </c>
      <c r="E1033" s="57">
        <f>+IF(ISERROR(VLOOKUP($B1033,Insumos!$C:$G,5,FALSE)),"",VLOOKUP($B1033,Insumos!$C:$G,5,FALSE))</f>
        <v>1</v>
      </c>
      <c r="F1033" s="55" t="str">
        <f>+IF(ISERROR(VLOOKUP($B1033,Insumos!$C:$G,4,FALSE)),"",VLOOKUP($B1033,Insumos!$C:$G,4,FALSE))</f>
        <v>UNIDAD</v>
      </c>
      <c r="G1033" s="141">
        <v>1.0</v>
      </c>
      <c r="H1033" s="56">
        <f t="shared" si="35"/>
        <v>170</v>
      </c>
    </row>
    <row r="1034">
      <c r="A1034" s="42"/>
      <c r="B1034" s="140"/>
      <c r="C1034" s="41"/>
      <c r="D1034" s="44"/>
      <c r="E1034" s="45"/>
      <c r="F1034" s="41"/>
      <c r="G1034" s="67" t="s">
        <v>566</v>
      </c>
      <c r="H1034" s="68">
        <f>+SUM(H1024:H1033)</f>
        <v>2000.48</v>
      </c>
    </row>
    <row r="1035">
      <c r="A1035" s="42"/>
      <c r="B1035" s="140"/>
      <c r="C1035" s="41"/>
      <c r="D1035" s="44"/>
      <c r="E1035" s="45"/>
      <c r="F1035" s="41"/>
      <c r="G1035" s="67" t="s">
        <v>569</v>
      </c>
      <c r="H1035" s="142">
        <f>+H1034/10</f>
        <v>200.048</v>
      </c>
    </row>
    <row r="1036">
      <c r="A1036" s="42"/>
      <c r="B1036" s="140"/>
      <c r="C1036" s="41"/>
      <c r="D1036" s="44"/>
      <c r="E1036" s="45"/>
      <c r="F1036" s="41"/>
      <c r="G1036" s="67" t="s">
        <v>570</v>
      </c>
      <c r="H1036" s="143">
        <f>(H1034+H1035)*1.19</f>
        <v>2618.62832</v>
      </c>
    </row>
    <row r="1037">
      <c r="A1037" s="42"/>
      <c r="B1037" s="140"/>
      <c r="C1037" s="41"/>
      <c r="D1037" s="44"/>
      <c r="E1037" s="45"/>
      <c r="F1037" s="41"/>
      <c r="G1037" s="67" t="s">
        <v>571</v>
      </c>
      <c r="H1037" s="144">
        <f>+H1036/H1038</f>
        <v>0.2382737325</v>
      </c>
    </row>
    <row r="1038">
      <c r="A1038" s="42"/>
      <c r="B1038" s="140"/>
      <c r="C1038" s="41"/>
      <c r="D1038" s="44"/>
      <c r="E1038" s="45"/>
      <c r="F1038" s="41"/>
      <c r="G1038" s="67" t="s">
        <v>572</v>
      </c>
      <c r="H1038" s="154">
        <v>10990.0</v>
      </c>
      <c r="I1038" s="232">
        <v>9990.0</v>
      </c>
    </row>
    <row r="1042">
      <c r="A1042" s="138" t="s">
        <v>562</v>
      </c>
      <c r="B1042" s="89" t="s">
        <v>701</v>
      </c>
      <c r="C1042" s="34" t="s">
        <v>484</v>
      </c>
      <c r="D1042" s="35"/>
      <c r="E1042" s="36"/>
      <c r="F1042" s="37"/>
      <c r="G1042" s="38"/>
      <c r="H1042" s="35"/>
    </row>
    <row r="1043">
      <c r="A1043" s="42"/>
      <c r="B1043" s="140"/>
      <c r="C1043" s="42"/>
      <c r="D1043" s="44"/>
      <c r="E1043" s="45"/>
      <c r="F1043" s="42"/>
      <c r="G1043" s="46"/>
      <c r="H1043" s="44"/>
    </row>
    <row r="1044">
      <c r="A1044" s="48" t="s">
        <v>476</v>
      </c>
      <c r="B1044" s="48" t="s">
        <v>477</v>
      </c>
      <c r="C1044" s="48" t="s">
        <v>478</v>
      </c>
      <c r="D1044" s="49" t="s">
        <v>564</v>
      </c>
      <c r="E1044" s="50" t="s">
        <v>10</v>
      </c>
      <c r="F1044" s="48" t="s">
        <v>480</v>
      </c>
      <c r="G1044" s="51" t="s">
        <v>481</v>
      </c>
      <c r="H1044" s="49" t="s">
        <v>565</v>
      </c>
    </row>
    <row r="1045">
      <c r="A1045" s="53">
        <v>1.0</v>
      </c>
      <c r="B1045" s="55" t="s">
        <v>235</v>
      </c>
      <c r="C1045" s="55" t="str">
        <f>+IF(ISERROR(VLOOKUP($B1045,Insumos!$C:$G,3,FALSE)),"",VLOOKUP($B1045,Insumos!$C:$G,3,FALSE))</f>
        <v>GRAMOS</v>
      </c>
      <c r="D1045" s="56">
        <f>+IF(ISERROR(VLOOKUP($B1045,Insumos!$C:$G,2,FALSE)),"",VLOOKUP($B1045,Insumos!$C:$G,2,FALSE))</f>
        <v>13944.82759</v>
      </c>
      <c r="E1045" s="57">
        <f>+IF(ISERROR(VLOOKUP($B1045,Insumos!$C:$G,5,FALSE)),"",VLOOKUP($B1045,Insumos!$C:$G,5,FALSE))</f>
        <v>1000</v>
      </c>
      <c r="F1045" s="55" t="str">
        <f>+IF(ISERROR(VLOOKUP($B1045,Insumos!$C:$G,4,FALSE)),"",VLOOKUP($B1045,Insumos!$C:$G,4,FALSE))</f>
        <v>GRAMOS</v>
      </c>
      <c r="G1045" s="141">
        <v>225.0</v>
      </c>
      <c r="H1045" s="56">
        <f t="shared" ref="H1045:H1054" si="36">IF(ISERROR(ROUND(+D1045/E1045*G1045,2)),0,ROUND(+D1045/E1045*G1045,2))</f>
        <v>3137.59</v>
      </c>
    </row>
    <row r="1046">
      <c r="A1046" s="53">
        <v>2.0</v>
      </c>
      <c r="B1046" s="55" t="s">
        <v>297</v>
      </c>
      <c r="C1046" s="55" t="str">
        <f>+IF(ISERROR(VLOOKUP($B1046,Insumos!$C:$G,3,FALSE)),"",VLOOKUP($B1046,Insumos!$C:$G,3,FALSE))</f>
        <v>CAJA</v>
      </c>
      <c r="D1046" s="56">
        <f>+IF(ISERROR(VLOOKUP($B1046,Insumos!$C:$G,2,FALSE)),"",VLOOKUP($B1046,Insumos!$C:$G,2,FALSE))</f>
        <v>110</v>
      </c>
      <c r="E1046" s="57">
        <f>+IF(ISERROR(VLOOKUP($B1046,Insumos!$C:$G,5,FALSE)),"",VLOOKUP($B1046,Insumos!$C:$G,5,FALSE))</f>
        <v>1</v>
      </c>
      <c r="F1046" s="55" t="str">
        <f>+IF(ISERROR(VLOOKUP($B1046,Insumos!$C:$G,4,FALSE)),"",VLOOKUP($B1046,Insumos!$C:$G,4,FALSE))</f>
        <v>CAJA</v>
      </c>
      <c r="G1046" s="141">
        <v>1.0</v>
      </c>
      <c r="H1046" s="56">
        <f t="shared" si="36"/>
        <v>110</v>
      </c>
    </row>
    <row r="1047">
      <c r="A1047" s="53">
        <v>3.0</v>
      </c>
      <c r="B1047" s="55" t="s">
        <v>314</v>
      </c>
      <c r="C1047" s="55" t="str">
        <f>+IF(ISERROR(VLOOKUP($B1047,Insumos!$C:$G,3,FALSE)),"",VLOOKUP($B1047,Insumos!$C:$G,3,FALSE))</f>
        <v>UNIDAD</v>
      </c>
      <c r="D1047" s="56">
        <f>+IF(ISERROR(VLOOKUP($B1047,Insumos!$C:$G,2,FALSE)),"",VLOOKUP($B1047,Insumos!$C:$G,2,FALSE))</f>
        <v>10.5</v>
      </c>
      <c r="E1047" s="57">
        <f>+IF(ISERROR(VLOOKUP($B1047,Insumos!$C:$G,5,FALSE)),"",VLOOKUP($B1047,Insumos!$C:$G,5,FALSE))</f>
        <v>1</v>
      </c>
      <c r="F1047" s="55" t="str">
        <f>+IF(ISERROR(VLOOKUP($B1047,Insumos!$C:$G,4,FALSE)),"",VLOOKUP($B1047,Insumos!$C:$G,4,FALSE))</f>
        <v>UNIDAD</v>
      </c>
      <c r="G1047" s="141">
        <v>1.0</v>
      </c>
      <c r="H1047" s="56">
        <f t="shared" si="36"/>
        <v>10.5</v>
      </c>
    </row>
    <row r="1048">
      <c r="A1048" s="53">
        <v>4.0</v>
      </c>
      <c r="B1048" s="55" t="s">
        <v>156</v>
      </c>
      <c r="C1048" s="55" t="str">
        <f>+IF(ISERROR(VLOOKUP($B1048,Insumos!$C:$G,3,FALSE)),"",VLOOKUP($B1048,Insumos!$C:$G,3,FALSE))</f>
        <v>GRAMOS</v>
      </c>
      <c r="D1048" s="56">
        <f>+IF(ISERROR(VLOOKUP($B1048,Insumos!$C:$G,2,FALSE)),"",VLOOKUP($B1048,Insumos!$C:$G,2,FALSE))</f>
        <v>909</v>
      </c>
      <c r="E1048" s="57">
        <f>+IF(ISERROR(VLOOKUP($B1048,Insumos!$C:$G,5,FALSE)),"",VLOOKUP($B1048,Insumos!$C:$G,5,FALSE))</f>
        <v>1000</v>
      </c>
      <c r="F1048" s="55" t="str">
        <f>+IF(ISERROR(VLOOKUP($B1048,Insumos!$C:$G,4,FALSE)),"",VLOOKUP($B1048,Insumos!$C:$G,4,FALSE))</f>
        <v>GRAMOS</v>
      </c>
      <c r="G1048" s="141">
        <v>8.0</v>
      </c>
      <c r="H1048" s="56">
        <f t="shared" si="36"/>
        <v>7.27</v>
      </c>
    </row>
    <row r="1049">
      <c r="A1049" s="53">
        <v>5.0</v>
      </c>
      <c r="B1049" s="55" t="s">
        <v>313</v>
      </c>
      <c r="C1049" s="55" t="str">
        <f>+IF(ISERROR(VLOOKUP($B1049,Insumos!$C:$G,3,FALSE)),"",VLOOKUP($B1049,Insumos!$C:$G,3,FALSE))</f>
        <v>GRAMOS</v>
      </c>
      <c r="D1049" s="56">
        <f>+IF(ISERROR(VLOOKUP($B1049,Insumos!$C:$G,2,FALSE)),"",VLOOKUP($B1049,Insumos!$C:$G,2,FALSE))</f>
        <v>6750</v>
      </c>
      <c r="E1049" s="57">
        <f>+IF(ISERROR(VLOOKUP($B1049,Insumos!$C:$G,5,FALSE)),"",VLOOKUP($B1049,Insumos!$C:$G,5,FALSE))</f>
        <v>1000</v>
      </c>
      <c r="F1049" s="55" t="str">
        <f>+IF(ISERROR(VLOOKUP($B1049,Insumos!$C:$G,4,FALSE)),"",VLOOKUP($B1049,Insumos!$C:$G,4,FALSE))</f>
        <v>GRAMOS</v>
      </c>
      <c r="G1049" s="141">
        <v>8.0</v>
      </c>
      <c r="H1049" s="56">
        <f t="shared" si="36"/>
        <v>54</v>
      </c>
    </row>
    <row r="1050">
      <c r="A1050" s="53">
        <v>6.0</v>
      </c>
      <c r="B1050" s="55" t="s">
        <v>311</v>
      </c>
      <c r="C1050" s="55" t="str">
        <f>+IF(ISERROR(VLOOKUP($B1050,Insumos!$C:$G,3,FALSE)),"",VLOOKUP($B1050,Insumos!$C:$G,3,FALSE))</f>
        <v>UNIDAD</v>
      </c>
      <c r="D1050" s="56">
        <f>+IF(ISERROR(VLOOKUP($B1050,Insumos!$C:$G,2,FALSE)),"",VLOOKUP($B1050,Insumos!$C:$G,2,FALSE))</f>
        <v>75.25</v>
      </c>
      <c r="E1050" s="57">
        <f>+IF(ISERROR(VLOOKUP($B1050,Insumos!$C:$G,5,FALSE)),"",VLOOKUP($B1050,Insumos!$C:$G,5,FALSE))</f>
        <v>1</v>
      </c>
      <c r="F1050" s="55" t="str">
        <f>+IF(ISERROR(VLOOKUP($B1050,Insumos!$C:$G,4,FALSE)),"",VLOOKUP($B1050,Insumos!$C:$G,4,FALSE))</f>
        <v>UNIDAD</v>
      </c>
      <c r="G1050" s="141">
        <v>1.0</v>
      </c>
      <c r="H1050" s="56">
        <f t="shared" si="36"/>
        <v>75.25</v>
      </c>
    </row>
    <row r="1051">
      <c r="A1051" s="53">
        <v>7.0</v>
      </c>
      <c r="B1051" s="55" t="s">
        <v>312</v>
      </c>
      <c r="C1051" s="55" t="str">
        <f>+IF(ISERROR(VLOOKUP($B1051,Insumos!$C:$G,3,FALSE)),"",VLOOKUP($B1051,Insumos!$C:$G,3,FALSE))</f>
        <v>UNIDAD</v>
      </c>
      <c r="D1051" s="56">
        <f>+IF(ISERROR(VLOOKUP($B1051,Insumos!$C:$G,2,FALSE)),"",VLOOKUP($B1051,Insumos!$C:$G,2,FALSE))</f>
        <v>90.25</v>
      </c>
      <c r="E1051" s="57">
        <f>+IF(ISERROR(VLOOKUP($B1051,Insumos!$C:$G,5,FALSE)),"",VLOOKUP($B1051,Insumos!$C:$G,5,FALSE))</f>
        <v>1</v>
      </c>
      <c r="F1051" s="55" t="str">
        <f>+IF(ISERROR(VLOOKUP($B1051,Insumos!$C:$G,4,FALSE)),"",VLOOKUP($B1051,Insumos!$C:$G,4,FALSE))</f>
        <v>UNIDAD</v>
      </c>
      <c r="G1051" s="141">
        <v>1.0</v>
      </c>
      <c r="H1051" s="56">
        <f t="shared" si="36"/>
        <v>90.25</v>
      </c>
    </row>
    <row r="1052">
      <c r="A1052" s="53">
        <v>8.0</v>
      </c>
      <c r="B1052" s="55" t="s">
        <v>303</v>
      </c>
      <c r="C1052" s="55" t="str">
        <f>+IF(ISERROR(VLOOKUP($B1052,Insumos!$C:$G,3,FALSE)),"",VLOOKUP($B1052,Insumos!$C:$G,3,FALSE))</f>
        <v>UNIDAD</v>
      </c>
      <c r="D1052" s="56">
        <f>+IF(ISERROR(VLOOKUP($B1052,Insumos!$C:$G,2,FALSE)),"",VLOOKUP($B1052,Insumos!$C:$G,2,FALSE))</f>
        <v>10</v>
      </c>
      <c r="E1052" s="57">
        <f>+IF(ISERROR(VLOOKUP($B1052,Insumos!$C:$G,5,FALSE)),"",VLOOKUP($B1052,Insumos!$C:$G,5,FALSE))</f>
        <v>1</v>
      </c>
      <c r="F1052" s="55" t="str">
        <f>+IF(ISERROR(VLOOKUP($B1052,Insumos!$C:$G,4,FALSE)),"",VLOOKUP($B1052,Insumos!$C:$G,4,FALSE))</f>
        <v>UNIDAD</v>
      </c>
      <c r="G1052" s="141">
        <v>1.0</v>
      </c>
      <c r="H1052" s="56">
        <f t="shared" si="36"/>
        <v>10</v>
      </c>
    </row>
    <row r="1053">
      <c r="A1053" s="53">
        <v>11.0</v>
      </c>
      <c r="B1053" s="55" t="s">
        <v>304</v>
      </c>
      <c r="C1053" s="55" t="str">
        <f>+IF(ISERROR(VLOOKUP($B1053,Insumos!$C:$G,3,FALSE)),"",VLOOKUP($B1053,Insumos!$C:$G,3,FALSE))</f>
        <v>UNIDAD</v>
      </c>
      <c r="D1053" s="56">
        <f>+IF(ISERROR(VLOOKUP($B1053,Insumos!$C:$G,2,FALSE)),"",VLOOKUP($B1053,Insumos!$C:$G,2,FALSE))</f>
        <v>9</v>
      </c>
      <c r="E1053" s="57">
        <f>+IF(ISERROR(VLOOKUP($B1053,Insumos!$C:$G,5,FALSE)),"",VLOOKUP($B1053,Insumos!$C:$G,5,FALSE))</f>
        <v>1</v>
      </c>
      <c r="F1053" s="55" t="str">
        <f>+IF(ISERROR(VLOOKUP($B1053,Insumos!$C:$G,4,FALSE)),"",VLOOKUP($B1053,Insumos!$C:$G,4,FALSE))</f>
        <v>UNIDAD</v>
      </c>
      <c r="G1053" s="141">
        <v>1.0</v>
      </c>
      <c r="H1053" s="56">
        <f t="shared" si="36"/>
        <v>9</v>
      </c>
    </row>
    <row r="1054">
      <c r="A1054" s="53">
        <v>12.0</v>
      </c>
      <c r="B1054" s="55" t="s">
        <v>315</v>
      </c>
      <c r="C1054" s="55" t="str">
        <f>+IF(ISERROR(VLOOKUP($B1054,Insumos!$C:$G,3,FALSE)),"",VLOOKUP($B1054,Insumos!$C:$G,3,FALSE))</f>
        <v>UNIDAD</v>
      </c>
      <c r="D1054" s="56">
        <f>+IF(ISERROR(VLOOKUP($B1054,Insumos!$C:$G,2,FALSE)),"",VLOOKUP($B1054,Insumos!$C:$G,2,FALSE))</f>
        <v>170</v>
      </c>
      <c r="E1054" s="57">
        <f>+IF(ISERROR(VLOOKUP($B1054,Insumos!$C:$G,5,FALSE)),"",VLOOKUP($B1054,Insumos!$C:$G,5,FALSE))</f>
        <v>1</v>
      </c>
      <c r="F1054" s="55" t="str">
        <f>+IF(ISERROR(VLOOKUP($B1054,Insumos!$C:$G,4,FALSE)),"",VLOOKUP($B1054,Insumos!$C:$G,4,FALSE))</f>
        <v>UNIDAD</v>
      </c>
      <c r="G1054" s="141">
        <v>1.0</v>
      </c>
      <c r="H1054" s="56">
        <f t="shared" si="36"/>
        <v>170</v>
      </c>
    </row>
    <row r="1055">
      <c r="A1055" s="42"/>
      <c r="B1055" s="140"/>
      <c r="C1055" s="41"/>
      <c r="D1055" s="44"/>
      <c r="E1055" s="45"/>
      <c r="F1055" s="41"/>
      <c r="G1055" s="67" t="s">
        <v>566</v>
      </c>
      <c r="H1055" s="68">
        <f>+SUM(H1045:H1054)</f>
        <v>3673.86</v>
      </c>
    </row>
    <row r="1056">
      <c r="A1056" s="42"/>
      <c r="B1056" s="140"/>
      <c r="C1056" s="41"/>
      <c r="D1056" s="44"/>
      <c r="E1056" s="45"/>
      <c r="F1056" s="41"/>
      <c r="G1056" s="67" t="s">
        <v>569</v>
      </c>
      <c r="H1056" s="142">
        <f>+H1055/10</f>
        <v>367.386</v>
      </c>
    </row>
    <row r="1057">
      <c r="A1057" s="42"/>
      <c r="B1057" s="140"/>
      <c r="C1057" s="41"/>
      <c r="D1057" s="44"/>
      <c r="E1057" s="45"/>
      <c r="F1057" s="41"/>
      <c r="G1057" s="67" t="s">
        <v>570</v>
      </c>
      <c r="H1057" s="143">
        <f>(H1055+H1056)*1.19</f>
        <v>4809.08274</v>
      </c>
    </row>
    <row r="1058">
      <c r="A1058" s="42"/>
      <c r="B1058" s="140"/>
      <c r="C1058" s="41"/>
      <c r="D1058" s="44"/>
      <c r="E1058" s="45"/>
      <c r="F1058" s="41"/>
      <c r="G1058" s="67" t="s">
        <v>571</v>
      </c>
      <c r="H1058" s="144">
        <f>+H1057/H1059</f>
        <v>0.2302098009</v>
      </c>
    </row>
    <row r="1059">
      <c r="A1059" s="42"/>
      <c r="B1059" s="140"/>
      <c r="C1059" s="41"/>
      <c r="D1059" s="44"/>
      <c r="E1059" s="45"/>
      <c r="F1059" s="41"/>
      <c r="G1059" s="67" t="s">
        <v>572</v>
      </c>
      <c r="H1059" s="154">
        <v>20890.0</v>
      </c>
      <c r="I1059" s="232">
        <v>18990.0</v>
      </c>
    </row>
    <row r="1062">
      <c r="A1062" s="138" t="s">
        <v>562</v>
      </c>
      <c r="B1062" s="89" t="s">
        <v>1020</v>
      </c>
      <c r="C1062" s="34"/>
      <c r="D1062" s="35"/>
      <c r="E1062" s="36"/>
      <c r="F1062" s="37"/>
      <c r="G1062" s="38"/>
      <c r="H1062" s="35"/>
    </row>
    <row r="1063">
      <c r="A1063" s="42"/>
      <c r="B1063" s="140"/>
      <c r="C1063" s="42"/>
      <c r="D1063" s="44"/>
      <c r="E1063" s="45"/>
      <c r="F1063" s="42"/>
      <c r="G1063" s="46"/>
      <c r="H1063" s="44"/>
    </row>
    <row r="1064">
      <c r="A1064" s="48" t="s">
        <v>476</v>
      </c>
      <c r="B1064" s="48" t="s">
        <v>477</v>
      </c>
      <c r="C1064" s="48" t="s">
        <v>478</v>
      </c>
      <c r="D1064" s="49" t="s">
        <v>564</v>
      </c>
      <c r="E1064" s="50" t="s">
        <v>10</v>
      </c>
      <c r="F1064" s="48" t="s">
        <v>480</v>
      </c>
      <c r="G1064" s="51" t="s">
        <v>481</v>
      </c>
      <c r="H1064" s="49" t="s">
        <v>565</v>
      </c>
    </row>
    <row r="1065">
      <c r="A1065" s="53">
        <v>1.0</v>
      </c>
      <c r="B1065" s="55" t="s">
        <v>69</v>
      </c>
      <c r="C1065" s="55" t="str">
        <f>+IF(ISERROR(VLOOKUP($B1065,Insumos!$C:$G,3,FALSE)),"",VLOOKUP($B1065,Insumos!$C:$G,3,FALSE))</f>
        <v>GRAMOS</v>
      </c>
      <c r="D1065" s="56">
        <f>+IF(ISERROR(VLOOKUP($B1065,Insumos!$C:$G,2,FALSE)),"",VLOOKUP($B1065,Insumos!$C:$G,2,FALSE))</f>
        <v>2777.79</v>
      </c>
      <c r="E1065" s="57">
        <f>+IF(ISERROR(VLOOKUP($B1065,Insumos!$C:$G,5,FALSE)),"",VLOOKUP($B1065,Insumos!$C:$G,5,FALSE))</f>
        <v>5700</v>
      </c>
      <c r="F1065" s="55" t="str">
        <f>+IF(ISERROR(VLOOKUP($B1065,Insumos!$C:$G,4,FALSE)),"",VLOOKUP($B1065,Insumos!$C:$G,4,FALSE))</f>
        <v>GRAMOS</v>
      </c>
      <c r="G1065" s="141">
        <v>250.0</v>
      </c>
      <c r="H1065" s="56">
        <f t="shared" ref="H1065:H1083" si="37">IF(ISERROR(ROUND(+D1065/E1065*G1065,2)),0,ROUND(+D1065/E1065*G1065,2))</f>
        <v>121.83</v>
      </c>
    </row>
    <row r="1066">
      <c r="A1066" s="53">
        <v>2.0</v>
      </c>
      <c r="B1066" s="55" t="s">
        <v>235</v>
      </c>
      <c r="C1066" s="55" t="str">
        <f>+IF(ISERROR(VLOOKUP($B1066,Insumos!$C:$G,3,FALSE)),"",VLOOKUP($B1066,Insumos!$C:$G,3,FALSE))</f>
        <v>GRAMOS</v>
      </c>
      <c r="D1066" s="56">
        <f>+IF(ISERROR(VLOOKUP($B1066,Insumos!$C:$G,2,FALSE)),"",VLOOKUP($B1066,Insumos!$C:$G,2,FALSE))</f>
        <v>13944.82759</v>
      </c>
      <c r="E1066" s="57">
        <f>+IF(ISERROR(VLOOKUP($B1066,Insumos!$C:$G,5,FALSE)),"",VLOOKUP($B1066,Insumos!$C:$G,5,FALSE))</f>
        <v>1000</v>
      </c>
      <c r="F1066" s="55" t="str">
        <f>+IF(ISERROR(VLOOKUP($B1066,Insumos!$C:$G,4,FALSE)),"",VLOOKUP($B1066,Insumos!$C:$G,4,FALSE))</f>
        <v>GRAMOS</v>
      </c>
      <c r="G1066" s="141">
        <v>55.0</v>
      </c>
      <c r="H1066" s="56">
        <f t="shared" si="37"/>
        <v>766.97</v>
      </c>
    </row>
    <row r="1067">
      <c r="A1067" s="53">
        <v>3.0</v>
      </c>
      <c r="B1067" s="55" t="s">
        <v>236</v>
      </c>
      <c r="C1067" s="55" t="str">
        <f>+IF(ISERROR(VLOOKUP($B1067,Insumos!$C:$G,3,FALSE)),"",VLOOKUP($B1067,Insumos!$C:$G,3,FALSE))</f>
        <v>GRAMOS</v>
      </c>
      <c r="D1067" s="56">
        <f>+IF(ISERROR(VLOOKUP($B1067,Insumos!$C:$G,2,FALSE)),"",VLOOKUP($B1067,Insumos!$C:$G,2,FALSE))</f>
        <v>8753.846154</v>
      </c>
      <c r="E1067" s="57">
        <f>+IF(ISERROR(VLOOKUP($B1067,Insumos!$C:$G,5,FALSE)),"",VLOOKUP($B1067,Insumos!$C:$G,5,FALSE))</f>
        <v>1000</v>
      </c>
      <c r="F1067" s="55" t="str">
        <f>+IF(ISERROR(VLOOKUP($B1067,Insumos!$C:$G,4,FALSE)),"",VLOOKUP($B1067,Insumos!$C:$G,4,FALSE))</f>
        <v>GRAMOS</v>
      </c>
      <c r="G1067" s="141">
        <v>40.0</v>
      </c>
      <c r="H1067" s="56">
        <f t="shared" si="37"/>
        <v>350.15</v>
      </c>
    </row>
    <row r="1068">
      <c r="A1068" s="53">
        <v>4.0</v>
      </c>
      <c r="B1068" s="55" t="s">
        <v>232</v>
      </c>
      <c r="C1068" s="55" t="str">
        <f>+IF(ISERROR(VLOOKUP($B1068,Insumos!$C:$G,3,FALSE)),"",VLOOKUP($B1068,Insumos!$C:$G,3,FALSE))</f>
        <v>GRAMOS</v>
      </c>
      <c r="D1068" s="56">
        <f>+IF(ISERROR(VLOOKUP($B1068,Insumos!$C:$G,2,FALSE)),"",VLOOKUP($B1068,Insumos!$C:$G,2,FALSE))</f>
        <v>3529.411765</v>
      </c>
      <c r="E1068" s="57">
        <f>+IF(ISERROR(VLOOKUP($B1068,Insumos!$C:$G,5,FALSE)),"",VLOOKUP($B1068,Insumos!$C:$G,5,FALSE))</f>
        <v>1000</v>
      </c>
      <c r="F1068" s="55" t="str">
        <f>+IF(ISERROR(VLOOKUP($B1068,Insumos!$C:$G,4,FALSE)),"",VLOOKUP($B1068,Insumos!$C:$G,4,FALSE))</f>
        <v>GRAMOS</v>
      </c>
      <c r="G1068" s="141">
        <v>40.0</v>
      </c>
      <c r="H1068" s="56">
        <f t="shared" si="37"/>
        <v>141.18</v>
      </c>
    </row>
    <row r="1069">
      <c r="A1069" s="53">
        <v>5.0</v>
      </c>
      <c r="B1069" s="55" t="s">
        <v>187</v>
      </c>
      <c r="C1069" s="55" t="str">
        <f>+IF(ISERROR(VLOOKUP($B1069,Insumos!$C:$G,3,FALSE)),"",VLOOKUP($B1069,Insumos!$C:$G,3,FALSE))</f>
        <v>GRAMOS</v>
      </c>
      <c r="D1069" s="56">
        <f>+IF(ISERROR(VLOOKUP($B1069,Insumos!$C:$G,2,FALSE)),"",VLOOKUP($B1069,Insumos!$C:$G,2,FALSE))</f>
        <v>3645</v>
      </c>
      <c r="E1069" s="57">
        <f>+IF(ISERROR(VLOOKUP($B1069,Insumos!$C:$G,5,FALSE)),"",VLOOKUP($B1069,Insumos!$C:$G,5,FALSE))</f>
        <v>1000</v>
      </c>
      <c r="F1069" s="55" t="str">
        <f>+IF(ISERROR(VLOOKUP($B1069,Insumos!$C:$G,4,FALSE)),"",VLOOKUP($B1069,Insumos!$C:$G,4,FALSE))</f>
        <v>GRAMOS</v>
      </c>
      <c r="G1069" s="141">
        <v>2.0</v>
      </c>
      <c r="H1069" s="56">
        <f t="shared" si="37"/>
        <v>7.29</v>
      </c>
    </row>
    <row r="1070">
      <c r="A1070" s="53">
        <v>6.0</v>
      </c>
      <c r="B1070" s="55" t="s">
        <v>54</v>
      </c>
      <c r="C1070" s="55" t="str">
        <f>+IF(ISERROR(VLOOKUP($B1070,Insumos!$C:$G,3,FALSE)),"",VLOOKUP($B1070,Insumos!$C:$G,3,FALSE))</f>
        <v>UNIDAD</v>
      </c>
      <c r="D1070" s="56">
        <f>+IF(ISERROR(VLOOKUP($B1070,Insumos!$C:$G,2,FALSE)),"",VLOOKUP($B1070,Insumos!$C:$G,2,FALSE))</f>
        <v>8000</v>
      </c>
      <c r="E1070" s="57">
        <f>+IF(ISERROR(VLOOKUP($B1070,Insumos!$C:$G,5,FALSE)),"",VLOOKUP($B1070,Insumos!$C:$G,5,FALSE))</f>
        <v>36</v>
      </c>
      <c r="F1070" s="55" t="str">
        <f>+IF(ISERROR(VLOOKUP($B1070,Insumos!$C:$G,4,FALSE)),"",VLOOKUP($B1070,Insumos!$C:$G,4,FALSE))</f>
        <v>UNIDAD</v>
      </c>
      <c r="G1070" s="141">
        <v>0.5</v>
      </c>
      <c r="H1070" s="56">
        <f t="shared" si="37"/>
        <v>111.11</v>
      </c>
    </row>
    <row r="1071">
      <c r="A1071" s="53">
        <v>7.0</v>
      </c>
      <c r="B1071" s="55" t="s">
        <v>33</v>
      </c>
      <c r="C1071" s="55" t="str">
        <f>+IF(ISERROR(VLOOKUP($B1071,Insumos!$C:$G,3,FALSE)),"",VLOOKUP($B1071,Insumos!$C:$G,3,FALSE))</f>
        <v>GRAMOS</v>
      </c>
      <c r="D1071" s="56">
        <f>+IF(ISERROR(VLOOKUP($B1071,Insumos!$C:$G,2,FALSE)),"",VLOOKUP($B1071,Insumos!$C:$G,2,FALSE))</f>
        <v>6945</v>
      </c>
      <c r="E1071" s="57">
        <f>+IF(ISERROR(VLOOKUP($B1071,Insumos!$C:$G,5,FALSE)),"",VLOOKUP($B1071,Insumos!$C:$G,5,FALSE))</f>
        <v>1360</v>
      </c>
      <c r="F1071" s="55" t="str">
        <f>+IF(ISERROR(VLOOKUP($B1071,Insumos!$C:$G,4,FALSE)),"",VLOOKUP($B1071,Insumos!$C:$G,4,FALSE))</f>
        <v>GRAMOS</v>
      </c>
      <c r="G1071" s="141">
        <v>35.0</v>
      </c>
      <c r="H1071" s="56">
        <f t="shared" si="37"/>
        <v>178.73</v>
      </c>
    </row>
    <row r="1072">
      <c r="A1072" s="53">
        <v>8.0</v>
      </c>
      <c r="B1072" s="55" t="s">
        <v>300</v>
      </c>
      <c r="C1072" s="55" t="str">
        <f>+IF(ISERROR(VLOOKUP($B1072,Insumos!$C:$G,3,FALSE)),"",VLOOKUP($B1072,Insumos!$C:$G,3,FALSE))</f>
        <v>UNIDAD</v>
      </c>
      <c r="D1072" s="56">
        <f>+IF(ISERROR(VLOOKUP($B1072,Insumos!$C:$G,2,FALSE)),"",VLOOKUP($B1072,Insumos!$C:$G,2,FALSE))</f>
        <v>98.32</v>
      </c>
      <c r="E1072" s="57">
        <f>+IF(ISERROR(VLOOKUP($B1072,Insumos!$C:$G,5,FALSE)),"",VLOOKUP($B1072,Insumos!$C:$G,5,FALSE))</f>
        <v>1</v>
      </c>
      <c r="F1072" s="55" t="str">
        <f>+IF(ISERROR(VLOOKUP($B1072,Insumos!$C:$G,4,FALSE)),"",VLOOKUP($B1072,Insumos!$C:$G,4,FALSE))</f>
        <v>UNIDAD</v>
      </c>
      <c r="G1072" s="141">
        <v>1.0</v>
      </c>
      <c r="H1072" s="56">
        <f t="shared" si="37"/>
        <v>98.32</v>
      </c>
    </row>
    <row r="1073">
      <c r="A1073" s="53">
        <v>9.0</v>
      </c>
      <c r="B1073" s="55" t="s">
        <v>301</v>
      </c>
      <c r="C1073" s="55" t="str">
        <f>+IF(ISERROR(VLOOKUP($B1073,Insumos!$C:$G,3,FALSE)),"",VLOOKUP($B1073,Insumos!$C:$G,3,FALSE))</f>
        <v>UNIDAD</v>
      </c>
      <c r="D1073" s="56">
        <f>+IF(ISERROR(VLOOKUP($B1073,Insumos!$C:$G,2,FALSE)),"",VLOOKUP($B1073,Insumos!$C:$G,2,FALSE))</f>
        <v>43.7</v>
      </c>
      <c r="E1073" s="57">
        <f>+IF(ISERROR(VLOOKUP($B1073,Insumos!$C:$G,5,FALSE)),"",VLOOKUP($B1073,Insumos!$C:$G,5,FALSE))</f>
        <v>1</v>
      </c>
      <c r="F1073" s="55" t="str">
        <f>+IF(ISERROR(VLOOKUP($B1073,Insumos!$C:$G,4,FALSE)),"",VLOOKUP($B1073,Insumos!$C:$G,4,FALSE))</f>
        <v>UNIDAD</v>
      </c>
      <c r="G1073" s="141">
        <v>1.0</v>
      </c>
      <c r="H1073" s="56">
        <f t="shared" si="37"/>
        <v>43.7</v>
      </c>
    </row>
    <row r="1074">
      <c r="A1074" s="53">
        <v>10.0</v>
      </c>
      <c r="B1074" s="55" t="s">
        <v>314</v>
      </c>
      <c r="C1074" s="55" t="str">
        <f>+IF(ISERROR(VLOOKUP($B1074,Insumos!$C:$G,3,FALSE)),"",VLOOKUP($B1074,Insumos!$C:$G,3,FALSE))</f>
        <v>UNIDAD</v>
      </c>
      <c r="D1074" s="56">
        <f>+IF(ISERROR(VLOOKUP($B1074,Insumos!$C:$G,2,FALSE)),"",VLOOKUP($B1074,Insumos!$C:$G,2,FALSE))</f>
        <v>10.5</v>
      </c>
      <c r="E1074" s="57">
        <f>+IF(ISERROR(VLOOKUP($B1074,Insumos!$C:$G,5,FALSE)),"",VLOOKUP($B1074,Insumos!$C:$G,5,FALSE))</f>
        <v>1</v>
      </c>
      <c r="F1074" s="55" t="str">
        <f>+IF(ISERROR(VLOOKUP($B1074,Insumos!$C:$G,4,FALSE)),"",VLOOKUP($B1074,Insumos!$C:$G,4,FALSE))</f>
        <v>UNIDAD</v>
      </c>
      <c r="G1074" s="141">
        <v>1.0</v>
      </c>
      <c r="H1074" s="56">
        <f t="shared" si="37"/>
        <v>10.5</v>
      </c>
    </row>
    <row r="1075">
      <c r="A1075" s="53">
        <v>11.0</v>
      </c>
      <c r="B1075" s="55" t="s">
        <v>313</v>
      </c>
      <c r="C1075" s="55" t="str">
        <f>+IF(ISERROR(VLOOKUP($B1075,Insumos!$C:$G,3,FALSE)),"",VLOOKUP($B1075,Insumos!$C:$G,3,FALSE))</f>
        <v>GRAMOS</v>
      </c>
      <c r="D1075" s="56">
        <f>+IF(ISERROR(VLOOKUP($B1075,Insumos!$C:$G,2,FALSE)),"",VLOOKUP($B1075,Insumos!$C:$G,2,FALSE))</f>
        <v>6750</v>
      </c>
      <c r="E1075" s="57">
        <f>+IF(ISERROR(VLOOKUP($B1075,Insumos!$C:$G,5,FALSE)),"",VLOOKUP($B1075,Insumos!$C:$G,5,FALSE))</f>
        <v>1000</v>
      </c>
      <c r="F1075" s="55" t="str">
        <f>+IF(ISERROR(VLOOKUP($B1075,Insumos!$C:$G,4,FALSE)),"",VLOOKUP($B1075,Insumos!$C:$G,4,FALSE))</f>
        <v>GRAMOS</v>
      </c>
      <c r="G1075" s="141">
        <v>8.0</v>
      </c>
      <c r="H1075" s="56">
        <f t="shared" si="37"/>
        <v>54</v>
      </c>
    </row>
    <row r="1076">
      <c r="A1076" s="53">
        <v>12.0</v>
      </c>
      <c r="B1076" s="55" t="s">
        <v>156</v>
      </c>
      <c r="C1076" s="55" t="str">
        <f>+IF(ISERROR(VLOOKUP($B1076,Insumos!$C:$G,3,FALSE)),"",VLOOKUP($B1076,Insumos!$C:$G,3,FALSE))</f>
        <v>GRAMOS</v>
      </c>
      <c r="D1076" s="56">
        <f>+IF(ISERROR(VLOOKUP($B1076,Insumos!$C:$G,2,FALSE)),"",VLOOKUP($B1076,Insumos!$C:$G,2,FALSE))</f>
        <v>909</v>
      </c>
      <c r="E1076" s="57">
        <f>+IF(ISERROR(VLOOKUP($B1076,Insumos!$C:$G,5,FALSE)),"",VLOOKUP($B1076,Insumos!$C:$G,5,FALSE))</f>
        <v>1000</v>
      </c>
      <c r="F1076" s="55" t="str">
        <f>+IF(ISERROR(VLOOKUP($B1076,Insumos!$C:$G,4,FALSE)),"",VLOOKUP($B1076,Insumos!$C:$G,4,FALSE))</f>
        <v>GRAMOS</v>
      </c>
      <c r="G1076" s="141">
        <v>8.0</v>
      </c>
      <c r="H1076" s="56">
        <f t="shared" si="37"/>
        <v>7.27</v>
      </c>
    </row>
    <row r="1077">
      <c r="A1077" s="53">
        <v>13.0</v>
      </c>
      <c r="B1077" s="55" t="s">
        <v>303</v>
      </c>
      <c r="C1077" s="55" t="str">
        <f>+IF(ISERROR(VLOOKUP($B1077,Insumos!$C:$G,3,FALSE)),"",VLOOKUP($B1077,Insumos!$C:$G,3,FALSE))</f>
        <v>UNIDAD</v>
      </c>
      <c r="D1077" s="56">
        <f>+IF(ISERROR(VLOOKUP($B1077,Insumos!$C:$G,2,FALSE)),"",VLOOKUP($B1077,Insumos!$C:$G,2,FALSE))</f>
        <v>10</v>
      </c>
      <c r="E1077" s="57">
        <f>+IF(ISERROR(VLOOKUP($B1077,Insumos!$C:$G,5,FALSE)),"",VLOOKUP($B1077,Insumos!$C:$G,5,FALSE))</f>
        <v>1</v>
      </c>
      <c r="F1077" s="55" t="str">
        <f>+IF(ISERROR(VLOOKUP($B1077,Insumos!$C:$G,4,FALSE)),"",VLOOKUP($B1077,Insumos!$C:$G,4,FALSE))</f>
        <v>UNIDAD</v>
      </c>
      <c r="G1077" s="141">
        <v>2.0</v>
      </c>
      <c r="H1077" s="56">
        <f t="shared" si="37"/>
        <v>20</v>
      </c>
    </row>
    <row r="1078">
      <c r="A1078" s="53">
        <v>14.0</v>
      </c>
      <c r="B1078" s="55" t="s">
        <v>304</v>
      </c>
      <c r="C1078" s="55" t="str">
        <f>+IF(ISERROR(VLOOKUP($B1078,Insumos!$C:$G,3,FALSE)),"",VLOOKUP($B1078,Insumos!$C:$G,3,FALSE))</f>
        <v>UNIDAD</v>
      </c>
      <c r="D1078" s="56">
        <f>+IF(ISERROR(VLOOKUP($B1078,Insumos!$C:$G,2,FALSE)),"",VLOOKUP($B1078,Insumos!$C:$G,2,FALSE))</f>
        <v>9</v>
      </c>
      <c r="E1078" s="57">
        <f>+IF(ISERROR(VLOOKUP($B1078,Insumos!$C:$G,5,FALSE)),"",VLOOKUP($B1078,Insumos!$C:$G,5,FALSE))</f>
        <v>1</v>
      </c>
      <c r="F1078" s="55" t="str">
        <f>+IF(ISERROR(VLOOKUP($B1078,Insumos!$C:$G,4,FALSE)),"",VLOOKUP($B1078,Insumos!$C:$G,4,FALSE))</f>
        <v>UNIDAD</v>
      </c>
      <c r="G1078" s="141">
        <v>2.0</v>
      </c>
      <c r="H1078" s="56">
        <f t="shared" si="37"/>
        <v>18</v>
      </c>
    </row>
    <row r="1079">
      <c r="A1079" s="53">
        <v>15.0</v>
      </c>
      <c r="B1079" s="55" t="s">
        <v>311</v>
      </c>
      <c r="C1079" s="55" t="str">
        <f>+IF(ISERROR(VLOOKUP($B1079,Insumos!$C:$G,3,FALSE)),"",VLOOKUP($B1079,Insumos!$C:$G,3,FALSE))</f>
        <v>UNIDAD</v>
      </c>
      <c r="D1079" s="56">
        <f>+IF(ISERROR(VLOOKUP($B1079,Insumos!$C:$G,2,FALSE)),"",VLOOKUP($B1079,Insumos!$C:$G,2,FALSE))</f>
        <v>75.25</v>
      </c>
      <c r="E1079" s="57">
        <f>+IF(ISERROR(VLOOKUP($B1079,Insumos!$C:$G,5,FALSE)),"",VLOOKUP($B1079,Insumos!$C:$G,5,FALSE))</f>
        <v>1</v>
      </c>
      <c r="F1079" s="55" t="str">
        <f>+IF(ISERROR(VLOOKUP($B1079,Insumos!$C:$G,4,FALSE)),"",VLOOKUP($B1079,Insumos!$C:$G,4,FALSE))</f>
        <v>UNIDAD</v>
      </c>
      <c r="G1079" s="141">
        <v>1.0</v>
      </c>
      <c r="H1079" s="56">
        <f t="shared" si="37"/>
        <v>75.25</v>
      </c>
    </row>
    <row r="1080">
      <c r="A1080" s="53">
        <v>16.0</v>
      </c>
      <c r="B1080" s="55" t="s">
        <v>312</v>
      </c>
      <c r="C1080" s="55" t="str">
        <f>+IF(ISERROR(VLOOKUP($B1080,Insumos!$C:$G,3,FALSE)),"",VLOOKUP($B1080,Insumos!$C:$G,3,FALSE))</f>
        <v>UNIDAD</v>
      </c>
      <c r="D1080" s="56">
        <f>+IF(ISERROR(VLOOKUP($B1080,Insumos!$C:$G,2,FALSE)),"",VLOOKUP($B1080,Insumos!$C:$G,2,FALSE))</f>
        <v>90.25</v>
      </c>
      <c r="E1080" s="57">
        <f>+IF(ISERROR(VLOOKUP($B1080,Insumos!$C:$G,5,FALSE)),"",VLOOKUP($B1080,Insumos!$C:$G,5,FALSE))</f>
        <v>1</v>
      </c>
      <c r="F1080" s="55" t="str">
        <f>+IF(ISERROR(VLOOKUP($B1080,Insumos!$C:$G,4,FALSE)),"",VLOOKUP($B1080,Insumos!$C:$G,4,FALSE))</f>
        <v>UNIDAD</v>
      </c>
      <c r="G1080" s="141">
        <v>1.0</v>
      </c>
      <c r="H1080" s="56">
        <f t="shared" si="37"/>
        <v>90.25</v>
      </c>
    </row>
    <row r="1081">
      <c r="A1081" s="53">
        <v>17.0</v>
      </c>
      <c r="B1081" s="55" t="s">
        <v>315</v>
      </c>
      <c r="C1081" s="55" t="str">
        <f>+IF(ISERROR(VLOOKUP($B1081,Insumos!$C:$G,3,FALSE)),"",VLOOKUP($B1081,Insumos!$C:$G,3,FALSE))</f>
        <v>UNIDAD</v>
      </c>
      <c r="D1081" s="56">
        <f>+IF(ISERROR(VLOOKUP($B1081,Insumos!$C:$G,2,FALSE)),"",VLOOKUP($B1081,Insumos!$C:$G,2,FALSE))</f>
        <v>170</v>
      </c>
      <c r="E1081" s="57">
        <f>+IF(ISERROR(VLOOKUP($B1081,Insumos!$C:$G,5,FALSE)),"",VLOOKUP($B1081,Insumos!$C:$G,5,FALSE))</f>
        <v>1</v>
      </c>
      <c r="F1081" s="55" t="str">
        <f>+IF(ISERROR(VLOOKUP($B1081,Insumos!$C:$G,4,FALSE)),"",VLOOKUP($B1081,Insumos!$C:$G,4,FALSE))</f>
        <v>UNIDAD</v>
      </c>
      <c r="G1081" s="141">
        <v>1.0</v>
      </c>
      <c r="H1081" s="56">
        <f t="shared" si="37"/>
        <v>170</v>
      </c>
    </row>
    <row r="1082">
      <c r="A1082" s="53">
        <v>18.0</v>
      </c>
      <c r="B1082" s="55"/>
      <c r="C1082" s="55" t="str">
        <f>+IF(ISERROR(VLOOKUP($B1082,Insumos!$C:$G,3,FALSE)),"",VLOOKUP($B1082,Insumos!$C:$G,3,FALSE))</f>
        <v/>
      </c>
      <c r="D1082" s="56" t="str">
        <f>+IF(ISERROR(VLOOKUP($B1082,Insumos!$C:$G,2,FALSE)),"",VLOOKUP($B1082,Insumos!$C:$G,2,FALSE))</f>
        <v/>
      </c>
      <c r="E1082" s="57" t="str">
        <f>+IF(ISERROR(VLOOKUP($B1082,Insumos!$C:$G,5,FALSE)),"",VLOOKUP($B1082,Insumos!$C:$G,5,FALSE))</f>
        <v/>
      </c>
      <c r="F1082" s="55" t="str">
        <f>+IF(ISERROR(VLOOKUP($B1082,Insumos!$C:$G,4,FALSE)),"",VLOOKUP($B1082,Insumos!$C:$G,4,FALSE))</f>
        <v/>
      </c>
      <c r="G1082" s="141"/>
      <c r="H1082" s="56">
        <f t="shared" si="37"/>
        <v>0</v>
      </c>
    </row>
    <row r="1083">
      <c r="A1083" s="53">
        <v>19.0</v>
      </c>
      <c r="B1083" s="55"/>
      <c r="C1083" s="55" t="str">
        <f>+IF(ISERROR(VLOOKUP($B1083,Insumos!$C:$G,3,FALSE)),"",VLOOKUP($B1083,Insumos!$C:$G,3,FALSE))</f>
        <v/>
      </c>
      <c r="D1083" s="56" t="str">
        <f>+IF(ISERROR(VLOOKUP($B1083,Insumos!$C:$G,2,FALSE)),"",VLOOKUP($B1083,Insumos!$C:$G,2,FALSE))</f>
        <v/>
      </c>
      <c r="E1083" s="57" t="str">
        <f>+IF(ISERROR(VLOOKUP($B1083,Insumos!$C:$G,5,FALSE)),"",VLOOKUP($B1083,Insumos!$C:$G,5,FALSE))</f>
        <v/>
      </c>
      <c r="F1083" s="55" t="str">
        <f>+IF(ISERROR(VLOOKUP($B1083,Insumos!$C:$G,4,FALSE)),"",VLOOKUP($B1083,Insumos!$C:$G,4,FALSE))</f>
        <v/>
      </c>
      <c r="G1083" s="141"/>
      <c r="H1083" s="56">
        <f t="shared" si="37"/>
        <v>0</v>
      </c>
    </row>
    <row r="1084">
      <c r="A1084" s="42"/>
      <c r="B1084" s="140"/>
      <c r="C1084" s="41"/>
      <c r="D1084" s="44"/>
      <c r="E1084" s="45"/>
      <c r="F1084" s="41"/>
      <c r="G1084" s="67" t="s">
        <v>626</v>
      </c>
      <c r="H1084" s="68">
        <f>+SUM(H1065:H1083)</f>
        <v>2264.55</v>
      </c>
    </row>
    <row r="1085">
      <c r="A1085" s="42"/>
      <c r="B1085" s="140"/>
      <c r="C1085" s="41"/>
      <c r="D1085" s="44"/>
      <c r="E1085" s="45"/>
      <c r="F1085" s="41"/>
      <c r="G1085" s="67" t="s">
        <v>569</v>
      </c>
      <c r="H1085" s="142">
        <f>+H1084/10</f>
        <v>226.455</v>
      </c>
    </row>
    <row r="1086">
      <c r="A1086" s="42"/>
      <c r="B1086" s="140"/>
      <c r="C1086" s="41"/>
      <c r="D1086" s="44"/>
      <c r="E1086" s="45"/>
      <c r="F1086" s="41"/>
      <c r="G1086" s="67" t="s">
        <v>570</v>
      </c>
      <c r="H1086" s="143">
        <f>(H1084+H1085)*1.19</f>
        <v>2964.29595</v>
      </c>
    </row>
    <row r="1087">
      <c r="B1087" s="4"/>
      <c r="G1087" s="31"/>
      <c r="H1087" s="144">
        <f>+H1086/H1088</f>
        <v>0.2880754082</v>
      </c>
    </row>
    <row r="1088">
      <c r="B1088" s="4"/>
      <c r="G1088" s="31"/>
      <c r="H1088" s="154">
        <v>10290.0</v>
      </c>
      <c r="I1088" s="232">
        <v>9290.0</v>
      </c>
    </row>
    <row r="1092">
      <c r="A1092" s="138" t="s">
        <v>562</v>
      </c>
      <c r="B1092" s="89" t="s">
        <v>1022</v>
      </c>
      <c r="C1092" s="34"/>
      <c r="D1092" s="35"/>
      <c r="E1092" s="36"/>
      <c r="F1092" s="37"/>
      <c r="G1092" s="38"/>
      <c r="H1092" s="35"/>
    </row>
    <row r="1093">
      <c r="A1093" s="42"/>
      <c r="B1093" s="140"/>
      <c r="C1093" s="42"/>
      <c r="D1093" s="44"/>
      <c r="E1093" s="45"/>
      <c r="F1093" s="42"/>
      <c r="G1093" s="46"/>
      <c r="H1093" s="44"/>
    </row>
    <row r="1094">
      <c r="A1094" s="48" t="s">
        <v>476</v>
      </c>
      <c r="B1094" s="48" t="s">
        <v>477</v>
      </c>
      <c r="C1094" s="48" t="s">
        <v>478</v>
      </c>
      <c r="D1094" s="49" t="s">
        <v>564</v>
      </c>
      <c r="E1094" s="50" t="s">
        <v>10</v>
      </c>
      <c r="F1094" s="48" t="s">
        <v>480</v>
      </c>
      <c r="G1094" s="51" t="s">
        <v>481</v>
      </c>
      <c r="H1094" s="49" t="s">
        <v>565</v>
      </c>
    </row>
    <row r="1095">
      <c r="A1095" s="53">
        <v>1.0</v>
      </c>
      <c r="B1095" s="55" t="s">
        <v>69</v>
      </c>
      <c r="C1095" s="55" t="str">
        <f>+IF(ISERROR(VLOOKUP($B1095,Insumos!$C:$G,3,FALSE)),"",VLOOKUP($B1095,Insumos!$C:$G,3,FALSE))</f>
        <v>GRAMOS</v>
      </c>
      <c r="D1095" s="56">
        <f>+IF(ISERROR(VLOOKUP($B1095,Insumos!$C:$G,2,FALSE)),"",VLOOKUP($B1095,Insumos!$C:$G,2,FALSE))</f>
        <v>2777.79</v>
      </c>
      <c r="E1095" s="57">
        <f>+IF(ISERROR(VLOOKUP($B1095,Insumos!$C:$G,5,FALSE)),"",VLOOKUP($B1095,Insumos!$C:$G,5,FALSE))</f>
        <v>5700</v>
      </c>
      <c r="F1095" s="55" t="str">
        <f>+IF(ISERROR(VLOOKUP($B1095,Insumos!$C:$G,4,FALSE)),"",VLOOKUP($B1095,Insumos!$C:$G,4,FALSE))</f>
        <v>GRAMOS</v>
      </c>
      <c r="G1095" s="141">
        <v>250.0</v>
      </c>
      <c r="H1095" s="56">
        <f t="shared" ref="H1095:H1112" si="38">IF(ISERROR(ROUND(+D1095/E1095*G1095,2)),0,ROUND(+D1095/E1095*G1095,2))</f>
        <v>121.83</v>
      </c>
    </row>
    <row r="1096">
      <c r="A1096" s="53">
        <v>2.0</v>
      </c>
      <c r="B1096" s="55" t="s">
        <v>236</v>
      </c>
      <c r="C1096" s="55" t="str">
        <f>+IF(ISERROR(VLOOKUP($B1096,Insumos!$C:$G,3,FALSE)),"",VLOOKUP($B1096,Insumos!$C:$G,3,FALSE))</f>
        <v>GRAMOS</v>
      </c>
      <c r="D1096" s="56">
        <f>+IF(ISERROR(VLOOKUP($B1096,Insumos!$C:$G,2,FALSE)),"",VLOOKUP($B1096,Insumos!$C:$G,2,FALSE))</f>
        <v>8753.846154</v>
      </c>
      <c r="E1096" s="57">
        <f>+IF(ISERROR(VLOOKUP($B1096,Insumos!$C:$G,5,FALSE)),"",VLOOKUP($B1096,Insumos!$C:$G,5,FALSE))</f>
        <v>1000</v>
      </c>
      <c r="F1096" s="55" t="str">
        <f>+IF(ISERROR(VLOOKUP($B1096,Insumos!$C:$G,4,FALSE)),"",VLOOKUP($B1096,Insumos!$C:$G,4,FALSE))</f>
        <v>GRAMOS</v>
      </c>
      <c r="G1096" s="141">
        <v>60.0</v>
      </c>
      <c r="H1096" s="56">
        <f t="shared" si="38"/>
        <v>525.23</v>
      </c>
    </row>
    <row r="1097">
      <c r="A1097" s="53">
        <v>3.0</v>
      </c>
      <c r="B1097" s="55" t="s">
        <v>232</v>
      </c>
      <c r="C1097" s="55" t="str">
        <f>+IF(ISERROR(VLOOKUP($B1097,Insumos!$C:$G,3,FALSE)),"",VLOOKUP($B1097,Insumos!$C:$G,3,FALSE))</f>
        <v>GRAMOS</v>
      </c>
      <c r="D1097" s="56">
        <f>+IF(ISERROR(VLOOKUP($B1097,Insumos!$C:$G,2,FALSE)),"",VLOOKUP($B1097,Insumos!$C:$G,2,FALSE))</f>
        <v>3529.411765</v>
      </c>
      <c r="E1097" s="57">
        <f>+IF(ISERROR(VLOOKUP($B1097,Insumos!$C:$G,5,FALSE)),"",VLOOKUP($B1097,Insumos!$C:$G,5,FALSE))</f>
        <v>1000</v>
      </c>
      <c r="F1097" s="55" t="str">
        <f>+IF(ISERROR(VLOOKUP($B1097,Insumos!$C:$G,4,FALSE)),"",VLOOKUP($B1097,Insumos!$C:$G,4,FALSE))</f>
        <v>GRAMOS</v>
      </c>
      <c r="G1097" s="141">
        <v>40.0</v>
      </c>
      <c r="H1097" s="56">
        <f t="shared" si="38"/>
        <v>141.18</v>
      </c>
    </row>
    <row r="1098">
      <c r="A1098" s="53">
        <v>4.0</v>
      </c>
      <c r="B1098" s="55" t="s">
        <v>187</v>
      </c>
      <c r="C1098" s="55" t="str">
        <f>+IF(ISERROR(VLOOKUP($B1098,Insumos!$C:$G,3,FALSE)),"",VLOOKUP($B1098,Insumos!$C:$G,3,FALSE))</f>
        <v>GRAMOS</v>
      </c>
      <c r="D1098" s="56">
        <f>+IF(ISERROR(VLOOKUP($B1098,Insumos!$C:$G,2,FALSE)),"",VLOOKUP($B1098,Insumos!$C:$G,2,FALSE))</f>
        <v>3645</v>
      </c>
      <c r="E1098" s="57">
        <f>+IF(ISERROR(VLOOKUP($B1098,Insumos!$C:$G,5,FALSE)),"",VLOOKUP($B1098,Insumos!$C:$G,5,FALSE))</f>
        <v>1000</v>
      </c>
      <c r="F1098" s="55" t="str">
        <f>+IF(ISERROR(VLOOKUP($B1098,Insumos!$C:$G,4,FALSE)),"",VLOOKUP($B1098,Insumos!$C:$G,4,FALSE))</f>
        <v>GRAMOS</v>
      </c>
      <c r="G1098" s="141">
        <v>2.0</v>
      </c>
      <c r="H1098" s="56">
        <f t="shared" si="38"/>
        <v>7.29</v>
      </c>
    </row>
    <row r="1099">
      <c r="A1099" s="53">
        <v>5.0</v>
      </c>
      <c r="B1099" s="55" t="s">
        <v>54</v>
      </c>
      <c r="C1099" s="55" t="str">
        <f>+IF(ISERROR(VLOOKUP($B1099,Insumos!$C:$G,3,FALSE)),"",VLOOKUP($B1099,Insumos!$C:$G,3,FALSE))</f>
        <v>UNIDAD</v>
      </c>
      <c r="D1099" s="56">
        <f>+IF(ISERROR(VLOOKUP($B1099,Insumos!$C:$G,2,FALSE)),"",VLOOKUP($B1099,Insumos!$C:$G,2,FALSE))</f>
        <v>8000</v>
      </c>
      <c r="E1099" s="57">
        <f>+IF(ISERROR(VLOOKUP($B1099,Insumos!$C:$G,5,FALSE)),"",VLOOKUP($B1099,Insumos!$C:$G,5,FALSE))</f>
        <v>36</v>
      </c>
      <c r="F1099" s="55" t="str">
        <f>+IF(ISERROR(VLOOKUP($B1099,Insumos!$C:$G,4,FALSE)),"",VLOOKUP($B1099,Insumos!$C:$G,4,FALSE))</f>
        <v>UNIDAD</v>
      </c>
      <c r="G1099" s="141">
        <v>0.5</v>
      </c>
      <c r="H1099" s="56">
        <f t="shared" si="38"/>
        <v>111.11</v>
      </c>
    </row>
    <row r="1100">
      <c r="A1100" s="53">
        <v>6.0</v>
      </c>
      <c r="B1100" s="55" t="s">
        <v>33</v>
      </c>
      <c r="C1100" s="55" t="str">
        <f>+IF(ISERROR(VLOOKUP($B1100,Insumos!$C:$G,3,FALSE)),"",VLOOKUP($B1100,Insumos!$C:$G,3,FALSE))</f>
        <v>GRAMOS</v>
      </c>
      <c r="D1100" s="56">
        <f>+IF(ISERROR(VLOOKUP($B1100,Insumos!$C:$G,2,FALSE)),"",VLOOKUP($B1100,Insumos!$C:$G,2,FALSE))</f>
        <v>6945</v>
      </c>
      <c r="E1100" s="57">
        <f>+IF(ISERROR(VLOOKUP($B1100,Insumos!$C:$G,5,FALSE)),"",VLOOKUP($B1100,Insumos!$C:$G,5,FALSE))</f>
        <v>1360</v>
      </c>
      <c r="F1100" s="55" t="str">
        <f>+IF(ISERROR(VLOOKUP($B1100,Insumos!$C:$G,4,FALSE)),"",VLOOKUP($B1100,Insumos!$C:$G,4,FALSE))</f>
        <v>GRAMOS</v>
      </c>
      <c r="G1100" s="141">
        <v>35.0</v>
      </c>
      <c r="H1100" s="56">
        <f t="shared" si="38"/>
        <v>178.73</v>
      </c>
    </row>
    <row r="1101">
      <c r="A1101" s="53">
        <v>7.0</v>
      </c>
      <c r="B1101" s="55" t="s">
        <v>87</v>
      </c>
      <c r="C1101" s="55" t="str">
        <f>+IF(ISERROR(VLOOKUP($B1101,Insumos!$C:$G,3,FALSE)),"",VLOOKUP($B1101,Insumos!$C:$G,3,FALSE))</f>
        <v>GRAMOS</v>
      </c>
      <c r="D1101" s="56">
        <f>+IF(ISERROR(VLOOKUP($B1101,Insumos!$C:$G,2,FALSE)),"",VLOOKUP($B1101,Insumos!$C:$G,2,FALSE))</f>
        <v>3795</v>
      </c>
      <c r="E1101" s="57">
        <f>+IF(ISERROR(VLOOKUP($B1101,Insumos!$C:$G,5,FALSE)),"",VLOOKUP($B1101,Insumos!$C:$G,5,FALSE))</f>
        <v>500</v>
      </c>
      <c r="F1101" s="55" t="str">
        <f>+IF(ISERROR(VLOOKUP($B1101,Insumos!$C:$G,4,FALSE)),"",VLOOKUP($B1101,Insumos!$C:$G,4,FALSE))</f>
        <v>GRAMOS</v>
      </c>
      <c r="G1101" s="141">
        <v>5.0</v>
      </c>
      <c r="H1101" s="56">
        <f t="shared" si="38"/>
        <v>37.95</v>
      </c>
    </row>
    <row r="1102">
      <c r="A1102" s="53">
        <v>8.0</v>
      </c>
      <c r="B1102" s="55" t="s">
        <v>324</v>
      </c>
      <c r="C1102" s="55" t="str">
        <f>+IF(ISERROR(VLOOKUP($B1102,Insumos!$C:$G,3,FALSE)),"",VLOOKUP($B1102,Insumos!$C:$G,3,FALSE))</f>
        <v>GRAMOS</v>
      </c>
      <c r="D1102" s="56">
        <f>+IF(ISERROR(VLOOKUP($B1102,Insumos!$C:$G,2,FALSE)),"",VLOOKUP($B1102,Insumos!$C:$G,2,FALSE))</f>
        <v>1134.5</v>
      </c>
      <c r="E1102" s="57">
        <f>+IF(ISERROR(VLOOKUP($B1102,Insumos!$C:$G,5,FALSE)),"",VLOOKUP($B1102,Insumos!$C:$G,5,FALSE))</f>
        <v>1000</v>
      </c>
      <c r="F1102" s="55" t="str">
        <f>+IF(ISERROR(VLOOKUP($B1102,Insumos!$C:$G,4,FALSE)),"",VLOOKUP($B1102,Insumos!$C:$G,4,FALSE))</f>
        <v>GRAMOS</v>
      </c>
      <c r="G1102" s="141">
        <v>5.0</v>
      </c>
      <c r="H1102" s="56">
        <f t="shared" si="38"/>
        <v>5.67</v>
      </c>
    </row>
    <row r="1103">
      <c r="A1103" s="53">
        <v>9.0</v>
      </c>
      <c r="B1103" s="55" t="s">
        <v>300</v>
      </c>
      <c r="C1103" s="55" t="str">
        <f>+IF(ISERROR(VLOOKUP($B1103,Insumos!$C:$G,3,FALSE)),"",VLOOKUP($B1103,Insumos!$C:$G,3,FALSE))</f>
        <v>UNIDAD</v>
      </c>
      <c r="D1103" s="56">
        <f>+IF(ISERROR(VLOOKUP($B1103,Insumos!$C:$G,2,FALSE)),"",VLOOKUP($B1103,Insumos!$C:$G,2,FALSE))</f>
        <v>98.32</v>
      </c>
      <c r="E1103" s="57">
        <f>+IF(ISERROR(VLOOKUP($B1103,Insumos!$C:$G,5,FALSE)),"",VLOOKUP($B1103,Insumos!$C:$G,5,FALSE))</f>
        <v>1</v>
      </c>
      <c r="F1103" s="55" t="str">
        <f>+IF(ISERROR(VLOOKUP($B1103,Insumos!$C:$G,4,FALSE)),"",VLOOKUP($B1103,Insumos!$C:$G,4,FALSE))</f>
        <v>UNIDAD</v>
      </c>
      <c r="G1103" s="141">
        <v>1.0</v>
      </c>
      <c r="H1103" s="56">
        <f t="shared" si="38"/>
        <v>98.32</v>
      </c>
    </row>
    <row r="1104">
      <c r="A1104" s="53">
        <v>10.0</v>
      </c>
      <c r="B1104" s="55" t="s">
        <v>301</v>
      </c>
      <c r="C1104" s="55" t="str">
        <f>+IF(ISERROR(VLOOKUP($B1104,Insumos!$C:$G,3,FALSE)),"",VLOOKUP($B1104,Insumos!$C:$G,3,FALSE))</f>
        <v>UNIDAD</v>
      </c>
      <c r="D1104" s="56">
        <f>+IF(ISERROR(VLOOKUP($B1104,Insumos!$C:$G,2,FALSE)),"",VLOOKUP($B1104,Insumos!$C:$G,2,FALSE))</f>
        <v>43.7</v>
      </c>
      <c r="E1104" s="57">
        <f>+IF(ISERROR(VLOOKUP($B1104,Insumos!$C:$G,5,FALSE)),"",VLOOKUP($B1104,Insumos!$C:$G,5,FALSE))</f>
        <v>1</v>
      </c>
      <c r="F1104" s="55" t="str">
        <f>+IF(ISERROR(VLOOKUP($B1104,Insumos!$C:$G,4,FALSE)),"",VLOOKUP($B1104,Insumos!$C:$G,4,FALSE))</f>
        <v>UNIDAD</v>
      </c>
      <c r="G1104" s="141">
        <v>1.0</v>
      </c>
      <c r="H1104" s="56">
        <f t="shared" si="38"/>
        <v>43.7</v>
      </c>
    </row>
    <row r="1105">
      <c r="A1105" s="53">
        <v>11.0</v>
      </c>
      <c r="B1105" s="55" t="s">
        <v>314</v>
      </c>
      <c r="C1105" s="55" t="str">
        <f>+IF(ISERROR(VLOOKUP($B1105,Insumos!$C:$G,3,FALSE)),"",VLOOKUP($B1105,Insumos!$C:$G,3,FALSE))</f>
        <v>UNIDAD</v>
      </c>
      <c r="D1105" s="56">
        <f>+IF(ISERROR(VLOOKUP($B1105,Insumos!$C:$G,2,FALSE)),"",VLOOKUP($B1105,Insumos!$C:$G,2,FALSE))</f>
        <v>10.5</v>
      </c>
      <c r="E1105" s="57">
        <f>+IF(ISERROR(VLOOKUP($B1105,Insumos!$C:$G,5,FALSE)),"",VLOOKUP($B1105,Insumos!$C:$G,5,FALSE))</f>
        <v>1</v>
      </c>
      <c r="F1105" s="55" t="str">
        <f>+IF(ISERROR(VLOOKUP($B1105,Insumos!$C:$G,4,FALSE)),"",VLOOKUP($B1105,Insumos!$C:$G,4,FALSE))</f>
        <v>UNIDAD</v>
      </c>
      <c r="G1105" s="141">
        <v>1.0</v>
      </c>
      <c r="H1105" s="56">
        <f t="shared" si="38"/>
        <v>10.5</v>
      </c>
    </row>
    <row r="1106">
      <c r="A1106" s="53">
        <v>12.0</v>
      </c>
      <c r="B1106" s="55" t="s">
        <v>313</v>
      </c>
      <c r="C1106" s="55" t="str">
        <f>+IF(ISERROR(VLOOKUP($B1106,Insumos!$C:$G,3,FALSE)),"",VLOOKUP($B1106,Insumos!$C:$G,3,FALSE))</f>
        <v>GRAMOS</v>
      </c>
      <c r="D1106" s="56">
        <f>+IF(ISERROR(VLOOKUP($B1106,Insumos!$C:$G,2,FALSE)),"",VLOOKUP($B1106,Insumos!$C:$G,2,FALSE))</f>
        <v>6750</v>
      </c>
      <c r="E1106" s="57">
        <f>+IF(ISERROR(VLOOKUP($B1106,Insumos!$C:$G,5,FALSE)),"",VLOOKUP($B1106,Insumos!$C:$G,5,FALSE))</f>
        <v>1000</v>
      </c>
      <c r="F1106" s="55" t="str">
        <f>+IF(ISERROR(VLOOKUP($B1106,Insumos!$C:$G,4,FALSE)),"",VLOOKUP($B1106,Insumos!$C:$G,4,FALSE))</f>
        <v>GRAMOS</v>
      </c>
      <c r="G1106" s="141">
        <v>8.0</v>
      </c>
      <c r="H1106" s="56">
        <f t="shared" si="38"/>
        <v>54</v>
      </c>
    </row>
    <row r="1107">
      <c r="A1107" s="53">
        <v>13.0</v>
      </c>
      <c r="B1107" s="55" t="s">
        <v>156</v>
      </c>
      <c r="C1107" s="55" t="str">
        <f>+IF(ISERROR(VLOOKUP($B1107,Insumos!$C:$G,3,FALSE)),"",VLOOKUP($B1107,Insumos!$C:$G,3,FALSE))</f>
        <v>GRAMOS</v>
      </c>
      <c r="D1107" s="56">
        <f>+IF(ISERROR(VLOOKUP($B1107,Insumos!$C:$G,2,FALSE)),"",VLOOKUP($B1107,Insumos!$C:$G,2,FALSE))</f>
        <v>909</v>
      </c>
      <c r="E1107" s="57">
        <f>+IF(ISERROR(VLOOKUP($B1107,Insumos!$C:$G,5,FALSE)),"",VLOOKUP($B1107,Insumos!$C:$G,5,FALSE))</f>
        <v>1000</v>
      </c>
      <c r="F1107" s="55" t="str">
        <f>+IF(ISERROR(VLOOKUP($B1107,Insumos!$C:$G,4,FALSE)),"",VLOOKUP($B1107,Insumos!$C:$G,4,FALSE))</f>
        <v>GRAMOS</v>
      </c>
      <c r="G1107" s="141">
        <v>8.0</v>
      </c>
      <c r="H1107" s="56">
        <f t="shared" si="38"/>
        <v>7.27</v>
      </c>
    </row>
    <row r="1108">
      <c r="A1108" s="53">
        <v>14.0</v>
      </c>
      <c r="B1108" s="55" t="s">
        <v>303</v>
      </c>
      <c r="C1108" s="55" t="str">
        <f>+IF(ISERROR(VLOOKUP($B1108,Insumos!$C:$G,3,FALSE)),"",VLOOKUP($B1108,Insumos!$C:$G,3,FALSE))</f>
        <v>UNIDAD</v>
      </c>
      <c r="D1108" s="56">
        <f>+IF(ISERROR(VLOOKUP($B1108,Insumos!$C:$G,2,FALSE)),"",VLOOKUP($B1108,Insumos!$C:$G,2,FALSE))</f>
        <v>10</v>
      </c>
      <c r="E1108" s="57">
        <f>+IF(ISERROR(VLOOKUP($B1108,Insumos!$C:$G,5,FALSE)),"",VLOOKUP($B1108,Insumos!$C:$G,5,FALSE))</f>
        <v>1</v>
      </c>
      <c r="F1108" s="55" t="str">
        <f>+IF(ISERROR(VLOOKUP($B1108,Insumos!$C:$G,4,FALSE)),"",VLOOKUP($B1108,Insumos!$C:$G,4,FALSE))</f>
        <v>UNIDAD</v>
      </c>
      <c r="G1108" s="141">
        <v>2.0</v>
      </c>
      <c r="H1108" s="56">
        <f t="shared" si="38"/>
        <v>20</v>
      </c>
    </row>
    <row r="1109">
      <c r="A1109" s="53">
        <v>15.0</v>
      </c>
      <c r="B1109" s="55" t="s">
        <v>304</v>
      </c>
      <c r="C1109" s="55" t="str">
        <f>+IF(ISERROR(VLOOKUP($B1109,Insumos!$C:$G,3,FALSE)),"",VLOOKUP($B1109,Insumos!$C:$G,3,FALSE))</f>
        <v>UNIDAD</v>
      </c>
      <c r="D1109" s="56">
        <f>+IF(ISERROR(VLOOKUP($B1109,Insumos!$C:$G,2,FALSE)),"",VLOOKUP($B1109,Insumos!$C:$G,2,FALSE))</f>
        <v>9</v>
      </c>
      <c r="E1109" s="57">
        <f>+IF(ISERROR(VLOOKUP($B1109,Insumos!$C:$G,5,FALSE)),"",VLOOKUP($B1109,Insumos!$C:$G,5,FALSE))</f>
        <v>1</v>
      </c>
      <c r="F1109" s="55" t="str">
        <f>+IF(ISERROR(VLOOKUP($B1109,Insumos!$C:$G,4,FALSE)),"",VLOOKUP($B1109,Insumos!$C:$G,4,FALSE))</f>
        <v>UNIDAD</v>
      </c>
      <c r="G1109" s="141">
        <v>2.0</v>
      </c>
      <c r="H1109" s="56">
        <f t="shared" si="38"/>
        <v>18</v>
      </c>
    </row>
    <row r="1110">
      <c r="A1110" s="53">
        <v>16.0</v>
      </c>
      <c r="B1110" s="55" t="s">
        <v>311</v>
      </c>
      <c r="C1110" s="55" t="str">
        <f>+IF(ISERROR(VLOOKUP($B1110,Insumos!$C:$G,3,FALSE)),"",VLOOKUP($B1110,Insumos!$C:$G,3,FALSE))</f>
        <v>UNIDAD</v>
      </c>
      <c r="D1110" s="56">
        <f>+IF(ISERROR(VLOOKUP($B1110,Insumos!$C:$G,2,FALSE)),"",VLOOKUP($B1110,Insumos!$C:$G,2,FALSE))</f>
        <v>75.25</v>
      </c>
      <c r="E1110" s="57">
        <f>+IF(ISERROR(VLOOKUP($B1110,Insumos!$C:$G,5,FALSE)),"",VLOOKUP($B1110,Insumos!$C:$G,5,FALSE))</f>
        <v>1</v>
      </c>
      <c r="F1110" s="55" t="str">
        <f>+IF(ISERROR(VLOOKUP($B1110,Insumos!$C:$G,4,FALSE)),"",VLOOKUP($B1110,Insumos!$C:$G,4,FALSE))</f>
        <v>UNIDAD</v>
      </c>
      <c r="G1110" s="141">
        <v>1.0</v>
      </c>
      <c r="H1110" s="56">
        <f t="shared" si="38"/>
        <v>75.25</v>
      </c>
    </row>
    <row r="1111">
      <c r="A1111" s="53">
        <v>17.0</v>
      </c>
      <c r="B1111" s="55" t="s">
        <v>312</v>
      </c>
      <c r="C1111" s="55" t="str">
        <f>+IF(ISERROR(VLOOKUP($B1111,Insumos!$C:$G,3,FALSE)),"",VLOOKUP($B1111,Insumos!$C:$G,3,FALSE))</f>
        <v>UNIDAD</v>
      </c>
      <c r="D1111" s="56">
        <f>+IF(ISERROR(VLOOKUP($B1111,Insumos!$C:$G,2,FALSE)),"",VLOOKUP($B1111,Insumos!$C:$G,2,FALSE))</f>
        <v>90.25</v>
      </c>
      <c r="E1111" s="57">
        <f>+IF(ISERROR(VLOOKUP($B1111,Insumos!$C:$G,5,FALSE)),"",VLOOKUP($B1111,Insumos!$C:$G,5,FALSE))</f>
        <v>1</v>
      </c>
      <c r="F1111" s="55" t="str">
        <f>+IF(ISERROR(VLOOKUP($B1111,Insumos!$C:$G,4,FALSE)),"",VLOOKUP($B1111,Insumos!$C:$G,4,FALSE))</f>
        <v>UNIDAD</v>
      </c>
      <c r="G1111" s="141">
        <v>1.0</v>
      </c>
      <c r="H1111" s="56">
        <f t="shared" si="38"/>
        <v>90.25</v>
      </c>
    </row>
    <row r="1112">
      <c r="A1112" s="53">
        <v>18.0</v>
      </c>
      <c r="B1112" s="55" t="s">
        <v>315</v>
      </c>
      <c r="C1112" s="55" t="str">
        <f>+IF(ISERROR(VLOOKUP($B1112,Insumos!$C:$G,3,FALSE)),"",VLOOKUP($B1112,Insumos!$C:$G,3,FALSE))</f>
        <v>UNIDAD</v>
      </c>
      <c r="D1112" s="56">
        <f>+IF(ISERROR(VLOOKUP($B1112,Insumos!$C:$G,2,FALSE)),"",VLOOKUP($B1112,Insumos!$C:$G,2,FALSE))</f>
        <v>170</v>
      </c>
      <c r="E1112" s="57">
        <f>+IF(ISERROR(VLOOKUP($B1112,Insumos!$C:$G,5,FALSE)),"",VLOOKUP($B1112,Insumos!$C:$G,5,FALSE))</f>
        <v>1</v>
      </c>
      <c r="F1112" s="55" t="str">
        <f>+IF(ISERROR(VLOOKUP($B1112,Insumos!$C:$G,4,FALSE)),"",VLOOKUP($B1112,Insumos!$C:$G,4,FALSE))</f>
        <v>UNIDAD</v>
      </c>
      <c r="G1112" s="141">
        <v>1.0</v>
      </c>
      <c r="H1112" s="56">
        <f t="shared" si="38"/>
        <v>170</v>
      </c>
    </row>
    <row r="1113">
      <c r="A1113" s="42"/>
      <c r="B1113" s="140"/>
      <c r="C1113" s="41"/>
      <c r="D1113" s="44"/>
      <c r="E1113" s="45"/>
      <c r="F1113" s="41"/>
      <c r="G1113" s="67" t="s">
        <v>626</v>
      </c>
      <c r="H1113" s="68">
        <f>+SUM(H1095:H1112)</f>
        <v>1716.28</v>
      </c>
    </row>
    <row r="1114">
      <c r="A1114" s="42"/>
      <c r="B1114" s="140"/>
      <c r="C1114" s="41"/>
      <c r="D1114" s="44"/>
      <c r="E1114" s="45"/>
      <c r="F1114" s="41"/>
      <c r="G1114" s="67" t="s">
        <v>569</v>
      </c>
      <c r="H1114" s="142">
        <f>+H1113/10</f>
        <v>171.628</v>
      </c>
    </row>
    <row r="1115">
      <c r="A1115" s="42"/>
      <c r="B1115" s="140"/>
      <c r="C1115" s="41"/>
      <c r="D1115" s="44"/>
      <c r="E1115" s="45"/>
      <c r="F1115" s="41"/>
      <c r="G1115" s="67" t="s">
        <v>570</v>
      </c>
      <c r="H1115" s="143">
        <f>(H1113+H1114)*1.19</f>
        <v>2246.61052</v>
      </c>
    </row>
    <row r="1116">
      <c r="B1116" s="4"/>
      <c r="G1116" s="31"/>
      <c r="H1116" s="144">
        <f>+H1115/H1117</f>
        <v>0.2392556464</v>
      </c>
    </row>
    <row r="1117">
      <c r="B1117" s="4"/>
      <c r="G1117" s="31"/>
      <c r="H1117" s="154">
        <v>9390.0</v>
      </c>
      <c r="I1117" s="232">
        <v>8490.0</v>
      </c>
    </row>
    <row r="1121">
      <c r="A1121" s="138" t="s">
        <v>562</v>
      </c>
      <c r="B1121" s="89" t="s">
        <v>709</v>
      </c>
      <c r="C1121" s="34" t="s">
        <v>484</v>
      </c>
      <c r="D1121" s="35"/>
      <c r="E1121" s="36"/>
      <c r="F1121" s="37"/>
      <c r="G1121" s="38"/>
      <c r="H1121" s="35"/>
    </row>
    <row r="1122">
      <c r="A1122" s="42"/>
      <c r="B1122" s="140"/>
      <c r="C1122" s="42"/>
      <c r="D1122" s="44"/>
      <c r="E1122" s="45"/>
      <c r="F1122" s="42"/>
      <c r="G1122" s="46"/>
      <c r="H1122" s="44"/>
    </row>
    <row r="1123">
      <c r="A1123" s="48" t="s">
        <v>476</v>
      </c>
      <c r="B1123" s="48" t="s">
        <v>477</v>
      </c>
      <c r="C1123" s="48" t="s">
        <v>478</v>
      </c>
      <c r="D1123" s="49" t="s">
        <v>564</v>
      </c>
      <c r="E1123" s="50" t="s">
        <v>10</v>
      </c>
      <c r="F1123" s="48" t="s">
        <v>480</v>
      </c>
      <c r="G1123" s="51" t="s">
        <v>481</v>
      </c>
      <c r="H1123" s="49" t="s">
        <v>565</v>
      </c>
    </row>
    <row r="1124">
      <c r="A1124" s="53">
        <v>1.0</v>
      </c>
      <c r="B1124" s="55" t="s">
        <v>44</v>
      </c>
      <c r="C1124" s="55" t="str">
        <f>+IF(ISERROR(VLOOKUP($B1124,Insumos!$C:$G,3,FALSE)),"",VLOOKUP($B1124,Insumos!$C:$G,3,FALSE))</f>
        <v>GRAMOS</v>
      </c>
      <c r="D1124" s="56">
        <f>+IF(ISERROR(VLOOKUP($B1124,Insumos!$C:$G,2,FALSE)),"",VLOOKUP($B1124,Insumos!$C:$G,2,FALSE))</f>
        <v>5780</v>
      </c>
      <c r="E1124" s="57">
        <f>+IF(ISERROR(VLOOKUP($B1124,Insumos!$C:$G,5,FALSE)),"",VLOOKUP($B1124,Insumos!$C:$G,5,FALSE))</f>
        <v>1000</v>
      </c>
      <c r="F1124" s="55" t="str">
        <f>+IF(ISERROR(VLOOKUP($B1124,Insumos!$C:$G,4,FALSE)),"",VLOOKUP($B1124,Insumos!$C:$G,4,FALSE))</f>
        <v>GRAMOS</v>
      </c>
      <c r="G1124" s="141">
        <v>200.0</v>
      </c>
      <c r="H1124" s="56">
        <f t="shared" ref="H1124:H1133" si="39">IF(ISERROR(ROUND(+D1124/E1124*G1124,2)),0,ROUND(+D1124/E1124*G1124,2))</f>
        <v>1156</v>
      </c>
    </row>
    <row r="1125">
      <c r="A1125" s="53">
        <v>2.0</v>
      </c>
      <c r="B1125" s="55" t="s">
        <v>234</v>
      </c>
      <c r="C1125" s="55" t="str">
        <f>+IF(ISERROR(VLOOKUP($B1125,Insumos!$C:$G,3,FALSE)),"",VLOOKUP($B1125,Insumos!$C:$G,3,FALSE))</f>
        <v>GRAMOS</v>
      </c>
      <c r="D1125" s="56">
        <f>+IF(ISERROR(VLOOKUP($B1125,Insumos!$C:$G,2,FALSE)),"",VLOOKUP($B1125,Insumos!$C:$G,2,FALSE))</f>
        <v>878.8888889</v>
      </c>
      <c r="E1125" s="57">
        <f>+IF(ISERROR(VLOOKUP($B1125,Insumos!$C:$G,5,FALSE)),"",VLOOKUP($B1125,Insumos!$C:$G,5,FALSE))</f>
        <v>1000</v>
      </c>
      <c r="F1125" s="55" t="str">
        <f>+IF(ISERROR(VLOOKUP($B1125,Insumos!$C:$G,4,FALSE)),"",VLOOKUP($B1125,Insumos!$C:$G,4,FALSE))</f>
        <v>GRAMOS</v>
      </c>
      <c r="G1125" s="141">
        <v>55.0</v>
      </c>
      <c r="H1125" s="56">
        <f t="shared" si="39"/>
        <v>48.34</v>
      </c>
    </row>
    <row r="1126">
      <c r="A1126" s="53">
        <v>3.0</v>
      </c>
      <c r="B1126" s="55" t="s">
        <v>179</v>
      </c>
      <c r="C1126" s="55" t="str">
        <f>+IF(ISERROR(VLOOKUP($B1126,Insumos!$C:$G,3,FALSE)),"",VLOOKUP($B1126,Insumos!$C:$G,3,FALSE))</f>
        <v>GRAMOS</v>
      </c>
      <c r="D1126" s="56">
        <f>+IF(ISERROR(VLOOKUP($B1126,Insumos!$C:$G,2,FALSE)),"",VLOOKUP($B1126,Insumos!$C:$G,2,FALSE))</f>
        <v>840</v>
      </c>
      <c r="E1126" s="57">
        <f>+IF(ISERROR(VLOOKUP($B1126,Insumos!$C:$G,5,FALSE)),"",VLOOKUP($B1126,Insumos!$C:$G,5,FALSE))</f>
        <v>800</v>
      </c>
      <c r="F1126" s="55" t="str">
        <f>+IF(ISERROR(VLOOKUP($B1126,Insumos!$C:$G,4,FALSE)),"",VLOOKUP($B1126,Insumos!$C:$G,4,FALSE))</f>
        <v>GRAMOS</v>
      </c>
      <c r="G1126" s="141">
        <v>10.0</v>
      </c>
      <c r="H1126" s="56">
        <f t="shared" si="39"/>
        <v>10.5</v>
      </c>
    </row>
    <row r="1127">
      <c r="A1127" s="53">
        <v>4.0</v>
      </c>
      <c r="B1127" s="55" t="s">
        <v>141</v>
      </c>
      <c r="C1127" s="55" t="str">
        <f>+IF(ISERROR(VLOOKUP($B1127,Insumos!$C:$G,3,FALSE)),"",VLOOKUP($B1127,Insumos!$C:$G,3,FALSE))</f>
        <v>MILILITROS</v>
      </c>
      <c r="D1127" s="56">
        <f>+IF(ISERROR(VLOOKUP($B1127,Insumos!$C:$G,2,FALSE)),"",VLOOKUP($B1127,Insumos!$C:$G,2,FALSE))</f>
        <v>12024.33</v>
      </c>
      <c r="E1127" s="57">
        <f>+IF(ISERROR(VLOOKUP($B1127,Insumos!$C:$G,5,FALSE)),"",VLOOKUP($B1127,Insumos!$C:$G,5,FALSE))</f>
        <v>2895</v>
      </c>
      <c r="F1127" s="55" t="str">
        <f>+IF(ISERROR(VLOOKUP($B1127,Insumos!$C:$G,4,FALSE)),"",VLOOKUP($B1127,Insumos!$C:$G,4,FALSE))</f>
        <v>MILILITROS</v>
      </c>
      <c r="G1127" s="141">
        <v>200.0</v>
      </c>
      <c r="H1127" s="56">
        <f t="shared" si="39"/>
        <v>830.7</v>
      </c>
    </row>
    <row r="1128">
      <c r="A1128" s="53">
        <v>5.0</v>
      </c>
      <c r="B1128" s="55" t="s">
        <v>300</v>
      </c>
      <c r="C1128" s="55" t="str">
        <f>+IF(ISERROR(VLOOKUP($B1128,Insumos!$C:$G,3,FALSE)),"",VLOOKUP($B1128,Insumos!$C:$G,3,FALSE))</f>
        <v>UNIDAD</v>
      </c>
      <c r="D1128" s="56">
        <f>+IF(ISERROR(VLOOKUP($B1128,Insumos!$C:$G,2,FALSE)),"",VLOOKUP($B1128,Insumos!$C:$G,2,FALSE))</f>
        <v>98.32</v>
      </c>
      <c r="E1128" s="57">
        <f>+IF(ISERROR(VLOOKUP($B1128,Insumos!$C:$G,5,FALSE)),"",VLOOKUP($B1128,Insumos!$C:$G,5,FALSE))</f>
        <v>1</v>
      </c>
      <c r="F1128" s="55" t="str">
        <f>+IF(ISERROR(VLOOKUP($B1128,Insumos!$C:$G,4,FALSE)),"",VLOOKUP($B1128,Insumos!$C:$G,4,FALSE))</f>
        <v>UNIDAD</v>
      </c>
      <c r="G1128" s="141">
        <v>1.0</v>
      </c>
      <c r="H1128" s="56">
        <f t="shared" si="39"/>
        <v>98.32</v>
      </c>
    </row>
    <row r="1129">
      <c r="A1129" s="53">
        <v>6.0</v>
      </c>
      <c r="B1129" s="55" t="s">
        <v>301</v>
      </c>
      <c r="C1129" s="55" t="str">
        <f>+IF(ISERROR(VLOOKUP($B1129,Insumos!$C:$G,3,FALSE)),"",VLOOKUP($B1129,Insumos!$C:$G,3,FALSE))</f>
        <v>UNIDAD</v>
      </c>
      <c r="D1129" s="56">
        <f>+IF(ISERROR(VLOOKUP($B1129,Insumos!$C:$G,2,FALSE)),"",VLOOKUP($B1129,Insumos!$C:$G,2,FALSE))</f>
        <v>43.7</v>
      </c>
      <c r="E1129" s="57">
        <f>+IF(ISERROR(VLOOKUP($B1129,Insumos!$C:$G,5,FALSE)),"",VLOOKUP($B1129,Insumos!$C:$G,5,FALSE))</f>
        <v>1</v>
      </c>
      <c r="F1129" s="55" t="str">
        <f>+IF(ISERROR(VLOOKUP($B1129,Insumos!$C:$G,4,FALSE)),"",VLOOKUP($B1129,Insumos!$C:$G,4,FALSE))</f>
        <v>UNIDAD</v>
      </c>
      <c r="G1129" s="141">
        <v>1.0</v>
      </c>
      <c r="H1129" s="56">
        <f t="shared" si="39"/>
        <v>43.7</v>
      </c>
    </row>
    <row r="1130">
      <c r="A1130" s="53">
        <v>7.0</v>
      </c>
      <c r="B1130" s="55" t="s">
        <v>315</v>
      </c>
      <c r="C1130" s="55" t="str">
        <f>+IF(ISERROR(VLOOKUP($B1130,Insumos!$C:$G,3,FALSE)),"",VLOOKUP($B1130,Insumos!$C:$G,3,FALSE))</f>
        <v>UNIDAD</v>
      </c>
      <c r="D1130" s="56">
        <f>+IF(ISERROR(VLOOKUP($B1130,Insumos!$C:$G,2,FALSE)),"",VLOOKUP($B1130,Insumos!$C:$G,2,FALSE))</f>
        <v>170</v>
      </c>
      <c r="E1130" s="57">
        <f>+IF(ISERROR(VLOOKUP($B1130,Insumos!$C:$G,5,FALSE)),"",VLOOKUP($B1130,Insumos!$C:$G,5,FALSE))</f>
        <v>1</v>
      </c>
      <c r="F1130" s="55" t="str">
        <f>+IF(ISERROR(VLOOKUP($B1130,Insumos!$C:$G,4,FALSE)),"",VLOOKUP($B1130,Insumos!$C:$G,4,FALSE))</f>
        <v>UNIDAD</v>
      </c>
      <c r="G1130" s="141">
        <v>1.0</v>
      </c>
      <c r="H1130" s="56">
        <f t="shared" si="39"/>
        <v>170</v>
      </c>
    </row>
    <row r="1131">
      <c r="A1131" s="53">
        <v>8.0</v>
      </c>
      <c r="B1131" s="55"/>
      <c r="C1131" s="55" t="str">
        <f>+IF(ISERROR(VLOOKUP($B1131,Insumos!$C:$G,3,FALSE)),"",VLOOKUP($B1131,Insumos!$C:$G,3,FALSE))</f>
        <v/>
      </c>
      <c r="D1131" s="56" t="str">
        <f>+IF(ISERROR(VLOOKUP($B1131,Insumos!$C:$G,2,FALSE)),"",VLOOKUP($B1131,Insumos!$C:$G,2,FALSE))</f>
        <v/>
      </c>
      <c r="E1131" s="57" t="str">
        <f>+IF(ISERROR(VLOOKUP($B1131,Insumos!$C:$G,5,FALSE)),"",VLOOKUP($B1131,Insumos!$C:$G,5,FALSE))</f>
        <v/>
      </c>
      <c r="F1131" s="55" t="str">
        <f>+IF(ISERROR(VLOOKUP($B1131,Insumos!$C:$G,4,FALSE)),"",VLOOKUP($B1131,Insumos!$C:$G,4,FALSE))</f>
        <v/>
      </c>
      <c r="G1131" s="141"/>
      <c r="H1131" s="56">
        <f t="shared" si="39"/>
        <v>0</v>
      </c>
    </row>
    <row r="1132">
      <c r="A1132" s="53">
        <v>11.0</v>
      </c>
      <c r="B1132" s="55"/>
      <c r="C1132" s="55" t="str">
        <f>+IF(ISERROR(VLOOKUP($B1132,Insumos!$C:$G,3,FALSE)),"",VLOOKUP($B1132,Insumos!$C:$G,3,FALSE))</f>
        <v/>
      </c>
      <c r="D1132" s="56" t="str">
        <f>+IF(ISERROR(VLOOKUP($B1132,Insumos!$C:$G,2,FALSE)),"",VLOOKUP($B1132,Insumos!$C:$G,2,FALSE))</f>
        <v/>
      </c>
      <c r="E1132" s="57" t="str">
        <f>+IF(ISERROR(VLOOKUP($B1132,Insumos!$C:$G,5,FALSE)),"",VLOOKUP($B1132,Insumos!$C:$G,5,FALSE))</f>
        <v/>
      </c>
      <c r="F1132" s="55" t="str">
        <f>+IF(ISERROR(VLOOKUP($B1132,Insumos!$C:$G,4,FALSE)),"",VLOOKUP($B1132,Insumos!$C:$G,4,FALSE))</f>
        <v/>
      </c>
      <c r="G1132" s="141"/>
      <c r="H1132" s="56">
        <f t="shared" si="39"/>
        <v>0</v>
      </c>
    </row>
    <row r="1133">
      <c r="A1133" s="53">
        <v>12.0</v>
      </c>
      <c r="B1133" s="55"/>
      <c r="C1133" s="55" t="str">
        <f>+IF(ISERROR(VLOOKUP($B1133,Insumos!$C:$G,3,FALSE)),"",VLOOKUP($B1133,Insumos!$C:$G,3,FALSE))</f>
        <v/>
      </c>
      <c r="D1133" s="56" t="str">
        <f>+IF(ISERROR(VLOOKUP($B1133,Insumos!$C:$G,2,FALSE)),"",VLOOKUP($B1133,Insumos!$C:$G,2,FALSE))</f>
        <v/>
      </c>
      <c r="E1133" s="57" t="str">
        <f>+IF(ISERROR(VLOOKUP($B1133,Insumos!$C:$G,5,FALSE)),"",VLOOKUP($B1133,Insumos!$C:$G,5,FALSE))</f>
        <v/>
      </c>
      <c r="F1133" s="55" t="str">
        <f>+IF(ISERROR(VLOOKUP($B1133,Insumos!$C:$G,4,FALSE)),"",VLOOKUP($B1133,Insumos!$C:$G,4,FALSE))</f>
        <v/>
      </c>
      <c r="G1133" s="141"/>
      <c r="H1133" s="56">
        <f t="shared" si="39"/>
        <v>0</v>
      </c>
    </row>
    <row r="1134">
      <c r="A1134" s="42"/>
      <c r="B1134" s="140"/>
      <c r="C1134" s="41"/>
      <c r="D1134" s="44"/>
      <c r="E1134" s="45"/>
      <c r="F1134" s="41"/>
      <c r="G1134" s="67" t="s">
        <v>566</v>
      </c>
      <c r="H1134" s="68">
        <f>+SUM(H1124:H1133)</f>
        <v>2357.56</v>
      </c>
    </row>
    <row r="1135">
      <c r="A1135" s="42"/>
      <c r="B1135" s="140"/>
      <c r="C1135" s="41"/>
      <c r="D1135" s="44"/>
      <c r="E1135" s="45"/>
      <c r="F1135" s="41"/>
      <c r="G1135" s="67" t="s">
        <v>569</v>
      </c>
      <c r="H1135" s="142">
        <f>+H1134/10</f>
        <v>235.756</v>
      </c>
    </row>
    <row r="1136">
      <c r="A1136" s="42"/>
      <c r="B1136" s="140"/>
      <c r="C1136" s="41"/>
      <c r="D1136" s="44"/>
      <c r="E1136" s="45"/>
      <c r="F1136" s="41"/>
      <c r="G1136" s="67" t="s">
        <v>570</v>
      </c>
      <c r="H1136" s="143">
        <f>(H1134+H1135)*1.19</f>
        <v>3086.04604</v>
      </c>
    </row>
    <row r="1137">
      <c r="A1137" s="42"/>
      <c r="B1137" s="140"/>
      <c r="C1137" s="41"/>
      <c r="D1137" s="44"/>
      <c r="E1137" s="45"/>
      <c r="F1137" s="41"/>
      <c r="G1137" s="67" t="s">
        <v>571</v>
      </c>
      <c r="H1137" s="144">
        <f>+H1136/H1138</f>
        <v>0.2339686156</v>
      </c>
    </row>
    <row r="1138">
      <c r="A1138" s="42"/>
      <c r="B1138" s="140"/>
      <c r="C1138" s="41"/>
      <c r="D1138" s="44"/>
      <c r="E1138" s="45"/>
      <c r="F1138" s="41"/>
      <c r="G1138" s="67" t="s">
        <v>572</v>
      </c>
      <c r="H1138" s="154">
        <v>13190.0</v>
      </c>
      <c r="I1138" s="232">
        <v>11990.0</v>
      </c>
    </row>
    <row r="1140">
      <c r="A1140" s="138" t="s">
        <v>562</v>
      </c>
      <c r="B1140" s="89" t="s">
        <v>707</v>
      </c>
      <c r="C1140" s="34" t="s">
        <v>484</v>
      </c>
      <c r="D1140" s="35"/>
      <c r="E1140" s="36"/>
      <c r="F1140" s="37"/>
      <c r="G1140" s="38"/>
      <c r="H1140" s="35"/>
    </row>
    <row r="1141">
      <c r="A1141" s="42"/>
      <c r="B1141" s="140"/>
      <c r="C1141" s="42"/>
      <c r="D1141" s="44"/>
      <c r="E1141" s="45"/>
      <c r="F1141" s="42"/>
      <c r="G1141" s="46"/>
      <c r="H1141" s="44"/>
    </row>
    <row r="1142">
      <c r="A1142" s="48" t="s">
        <v>476</v>
      </c>
      <c r="B1142" s="48" t="s">
        <v>477</v>
      </c>
      <c r="C1142" s="48" t="s">
        <v>478</v>
      </c>
      <c r="D1142" s="49" t="s">
        <v>564</v>
      </c>
      <c r="E1142" s="50" t="s">
        <v>10</v>
      </c>
      <c r="F1142" s="48" t="s">
        <v>480</v>
      </c>
      <c r="G1142" s="51" t="s">
        <v>481</v>
      </c>
      <c r="H1142" s="49" t="s">
        <v>565</v>
      </c>
    </row>
    <row r="1143">
      <c r="A1143" s="53">
        <v>1.0</v>
      </c>
      <c r="B1143" s="55" t="s">
        <v>235</v>
      </c>
      <c r="C1143" s="55" t="str">
        <f>+IF(ISERROR(VLOOKUP($B1143,Insumos!$C:$G,3,FALSE)),"",VLOOKUP($B1143,Insumos!$C:$G,3,FALSE))</f>
        <v>GRAMOS</v>
      </c>
      <c r="D1143" s="56">
        <f>+IF(ISERROR(VLOOKUP($B1143,Insumos!$C:$G,2,FALSE)),"",VLOOKUP($B1143,Insumos!$C:$G,2,FALSE))</f>
        <v>13944.82759</v>
      </c>
      <c r="E1143" s="57">
        <f>+IF(ISERROR(VLOOKUP($B1143,Insumos!$C:$G,5,FALSE)),"",VLOOKUP($B1143,Insumos!$C:$G,5,FALSE))</f>
        <v>1000</v>
      </c>
      <c r="F1143" s="55" t="str">
        <f>+IF(ISERROR(VLOOKUP($B1143,Insumos!$C:$G,4,FALSE)),"",VLOOKUP($B1143,Insumos!$C:$G,4,FALSE))</f>
        <v>GRAMOS</v>
      </c>
      <c r="G1143" s="141">
        <v>150.0</v>
      </c>
      <c r="H1143" s="56">
        <f t="shared" ref="H1143:H1158" si="40">IF(ISERROR(ROUND(+D1143/E1143*G1143,2)),0,ROUND(+D1143/E1143*G1143,2))</f>
        <v>2091.72</v>
      </c>
    </row>
    <row r="1144">
      <c r="A1144" s="53">
        <v>2.0</v>
      </c>
      <c r="B1144" s="55" t="s">
        <v>236</v>
      </c>
      <c r="C1144" s="55" t="str">
        <f>+IF(ISERROR(VLOOKUP($B1144,Insumos!$C:$G,3,FALSE)),"",VLOOKUP($B1144,Insumos!$C:$G,3,FALSE))</f>
        <v>GRAMOS</v>
      </c>
      <c r="D1144" s="56">
        <f>+IF(ISERROR(VLOOKUP($B1144,Insumos!$C:$G,2,FALSE)),"",VLOOKUP($B1144,Insumos!$C:$G,2,FALSE))</f>
        <v>8753.846154</v>
      </c>
      <c r="E1144" s="57">
        <f>+IF(ISERROR(VLOOKUP($B1144,Insumos!$C:$G,5,FALSE)),"",VLOOKUP($B1144,Insumos!$C:$G,5,FALSE))</f>
        <v>1000</v>
      </c>
      <c r="F1144" s="55" t="str">
        <f>+IF(ISERROR(VLOOKUP($B1144,Insumos!$C:$G,4,FALSE)),"",VLOOKUP($B1144,Insumos!$C:$G,4,FALSE))</f>
        <v>GRAMOS</v>
      </c>
      <c r="G1144" s="141">
        <v>40.0</v>
      </c>
      <c r="H1144" s="56">
        <f t="shared" si="40"/>
        <v>350.15</v>
      </c>
    </row>
    <row r="1145">
      <c r="A1145" s="53">
        <v>3.0</v>
      </c>
      <c r="B1145" s="55" t="s">
        <v>217</v>
      </c>
      <c r="C1145" s="55" t="str">
        <f>+IF(ISERROR(VLOOKUP($B1145,Insumos!$C:$G,3,FALSE)),"",VLOOKUP($B1145,Insumos!$C:$G,3,FALSE))</f>
        <v>GRAMOS</v>
      </c>
      <c r="D1145" s="56">
        <f>+IF(ISERROR(VLOOKUP($B1145,Insumos!$C:$G,2,FALSE)),"",VLOOKUP($B1145,Insumos!$C:$G,2,FALSE))</f>
        <v>3600</v>
      </c>
      <c r="E1145" s="57">
        <f>+IF(ISERROR(VLOOKUP($B1145,Insumos!$C:$G,5,FALSE)),"",VLOOKUP($B1145,Insumos!$C:$G,5,FALSE))</f>
        <v>700</v>
      </c>
      <c r="F1145" s="55" t="str">
        <f>+IF(ISERROR(VLOOKUP($B1145,Insumos!$C:$G,4,FALSE)),"",VLOOKUP($B1145,Insumos!$C:$G,4,FALSE))</f>
        <v>GRAMOS</v>
      </c>
      <c r="G1145" s="141">
        <v>100.0</v>
      </c>
      <c r="H1145" s="56">
        <f t="shared" si="40"/>
        <v>514.29</v>
      </c>
    </row>
    <row r="1146">
      <c r="A1146" s="53">
        <v>4.0</v>
      </c>
      <c r="B1146" s="55" t="s">
        <v>234</v>
      </c>
      <c r="C1146" s="55" t="str">
        <f>+IF(ISERROR(VLOOKUP($B1146,Insumos!$C:$G,3,FALSE)),"",VLOOKUP($B1146,Insumos!$C:$G,3,FALSE))</f>
        <v>GRAMOS</v>
      </c>
      <c r="D1146" s="56">
        <f>+IF(ISERROR(VLOOKUP($B1146,Insumos!$C:$G,2,FALSE)),"",VLOOKUP($B1146,Insumos!$C:$G,2,FALSE))</f>
        <v>878.8888889</v>
      </c>
      <c r="E1146" s="57">
        <f>+IF(ISERROR(VLOOKUP($B1146,Insumos!$C:$G,5,FALSE)),"",VLOOKUP($B1146,Insumos!$C:$G,5,FALSE))</f>
        <v>1000</v>
      </c>
      <c r="F1146" s="55" t="str">
        <f>+IF(ISERROR(VLOOKUP($B1146,Insumos!$C:$G,4,FALSE)),"",VLOOKUP($B1146,Insumos!$C:$G,4,FALSE))</f>
        <v>GRAMOS</v>
      </c>
      <c r="G1146" s="141">
        <v>55.0</v>
      </c>
      <c r="H1146" s="56">
        <f t="shared" si="40"/>
        <v>48.34</v>
      </c>
    </row>
    <row r="1147">
      <c r="A1147" s="53">
        <v>5.0</v>
      </c>
      <c r="B1147" s="55" t="s">
        <v>179</v>
      </c>
      <c r="C1147" s="55" t="str">
        <f>+IF(ISERROR(VLOOKUP($B1147,Insumos!$C:$G,3,FALSE)),"",VLOOKUP($B1147,Insumos!$C:$G,3,FALSE))</f>
        <v>GRAMOS</v>
      </c>
      <c r="D1147" s="56">
        <f>+IF(ISERROR(VLOOKUP($B1147,Insumos!$C:$G,2,FALSE)),"",VLOOKUP($B1147,Insumos!$C:$G,2,FALSE))</f>
        <v>840</v>
      </c>
      <c r="E1147" s="57">
        <f>+IF(ISERROR(VLOOKUP($B1147,Insumos!$C:$G,5,FALSE)),"",VLOOKUP($B1147,Insumos!$C:$G,5,FALSE))</f>
        <v>800</v>
      </c>
      <c r="F1147" s="55" t="str">
        <f>+IF(ISERROR(VLOOKUP($B1147,Insumos!$C:$G,4,FALSE)),"",VLOOKUP($B1147,Insumos!$C:$G,4,FALSE))</f>
        <v>GRAMOS</v>
      </c>
      <c r="G1147" s="141">
        <v>10.0</v>
      </c>
      <c r="H1147" s="56">
        <f t="shared" si="40"/>
        <v>10.5</v>
      </c>
    </row>
    <row r="1148">
      <c r="A1148" s="53">
        <v>6.0</v>
      </c>
      <c r="B1148" s="55" t="s">
        <v>186</v>
      </c>
      <c r="C1148" s="55" t="str">
        <f>+IF(ISERROR(VLOOKUP($B1148,Insumos!$C:$G,3,FALSE)),"",VLOOKUP($B1148,Insumos!$C:$G,3,FALSE))</f>
        <v>GRAMOS</v>
      </c>
      <c r="D1148" s="56">
        <f>+IF(ISERROR(VLOOKUP($B1148,Insumos!$C:$G,2,FALSE)),"",VLOOKUP($B1148,Insumos!$C:$G,2,FALSE))</f>
        <v>22500</v>
      </c>
      <c r="E1148" s="57">
        <f>+IF(ISERROR(VLOOKUP($B1148,Insumos!$C:$G,5,FALSE)),"",VLOOKUP($B1148,Insumos!$C:$G,5,FALSE))</f>
        <v>1000</v>
      </c>
      <c r="F1148" s="55" t="str">
        <f>+IF(ISERROR(VLOOKUP($B1148,Insumos!$C:$G,4,FALSE)),"",VLOOKUP($B1148,Insumos!$C:$G,4,FALSE))</f>
        <v>GRAMOS</v>
      </c>
      <c r="G1148" s="141">
        <v>10.0</v>
      </c>
      <c r="H1148" s="56">
        <f t="shared" si="40"/>
        <v>225</v>
      </c>
    </row>
    <row r="1149">
      <c r="A1149" s="53">
        <v>7.0</v>
      </c>
      <c r="B1149" s="55" t="s">
        <v>122</v>
      </c>
      <c r="C1149" s="55" t="str">
        <f>+IF(ISERROR(VLOOKUP($B1149,Insumos!$C:$G,3,FALSE)),"",VLOOKUP($B1149,Insumos!$C:$G,3,FALSE))</f>
        <v>MILILITROS</v>
      </c>
      <c r="D1149" s="56">
        <f>+IF(ISERROR(VLOOKUP($B1149,Insumos!$C:$G,2,FALSE)),"",VLOOKUP($B1149,Insumos!$C:$G,2,FALSE))</f>
        <v>5974.48</v>
      </c>
      <c r="E1149" s="57">
        <f>+IF(ISERROR(VLOOKUP($B1149,Insumos!$C:$G,5,FALSE)),"",VLOOKUP($B1149,Insumos!$C:$G,5,FALSE))</f>
        <v>880</v>
      </c>
      <c r="F1149" s="55" t="str">
        <f>+IF(ISERROR(VLOOKUP($B1149,Insumos!$C:$G,4,FALSE)),"",VLOOKUP($B1149,Insumos!$C:$G,4,FALSE))</f>
        <v>MILILITROS</v>
      </c>
      <c r="G1149" s="141">
        <v>60.0</v>
      </c>
      <c r="H1149" s="56">
        <f t="shared" si="40"/>
        <v>407.35</v>
      </c>
    </row>
    <row r="1150">
      <c r="A1150" s="53">
        <v>8.0</v>
      </c>
      <c r="B1150" s="55" t="s">
        <v>141</v>
      </c>
      <c r="C1150" s="55" t="str">
        <f>+IF(ISERROR(VLOOKUP($B1150,Insumos!$C:$G,3,FALSE)),"",VLOOKUP($B1150,Insumos!$C:$G,3,FALSE))</f>
        <v>MILILITROS</v>
      </c>
      <c r="D1150" s="56">
        <f>+IF(ISERROR(VLOOKUP($B1150,Insumos!$C:$G,2,FALSE)),"",VLOOKUP($B1150,Insumos!$C:$G,2,FALSE))</f>
        <v>12024.33</v>
      </c>
      <c r="E1150" s="57">
        <f>+IF(ISERROR(VLOOKUP($B1150,Insumos!$C:$G,5,FALSE)),"",VLOOKUP($B1150,Insumos!$C:$G,5,FALSE))</f>
        <v>2895</v>
      </c>
      <c r="F1150" s="55" t="str">
        <f>+IF(ISERROR(VLOOKUP($B1150,Insumos!$C:$G,4,FALSE)),"",VLOOKUP($B1150,Insumos!$C:$G,4,FALSE))</f>
        <v>MILILITROS</v>
      </c>
      <c r="G1150" s="141">
        <v>100.0</v>
      </c>
      <c r="H1150" s="56">
        <f t="shared" si="40"/>
        <v>415.35</v>
      </c>
    </row>
    <row r="1151">
      <c r="A1151" s="53">
        <v>9.0</v>
      </c>
      <c r="B1151" s="55" t="s">
        <v>300</v>
      </c>
      <c r="C1151" s="55" t="str">
        <f>+IF(ISERROR(VLOOKUP($B1151,Insumos!$C:$G,3,FALSE)),"",VLOOKUP($B1151,Insumos!$C:$G,3,FALSE))</f>
        <v>UNIDAD</v>
      </c>
      <c r="D1151" s="56">
        <f>+IF(ISERROR(VLOOKUP($B1151,Insumos!$C:$G,2,FALSE)),"",VLOOKUP($B1151,Insumos!$C:$G,2,FALSE))</f>
        <v>98.32</v>
      </c>
      <c r="E1151" s="57">
        <f>+IF(ISERROR(VLOOKUP($B1151,Insumos!$C:$G,5,FALSE)),"",VLOOKUP($B1151,Insumos!$C:$G,5,FALSE))</f>
        <v>1</v>
      </c>
      <c r="F1151" s="55" t="str">
        <f>+IF(ISERROR(VLOOKUP($B1151,Insumos!$C:$G,4,FALSE)),"",VLOOKUP($B1151,Insumos!$C:$G,4,FALSE))</f>
        <v>UNIDAD</v>
      </c>
      <c r="G1151" s="141">
        <v>1.0</v>
      </c>
      <c r="H1151" s="56">
        <f t="shared" si="40"/>
        <v>98.32</v>
      </c>
    </row>
    <row r="1152">
      <c r="A1152" s="53">
        <v>10.0</v>
      </c>
      <c r="B1152" s="55" t="s">
        <v>301</v>
      </c>
      <c r="C1152" s="55" t="str">
        <f>+IF(ISERROR(VLOOKUP($B1152,Insumos!$C:$G,3,FALSE)),"",VLOOKUP($B1152,Insumos!$C:$G,3,FALSE))</f>
        <v>UNIDAD</v>
      </c>
      <c r="D1152" s="56">
        <f>+IF(ISERROR(VLOOKUP($B1152,Insumos!$C:$G,2,FALSE)),"",VLOOKUP($B1152,Insumos!$C:$G,2,FALSE))</f>
        <v>43.7</v>
      </c>
      <c r="E1152" s="57">
        <f>+IF(ISERROR(VLOOKUP($B1152,Insumos!$C:$G,5,FALSE)),"",VLOOKUP($B1152,Insumos!$C:$G,5,FALSE))</f>
        <v>1</v>
      </c>
      <c r="F1152" s="55" t="str">
        <f>+IF(ISERROR(VLOOKUP($B1152,Insumos!$C:$G,4,FALSE)),"",VLOOKUP($B1152,Insumos!$C:$G,4,FALSE))</f>
        <v>UNIDAD</v>
      </c>
      <c r="G1152" s="141">
        <v>1.0</v>
      </c>
      <c r="H1152" s="56">
        <f t="shared" si="40"/>
        <v>43.7</v>
      </c>
    </row>
    <row r="1153">
      <c r="A1153" s="53">
        <v>11.0</v>
      </c>
      <c r="B1153" s="55" t="s">
        <v>315</v>
      </c>
      <c r="C1153" s="55" t="str">
        <f>+IF(ISERROR(VLOOKUP($B1153,Insumos!$C:$G,3,FALSE)),"",VLOOKUP($B1153,Insumos!$C:$G,3,FALSE))</f>
        <v>UNIDAD</v>
      </c>
      <c r="D1153" s="56">
        <f>+IF(ISERROR(VLOOKUP($B1153,Insumos!$C:$G,2,FALSE)),"",VLOOKUP($B1153,Insumos!$C:$G,2,FALSE))</f>
        <v>170</v>
      </c>
      <c r="E1153" s="57">
        <f>+IF(ISERROR(VLOOKUP($B1153,Insumos!$C:$G,5,FALSE)),"",VLOOKUP($B1153,Insumos!$C:$G,5,FALSE))</f>
        <v>1</v>
      </c>
      <c r="F1153" s="55" t="str">
        <f>+IF(ISERROR(VLOOKUP($B1153,Insumos!$C:$G,4,FALSE)),"",VLOOKUP($B1153,Insumos!$C:$G,4,FALSE))</f>
        <v>UNIDAD</v>
      </c>
      <c r="G1153" s="141">
        <v>1.0</v>
      </c>
      <c r="H1153" s="56">
        <f t="shared" si="40"/>
        <v>170</v>
      </c>
    </row>
    <row r="1154">
      <c r="A1154" s="53">
        <v>12.0</v>
      </c>
      <c r="B1154" s="55"/>
      <c r="C1154" s="55"/>
      <c r="D1154" s="56"/>
      <c r="E1154" s="57"/>
      <c r="F1154" s="55"/>
      <c r="G1154" s="141"/>
      <c r="H1154" s="56">
        <f t="shared" si="40"/>
        <v>0</v>
      </c>
    </row>
    <row r="1155">
      <c r="A1155" s="53">
        <v>13.0</v>
      </c>
      <c r="B1155" s="55"/>
      <c r="C1155" s="55"/>
      <c r="D1155" s="56"/>
      <c r="E1155" s="57"/>
      <c r="F1155" s="55"/>
      <c r="G1155" s="141"/>
      <c r="H1155" s="56">
        <f t="shared" si="40"/>
        <v>0</v>
      </c>
    </row>
    <row r="1156">
      <c r="A1156" s="53">
        <v>14.0</v>
      </c>
      <c r="B1156" s="55"/>
      <c r="C1156" s="55"/>
      <c r="D1156" s="56"/>
      <c r="E1156" s="57"/>
      <c r="F1156" s="55"/>
      <c r="G1156" s="141"/>
      <c r="H1156" s="56">
        <f t="shared" si="40"/>
        <v>0</v>
      </c>
    </row>
    <row r="1157">
      <c r="A1157" s="53">
        <v>15.0</v>
      </c>
      <c r="B1157" s="55"/>
      <c r="C1157" s="55" t="str">
        <f>+IF(ISERROR(VLOOKUP($B1157,Insumos!$C:$G,3,FALSE)),"",VLOOKUP($B1157,Insumos!$C:$G,3,FALSE))</f>
        <v/>
      </c>
      <c r="D1157" s="56" t="str">
        <f>+IF(ISERROR(VLOOKUP($B1157,Insumos!$C:$G,2,FALSE)),"",VLOOKUP($B1157,Insumos!$C:$G,2,FALSE))</f>
        <v/>
      </c>
      <c r="E1157" s="57" t="str">
        <f>+IF(ISERROR(VLOOKUP($B1157,Insumos!$C:$G,5,FALSE)),"",VLOOKUP($B1157,Insumos!$C:$G,5,FALSE))</f>
        <v/>
      </c>
      <c r="F1157" s="55" t="str">
        <f>+IF(ISERROR(VLOOKUP($B1157,Insumos!$C:$G,4,FALSE)),"",VLOOKUP($B1157,Insumos!$C:$G,4,FALSE))</f>
        <v/>
      </c>
      <c r="G1157" s="141"/>
      <c r="H1157" s="56">
        <f t="shared" si="40"/>
        <v>0</v>
      </c>
    </row>
    <row r="1158">
      <c r="A1158" s="53">
        <v>16.0</v>
      </c>
      <c r="B1158" s="153"/>
      <c r="C1158" s="55" t="str">
        <f>+IF(ISERROR(VLOOKUP($B1158,Insumos!$C:$G,3,FALSE)),"",VLOOKUP($B1158,Insumos!$C:$G,3,FALSE))</f>
        <v/>
      </c>
      <c r="D1158" s="56" t="str">
        <f>+IF(ISERROR(VLOOKUP($B1158,Insumos!$C:$G,2,FALSE)),"",VLOOKUP($B1158,Insumos!$C:$G,2,FALSE))</f>
        <v/>
      </c>
      <c r="E1158" s="57" t="str">
        <f>+IF(ISERROR(VLOOKUP($B1158,Insumos!$C:$G,5,FALSE)),"",VLOOKUP($B1158,Insumos!$C:$G,5,FALSE))</f>
        <v/>
      </c>
      <c r="F1158" s="55" t="str">
        <f>+IF(ISERROR(VLOOKUP($B1158,Insumos!$C:$G,4,FALSE)),"",VLOOKUP($B1158,Insumos!$C:$G,4,FALSE))</f>
        <v/>
      </c>
      <c r="G1158" s="141"/>
      <c r="H1158" s="56">
        <f t="shared" si="40"/>
        <v>0</v>
      </c>
    </row>
    <row r="1159">
      <c r="A1159" s="42"/>
      <c r="B1159" s="140"/>
      <c r="C1159" s="41"/>
      <c r="D1159" s="44"/>
      <c r="E1159" s="45"/>
      <c r="F1159" s="41"/>
      <c r="G1159" s="67" t="s">
        <v>566</v>
      </c>
      <c r="H1159" s="68">
        <f>+SUM(H1143:H1158)</f>
        <v>4374.72</v>
      </c>
    </row>
    <row r="1160">
      <c r="A1160" s="42"/>
      <c r="B1160" s="140"/>
      <c r="C1160" s="41"/>
      <c r="D1160" s="44"/>
      <c r="E1160" s="45"/>
      <c r="F1160" s="41"/>
      <c r="G1160" s="67" t="s">
        <v>569</v>
      </c>
      <c r="H1160" s="142">
        <f>+H1159/10</f>
        <v>437.472</v>
      </c>
    </row>
    <row r="1161">
      <c r="A1161" s="42"/>
      <c r="B1161" s="140"/>
      <c r="C1161" s="41"/>
      <c r="D1161" s="44"/>
      <c r="E1161" s="45"/>
      <c r="F1161" s="41"/>
      <c r="G1161" s="67" t="s">
        <v>570</v>
      </c>
      <c r="H1161" s="143">
        <f>(H1159+H1160)*1.19</f>
        <v>5726.50848</v>
      </c>
    </row>
    <row r="1162">
      <c r="A1162" s="42"/>
      <c r="B1162" s="140"/>
      <c r="C1162" s="41"/>
      <c r="D1162" s="44"/>
      <c r="E1162" s="45"/>
      <c r="F1162" s="41"/>
      <c r="G1162" s="67" t="s">
        <v>571</v>
      </c>
      <c r="H1162" s="144">
        <f>+H1161/H1163</f>
        <v>0.3720928187</v>
      </c>
    </row>
    <row r="1163">
      <c r="A1163" s="42"/>
      <c r="B1163" s="140"/>
      <c r="C1163" s="41"/>
      <c r="D1163" s="44"/>
      <c r="E1163" s="45"/>
      <c r="F1163" s="41"/>
      <c r="G1163" s="67" t="s">
        <v>572</v>
      </c>
      <c r="H1163" s="154">
        <v>15390.0</v>
      </c>
      <c r="I1163" s="562">
        <v>13990.0</v>
      </c>
    </row>
    <row r="1166">
      <c r="A1166" s="138" t="s">
        <v>562</v>
      </c>
      <c r="B1166" s="89" t="s">
        <v>706</v>
      </c>
      <c r="C1166" s="34" t="s">
        <v>484</v>
      </c>
      <c r="D1166" s="35"/>
      <c r="E1166" s="36"/>
      <c r="F1166" s="37"/>
      <c r="G1166" s="38"/>
      <c r="H1166" s="35"/>
    </row>
    <row r="1167">
      <c r="A1167" s="42"/>
      <c r="B1167" s="140"/>
      <c r="C1167" s="42"/>
      <c r="D1167" s="44"/>
      <c r="E1167" s="45"/>
      <c r="F1167" s="42"/>
      <c r="G1167" s="46"/>
      <c r="H1167" s="44"/>
    </row>
    <row r="1168">
      <c r="A1168" s="48" t="s">
        <v>476</v>
      </c>
      <c r="B1168" s="48" t="s">
        <v>477</v>
      </c>
      <c r="C1168" s="48" t="s">
        <v>478</v>
      </c>
      <c r="D1168" s="49" t="s">
        <v>564</v>
      </c>
      <c r="E1168" s="50" t="s">
        <v>10</v>
      </c>
      <c r="F1168" s="48" t="s">
        <v>480</v>
      </c>
      <c r="G1168" s="51" t="s">
        <v>481</v>
      </c>
      <c r="H1168" s="49" t="s">
        <v>565</v>
      </c>
    </row>
    <row r="1169">
      <c r="A1169" s="53">
        <v>1.0</v>
      </c>
      <c r="B1169" s="55" t="s">
        <v>235</v>
      </c>
      <c r="C1169" s="55" t="str">
        <f>+IF(ISERROR(VLOOKUP($B1169,Insumos!$C:$G,3,FALSE)),"",VLOOKUP($B1169,Insumos!$C:$G,3,FALSE))</f>
        <v>GRAMOS</v>
      </c>
      <c r="D1169" s="56">
        <f>+IF(ISERROR(VLOOKUP($B1169,Insumos!$C:$G,2,FALSE)),"",VLOOKUP($B1169,Insumos!$C:$G,2,FALSE))</f>
        <v>13944.82759</v>
      </c>
      <c r="E1169" s="57">
        <f>+IF(ISERROR(VLOOKUP($B1169,Insumos!$C:$G,5,FALSE)),"",VLOOKUP($B1169,Insumos!$C:$G,5,FALSE))</f>
        <v>1000</v>
      </c>
      <c r="F1169" s="55" t="str">
        <f>+IF(ISERROR(VLOOKUP($B1169,Insumos!$C:$G,4,FALSE)),"",VLOOKUP($B1169,Insumos!$C:$G,4,FALSE))</f>
        <v>GRAMOS</v>
      </c>
      <c r="G1169" s="56">
        <v>150.0</v>
      </c>
      <c r="H1169" s="56">
        <f t="shared" ref="H1169:H1186" si="41">IF(ISERROR(ROUND(+D1169/E1169*G1169,2)),0,ROUND(+D1169/E1169*G1169,2))</f>
        <v>2091.72</v>
      </c>
    </row>
    <row r="1170">
      <c r="A1170" s="53">
        <v>2.0</v>
      </c>
      <c r="B1170" s="55" t="s">
        <v>236</v>
      </c>
      <c r="C1170" s="55" t="str">
        <f>+IF(ISERROR(VLOOKUP($B1170,Insumos!$C:$G,3,FALSE)),"",VLOOKUP($B1170,Insumos!$C:$G,3,FALSE))</f>
        <v>GRAMOS</v>
      </c>
      <c r="D1170" s="56">
        <f>+IF(ISERROR(VLOOKUP($B1170,Insumos!$C:$G,2,FALSE)),"",VLOOKUP($B1170,Insumos!$C:$G,2,FALSE))</f>
        <v>8753.846154</v>
      </c>
      <c r="E1170" s="57">
        <f>+IF(ISERROR(VLOOKUP($B1170,Insumos!$C:$G,5,FALSE)),"",VLOOKUP($B1170,Insumos!$C:$G,5,FALSE))</f>
        <v>1000</v>
      </c>
      <c r="F1170" s="55" t="str">
        <f>+IF(ISERROR(VLOOKUP($B1170,Insumos!$C:$G,4,FALSE)),"",VLOOKUP($B1170,Insumos!$C:$G,4,FALSE))</f>
        <v>GRAMOS</v>
      </c>
      <c r="G1170" s="56">
        <v>40.0</v>
      </c>
      <c r="H1170" s="56">
        <f t="shared" si="41"/>
        <v>350.15</v>
      </c>
    </row>
    <row r="1171">
      <c r="A1171" s="53">
        <v>3.0</v>
      </c>
      <c r="B1171" s="55" t="s">
        <v>260</v>
      </c>
      <c r="C1171" s="55" t="str">
        <f>+IF(ISERROR(VLOOKUP($B1171,Insumos!$C:$G,3,FALSE)),"",VLOOKUP($B1171,Insumos!$C:$G,3,FALSE))</f>
        <v>GRAMOS</v>
      </c>
      <c r="D1171" s="56">
        <f>+IF(ISERROR(VLOOKUP($B1171,Insumos!$C:$G,2,FALSE)),"",VLOOKUP($B1171,Insumos!$C:$G,2,FALSE))</f>
        <v>6571.428571</v>
      </c>
      <c r="E1171" s="57">
        <f>+IF(ISERROR(VLOOKUP($B1171,Insumos!$C:$G,5,FALSE)),"",VLOOKUP($B1171,Insumos!$C:$G,5,FALSE))</f>
        <v>1000</v>
      </c>
      <c r="F1171" s="55" t="str">
        <f>+IF(ISERROR(VLOOKUP($B1171,Insumos!$C:$G,4,FALSE)),"",VLOOKUP($B1171,Insumos!$C:$G,4,FALSE))</f>
        <v>GRAMOS</v>
      </c>
      <c r="G1171" s="56">
        <v>20.0</v>
      </c>
      <c r="H1171" s="56">
        <f t="shared" si="41"/>
        <v>131.43</v>
      </c>
    </row>
    <row r="1172">
      <c r="A1172" s="53">
        <v>4.0</v>
      </c>
      <c r="B1172" s="55" t="s">
        <v>234</v>
      </c>
      <c r="C1172" s="55" t="str">
        <f>+IF(ISERROR(VLOOKUP($B1172,Insumos!$C:$G,3,FALSE)),"",VLOOKUP($B1172,Insumos!$C:$G,3,FALSE))</f>
        <v>GRAMOS</v>
      </c>
      <c r="D1172" s="56">
        <f>+IF(ISERROR(VLOOKUP($B1172,Insumos!$C:$G,2,FALSE)),"",VLOOKUP($B1172,Insumos!$C:$G,2,FALSE))</f>
        <v>878.8888889</v>
      </c>
      <c r="E1172" s="57">
        <f>+IF(ISERROR(VLOOKUP($B1172,Insumos!$C:$G,5,FALSE)),"",VLOOKUP($B1172,Insumos!$C:$G,5,FALSE))</f>
        <v>1000</v>
      </c>
      <c r="F1172" s="55" t="str">
        <f>+IF(ISERROR(VLOOKUP($B1172,Insumos!$C:$G,4,FALSE)),"",VLOOKUP($B1172,Insumos!$C:$G,4,FALSE))</f>
        <v>GRAMOS</v>
      </c>
      <c r="G1172" s="56">
        <v>55.0</v>
      </c>
      <c r="H1172" s="56">
        <f t="shared" si="41"/>
        <v>48.34</v>
      </c>
    </row>
    <row r="1173">
      <c r="A1173" s="53">
        <v>5.0</v>
      </c>
      <c r="B1173" s="55" t="s">
        <v>179</v>
      </c>
      <c r="C1173" s="55" t="str">
        <f>+IF(ISERROR(VLOOKUP($B1173,Insumos!$C:$G,3,FALSE)),"",VLOOKUP($B1173,Insumos!$C:$G,3,FALSE))</f>
        <v>GRAMOS</v>
      </c>
      <c r="D1173" s="56">
        <f>+IF(ISERROR(VLOOKUP($B1173,Insumos!$C:$G,2,FALSE)),"",VLOOKUP($B1173,Insumos!$C:$G,2,FALSE))</f>
        <v>840</v>
      </c>
      <c r="E1173" s="57">
        <f>+IF(ISERROR(VLOOKUP($B1173,Insumos!$C:$G,5,FALSE)),"",VLOOKUP($B1173,Insumos!$C:$G,5,FALSE))</f>
        <v>800</v>
      </c>
      <c r="F1173" s="55" t="str">
        <f>+IF(ISERROR(VLOOKUP($B1173,Insumos!$C:$G,4,FALSE)),"",VLOOKUP($B1173,Insumos!$C:$G,4,FALSE))</f>
        <v>GRAMOS</v>
      </c>
      <c r="G1173" s="56">
        <v>10.0</v>
      </c>
      <c r="H1173" s="56">
        <f t="shared" si="41"/>
        <v>10.5</v>
      </c>
    </row>
    <row r="1174">
      <c r="A1174" s="53">
        <v>6.0</v>
      </c>
      <c r="B1174" s="55" t="s">
        <v>141</v>
      </c>
      <c r="C1174" s="55" t="str">
        <f>+IF(ISERROR(VLOOKUP($B1174,Insumos!$C:$G,3,FALSE)),"",VLOOKUP($B1174,Insumos!$C:$G,3,FALSE))</f>
        <v>MILILITROS</v>
      </c>
      <c r="D1174" s="56">
        <f>+IF(ISERROR(VLOOKUP($B1174,Insumos!$C:$G,2,FALSE)),"",VLOOKUP($B1174,Insumos!$C:$G,2,FALSE))</f>
        <v>12024.33</v>
      </c>
      <c r="E1174" s="57">
        <f>+IF(ISERROR(VLOOKUP($B1174,Insumos!$C:$G,5,FALSE)),"",VLOOKUP($B1174,Insumos!$C:$G,5,FALSE))</f>
        <v>2895</v>
      </c>
      <c r="F1174" s="55" t="str">
        <f>+IF(ISERROR(VLOOKUP($B1174,Insumos!$C:$G,4,FALSE)),"",VLOOKUP($B1174,Insumos!$C:$G,4,FALSE))</f>
        <v>MILILITROS</v>
      </c>
      <c r="G1174" s="56">
        <v>200.0</v>
      </c>
      <c r="H1174" s="56">
        <f t="shared" si="41"/>
        <v>830.7</v>
      </c>
    </row>
    <row r="1175">
      <c r="A1175" s="53">
        <v>7.0</v>
      </c>
      <c r="B1175" s="55" t="s">
        <v>300</v>
      </c>
      <c r="C1175" s="55" t="str">
        <f>+IF(ISERROR(VLOOKUP($B1175,Insumos!$C:$G,3,FALSE)),"",VLOOKUP($B1175,Insumos!$C:$G,3,FALSE))</f>
        <v>UNIDAD</v>
      </c>
      <c r="D1175" s="56">
        <f>+IF(ISERROR(VLOOKUP($B1175,Insumos!$C:$G,2,FALSE)),"",VLOOKUP($B1175,Insumos!$C:$G,2,FALSE))</f>
        <v>98.32</v>
      </c>
      <c r="E1175" s="57">
        <f>+IF(ISERROR(VLOOKUP($B1175,Insumos!$C:$G,5,FALSE)),"",VLOOKUP($B1175,Insumos!$C:$G,5,FALSE))</f>
        <v>1</v>
      </c>
      <c r="F1175" s="55" t="str">
        <f>+IF(ISERROR(VLOOKUP($B1175,Insumos!$C:$G,4,FALSE)),"",VLOOKUP($B1175,Insumos!$C:$G,4,FALSE))</f>
        <v>UNIDAD</v>
      </c>
      <c r="G1175" s="56">
        <v>1.0</v>
      </c>
      <c r="H1175" s="56">
        <f t="shared" si="41"/>
        <v>98.32</v>
      </c>
    </row>
    <row r="1176">
      <c r="A1176" s="53">
        <v>8.0</v>
      </c>
      <c r="B1176" s="55" t="s">
        <v>301</v>
      </c>
      <c r="C1176" s="55" t="str">
        <f>+IF(ISERROR(VLOOKUP($B1176,Insumos!$C:$G,3,FALSE)),"",VLOOKUP($B1176,Insumos!$C:$G,3,FALSE))</f>
        <v>UNIDAD</v>
      </c>
      <c r="D1176" s="56">
        <f>+IF(ISERROR(VLOOKUP($B1176,Insumos!$C:$G,2,FALSE)),"",VLOOKUP($B1176,Insumos!$C:$G,2,FALSE))</f>
        <v>43.7</v>
      </c>
      <c r="E1176" s="57">
        <f>+IF(ISERROR(VLOOKUP($B1176,Insumos!$C:$G,5,FALSE)),"",VLOOKUP($B1176,Insumos!$C:$G,5,FALSE))</f>
        <v>1</v>
      </c>
      <c r="F1176" s="55" t="str">
        <f>+IF(ISERROR(VLOOKUP($B1176,Insumos!$C:$G,4,FALSE)),"",VLOOKUP($B1176,Insumos!$C:$G,4,FALSE))</f>
        <v>UNIDAD</v>
      </c>
      <c r="G1176" s="56">
        <v>1.0</v>
      </c>
      <c r="H1176" s="56">
        <f t="shared" si="41"/>
        <v>43.7</v>
      </c>
    </row>
    <row r="1177">
      <c r="A1177" s="53">
        <v>9.0</v>
      </c>
      <c r="B1177" s="55" t="s">
        <v>315</v>
      </c>
      <c r="C1177" s="55" t="str">
        <f>+IF(ISERROR(VLOOKUP($B1177,Insumos!$C:$G,3,FALSE)),"",VLOOKUP($B1177,Insumos!$C:$G,3,FALSE))</f>
        <v>UNIDAD</v>
      </c>
      <c r="D1177" s="56">
        <f>+IF(ISERROR(VLOOKUP($B1177,Insumos!$C:$G,2,FALSE)),"",VLOOKUP($B1177,Insumos!$C:$G,2,FALSE))</f>
        <v>170</v>
      </c>
      <c r="E1177" s="57">
        <f>+IF(ISERROR(VLOOKUP($B1177,Insumos!$C:$G,5,FALSE)),"",VLOOKUP($B1177,Insumos!$C:$G,5,FALSE))</f>
        <v>1</v>
      </c>
      <c r="F1177" s="55" t="str">
        <f>+IF(ISERROR(VLOOKUP($B1177,Insumos!$C:$G,4,FALSE)),"",VLOOKUP($B1177,Insumos!$C:$G,4,FALSE))</f>
        <v>UNIDAD</v>
      </c>
      <c r="G1177" s="56">
        <v>1.0</v>
      </c>
      <c r="H1177" s="56">
        <f t="shared" si="41"/>
        <v>170</v>
      </c>
    </row>
    <row r="1178">
      <c r="A1178" s="53">
        <v>10.0</v>
      </c>
      <c r="B1178" s="55"/>
      <c r="C1178" s="55"/>
      <c r="D1178" s="56"/>
      <c r="E1178" s="57"/>
      <c r="F1178" s="55"/>
      <c r="G1178" s="187"/>
      <c r="H1178" s="56">
        <f t="shared" si="41"/>
        <v>0</v>
      </c>
    </row>
    <row r="1179">
      <c r="A1179" s="53">
        <v>11.0</v>
      </c>
      <c r="B1179" s="55"/>
      <c r="C1179" s="55"/>
      <c r="D1179" s="56"/>
      <c r="E1179" s="57"/>
      <c r="F1179" s="55"/>
      <c r="G1179" s="187"/>
      <c r="H1179" s="56">
        <f t="shared" si="41"/>
        <v>0</v>
      </c>
    </row>
    <row r="1180">
      <c r="A1180" s="53">
        <v>12.0</v>
      </c>
      <c r="B1180" s="55"/>
      <c r="C1180" s="55"/>
      <c r="D1180" s="56"/>
      <c r="E1180" s="57"/>
      <c r="F1180" s="55"/>
      <c r="G1180" s="187"/>
      <c r="H1180" s="56">
        <f t="shared" si="41"/>
        <v>0</v>
      </c>
    </row>
    <row r="1181">
      <c r="A1181" s="53">
        <v>13.0</v>
      </c>
      <c r="B1181" s="55"/>
      <c r="C1181" s="55"/>
      <c r="D1181" s="56"/>
      <c r="E1181" s="57"/>
      <c r="F1181" s="55"/>
      <c r="G1181" s="187"/>
      <c r="H1181" s="56">
        <f t="shared" si="41"/>
        <v>0</v>
      </c>
    </row>
    <row r="1182">
      <c r="A1182" s="53">
        <v>14.0</v>
      </c>
      <c r="B1182" s="55"/>
      <c r="C1182" s="55"/>
      <c r="D1182" s="56"/>
      <c r="E1182" s="57"/>
      <c r="F1182" s="55"/>
      <c r="G1182" s="187"/>
      <c r="H1182" s="56">
        <f t="shared" si="41"/>
        <v>0</v>
      </c>
    </row>
    <row r="1183">
      <c r="A1183" s="53">
        <v>15.0</v>
      </c>
      <c r="B1183" s="55"/>
      <c r="C1183" s="55" t="str">
        <f>+IF(ISERROR(VLOOKUP($B1183,Insumos!$C:$G,3,FALSE)),"",VLOOKUP($B1183,Insumos!$C:$G,3,FALSE))</f>
        <v/>
      </c>
      <c r="D1183" s="56" t="str">
        <f>+IF(ISERROR(VLOOKUP($B1183,Insumos!$C:$G,2,FALSE)),"",VLOOKUP($B1183,Insumos!$C:$G,2,FALSE))</f>
        <v/>
      </c>
      <c r="E1183" s="57" t="str">
        <f>+IF(ISERROR(VLOOKUP($B1183,Insumos!$C:$G,5,FALSE)),"",VLOOKUP($B1183,Insumos!$C:$G,5,FALSE))</f>
        <v/>
      </c>
      <c r="F1183" s="55" t="str">
        <f>+IF(ISERROR(VLOOKUP($B1183,Insumos!$C:$G,4,FALSE)),"",VLOOKUP($B1183,Insumos!$C:$G,4,FALSE))</f>
        <v/>
      </c>
      <c r="G1183" s="141"/>
      <c r="H1183" s="56">
        <f t="shared" si="41"/>
        <v>0</v>
      </c>
    </row>
    <row r="1184">
      <c r="A1184" s="53">
        <v>16.0</v>
      </c>
      <c r="B1184" s="55"/>
      <c r="C1184" s="55" t="str">
        <f>+IF(ISERROR(VLOOKUP($B1184,Insumos!$C:$G,3,FALSE)),"",VLOOKUP($B1184,Insumos!$C:$G,3,FALSE))</f>
        <v/>
      </c>
      <c r="D1184" s="56" t="str">
        <f>+IF(ISERROR(VLOOKUP($B1184,Insumos!$C:$G,2,FALSE)),"",VLOOKUP($B1184,Insumos!$C:$G,2,FALSE))</f>
        <v/>
      </c>
      <c r="E1184" s="57" t="str">
        <f>+IF(ISERROR(VLOOKUP($B1184,Insumos!$C:$G,5,FALSE)),"",VLOOKUP($B1184,Insumos!$C:$G,5,FALSE))</f>
        <v/>
      </c>
      <c r="F1184" s="55" t="str">
        <f>+IF(ISERROR(VLOOKUP($B1184,Insumos!$C:$G,4,FALSE)),"",VLOOKUP($B1184,Insumos!$C:$G,4,FALSE))</f>
        <v/>
      </c>
      <c r="G1184" s="141"/>
      <c r="H1184" s="56">
        <f t="shared" si="41"/>
        <v>0</v>
      </c>
    </row>
    <row r="1185">
      <c r="A1185" s="53">
        <v>17.0</v>
      </c>
      <c r="B1185" s="55"/>
      <c r="C1185" s="55" t="str">
        <f>+IF(ISERROR(VLOOKUP($B1185,Insumos!$C:$G,3,FALSE)),"",VLOOKUP($B1185,Insumos!$C:$G,3,FALSE))</f>
        <v/>
      </c>
      <c r="D1185" s="56" t="str">
        <f>+IF(ISERROR(VLOOKUP($B1185,Insumos!$C:$G,2,FALSE)),"",VLOOKUP($B1185,Insumos!$C:$G,2,FALSE))</f>
        <v/>
      </c>
      <c r="E1185" s="57" t="str">
        <f>+IF(ISERROR(VLOOKUP($B1185,Insumos!$C:$G,5,FALSE)),"",VLOOKUP($B1185,Insumos!$C:$G,5,FALSE))</f>
        <v/>
      </c>
      <c r="F1185" s="55" t="str">
        <f>+IF(ISERROR(VLOOKUP($B1185,Insumos!$C:$G,4,FALSE)),"",VLOOKUP($B1185,Insumos!$C:$G,4,FALSE))</f>
        <v/>
      </c>
      <c r="G1185" s="141"/>
      <c r="H1185" s="56">
        <f t="shared" si="41"/>
        <v>0</v>
      </c>
    </row>
    <row r="1186">
      <c r="A1186" s="53">
        <v>18.0</v>
      </c>
      <c r="B1186" s="55"/>
      <c r="C1186" s="55" t="str">
        <f>+IF(ISERROR(VLOOKUP($B1186,Insumos!$C:$G,3,FALSE)),"",VLOOKUP($B1186,Insumos!$C:$G,3,FALSE))</f>
        <v/>
      </c>
      <c r="D1186" s="56" t="str">
        <f>+IF(ISERROR(VLOOKUP($B1186,Insumos!$C:$G,2,FALSE)),"",VLOOKUP($B1186,Insumos!$C:$G,2,FALSE))</f>
        <v/>
      </c>
      <c r="E1186" s="57" t="str">
        <f>+IF(ISERROR(VLOOKUP($B1186,Insumos!$C:$G,5,FALSE)),"",VLOOKUP($B1186,Insumos!$C:$G,5,FALSE))</f>
        <v/>
      </c>
      <c r="F1186" s="55" t="str">
        <f>+IF(ISERROR(VLOOKUP($B1186,Insumos!$C:$G,4,FALSE)),"",VLOOKUP($B1186,Insumos!$C:$G,4,FALSE))</f>
        <v/>
      </c>
      <c r="G1186" s="141"/>
      <c r="H1186" s="56">
        <f t="shared" si="41"/>
        <v>0</v>
      </c>
    </row>
    <row r="1187">
      <c r="A1187" s="42"/>
      <c r="B1187" s="140"/>
      <c r="C1187" s="41"/>
      <c r="D1187" s="44"/>
      <c r="E1187" s="45"/>
      <c r="F1187" s="41"/>
      <c r="G1187" s="67" t="s">
        <v>566</v>
      </c>
      <c r="H1187" s="68">
        <f>+SUM(H1169:H1186)</f>
        <v>3774.86</v>
      </c>
    </row>
    <row r="1188">
      <c r="A1188" s="42"/>
      <c r="B1188" s="140"/>
      <c r="C1188" s="41"/>
      <c r="D1188" s="44"/>
      <c r="E1188" s="45"/>
      <c r="F1188" s="41"/>
      <c r="G1188" s="67" t="s">
        <v>569</v>
      </c>
      <c r="H1188" s="142">
        <f>+H1187/10</f>
        <v>377.486</v>
      </c>
    </row>
    <row r="1189">
      <c r="A1189" s="42"/>
      <c r="B1189" s="140"/>
      <c r="C1189" s="41"/>
      <c r="D1189" s="44"/>
      <c r="E1189" s="45"/>
      <c r="F1189" s="41"/>
      <c r="G1189" s="67" t="s">
        <v>570</v>
      </c>
      <c r="H1189" s="143">
        <f>(H1187+H1188)*1.19</f>
        <v>4941.29174</v>
      </c>
    </row>
    <row r="1190">
      <c r="A1190" s="42"/>
      <c r="B1190" s="140"/>
      <c r="C1190" s="41"/>
      <c r="D1190" s="44"/>
      <c r="E1190" s="45"/>
      <c r="F1190" s="41"/>
      <c r="G1190" s="67" t="s">
        <v>571</v>
      </c>
      <c r="H1190" s="144">
        <f>+H1189/H1191</f>
        <v>0.3457866858</v>
      </c>
    </row>
    <row r="1191">
      <c r="A1191" s="42"/>
      <c r="B1191" s="140"/>
      <c r="C1191" s="41"/>
      <c r="D1191" s="44"/>
      <c r="E1191" s="45"/>
      <c r="F1191" s="41"/>
      <c r="G1191" s="67" t="s">
        <v>572</v>
      </c>
      <c r="H1191" s="154">
        <v>14290.0</v>
      </c>
      <c r="I1191" s="232">
        <v>12990.0</v>
      </c>
    </row>
    <row r="1194">
      <c r="A1194" s="138" t="s">
        <v>562</v>
      </c>
      <c r="B1194" s="89" t="s">
        <v>708</v>
      </c>
      <c r="C1194" s="34" t="s">
        <v>484</v>
      </c>
      <c r="D1194" s="35"/>
      <c r="E1194" s="36"/>
      <c r="F1194" s="37"/>
      <c r="G1194" s="38"/>
      <c r="H1194" s="35"/>
    </row>
    <row r="1195">
      <c r="A1195" s="42"/>
      <c r="B1195" s="140"/>
      <c r="C1195" s="42"/>
      <c r="D1195" s="44"/>
      <c r="E1195" s="45"/>
      <c r="F1195" s="42"/>
      <c r="G1195" s="46"/>
      <c r="H1195" s="44"/>
    </row>
    <row r="1196">
      <c r="A1196" s="48" t="s">
        <v>476</v>
      </c>
      <c r="B1196" s="48" t="s">
        <v>477</v>
      </c>
      <c r="C1196" s="48" t="s">
        <v>478</v>
      </c>
      <c r="D1196" s="49" t="s">
        <v>564</v>
      </c>
      <c r="E1196" s="50" t="s">
        <v>10</v>
      </c>
      <c r="F1196" s="48" t="s">
        <v>480</v>
      </c>
      <c r="G1196" s="51" t="s">
        <v>481</v>
      </c>
      <c r="H1196" s="49" t="s">
        <v>565</v>
      </c>
    </row>
    <row r="1197">
      <c r="A1197" s="53">
        <v>1.0</v>
      </c>
      <c r="B1197" s="55" t="s">
        <v>235</v>
      </c>
      <c r="C1197" s="55" t="str">
        <f>+IF(ISERROR(VLOOKUP($B1197,Insumos!$C:$G,3,FALSE)),"",VLOOKUP($B1197,Insumos!$C:$G,3,FALSE))</f>
        <v>GRAMOS</v>
      </c>
      <c r="D1197" s="56">
        <f>+IF(ISERROR(VLOOKUP($B1197,Insumos!$C:$G,2,FALSE)),"",VLOOKUP($B1197,Insumos!$C:$G,2,FALSE))</f>
        <v>13944.82759</v>
      </c>
      <c r="E1197" s="57">
        <f>+IF(ISERROR(VLOOKUP($B1197,Insumos!$C:$G,5,FALSE)),"",VLOOKUP($B1197,Insumos!$C:$G,5,FALSE))</f>
        <v>1000</v>
      </c>
      <c r="F1197" s="55" t="str">
        <f>+IF(ISERROR(VLOOKUP($B1197,Insumos!$C:$G,4,FALSE)),"",VLOOKUP($B1197,Insumos!$C:$G,4,FALSE))</f>
        <v>GRAMOS</v>
      </c>
      <c r="G1197" s="141">
        <v>200.0</v>
      </c>
      <c r="H1197" s="56">
        <f t="shared" ref="H1197:H1206" si="42">IF(ISERROR(ROUND(+D1197/E1197*G1197,2)),0,ROUND(+D1197/E1197*G1197,2))</f>
        <v>2788.97</v>
      </c>
    </row>
    <row r="1198">
      <c r="A1198" s="53">
        <v>2.0</v>
      </c>
      <c r="B1198" s="55" t="s">
        <v>234</v>
      </c>
      <c r="C1198" s="55" t="str">
        <f>+IF(ISERROR(VLOOKUP($B1198,Insumos!$C:$G,3,FALSE)),"",VLOOKUP($B1198,Insumos!$C:$G,3,FALSE))</f>
        <v>GRAMOS</v>
      </c>
      <c r="D1198" s="56">
        <f>+IF(ISERROR(VLOOKUP($B1198,Insumos!$C:$G,2,FALSE)),"",VLOOKUP($B1198,Insumos!$C:$G,2,FALSE))</f>
        <v>878.8888889</v>
      </c>
      <c r="E1198" s="57">
        <f>+IF(ISERROR(VLOOKUP($B1198,Insumos!$C:$G,5,FALSE)),"",VLOOKUP($B1198,Insumos!$C:$G,5,FALSE))</f>
        <v>1000</v>
      </c>
      <c r="F1198" s="55" t="str">
        <f>+IF(ISERROR(VLOOKUP($B1198,Insumos!$C:$G,4,FALSE)),"",VLOOKUP($B1198,Insumos!$C:$G,4,FALSE))</f>
        <v>GRAMOS</v>
      </c>
      <c r="G1198" s="141">
        <v>55.0</v>
      </c>
      <c r="H1198" s="56">
        <f t="shared" si="42"/>
        <v>48.34</v>
      </c>
    </row>
    <row r="1199">
      <c r="A1199" s="53">
        <v>3.0</v>
      </c>
      <c r="B1199" s="55" t="s">
        <v>179</v>
      </c>
      <c r="C1199" s="55" t="str">
        <f>+IF(ISERROR(VLOOKUP($B1199,Insumos!$C:$G,3,FALSE)),"",VLOOKUP($B1199,Insumos!$C:$G,3,FALSE))</f>
        <v>GRAMOS</v>
      </c>
      <c r="D1199" s="56">
        <f>+IF(ISERROR(VLOOKUP($B1199,Insumos!$C:$G,2,FALSE)),"",VLOOKUP($B1199,Insumos!$C:$G,2,FALSE))</f>
        <v>840</v>
      </c>
      <c r="E1199" s="57">
        <f>+IF(ISERROR(VLOOKUP($B1199,Insumos!$C:$G,5,FALSE)),"",VLOOKUP($B1199,Insumos!$C:$G,5,FALSE))</f>
        <v>800</v>
      </c>
      <c r="F1199" s="55" t="str">
        <f>+IF(ISERROR(VLOOKUP($B1199,Insumos!$C:$G,4,FALSE)),"",VLOOKUP($B1199,Insumos!$C:$G,4,FALSE))</f>
        <v>GRAMOS</v>
      </c>
      <c r="G1199" s="141">
        <v>10.0</v>
      </c>
      <c r="H1199" s="56">
        <f t="shared" si="42"/>
        <v>10.5</v>
      </c>
    </row>
    <row r="1200">
      <c r="A1200" s="53">
        <v>4.0</v>
      </c>
      <c r="B1200" s="55" t="s">
        <v>141</v>
      </c>
      <c r="C1200" s="55" t="str">
        <f>+IF(ISERROR(VLOOKUP($B1200,Insumos!$C:$G,3,FALSE)),"",VLOOKUP($B1200,Insumos!$C:$G,3,FALSE))</f>
        <v>MILILITROS</v>
      </c>
      <c r="D1200" s="56">
        <f>+IF(ISERROR(VLOOKUP($B1200,Insumos!$C:$G,2,FALSE)),"",VLOOKUP($B1200,Insumos!$C:$G,2,FALSE))</f>
        <v>12024.33</v>
      </c>
      <c r="E1200" s="57">
        <f>+IF(ISERROR(VLOOKUP($B1200,Insumos!$C:$G,5,FALSE)),"",VLOOKUP($B1200,Insumos!$C:$G,5,FALSE))</f>
        <v>2895</v>
      </c>
      <c r="F1200" s="55" t="str">
        <f>+IF(ISERROR(VLOOKUP($B1200,Insumos!$C:$G,4,FALSE)),"",VLOOKUP($B1200,Insumos!$C:$G,4,FALSE))</f>
        <v>MILILITROS</v>
      </c>
      <c r="G1200" s="141">
        <v>200.0</v>
      </c>
      <c r="H1200" s="56">
        <f t="shared" si="42"/>
        <v>830.7</v>
      </c>
    </row>
    <row r="1201">
      <c r="A1201" s="53">
        <v>5.0</v>
      </c>
      <c r="B1201" s="55" t="s">
        <v>300</v>
      </c>
      <c r="C1201" s="55" t="str">
        <f>+IF(ISERROR(VLOOKUP($B1201,Insumos!$C:$G,3,FALSE)),"",VLOOKUP($B1201,Insumos!$C:$G,3,FALSE))</f>
        <v>UNIDAD</v>
      </c>
      <c r="D1201" s="56">
        <f>+IF(ISERROR(VLOOKUP($B1201,Insumos!$C:$G,2,FALSE)),"",VLOOKUP($B1201,Insumos!$C:$G,2,FALSE))</f>
        <v>98.32</v>
      </c>
      <c r="E1201" s="57">
        <f>+IF(ISERROR(VLOOKUP($B1201,Insumos!$C:$G,5,FALSE)),"",VLOOKUP($B1201,Insumos!$C:$G,5,FALSE))</f>
        <v>1</v>
      </c>
      <c r="F1201" s="55" t="str">
        <f>+IF(ISERROR(VLOOKUP($B1201,Insumos!$C:$G,4,FALSE)),"",VLOOKUP($B1201,Insumos!$C:$G,4,FALSE))</f>
        <v>UNIDAD</v>
      </c>
      <c r="G1201" s="141">
        <v>1.0</v>
      </c>
      <c r="H1201" s="56">
        <f t="shared" si="42"/>
        <v>98.32</v>
      </c>
    </row>
    <row r="1202">
      <c r="A1202" s="53">
        <v>6.0</v>
      </c>
      <c r="B1202" s="55" t="s">
        <v>301</v>
      </c>
      <c r="C1202" s="55" t="str">
        <f>+IF(ISERROR(VLOOKUP($B1202,Insumos!$C:$G,3,FALSE)),"",VLOOKUP($B1202,Insumos!$C:$G,3,FALSE))</f>
        <v>UNIDAD</v>
      </c>
      <c r="D1202" s="56">
        <f>+IF(ISERROR(VLOOKUP($B1202,Insumos!$C:$G,2,FALSE)),"",VLOOKUP($B1202,Insumos!$C:$G,2,FALSE))</f>
        <v>43.7</v>
      </c>
      <c r="E1202" s="57">
        <f>+IF(ISERROR(VLOOKUP($B1202,Insumos!$C:$G,5,FALSE)),"",VLOOKUP($B1202,Insumos!$C:$G,5,FALSE))</f>
        <v>1</v>
      </c>
      <c r="F1202" s="55" t="str">
        <f>+IF(ISERROR(VLOOKUP($B1202,Insumos!$C:$G,4,FALSE)),"",VLOOKUP($B1202,Insumos!$C:$G,4,FALSE))</f>
        <v>UNIDAD</v>
      </c>
      <c r="G1202" s="141">
        <v>1.0</v>
      </c>
      <c r="H1202" s="56">
        <f t="shared" si="42"/>
        <v>43.7</v>
      </c>
    </row>
    <row r="1203">
      <c r="A1203" s="53">
        <v>7.0</v>
      </c>
      <c r="B1203" s="55" t="s">
        <v>315</v>
      </c>
      <c r="C1203" s="55" t="str">
        <f>+IF(ISERROR(VLOOKUP($B1203,Insumos!$C:$G,3,FALSE)),"",VLOOKUP($B1203,Insumos!$C:$G,3,FALSE))</f>
        <v>UNIDAD</v>
      </c>
      <c r="D1203" s="56">
        <f>+IF(ISERROR(VLOOKUP($B1203,Insumos!$C:$G,2,FALSE)),"",VLOOKUP($B1203,Insumos!$C:$G,2,FALSE))</f>
        <v>170</v>
      </c>
      <c r="E1203" s="57">
        <f>+IF(ISERROR(VLOOKUP($B1203,Insumos!$C:$G,5,FALSE)),"",VLOOKUP($B1203,Insumos!$C:$G,5,FALSE))</f>
        <v>1</v>
      </c>
      <c r="F1203" s="55" t="str">
        <f>+IF(ISERROR(VLOOKUP($B1203,Insumos!$C:$G,4,FALSE)),"",VLOOKUP($B1203,Insumos!$C:$G,4,FALSE))</f>
        <v>UNIDAD</v>
      </c>
      <c r="G1203" s="141">
        <v>1.0</v>
      </c>
      <c r="H1203" s="56">
        <f t="shared" si="42"/>
        <v>170</v>
      </c>
    </row>
    <row r="1204">
      <c r="A1204" s="53">
        <v>8.0</v>
      </c>
      <c r="B1204" s="55"/>
      <c r="C1204" s="55" t="str">
        <f>+IF(ISERROR(VLOOKUP($B1204,Insumos!$C:$G,3,FALSE)),"",VLOOKUP($B1204,Insumos!$C:$G,3,FALSE))</f>
        <v/>
      </c>
      <c r="D1204" s="56" t="str">
        <f>+IF(ISERROR(VLOOKUP($B1204,Insumos!$C:$G,2,FALSE)),"",VLOOKUP($B1204,Insumos!$C:$G,2,FALSE))</f>
        <v/>
      </c>
      <c r="E1204" s="57" t="str">
        <f>+IF(ISERROR(VLOOKUP($B1204,Insumos!$C:$G,5,FALSE)),"",VLOOKUP($B1204,Insumos!$C:$G,5,FALSE))</f>
        <v/>
      </c>
      <c r="F1204" s="55" t="str">
        <f>+IF(ISERROR(VLOOKUP($B1204,Insumos!$C:$G,4,FALSE)),"",VLOOKUP($B1204,Insumos!$C:$G,4,FALSE))</f>
        <v/>
      </c>
      <c r="G1204" s="141"/>
      <c r="H1204" s="56">
        <f t="shared" si="42"/>
        <v>0</v>
      </c>
    </row>
    <row r="1205">
      <c r="A1205" s="53">
        <v>11.0</v>
      </c>
      <c r="B1205" s="55"/>
      <c r="C1205" s="55" t="str">
        <f>+IF(ISERROR(VLOOKUP($B1205,Insumos!$C:$G,3,FALSE)),"",VLOOKUP($B1205,Insumos!$C:$G,3,FALSE))</f>
        <v/>
      </c>
      <c r="D1205" s="56" t="str">
        <f>+IF(ISERROR(VLOOKUP($B1205,Insumos!$C:$G,2,FALSE)),"",VLOOKUP($B1205,Insumos!$C:$G,2,FALSE))</f>
        <v/>
      </c>
      <c r="E1205" s="57" t="str">
        <f>+IF(ISERROR(VLOOKUP($B1205,Insumos!$C:$G,5,FALSE)),"",VLOOKUP($B1205,Insumos!$C:$G,5,FALSE))</f>
        <v/>
      </c>
      <c r="F1205" s="55" t="str">
        <f>+IF(ISERROR(VLOOKUP($B1205,Insumos!$C:$G,4,FALSE)),"",VLOOKUP($B1205,Insumos!$C:$G,4,FALSE))</f>
        <v/>
      </c>
      <c r="G1205" s="141"/>
      <c r="H1205" s="56">
        <f t="shared" si="42"/>
        <v>0</v>
      </c>
    </row>
    <row r="1206">
      <c r="A1206" s="53">
        <v>12.0</v>
      </c>
      <c r="B1206" s="55"/>
      <c r="C1206" s="55" t="str">
        <f>+IF(ISERROR(VLOOKUP($B1206,Insumos!$C:$G,3,FALSE)),"",VLOOKUP($B1206,Insumos!$C:$G,3,FALSE))</f>
        <v/>
      </c>
      <c r="D1206" s="56" t="str">
        <f>+IF(ISERROR(VLOOKUP($B1206,Insumos!$C:$G,2,FALSE)),"",VLOOKUP($B1206,Insumos!$C:$G,2,FALSE))</f>
        <v/>
      </c>
      <c r="E1206" s="57" t="str">
        <f>+IF(ISERROR(VLOOKUP($B1206,Insumos!$C:$G,5,FALSE)),"",VLOOKUP($B1206,Insumos!$C:$G,5,FALSE))</f>
        <v/>
      </c>
      <c r="F1206" s="55" t="str">
        <f>+IF(ISERROR(VLOOKUP($B1206,Insumos!$C:$G,4,FALSE)),"",VLOOKUP($B1206,Insumos!$C:$G,4,FALSE))</f>
        <v/>
      </c>
      <c r="G1206" s="141"/>
      <c r="H1206" s="56">
        <f t="shared" si="42"/>
        <v>0</v>
      </c>
    </row>
    <row r="1207">
      <c r="A1207" s="42"/>
      <c r="B1207" s="140"/>
      <c r="C1207" s="41"/>
      <c r="D1207" s="44"/>
      <c r="E1207" s="45"/>
      <c r="F1207" s="41"/>
      <c r="G1207" s="67" t="s">
        <v>566</v>
      </c>
      <c r="H1207" s="68">
        <f>+SUM(H1197:H1206)</f>
        <v>3990.53</v>
      </c>
    </row>
    <row r="1208">
      <c r="A1208" s="42"/>
      <c r="B1208" s="140"/>
      <c r="C1208" s="41"/>
      <c r="D1208" s="44"/>
      <c r="E1208" s="45"/>
      <c r="F1208" s="41"/>
      <c r="G1208" s="67" t="s">
        <v>569</v>
      </c>
      <c r="H1208" s="142">
        <f>+H1207/10</f>
        <v>399.053</v>
      </c>
    </row>
    <row r="1209">
      <c r="A1209" s="42"/>
      <c r="B1209" s="140"/>
      <c r="C1209" s="41"/>
      <c r="D1209" s="44"/>
      <c r="E1209" s="45"/>
      <c r="F1209" s="41"/>
      <c r="G1209" s="67" t="s">
        <v>570</v>
      </c>
      <c r="H1209" s="143">
        <f>(H1207+H1208)*1.19</f>
        <v>5223.60377</v>
      </c>
    </row>
    <row r="1210">
      <c r="A1210" s="42"/>
      <c r="B1210" s="140"/>
      <c r="C1210" s="41"/>
      <c r="D1210" s="44"/>
      <c r="E1210" s="45"/>
      <c r="F1210" s="41"/>
      <c r="G1210" s="67" t="s">
        <v>571</v>
      </c>
      <c r="H1210" s="144">
        <f>+H1209/H1211</f>
        <v>0.3655426011</v>
      </c>
    </row>
    <row r="1211">
      <c r="A1211" s="42"/>
      <c r="B1211" s="140"/>
      <c r="C1211" s="41"/>
      <c r="D1211" s="44"/>
      <c r="E1211" s="45"/>
      <c r="F1211" s="41"/>
      <c r="G1211" s="67" t="s">
        <v>572</v>
      </c>
      <c r="H1211" s="154">
        <v>14290.0</v>
      </c>
      <c r="I1211" s="232">
        <v>12990.0</v>
      </c>
    </row>
    <row r="1214">
      <c r="A1214" s="138" t="s">
        <v>562</v>
      </c>
      <c r="B1214" s="89" t="s">
        <v>125</v>
      </c>
      <c r="C1214" s="34" t="s">
        <v>484</v>
      </c>
      <c r="D1214" s="35"/>
      <c r="E1214" s="36"/>
      <c r="F1214" s="37"/>
      <c r="G1214" s="38"/>
      <c r="H1214" s="35"/>
    </row>
    <row r="1215">
      <c r="A1215" s="42"/>
      <c r="B1215" s="140"/>
      <c r="C1215" s="42"/>
      <c r="D1215" s="44"/>
      <c r="E1215" s="45"/>
      <c r="F1215" s="42"/>
      <c r="G1215" s="46"/>
      <c r="H1215" s="44"/>
    </row>
    <row r="1216">
      <c r="A1216" s="48" t="s">
        <v>476</v>
      </c>
      <c r="B1216" s="48" t="s">
        <v>477</v>
      </c>
      <c r="C1216" s="48" t="s">
        <v>478</v>
      </c>
      <c r="D1216" s="49" t="s">
        <v>564</v>
      </c>
      <c r="E1216" s="50" t="s">
        <v>10</v>
      </c>
      <c r="F1216" s="48" t="s">
        <v>480</v>
      </c>
      <c r="G1216" s="51" t="s">
        <v>481</v>
      </c>
      <c r="H1216" s="49" t="s">
        <v>565</v>
      </c>
    </row>
    <row r="1217">
      <c r="A1217" s="53">
        <v>1.0</v>
      </c>
      <c r="B1217" s="55" t="s">
        <v>126</v>
      </c>
      <c r="C1217" s="55" t="str">
        <f>+IF(ISERROR(VLOOKUP($B1217,Insumos!$C:$G,3,FALSE)),"",VLOOKUP($B1217,Insumos!$C:$G,3,FALSE))</f>
        <v>ROLL</v>
      </c>
      <c r="D1217" s="56">
        <f>+IF(ISERROR(VLOOKUP($B1217,Insumos!$C:$G,2,FALSE)),"",VLOOKUP($B1217,Insumos!$C:$G,2,FALSE))</f>
        <v>2965.01</v>
      </c>
      <c r="E1217" s="57">
        <f>+IF(ISERROR(VLOOKUP($B1217,Insumos!$C:$G,5,FALSE)),"",VLOOKUP($B1217,Insumos!$C:$G,5,FALSE))</f>
        <v>1</v>
      </c>
      <c r="F1217" s="55" t="str">
        <f>+IF(ISERROR(VLOOKUP($B1217,Insumos!$C:$G,4,FALSE)),"",VLOOKUP($B1217,Insumos!$C:$G,4,FALSE))</f>
        <v>ROLL</v>
      </c>
      <c r="G1217" s="141">
        <v>1.0</v>
      </c>
      <c r="H1217" s="56">
        <f t="shared" ref="H1217:H1233" si="43">IF(ISERROR(ROUND(+D1217/E1217*G1217,2)),0,ROUND(+D1217/E1217*G1217,2))</f>
        <v>2965.01</v>
      </c>
    </row>
    <row r="1218">
      <c r="A1218" s="53">
        <v>2.0</v>
      </c>
      <c r="B1218" s="55" t="s">
        <v>128</v>
      </c>
      <c r="C1218" s="55" t="str">
        <f>+IF(ISERROR(VLOOKUP($B1218,Insumos!$C:$G,3,FALSE)),"",VLOOKUP($B1218,Insumos!$C:$G,3,FALSE))</f>
        <v>ROLL</v>
      </c>
      <c r="D1218" s="56">
        <f>+IF(ISERROR(VLOOKUP($B1218,Insumos!$C:$G,2,FALSE)),"",VLOOKUP($B1218,Insumos!$C:$G,2,FALSE))</f>
        <v>1990.47</v>
      </c>
      <c r="E1218" s="57">
        <f>+IF(ISERROR(VLOOKUP($B1218,Insumos!$C:$G,5,FALSE)),"",VLOOKUP($B1218,Insumos!$C:$G,5,FALSE))</f>
        <v>1</v>
      </c>
      <c r="F1218" s="55" t="str">
        <f>+IF(ISERROR(VLOOKUP($B1218,Insumos!$C:$G,4,FALSE)),"",VLOOKUP($B1218,Insumos!$C:$G,4,FALSE))</f>
        <v>ROLL</v>
      </c>
      <c r="G1218" s="141">
        <v>1.0</v>
      </c>
      <c r="H1218" s="56">
        <f t="shared" si="43"/>
        <v>1990.47</v>
      </c>
    </row>
    <row r="1219">
      <c r="A1219" s="53">
        <v>3.0</v>
      </c>
      <c r="B1219" s="55" t="s">
        <v>130</v>
      </c>
      <c r="C1219" s="55" t="str">
        <f>+IF(ISERROR(VLOOKUP($B1219,Insumos!$C:$G,3,FALSE)),"",VLOOKUP($B1219,Insumos!$C:$G,3,FALSE))</f>
        <v>ROLL</v>
      </c>
      <c r="D1219" s="56">
        <f>+IF(ISERROR(VLOOKUP($B1219,Insumos!$C:$G,2,FALSE)),"",VLOOKUP($B1219,Insumos!$C:$G,2,FALSE))</f>
        <v>1879.36</v>
      </c>
      <c r="E1219" s="57">
        <f>+IF(ISERROR(VLOOKUP($B1219,Insumos!$C:$G,5,FALSE)),"",VLOOKUP($B1219,Insumos!$C:$G,5,FALSE))</f>
        <v>1</v>
      </c>
      <c r="F1219" s="55" t="str">
        <f>+IF(ISERROR(VLOOKUP($B1219,Insumos!$C:$G,4,FALSE)),"",VLOOKUP($B1219,Insumos!$C:$G,4,FALSE))</f>
        <v>ROLL</v>
      </c>
      <c r="G1219" s="141">
        <v>1.0</v>
      </c>
      <c r="H1219" s="56">
        <f t="shared" si="43"/>
        <v>1879.36</v>
      </c>
    </row>
    <row r="1220">
      <c r="A1220" s="53">
        <v>4.0</v>
      </c>
      <c r="B1220" s="55" t="s">
        <v>132</v>
      </c>
      <c r="C1220" s="55" t="str">
        <f>+IF(ISERROR(VLOOKUP($B1220,Insumos!$C:$G,3,FALSE)),"",VLOOKUP($B1220,Insumos!$C:$G,3,FALSE))</f>
        <v>UNIDAD</v>
      </c>
      <c r="D1220" s="56">
        <f>+IF(ISERROR(VLOOKUP($B1220,Insumos!$C:$G,2,FALSE)),"",VLOOKUP($B1220,Insumos!$C:$G,2,FALSE))</f>
        <v>180</v>
      </c>
      <c r="E1220" s="57">
        <f>+IF(ISERROR(VLOOKUP($B1220,Insumos!$C:$G,5,FALSE)),"",VLOOKUP($B1220,Insumos!$C:$G,5,FALSE))</f>
        <v>1</v>
      </c>
      <c r="F1220" s="55" t="str">
        <f>+IF(ISERROR(VLOOKUP($B1220,Insumos!$C:$G,4,FALSE)),"",VLOOKUP($B1220,Insumos!$C:$G,4,FALSE))</f>
        <v>UNIDAD</v>
      </c>
      <c r="G1220" s="141">
        <v>2.0</v>
      </c>
      <c r="H1220" s="56">
        <f t="shared" si="43"/>
        <v>360</v>
      </c>
    </row>
    <row r="1221">
      <c r="A1221" s="53">
        <v>5.0</v>
      </c>
      <c r="B1221" s="55" t="s">
        <v>314</v>
      </c>
      <c r="C1221" s="55" t="str">
        <f>+IF(ISERROR(VLOOKUP($B1221,Insumos!$C:$G,3,FALSE)),"",VLOOKUP($B1221,Insumos!$C:$G,3,FALSE))</f>
        <v>UNIDAD</v>
      </c>
      <c r="D1221" s="56">
        <f>+IF(ISERROR(VLOOKUP($B1221,Insumos!$C:$G,2,FALSE)),"",VLOOKUP($B1221,Insumos!$C:$G,2,FALSE))</f>
        <v>10.5</v>
      </c>
      <c r="E1221" s="57">
        <f>+IF(ISERROR(VLOOKUP($B1221,Insumos!$C:$G,5,FALSE)),"",VLOOKUP($B1221,Insumos!$C:$G,5,FALSE))</f>
        <v>1</v>
      </c>
      <c r="F1221" s="55" t="str">
        <f>+IF(ISERROR(VLOOKUP($B1221,Insumos!$C:$G,4,FALSE)),"",VLOOKUP($B1221,Insumos!$C:$G,4,FALSE))</f>
        <v>UNIDAD</v>
      </c>
      <c r="G1221" s="141">
        <v>3.0</v>
      </c>
      <c r="H1221" s="56">
        <f t="shared" si="43"/>
        <v>31.5</v>
      </c>
    </row>
    <row r="1222">
      <c r="A1222" s="53">
        <v>6.0</v>
      </c>
      <c r="B1222" s="55" t="s">
        <v>311</v>
      </c>
      <c r="C1222" s="55" t="str">
        <f>+IF(ISERROR(VLOOKUP($B1222,Insumos!$C:$G,3,FALSE)),"",VLOOKUP($B1222,Insumos!$C:$G,3,FALSE))</f>
        <v>UNIDAD</v>
      </c>
      <c r="D1222" s="56">
        <f>+IF(ISERROR(VLOOKUP($B1222,Insumos!$C:$G,2,FALSE)),"",VLOOKUP($B1222,Insumos!$C:$G,2,FALSE))</f>
        <v>75.25</v>
      </c>
      <c r="E1222" s="57">
        <f>+IF(ISERROR(VLOOKUP($B1222,Insumos!$C:$G,5,FALSE)),"",VLOOKUP($B1222,Insumos!$C:$G,5,FALSE))</f>
        <v>1</v>
      </c>
      <c r="F1222" s="55" t="str">
        <f>+IF(ISERROR(VLOOKUP($B1222,Insumos!$C:$G,4,FALSE)),"",VLOOKUP($B1222,Insumos!$C:$G,4,FALSE))</f>
        <v>UNIDAD</v>
      </c>
      <c r="G1222" s="141">
        <v>2.0</v>
      </c>
      <c r="H1222" s="56">
        <f t="shared" si="43"/>
        <v>150.5</v>
      </c>
    </row>
    <row r="1223">
      <c r="A1223" s="53">
        <v>7.0</v>
      </c>
      <c r="B1223" s="55" t="s">
        <v>312</v>
      </c>
      <c r="C1223" s="55" t="str">
        <f>+IF(ISERROR(VLOOKUP($B1223,Insumos!$C:$G,3,FALSE)),"",VLOOKUP($B1223,Insumos!$C:$G,3,FALSE))</f>
        <v>UNIDAD</v>
      </c>
      <c r="D1223" s="56">
        <f>+IF(ISERROR(VLOOKUP($B1223,Insumos!$C:$G,2,FALSE)),"",VLOOKUP($B1223,Insumos!$C:$G,2,FALSE))</f>
        <v>90.25</v>
      </c>
      <c r="E1223" s="57">
        <f>+IF(ISERROR(VLOOKUP($B1223,Insumos!$C:$G,5,FALSE)),"",VLOOKUP($B1223,Insumos!$C:$G,5,FALSE))</f>
        <v>1</v>
      </c>
      <c r="F1223" s="55" t="str">
        <f>+IF(ISERROR(VLOOKUP($B1223,Insumos!$C:$G,4,FALSE)),"",VLOOKUP($B1223,Insumos!$C:$G,4,FALSE))</f>
        <v>UNIDAD</v>
      </c>
      <c r="G1223" s="141">
        <v>1.0</v>
      </c>
      <c r="H1223" s="56">
        <f t="shared" si="43"/>
        <v>90.25</v>
      </c>
    </row>
    <row r="1224">
      <c r="A1224" s="53">
        <v>8.0</v>
      </c>
      <c r="B1224" s="55" t="s">
        <v>313</v>
      </c>
      <c r="C1224" s="55" t="str">
        <f>+IF(ISERROR(VLOOKUP($B1224,Insumos!$C:$G,3,FALSE)),"",VLOOKUP($B1224,Insumos!$C:$G,3,FALSE))</f>
        <v>GRAMOS</v>
      </c>
      <c r="D1224" s="56">
        <f>+IF(ISERROR(VLOOKUP($B1224,Insumos!$C:$G,2,FALSE)),"",VLOOKUP($B1224,Insumos!$C:$G,2,FALSE))</f>
        <v>6750</v>
      </c>
      <c r="E1224" s="57">
        <f>+IF(ISERROR(VLOOKUP($B1224,Insumos!$C:$G,5,FALSE)),"",VLOOKUP($B1224,Insumos!$C:$G,5,FALSE))</f>
        <v>1000</v>
      </c>
      <c r="F1224" s="55" t="str">
        <f>+IF(ISERROR(VLOOKUP($B1224,Insumos!$C:$G,4,FALSE)),"",VLOOKUP($B1224,Insumos!$C:$G,4,FALSE))</f>
        <v>GRAMOS</v>
      </c>
      <c r="G1224" s="141">
        <v>8.0</v>
      </c>
      <c r="H1224" s="56">
        <f t="shared" si="43"/>
        <v>54</v>
      </c>
    </row>
    <row r="1225">
      <c r="A1225" s="53">
        <v>9.0</v>
      </c>
      <c r="B1225" s="55" t="s">
        <v>156</v>
      </c>
      <c r="C1225" s="55" t="str">
        <f>+IF(ISERROR(VLOOKUP($B1225,Insumos!$C:$G,3,FALSE)),"",VLOOKUP($B1225,Insumos!$C:$G,3,FALSE))</f>
        <v>GRAMOS</v>
      </c>
      <c r="D1225" s="56">
        <f>+IF(ISERROR(VLOOKUP($B1225,Insumos!$C:$G,2,FALSE)),"",VLOOKUP($B1225,Insumos!$C:$G,2,FALSE))</f>
        <v>909</v>
      </c>
      <c r="E1225" s="57">
        <f>+IF(ISERROR(VLOOKUP($B1225,Insumos!$C:$G,5,FALSE)),"",VLOOKUP($B1225,Insumos!$C:$G,5,FALSE))</f>
        <v>1000</v>
      </c>
      <c r="F1225" s="55" t="str">
        <f>+IF(ISERROR(VLOOKUP($B1225,Insumos!$C:$G,4,FALSE)),"",VLOOKUP($B1225,Insumos!$C:$G,4,FALSE))</f>
        <v>GRAMOS</v>
      </c>
      <c r="G1225" s="141">
        <v>8.0</v>
      </c>
      <c r="H1225" s="56">
        <f t="shared" si="43"/>
        <v>7.27</v>
      </c>
    </row>
    <row r="1226">
      <c r="A1226" s="53">
        <v>10.0</v>
      </c>
      <c r="B1226" s="55" t="s">
        <v>303</v>
      </c>
      <c r="C1226" s="55" t="str">
        <f>+IF(ISERROR(VLOOKUP($B1226,Insumos!$C:$G,3,FALSE)),"",VLOOKUP($B1226,Insumos!$C:$G,3,FALSE))</f>
        <v>UNIDAD</v>
      </c>
      <c r="D1226" s="56">
        <f>+IF(ISERROR(VLOOKUP($B1226,Insumos!$C:$G,2,FALSE)),"",VLOOKUP($B1226,Insumos!$C:$G,2,FALSE))</f>
        <v>10</v>
      </c>
      <c r="E1226" s="57">
        <f>+IF(ISERROR(VLOOKUP($B1226,Insumos!$C:$G,5,FALSE)),"",VLOOKUP($B1226,Insumos!$C:$G,5,FALSE))</f>
        <v>1</v>
      </c>
      <c r="F1226" s="55" t="str">
        <f>+IF(ISERROR(VLOOKUP($B1226,Insumos!$C:$G,4,FALSE)),"",VLOOKUP($B1226,Insumos!$C:$G,4,FALSE))</f>
        <v>UNIDAD</v>
      </c>
      <c r="G1226" s="141">
        <v>2.0</v>
      </c>
      <c r="H1226" s="56">
        <f t="shared" si="43"/>
        <v>20</v>
      </c>
    </row>
    <row r="1227">
      <c r="A1227" s="53">
        <v>11.0</v>
      </c>
      <c r="B1227" s="55" t="s">
        <v>304</v>
      </c>
      <c r="C1227" s="55" t="str">
        <f>+IF(ISERROR(VLOOKUP($B1227,Insumos!$C:$G,3,FALSE)),"",VLOOKUP($B1227,Insumos!$C:$G,3,FALSE))</f>
        <v>UNIDAD</v>
      </c>
      <c r="D1227" s="56">
        <f>+IF(ISERROR(VLOOKUP($B1227,Insumos!$C:$G,2,FALSE)),"",VLOOKUP($B1227,Insumos!$C:$G,2,FALSE))</f>
        <v>9</v>
      </c>
      <c r="E1227" s="57">
        <f>+IF(ISERROR(VLOOKUP($B1227,Insumos!$C:$G,5,FALSE)),"",VLOOKUP($B1227,Insumos!$C:$G,5,FALSE))</f>
        <v>1</v>
      </c>
      <c r="F1227" s="55" t="str">
        <f>+IF(ISERROR(VLOOKUP($B1227,Insumos!$C:$G,4,FALSE)),"",VLOOKUP($B1227,Insumos!$C:$G,4,FALSE))</f>
        <v>UNIDAD</v>
      </c>
      <c r="G1227" s="141">
        <v>2.0</v>
      </c>
      <c r="H1227" s="56">
        <f t="shared" si="43"/>
        <v>18</v>
      </c>
    </row>
    <row r="1228">
      <c r="A1228" s="53">
        <v>12.0</v>
      </c>
      <c r="B1228" s="55" t="s">
        <v>315</v>
      </c>
      <c r="C1228" s="55" t="str">
        <f>+IF(ISERROR(VLOOKUP($B1228,Insumos!$C:$G,3,FALSE)),"",VLOOKUP($B1228,Insumos!$C:$G,3,FALSE))</f>
        <v>UNIDAD</v>
      </c>
      <c r="D1228" s="56">
        <f>+IF(ISERROR(VLOOKUP($B1228,Insumos!$C:$G,2,FALSE)),"",VLOOKUP($B1228,Insumos!$C:$G,2,FALSE))</f>
        <v>170</v>
      </c>
      <c r="E1228" s="57">
        <f>+IF(ISERROR(VLOOKUP($B1228,Insumos!$C:$G,5,FALSE)),"",VLOOKUP($B1228,Insumos!$C:$G,5,FALSE))</f>
        <v>1</v>
      </c>
      <c r="F1228" s="55" t="str">
        <f>+IF(ISERROR(VLOOKUP($B1228,Insumos!$C:$G,4,FALSE)),"",VLOOKUP($B1228,Insumos!$C:$G,4,FALSE))</f>
        <v>UNIDAD</v>
      </c>
      <c r="G1228" s="141">
        <v>1.0</v>
      </c>
      <c r="H1228" s="56">
        <f t="shared" si="43"/>
        <v>170</v>
      </c>
    </row>
    <row r="1229">
      <c r="A1229" s="53">
        <v>13.0</v>
      </c>
      <c r="B1229" s="55" t="s">
        <v>305</v>
      </c>
      <c r="C1229" s="55" t="str">
        <f>+IF(ISERROR(VLOOKUP($B1229,Insumos!$C:$G,3,FALSE)),"",VLOOKUP($B1229,Insumos!$C:$G,3,FALSE))</f>
        <v>UNIDAD</v>
      </c>
      <c r="D1229" s="56">
        <f>+IF(ISERROR(VLOOKUP($B1229,Insumos!$C:$G,2,FALSE)),"",VLOOKUP($B1229,Insumos!$C:$G,2,FALSE))</f>
        <v>52</v>
      </c>
      <c r="E1229" s="57">
        <f>+IF(ISERROR(VLOOKUP($B1229,Insumos!$C:$G,5,FALSE)),"",VLOOKUP($B1229,Insumos!$C:$G,5,FALSE))</f>
        <v>1</v>
      </c>
      <c r="F1229" s="55" t="str">
        <f>+IF(ISERROR(VLOOKUP($B1229,Insumos!$C:$G,4,FALSE)),"",VLOOKUP($B1229,Insumos!$C:$G,4,FALSE))</f>
        <v>UNIDAD</v>
      </c>
      <c r="G1229" s="141">
        <v>1.0</v>
      </c>
      <c r="H1229" s="56">
        <f t="shared" si="43"/>
        <v>52</v>
      </c>
    </row>
    <row r="1230">
      <c r="A1230" s="53">
        <v>14.0</v>
      </c>
      <c r="B1230" s="55" t="s">
        <v>309</v>
      </c>
      <c r="C1230" s="55" t="str">
        <f>+IF(ISERROR(VLOOKUP($B1230,Insumos!$C:$G,3,FALSE)),"",VLOOKUP($B1230,Insumos!$C:$G,3,FALSE))</f>
        <v>UNIDAD</v>
      </c>
      <c r="D1230" s="56">
        <f>+IF(ISERROR(VLOOKUP($B1230,Insumos!$C:$G,2,FALSE)),"",VLOOKUP($B1230,Insumos!$C:$G,2,FALSE))</f>
        <v>23.53</v>
      </c>
      <c r="E1230" s="57">
        <f>+IF(ISERROR(VLOOKUP($B1230,Insumos!$C:$G,5,FALSE)),"",VLOOKUP($B1230,Insumos!$C:$G,5,FALSE))</f>
        <v>1</v>
      </c>
      <c r="F1230" s="55" t="str">
        <f>+IF(ISERROR(VLOOKUP($B1230,Insumos!$C:$G,4,FALSE)),"",VLOOKUP($B1230,Insumos!$C:$G,4,FALSE))</f>
        <v>UNIDAD</v>
      </c>
      <c r="G1230" s="141">
        <v>1.0</v>
      </c>
      <c r="H1230" s="56">
        <f t="shared" si="43"/>
        <v>23.53</v>
      </c>
    </row>
    <row r="1231">
      <c r="A1231" s="53">
        <v>15.0</v>
      </c>
      <c r="B1231" s="55" t="s">
        <v>310</v>
      </c>
      <c r="C1231" s="55" t="str">
        <f>+IF(ISERROR(VLOOKUP($B1231,Insumos!$C:$G,3,FALSE)),"",VLOOKUP($B1231,Insumos!$C:$G,3,FALSE))</f>
        <v>UNIDAD</v>
      </c>
      <c r="D1231" s="56">
        <f>+IF(ISERROR(VLOOKUP($B1231,Insumos!$C:$G,2,FALSE)),"",VLOOKUP($B1231,Insumos!$C:$G,2,FALSE))</f>
        <v>15.13</v>
      </c>
      <c r="E1231" s="57">
        <f>+IF(ISERROR(VLOOKUP($B1231,Insumos!$C:$G,5,FALSE)),"",VLOOKUP($B1231,Insumos!$C:$G,5,FALSE))</f>
        <v>1</v>
      </c>
      <c r="F1231" s="55" t="str">
        <f>+IF(ISERROR(VLOOKUP($B1231,Insumos!$C:$G,4,FALSE)),"",VLOOKUP($B1231,Insumos!$C:$G,4,FALSE))</f>
        <v>UNIDAD</v>
      </c>
      <c r="G1231" s="141">
        <v>1.0</v>
      </c>
      <c r="H1231" s="56">
        <f t="shared" si="43"/>
        <v>15.13</v>
      </c>
    </row>
    <row r="1232">
      <c r="A1232" s="53">
        <v>16.0</v>
      </c>
      <c r="B1232" s="55"/>
      <c r="C1232" s="55" t="str">
        <f>+IF(ISERROR(VLOOKUP($B1232,Insumos!$C:$G,3,FALSE)),"",VLOOKUP($B1232,Insumos!$C:$G,3,FALSE))</f>
        <v/>
      </c>
      <c r="D1232" s="56" t="str">
        <f>+IF(ISERROR(VLOOKUP($B1232,Insumos!$C:$G,2,FALSE)),"",VLOOKUP($B1232,Insumos!$C:$G,2,FALSE))</f>
        <v/>
      </c>
      <c r="E1232" s="57" t="str">
        <f>+IF(ISERROR(VLOOKUP($B1232,Insumos!$C:$G,5,FALSE)),"",VLOOKUP($B1232,Insumos!$C:$G,5,FALSE))</f>
        <v/>
      </c>
      <c r="F1232" s="55" t="str">
        <f>+IF(ISERROR(VLOOKUP($B1232,Insumos!$C:$G,4,FALSE)),"",VLOOKUP($B1232,Insumos!$C:$G,4,FALSE))</f>
        <v/>
      </c>
      <c r="G1232" s="141"/>
      <c r="H1232" s="56">
        <f t="shared" si="43"/>
        <v>0</v>
      </c>
    </row>
    <row r="1233">
      <c r="A1233" s="53">
        <v>17.0</v>
      </c>
      <c r="B1233" s="55"/>
      <c r="C1233" s="55" t="str">
        <f>+IF(ISERROR(VLOOKUP($B1233,Insumos!$C:$G,3,FALSE)),"",VLOOKUP($B1233,Insumos!$C:$G,3,FALSE))</f>
        <v/>
      </c>
      <c r="D1233" s="56" t="str">
        <f>+IF(ISERROR(VLOOKUP($B1233,Insumos!$C:$G,2,FALSE)),"",VLOOKUP($B1233,Insumos!$C:$G,2,FALSE))</f>
        <v/>
      </c>
      <c r="E1233" s="57" t="str">
        <f>+IF(ISERROR(VLOOKUP($B1233,Insumos!$C:$G,5,FALSE)),"",VLOOKUP($B1233,Insumos!$C:$G,5,FALSE))</f>
        <v/>
      </c>
      <c r="F1233" s="55" t="str">
        <f>+IF(ISERROR(VLOOKUP($B1233,Insumos!$C:$G,4,FALSE)),"",VLOOKUP($B1233,Insumos!$C:$G,4,FALSE))</f>
        <v/>
      </c>
      <c r="G1233" s="141"/>
      <c r="H1233" s="56">
        <f t="shared" si="43"/>
        <v>0</v>
      </c>
    </row>
    <row r="1234">
      <c r="A1234" s="42"/>
      <c r="B1234" s="140"/>
      <c r="C1234" s="41"/>
      <c r="D1234" s="44"/>
      <c r="E1234" s="45"/>
      <c r="F1234" s="41"/>
      <c r="G1234" s="67" t="s">
        <v>566</v>
      </c>
      <c r="H1234" s="68">
        <f>+SUM(H1217:H1233)</f>
        <v>7827.02</v>
      </c>
    </row>
    <row r="1235">
      <c r="A1235" s="42"/>
      <c r="B1235" s="140"/>
      <c r="C1235" s="41"/>
      <c r="D1235" s="44"/>
      <c r="E1235" s="45"/>
      <c r="F1235" s="41"/>
      <c r="G1235" s="67" t="s">
        <v>569</v>
      </c>
      <c r="H1235" s="142">
        <f>+H1234/10</f>
        <v>782.702</v>
      </c>
    </row>
    <row r="1236">
      <c r="A1236" s="42"/>
      <c r="B1236" s="140"/>
      <c r="C1236" s="41"/>
      <c r="D1236" s="44"/>
      <c r="E1236" s="471"/>
      <c r="F1236" s="41"/>
      <c r="G1236" s="67" t="s">
        <v>570</v>
      </c>
      <c r="H1236" s="143">
        <f>(H1234+H1235)*1.19</f>
        <v>10245.56918</v>
      </c>
    </row>
    <row r="1237">
      <c r="A1237" s="42"/>
      <c r="B1237" s="140"/>
      <c r="C1237" s="41"/>
      <c r="D1237" s="44"/>
      <c r="E1237" s="167"/>
      <c r="F1237" s="41"/>
      <c r="G1237" s="67" t="s">
        <v>571</v>
      </c>
      <c r="H1237" s="144">
        <f>+H1236/H1238</f>
        <v>0.317298519</v>
      </c>
    </row>
    <row r="1238">
      <c r="A1238" s="42"/>
      <c r="B1238" s="140"/>
      <c r="C1238" s="41"/>
      <c r="D1238" s="44"/>
      <c r="E1238" s="472"/>
      <c r="F1238" s="41"/>
      <c r="G1238" s="67" t="s">
        <v>572</v>
      </c>
      <c r="H1238" s="154">
        <v>32290.0</v>
      </c>
      <c r="I1238" s="232">
        <v>27990.0</v>
      </c>
    </row>
    <row r="1241">
      <c r="A1241" s="138" t="s">
        <v>562</v>
      </c>
      <c r="B1241" s="139" t="s">
        <v>1288</v>
      </c>
      <c r="C1241" s="34"/>
      <c r="D1241" s="35"/>
      <c r="E1241" s="36"/>
      <c r="F1241" s="37"/>
      <c r="G1241" s="38"/>
      <c r="H1241" s="35"/>
    </row>
    <row r="1242">
      <c r="A1242" s="42"/>
      <c r="B1242" s="140"/>
      <c r="C1242" s="42"/>
      <c r="D1242" s="44"/>
      <c r="E1242" s="45"/>
      <c r="F1242" s="42"/>
      <c r="G1242" s="46"/>
      <c r="H1242" s="44"/>
    </row>
    <row r="1243">
      <c r="A1243" s="48" t="s">
        <v>476</v>
      </c>
      <c r="B1243" s="48" t="s">
        <v>477</v>
      </c>
      <c r="C1243" s="48" t="s">
        <v>478</v>
      </c>
      <c r="D1243" s="49" t="s">
        <v>564</v>
      </c>
      <c r="E1243" s="50" t="s">
        <v>10</v>
      </c>
      <c r="F1243" s="48" t="s">
        <v>480</v>
      </c>
      <c r="G1243" s="51" t="s">
        <v>481</v>
      </c>
      <c r="H1243" s="49" t="s">
        <v>565</v>
      </c>
    </row>
    <row r="1244">
      <c r="A1244" s="53">
        <v>1.0</v>
      </c>
      <c r="B1244" s="55" t="s">
        <v>216</v>
      </c>
      <c r="C1244" s="55" t="str">
        <f>+IF(ISERROR(VLOOKUP($B1244,Insumos!$C:$G,3,FALSE)),"",VLOOKUP($B1244,Insumos!$C:$G,3,FALSE))</f>
        <v>ROLLS</v>
      </c>
      <c r="D1244" s="56">
        <f>+IF(ISERROR(VLOOKUP($B1244,Insumos!$C:$G,2,FALSE)),"",VLOOKUP($B1244,Insumos!$C:$G,2,FALSE))</f>
        <v>1292.66</v>
      </c>
      <c r="E1244" s="57">
        <f>+IF(ISERROR(VLOOKUP($B1244,Insumos!$C:$G,5,FALSE)),"",VLOOKUP($B1244,Insumos!$C:$G,5,FALSE))</f>
        <v>1</v>
      </c>
      <c r="F1244" s="55" t="str">
        <f>+IF(ISERROR(VLOOKUP($B1244,Insumos!$C:$G,4,FALSE)),"",VLOOKUP($B1244,Insumos!$C:$G,4,FALSE))</f>
        <v>ROLLS</v>
      </c>
      <c r="G1244" s="141">
        <v>1.0</v>
      </c>
      <c r="H1244" s="56">
        <f t="shared" ref="H1244:H1264" si="44">IF(ISERROR(ROUND(+D1244/E1244*G1244,2)),0,ROUND(+D1244/E1244*G1244,2))</f>
        <v>1292.66</v>
      </c>
    </row>
    <row r="1245">
      <c r="A1245" s="53">
        <v>2.0</v>
      </c>
      <c r="B1245" s="55" t="s">
        <v>218</v>
      </c>
      <c r="C1245" s="55" t="str">
        <f>+IF(ISERROR(VLOOKUP($B1245,Insumos!$C:$G,3,FALSE)),"",VLOOKUP($B1245,Insumos!$C:$G,3,FALSE))</f>
        <v>ROLLS</v>
      </c>
      <c r="D1245" s="56">
        <f>+IF(ISERROR(VLOOKUP($B1245,Insumos!$C:$G,2,FALSE)),"",VLOOKUP($B1245,Insumos!$C:$G,2,FALSE))</f>
        <v>2075.54</v>
      </c>
      <c r="E1245" s="57">
        <f>+IF(ISERROR(VLOOKUP($B1245,Insumos!$C:$G,5,FALSE)),"",VLOOKUP($B1245,Insumos!$C:$G,5,FALSE))</f>
        <v>1</v>
      </c>
      <c r="F1245" s="55" t="str">
        <f>+IF(ISERROR(VLOOKUP($B1245,Insumos!$C:$G,4,FALSE)),"",VLOOKUP($B1245,Insumos!$C:$G,4,FALSE))</f>
        <v>ROLLS</v>
      </c>
      <c r="G1245" s="141">
        <v>1.0</v>
      </c>
      <c r="H1245" s="56">
        <f t="shared" si="44"/>
        <v>2075.54</v>
      </c>
    </row>
    <row r="1246">
      <c r="A1246" s="53">
        <v>3.0</v>
      </c>
      <c r="B1246" s="55" t="s">
        <v>130</v>
      </c>
      <c r="C1246" s="55" t="str">
        <f>+IF(ISERROR(VLOOKUP($B1246,Insumos!$C:$G,3,FALSE)),"",VLOOKUP($B1246,Insumos!$C:$G,3,FALSE))</f>
        <v>ROLL</v>
      </c>
      <c r="D1246" s="56">
        <f>+IF(ISERROR(VLOOKUP($B1246,Insumos!$C:$G,2,FALSE)),"",VLOOKUP($B1246,Insumos!$C:$G,2,FALSE))</f>
        <v>1879.36</v>
      </c>
      <c r="E1246" s="57">
        <f>+IF(ISERROR(VLOOKUP($B1246,Insumos!$C:$G,5,FALSE)),"",VLOOKUP($B1246,Insumos!$C:$G,5,FALSE))</f>
        <v>1</v>
      </c>
      <c r="F1246" s="55" t="str">
        <f>+IF(ISERROR(VLOOKUP($B1246,Insumos!$C:$G,4,FALSE)),"",VLOOKUP($B1246,Insumos!$C:$G,4,FALSE))</f>
        <v>ROLL</v>
      </c>
      <c r="G1246" s="141">
        <v>1.0</v>
      </c>
      <c r="H1246" s="56">
        <f t="shared" si="44"/>
        <v>1879.36</v>
      </c>
    </row>
    <row r="1247">
      <c r="A1247" s="53">
        <v>4.0</v>
      </c>
      <c r="B1247" s="55" t="s">
        <v>219</v>
      </c>
      <c r="C1247" s="55" t="str">
        <f>+IF(ISERROR(VLOOKUP($B1247,Insumos!$C:$G,3,FALSE)),"",VLOOKUP($B1247,Insumos!$C:$G,3,FALSE))</f>
        <v>ROLLS</v>
      </c>
      <c r="D1247" s="56">
        <f>+IF(ISERROR(VLOOKUP($B1247,Insumos!$C:$G,2,FALSE)),"",VLOOKUP($B1247,Insumos!$C:$G,2,FALSE))</f>
        <v>1927.14</v>
      </c>
      <c r="E1247" s="57">
        <f>+IF(ISERROR(VLOOKUP($B1247,Insumos!$C:$G,5,FALSE)),"",VLOOKUP($B1247,Insumos!$C:$G,5,FALSE))</f>
        <v>1</v>
      </c>
      <c r="F1247" s="55" t="str">
        <f>+IF(ISERROR(VLOOKUP($B1247,Insumos!$C:$G,4,FALSE)),"",VLOOKUP($B1247,Insumos!$C:$G,4,FALSE))</f>
        <v>ROLLS</v>
      </c>
      <c r="G1247" s="141">
        <v>1.0</v>
      </c>
      <c r="H1247" s="56">
        <f t="shared" si="44"/>
        <v>1927.14</v>
      </c>
    </row>
    <row r="1248">
      <c r="A1248" s="53">
        <v>5.0</v>
      </c>
      <c r="B1248" s="55" t="s">
        <v>213</v>
      </c>
      <c r="C1248" s="55" t="str">
        <f>+IF(ISERROR(VLOOKUP($B1248,Insumos!$C:$G,3,FALSE)),"",VLOOKUP($B1248,Insumos!$C:$G,3,FALSE))</f>
        <v>ROLLS</v>
      </c>
      <c r="D1248" s="56">
        <f>+IF(ISERROR(VLOOKUP($B1248,Insumos!$C:$G,2,FALSE)),"",VLOOKUP($B1248,Insumos!$C:$G,2,FALSE))</f>
        <v>2049.05</v>
      </c>
      <c r="E1248" s="57">
        <f>+IF(ISERROR(VLOOKUP($B1248,Insumos!$C:$G,5,FALSE)),"",VLOOKUP($B1248,Insumos!$C:$G,5,FALSE))</f>
        <v>1</v>
      </c>
      <c r="F1248" s="55" t="str">
        <f>+IF(ISERROR(VLOOKUP($B1248,Insumos!$C:$G,4,FALSE)),"",VLOOKUP($B1248,Insumos!$C:$G,4,FALSE))</f>
        <v>ROLLS</v>
      </c>
      <c r="G1248" s="141">
        <v>1.0</v>
      </c>
      <c r="H1248" s="56">
        <f t="shared" si="44"/>
        <v>2049.05</v>
      </c>
    </row>
    <row r="1249">
      <c r="A1249" s="53">
        <v>6.0</v>
      </c>
      <c r="B1249" s="55" t="s">
        <v>28</v>
      </c>
      <c r="C1249" s="55" t="str">
        <f>+IF(ISERROR(VLOOKUP($B1249,Insumos!$C:$G,3,FALSE)),"",VLOOKUP($B1249,Insumos!$C:$G,3,FALSE))</f>
        <v>PORCION</v>
      </c>
      <c r="D1249" s="56">
        <f>+IF(ISERROR(VLOOKUP($B1249,Insumos!$C:$G,2,FALSE)),"",VLOOKUP($B1249,Insumos!$C:$G,2,FALSE))</f>
        <v>1890.55</v>
      </c>
      <c r="E1249" s="57">
        <f>+IF(ISERROR(VLOOKUP($B1249,Insumos!$C:$G,5,FALSE)),"",VLOOKUP($B1249,Insumos!$C:$G,5,FALSE))</f>
        <v>1</v>
      </c>
      <c r="F1249" s="55" t="str">
        <f>+IF(ISERROR(VLOOKUP($B1249,Insumos!$C:$G,4,FALSE)),"",VLOOKUP($B1249,Insumos!$C:$G,4,FALSE))</f>
        <v>PORCION</v>
      </c>
      <c r="G1249" s="141">
        <v>1.0</v>
      </c>
      <c r="H1249" s="56">
        <f t="shared" si="44"/>
        <v>1890.55</v>
      </c>
    </row>
    <row r="1250">
      <c r="A1250" s="53">
        <v>7.0</v>
      </c>
      <c r="B1250" s="55" t="s">
        <v>220</v>
      </c>
      <c r="C1250" s="55" t="str">
        <f>+IF(ISERROR(VLOOKUP($B1250,Insumos!$C:$G,3,FALSE)),"",VLOOKUP($B1250,Insumos!$C:$G,3,FALSE))</f>
        <v>PORCION</v>
      </c>
      <c r="D1250" s="56">
        <f>+IF(ISERROR(VLOOKUP($B1250,Insumos!$C:$G,2,FALSE)),"",VLOOKUP($B1250,Insumos!$C:$G,2,FALSE))</f>
        <v>1693.24</v>
      </c>
      <c r="E1250" s="57">
        <f>+IF(ISERROR(VLOOKUP($B1250,Insumos!$C:$G,5,FALSE)),"",VLOOKUP($B1250,Insumos!$C:$G,5,FALSE))</f>
        <v>1</v>
      </c>
      <c r="F1250" s="55" t="str">
        <f>+IF(ISERROR(VLOOKUP($B1250,Insumos!$C:$G,4,FALSE)),"",VLOOKUP($B1250,Insumos!$C:$G,4,FALSE))</f>
        <v>PORCION</v>
      </c>
      <c r="G1250" s="141">
        <v>1.0</v>
      </c>
      <c r="H1250" s="56">
        <f t="shared" si="44"/>
        <v>1693.24</v>
      </c>
    </row>
    <row r="1251">
      <c r="A1251" s="53">
        <v>8.0</v>
      </c>
      <c r="B1251" s="55" t="s">
        <v>297</v>
      </c>
      <c r="C1251" s="55" t="str">
        <f>+IF(ISERROR(VLOOKUP($B1251,Insumos!$C:$G,3,FALSE)),"",VLOOKUP($B1251,Insumos!$C:$G,3,FALSE))</f>
        <v>CAJA</v>
      </c>
      <c r="D1251" s="56">
        <f>+IF(ISERROR(VLOOKUP($B1251,Insumos!$C:$G,2,FALSE)),"",VLOOKUP($B1251,Insumos!$C:$G,2,FALSE))</f>
        <v>110</v>
      </c>
      <c r="E1251" s="57">
        <f>+IF(ISERROR(VLOOKUP($B1251,Insumos!$C:$G,5,FALSE)),"",VLOOKUP($B1251,Insumos!$C:$G,5,FALSE))</f>
        <v>1</v>
      </c>
      <c r="F1251" s="55" t="str">
        <f>+IF(ISERROR(VLOOKUP($B1251,Insumos!$C:$G,4,FALSE)),"",VLOOKUP($B1251,Insumos!$C:$G,4,FALSE))</f>
        <v>CAJA</v>
      </c>
      <c r="G1251" s="141">
        <v>3.0</v>
      </c>
      <c r="H1251" s="56">
        <f t="shared" si="44"/>
        <v>330</v>
      </c>
    </row>
    <row r="1252">
      <c r="A1252" s="53">
        <v>9.0</v>
      </c>
      <c r="B1252" s="55" t="s">
        <v>314</v>
      </c>
      <c r="C1252" s="55" t="str">
        <f>+IF(ISERROR(VLOOKUP($B1252,Insumos!$C:$G,3,FALSE)),"",VLOOKUP($B1252,Insumos!$C:$G,3,FALSE))</f>
        <v>UNIDAD</v>
      </c>
      <c r="D1252" s="56">
        <f>+IF(ISERROR(VLOOKUP($B1252,Insumos!$C:$G,2,FALSE)),"",VLOOKUP($B1252,Insumos!$C:$G,2,FALSE))</f>
        <v>10.5</v>
      </c>
      <c r="E1252" s="57">
        <f>+IF(ISERROR(VLOOKUP($B1252,Insumos!$C:$G,5,FALSE)),"",VLOOKUP($B1252,Insumos!$C:$G,5,FALSE))</f>
        <v>1</v>
      </c>
      <c r="F1252" s="55" t="str">
        <f>+IF(ISERROR(VLOOKUP($B1252,Insumos!$C:$G,4,FALSE)),"",VLOOKUP($B1252,Insumos!$C:$G,4,FALSE))</f>
        <v>UNIDAD</v>
      </c>
      <c r="G1252" s="141">
        <v>3.0</v>
      </c>
      <c r="H1252" s="56">
        <f t="shared" si="44"/>
        <v>31.5</v>
      </c>
    </row>
    <row r="1253">
      <c r="A1253" s="53">
        <v>10.0</v>
      </c>
      <c r="B1253" s="55" t="s">
        <v>156</v>
      </c>
      <c r="C1253" s="55" t="str">
        <f>+IF(ISERROR(VLOOKUP($B1253,Insumos!$C:$G,3,FALSE)),"",VLOOKUP($B1253,Insumos!$C:$G,3,FALSE))</f>
        <v>GRAMOS</v>
      </c>
      <c r="D1253" s="56">
        <f>+IF(ISERROR(VLOOKUP($B1253,Insumos!$C:$G,2,FALSE)),"",VLOOKUP($B1253,Insumos!$C:$G,2,FALSE))</f>
        <v>909</v>
      </c>
      <c r="E1253" s="57">
        <f>+IF(ISERROR(VLOOKUP($B1253,Insumos!$C:$G,5,FALSE)),"",VLOOKUP($B1253,Insumos!$C:$G,5,FALSE))</f>
        <v>1000</v>
      </c>
      <c r="F1253" s="55" t="str">
        <f>+IF(ISERROR(VLOOKUP($B1253,Insumos!$C:$G,4,FALSE)),"",VLOOKUP($B1253,Insumos!$C:$G,4,FALSE))</f>
        <v>GRAMOS</v>
      </c>
      <c r="G1253" s="141">
        <v>8.0</v>
      </c>
      <c r="H1253" s="56">
        <f t="shared" si="44"/>
        <v>7.27</v>
      </c>
    </row>
    <row r="1254">
      <c r="A1254" s="53">
        <v>11.0</v>
      </c>
      <c r="B1254" s="55" t="s">
        <v>313</v>
      </c>
      <c r="C1254" s="55" t="str">
        <f>+IF(ISERROR(VLOOKUP($B1254,Insumos!$C:$G,3,FALSE)),"",VLOOKUP($B1254,Insumos!$C:$G,3,FALSE))</f>
        <v>GRAMOS</v>
      </c>
      <c r="D1254" s="56">
        <f>+IF(ISERROR(VLOOKUP($B1254,Insumos!$C:$G,2,FALSE)),"",VLOOKUP($B1254,Insumos!$C:$G,2,FALSE))</f>
        <v>6750</v>
      </c>
      <c r="E1254" s="57">
        <f>+IF(ISERROR(VLOOKUP($B1254,Insumos!$C:$G,5,FALSE)),"",VLOOKUP($B1254,Insumos!$C:$G,5,FALSE))</f>
        <v>1000</v>
      </c>
      <c r="F1254" s="55" t="str">
        <f>+IF(ISERROR(VLOOKUP($B1254,Insumos!$C:$G,4,FALSE)),"",VLOOKUP($B1254,Insumos!$C:$G,4,FALSE))</f>
        <v>GRAMOS</v>
      </c>
      <c r="G1254" s="141">
        <v>8.0</v>
      </c>
      <c r="H1254" s="56">
        <f t="shared" si="44"/>
        <v>54</v>
      </c>
    </row>
    <row r="1255">
      <c r="A1255" s="53">
        <v>12.0</v>
      </c>
      <c r="B1255" s="55" t="s">
        <v>311</v>
      </c>
      <c r="C1255" s="55" t="str">
        <f>+IF(ISERROR(VLOOKUP($B1255,Insumos!$C:$G,3,FALSE)),"",VLOOKUP($B1255,Insumos!$C:$G,3,FALSE))</f>
        <v>UNIDAD</v>
      </c>
      <c r="D1255" s="56">
        <f>+IF(ISERROR(VLOOKUP($B1255,Insumos!$C:$G,2,FALSE)),"",VLOOKUP($B1255,Insumos!$C:$G,2,FALSE))</f>
        <v>75.25</v>
      </c>
      <c r="E1255" s="57">
        <f>+IF(ISERROR(VLOOKUP($B1255,Insumos!$C:$G,5,FALSE)),"",VLOOKUP($B1255,Insumos!$C:$G,5,FALSE))</f>
        <v>1</v>
      </c>
      <c r="F1255" s="55" t="str">
        <f>+IF(ISERROR(VLOOKUP($B1255,Insumos!$C:$G,4,FALSE)),"",VLOOKUP($B1255,Insumos!$C:$G,4,FALSE))</f>
        <v>UNIDAD</v>
      </c>
      <c r="G1255" s="141">
        <v>2.0</v>
      </c>
      <c r="H1255" s="56">
        <f t="shared" si="44"/>
        <v>150.5</v>
      </c>
    </row>
    <row r="1256">
      <c r="A1256" s="53">
        <v>13.0</v>
      </c>
      <c r="B1256" s="55" t="s">
        <v>312</v>
      </c>
      <c r="C1256" s="55" t="str">
        <f>+IF(ISERROR(VLOOKUP($B1256,Insumos!$C:$G,3,FALSE)),"",VLOOKUP($B1256,Insumos!$C:$G,3,FALSE))</f>
        <v>UNIDAD</v>
      </c>
      <c r="D1256" s="56">
        <f>+IF(ISERROR(VLOOKUP($B1256,Insumos!$C:$G,2,FALSE)),"",VLOOKUP($B1256,Insumos!$C:$G,2,FALSE))</f>
        <v>90.25</v>
      </c>
      <c r="E1256" s="57">
        <f>+IF(ISERROR(VLOOKUP($B1256,Insumos!$C:$G,5,FALSE)),"",VLOOKUP($B1256,Insumos!$C:$G,5,FALSE))</f>
        <v>1</v>
      </c>
      <c r="F1256" s="55" t="str">
        <f>+IF(ISERROR(VLOOKUP($B1256,Insumos!$C:$G,4,FALSE)),"",VLOOKUP($B1256,Insumos!$C:$G,4,FALSE))</f>
        <v>UNIDAD</v>
      </c>
      <c r="G1256" s="141">
        <v>2.0</v>
      </c>
      <c r="H1256" s="56">
        <f t="shared" si="44"/>
        <v>180.5</v>
      </c>
    </row>
    <row r="1257">
      <c r="A1257" s="53">
        <v>14.0</v>
      </c>
      <c r="B1257" s="55" t="s">
        <v>303</v>
      </c>
      <c r="C1257" s="55" t="str">
        <f>+IF(ISERROR(VLOOKUP($B1257,Insumos!$C:$G,3,FALSE)),"",VLOOKUP($B1257,Insumos!$C:$G,3,FALSE))</f>
        <v>UNIDAD</v>
      </c>
      <c r="D1257" s="56">
        <f>+IF(ISERROR(VLOOKUP($B1257,Insumos!$C:$G,2,FALSE)),"",VLOOKUP($B1257,Insumos!$C:$G,2,FALSE))</f>
        <v>10</v>
      </c>
      <c r="E1257" s="57">
        <f>+IF(ISERROR(VLOOKUP($B1257,Insumos!$C:$G,5,FALSE)),"",VLOOKUP($B1257,Insumos!$C:$G,5,FALSE))</f>
        <v>1</v>
      </c>
      <c r="F1257" s="55" t="str">
        <f>+IF(ISERROR(VLOOKUP($B1257,Insumos!$C:$G,4,FALSE)),"",VLOOKUP($B1257,Insumos!$C:$G,4,FALSE))</f>
        <v>UNIDAD</v>
      </c>
      <c r="G1257" s="141">
        <v>2.0</v>
      </c>
      <c r="H1257" s="56">
        <f t="shared" si="44"/>
        <v>20</v>
      </c>
    </row>
    <row r="1258">
      <c r="A1258" s="53">
        <v>15.0</v>
      </c>
      <c r="B1258" s="55" t="s">
        <v>304</v>
      </c>
      <c r="C1258" s="55" t="str">
        <f>+IF(ISERROR(VLOOKUP($B1258,Insumos!$C:$G,3,FALSE)),"",VLOOKUP($B1258,Insumos!$C:$G,3,FALSE))</f>
        <v>UNIDAD</v>
      </c>
      <c r="D1258" s="56">
        <f>+IF(ISERROR(VLOOKUP($B1258,Insumos!$C:$G,2,FALSE)),"",VLOOKUP($B1258,Insumos!$C:$G,2,FALSE))</f>
        <v>9</v>
      </c>
      <c r="E1258" s="57">
        <f>+IF(ISERROR(VLOOKUP($B1258,Insumos!$C:$G,5,FALSE)),"",VLOOKUP($B1258,Insumos!$C:$G,5,FALSE))</f>
        <v>1</v>
      </c>
      <c r="F1258" s="55" t="str">
        <f>+IF(ISERROR(VLOOKUP($B1258,Insumos!$C:$G,4,FALSE)),"",VLOOKUP($B1258,Insumos!$C:$G,4,FALSE))</f>
        <v>UNIDAD</v>
      </c>
      <c r="G1258" s="141">
        <v>2.0</v>
      </c>
      <c r="H1258" s="56">
        <f t="shared" si="44"/>
        <v>18</v>
      </c>
    </row>
    <row r="1259">
      <c r="A1259" s="53">
        <v>16.0</v>
      </c>
      <c r="B1259" s="55" t="s">
        <v>315</v>
      </c>
      <c r="C1259" s="55" t="str">
        <f>+IF(ISERROR(VLOOKUP($B1259,Insumos!$C:$G,3,FALSE)),"",VLOOKUP($B1259,Insumos!$C:$G,3,FALSE))</f>
        <v>UNIDAD</v>
      </c>
      <c r="D1259" s="56">
        <f>+IF(ISERROR(VLOOKUP($B1259,Insumos!$C:$G,2,FALSE)),"",VLOOKUP($B1259,Insumos!$C:$G,2,FALSE))</f>
        <v>170</v>
      </c>
      <c r="E1259" s="57">
        <f>+IF(ISERROR(VLOOKUP($B1259,Insumos!$C:$G,5,FALSE)),"",VLOOKUP($B1259,Insumos!$C:$G,5,FALSE))</f>
        <v>1</v>
      </c>
      <c r="F1259" s="55" t="str">
        <f>+IF(ISERROR(VLOOKUP($B1259,Insumos!$C:$G,4,FALSE)),"",VLOOKUP($B1259,Insumos!$C:$G,4,FALSE))</f>
        <v>UNIDAD</v>
      </c>
      <c r="G1259" s="141">
        <v>1.0</v>
      </c>
      <c r="H1259" s="56">
        <f t="shared" si="44"/>
        <v>170</v>
      </c>
    </row>
    <row r="1260">
      <c r="A1260" s="53">
        <v>17.0</v>
      </c>
      <c r="B1260" s="55" t="s">
        <v>294</v>
      </c>
      <c r="C1260" s="55" t="str">
        <f>+IF(ISERROR(VLOOKUP($B1260,Insumos!$C:$G,3,FALSE)),"",VLOOKUP($B1260,Insumos!$C:$G,3,FALSE))</f>
        <v>CAJA</v>
      </c>
      <c r="D1260" s="56">
        <f>+IF(ISERROR(VLOOKUP($B1260,Insumos!$C:$G,2,FALSE)),"",VLOOKUP($B1260,Insumos!$C:$G,2,FALSE))</f>
        <v>180</v>
      </c>
      <c r="E1260" s="57">
        <f>+IF(ISERROR(VLOOKUP($B1260,Insumos!$C:$G,5,FALSE)),"",VLOOKUP($B1260,Insumos!$C:$G,5,FALSE))</f>
        <v>1</v>
      </c>
      <c r="F1260" s="55" t="str">
        <f>+IF(ISERROR(VLOOKUP($B1260,Insumos!$C:$G,4,FALSE)),"",VLOOKUP($B1260,Insumos!$C:$G,4,FALSE))</f>
        <v>CAJA</v>
      </c>
      <c r="G1260" s="141">
        <v>3.0</v>
      </c>
      <c r="H1260" s="56">
        <f t="shared" si="44"/>
        <v>540</v>
      </c>
    </row>
    <row r="1261">
      <c r="A1261" s="53">
        <v>18.0</v>
      </c>
      <c r="B1261" s="55" t="s">
        <v>305</v>
      </c>
      <c r="C1261" s="55" t="str">
        <f>+IF(ISERROR(VLOOKUP($B1261,Insumos!$C:$G,3,FALSE)),"",VLOOKUP($B1261,Insumos!$C:$G,3,FALSE))</f>
        <v>UNIDAD</v>
      </c>
      <c r="D1261" s="56">
        <f>+IF(ISERROR(VLOOKUP($B1261,Insumos!$C:$G,2,FALSE)),"",VLOOKUP($B1261,Insumos!$C:$G,2,FALSE))</f>
        <v>52</v>
      </c>
      <c r="E1261" s="57">
        <f>+IF(ISERROR(VLOOKUP($B1261,Insumos!$C:$G,5,FALSE)),"",VLOOKUP($B1261,Insumos!$C:$G,5,FALSE))</f>
        <v>1</v>
      </c>
      <c r="F1261" s="55" t="str">
        <f>+IF(ISERROR(VLOOKUP($B1261,Insumos!$C:$G,4,FALSE)),"",VLOOKUP($B1261,Insumos!$C:$G,4,FALSE))</f>
        <v>UNIDAD</v>
      </c>
      <c r="G1261" s="141">
        <v>3.0</v>
      </c>
      <c r="H1261" s="56">
        <f t="shared" si="44"/>
        <v>156</v>
      </c>
    </row>
    <row r="1262">
      <c r="A1262" s="53">
        <v>19.0</v>
      </c>
      <c r="B1262" s="55" t="s">
        <v>309</v>
      </c>
      <c r="C1262" s="55" t="str">
        <f>+IF(ISERROR(VLOOKUP($B1262,Insumos!$C:$G,3,FALSE)),"",VLOOKUP($B1262,Insumos!$C:$G,3,FALSE))</f>
        <v>UNIDAD</v>
      </c>
      <c r="D1262" s="56">
        <f>+IF(ISERROR(VLOOKUP($B1262,Insumos!$C:$G,2,FALSE)),"",VLOOKUP($B1262,Insumos!$C:$G,2,FALSE))</f>
        <v>23.53</v>
      </c>
      <c r="E1262" s="57">
        <f>+IF(ISERROR(VLOOKUP($B1262,Insumos!$C:$G,5,FALSE)),"",VLOOKUP($B1262,Insumos!$C:$G,5,FALSE))</f>
        <v>1</v>
      </c>
      <c r="F1262" s="55" t="str">
        <f>+IF(ISERROR(VLOOKUP($B1262,Insumos!$C:$G,4,FALSE)),"",VLOOKUP($B1262,Insumos!$C:$G,4,FALSE))</f>
        <v>UNIDAD</v>
      </c>
      <c r="G1262" s="141">
        <v>1.0</v>
      </c>
      <c r="H1262" s="56">
        <f t="shared" si="44"/>
        <v>23.53</v>
      </c>
    </row>
    <row r="1263">
      <c r="A1263" s="53">
        <v>20.0</v>
      </c>
      <c r="B1263" s="55" t="s">
        <v>310</v>
      </c>
      <c r="C1263" s="55" t="str">
        <f>+IF(ISERROR(VLOOKUP($B1263,Insumos!$C:$G,3,FALSE)),"",VLOOKUP($B1263,Insumos!$C:$G,3,FALSE))</f>
        <v>UNIDAD</v>
      </c>
      <c r="D1263" s="56">
        <f>+IF(ISERROR(VLOOKUP($B1263,Insumos!$C:$G,2,FALSE)),"",VLOOKUP($B1263,Insumos!$C:$G,2,FALSE))</f>
        <v>15.13</v>
      </c>
      <c r="E1263" s="57">
        <f>+IF(ISERROR(VLOOKUP($B1263,Insumos!$C:$G,5,FALSE)),"",VLOOKUP($B1263,Insumos!$C:$G,5,FALSE))</f>
        <v>1</v>
      </c>
      <c r="F1263" s="55" t="str">
        <f>+IF(ISERROR(VLOOKUP($B1263,Insumos!$C:$G,4,FALSE)),"",VLOOKUP($B1263,Insumos!$C:$G,4,FALSE))</f>
        <v>UNIDAD</v>
      </c>
      <c r="G1263" s="141">
        <v>1.0</v>
      </c>
      <c r="H1263" s="56">
        <f t="shared" si="44"/>
        <v>15.13</v>
      </c>
    </row>
    <row r="1264">
      <c r="A1264" s="53">
        <v>21.0</v>
      </c>
      <c r="B1264" s="55"/>
      <c r="C1264" s="55" t="str">
        <f>+IF(ISERROR(VLOOKUP($B1264,Insumos!$C:$G,3,FALSE)),"",VLOOKUP($B1264,Insumos!$C:$G,3,FALSE))</f>
        <v/>
      </c>
      <c r="D1264" s="56" t="str">
        <f>+IF(ISERROR(VLOOKUP($B1264,Insumos!$C:$G,2,FALSE)),"",VLOOKUP($B1264,Insumos!$C:$G,2,FALSE))</f>
        <v/>
      </c>
      <c r="E1264" s="57" t="str">
        <f>+IF(ISERROR(VLOOKUP($B1264,Insumos!$C:$G,5,FALSE)),"",VLOOKUP($B1264,Insumos!$C:$G,5,FALSE))</f>
        <v/>
      </c>
      <c r="F1264" s="55" t="str">
        <f>+IF(ISERROR(VLOOKUP($B1264,Insumos!$C:$G,4,FALSE)),"",VLOOKUP($B1264,Insumos!$C:$G,4,FALSE))</f>
        <v/>
      </c>
      <c r="G1264" s="141"/>
      <c r="H1264" s="56">
        <f t="shared" si="44"/>
        <v>0</v>
      </c>
    </row>
    <row r="1265">
      <c r="A1265" s="42"/>
      <c r="B1265" s="140"/>
      <c r="C1265" s="41"/>
      <c r="D1265" s="44"/>
      <c r="E1265" s="45"/>
      <c r="F1265" s="41"/>
      <c r="G1265" s="67" t="s">
        <v>566</v>
      </c>
      <c r="H1265" s="68">
        <f>+SUM(H1244:H1264)</f>
        <v>14503.97</v>
      </c>
    </row>
    <row r="1266">
      <c r="A1266" s="42"/>
      <c r="B1266" s="140"/>
      <c r="C1266" s="41"/>
      <c r="D1266" s="44"/>
      <c r="E1266" s="45"/>
      <c r="F1266" s="41"/>
      <c r="G1266" s="67" t="s">
        <v>569</v>
      </c>
      <c r="H1266" s="142">
        <f>+H1265/10</f>
        <v>1450.397</v>
      </c>
    </row>
    <row r="1267">
      <c r="A1267" s="42"/>
      <c r="B1267" s="140"/>
      <c r="C1267" s="41"/>
      <c r="D1267" s="44"/>
      <c r="E1267" s="45"/>
      <c r="F1267" s="41"/>
      <c r="G1267" s="67" t="s">
        <v>570</v>
      </c>
      <c r="H1267" s="143">
        <f>(H1265+H1266)*1.19</f>
        <v>18985.69673</v>
      </c>
    </row>
    <row r="1268">
      <c r="A1268" s="42"/>
      <c r="B1268" s="140"/>
      <c r="C1268" s="41"/>
      <c r="D1268" s="44"/>
      <c r="E1268" s="45"/>
      <c r="F1268" s="41"/>
      <c r="G1268" s="67" t="s">
        <v>571</v>
      </c>
      <c r="H1268" s="144">
        <f>+H1267/H1269</f>
        <v>0.3752855649</v>
      </c>
    </row>
    <row r="1269">
      <c r="A1269" s="42"/>
      <c r="B1269" s="140"/>
      <c r="C1269" s="41"/>
      <c r="D1269" s="44"/>
      <c r="E1269" s="45"/>
      <c r="F1269" s="41"/>
      <c r="G1269" s="67" t="s">
        <v>572</v>
      </c>
      <c r="H1269" s="145">
        <v>50590.0</v>
      </c>
      <c r="I1269" s="232">
        <v>45990.0</v>
      </c>
    </row>
    <row r="1273">
      <c r="A1273" s="138" t="s">
        <v>562</v>
      </c>
      <c r="B1273" s="139" t="s">
        <v>1289</v>
      </c>
      <c r="C1273" s="34"/>
      <c r="D1273" s="35"/>
      <c r="E1273" s="36"/>
      <c r="F1273" s="37"/>
      <c r="G1273" s="38"/>
      <c r="H1273" s="35"/>
    </row>
    <row r="1274">
      <c r="A1274" s="42"/>
      <c r="B1274" s="140"/>
      <c r="C1274" s="42"/>
      <c r="D1274" s="44"/>
      <c r="E1274" s="45"/>
      <c r="F1274" s="42"/>
      <c r="G1274" s="46"/>
      <c r="H1274" s="44"/>
    </row>
    <row r="1275">
      <c r="A1275" s="48" t="s">
        <v>476</v>
      </c>
      <c r="B1275" s="48" t="s">
        <v>477</v>
      </c>
      <c r="C1275" s="48" t="s">
        <v>478</v>
      </c>
      <c r="D1275" s="49" t="s">
        <v>564</v>
      </c>
      <c r="E1275" s="50" t="s">
        <v>10</v>
      </c>
      <c r="F1275" s="48" t="s">
        <v>480</v>
      </c>
      <c r="G1275" s="51" t="s">
        <v>481</v>
      </c>
      <c r="H1275" s="49" t="s">
        <v>565</v>
      </c>
    </row>
    <row r="1276">
      <c r="A1276" s="53">
        <v>1.0</v>
      </c>
      <c r="B1276" s="55" t="s">
        <v>216</v>
      </c>
      <c r="C1276" s="55" t="str">
        <f>+IF(ISERROR(VLOOKUP($B1276,Insumos!$C:$G,3,FALSE)),"",VLOOKUP($B1276,Insumos!$C:$G,3,FALSE))</f>
        <v>ROLLS</v>
      </c>
      <c r="D1276" s="56">
        <f>+IF(ISERROR(VLOOKUP($B1276,Insumos!$C:$G,2,FALSE)),"",VLOOKUP($B1276,Insumos!$C:$G,2,FALSE))</f>
        <v>1292.66</v>
      </c>
      <c r="E1276" s="57">
        <f>+IF(ISERROR(VLOOKUP($B1276,Insumos!$C:$G,5,FALSE)),"",VLOOKUP($B1276,Insumos!$C:$G,5,FALSE))</f>
        <v>1</v>
      </c>
      <c r="F1276" s="55" t="str">
        <f>+IF(ISERROR(VLOOKUP($B1276,Insumos!$C:$G,4,FALSE)),"",VLOOKUP($B1276,Insumos!$C:$G,4,FALSE))</f>
        <v>ROLLS</v>
      </c>
      <c r="G1276" s="141">
        <v>1.0</v>
      </c>
      <c r="H1276" s="56">
        <f t="shared" ref="H1276:H1299" si="45">IF(ISERROR(ROUND(+D1276/E1276*G1276,2)),0,ROUND(+D1276/E1276*G1276,2))</f>
        <v>1292.66</v>
      </c>
    </row>
    <row r="1277">
      <c r="A1277" s="53">
        <v>2.0</v>
      </c>
      <c r="B1277" s="55" t="s">
        <v>128</v>
      </c>
      <c r="C1277" s="55" t="str">
        <f>+IF(ISERROR(VLOOKUP($B1277,Insumos!$C:$G,3,FALSE)),"",VLOOKUP($B1277,Insumos!$C:$G,3,FALSE))</f>
        <v>ROLL</v>
      </c>
      <c r="D1277" s="56">
        <f>+IF(ISERROR(VLOOKUP($B1277,Insumos!$C:$G,2,FALSE)),"",VLOOKUP($B1277,Insumos!$C:$G,2,FALSE))</f>
        <v>1990.47</v>
      </c>
      <c r="E1277" s="57">
        <f>+IF(ISERROR(VLOOKUP($B1277,Insumos!$C:$G,5,FALSE)),"",VLOOKUP($B1277,Insumos!$C:$G,5,FALSE))</f>
        <v>1</v>
      </c>
      <c r="F1277" s="55" t="str">
        <f>+IF(ISERROR(VLOOKUP($B1277,Insumos!$C:$G,4,FALSE)),"",VLOOKUP($B1277,Insumos!$C:$G,4,FALSE))</f>
        <v>ROLL</v>
      </c>
      <c r="G1277" s="141">
        <v>1.0</v>
      </c>
      <c r="H1277" s="56">
        <f t="shared" si="45"/>
        <v>1990.47</v>
      </c>
    </row>
    <row r="1278">
      <c r="A1278" s="53">
        <v>3.0</v>
      </c>
      <c r="B1278" s="55" t="s">
        <v>130</v>
      </c>
      <c r="C1278" s="55" t="str">
        <f>+IF(ISERROR(VLOOKUP($B1278,Insumos!$C:$G,3,FALSE)),"",VLOOKUP($B1278,Insumos!$C:$G,3,FALSE))</f>
        <v>ROLL</v>
      </c>
      <c r="D1278" s="56">
        <f>+IF(ISERROR(VLOOKUP($B1278,Insumos!$C:$G,2,FALSE)),"",VLOOKUP($B1278,Insumos!$C:$G,2,FALSE))</f>
        <v>1879.36</v>
      </c>
      <c r="E1278" s="57">
        <f>+IF(ISERROR(VLOOKUP($B1278,Insumos!$C:$G,5,FALSE)),"",VLOOKUP($B1278,Insumos!$C:$G,5,FALSE))</f>
        <v>1</v>
      </c>
      <c r="F1278" s="55" t="str">
        <f>+IF(ISERROR(VLOOKUP($B1278,Insumos!$C:$G,4,FALSE)),"",VLOOKUP($B1278,Insumos!$C:$G,4,FALSE))</f>
        <v>ROLL</v>
      </c>
      <c r="G1278" s="141">
        <v>1.0</v>
      </c>
      <c r="H1278" s="56">
        <f t="shared" si="45"/>
        <v>1879.36</v>
      </c>
    </row>
    <row r="1279">
      <c r="A1279" s="53">
        <v>4.0</v>
      </c>
      <c r="B1279" s="55" t="s">
        <v>219</v>
      </c>
      <c r="C1279" s="55" t="str">
        <f>+IF(ISERROR(VLOOKUP($B1279,Insumos!$C:$G,3,FALSE)),"",VLOOKUP($B1279,Insumos!$C:$G,3,FALSE))</f>
        <v>ROLLS</v>
      </c>
      <c r="D1279" s="56">
        <f>+IF(ISERROR(VLOOKUP($B1279,Insumos!$C:$G,2,FALSE)),"",VLOOKUP($B1279,Insumos!$C:$G,2,FALSE))</f>
        <v>1927.14</v>
      </c>
      <c r="E1279" s="57">
        <f>+IF(ISERROR(VLOOKUP($B1279,Insumos!$C:$G,5,FALSE)),"",VLOOKUP($B1279,Insumos!$C:$G,5,FALSE))</f>
        <v>1</v>
      </c>
      <c r="F1279" s="55" t="str">
        <f>+IF(ISERROR(VLOOKUP($B1279,Insumos!$C:$G,4,FALSE)),"",VLOOKUP($B1279,Insumos!$C:$G,4,FALSE))</f>
        <v>ROLLS</v>
      </c>
      <c r="G1279" s="141">
        <v>1.0</v>
      </c>
      <c r="H1279" s="56">
        <f t="shared" si="45"/>
        <v>1927.14</v>
      </c>
    </row>
    <row r="1280">
      <c r="A1280" s="53">
        <v>5.0</v>
      </c>
      <c r="B1280" s="55" t="s">
        <v>215</v>
      </c>
      <c r="C1280" s="55" t="str">
        <f>+IF(ISERROR(VLOOKUP($B1280,Insumos!$C:$G,3,FALSE)),"",VLOOKUP($B1280,Insumos!$C:$G,3,FALSE))</f>
        <v>ROLLS</v>
      </c>
      <c r="D1280" s="56">
        <f>+IF(ISERROR(VLOOKUP($B1280,Insumos!$C:$G,2,FALSE)),"",VLOOKUP($B1280,Insumos!$C:$G,2,FALSE))</f>
        <v>1790.69</v>
      </c>
      <c r="E1280" s="57">
        <f>+IF(ISERROR(VLOOKUP($B1280,Insumos!$C:$G,5,FALSE)),"",VLOOKUP($B1280,Insumos!$C:$G,5,FALSE))</f>
        <v>1</v>
      </c>
      <c r="F1280" s="55" t="str">
        <f>+IF(ISERROR(VLOOKUP($B1280,Insumos!$C:$G,4,FALSE)),"",VLOOKUP($B1280,Insumos!$C:$G,4,FALSE))</f>
        <v>ROLLS</v>
      </c>
      <c r="G1280" s="141">
        <v>1.0</v>
      </c>
      <c r="H1280" s="56">
        <f t="shared" si="45"/>
        <v>1790.69</v>
      </c>
    </row>
    <row r="1281">
      <c r="A1281" s="53">
        <v>6.0</v>
      </c>
      <c r="B1281" s="55" t="s">
        <v>223</v>
      </c>
      <c r="C1281" s="55" t="str">
        <f>+IF(ISERROR(VLOOKUP($B1281,Insumos!$C:$G,3,FALSE)),"",VLOOKUP($B1281,Insumos!$C:$G,3,FALSE))</f>
        <v>PORCION</v>
      </c>
      <c r="D1281" s="56">
        <f>+IF(ISERROR(VLOOKUP($B1281,Insumos!$C:$G,2,FALSE)),"",VLOOKUP($B1281,Insumos!$C:$G,2,FALSE))</f>
        <v>1180.17</v>
      </c>
      <c r="E1281" s="57">
        <f>+IF(ISERROR(VLOOKUP($B1281,Insumos!$C:$G,5,FALSE)),"",VLOOKUP($B1281,Insumos!$C:$G,5,FALSE))</f>
        <v>1</v>
      </c>
      <c r="F1281" s="55" t="str">
        <f>+IF(ISERROR(VLOOKUP($B1281,Insumos!$C:$G,4,FALSE)),"",VLOOKUP($B1281,Insumos!$C:$G,4,FALSE))</f>
        <v>PORCION</v>
      </c>
      <c r="G1281" s="141">
        <v>1.0</v>
      </c>
      <c r="H1281" s="56">
        <f t="shared" si="45"/>
        <v>1180.17</v>
      </c>
    </row>
    <row r="1282">
      <c r="A1282" s="53">
        <v>7.0</v>
      </c>
      <c r="B1282" s="55" t="s">
        <v>224</v>
      </c>
      <c r="C1282" s="55" t="str">
        <f>+IF(ISERROR(VLOOKUP($B1282,Insumos!$C:$G,3,FALSE)),"",VLOOKUP($B1282,Insumos!$C:$G,3,FALSE))</f>
        <v>PORCION</v>
      </c>
      <c r="D1282" s="56">
        <f>+IF(ISERROR(VLOOKUP($B1282,Insumos!$C:$G,2,FALSE)),"",VLOOKUP($B1282,Insumos!$C:$G,2,FALSE))</f>
        <v>775.95</v>
      </c>
      <c r="E1282" s="57">
        <f>+IF(ISERROR(VLOOKUP($B1282,Insumos!$C:$G,5,FALSE)),"",VLOOKUP($B1282,Insumos!$C:$G,5,FALSE))</f>
        <v>1</v>
      </c>
      <c r="F1282" s="55" t="str">
        <f>+IF(ISERROR(VLOOKUP($B1282,Insumos!$C:$G,4,FALSE)),"",VLOOKUP($B1282,Insumos!$C:$G,4,FALSE))</f>
        <v>PORCION</v>
      </c>
      <c r="G1282" s="141">
        <v>1.0</v>
      </c>
      <c r="H1282" s="56">
        <f t="shared" si="45"/>
        <v>775.95</v>
      </c>
    </row>
    <row r="1283">
      <c r="A1283" s="53">
        <v>8.0</v>
      </c>
      <c r="B1283" s="55" t="s">
        <v>297</v>
      </c>
      <c r="C1283" s="55" t="str">
        <f>+IF(ISERROR(VLOOKUP($B1283,Insumos!$C:$G,3,FALSE)),"",VLOOKUP($B1283,Insumos!$C:$G,3,FALSE))</f>
        <v>CAJA</v>
      </c>
      <c r="D1283" s="56">
        <f>+IF(ISERROR(VLOOKUP($B1283,Insumos!$C:$G,2,FALSE)),"",VLOOKUP($B1283,Insumos!$C:$G,2,FALSE))</f>
        <v>110</v>
      </c>
      <c r="E1283" s="57">
        <f>+IF(ISERROR(VLOOKUP($B1283,Insumos!$C:$G,5,FALSE)),"",VLOOKUP($B1283,Insumos!$C:$G,5,FALSE))</f>
        <v>1</v>
      </c>
      <c r="F1283" s="55" t="str">
        <f>+IF(ISERROR(VLOOKUP($B1283,Insumos!$C:$G,4,FALSE)),"",VLOOKUP($B1283,Insumos!$C:$G,4,FALSE))</f>
        <v>CAJA</v>
      </c>
      <c r="G1283" s="141">
        <v>3.0</v>
      </c>
      <c r="H1283" s="56">
        <f t="shared" si="45"/>
        <v>330</v>
      </c>
    </row>
    <row r="1284">
      <c r="A1284" s="53">
        <v>9.0</v>
      </c>
      <c r="B1284" s="55" t="s">
        <v>314</v>
      </c>
      <c r="C1284" s="55" t="str">
        <f>+IF(ISERROR(VLOOKUP($B1284,Insumos!$C:$G,3,FALSE)),"",VLOOKUP($B1284,Insumos!$C:$G,3,FALSE))</f>
        <v>UNIDAD</v>
      </c>
      <c r="D1284" s="56">
        <f>+IF(ISERROR(VLOOKUP($B1284,Insumos!$C:$G,2,FALSE)),"",VLOOKUP($B1284,Insumos!$C:$G,2,FALSE))</f>
        <v>10.5</v>
      </c>
      <c r="E1284" s="57">
        <f>+IF(ISERROR(VLOOKUP($B1284,Insumos!$C:$G,5,FALSE)),"",VLOOKUP($B1284,Insumos!$C:$G,5,FALSE))</f>
        <v>1</v>
      </c>
      <c r="F1284" s="55" t="str">
        <f>+IF(ISERROR(VLOOKUP($B1284,Insumos!$C:$G,4,FALSE)),"",VLOOKUP($B1284,Insumos!$C:$G,4,FALSE))</f>
        <v>UNIDAD</v>
      </c>
      <c r="G1284" s="141">
        <v>4.0</v>
      </c>
      <c r="H1284" s="56">
        <f t="shared" si="45"/>
        <v>42</v>
      </c>
    </row>
    <row r="1285">
      <c r="A1285" s="53">
        <v>10.0</v>
      </c>
      <c r="B1285" s="55" t="s">
        <v>156</v>
      </c>
      <c r="C1285" s="55" t="str">
        <f>+IF(ISERROR(VLOOKUP($B1285,Insumos!$C:$G,3,FALSE)),"",VLOOKUP($B1285,Insumos!$C:$G,3,FALSE))</f>
        <v>GRAMOS</v>
      </c>
      <c r="D1285" s="56">
        <f>+IF(ISERROR(VLOOKUP($B1285,Insumos!$C:$G,2,FALSE)),"",VLOOKUP($B1285,Insumos!$C:$G,2,FALSE))</f>
        <v>909</v>
      </c>
      <c r="E1285" s="57">
        <f>+IF(ISERROR(VLOOKUP($B1285,Insumos!$C:$G,5,FALSE)),"",VLOOKUP($B1285,Insumos!$C:$G,5,FALSE))</f>
        <v>1000</v>
      </c>
      <c r="F1285" s="55" t="str">
        <f>+IF(ISERROR(VLOOKUP($B1285,Insumos!$C:$G,4,FALSE)),"",VLOOKUP($B1285,Insumos!$C:$G,4,FALSE))</f>
        <v>GRAMOS</v>
      </c>
      <c r="G1285" s="141">
        <v>8.0</v>
      </c>
      <c r="H1285" s="56">
        <f t="shared" si="45"/>
        <v>7.27</v>
      </c>
    </row>
    <row r="1286">
      <c r="A1286" s="53">
        <v>11.0</v>
      </c>
      <c r="B1286" s="55" t="s">
        <v>313</v>
      </c>
      <c r="C1286" s="55" t="str">
        <f>+IF(ISERROR(VLOOKUP($B1286,Insumos!$C:$G,3,FALSE)),"",VLOOKUP($B1286,Insumos!$C:$G,3,FALSE))</f>
        <v>GRAMOS</v>
      </c>
      <c r="D1286" s="56">
        <f>+IF(ISERROR(VLOOKUP($B1286,Insumos!$C:$G,2,FALSE)),"",VLOOKUP($B1286,Insumos!$C:$G,2,FALSE))</f>
        <v>6750</v>
      </c>
      <c r="E1286" s="57">
        <f>+IF(ISERROR(VLOOKUP($B1286,Insumos!$C:$G,5,FALSE)),"",VLOOKUP($B1286,Insumos!$C:$G,5,FALSE))</f>
        <v>1000</v>
      </c>
      <c r="F1286" s="55" t="str">
        <f>+IF(ISERROR(VLOOKUP($B1286,Insumos!$C:$G,4,FALSE)),"",VLOOKUP($B1286,Insumos!$C:$G,4,FALSE))</f>
        <v>GRAMOS</v>
      </c>
      <c r="G1286" s="141">
        <v>8.0</v>
      </c>
      <c r="H1286" s="56">
        <f t="shared" si="45"/>
        <v>54</v>
      </c>
    </row>
    <row r="1287">
      <c r="A1287" s="53">
        <v>12.0</v>
      </c>
      <c r="B1287" s="55" t="s">
        <v>311</v>
      </c>
      <c r="C1287" s="55" t="str">
        <f>+IF(ISERROR(VLOOKUP($B1287,Insumos!$C:$G,3,FALSE)),"",VLOOKUP($B1287,Insumos!$C:$G,3,FALSE))</f>
        <v>UNIDAD</v>
      </c>
      <c r="D1287" s="56">
        <f>+IF(ISERROR(VLOOKUP($B1287,Insumos!$C:$G,2,FALSE)),"",VLOOKUP($B1287,Insumos!$C:$G,2,FALSE))</f>
        <v>75.25</v>
      </c>
      <c r="E1287" s="57">
        <f>+IF(ISERROR(VLOOKUP($B1287,Insumos!$C:$G,5,FALSE)),"",VLOOKUP($B1287,Insumos!$C:$G,5,FALSE))</f>
        <v>1</v>
      </c>
      <c r="F1287" s="55" t="str">
        <f>+IF(ISERROR(VLOOKUP($B1287,Insumos!$C:$G,4,FALSE)),"",VLOOKUP($B1287,Insumos!$C:$G,4,FALSE))</f>
        <v>UNIDAD</v>
      </c>
      <c r="G1287" s="141">
        <v>2.0</v>
      </c>
      <c r="H1287" s="56">
        <f t="shared" si="45"/>
        <v>150.5</v>
      </c>
    </row>
    <row r="1288">
      <c r="A1288" s="53">
        <v>13.0</v>
      </c>
      <c r="B1288" s="55" t="s">
        <v>312</v>
      </c>
      <c r="C1288" s="55" t="str">
        <f>+IF(ISERROR(VLOOKUP($B1288,Insumos!$C:$G,3,FALSE)),"",VLOOKUP($B1288,Insumos!$C:$G,3,FALSE))</f>
        <v>UNIDAD</v>
      </c>
      <c r="D1288" s="56">
        <f>+IF(ISERROR(VLOOKUP($B1288,Insumos!$C:$G,2,FALSE)),"",VLOOKUP($B1288,Insumos!$C:$G,2,FALSE))</f>
        <v>90.25</v>
      </c>
      <c r="E1288" s="57">
        <f>+IF(ISERROR(VLOOKUP($B1288,Insumos!$C:$G,5,FALSE)),"",VLOOKUP($B1288,Insumos!$C:$G,5,FALSE))</f>
        <v>1</v>
      </c>
      <c r="F1288" s="55" t="str">
        <f>+IF(ISERROR(VLOOKUP($B1288,Insumos!$C:$G,4,FALSE)),"",VLOOKUP($B1288,Insumos!$C:$G,4,FALSE))</f>
        <v>UNIDAD</v>
      </c>
      <c r="G1288" s="141">
        <v>2.0</v>
      </c>
      <c r="H1288" s="56">
        <f t="shared" si="45"/>
        <v>180.5</v>
      </c>
    </row>
    <row r="1289">
      <c r="A1289" s="53">
        <v>14.0</v>
      </c>
      <c r="B1289" s="55" t="s">
        <v>303</v>
      </c>
      <c r="C1289" s="55" t="str">
        <f>+IF(ISERROR(VLOOKUP($B1289,Insumos!$C:$G,3,FALSE)),"",VLOOKUP($B1289,Insumos!$C:$G,3,FALSE))</f>
        <v>UNIDAD</v>
      </c>
      <c r="D1289" s="56">
        <f>+IF(ISERROR(VLOOKUP($B1289,Insumos!$C:$G,2,FALSE)),"",VLOOKUP($B1289,Insumos!$C:$G,2,FALSE))</f>
        <v>10</v>
      </c>
      <c r="E1289" s="57">
        <f>+IF(ISERROR(VLOOKUP($B1289,Insumos!$C:$G,5,FALSE)),"",VLOOKUP($B1289,Insumos!$C:$G,5,FALSE))</f>
        <v>1</v>
      </c>
      <c r="F1289" s="55" t="str">
        <f>+IF(ISERROR(VLOOKUP($B1289,Insumos!$C:$G,4,FALSE)),"",VLOOKUP($B1289,Insumos!$C:$G,4,FALSE))</f>
        <v>UNIDAD</v>
      </c>
      <c r="G1289" s="141">
        <v>2.0</v>
      </c>
      <c r="H1289" s="56">
        <f t="shared" si="45"/>
        <v>20</v>
      </c>
    </row>
    <row r="1290">
      <c r="A1290" s="53">
        <v>15.0</v>
      </c>
      <c r="B1290" s="55" t="s">
        <v>304</v>
      </c>
      <c r="C1290" s="55" t="str">
        <f>+IF(ISERROR(VLOOKUP($B1290,Insumos!$C:$G,3,FALSE)),"",VLOOKUP($B1290,Insumos!$C:$G,3,FALSE))</f>
        <v>UNIDAD</v>
      </c>
      <c r="D1290" s="56">
        <f>+IF(ISERROR(VLOOKUP($B1290,Insumos!$C:$G,2,FALSE)),"",VLOOKUP($B1290,Insumos!$C:$G,2,FALSE))</f>
        <v>9</v>
      </c>
      <c r="E1290" s="57">
        <f>+IF(ISERROR(VLOOKUP($B1290,Insumos!$C:$G,5,FALSE)),"",VLOOKUP($B1290,Insumos!$C:$G,5,FALSE))</f>
        <v>1</v>
      </c>
      <c r="F1290" s="55" t="str">
        <f>+IF(ISERROR(VLOOKUP($B1290,Insumos!$C:$G,4,FALSE)),"",VLOOKUP($B1290,Insumos!$C:$G,4,FALSE))</f>
        <v>UNIDAD</v>
      </c>
      <c r="G1290" s="141">
        <v>2.0</v>
      </c>
      <c r="H1290" s="56">
        <f t="shared" si="45"/>
        <v>18</v>
      </c>
    </row>
    <row r="1291">
      <c r="A1291" s="53">
        <v>16.0</v>
      </c>
      <c r="B1291" s="55" t="s">
        <v>315</v>
      </c>
      <c r="C1291" s="55" t="str">
        <f>+IF(ISERROR(VLOOKUP($B1291,Insumos!$C:$G,3,FALSE)),"",VLOOKUP($B1291,Insumos!$C:$G,3,FALSE))</f>
        <v>UNIDAD</v>
      </c>
      <c r="D1291" s="56">
        <f>+IF(ISERROR(VLOOKUP($B1291,Insumos!$C:$G,2,FALSE)),"",VLOOKUP($B1291,Insumos!$C:$G,2,FALSE))</f>
        <v>170</v>
      </c>
      <c r="E1291" s="57">
        <f>+IF(ISERROR(VLOOKUP($B1291,Insumos!$C:$G,5,FALSE)),"",VLOOKUP($B1291,Insumos!$C:$G,5,FALSE))</f>
        <v>1</v>
      </c>
      <c r="F1291" s="55" t="str">
        <f>+IF(ISERROR(VLOOKUP($B1291,Insumos!$C:$G,4,FALSE)),"",VLOOKUP($B1291,Insumos!$C:$G,4,FALSE))</f>
        <v>UNIDAD</v>
      </c>
      <c r="G1291" s="141">
        <v>1.0</v>
      </c>
      <c r="H1291" s="56">
        <f t="shared" si="45"/>
        <v>170</v>
      </c>
    </row>
    <row r="1292">
      <c r="A1292" s="53">
        <v>17.0</v>
      </c>
      <c r="B1292" s="55" t="s">
        <v>294</v>
      </c>
      <c r="C1292" s="55" t="str">
        <f>+IF(ISERROR(VLOOKUP($B1292,Insumos!$C:$G,3,FALSE)),"",VLOOKUP($B1292,Insumos!$C:$G,3,FALSE))</f>
        <v>CAJA</v>
      </c>
      <c r="D1292" s="56">
        <f>+IF(ISERROR(VLOOKUP($B1292,Insumos!$C:$G,2,FALSE)),"",VLOOKUP($B1292,Insumos!$C:$G,2,FALSE))</f>
        <v>180</v>
      </c>
      <c r="E1292" s="57">
        <f>+IF(ISERROR(VLOOKUP($B1292,Insumos!$C:$G,5,FALSE)),"",VLOOKUP($B1292,Insumos!$C:$G,5,FALSE))</f>
        <v>1</v>
      </c>
      <c r="F1292" s="55" t="str">
        <f>+IF(ISERROR(VLOOKUP($B1292,Insumos!$C:$G,4,FALSE)),"",VLOOKUP($B1292,Insumos!$C:$G,4,FALSE))</f>
        <v>CAJA</v>
      </c>
      <c r="G1292" s="141">
        <v>2.0</v>
      </c>
      <c r="H1292" s="56">
        <f t="shared" si="45"/>
        <v>360</v>
      </c>
    </row>
    <row r="1293">
      <c r="A1293" s="53">
        <v>18.0</v>
      </c>
      <c r="B1293" s="55" t="s">
        <v>305</v>
      </c>
      <c r="C1293" s="55" t="str">
        <f>+IF(ISERROR(VLOOKUP($B1293,Insumos!$C:$G,3,FALSE)),"",VLOOKUP($B1293,Insumos!$C:$G,3,FALSE))</f>
        <v>UNIDAD</v>
      </c>
      <c r="D1293" s="56">
        <f>+IF(ISERROR(VLOOKUP($B1293,Insumos!$C:$G,2,FALSE)),"",VLOOKUP($B1293,Insumos!$C:$G,2,FALSE))</f>
        <v>52</v>
      </c>
      <c r="E1293" s="57">
        <f>+IF(ISERROR(VLOOKUP($B1293,Insumos!$C:$G,5,FALSE)),"",VLOOKUP($B1293,Insumos!$C:$G,5,FALSE))</f>
        <v>1</v>
      </c>
      <c r="F1293" s="55" t="str">
        <f>+IF(ISERROR(VLOOKUP($B1293,Insumos!$C:$G,4,FALSE)),"",VLOOKUP($B1293,Insumos!$C:$G,4,FALSE))</f>
        <v>UNIDAD</v>
      </c>
      <c r="G1293" s="141">
        <v>1.0</v>
      </c>
      <c r="H1293" s="56">
        <f t="shared" si="45"/>
        <v>52</v>
      </c>
    </row>
    <row r="1294">
      <c r="A1294" s="53">
        <v>19.0</v>
      </c>
      <c r="B1294" s="55" t="s">
        <v>309</v>
      </c>
      <c r="C1294" s="55" t="str">
        <f>+IF(ISERROR(VLOOKUP($B1294,Insumos!$C:$G,3,FALSE)),"",VLOOKUP($B1294,Insumos!$C:$G,3,FALSE))</f>
        <v>UNIDAD</v>
      </c>
      <c r="D1294" s="56">
        <f>+IF(ISERROR(VLOOKUP($B1294,Insumos!$C:$G,2,FALSE)),"",VLOOKUP($B1294,Insumos!$C:$G,2,FALSE))</f>
        <v>23.53</v>
      </c>
      <c r="E1294" s="57">
        <f>+IF(ISERROR(VLOOKUP($B1294,Insumos!$C:$G,5,FALSE)),"",VLOOKUP($B1294,Insumos!$C:$G,5,FALSE))</f>
        <v>1</v>
      </c>
      <c r="F1294" s="55" t="str">
        <f>+IF(ISERROR(VLOOKUP($B1294,Insumos!$C:$G,4,FALSE)),"",VLOOKUP($B1294,Insumos!$C:$G,4,FALSE))</f>
        <v>UNIDAD</v>
      </c>
      <c r="G1294" s="141">
        <v>1.0</v>
      </c>
      <c r="H1294" s="56">
        <f t="shared" si="45"/>
        <v>23.53</v>
      </c>
    </row>
    <row r="1295">
      <c r="A1295" s="53">
        <v>20.0</v>
      </c>
      <c r="B1295" s="55" t="s">
        <v>310</v>
      </c>
      <c r="C1295" s="55" t="str">
        <f>+IF(ISERROR(VLOOKUP($B1295,Insumos!$C:$G,3,FALSE)),"",VLOOKUP($B1295,Insumos!$C:$G,3,FALSE))</f>
        <v>UNIDAD</v>
      </c>
      <c r="D1295" s="56">
        <f>+IF(ISERROR(VLOOKUP($B1295,Insumos!$C:$G,2,FALSE)),"",VLOOKUP($B1295,Insumos!$C:$G,2,FALSE))</f>
        <v>15.13</v>
      </c>
      <c r="E1295" s="57">
        <f>+IF(ISERROR(VLOOKUP($B1295,Insumos!$C:$G,5,FALSE)),"",VLOOKUP($B1295,Insumos!$C:$G,5,FALSE))</f>
        <v>1</v>
      </c>
      <c r="F1295" s="55" t="str">
        <f>+IF(ISERROR(VLOOKUP($B1295,Insumos!$C:$G,4,FALSE)),"",VLOOKUP($B1295,Insumos!$C:$G,4,FALSE))</f>
        <v>UNIDAD</v>
      </c>
      <c r="G1295" s="141">
        <v>1.0</v>
      </c>
      <c r="H1295" s="56">
        <f t="shared" si="45"/>
        <v>15.13</v>
      </c>
    </row>
    <row r="1296">
      <c r="A1296" s="53">
        <v>21.0</v>
      </c>
      <c r="B1296" s="55"/>
      <c r="C1296" s="55" t="str">
        <f>+IF(ISERROR(VLOOKUP($B1296,Insumos!$C:$G,3,FALSE)),"",VLOOKUP($B1296,Insumos!$C:$G,3,FALSE))</f>
        <v/>
      </c>
      <c r="D1296" s="56" t="str">
        <f>+IF(ISERROR(VLOOKUP($B1296,Insumos!$C:$G,2,FALSE)),"",VLOOKUP($B1296,Insumos!$C:$G,2,FALSE))</f>
        <v/>
      </c>
      <c r="E1296" s="57" t="str">
        <f>+IF(ISERROR(VLOOKUP($B1296,Insumos!$C:$G,5,FALSE)),"",VLOOKUP($B1296,Insumos!$C:$G,5,FALSE))</f>
        <v/>
      </c>
      <c r="F1296" s="55" t="str">
        <f>+IF(ISERROR(VLOOKUP($B1296,Insumos!$C:$G,4,FALSE)),"",VLOOKUP($B1296,Insumos!$C:$G,4,FALSE))</f>
        <v/>
      </c>
      <c r="G1296" s="141"/>
      <c r="H1296" s="56">
        <f t="shared" si="45"/>
        <v>0</v>
      </c>
    </row>
    <row r="1297">
      <c r="A1297" s="53">
        <v>22.0</v>
      </c>
      <c r="B1297" s="55"/>
      <c r="C1297" s="55" t="str">
        <f>+IF(ISERROR(VLOOKUP($B1297,Insumos!$C:$G,3,FALSE)),"",VLOOKUP($B1297,Insumos!$C:$G,3,FALSE))</f>
        <v/>
      </c>
      <c r="D1297" s="56" t="str">
        <f>+IF(ISERROR(VLOOKUP($B1297,Insumos!$C:$G,2,FALSE)),"",VLOOKUP($B1297,Insumos!$C:$G,2,FALSE))</f>
        <v/>
      </c>
      <c r="E1297" s="57" t="str">
        <f>+IF(ISERROR(VLOOKUP($B1297,Insumos!$C:$G,5,FALSE)),"",VLOOKUP($B1297,Insumos!$C:$G,5,FALSE))</f>
        <v/>
      </c>
      <c r="F1297" s="55" t="str">
        <f>+IF(ISERROR(VLOOKUP($B1297,Insumos!$C:$G,4,FALSE)),"",VLOOKUP($B1297,Insumos!$C:$G,4,FALSE))</f>
        <v/>
      </c>
      <c r="G1297" s="141"/>
      <c r="H1297" s="56">
        <f t="shared" si="45"/>
        <v>0</v>
      </c>
    </row>
    <row r="1298">
      <c r="A1298" s="53">
        <v>23.0</v>
      </c>
      <c r="B1298" s="55"/>
      <c r="C1298" s="55" t="str">
        <f>+IF(ISERROR(VLOOKUP($B1298,Insumos!$C:$G,3,FALSE)),"",VLOOKUP($B1298,Insumos!$C:$G,3,FALSE))</f>
        <v/>
      </c>
      <c r="D1298" s="56" t="str">
        <f>+IF(ISERROR(VLOOKUP($B1298,Insumos!$C:$G,2,FALSE)),"",VLOOKUP($B1298,Insumos!$C:$G,2,FALSE))</f>
        <v/>
      </c>
      <c r="E1298" s="57" t="str">
        <f>+IF(ISERROR(VLOOKUP($B1298,Insumos!$C:$G,5,FALSE)),"",VLOOKUP($B1298,Insumos!$C:$G,5,FALSE))</f>
        <v/>
      </c>
      <c r="F1298" s="55" t="str">
        <f>+IF(ISERROR(VLOOKUP($B1298,Insumos!$C:$G,4,FALSE)),"",VLOOKUP($B1298,Insumos!$C:$G,4,FALSE))</f>
        <v/>
      </c>
      <c r="G1298" s="141"/>
      <c r="H1298" s="56">
        <f t="shared" si="45"/>
        <v>0</v>
      </c>
    </row>
    <row r="1299">
      <c r="A1299" s="53">
        <v>24.0</v>
      </c>
      <c r="B1299" s="55"/>
      <c r="C1299" s="55" t="str">
        <f>+IF(ISERROR(VLOOKUP($B1299,Insumos!$C:$G,3,FALSE)),"",VLOOKUP($B1299,Insumos!$C:$G,3,FALSE))</f>
        <v/>
      </c>
      <c r="D1299" s="56" t="str">
        <f>+IF(ISERROR(VLOOKUP($B1299,Insumos!$C:$G,2,FALSE)),"",VLOOKUP($B1299,Insumos!$C:$G,2,FALSE))</f>
        <v/>
      </c>
      <c r="E1299" s="57" t="str">
        <f>+IF(ISERROR(VLOOKUP($B1299,Insumos!$C:$G,5,FALSE)),"",VLOOKUP($B1299,Insumos!$C:$G,5,FALSE))</f>
        <v/>
      </c>
      <c r="F1299" s="55" t="str">
        <f>+IF(ISERROR(VLOOKUP($B1299,Insumos!$C:$G,4,FALSE)),"",VLOOKUP($B1299,Insumos!$C:$G,4,FALSE))</f>
        <v/>
      </c>
      <c r="G1299" s="141"/>
      <c r="H1299" s="56">
        <f t="shared" si="45"/>
        <v>0</v>
      </c>
    </row>
    <row r="1300">
      <c r="A1300" s="42"/>
      <c r="B1300" s="140"/>
      <c r="C1300" s="41"/>
      <c r="D1300" s="44"/>
      <c r="E1300" s="45"/>
      <c r="F1300" s="41"/>
      <c r="G1300" s="67" t="s">
        <v>566</v>
      </c>
      <c r="H1300" s="68">
        <f>+SUM(H1276:H1299)</f>
        <v>12259.37</v>
      </c>
    </row>
    <row r="1301">
      <c r="A1301" s="42"/>
      <c r="B1301" s="140"/>
      <c r="C1301" s="41"/>
      <c r="D1301" s="44"/>
      <c r="E1301" s="45"/>
      <c r="F1301" s="41"/>
      <c r="G1301" s="67" t="s">
        <v>569</v>
      </c>
      <c r="H1301" s="142">
        <f>+H1300/10</f>
        <v>1225.937</v>
      </c>
    </row>
    <row r="1302">
      <c r="A1302" s="42"/>
      <c r="B1302" s="140"/>
      <c r="C1302" s="41"/>
      <c r="D1302" s="44"/>
      <c r="E1302" s="45"/>
      <c r="F1302" s="41"/>
      <c r="G1302" s="67" t="s">
        <v>570</v>
      </c>
      <c r="H1302" s="143">
        <f>(H1300+H1301)*1.19</f>
        <v>16047.51533</v>
      </c>
    </row>
    <row r="1303">
      <c r="A1303" s="42"/>
      <c r="B1303" s="140"/>
      <c r="C1303" s="41"/>
      <c r="D1303" s="44"/>
      <c r="E1303" s="45"/>
      <c r="F1303" s="41"/>
      <c r="G1303" s="67" t="s">
        <v>571</v>
      </c>
      <c r="H1303" s="144">
        <f>+H1302/H1304</f>
        <v>0.2786510736</v>
      </c>
    </row>
    <row r="1304">
      <c r="A1304" s="42"/>
      <c r="B1304" s="140"/>
      <c r="C1304" s="41"/>
      <c r="D1304" s="44"/>
      <c r="E1304" s="45"/>
      <c r="F1304" s="41"/>
      <c r="G1304" s="67" t="s">
        <v>572</v>
      </c>
      <c r="H1304" s="145">
        <v>57590.0</v>
      </c>
      <c r="I1304" s="232">
        <v>49220.0</v>
      </c>
    </row>
    <row r="1307">
      <c r="A1307" s="138" t="s">
        <v>562</v>
      </c>
      <c r="B1307" s="139" t="s">
        <v>1290</v>
      </c>
      <c r="C1307" s="34"/>
      <c r="D1307" s="35"/>
      <c r="E1307" s="36"/>
      <c r="F1307" s="37"/>
      <c r="G1307" s="38"/>
      <c r="H1307" s="35"/>
    </row>
    <row r="1308">
      <c r="A1308" s="42"/>
      <c r="B1308" s="140"/>
      <c r="C1308" s="42"/>
      <c r="D1308" s="44"/>
      <c r="E1308" s="45"/>
      <c r="F1308" s="42"/>
      <c r="G1308" s="46"/>
      <c r="H1308" s="44"/>
    </row>
    <row r="1309">
      <c r="A1309" s="48" t="s">
        <v>476</v>
      </c>
      <c r="B1309" s="48" t="s">
        <v>477</v>
      </c>
      <c r="C1309" s="48" t="s">
        <v>478</v>
      </c>
      <c r="D1309" s="49" t="s">
        <v>564</v>
      </c>
      <c r="E1309" s="50" t="s">
        <v>10</v>
      </c>
      <c r="F1309" s="48" t="s">
        <v>480</v>
      </c>
      <c r="G1309" s="51" t="s">
        <v>481</v>
      </c>
      <c r="H1309" s="49" t="s">
        <v>565</v>
      </c>
    </row>
    <row r="1310">
      <c r="A1310" s="53">
        <v>1.0</v>
      </c>
      <c r="B1310" s="55" t="s">
        <v>216</v>
      </c>
      <c r="C1310" s="55" t="str">
        <f>+IF(ISERROR(VLOOKUP($B1310,Insumos!$C:$G,3,FALSE)),"",VLOOKUP($B1310,Insumos!$C:$G,3,FALSE))</f>
        <v>ROLLS</v>
      </c>
      <c r="D1310" s="56">
        <f>+IF(ISERROR(VLOOKUP($B1310,Insumos!$C:$G,2,FALSE)),"",VLOOKUP($B1310,Insumos!$C:$G,2,FALSE))</f>
        <v>1292.66</v>
      </c>
      <c r="E1310" s="57">
        <f>+IF(ISERROR(VLOOKUP($B1310,Insumos!$C:$G,5,FALSE)),"",VLOOKUP($B1310,Insumos!$C:$G,5,FALSE))</f>
        <v>1</v>
      </c>
      <c r="F1310" s="55" t="str">
        <f>+IF(ISERROR(VLOOKUP($B1310,Insumos!$C:$G,4,FALSE)),"",VLOOKUP($B1310,Insumos!$C:$G,4,FALSE))</f>
        <v>ROLLS</v>
      </c>
      <c r="G1310" s="141">
        <v>1.0</v>
      </c>
      <c r="H1310" s="56">
        <f t="shared" ref="H1310:H1331" si="46">IF(ISERROR(ROUND(+D1310/E1310*G1310,2)),0,ROUND(+D1310/E1310*G1310,2))</f>
        <v>1292.66</v>
      </c>
    </row>
    <row r="1311">
      <c r="A1311" s="53">
        <v>2.0</v>
      </c>
      <c r="B1311" s="55" t="s">
        <v>221</v>
      </c>
      <c r="C1311" s="55" t="str">
        <f>+IF(ISERROR(VLOOKUP($B1311,Insumos!$C:$G,3,FALSE)),"",VLOOKUP($B1311,Insumos!$C:$G,3,FALSE))</f>
        <v>ROLLS</v>
      </c>
      <c r="D1311" s="56">
        <f>+IF(ISERROR(VLOOKUP($B1311,Insumos!$C:$G,2,FALSE)),"",VLOOKUP($B1311,Insumos!$C:$G,2,FALSE))</f>
        <v>1094.45</v>
      </c>
      <c r="E1311" s="57">
        <f>+IF(ISERROR(VLOOKUP($B1311,Insumos!$C:$G,5,FALSE)),"",VLOOKUP($B1311,Insumos!$C:$G,5,FALSE))</f>
        <v>1</v>
      </c>
      <c r="F1311" s="55" t="str">
        <f>+IF(ISERROR(VLOOKUP($B1311,Insumos!$C:$G,4,FALSE)),"",VLOOKUP($B1311,Insumos!$C:$G,4,FALSE))</f>
        <v>ROLLS</v>
      </c>
      <c r="G1311" s="141">
        <v>1.0</v>
      </c>
      <c r="H1311" s="56">
        <f t="shared" si="46"/>
        <v>1094.45</v>
      </c>
    </row>
    <row r="1312">
      <c r="A1312" s="53">
        <v>3.0</v>
      </c>
      <c r="B1312" s="55" t="s">
        <v>188</v>
      </c>
      <c r="C1312" s="55" t="str">
        <f>+IF(ISERROR(VLOOKUP($B1312,Insumos!$C:$G,3,FALSE)),"",VLOOKUP($B1312,Insumos!$C:$G,3,FALSE))</f>
        <v>ROLLS</v>
      </c>
      <c r="D1312" s="56">
        <f>+IF(ISERROR(VLOOKUP($B1312,Insumos!$C:$G,2,FALSE)),"",VLOOKUP($B1312,Insumos!$C:$G,2,FALSE))</f>
        <v>1588.21</v>
      </c>
      <c r="E1312" s="57">
        <f>+IF(ISERROR(VLOOKUP($B1312,Insumos!$C:$G,5,FALSE)),"",VLOOKUP($B1312,Insumos!$C:$G,5,FALSE))</f>
        <v>1</v>
      </c>
      <c r="F1312" s="55" t="str">
        <f>+IF(ISERROR(VLOOKUP($B1312,Insumos!$C:$G,4,FALSE)),"",VLOOKUP($B1312,Insumos!$C:$G,4,FALSE))</f>
        <v>ROLLS</v>
      </c>
      <c r="G1312" s="141">
        <v>1.0</v>
      </c>
      <c r="H1312" s="56">
        <f t="shared" si="46"/>
        <v>1588.21</v>
      </c>
    </row>
    <row r="1313">
      <c r="A1313" s="53">
        <v>4.0</v>
      </c>
      <c r="B1313" s="55" t="s">
        <v>126</v>
      </c>
      <c r="C1313" s="55" t="str">
        <f>+IF(ISERROR(VLOOKUP($B1313,Insumos!$C:$G,3,FALSE)),"",VLOOKUP($B1313,Insumos!$C:$G,3,FALSE))</f>
        <v>ROLL</v>
      </c>
      <c r="D1313" s="56">
        <f>+IF(ISERROR(VLOOKUP($B1313,Insumos!$C:$G,2,FALSE)),"",VLOOKUP($B1313,Insumos!$C:$G,2,FALSE))</f>
        <v>2965.01</v>
      </c>
      <c r="E1313" s="57">
        <f>+IF(ISERROR(VLOOKUP($B1313,Insumos!$C:$G,5,FALSE)),"",VLOOKUP($B1313,Insumos!$C:$G,5,FALSE))</f>
        <v>1</v>
      </c>
      <c r="F1313" s="55" t="str">
        <f>+IF(ISERROR(VLOOKUP($B1313,Insumos!$C:$G,4,FALSE)),"",VLOOKUP($B1313,Insumos!$C:$G,4,FALSE))</f>
        <v>ROLL</v>
      </c>
      <c r="G1313" s="141">
        <v>1.0</v>
      </c>
      <c r="H1313" s="56">
        <f t="shared" si="46"/>
        <v>2965.01</v>
      </c>
    </row>
    <row r="1314">
      <c r="A1314" s="53">
        <v>5.0</v>
      </c>
      <c r="B1314" s="55" t="s">
        <v>222</v>
      </c>
      <c r="C1314" s="55" t="str">
        <f>+IF(ISERROR(VLOOKUP($B1314,Insumos!$C:$G,3,FALSE)),"",VLOOKUP($B1314,Insumos!$C:$G,3,FALSE))</f>
        <v>ROLLS</v>
      </c>
      <c r="D1314" s="56">
        <f>+IF(ISERROR(VLOOKUP($B1314,Insumos!$C:$G,2,FALSE)),"",VLOOKUP($B1314,Insumos!$C:$G,2,FALSE))</f>
        <v>1287.31</v>
      </c>
      <c r="E1314" s="57">
        <f>+IF(ISERROR(VLOOKUP($B1314,Insumos!$C:$G,5,FALSE)),"",VLOOKUP($B1314,Insumos!$C:$G,5,FALSE))</f>
        <v>1</v>
      </c>
      <c r="F1314" s="55" t="str">
        <f>+IF(ISERROR(VLOOKUP($B1314,Insumos!$C:$G,4,FALSE)),"",VLOOKUP($B1314,Insumos!$C:$G,4,FALSE))</f>
        <v>ROLLS</v>
      </c>
      <c r="G1314" s="141">
        <v>1.0</v>
      </c>
      <c r="H1314" s="56">
        <f t="shared" si="46"/>
        <v>1287.31</v>
      </c>
    </row>
    <row r="1315">
      <c r="A1315" s="53">
        <v>6.0</v>
      </c>
      <c r="B1315" s="55" t="s">
        <v>220</v>
      </c>
      <c r="C1315" s="55" t="str">
        <f>+IF(ISERROR(VLOOKUP($B1315,Insumos!$C:$G,3,FALSE)),"",VLOOKUP($B1315,Insumos!$C:$G,3,FALSE))</f>
        <v>PORCION</v>
      </c>
      <c r="D1315" s="56">
        <f>+IF(ISERROR(VLOOKUP($B1315,Insumos!$C:$G,2,FALSE)),"",VLOOKUP($B1315,Insumos!$C:$G,2,FALSE))</f>
        <v>1693.24</v>
      </c>
      <c r="E1315" s="57">
        <f>+IF(ISERROR(VLOOKUP($B1315,Insumos!$C:$G,5,FALSE)),"",VLOOKUP($B1315,Insumos!$C:$G,5,FALSE))</f>
        <v>1</v>
      </c>
      <c r="F1315" s="55" t="str">
        <f>+IF(ISERROR(VLOOKUP($B1315,Insumos!$C:$G,4,FALSE)),"",VLOOKUP($B1315,Insumos!$C:$G,4,FALSE))</f>
        <v>PORCION</v>
      </c>
      <c r="G1315" s="141">
        <v>1.6</v>
      </c>
      <c r="H1315" s="56">
        <f t="shared" si="46"/>
        <v>2709.18</v>
      </c>
    </row>
    <row r="1316">
      <c r="A1316" s="53">
        <v>7.0</v>
      </c>
      <c r="B1316" s="55" t="s">
        <v>297</v>
      </c>
      <c r="C1316" s="55" t="str">
        <f>+IF(ISERROR(VLOOKUP($B1316,Insumos!$C:$G,3,FALSE)),"",VLOOKUP($B1316,Insumos!$C:$G,3,FALSE))</f>
        <v>CAJA</v>
      </c>
      <c r="D1316" s="56">
        <f>+IF(ISERROR(VLOOKUP($B1316,Insumos!$C:$G,2,FALSE)),"",VLOOKUP($B1316,Insumos!$C:$G,2,FALSE))</f>
        <v>110</v>
      </c>
      <c r="E1316" s="57">
        <f>+IF(ISERROR(VLOOKUP($B1316,Insumos!$C:$G,5,FALSE)),"",VLOOKUP($B1316,Insumos!$C:$G,5,FALSE))</f>
        <v>1</v>
      </c>
      <c r="F1316" s="55" t="str">
        <f>+IF(ISERROR(VLOOKUP($B1316,Insumos!$C:$G,4,FALSE)),"",VLOOKUP($B1316,Insumos!$C:$G,4,FALSE))</f>
        <v>CAJA</v>
      </c>
      <c r="G1316" s="141">
        <v>3.0</v>
      </c>
      <c r="H1316" s="56">
        <f t="shared" si="46"/>
        <v>330</v>
      </c>
    </row>
    <row r="1317">
      <c r="A1317" s="53">
        <v>8.0</v>
      </c>
      <c r="B1317" s="55" t="s">
        <v>314</v>
      </c>
      <c r="C1317" s="55" t="str">
        <f>+IF(ISERROR(VLOOKUP($B1317,Insumos!$C:$G,3,FALSE)),"",VLOOKUP($B1317,Insumos!$C:$G,3,FALSE))</f>
        <v>UNIDAD</v>
      </c>
      <c r="D1317" s="56">
        <f>+IF(ISERROR(VLOOKUP($B1317,Insumos!$C:$G,2,FALSE)),"",VLOOKUP($B1317,Insumos!$C:$G,2,FALSE))</f>
        <v>10.5</v>
      </c>
      <c r="E1317" s="57">
        <f>+IF(ISERROR(VLOOKUP($B1317,Insumos!$C:$G,5,FALSE)),"",VLOOKUP($B1317,Insumos!$C:$G,5,FALSE))</f>
        <v>1</v>
      </c>
      <c r="F1317" s="55" t="str">
        <f>+IF(ISERROR(VLOOKUP($B1317,Insumos!$C:$G,4,FALSE)),"",VLOOKUP($B1317,Insumos!$C:$G,4,FALSE))</f>
        <v>UNIDAD</v>
      </c>
      <c r="G1317" s="141">
        <v>3.0</v>
      </c>
      <c r="H1317" s="56">
        <f t="shared" si="46"/>
        <v>31.5</v>
      </c>
    </row>
    <row r="1318">
      <c r="A1318" s="53">
        <v>9.0</v>
      </c>
      <c r="B1318" s="55" t="s">
        <v>156</v>
      </c>
      <c r="C1318" s="55" t="str">
        <f>+IF(ISERROR(VLOOKUP($B1318,Insumos!$C:$G,3,FALSE)),"",VLOOKUP($B1318,Insumos!$C:$G,3,FALSE))</f>
        <v>GRAMOS</v>
      </c>
      <c r="D1318" s="56">
        <f>+IF(ISERROR(VLOOKUP($B1318,Insumos!$C:$G,2,FALSE)),"",VLOOKUP($B1318,Insumos!$C:$G,2,FALSE))</f>
        <v>909</v>
      </c>
      <c r="E1318" s="57">
        <f>+IF(ISERROR(VLOOKUP($B1318,Insumos!$C:$G,5,FALSE)),"",VLOOKUP($B1318,Insumos!$C:$G,5,FALSE))</f>
        <v>1000</v>
      </c>
      <c r="F1318" s="55" t="str">
        <f>+IF(ISERROR(VLOOKUP($B1318,Insumos!$C:$G,4,FALSE)),"",VLOOKUP($B1318,Insumos!$C:$G,4,FALSE))</f>
        <v>GRAMOS</v>
      </c>
      <c r="G1318" s="141">
        <v>8.0</v>
      </c>
      <c r="H1318" s="56">
        <f t="shared" si="46"/>
        <v>7.27</v>
      </c>
    </row>
    <row r="1319">
      <c r="A1319" s="53">
        <v>10.0</v>
      </c>
      <c r="B1319" s="55" t="s">
        <v>313</v>
      </c>
      <c r="C1319" s="55" t="str">
        <f>+IF(ISERROR(VLOOKUP($B1319,Insumos!$C:$G,3,FALSE)),"",VLOOKUP($B1319,Insumos!$C:$G,3,FALSE))</f>
        <v>GRAMOS</v>
      </c>
      <c r="D1319" s="56">
        <f>+IF(ISERROR(VLOOKUP($B1319,Insumos!$C:$G,2,FALSE)),"",VLOOKUP($B1319,Insumos!$C:$G,2,FALSE))</f>
        <v>6750</v>
      </c>
      <c r="E1319" s="57">
        <f>+IF(ISERROR(VLOOKUP($B1319,Insumos!$C:$G,5,FALSE)),"",VLOOKUP($B1319,Insumos!$C:$G,5,FALSE))</f>
        <v>1000</v>
      </c>
      <c r="F1319" s="55" t="str">
        <f>+IF(ISERROR(VLOOKUP($B1319,Insumos!$C:$G,4,FALSE)),"",VLOOKUP($B1319,Insumos!$C:$G,4,FALSE))</f>
        <v>GRAMOS</v>
      </c>
      <c r="G1319" s="141">
        <v>8.0</v>
      </c>
      <c r="H1319" s="56">
        <f t="shared" si="46"/>
        <v>54</v>
      </c>
    </row>
    <row r="1320">
      <c r="A1320" s="53">
        <v>11.0</v>
      </c>
      <c r="B1320" s="55" t="s">
        <v>311</v>
      </c>
      <c r="C1320" s="55" t="str">
        <f>+IF(ISERROR(VLOOKUP($B1320,Insumos!$C:$G,3,FALSE)),"",VLOOKUP($B1320,Insumos!$C:$G,3,FALSE))</f>
        <v>UNIDAD</v>
      </c>
      <c r="D1320" s="56">
        <f>+IF(ISERROR(VLOOKUP($B1320,Insumos!$C:$G,2,FALSE)),"",VLOOKUP($B1320,Insumos!$C:$G,2,FALSE))</f>
        <v>75.25</v>
      </c>
      <c r="E1320" s="57">
        <f>+IF(ISERROR(VLOOKUP($B1320,Insumos!$C:$G,5,FALSE)),"",VLOOKUP($B1320,Insumos!$C:$G,5,FALSE))</f>
        <v>1</v>
      </c>
      <c r="F1320" s="55" t="str">
        <f>+IF(ISERROR(VLOOKUP($B1320,Insumos!$C:$G,4,FALSE)),"",VLOOKUP($B1320,Insumos!$C:$G,4,FALSE))</f>
        <v>UNIDAD</v>
      </c>
      <c r="G1320" s="141">
        <v>2.0</v>
      </c>
      <c r="H1320" s="56">
        <f t="shared" si="46"/>
        <v>150.5</v>
      </c>
    </row>
    <row r="1321">
      <c r="A1321" s="53">
        <v>12.0</v>
      </c>
      <c r="B1321" s="55" t="s">
        <v>312</v>
      </c>
      <c r="C1321" s="55" t="str">
        <f>+IF(ISERROR(VLOOKUP($B1321,Insumos!$C:$G,3,FALSE)),"",VLOOKUP($B1321,Insumos!$C:$G,3,FALSE))</f>
        <v>UNIDAD</v>
      </c>
      <c r="D1321" s="56">
        <f>+IF(ISERROR(VLOOKUP($B1321,Insumos!$C:$G,2,FALSE)),"",VLOOKUP($B1321,Insumos!$C:$G,2,FALSE))</f>
        <v>90.25</v>
      </c>
      <c r="E1321" s="57">
        <f>+IF(ISERROR(VLOOKUP($B1321,Insumos!$C:$G,5,FALSE)),"",VLOOKUP($B1321,Insumos!$C:$G,5,FALSE))</f>
        <v>1</v>
      </c>
      <c r="F1321" s="55" t="str">
        <f>+IF(ISERROR(VLOOKUP($B1321,Insumos!$C:$G,4,FALSE)),"",VLOOKUP($B1321,Insumos!$C:$G,4,FALSE))</f>
        <v>UNIDAD</v>
      </c>
      <c r="G1321" s="141">
        <v>2.0</v>
      </c>
      <c r="H1321" s="56">
        <f t="shared" si="46"/>
        <v>180.5</v>
      </c>
    </row>
    <row r="1322">
      <c r="A1322" s="53">
        <v>13.0</v>
      </c>
      <c r="B1322" s="55" t="s">
        <v>303</v>
      </c>
      <c r="C1322" s="55" t="str">
        <f>+IF(ISERROR(VLOOKUP($B1322,Insumos!$C:$G,3,FALSE)),"",VLOOKUP($B1322,Insumos!$C:$G,3,FALSE))</f>
        <v>UNIDAD</v>
      </c>
      <c r="D1322" s="56">
        <f>+IF(ISERROR(VLOOKUP($B1322,Insumos!$C:$G,2,FALSE)),"",VLOOKUP($B1322,Insumos!$C:$G,2,FALSE))</f>
        <v>10</v>
      </c>
      <c r="E1322" s="57">
        <f>+IF(ISERROR(VLOOKUP($B1322,Insumos!$C:$G,5,FALSE)),"",VLOOKUP($B1322,Insumos!$C:$G,5,FALSE))</f>
        <v>1</v>
      </c>
      <c r="F1322" s="55" t="str">
        <f>+IF(ISERROR(VLOOKUP($B1322,Insumos!$C:$G,4,FALSE)),"",VLOOKUP($B1322,Insumos!$C:$G,4,FALSE))</f>
        <v>UNIDAD</v>
      </c>
      <c r="G1322" s="141">
        <v>2.0</v>
      </c>
      <c r="H1322" s="56">
        <f t="shared" si="46"/>
        <v>20</v>
      </c>
    </row>
    <row r="1323">
      <c r="A1323" s="53">
        <v>14.0</v>
      </c>
      <c r="B1323" s="55" t="s">
        <v>304</v>
      </c>
      <c r="C1323" s="55" t="str">
        <f>+IF(ISERROR(VLOOKUP($B1323,Insumos!$C:$G,3,FALSE)),"",VLOOKUP($B1323,Insumos!$C:$G,3,FALSE))</f>
        <v>UNIDAD</v>
      </c>
      <c r="D1323" s="56">
        <f>+IF(ISERROR(VLOOKUP($B1323,Insumos!$C:$G,2,FALSE)),"",VLOOKUP($B1323,Insumos!$C:$G,2,FALSE))</f>
        <v>9</v>
      </c>
      <c r="E1323" s="57">
        <f>+IF(ISERROR(VLOOKUP($B1323,Insumos!$C:$G,5,FALSE)),"",VLOOKUP($B1323,Insumos!$C:$G,5,FALSE))</f>
        <v>1</v>
      </c>
      <c r="F1323" s="55" t="str">
        <f>+IF(ISERROR(VLOOKUP($B1323,Insumos!$C:$G,4,FALSE)),"",VLOOKUP($B1323,Insumos!$C:$G,4,FALSE))</f>
        <v>UNIDAD</v>
      </c>
      <c r="G1323" s="141">
        <v>2.0</v>
      </c>
      <c r="H1323" s="56">
        <f t="shared" si="46"/>
        <v>18</v>
      </c>
    </row>
    <row r="1324">
      <c r="A1324" s="53">
        <v>15.0</v>
      </c>
      <c r="B1324" s="55" t="s">
        <v>315</v>
      </c>
      <c r="C1324" s="55" t="str">
        <f>+IF(ISERROR(VLOOKUP($B1324,Insumos!$C:$G,3,FALSE)),"",VLOOKUP($B1324,Insumos!$C:$G,3,FALSE))</f>
        <v>UNIDAD</v>
      </c>
      <c r="D1324" s="56">
        <f>+IF(ISERROR(VLOOKUP($B1324,Insumos!$C:$G,2,FALSE)),"",VLOOKUP($B1324,Insumos!$C:$G,2,FALSE))</f>
        <v>170</v>
      </c>
      <c r="E1324" s="57">
        <f>+IF(ISERROR(VLOOKUP($B1324,Insumos!$C:$G,5,FALSE)),"",VLOOKUP($B1324,Insumos!$C:$G,5,FALSE))</f>
        <v>1</v>
      </c>
      <c r="F1324" s="55" t="str">
        <f>+IF(ISERROR(VLOOKUP($B1324,Insumos!$C:$G,4,FALSE)),"",VLOOKUP($B1324,Insumos!$C:$G,4,FALSE))</f>
        <v>UNIDAD</v>
      </c>
      <c r="G1324" s="141">
        <v>1.0</v>
      </c>
      <c r="H1324" s="56">
        <f t="shared" si="46"/>
        <v>170</v>
      </c>
    </row>
    <row r="1325">
      <c r="A1325" s="53">
        <v>16.0</v>
      </c>
      <c r="B1325" s="55" t="s">
        <v>294</v>
      </c>
      <c r="C1325" s="55" t="str">
        <f>+IF(ISERROR(VLOOKUP($B1325,Insumos!$C:$G,3,FALSE)),"",VLOOKUP($B1325,Insumos!$C:$G,3,FALSE))</f>
        <v>CAJA</v>
      </c>
      <c r="D1325" s="56">
        <f>+IF(ISERROR(VLOOKUP($B1325,Insumos!$C:$G,2,FALSE)),"",VLOOKUP($B1325,Insumos!$C:$G,2,FALSE))</f>
        <v>180</v>
      </c>
      <c r="E1325" s="57">
        <f>+IF(ISERROR(VLOOKUP($B1325,Insumos!$C:$G,5,FALSE)),"",VLOOKUP($B1325,Insumos!$C:$G,5,FALSE))</f>
        <v>1</v>
      </c>
      <c r="F1325" s="55" t="str">
        <f>+IF(ISERROR(VLOOKUP($B1325,Insumos!$C:$G,4,FALSE)),"",VLOOKUP($B1325,Insumos!$C:$G,4,FALSE))</f>
        <v>CAJA</v>
      </c>
      <c r="G1325" s="141">
        <v>3.0</v>
      </c>
      <c r="H1325" s="56">
        <f t="shared" si="46"/>
        <v>540</v>
      </c>
    </row>
    <row r="1326">
      <c r="A1326" s="53">
        <v>17.0</v>
      </c>
      <c r="B1326" s="55" t="s">
        <v>305</v>
      </c>
      <c r="C1326" s="55" t="str">
        <f>+IF(ISERROR(VLOOKUP($B1326,Insumos!$C:$G,3,FALSE)),"",VLOOKUP($B1326,Insumos!$C:$G,3,FALSE))</f>
        <v>UNIDAD</v>
      </c>
      <c r="D1326" s="56">
        <f>+IF(ISERROR(VLOOKUP($B1326,Insumos!$C:$G,2,FALSE)),"",VLOOKUP($B1326,Insumos!$C:$G,2,FALSE))</f>
        <v>52</v>
      </c>
      <c r="E1326" s="57">
        <f>+IF(ISERROR(VLOOKUP($B1326,Insumos!$C:$G,5,FALSE)),"",VLOOKUP($B1326,Insumos!$C:$G,5,FALSE))</f>
        <v>1</v>
      </c>
      <c r="F1326" s="55" t="str">
        <f>+IF(ISERROR(VLOOKUP($B1326,Insumos!$C:$G,4,FALSE)),"",VLOOKUP($B1326,Insumos!$C:$G,4,FALSE))</f>
        <v>UNIDAD</v>
      </c>
      <c r="G1326" s="141">
        <v>3.0</v>
      </c>
      <c r="H1326" s="56">
        <f t="shared" si="46"/>
        <v>156</v>
      </c>
    </row>
    <row r="1327">
      <c r="A1327" s="53">
        <v>18.0</v>
      </c>
      <c r="B1327" s="55" t="s">
        <v>309</v>
      </c>
      <c r="C1327" s="55" t="str">
        <f>+IF(ISERROR(VLOOKUP($B1327,Insumos!$C:$G,3,FALSE)),"",VLOOKUP($B1327,Insumos!$C:$G,3,FALSE))</f>
        <v>UNIDAD</v>
      </c>
      <c r="D1327" s="56">
        <f>+IF(ISERROR(VLOOKUP($B1327,Insumos!$C:$G,2,FALSE)),"",VLOOKUP($B1327,Insumos!$C:$G,2,FALSE))</f>
        <v>23.53</v>
      </c>
      <c r="E1327" s="57">
        <f>+IF(ISERROR(VLOOKUP($B1327,Insumos!$C:$G,5,FALSE)),"",VLOOKUP($B1327,Insumos!$C:$G,5,FALSE))</f>
        <v>1</v>
      </c>
      <c r="F1327" s="55" t="str">
        <f>+IF(ISERROR(VLOOKUP($B1327,Insumos!$C:$G,4,FALSE)),"",VLOOKUP($B1327,Insumos!$C:$G,4,FALSE))</f>
        <v>UNIDAD</v>
      </c>
      <c r="G1327" s="141">
        <v>3.0</v>
      </c>
      <c r="H1327" s="56">
        <f t="shared" si="46"/>
        <v>70.59</v>
      </c>
    </row>
    <row r="1328">
      <c r="A1328" s="53">
        <v>19.0</v>
      </c>
      <c r="B1328" s="55" t="s">
        <v>310</v>
      </c>
      <c r="C1328" s="55" t="str">
        <f>+IF(ISERROR(VLOOKUP($B1328,Insumos!$C:$G,3,FALSE)),"",VLOOKUP($B1328,Insumos!$C:$G,3,FALSE))</f>
        <v>UNIDAD</v>
      </c>
      <c r="D1328" s="56">
        <f>+IF(ISERROR(VLOOKUP($B1328,Insumos!$C:$G,2,FALSE)),"",VLOOKUP($B1328,Insumos!$C:$G,2,FALSE))</f>
        <v>15.13</v>
      </c>
      <c r="E1328" s="57">
        <f>+IF(ISERROR(VLOOKUP($B1328,Insumos!$C:$G,5,FALSE)),"",VLOOKUP($B1328,Insumos!$C:$G,5,FALSE))</f>
        <v>1</v>
      </c>
      <c r="F1328" s="55" t="str">
        <f>+IF(ISERROR(VLOOKUP($B1328,Insumos!$C:$G,4,FALSE)),"",VLOOKUP($B1328,Insumos!$C:$G,4,FALSE))</f>
        <v>UNIDAD</v>
      </c>
      <c r="G1328" s="141">
        <v>3.0</v>
      </c>
      <c r="H1328" s="56">
        <f t="shared" si="46"/>
        <v>45.39</v>
      </c>
    </row>
    <row r="1329">
      <c r="A1329" s="53">
        <v>20.0</v>
      </c>
      <c r="B1329" s="55"/>
      <c r="C1329" s="55" t="str">
        <f>+IF(ISERROR(VLOOKUP($B1329,Insumos!$C:$G,3,FALSE)),"",VLOOKUP($B1329,Insumos!$C:$G,3,FALSE))</f>
        <v/>
      </c>
      <c r="D1329" s="56" t="str">
        <f>+IF(ISERROR(VLOOKUP($B1329,Insumos!$C:$G,2,FALSE)),"",VLOOKUP($B1329,Insumos!$C:$G,2,FALSE))</f>
        <v/>
      </c>
      <c r="E1329" s="57" t="str">
        <f>+IF(ISERROR(VLOOKUP($B1329,Insumos!$C:$G,5,FALSE)),"",VLOOKUP($B1329,Insumos!$C:$G,5,FALSE))</f>
        <v/>
      </c>
      <c r="F1329" s="55" t="str">
        <f>+IF(ISERROR(VLOOKUP($B1329,Insumos!$C:$G,4,FALSE)),"",VLOOKUP($B1329,Insumos!$C:$G,4,FALSE))</f>
        <v/>
      </c>
      <c r="G1329" s="141"/>
      <c r="H1329" s="56">
        <f t="shared" si="46"/>
        <v>0</v>
      </c>
    </row>
    <row r="1330">
      <c r="A1330" s="53">
        <v>21.0</v>
      </c>
      <c r="B1330" s="55"/>
      <c r="C1330" s="55" t="str">
        <f>+IF(ISERROR(VLOOKUP($B1330,Insumos!$C:$G,3,FALSE)),"",VLOOKUP($B1330,Insumos!$C:$G,3,FALSE))</f>
        <v/>
      </c>
      <c r="D1330" s="56" t="str">
        <f>+IF(ISERROR(VLOOKUP($B1330,Insumos!$C:$G,2,FALSE)),"",VLOOKUP($B1330,Insumos!$C:$G,2,FALSE))</f>
        <v/>
      </c>
      <c r="E1330" s="57" t="str">
        <f>+IF(ISERROR(VLOOKUP($B1330,Insumos!$C:$G,5,FALSE)),"",VLOOKUP($B1330,Insumos!$C:$G,5,FALSE))</f>
        <v/>
      </c>
      <c r="F1330" s="55" t="str">
        <f>+IF(ISERROR(VLOOKUP($B1330,Insumos!$C:$G,4,FALSE)),"",VLOOKUP($B1330,Insumos!$C:$G,4,FALSE))</f>
        <v/>
      </c>
      <c r="G1330" s="141"/>
      <c r="H1330" s="56">
        <f t="shared" si="46"/>
        <v>0</v>
      </c>
    </row>
    <row r="1331">
      <c r="A1331" s="53">
        <v>22.0</v>
      </c>
      <c r="B1331" s="55"/>
      <c r="C1331" s="55" t="str">
        <f>+IF(ISERROR(VLOOKUP($B1331,Insumos!$C:$G,3,FALSE)),"",VLOOKUP($B1331,Insumos!$C:$G,3,FALSE))</f>
        <v/>
      </c>
      <c r="D1331" s="56" t="str">
        <f>+IF(ISERROR(VLOOKUP($B1331,Insumos!$C:$G,2,FALSE)),"",VLOOKUP($B1331,Insumos!$C:$G,2,FALSE))</f>
        <v/>
      </c>
      <c r="E1331" s="57" t="str">
        <f>+IF(ISERROR(VLOOKUP($B1331,Insumos!$C:$G,5,FALSE)),"",VLOOKUP($B1331,Insumos!$C:$G,5,FALSE))</f>
        <v/>
      </c>
      <c r="F1331" s="55" t="str">
        <f>+IF(ISERROR(VLOOKUP($B1331,Insumos!$C:$G,4,FALSE)),"",VLOOKUP($B1331,Insumos!$C:$G,4,FALSE))</f>
        <v/>
      </c>
      <c r="G1331" s="141"/>
      <c r="H1331" s="56">
        <f t="shared" si="46"/>
        <v>0</v>
      </c>
    </row>
    <row r="1332">
      <c r="A1332" s="42"/>
      <c r="B1332" s="140"/>
      <c r="C1332" s="41"/>
      <c r="D1332" s="44"/>
      <c r="E1332" s="45"/>
      <c r="F1332" s="41"/>
      <c r="G1332" s="67" t="s">
        <v>566</v>
      </c>
      <c r="H1332" s="68">
        <f>+SUM(H1310:H1331)</f>
        <v>12710.57</v>
      </c>
    </row>
    <row r="1333">
      <c r="A1333" s="42"/>
      <c r="B1333" s="140"/>
      <c r="C1333" s="41"/>
      <c r="D1333" s="44"/>
      <c r="E1333" s="45"/>
      <c r="F1333" s="41"/>
      <c r="G1333" s="67" t="s">
        <v>569</v>
      </c>
      <c r="H1333" s="142">
        <f>+H1332/10</f>
        <v>1271.057</v>
      </c>
    </row>
    <row r="1334">
      <c r="A1334" s="42"/>
      <c r="B1334" s="140"/>
      <c r="C1334" s="41"/>
      <c r="D1334" s="44"/>
      <c r="E1334" s="45"/>
      <c r="F1334" s="41"/>
      <c r="G1334" s="67" t="s">
        <v>570</v>
      </c>
      <c r="H1334" s="143">
        <f>(H1332+H1333)*1.19</f>
        <v>16638.13613</v>
      </c>
    </row>
    <row r="1335">
      <c r="A1335" s="42"/>
      <c r="B1335" s="140"/>
      <c r="C1335" s="41"/>
      <c r="D1335" s="44"/>
      <c r="E1335" s="45"/>
      <c r="F1335" s="41"/>
      <c r="G1335" s="67" t="s">
        <v>571</v>
      </c>
      <c r="H1335" s="144">
        <f>+H1334/H1336</f>
        <v>0.2889066874</v>
      </c>
    </row>
    <row r="1336">
      <c r="A1336" s="42"/>
      <c r="B1336" s="140"/>
      <c r="C1336" s="41"/>
      <c r="D1336" s="44"/>
      <c r="E1336" s="45"/>
      <c r="F1336" s="41"/>
      <c r="G1336" s="67" t="s">
        <v>572</v>
      </c>
      <c r="H1336" s="145">
        <v>57590.0</v>
      </c>
      <c r="I1336" s="232">
        <v>49990.0</v>
      </c>
    </row>
    <row r="1340">
      <c r="A1340" s="138" t="s">
        <v>562</v>
      </c>
      <c r="B1340" s="148" t="s">
        <v>19</v>
      </c>
      <c r="C1340" s="34"/>
      <c r="D1340" s="35"/>
      <c r="E1340" s="36"/>
      <c r="F1340" s="37"/>
      <c r="G1340" s="38"/>
      <c r="H1340" s="35"/>
    </row>
    <row r="1341">
      <c r="A1341" s="42"/>
      <c r="B1341" s="140"/>
      <c r="C1341" s="42"/>
      <c r="D1341" s="44"/>
      <c r="E1341" s="45"/>
      <c r="F1341" s="42"/>
      <c r="G1341" s="46"/>
      <c r="H1341" s="44"/>
    </row>
    <row r="1342">
      <c r="A1342" s="48" t="s">
        <v>476</v>
      </c>
      <c r="B1342" s="48" t="s">
        <v>477</v>
      </c>
      <c r="C1342" s="48" t="s">
        <v>478</v>
      </c>
      <c r="D1342" s="49" t="s">
        <v>564</v>
      </c>
      <c r="E1342" s="50" t="s">
        <v>10</v>
      </c>
      <c r="F1342" s="48" t="s">
        <v>480</v>
      </c>
      <c r="G1342" s="51" t="s">
        <v>481</v>
      </c>
      <c r="H1342" s="49" t="s">
        <v>565</v>
      </c>
    </row>
    <row r="1343">
      <c r="A1343" s="53">
        <v>1.0</v>
      </c>
      <c r="B1343" s="55" t="s">
        <v>19</v>
      </c>
      <c r="C1343" s="55" t="str">
        <f>+IF(ISERROR(VLOOKUP($B1343,Insumos!$C:$G,3,FALSE)),"",VLOOKUP($B1343,Insumos!$C:$G,3,FALSE))</f>
        <v>UNIDAD</v>
      </c>
      <c r="D1343" s="56">
        <f>+IF(ISERROR(VLOOKUP($B1343,Insumos!$C:$G,2,FALSE)),"",VLOOKUP($B1343,Insumos!$C:$G,2,FALSE))</f>
        <v>14750</v>
      </c>
      <c r="E1343" s="57">
        <f>+IF(ISERROR(VLOOKUP($B1343,Insumos!$C:$G,5,FALSE)),"",VLOOKUP($B1343,Insumos!$C:$G,5,FALSE))</f>
        <v>50</v>
      </c>
      <c r="F1343" s="55" t="str">
        <f>+IF(ISERROR(VLOOKUP($B1343,Insumos!$C:$G,4,FALSE)),"",VLOOKUP($B1343,Insumos!$C:$G,4,FALSE))</f>
        <v>UNIDAD</v>
      </c>
      <c r="G1343" s="141">
        <v>5.0</v>
      </c>
      <c r="H1343" s="56">
        <f t="shared" ref="H1343:H1352" si="47">IF(ISERROR(ROUND(+D1343/E1343*G1343,2)),0,ROUND(+D1343/E1343*G1343,2))</f>
        <v>1475</v>
      </c>
    </row>
    <row r="1344">
      <c r="A1344" s="53">
        <v>2.0</v>
      </c>
      <c r="B1344" s="55" t="s">
        <v>109</v>
      </c>
      <c r="C1344" s="55" t="str">
        <f>+IF(ISERROR(VLOOKUP($B1344,Insumos!$C:$G,3,FALSE)),"",VLOOKUP($B1344,Insumos!$C:$G,3,FALSE))</f>
        <v>MILILITROS</v>
      </c>
      <c r="D1344" s="56">
        <f>+IF(ISERROR(VLOOKUP($B1344,Insumos!$C:$G,2,FALSE)),"",VLOOKUP($B1344,Insumos!$C:$G,2,FALSE))</f>
        <v>3193.28</v>
      </c>
      <c r="E1344" s="57">
        <f>+IF(ISERROR(VLOOKUP($B1344,Insumos!$C:$G,5,FALSE)),"",VLOOKUP($B1344,Insumos!$C:$G,5,FALSE))</f>
        <v>700</v>
      </c>
      <c r="F1344" s="55" t="str">
        <f>+IF(ISERROR(VLOOKUP($B1344,Insumos!$C:$G,4,FALSE)),"",VLOOKUP($B1344,Insumos!$C:$G,4,FALSE))</f>
        <v>MILILITROS</v>
      </c>
      <c r="G1344" s="141">
        <v>30.0</v>
      </c>
      <c r="H1344" s="56">
        <f t="shared" si="47"/>
        <v>136.85</v>
      </c>
    </row>
    <row r="1345">
      <c r="A1345" s="53">
        <v>3.0</v>
      </c>
      <c r="B1345" s="55" t="s">
        <v>297</v>
      </c>
      <c r="C1345" s="55" t="str">
        <f>+IF(ISERROR(VLOOKUP($B1345,Insumos!$C:$G,3,FALSE)),"",VLOOKUP($B1345,Insumos!$C:$G,3,FALSE))</f>
        <v>CAJA</v>
      </c>
      <c r="D1345" s="56">
        <f>+IF(ISERROR(VLOOKUP($B1345,Insumos!$C:$G,2,FALSE)),"",VLOOKUP($B1345,Insumos!$C:$G,2,FALSE))</f>
        <v>110</v>
      </c>
      <c r="E1345" s="57">
        <f>+IF(ISERROR(VLOOKUP($B1345,Insumos!$C:$G,5,FALSE)),"",VLOOKUP($B1345,Insumos!$C:$G,5,FALSE))</f>
        <v>1</v>
      </c>
      <c r="F1345" s="55" t="str">
        <f>+IF(ISERROR(VLOOKUP($B1345,Insumos!$C:$G,4,FALSE)),"",VLOOKUP($B1345,Insumos!$C:$G,4,FALSE))</f>
        <v>CAJA</v>
      </c>
      <c r="G1345" s="141">
        <v>1.0</v>
      </c>
      <c r="H1345" s="56">
        <f t="shared" si="47"/>
        <v>110</v>
      </c>
    </row>
    <row r="1346">
      <c r="A1346" s="53">
        <v>4.0</v>
      </c>
      <c r="B1346" s="55" t="s">
        <v>315</v>
      </c>
      <c r="C1346" s="55" t="str">
        <f>+IF(ISERROR(VLOOKUP($B1346,Insumos!$C:$G,3,FALSE)),"",VLOOKUP($B1346,Insumos!$C:$G,3,FALSE))</f>
        <v>UNIDAD</v>
      </c>
      <c r="D1346" s="56">
        <f>+IF(ISERROR(VLOOKUP($B1346,Insumos!$C:$G,2,FALSE)),"",VLOOKUP($B1346,Insumos!$C:$G,2,FALSE))</f>
        <v>170</v>
      </c>
      <c r="E1346" s="57">
        <f>+IF(ISERROR(VLOOKUP($B1346,Insumos!$C:$G,5,FALSE)),"",VLOOKUP($B1346,Insumos!$C:$G,5,FALSE))</f>
        <v>1</v>
      </c>
      <c r="F1346" s="55" t="str">
        <f>+IF(ISERROR(VLOOKUP($B1346,Insumos!$C:$G,4,FALSE)),"",VLOOKUP($B1346,Insumos!$C:$G,4,FALSE))</f>
        <v>UNIDAD</v>
      </c>
      <c r="G1346" s="141">
        <v>1.0</v>
      </c>
      <c r="H1346" s="56">
        <f t="shared" si="47"/>
        <v>170</v>
      </c>
    </row>
    <row r="1347">
      <c r="A1347" s="53">
        <v>6.0</v>
      </c>
      <c r="B1347" s="55"/>
      <c r="C1347" s="55" t="str">
        <f>+IF(ISERROR(VLOOKUP($B1347,Insumos!$C:$G,3,FALSE)),"",VLOOKUP($B1347,Insumos!$C:$G,3,FALSE))</f>
        <v/>
      </c>
      <c r="D1347" s="56" t="str">
        <f>+IF(ISERROR(VLOOKUP($B1347,Insumos!$C:$G,2,FALSE)),"",VLOOKUP($B1347,Insumos!$C:$G,2,FALSE))</f>
        <v/>
      </c>
      <c r="E1347" s="57" t="str">
        <f>+IF(ISERROR(VLOOKUP($B1347,Insumos!$C:$G,5,FALSE)),"",VLOOKUP($B1347,Insumos!$C:$G,5,FALSE))</f>
        <v/>
      </c>
      <c r="F1347" s="55" t="str">
        <f>+IF(ISERROR(VLOOKUP($B1347,Insumos!$C:$G,4,FALSE)),"",VLOOKUP($B1347,Insumos!$C:$G,4,FALSE))</f>
        <v/>
      </c>
      <c r="G1347" s="146"/>
      <c r="H1347" s="56">
        <f t="shared" si="47"/>
        <v>0</v>
      </c>
    </row>
    <row r="1348">
      <c r="A1348" s="53">
        <v>7.0</v>
      </c>
      <c r="B1348" s="55"/>
      <c r="C1348" s="55" t="str">
        <f>+IF(ISERROR(VLOOKUP($B1348,Insumos!$C:$G,3,FALSE)),"",VLOOKUP($B1348,Insumos!$C:$G,3,FALSE))</f>
        <v/>
      </c>
      <c r="D1348" s="56" t="str">
        <f>+IF(ISERROR(VLOOKUP($B1348,Insumos!$C:$G,2,FALSE)),"",VLOOKUP($B1348,Insumos!$C:$G,2,FALSE))</f>
        <v/>
      </c>
      <c r="E1348" s="57" t="str">
        <f>+IF(ISERROR(VLOOKUP($B1348,Insumos!$C:$G,5,FALSE)),"",VLOOKUP($B1348,Insumos!$C:$G,5,FALSE))</f>
        <v/>
      </c>
      <c r="F1348" s="55" t="str">
        <f>+IF(ISERROR(VLOOKUP($B1348,Insumos!$C:$G,4,FALSE)),"",VLOOKUP($B1348,Insumos!$C:$G,4,FALSE))</f>
        <v/>
      </c>
      <c r="G1348" s="146"/>
      <c r="H1348" s="56">
        <f t="shared" si="47"/>
        <v>0</v>
      </c>
    </row>
    <row r="1349">
      <c r="A1349" s="53">
        <v>8.0</v>
      </c>
      <c r="B1349" s="55"/>
      <c r="C1349" s="55" t="str">
        <f>+IF(ISERROR(VLOOKUP($B1349,Insumos!$C:$G,3,FALSE)),"",VLOOKUP($B1349,Insumos!$C:$G,3,FALSE))</f>
        <v/>
      </c>
      <c r="D1349" s="56" t="str">
        <f>+IF(ISERROR(VLOOKUP($B1349,Insumos!$C:$G,2,FALSE)),"",VLOOKUP($B1349,Insumos!$C:$G,2,FALSE))</f>
        <v/>
      </c>
      <c r="E1349" s="57" t="str">
        <f>+IF(ISERROR(VLOOKUP($B1349,Insumos!$C:$G,5,FALSE)),"",VLOOKUP($B1349,Insumos!$C:$G,5,FALSE))</f>
        <v/>
      </c>
      <c r="F1349" s="55" t="str">
        <f>+IF(ISERROR(VLOOKUP($B1349,Insumos!$C:$G,4,FALSE)),"",VLOOKUP($B1349,Insumos!$C:$G,4,FALSE))</f>
        <v/>
      </c>
      <c r="G1349" s="146"/>
      <c r="H1349" s="56">
        <f t="shared" si="47"/>
        <v>0</v>
      </c>
    </row>
    <row r="1350">
      <c r="A1350" s="53">
        <v>9.0</v>
      </c>
      <c r="B1350" s="55"/>
      <c r="C1350" s="55" t="str">
        <f>+IF(ISERROR(VLOOKUP($B1350,Insumos!$C:$G,3,FALSE)),"",VLOOKUP($B1350,Insumos!$C:$G,3,FALSE))</f>
        <v/>
      </c>
      <c r="D1350" s="56" t="str">
        <f>+IF(ISERROR(VLOOKUP($B1350,Insumos!$C:$G,2,FALSE)),"",VLOOKUP($B1350,Insumos!$C:$G,2,FALSE))</f>
        <v/>
      </c>
      <c r="E1350" s="57" t="str">
        <f>+IF(ISERROR(VLOOKUP($B1350,Insumos!$C:$G,5,FALSE)),"",VLOOKUP($B1350,Insumos!$C:$G,5,FALSE))</f>
        <v/>
      </c>
      <c r="F1350" s="55" t="str">
        <f>+IF(ISERROR(VLOOKUP($B1350,Insumos!$C:$G,4,FALSE)),"",VLOOKUP($B1350,Insumos!$C:$G,4,FALSE))</f>
        <v/>
      </c>
      <c r="G1350" s="146"/>
      <c r="H1350" s="56">
        <f t="shared" si="47"/>
        <v>0</v>
      </c>
    </row>
    <row r="1351">
      <c r="A1351" s="53">
        <v>10.0</v>
      </c>
      <c r="B1351" s="55"/>
      <c r="C1351" s="55" t="str">
        <f>+IF(ISERROR(VLOOKUP($B1351,Insumos!$C:$G,3,FALSE)),"",VLOOKUP($B1351,Insumos!$C:$G,3,FALSE))</f>
        <v/>
      </c>
      <c r="D1351" s="56" t="str">
        <f>+IF(ISERROR(VLOOKUP($B1351,Insumos!$C:$G,2,FALSE)),"",VLOOKUP($B1351,Insumos!$C:$G,2,FALSE))</f>
        <v/>
      </c>
      <c r="E1351" s="57" t="str">
        <f>+IF(ISERROR(VLOOKUP($B1351,Insumos!$C:$G,5,FALSE)),"",VLOOKUP($B1351,Insumos!$C:$G,5,FALSE))</f>
        <v/>
      </c>
      <c r="F1351" s="55" t="str">
        <f>+IF(ISERROR(VLOOKUP($B1351,Insumos!$C:$G,4,FALSE)),"",VLOOKUP($B1351,Insumos!$C:$G,4,FALSE))</f>
        <v/>
      </c>
      <c r="G1351" s="146"/>
      <c r="H1351" s="56">
        <f t="shared" si="47"/>
        <v>0</v>
      </c>
    </row>
    <row r="1352">
      <c r="A1352" s="53">
        <v>11.0</v>
      </c>
      <c r="B1352" s="55"/>
      <c r="C1352" s="55" t="str">
        <f>+IF(ISERROR(VLOOKUP($B1352,Insumos!$C:$G,3,FALSE)),"",VLOOKUP($B1352,Insumos!$C:$G,3,FALSE))</f>
        <v/>
      </c>
      <c r="D1352" s="56" t="str">
        <f>+IF(ISERROR(VLOOKUP($B1352,Insumos!$C:$G,2,FALSE)),"",VLOOKUP($B1352,Insumos!$C:$G,2,FALSE))</f>
        <v/>
      </c>
      <c r="E1352" s="57" t="str">
        <f>+IF(ISERROR(VLOOKUP($B1352,Insumos!$C:$G,5,FALSE)),"",VLOOKUP($B1352,Insumos!$C:$G,5,FALSE))</f>
        <v/>
      </c>
      <c r="F1352" s="55" t="str">
        <f>+IF(ISERROR(VLOOKUP($B1352,Insumos!$C:$G,4,FALSE)),"",VLOOKUP($B1352,Insumos!$C:$G,4,FALSE))</f>
        <v/>
      </c>
      <c r="G1352" s="147"/>
      <c r="H1352" s="56">
        <f t="shared" si="47"/>
        <v>0</v>
      </c>
    </row>
    <row r="1353">
      <c r="A1353" s="42"/>
      <c r="B1353" s="140"/>
      <c r="C1353" s="41"/>
      <c r="D1353" s="44"/>
      <c r="E1353" s="45"/>
      <c r="F1353" s="41"/>
      <c r="G1353" s="67" t="s">
        <v>566</v>
      </c>
      <c r="H1353" s="68">
        <f>+SUM(H1343:H1352)</f>
        <v>1891.85</v>
      </c>
    </row>
    <row r="1354">
      <c r="A1354" s="42"/>
      <c r="B1354" s="140"/>
      <c r="C1354" s="41"/>
      <c r="D1354" s="44"/>
      <c r="E1354" s="45"/>
      <c r="F1354" s="41"/>
      <c r="G1354" s="67" t="s">
        <v>569</v>
      </c>
      <c r="H1354" s="142">
        <f>+H1353/10</f>
        <v>189.185</v>
      </c>
    </row>
    <row r="1355">
      <c r="A1355" s="42"/>
      <c r="B1355" s="140"/>
      <c r="C1355" s="41"/>
      <c r="D1355" s="44"/>
      <c r="E1355" s="45"/>
      <c r="F1355" s="41"/>
      <c r="G1355" s="67" t="s">
        <v>570</v>
      </c>
      <c r="H1355" s="143">
        <f>(H1353+H1354)*1.19</f>
        <v>2476.43165</v>
      </c>
    </row>
    <row r="1356">
      <c r="A1356" s="42"/>
      <c r="B1356" s="140"/>
      <c r="C1356" s="41"/>
      <c r="D1356" s="44"/>
      <c r="E1356" s="45"/>
      <c r="F1356" s="41"/>
      <c r="G1356" s="67" t="s">
        <v>571</v>
      </c>
      <c r="H1356" s="144">
        <f>+H1355/H1357</f>
        <v>0.2817328385</v>
      </c>
    </row>
    <row r="1357">
      <c r="A1357" s="42"/>
      <c r="B1357" s="140"/>
      <c r="C1357" s="41"/>
      <c r="D1357" s="44"/>
      <c r="E1357" s="45"/>
      <c r="F1357" s="41"/>
      <c r="G1357" s="67" t="s">
        <v>572</v>
      </c>
      <c r="H1357" s="145">
        <v>8790.0</v>
      </c>
      <c r="I1357" s="232">
        <v>7990.0</v>
      </c>
    </row>
    <row r="1360">
      <c r="A1360" s="138" t="s">
        <v>562</v>
      </c>
      <c r="B1360" s="139" t="s">
        <v>23</v>
      </c>
      <c r="C1360" s="34" t="s">
        <v>484</v>
      </c>
      <c r="D1360" s="35"/>
      <c r="E1360" s="36"/>
      <c r="F1360" s="37"/>
      <c r="G1360" s="38"/>
      <c r="H1360" s="35"/>
    </row>
    <row r="1361">
      <c r="A1361" s="42"/>
      <c r="B1361" s="140"/>
      <c r="C1361" s="42"/>
      <c r="D1361" s="44"/>
      <c r="E1361" s="45"/>
      <c r="F1361" s="42"/>
      <c r="G1361" s="46"/>
      <c r="H1361" s="44"/>
    </row>
    <row r="1362">
      <c r="A1362" s="48" t="s">
        <v>476</v>
      </c>
      <c r="B1362" s="48" t="s">
        <v>477</v>
      </c>
      <c r="C1362" s="48" t="s">
        <v>478</v>
      </c>
      <c r="D1362" s="49" t="s">
        <v>564</v>
      </c>
      <c r="E1362" s="50" t="s">
        <v>10</v>
      </c>
      <c r="F1362" s="48" t="s">
        <v>480</v>
      </c>
      <c r="G1362" s="51" t="s">
        <v>481</v>
      </c>
      <c r="H1362" s="49" t="s">
        <v>565</v>
      </c>
    </row>
    <row r="1363">
      <c r="A1363" s="53">
        <v>1.0</v>
      </c>
      <c r="B1363" s="55" t="s">
        <v>23</v>
      </c>
      <c r="C1363" s="55" t="str">
        <f>+IF(ISERROR(VLOOKUP($B1363,Insumos!$C:$G,3,FALSE)),"",VLOOKUP($B1363,Insumos!$C:$G,3,FALSE))</f>
        <v>UNIDAD</v>
      </c>
      <c r="D1363" s="56">
        <f>+IF(ISERROR(VLOOKUP($B1363,Insumos!$C:$G,2,FALSE)),"",VLOOKUP($B1363,Insumos!$C:$G,2,FALSE))</f>
        <v>13750</v>
      </c>
      <c r="E1363" s="57">
        <f>+IF(ISERROR(VLOOKUP($B1363,Insumos!$C:$G,5,FALSE)),"",VLOOKUP($B1363,Insumos!$C:$G,5,FALSE))</f>
        <v>50</v>
      </c>
      <c r="F1363" s="55" t="str">
        <f>+IF(ISERROR(VLOOKUP($B1363,Insumos!$C:$G,4,FALSE)),"",VLOOKUP($B1363,Insumos!$C:$G,4,FALSE))</f>
        <v>UNIDAD</v>
      </c>
      <c r="G1363" s="56">
        <v>5.0</v>
      </c>
      <c r="H1363" s="56">
        <f t="shared" ref="H1363:H1373" si="48">IF(ISERROR(ROUND(+D1363/E1363*G1363,2)),0,ROUND(+D1363/E1363*G1363,2))</f>
        <v>1375</v>
      </c>
    </row>
    <row r="1364">
      <c r="A1364" s="53">
        <v>2.0</v>
      </c>
      <c r="B1364" s="55" t="s">
        <v>109</v>
      </c>
      <c r="C1364" s="55" t="str">
        <f>+IF(ISERROR(VLOOKUP($B1364,Insumos!$C:$G,3,FALSE)),"",VLOOKUP($B1364,Insumos!$C:$G,3,FALSE))</f>
        <v>MILILITROS</v>
      </c>
      <c r="D1364" s="56">
        <f>+IF(ISERROR(VLOOKUP($B1364,Insumos!$C:$G,2,FALSE)),"",VLOOKUP($B1364,Insumos!$C:$G,2,FALSE))</f>
        <v>3193.28</v>
      </c>
      <c r="E1364" s="57">
        <f>+IF(ISERROR(VLOOKUP($B1364,Insumos!$C:$G,5,FALSE)),"",VLOOKUP($B1364,Insumos!$C:$G,5,FALSE))</f>
        <v>700</v>
      </c>
      <c r="F1364" s="55" t="str">
        <f>+IF(ISERROR(VLOOKUP($B1364,Insumos!$C:$G,4,FALSE)),"",VLOOKUP($B1364,Insumos!$C:$G,4,FALSE))</f>
        <v>MILILITROS</v>
      </c>
      <c r="G1364" s="56">
        <v>30.0</v>
      </c>
      <c r="H1364" s="56">
        <f t="shared" si="48"/>
        <v>136.85</v>
      </c>
    </row>
    <row r="1365">
      <c r="A1365" s="53">
        <v>3.0</v>
      </c>
      <c r="B1365" s="55" t="s">
        <v>294</v>
      </c>
      <c r="C1365" s="55" t="str">
        <f>+IF(ISERROR(VLOOKUP($B1365,Insumos!$C:$G,3,FALSE)),"",VLOOKUP($B1365,Insumos!$C:$G,3,FALSE))</f>
        <v>CAJA</v>
      </c>
      <c r="D1365" s="56">
        <f>+IF(ISERROR(VLOOKUP($B1365,Insumos!$C:$G,2,FALSE)),"",VLOOKUP($B1365,Insumos!$C:$G,2,FALSE))</f>
        <v>180</v>
      </c>
      <c r="E1365" s="57">
        <f>+IF(ISERROR(VLOOKUP($B1365,Insumos!$C:$G,5,FALSE)),"",VLOOKUP($B1365,Insumos!$C:$G,5,FALSE))</f>
        <v>1</v>
      </c>
      <c r="F1365" s="55" t="str">
        <f>+IF(ISERROR(VLOOKUP($B1365,Insumos!$C:$G,4,FALSE)),"",VLOOKUP($B1365,Insumos!$C:$G,4,FALSE))</f>
        <v>CAJA</v>
      </c>
      <c r="G1365" s="56">
        <v>1.0</v>
      </c>
      <c r="H1365" s="56">
        <f t="shared" si="48"/>
        <v>180</v>
      </c>
    </row>
    <row r="1366">
      <c r="A1366" s="53">
        <v>4.0</v>
      </c>
      <c r="B1366" s="55" t="s">
        <v>315</v>
      </c>
      <c r="C1366" s="55" t="str">
        <f>+IF(ISERROR(VLOOKUP($B1366,Insumos!$C:$G,3,FALSE)),"",VLOOKUP($B1366,Insumos!$C:$G,3,FALSE))</f>
        <v>UNIDAD</v>
      </c>
      <c r="D1366" s="56">
        <f>+IF(ISERROR(VLOOKUP($B1366,Insumos!$C:$G,2,FALSE)),"",VLOOKUP($B1366,Insumos!$C:$G,2,FALSE))</f>
        <v>170</v>
      </c>
      <c r="E1366" s="57">
        <f>+IF(ISERROR(VLOOKUP($B1366,Insumos!$C:$G,5,FALSE)),"",VLOOKUP($B1366,Insumos!$C:$G,5,FALSE))</f>
        <v>1</v>
      </c>
      <c r="F1366" s="55" t="str">
        <f>+IF(ISERROR(VLOOKUP($B1366,Insumos!$C:$G,4,FALSE)),"",VLOOKUP($B1366,Insumos!$C:$G,4,FALSE))</f>
        <v>UNIDAD</v>
      </c>
      <c r="G1366" s="56">
        <v>1.0</v>
      </c>
      <c r="H1366" s="56">
        <f t="shared" si="48"/>
        <v>170</v>
      </c>
    </row>
    <row r="1367">
      <c r="A1367" s="53">
        <v>5.0</v>
      </c>
      <c r="B1367" s="55"/>
      <c r="C1367" s="55" t="str">
        <f>+IF(ISERROR(VLOOKUP($B1367,Insumos!$C:$G,3,FALSE)),"",VLOOKUP($B1367,Insumos!$C:$G,3,FALSE))</f>
        <v/>
      </c>
      <c r="D1367" s="56" t="str">
        <f>+IF(ISERROR(VLOOKUP($B1367,Insumos!$C:$G,2,FALSE)),"",VLOOKUP($B1367,Insumos!$C:$G,2,FALSE))</f>
        <v/>
      </c>
      <c r="E1367" s="57" t="str">
        <f>+IF(ISERROR(VLOOKUP($B1367,Insumos!$C:$G,5,FALSE)),"",VLOOKUP($B1367,Insumos!$C:$G,5,FALSE))</f>
        <v/>
      </c>
      <c r="F1367" s="55" t="str">
        <f>+IF(ISERROR(VLOOKUP($B1367,Insumos!$C:$G,4,FALSE)),"",VLOOKUP($B1367,Insumos!$C:$G,4,FALSE))</f>
        <v/>
      </c>
      <c r="G1367" s="147"/>
      <c r="H1367" s="56">
        <f t="shared" si="48"/>
        <v>0</v>
      </c>
    </row>
    <row r="1368">
      <c r="A1368" s="53">
        <v>6.0</v>
      </c>
      <c r="B1368" s="55"/>
      <c r="C1368" s="55" t="str">
        <f>+IF(ISERROR(VLOOKUP($B1368,Insumos!$C:$G,3,FALSE)),"",VLOOKUP($B1368,Insumos!$C:$G,3,FALSE))</f>
        <v/>
      </c>
      <c r="D1368" s="56" t="str">
        <f>+IF(ISERROR(VLOOKUP($B1368,Insumos!$C:$G,2,FALSE)),"",VLOOKUP($B1368,Insumos!$C:$G,2,FALSE))</f>
        <v/>
      </c>
      <c r="E1368" s="57" t="str">
        <f>+IF(ISERROR(VLOOKUP($B1368,Insumos!$C:$G,5,FALSE)),"",VLOOKUP($B1368,Insumos!$C:$G,5,FALSE))</f>
        <v/>
      </c>
      <c r="F1368" s="55" t="str">
        <f>+IF(ISERROR(VLOOKUP($B1368,Insumos!$C:$G,4,FALSE)),"",VLOOKUP($B1368,Insumos!$C:$G,4,FALSE))</f>
        <v/>
      </c>
      <c r="G1368" s="147"/>
      <c r="H1368" s="56">
        <f t="shared" si="48"/>
        <v>0</v>
      </c>
    </row>
    <row r="1369">
      <c r="A1369" s="53">
        <v>7.0</v>
      </c>
      <c r="B1369" s="55"/>
      <c r="C1369" s="55" t="str">
        <f>+IF(ISERROR(VLOOKUP($B1369,Insumos!$C:$G,3,FALSE)),"",VLOOKUP($B1369,Insumos!$C:$G,3,FALSE))</f>
        <v/>
      </c>
      <c r="D1369" s="56" t="str">
        <f>+IF(ISERROR(VLOOKUP($B1369,Insumos!$C:$G,2,FALSE)),"",VLOOKUP($B1369,Insumos!$C:$G,2,FALSE))</f>
        <v/>
      </c>
      <c r="E1369" s="57" t="str">
        <f>+IF(ISERROR(VLOOKUP($B1369,Insumos!$C:$G,5,FALSE)),"",VLOOKUP($B1369,Insumos!$C:$G,5,FALSE))</f>
        <v/>
      </c>
      <c r="F1369" s="55" t="str">
        <f>+IF(ISERROR(VLOOKUP($B1369,Insumos!$C:$G,4,FALSE)),"",VLOOKUP($B1369,Insumos!$C:$G,4,FALSE))</f>
        <v/>
      </c>
      <c r="G1369" s="147"/>
      <c r="H1369" s="56">
        <f t="shared" si="48"/>
        <v>0</v>
      </c>
    </row>
    <row r="1370">
      <c r="A1370" s="53">
        <v>8.0</v>
      </c>
      <c r="B1370" s="55"/>
      <c r="C1370" s="55" t="str">
        <f>+IF(ISERROR(VLOOKUP($B1370,Insumos!$C:$G,3,FALSE)),"",VLOOKUP($B1370,Insumos!$C:$G,3,FALSE))</f>
        <v/>
      </c>
      <c r="D1370" s="56" t="str">
        <f>+IF(ISERROR(VLOOKUP($B1370,Insumos!$C:$G,2,FALSE)),"",VLOOKUP($B1370,Insumos!$C:$G,2,FALSE))</f>
        <v/>
      </c>
      <c r="E1370" s="57" t="str">
        <f>+IF(ISERROR(VLOOKUP($B1370,Insumos!$C:$G,5,FALSE)),"",VLOOKUP($B1370,Insumos!$C:$G,5,FALSE))</f>
        <v/>
      </c>
      <c r="F1370" s="55" t="str">
        <f>+IF(ISERROR(VLOOKUP($B1370,Insumos!$C:$G,4,FALSE)),"",VLOOKUP($B1370,Insumos!$C:$G,4,FALSE))</f>
        <v/>
      </c>
      <c r="G1370" s="147"/>
      <c r="H1370" s="56">
        <f t="shared" si="48"/>
        <v>0</v>
      </c>
    </row>
    <row r="1371">
      <c r="A1371" s="53">
        <v>9.0</v>
      </c>
      <c r="B1371" s="55"/>
      <c r="C1371" s="55" t="str">
        <f>+IF(ISERROR(VLOOKUP($B1371,Insumos!$C:$G,3,FALSE)),"",VLOOKUP($B1371,Insumos!$C:$G,3,FALSE))</f>
        <v/>
      </c>
      <c r="D1371" s="56" t="str">
        <f>+IF(ISERROR(VLOOKUP($B1371,Insumos!$C:$G,2,FALSE)),"",VLOOKUP($B1371,Insumos!$C:$G,2,FALSE))</f>
        <v/>
      </c>
      <c r="E1371" s="57" t="str">
        <f>+IF(ISERROR(VLOOKUP($B1371,Insumos!$C:$G,5,FALSE)),"",VLOOKUP($B1371,Insumos!$C:$G,5,FALSE))</f>
        <v/>
      </c>
      <c r="F1371" s="55" t="str">
        <f>+IF(ISERROR(VLOOKUP($B1371,Insumos!$C:$G,4,FALSE)),"",VLOOKUP($B1371,Insumos!$C:$G,4,FALSE))</f>
        <v/>
      </c>
      <c r="G1371" s="147"/>
      <c r="H1371" s="56">
        <f t="shared" si="48"/>
        <v>0</v>
      </c>
    </row>
    <row r="1372">
      <c r="A1372" s="53">
        <v>10.0</v>
      </c>
      <c r="B1372" s="55"/>
      <c r="C1372" s="55" t="str">
        <f>+IF(ISERROR(VLOOKUP($B1372,Insumos!$C:$G,3,FALSE)),"",VLOOKUP($B1372,Insumos!$C:$G,3,FALSE))</f>
        <v/>
      </c>
      <c r="D1372" s="56" t="str">
        <f>+IF(ISERROR(VLOOKUP($B1372,Insumos!$C:$G,2,FALSE)),"",VLOOKUP($B1372,Insumos!$C:$G,2,FALSE))</f>
        <v/>
      </c>
      <c r="E1372" s="57" t="str">
        <f>+IF(ISERROR(VLOOKUP($B1372,Insumos!$C:$G,5,FALSE)),"",VLOOKUP($B1372,Insumos!$C:$G,5,FALSE))</f>
        <v/>
      </c>
      <c r="F1372" s="55" t="str">
        <f>+IF(ISERROR(VLOOKUP($B1372,Insumos!$C:$G,4,FALSE)),"",VLOOKUP($B1372,Insumos!$C:$G,4,FALSE))</f>
        <v/>
      </c>
      <c r="G1372" s="147"/>
      <c r="H1372" s="56">
        <f t="shared" si="48"/>
        <v>0</v>
      </c>
    </row>
    <row r="1373">
      <c r="A1373" s="53">
        <v>11.0</v>
      </c>
      <c r="B1373" s="55"/>
      <c r="C1373" s="55" t="str">
        <f>+IF(ISERROR(VLOOKUP($B1373,Insumos!$C:$G,3,FALSE)),"",VLOOKUP($B1373,Insumos!$C:$G,3,FALSE))</f>
        <v/>
      </c>
      <c r="D1373" s="56" t="str">
        <f>+IF(ISERROR(VLOOKUP($B1373,Insumos!$C:$G,2,FALSE)),"",VLOOKUP($B1373,Insumos!$C:$G,2,FALSE))</f>
        <v/>
      </c>
      <c r="E1373" s="57" t="str">
        <f>+IF(ISERROR(VLOOKUP($B1373,Insumos!$C:$G,5,FALSE)),"",VLOOKUP($B1373,Insumos!$C:$G,5,FALSE))</f>
        <v/>
      </c>
      <c r="F1373" s="55" t="str">
        <f>+IF(ISERROR(VLOOKUP($B1373,Insumos!$C:$G,4,FALSE)),"",VLOOKUP($B1373,Insumos!$C:$G,4,FALSE))</f>
        <v/>
      </c>
      <c r="G1373" s="147"/>
      <c r="H1373" s="56">
        <f t="shared" si="48"/>
        <v>0</v>
      </c>
    </row>
    <row r="1374">
      <c r="A1374" s="42"/>
      <c r="B1374" s="140"/>
      <c r="C1374" s="41"/>
      <c r="D1374" s="44"/>
      <c r="E1374" s="45"/>
      <c r="F1374" s="41"/>
      <c r="G1374" s="67" t="s">
        <v>566</v>
      </c>
      <c r="H1374" s="68">
        <f>+SUM(H1363:H1373)</f>
        <v>1861.85</v>
      </c>
    </row>
    <row r="1375">
      <c r="A1375" s="42"/>
      <c r="B1375" s="140"/>
      <c r="C1375" s="41"/>
      <c r="D1375" s="44"/>
      <c r="E1375" s="45"/>
      <c r="F1375" s="41"/>
      <c r="G1375" s="67" t="s">
        <v>569</v>
      </c>
      <c r="H1375" s="142">
        <f>+H1374/10</f>
        <v>186.185</v>
      </c>
    </row>
    <row r="1376">
      <c r="A1376" s="42"/>
      <c r="B1376" s="140"/>
      <c r="C1376" s="41"/>
      <c r="D1376" s="44"/>
      <c r="E1376" s="45"/>
      <c r="F1376" s="41"/>
      <c r="G1376" s="67" t="s">
        <v>570</v>
      </c>
      <c r="H1376" s="143">
        <f>(H1374+H1375)*1.19</f>
        <v>2437.16165</v>
      </c>
    </row>
    <row r="1377">
      <c r="A1377" s="42"/>
      <c r="B1377" s="140"/>
      <c r="C1377" s="41"/>
      <c r="D1377" s="44"/>
      <c r="E1377" s="45"/>
      <c r="F1377" s="41"/>
      <c r="G1377" s="67" t="s">
        <v>571</v>
      </c>
      <c r="H1377" s="144">
        <f>+H1376/H1378</f>
        <v>0.2772652617</v>
      </c>
    </row>
    <row r="1378">
      <c r="A1378" s="42"/>
      <c r="B1378" s="140"/>
      <c r="C1378" s="41"/>
      <c r="D1378" s="44"/>
      <c r="E1378" s="45"/>
      <c r="F1378" s="41"/>
      <c r="G1378" s="67" t="s">
        <v>572</v>
      </c>
      <c r="H1378" s="145">
        <v>8790.0</v>
      </c>
      <c r="I1378" s="232">
        <v>7990.0</v>
      </c>
    </row>
    <row r="1381">
      <c r="A1381" s="138" t="s">
        <v>562</v>
      </c>
      <c r="B1381" s="139" t="s">
        <v>24</v>
      </c>
      <c r="C1381" s="34" t="s">
        <v>484</v>
      </c>
      <c r="D1381" s="35"/>
      <c r="E1381" s="36"/>
      <c r="F1381" s="37"/>
      <c r="G1381" s="38"/>
      <c r="H1381" s="35"/>
    </row>
    <row r="1382">
      <c r="A1382" s="42"/>
      <c r="B1382" s="140"/>
      <c r="C1382" s="42"/>
      <c r="D1382" s="44"/>
      <c r="E1382" s="45"/>
      <c r="F1382" s="42"/>
      <c r="G1382" s="46"/>
      <c r="H1382" s="44"/>
    </row>
    <row r="1383">
      <c r="A1383" s="48" t="s">
        <v>476</v>
      </c>
      <c r="B1383" s="48" t="s">
        <v>477</v>
      </c>
      <c r="C1383" s="48" t="s">
        <v>478</v>
      </c>
      <c r="D1383" s="49" t="s">
        <v>564</v>
      </c>
      <c r="E1383" s="50" t="s">
        <v>10</v>
      </c>
      <c r="F1383" s="48" t="s">
        <v>480</v>
      </c>
      <c r="G1383" s="51" t="s">
        <v>481</v>
      </c>
      <c r="H1383" s="49" t="s">
        <v>565</v>
      </c>
    </row>
    <row r="1384">
      <c r="A1384" s="53">
        <v>1.0</v>
      </c>
      <c r="B1384" s="55" t="s">
        <v>24</v>
      </c>
      <c r="C1384" s="55" t="str">
        <f>+IF(ISERROR(VLOOKUP($B1384,Insumos!$C:$G,3,FALSE)),"",VLOOKUP($B1384,Insumos!$C:$G,3,FALSE))</f>
        <v>UNIDAD</v>
      </c>
      <c r="D1384" s="56">
        <f>+IF(ISERROR(VLOOKUP($B1384,Insumos!$C:$G,2,FALSE)),"",VLOOKUP($B1384,Insumos!$C:$G,2,FALSE))</f>
        <v>14000</v>
      </c>
      <c r="E1384" s="57">
        <f>+IF(ISERROR(VLOOKUP($B1384,Insumos!$C:$G,5,FALSE)),"",VLOOKUP($B1384,Insumos!$C:$G,5,FALSE))</f>
        <v>50</v>
      </c>
      <c r="F1384" s="55" t="str">
        <f>+IF(ISERROR(VLOOKUP($B1384,Insumos!$C:$G,4,FALSE)),"",VLOOKUP($B1384,Insumos!$C:$G,4,FALSE))</f>
        <v>UNIDAD</v>
      </c>
      <c r="G1384" s="56">
        <v>5.0</v>
      </c>
      <c r="H1384" s="56">
        <f t="shared" ref="H1384:H1393" si="49">IF(ISERROR(ROUND(+D1384/E1384*G1384,2)),0,ROUND(+D1384/E1384*G1384,2))</f>
        <v>1400</v>
      </c>
    </row>
    <row r="1385">
      <c r="A1385" s="53">
        <v>2.0</v>
      </c>
      <c r="B1385" s="55" t="s">
        <v>109</v>
      </c>
      <c r="C1385" s="55" t="str">
        <f>+IF(ISERROR(VLOOKUP($B1385,Insumos!$C:$G,3,FALSE)),"",VLOOKUP($B1385,Insumos!$C:$G,3,FALSE))</f>
        <v>MILILITROS</v>
      </c>
      <c r="D1385" s="56">
        <f>+IF(ISERROR(VLOOKUP($B1385,Insumos!$C:$G,2,FALSE)),"",VLOOKUP($B1385,Insumos!$C:$G,2,FALSE))</f>
        <v>3193.28</v>
      </c>
      <c r="E1385" s="57">
        <f>+IF(ISERROR(VLOOKUP($B1385,Insumos!$C:$G,5,FALSE)),"",VLOOKUP($B1385,Insumos!$C:$G,5,FALSE))</f>
        <v>700</v>
      </c>
      <c r="F1385" s="55" t="str">
        <f>+IF(ISERROR(VLOOKUP($B1385,Insumos!$C:$G,4,FALSE)),"",VLOOKUP($B1385,Insumos!$C:$G,4,FALSE))</f>
        <v>MILILITROS</v>
      </c>
      <c r="G1385" s="56">
        <v>30.0</v>
      </c>
      <c r="H1385" s="56">
        <f t="shared" si="49"/>
        <v>136.85</v>
      </c>
    </row>
    <row r="1386">
      <c r="A1386" s="53">
        <v>3.0</v>
      </c>
      <c r="B1386" s="55" t="s">
        <v>294</v>
      </c>
      <c r="C1386" s="55" t="str">
        <f>+IF(ISERROR(VLOOKUP($B1386,Insumos!$C:$G,3,FALSE)),"",VLOOKUP($B1386,Insumos!$C:$G,3,FALSE))</f>
        <v>CAJA</v>
      </c>
      <c r="D1386" s="56">
        <f>+IF(ISERROR(VLOOKUP($B1386,Insumos!$C:$G,2,FALSE)),"",VLOOKUP($B1386,Insumos!$C:$G,2,FALSE))</f>
        <v>180</v>
      </c>
      <c r="E1386" s="57">
        <f>+IF(ISERROR(VLOOKUP($B1386,Insumos!$C:$G,5,FALSE)),"",VLOOKUP($B1386,Insumos!$C:$G,5,FALSE))</f>
        <v>1</v>
      </c>
      <c r="F1386" s="55" t="str">
        <f>+IF(ISERROR(VLOOKUP($B1386,Insumos!$C:$G,4,FALSE)),"",VLOOKUP($B1386,Insumos!$C:$G,4,FALSE))</f>
        <v>CAJA</v>
      </c>
      <c r="G1386" s="56">
        <v>1.0</v>
      </c>
      <c r="H1386" s="56">
        <f t="shared" si="49"/>
        <v>180</v>
      </c>
    </row>
    <row r="1387">
      <c r="A1387" s="53">
        <v>4.0</v>
      </c>
      <c r="B1387" s="55" t="s">
        <v>315</v>
      </c>
      <c r="C1387" s="55" t="str">
        <f>+IF(ISERROR(VLOOKUP($B1387,Insumos!$C:$G,3,FALSE)),"",VLOOKUP($B1387,Insumos!$C:$G,3,FALSE))</f>
        <v>UNIDAD</v>
      </c>
      <c r="D1387" s="56">
        <f>+IF(ISERROR(VLOOKUP($B1387,Insumos!$C:$G,2,FALSE)),"",VLOOKUP($B1387,Insumos!$C:$G,2,FALSE))</f>
        <v>170</v>
      </c>
      <c r="E1387" s="57">
        <f>+IF(ISERROR(VLOOKUP($B1387,Insumos!$C:$G,5,FALSE)),"",VLOOKUP($B1387,Insumos!$C:$G,5,FALSE))</f>
        <v>1</v>
      </c>
      <c r="F1387" s="55" t="str">
        <f>+IF(ISERROR(VLOOKUP($B1387,Insumos!$C:$G,4,FALSE)),"",VLOOKUP($B1387,Insumos!$C:$G,4,FALSE))</f>
        <v>UNIDAD</v>
      </c>
      <c r="G1387" s="56">
        <v>1.0</v>
      </c>
      <c r="H1387" s="56">
        <f t="shared" si="49"/>
        <v>170</v>
      </c>
    </row>
    <row r="1388">
      <c r="A1388" s="53">
        <v>5.0</v>
      </c>
      <c r="B1388" s="55"/>
      <c r="C1388" s="55" t="str">
        <f>+IF(ISERROR(VLOOKUP($B1388,Insumos!$C:$G,3,FALSE)),"",VLOOKUP($B1388,Insumos!$C:$G,3,FALSE))</f>
        <v/>
      </c>
      <c r="D1388" s="56" t="str">
        <f>+IF(ISERROR(VLOOKUP($B1388,Insumos!$C:$G,2,FALSE)),"",VLOOKUP($B1388,Insumos!$C:$G,2,FALSE))</f>
        <v/>
      </c>
      <c r="E1388" s="57" t="str">
        <f>+IF(ISERROR(VLOOKUP($B1388,Insumos!$C:$G,5,FALSE)),"",VLOOKUP($B1388,Insumos!$C:$G,5,FALSE))</f>
        <v/>
      </c>
      <c r="F1388" s="55" t="str">
        <f>+IF(ISERROR(VLOOKUP($B1388,Insumos!$C:$G,4,FALSE)),"",VLOOKUP($B1388,Insumos!$C:$G,4,FALSE))</f>
        <v/>
      </c>
      <c r="G1388" s="56"/>
      <c r="H1388" s="56">
        <f t="shared" si="49"/>
        <v>0</v>
      </c>
    </row>
    <row r="1389">
      <c r="A1389" s="53">
        <v>6.0</v>
      </c>
      <c r="B1389" s="55"/>
      <c r="C1389" s="55" t="str">
        <f>+IF(ISERROR(VLOOKUP($B1389,Insumos!$C:$G,3,FALSE)),"",VLOOKUP($B1389,Insumos!$C:$G,3,FALSE))</f>
        <v/>
      </c>
      <c r="D1389" s="56" t="str">
        <f>+IF(ISERROR(VLOOKUP($B1389,Insumos!$C:$G,2,FALSE)),"",VLOOKUP($B1389,Insumos!$C:$G,2,FALSE))</f>
        <v/>
      </c>
      <c r="E1389" s="57" t="str">
        <f>+IF(ISERROR(VLOOKUP($B1389,Insumos!$C:$G,5,FALSE)),"",VLOOKUP($B1389,Insumos!$C:$G,5,FALSE))</f>
        <v/>
      </c>
      <c r="F1389" s="55" t="str">
        <f>+IF(ISERROR(VLOOKUP($B1389,Insumos!$C:$G,4,FALSE)),"",VLOOKUP($B1389,Insumos!$C:$G,4,FALSE))</f>
        <v/>
      </c>
      <c r="G1389" s="150"/>
      <c r="H1389" s="56">
        <f t="shared" si="49"/>
        <v>0</v>
      </c>
    </row>
    <row r="1390">
      <c r="A1390" s="53">
        <v>7.0</v>
      </c>
      <c r="B1390" s="55"/>
      <c r="C1390" s="55" t="str">
        <f>+IF(ISERROR(VLOOKUP($B1390,Insumos!$C:$G,3,FALSE)),"",VLOOKUP($B1390,Insumos!$C:$G,3,FALSE))</f>
        <v/>
      </c>
      <c r="D1390" s="56" t="str">
        <f>+IF(ISERROR(VLOOKUP($B1390,Insumos!$C:$G,2,FALSE)),"",VLOOKUP($B1390,Insumos!$C:$G,2,FALSE))</f>
        <v/>
      </c>
      <c r="E1390" s="57" t="str">
        <f>+IF(ISERROR(VLOOKUP($B1390,Insumos!$C:$G,5,FALSE)),"",VLOOKUP($B1390,Insumos!$C:$G,5,FALSE))</f>
        <v/>
      </c>
      <c r="F1390" s="55" t="str">
        <f>+IF(ISERROR(VLOOKUP($B1390,Insumos!$C:$G,4,FALSE)),"",VLOOKUP($B1390,Insumos!$C:$G,4,FALSE))</f>
        <v/>
      </c>
      <c r="G1390" s="150"/>
      <c r="H1390" s="56">
        <f t="shared" si="49"/>
        <v>0</v>
      </c>
    </row>
    <row r="1391">
      <c r="A1391" s="53">
        <v>8.0</v>
      </c>
      <c r="B1391" s="55"/>
      <c r="C1391" s="55" t="str">
        <f>+IF(ISERROR(VLOOKUP($B1391,Insumos!$C:$G,3,FALSE)),"",VLOOKUP($B1391,Insumos!$C:$G,3,FALSE))</f>
        <v/>
      </c>
      <c r="D1391" s="56" t="str">
        <f>+IF(ISERROR(VLOOKUP($B1391,Insumos!$C:$G,2,FALSE)),"",VLOOKUP($B1391,Insumos!$C:$G,2,FALSE))</f>
        <v/>
      </c>
      <c r="E1391" s="57" t="str">
        <f>+IF(ISERROR(VLOOKUP($B1391,Insumos!$C:$G,5,FALSE)),"",VLOOKUP($B1391,Insumos!$C:$G,5,FALSE))</f>
        <v/>
      </c>
      <c r="F1391" s="55" t="str">
        <f>+IF(ISERROR(VLOOKUP($B1391,Insumos!$C:$G,4,FALSE)),"",VLOOKUP($B1391,Insumos!$C:$G,4,FALSE))</f>
        <v/>
      </c>
      <c r="G1391" s="150"/>
      <c r="H1391" s="56">
        <f t="shared" si="49"/>
        <v>0</v>
      </c>
    </row>
    <row r="1392">
      <c r="A1392" s="53">
        <v>9.0</v>
      </c>
      <c r="B1392" s="55"/>
      <c r="C1392" s="55" t="str">
        <f>+IF(ISERROR(VLOOKUP($B1392,Insumos!$C:$G,3,FALSE)),"",VLOOKUP($B1392,Insumos!$C:$G,3,FALSE))</f>
        <v/>
      </c>
      <c r="D1392" s="56" t="str">
        <f>+IF(ISERROR(VLOOKUP($B1392,Insumos!$C:$G,2,FALSE)),"",VLOOKUP($B1392,Insumos!$C:$G,2,FALSE))</f>
        <v/>
      </c>
      <c r="E1392" s="57" t="str">
        <f>+IF(ISERROR(VLOOKUP($B1392,Insumos!$C:$G,5,FALSE)),"",VLOOKUP($B1392,Insumos!$C:$G,5,FALSE))</f>
        <v/>
      </c>
      <c r="F1392" s="55" t="str">
        <f>+IF(ISERROR(VLOOKUP($B1392,Insumos!$C:$G,4,FALSE)),"",VLOOKUP($B1392,Insumos!$C:$G,4,FALSE))</f>
        <v/>
      </c>
      <c r="G1392" s="150"/>
      <c r="H1392" s="56">
        <f t="shared" si="49"/>
        <v>0</v>
      </c>
    </row>
    <row r="1393">
      <c r="A1393" s="53">
        <v>10.0</v>
      </c>
      <c r="B1393" s="55"/>
      <c r="C1393" s="55" t="str">
        <f>+IF(ISERROR(VLOOKUP($B1393,Insumos!$C:$G,3,FALSE)),"",VLOOKUP($B1393,Insumos!$C:$G,3,FALSE))</f>
        <v/>
      </c>
      <c r="D1393" s="56" t="str">
        <f>+IF(ISERROR(VLOOKUP($B1393,Insumos!$C:$G,2,FALSE)),"",VLOOKUP($B1393,Insumos!$C:$G,2,FALSE))</f>
        <v/>
      </c>
      <c r="E1393" s="57" t="str">
        <f>+IF(ISERROR(VLOOKUP($B1393,Insumos!$C:$G,5,FALSE)),"",VLOOKUP($B1393,Insumos!$C:$G,5,FALSE))</f>
        <v/>
      </c>
      <c r="F1393" s="55" t="str">
        <f>+IF(ISERROR(VLOOKUP($B1393,Insumos!$C:$G,4,FALSE)),"",VLOOKUP($B1393,Insumos!$C:$G,4,FALSE))</f>
        <v/>
      </c>
      <c r="G1393" s="147"/>
      <c r="H1393" s="56">
        <f t="shared" si="49"/>
        <v>0</v>
      </c>
    </row>
    <row r="1394">
      <c r="A1394" s="42"/>
      <c r="B1394" s="140"/>
      <c r="C1394" s="41"/>
      <c r="D1394" s="44"/>
      <c r="E1394" s="45"/>
      <c r="F1394" s="41"/>
      <c r="G1394" s="67" t="s">
        <v>566</v>
      </c>
      <c r="H1394" s="68">
        <f>+SUM(H1384:H1393)</f>
        <v>1886.85</v>
      </c>
    </row>
    <row r="1395">
      <c r="A1395" s="42"/>
      <c r="B1395" s="140"/>
      <c r="C1395" s="41"/>
      <c r="D1395" s="44"/>
      <c r="E1395" s="45"/>
      <c r="F1395" s="41"/>
      <c r="G1395" s="67" t="s">
        <v>569</v>
      </c>
      <c r="H1395" s="142">
        <f>+H1394/10</f>
        <v>188.685</v>
      </c>
    </row>
    <row r="1396">
      <c r="A1396" s="42"/>
      <c r="B1396" s="140"/>
      <c r="C1396" s="41"/>
      <c r="D1396" s="44"/>
      <c r="E1396" s="45"/>
      <c r="F1396" s="41"/>
      <c r="G1396" s="67" t="s">
        <v>570</v>
      </c>
      <c r="H1396" s="143">
        <f>(H1394+H1395)*1.19</f>
        <v>2469.88665</v>
      </c>
    </row>
    <row r="1397">
      <c r="A1397" s="42"/>
      <c r="B1397" s="140"/>
      <c r="C1397" s="41"/>
      <c r="D1397" s="44"/>
      <c r="E1397" s="45"/>
      <c r="F1397" s="41"/>
      <c r="G1397" s="67" t="s">
        <v>571</v>
      </c>
      <c r="H1397" s="144">
        <f>+H1396/H1398</f>
        <v>0.2809882423</v>
      </c>
    </row>
    <row r="1398">
      <c r="A1398" s="42"/>
      <c r="B1398" s="140"/>
      <c r="C1398" s="41"/>
      <c r="D1398" s="44"/>
      <c r="E1398" s="45"/>
      <c r="F1398" s="41"/>
      <c r="G1398" s="67" t="s">
        <v>572</v>
      </c>
      <c r="H1398" s="145">
        <v>8790.0</v>
      </c>
      <c r="I1398" s="232">
        <v>7990.0</v>
      </c>
    </row>
    <row r="1401">
      <c r="A1401" s="138" t="s">
        <v>562</v>
      </c>
      <c r="B1401" s="139" t="s">
        <v>26</v>
      </c>
      <c r="C1401" s="34"/>
      <c r="D1401" s="35"/>
      <c r="E1401" s="36"/>
      <c r="F1401" s="37"/>
      <c r="G1401" s="38"/>
      <c r="H1401" s="35"/>
    </row>
    <row r="1402">
      <c r="A1402" s="42"/>
      <c r="B1402" s="140"/>
      <c r="C1402" s="42"/>
      <c r="D1402" s="44"/>
      <c r="E1402" s="45"/>
      <c r="F1402" s="42"/>
      <c r="G1402" s="46"/>
      <c r="H1402" s="44"/>
    </row>
    <row r="1403">
      <c r="A1403" s="48" t="s">
        <v>476</v>
      </c>
      <c r="B1403" s="48" t="s">
        <v>477</v>
      </c>
      <c r="C1403" s="48" t="s">
        <v>478</v>
      </c>
      <c r="D1403" s="49" t="s">
        <v>564</v>
      </c>
      <c r="E1403" s="50" t="s">
        <v>10</v>
      </c>
      <c r="F1403" s="48" t="s">
        <v>480</v>
      </c>
      <c r="G1403" s="51" t="s">
        <v>481</v>
      </c>
      <c r="H1403" s="49" t="s">
        <v>565</v>
      </c>
    </row>
    <row r="1404">
      <c r="A1404" s="53">
        <v>1.0</v>
      </c>
      <c r="B1404" s="55" t="s">
        <v>26</v>
      </c>
      <c r="C1404" s="55" t="str">
        <f>+IF(ISERROR(VLOOKUP($B1404,Insumos!$C:$G,3,FALSE)),"",VLOOKUP($B1404,Insumos!$C:$G,3,FALSE))</f>
        <v>UNIDAD</v>
      </c>
      <c r="D1404" s="56">
        <f>+IF(ISERROR(VLOOKUP($B1404,Insumos!$C:$G,2,FALSE)),"",VLOOKUP($B1404,Insumos!$C:$G,2,FALSE))</f>
        <v>15500</v>
      </c>
      <c r="E1404" s="57">
        <f>+IF(ISERROR(VLOOKUP($B1404,Insumos!$C:$G,5,FALSE)),"",VLOOKUP($B1404,Insumos!$C:$G,5,FALSE))</f>
        <v>50</v>
      </c>
      <c r="F1404" s="55" t="str">
        <f>+IF(ISERROR(VLOOKUP($B1404,Insumos!$C:$G,4,FALSE)),"",VLOOKUP($B1404,Insumos!$C:$G,4,FALSE))</f>
        <v>UNIDAD</v>
      </c>
      <c r="G1404" s="56">
        <v>5.0</v>
      </c>
      <c r="H1404" s="56">
        <f t="shared" ref="H1404:H1414" si="50">IF(ISERROR(ROUND(+D1404/E1404*G1404,2)),0,ROUND(+D1404/E1404*G1404,2))</f>
        <v>1550</v>
      </c>
    </row>
    <row r="1405">
      <c r="A1405" s="53">
        <v>2.0</v>
      </c>
      <c r="B1405" s="55" t="s">
        <v>109</v>
      </c>
      <c r="C1405" s="55" t="str">
        <f>+IF(ISERROR(VLOOKUP($B1405,Insumos!$C:$G,3,FALSE)),"",VLOOKUP($B1405,Insumos!$C:$G,3,FALSE))</f>
        <v>MILILITROS</v>
      </c>
      <c r="D1405" s="56">
        <f>+IF(ISERROR(VLOOKUP($B1405,Insumos!$C:$G,2,FALSE)),"",VLOOKUP($B1405,Insumos!$C:$G,2,FALSE))</f>
        <v>3193.28</v>
      </c>
      <c r="E1405" s="57">
        <f>+IF(ISERROR(VLOOKUP($B1405,Insumos!$C:$G,5,FALSE)),"",VLOOKUP($B1405,Insumos!$C:$G,5,FALSE))</f>
        <v>700</v>
      </c>
      <c r="F1405" s="55" t="str">
        <f>+IF(ISERROR(VLOOKUP($B1405,Insumos!$C:$G,4,FALSE)),"",VLOOKUP($B1405,Insumos!$C:$G,4,FALSE))</f>
        <v>MILILITROS</v>
      </c>
      <c r="G1405" s="56">
        <v>30.0</v>
      </c>
      <c r="H1405" s="56">
        <f t="shared" si="50"/>
        <v>136.85</v>
      </c>
    </row>
    <row r="1406">
      <c r="A1406" s="53">
        <v>3.0</v>
      </c>
      <c r="B1406" s="55" t="s">
        <v>294</v>
      </c>
      <c r="C1406" s="55" t="str">
        <f>+IF(ISERROR(VLOOKUP($B1406,Insumos!$C:$G,3,FALSE)),"",VLOOKUP($B1406,Insumos!$C:$G,3,FALSE))</f>
        <v>CAJA</v>
      </c>
      <c r="D1406" s="56">
        <f>+IF(ISERROR(VLOOKUP($B1406,Insumos!$C:$G,2,FALSE)),"",VLOOKUP($B1406,Insumos!$C:$G,2,FALSE))</f>
        <v>180</v>
      </c>
      <c r="E1406" s="57">
        <f>+IF(ISERROR(VLOOKUP($B1406,Insumos!$C:$G,5,FALSE)),"",VLOOKUP($B1406,Insumos!$C:$G,5,FALSE))</f>
        <v>1</v>
      </c>
      <c r="F1406" s="55" t="str">
        <f>+IF(ISERROR(VLOOKUP($B1406,Insumos!$C:$G,4,FALSE)),"",VLOOKUP($B1406,Insumos!$C:$G,4,FALSE))</f>
        <v>CAJA</v>
      </c>
      <c r="G1406" s="56">
        <v>1.0</v>
      </c>
      <c r="H1406" s="56">
        <f t="shared" si="50"/>
        <v>180</v>
      </c>
    </row>
    <row r="1407">
      <c r="A1407" s="53">
        <v>4.0</v>
      </c>
      <c r="B1407" s="55" t="s">
        <v>315</v>
      </c>
      <c r="C1407" s="55" t="str">
        <f>+IF(ISERROR(VLOOKUP($B1407,Insumos!$C:$G,3,FALSE)),"",VLOOKUP($B1407,Insumos!$C:$G,3,FALSE))</f>
        <v>UNIDAD</v>
      </c>
      <c r="D1407" s="56">
        <f>+IF(ISERROR(VLOOKUP($B1407,Insumos!$C:$G,2,FALSE)),"",VLOOKUP($B1407,Insumos!$C:$G,2,FALSE))</f>
        <v>170</v>
      </c>
      <c r="E1407" s="57">
        <f>+IF(ISERROR(VLOOKUP($B1407,Insumos!$C:$G,5,FALSE)),"",VLOOKUP($B1407,Insumos!$C:$G,5,FALSE))</f>
        <v>1</v>
      </c>
      <c r="F1407" s="55" t="str">
        <f>+IF(ISERROR(VLOOKUP($B1407,Insumos!$C:$G,4,FALSE)),"",VLOOKUP($B1407,Insumos!$C:$G,4,FALSE))</f>
        <v>UNIDAD</v>
      </c>
      <c r="G1407" s="56">
        <v>1.0</v>
      </c>
      <c r="H1407" s="56">
        <f t="shared" si="50"/>
        <v>170</v>
      </c>
    </row>
    <row r="1408">
      <c r="A1408" s="53">
        <v>5.0</v>
      </c>
      <c r="B1408" s="55"/>
      <c r="C1408" s="55" t="str">
        <f>+IF(ISERROR(VLOOKUP($B1408,Insumos!$C:$G,3,FALSE)),"",VLOOKUP($B1408,Insumos!$C:$G,3,FALSE))</f>
        <v/>
      </c>
      <c r="D1408" s="56" t="str">
        <f>+IF(ISERROR(VLOOKUP($B1408,Insumos!$C:$G,2,FALSE)),"",VLOOKUP($B1408,Insumos!$C:$G,2,FALSE))</f>
        <v/>
      </c>
      <c r="E1408" s="57" t="str">
        <f>+IF(ISERROR(VLOOKUP($B1408,Insumos!$C:$G,5,FALSE)),"",VLOOKUP($B1408,Insumos!$C:$G,5,FALSE))</f>
        <v/>
      </c>
      <c r="F1408" s="55" t="str">
        <f>+IF(ISERROR(VLOOKUP($B1408,Insumos!$C:$G,4,FALSE)),"",VLOOKUP($B1408,Insumos!$C:$G,4,FALSE))</f>
        <v/>
      </c>
      <c r="G1408" s="56"/>
      <c r="H1408" s="56">
        <f t="shared" si="50"/>
        <v>0</v>
      </c>
    </row>
    <row r="1409">
      <c r="A1409" s="53">
        <v>6.0</v>
      </c>
      <c r="B1409" s="55"/>
      <c r="C1409" s="55" t="str">
        <f>+IF(ISERROR(VLOOKUP($B1409,Insumos!$C:$G,3,FALSE)),"",VLOOKUP($B1409,Insumos!$C:$G,3,FALSE))</f>
        <v/>
      </c>
      <c r="D1409" s="56" t="str">
        <f>+IF(ISERROR(VLOOKUP($B1409,Insumos!$C:$G,2,FALSE)),"",VLOOKUP($B1409,Insumos!$C:$G,2,FALSE))</f>
        <v/>
      </c>
      <c r="E1409" s="57" t="str">
        <f>+IF(ISERROR(VLOOKUP($B1409,Insumos!$C:$G,5,FALSE)),"",VLOOKUP($B1409,Insumos!$C:$G,5,FALSE))</f>
        <v/>
      </c>
      <c r="F1409" s="55" t="str">
        <f>+IF(ISERROR(VLOOKUP($B1409,Insumos!$C:$G,4,FALSE)),"",VLOOKUP($B1409,Insumos!$C:$G,4,FALSE))</f>
        <v/>
      </c>
      <c r="G1409" s="56"/>
      <c r="H1409" s="56">
        <f t="shared" si="50"/>
        <v>0</v>
      </c>
    </row>
    <row r="1410">
      <c r="A1410" s="53">
        <v>7.0</v>
      </c>
      <c r="B1410" s="55"/>
      <c r="C1410" s="55"/>
      <c r="D1410" s="56"/>
      <c r="E1410" s="57"/>
      <c r="F1410" s="55"/>
      <c r="G1410" s="150"/>
      <c r="H1410" s="56">
        <f t="shared" si="50"/>
        <v>0</v>
      </c>
    </row>
    <row r="1411">
      <c r="A1411" s="53">
        <v>8.0</v>
      </c>
      <c r="B1411" s="55"/>
      <c r="C1411" s="55"/>
      <c r="D1411" s="56"/>
      <c r="E1411" s="57"/>
      <c r="F1411" s="55"/>
      <c r="G1411" s="150"/>
      <c r="H1411" s="56">
        <f t="shared" si="50"/>
        <v>0</v>
      </c>
    </row>
    <row r="1412">
      <c r="A1412" s="53">
        <v>9.0</v>
      </c>
      <c r="B1412" s="55"/>
      <c r="C1412" s="55"/>
      <c r="D1412" s="56"/>
      <c r="E1412" s="57"/>
      <c r="F1412" s="55"/>
      <c r="G1412" s="150"/>
      <c r="H1412" s="56">
        <f t="shared" si="50"/>
        <v>0</v>
      </c>
    </row>
    <row r="1413">
      <c r="A1413" s="53">
        <v>10.0</v>
      </c>
      <c r="B1413" s="55"/>
      <c r="C1413" s="55"/>
      <c r="D1413" s="56"/>
      <c r="E1413" s="57"/>
      <c r="F1413" s="55"/>
      <c r="G1413" s="150"/>
      <c r="H1413" s="56">
        <f t="shared" si="50"/>
        <v>0</v>
      </c>
    </row>
    <row r="1414">
      <c r="A1414" s="53">
        <v>11.0</v>
      </c>
      <c r="B1414" s="55"/>
      <c r="C1414" s="55" t="str">
        <f>+IF(ISERROR(VLOOKUP($B1414,Insumos!$C:$G,3,FALSE)),"",VLOOKUP($B1414,Insumos!$C:$G,3,FALSE))</f>
        <v/>
      </c>
      <c r="D1414" s="56" t="str">
        <f>+IF(ISERROR(VLOOKUP($B1414,Insumos!$C:$G,2,FALSE)),"",VLOOKUP($B1414,Insumos!$C:$G,2,FALSE))</f>
        <v/>
      </c>
      <c r="E1414" s="57" t="str">
        <f>+IF(ISERROR(VLOOKUP($B1414,Insumos!$C:$G,5,FALSE)),"",VLOOKUP($B1414,Insumos!$C:$G,5,FALSE))</f>
        <v/>
      </c>
      <c r="F1414" s="55" t="str">
        <f>+IF(ISERROR(VLOOKUP($B1414,Insumos!$C:$G,4,FALSE)),"",VLOOKUP($B1414,Insumos!$C:$G,4,FALSE))</f>
        <v/>
      </c>
      <c r="G1414" s="150"/>
      <c r="H1414" s="56">
        <f t="shared" si="50"/>
        <v>0</v>
      </c>
    </row>
    <row r="1415">
      <c r="A1415" s="42"/>
      <c r="B1415" s="140"/>
      <c r="C1415" s="41"/>
      <c r="D1415" s="44"/>
      <c r="E1415" s="45"/>
      <c r="F1415" s="41"/>
      <c r="G1415" s="67" t="s">
        <v>566</v>
      </c>
      <c r="H1415" s="68">
        <f>+SUM(H1404:H1414)</f>
        <v>2036.85</v>
      </c>
    </row>
    <row r="1416">
      <c r="A1416" s="42"/>
      <c r="B1416" s="140"/>
      <c r="C1416" s="41"/>
      <c r="D1416" s="44"/>
      <c r="E1416" s="45"/>
      <c r="F1416" s="41"/>
      <c r="G1416" s="67" t="s">
        <v>569</v>
      </c>
      <c r="H1416" s="142">
        <f>+H1415/10</f>
        <v>203.685</v>
      </c>
    </row>
    <row r="1417">
      <c r="A1417" s="42"/>
      <c r="B1417" s="140"/>
      <c r="C1417" s="41"/>
      <c r="D1417" s="44"/>
      <c r="E1417" s="45"/>
      <c r="F1417" s="41"/>
      <c r="G1417" s="67" t="s">
        <v>570</v>
      </c>
      <c r="H1417" s="143">
        <f>(H1415+H1416)*1.19</f>
        <v>2666.23665</v>
      </c>
    </row>
    <row r="1418">
      <c r="A1418" s="42"/>
      <c r="B1418" s="140"/>
      <c r="C1418" s="41"/>
      <c r="D1418" s="44"/>
      <c r="E1418" s="45"/>
      <c r="F1418" s="41"/>
      <c r="G1418" s="67" t="s">
        <v>571</v>
      </c>
      <c r="H1418" s="144">
        <f>+H1417/H1419</f>
        <v>0.3033261263</v>
      </c>
    </row>
    <row r="1419">
      <c r="A1419" s="42"/>
      <c r="B1419" s="140"/>
      <c r="C1419" s="41"/>
      <c r="D1419" s="44"/>
      <c r="E1419" s="45"/>
      <c r="F1419" s="41"/>
      <c r="G1419" s="67" t="s">
        <v>572</v>
      </c>
      <c r="H1419" s="145">
        <v>8790.0</v>
      </c>
      <c r="I1419" s="232">
        <v>7990.0</v>
      </c>
    </row>
    <row r="1423">
      <c r="A1423" s="138" t="s">
        <v>562</v>
      </c>
      <c r="B1423" s="89" t="s">
        <v>1291</v>
      </c>
      <c r="C1423" s="34" t="s">
        <v>484</v>
      </c>
      <c r="D1423" s="35"/>
      <c r="E1423" s="36"/>
      <c r="F1423" s="37"/>
      <c r="G1423" s="38"/>
      <c r="H1423" s="35"/>
    </row>
    <row r="1424">
      <c r="A1424" s="42"/>
      <c r="B1424" s="140"/>
      <c r="C1424" s="42"/>
      <c r="D1424" s="44"/>
      <c r="E1424" s="45"/>
      <c r="F1424" s="42"/>
      <c r="G1424" s="46"/>
      <c r="H1424" s="44"/>
    </row>
    <row r="1425">
      <c r="A1425" s="48" t="s">
        <v>476</v>
      </c>
      <c r="B1425" s="48" t="s">
        <v>477</v>
      </c>
      <c r="C1425" s="48" t="s">
        <v>478</v>
      </c>
      <c r="D1425" s="49" t="s">
        <v>564</v>
      </c>
      <c r="E1425" s="50" t="s">
        <v>10</v>
      </c>
      <c r="F1425" s="48" t="s">
        <v>480</v>
      </c>
      <c r="G1425" s="51" t="s">
        <v>481</v>
      </c>
      <c r="H1425" s="49" t="s">
        <v>565</v>
      </c>
    </row>
    <row r="1426">
      <c r="A1426" s="53">
        <v>1.0</v>
      </c>
      <c r="B1426" s="55" t="s">
        <v>235</v>
      </c>
      <c r="C1426" s="55" t="str">
        <f>+IF(ISERROR(VLOOKUP($B1426,Insumos!$C:$G,3,FALSE)),"",VLOOKUP($B1426,Insumos!$C:$G,3,FALSE))</f>
        <v>GRAMOS</v>
      </c>
      <c r="D1426" s="56">
        <f>+IF(ISERROR(VLOOKUP($B1426,Insumos!$C:$G,2,FALSE)),"",VLOOKUP($B1426,Insumos!$C:$G,2,FALSE))</f>
        <v>13944.82759</v>
      </c>
      <c r="E1426" s="57">
        <f>+IF(ISERROR(VLOOKUP($B1426,Insumos!$C:$G,5,FALSE)),"",VLOOKUP($B1426,Insumos!$C:$G,5,FALSE))</f>
        <v>1000</v>
      </c>
      <c r="F1426" s="55" t="str">
        <f>+IF(ISERROR(VLOOKUP($B1426,Insumos!$C:$G,4,FALSE)),"",VLOOKUP($B1426,Insumos!$C:$G,4,FALSE))</f>
        <v>GRAMOS</v>
      </c>
      <c r="G1426" s="141">
        <v>100.0</v>
      </c>
      <c r="H1426" s="56">
        <f t="shared" ref="H1426:H1439" si="51">IF(ISERROR(ROUND(+D1426/E1426*G1426,2)),0,ROUND(+D1426/E1426*G1426,2))</f>
        <v>1394.48</v>
      </c>
    </row>
    <row r="1427">
      <c r="A1427" s="53">
        <v>2.0</v>
      </c>
      <c r="B1427" s="55" t="s">
        <v>141</v>
      </c>
      <c r="C1427" s="55" t="str">
        <f>+IF(ISERROR(VLOOKUP($B1427,Insumos!$C:$G,3,FALSE)),"",VLOOKUP($B1427,Insumos!$C:$G,3,FALSE))</f>
        <v>MILILITROS</v>
      </c>
      <c r="D1427" s="56">
        <f>+IF(ISERROR(VLOOKUP($B1427,Insumos!$C:$G,2,FALSE)),"",VLOOKUP($B1427,Insumos!$C:$G,2,FALSE))</f>
        <v>12024.33</v>
      </c>
      <c r="E1427" s="57">
        <f>+IF(ISERROR(VLOOKUP($B1427,Insumos!$C:$G,5,FALSE)),"",VLOOKUP($B1427,Insumos!$C:$G,5,FALSE))</f>
        <v>2895</v>
      </c>
      <c r="F1427" s="55" t="str">
        <f>+IF(ISERROR(VLOOKUP($B1427,Insumos!$C:$G,4,FALSE)),"",VLOOKUP($B1427,Insumos!$C:$G,4,FALSE))</f>
        <v>MILILITROS</v>
      </c>
      <c r="G1427" s="141">
        <v>30.0</v>
      </c>
      <c r="H1427" s="56">
        <f t="shared" si="51"/>
        <v>124.6</v>
      </c>
    </row>
    <row r="1428">
      <c r="A1428" s="53">
        <v>3.0</v>
      </c>
      <c r="B1428" s="55" t="s">
        <v>190</v>
      </c>
      <c r="C1428" s="55" t="str">
        <f>+IF(ISERROR(VLOOKUP($B1428,Insumos!$C:$G,3,FALSE)),"",VLOOKUP($B1428,Insumos!$C:$G,3,FALSE))</f>
        <v>GRAMOS</v>
      </c>
      <c r="D1428" s="56">
        <f>+IF(ISERROR(VLOOKUP($B1428,Insumos!$C:$G,2,FALSE)),"",VLOOKUP($B1428,Insumos!$C:$G,2,FALSE))</f>
        <v>2521</v>
      </c>
      <c r="E1428" s="57">
        <f>+IF(ISERROR(VLOOKUP($B1428,Insumos!$C:$G,5,FALSE)),"",VLOOKUP($B1428,Insumos!$C:$G,5,FALSE))</f>
        <v>1000</v>
      </c>
      <c r="F1428" s="55" t="str">
        <f>+IF(ISERROR(VLOOKUP($B1428,Insumos!$C:$G,4,FALSE)),"",VLOOKUP($B1428,Insumos!$C:$G,4,FALSE))</f>
        <v>GRAMOS</v>
      </c>
      <c r="G1428" s="141">
        <v>5.0</v>
      </c>
      <c r="H1428" s="56">
        <f t="shared" si="51"/>
        <v>12.61</v>
      </c>
    </row>
    <row r="1429">
      <c r="A1429" s="53">
        <v>4.0</v>
      </c>
      <c r="B1429" s="55" t="s">
        <v>300</v>
      </c>
      <c r="C1429" s="55" t="str">
        <f>+IF(ISERROR(VLOOKUP($B1429,Insumos!$C:$G,3,FALSE)),"",VLOOKUP($B1429,Insumos!$C:$G,3,FALSE))</f>
        <v>UNIDAD</v>
      </c>
      <c r="D1429" s="56">
        <f>+IF(ISERROR(VLOOKUP($B1429,Insumos!$C:$G,2,FALSE)),"",VLOOKUP($B1429,Insumos!$C:$G,2,FALSE))</f>
        <v>98.32</v>
      </c>
      <c r="E1429" s="57">
        <f>+IF(ISERROR(VLOOKUP($B1429,Insumos!$C:$G,5,FALSE)),"",VLOOKUP($B1429,Insumos!$C:$G,5,FALSE))</f>
        <v>1</v>
      </c>
      <c r="F1429" s="55" t="str">
        <f>+IF(ISERROR(VLOOKUP($B1429,Insumos!$C:$G,4,FALSE)),"",VLOOKUP($B1429,Insumos!$C:$G,4,FALSE))</f>
        <v>UNIDAD</v>
      </c>
      <c r="G1429" s="141">
        <v>1.0</v>
      </c>
      <c r="H1429" s="56">
        <f t="shared" si="51"/>
        <v>98.32</v>
      </c>
    </row>
    <row r="1430">
      <c r="A1430" s="53">
        <v>5.0</v>
      </c>
      <c r="B1430" s="55" t="s">
        <v>301</v>
      </c>
      <c r="C1430" s="55" t="str">
        <f>+IF(ISERROR(VLOOKUP($B1430,Insumos!$C:$G,3,FALSE)),"",VLOOKUP($B1430,Insumos!$C:$G,3,FALSE))</f>
        <v>UNIDAD</v>
      </c>
      <c r="D1430" s="56">
        <f>+IF(ISERROR(VLOOKUP($B1430,Insumos!$C:$G,2,FALSE)),"",VLOOKUP($B1430,Insumos!$C:$G,2,FALSE))</f>
        <v>43.7</v>
      </c>
      <c r="E1430" s="57">
        <f>+IF(ISERROR(VLOOKUP($B1430,Insumos!$C:$G,5,FALSE)),"",VLOOKUP($B1430,Insumos!$C:$G,5,FALSE))</f>
        <v>1</v>
      </c>
      <c r="F1430" s="55" t="str">
        <f>+IF(ISERROR(VLOOKUP($B1430,Insumos!$C:$G,4,FALSE)),"",VLOOKUP($B1430,Insumos!$C:$G,4,FALSE))</f>
        <v>UNIDAD</v>
      </c>
      <c r="G1430" s="141">
        <v>1.0</v>
      </c>
      <c r="H1430" s="56">
        <f t="shared" si="51"/>
        <v>43.7</v>
      </c>
    </row>
    <row r="1431">
      <c r="A1431" s="53">
        <v>6.0</v>
      </c>
      <c r="B1431" s="55" t="s">
        <v>314</v>
      </c>
      <c r="C1431" s="55" t="str">
        <f>+IF(ISERROR(VLOOKUP($B1431,Insumos!$C:$G,3,FALSE)),"",VLOOKUP($B1431,Insumos!$C:$G,3,FALSE))</f>
        <v>UNIDAD</v>
      </c>
      <c r="D1431" s="56">
        <f>+IF(ISERROR(VLOOKUP($B1431,Insumos!$C:$G,2,FALSE)),"",VLOOKUP($B1431,Insumos!$C:$G,2,FALSE))</f>
        <v>10.5</v>
      </c>
      <c r="E1431" s="57">
        <f>+IF(ISERROR(VLOOKUP($B1431,Insumos!$C:$G,5,FALSE)),"",VLOOKUP($B1431,Insumos!$C:$G,5,FALSE))</f>
        <v>1</v>
      </c>
      <c r="F1431" s="55" t="str">
        <f>+IF(ISERROR(VLOOKUP($B1431,Insumos!$C:$G,4,FALSE)),"",VLOOKUP($B1431,Insumos!$C:$G,4,FALSE))</f>
        <v>UNIDAD</v>
      </c>
      <c r="G1431" s="141">
        <v>1.0</v>
      </c>
      <c r="H1431" s="56">
        <f t="shared" si="51"/>
        <v>10.5</v>
      </c>
    </row>
    <row r="1432">
      <c r="A1432" s="53">
        <v>7.0</v>
      </c>
      <c r="B1432" s="55" t="s">
        <v>156</v>
      </c>
      <c r="C1432" s="55" t="str">
        <f>+IF(ISERROR(VLOOKUP($B1432,Insumos!$C:$G,3,FALSE)),"",VLOOKUP($B1432,Insumos!$C:$G,3,FALSE))</f>
        <v>GRAMOS</v>
      </c>
      <c r="D1432" s="56">
        <f>+IF(ISERROR(VLOOKUP($B1432,Insumos!$C:$G,2,FALSE)),"",VLOOKUP($B1432,Insumos!$C:$G,2,FALSE))</f>
        <v>909</v>
      </c>
      <c r="E1432" s="57">
        <f>+IF(ISERROR(VLOOKUP($B1432,Insumos!$C:$G,5,FALSE)),"",VLOOKUP($B1432,Insumos!$C:$G,5,FALSE))</f>
        <v>1000</v>
      </c>
      <c r="F1432" s="55" t="str">
        <f>+IF(ISERROR(VLOOKUP($B1432,Insumos!$C:$G,4,FALSE)),"",VLOOKUP($B1432,Insumos!$C:$G,4,FALSE))</f>
        <v>GRAMOS</v>
      </c>
      <c r="G1432" s="141">
        <v>8.0</v>
      </c>
      <c r="H1432" s="56">
        <f t="shared" si="51"/>
        <v>7.27</v>
      </c>
    </row>
    <row r="1433">
      <c r="A1433" s="53">
        <v>8.0</v>
      </c>
      <c r="B1433" s="55" t="s">
        <v>313</v>
      </c>
      <c r="C1433" s="55" t="str">
        <f>+IF(ISERROR(VLOOKUP($B1433,Insumos!$C:$G,3,FALSE)),"",VLOOKUP($B1433,Insumos!$C:$G,3,FALSE))</f>
        <v>GRAMOS</v>
      </c>
      <c r="D1433" s="56">
        <f>+IF(ISERROR(VLOOKUP($B1433,Insumos!$C:$G,2,FALSE)),"",VLOOKUP($B1433,Insumos!$C:$G,2,FALSE))</f>
        <v>6750</v>
      </c>
      <c r="E1433" s="57">
        <f>+IF(ISERROR(VLOOKUP($B1433,Insumos!$C:$G,5,FALSE)),"",VLOOKUP($B1433,Insumos!$C:$G,5,FALSE))</f>
        <v>1000</v>
      </c>
      <c r="F1433" s="55" t="str">
        <f>+IF(ISERROR(VLOOKUP($B1433,Insumos!$C:$G,4,FALSE)),"",VLOOKUP($B1433,Insumos!$C:$G,4,FALSE))</f>
        <v>GRAMOS</v>
      </c>
      <c r="G1433" s="141">
        <v>8.0</v>
      </c>
      <c r="H1433" s="56">
        <f t="shared" si="51"/>
        <v>54</v>
      </c>
    </row>
    <row r="1434">
      <c r="A1434" s="53">
        <v>9.0</v>
      </c>
      <c r="B1434" s="55" t="s">
        <v>311</v>
      </c>
      <c r="C1434" s="55" t="str">
        <f>+IF(ISERROR(VLOOKUP($B1434,Insumos!$C:$G,3,FALSE)),"",VLOOKUP($B1434,Insumos!$C:$G,3,FALSE))</f>
        <v>UNIDAD</v>
      </c>
      <c r="D1434" s="56">
        <f>+IF(ISERROR(VLOOKUP($B1434,Insumos!$C:$G,2,FALSE)),"",VLOOKUP($B1434,Insumos!$C:$G,2,FALSE))</f>
        <v>75.25</v>
      </c>
      <c r="E1434" s="57">
        <f>+IF(ISERROR(VLOOKUP($B1434,Insumos!$C:$G,5,FALSE)),"",VLOOKUP($B1434,Insumos!$C:$G,5,FALSE))</f>
        <v>1</v>
      </c>
      <c r="F1434" s="55" t="str">
        <f>+IF(ISERROR(VLOOKUP($B1434,Insumos!$C:$G,4,FALSE)),"",VLOOKUP($B1434,Insumos!$C:$G,4,FALSE))</f>
        <v>UNIDAD</v>
      </c>
      <c r="G1434" s="141">
        <v>1.0</v>
      </c>
      <c r="H1434" s="56">
        <f t="shared" si="51"/>
        <v>75.25</v>
      </c>
    </row>
    <row r="1435">
      <c r="A1435" s="53">
        <v>10.0</v>
      </c>
      <c r="B1435" s="55" t="s">
        <v>312</v>
      </c>
      <c r="C1435" s="55" t="str">
        <f>+IF(ISERROR(VLOOKUP($B1435,Insumos!$C:$G,3,FALSE)),"",VLOOKUP($B1435,Insumos!$C:$G,3,FALSE))</f>
        <v>UNIDAD</v>
      </c>
      <c r="D1435" s="56">
        <f>+IF(ISERROR(VLOOKUP($B1435,Insumos!$C:$G,2,FALSE)),"",VLOOKUP($B1435,Insumos!$C:$G,2,FALSE))</f>
        <v>90.25</v>
      </c>
      <c r="E1435" s="57">
        <f>+IF(ISERROR(VLOOKUP($B1435,Insumos!$C:$G,5,FALSE)),"",VLOOKUP($B1435,Insumos!$C:$G,5,FALSE))</f>
        <v>1</v>
      </c>
      <c r="F1435" s="55" t="str">
        <f>+IF(ISERROR(VLOOKUP($B1435,Insumos!$C:$G,4,FALSE)),"",VLOOKUP($B1435,Insumos!$C:$G,4,FALSE))</f>
        <v>UNIDAD</v>
      </c>
      <c r="G1435" s="141">
        <v>1.0</v>
      </c>
      <c r="H1435" s="56">
        <f t="shared" si="51"/>
        <v>90.25</v>
      </c>
    </row>
    <row r="1436">
      <c r="A1436" s="53">
        <v>11.0</v>
      </c>
      <c r="B1436" s="55" t="s">
        <v>303</v>
      </c>
      <c r="C1436" s="55" t="str">
        <f>+IF(ISERROR(VLOOKUP($B1436,Insumos!$C:$G,3,FALSE)),"",VLOOKUP($B1436,Insumos!$C:$G,3,FALSE))</f>
        <v>UNIDAD</v>
      </c>
      <c r="D1436" s="56">
        <f>+IF(ISERROR(VLOOKUP($B1436,Insumos!$C:$G,2,FALSE)),"",VLOOKUP($B1436,Insumos!$C:$G,2,FALSE))</f>
        <v>10</v>
      </c>
      <c r="E1436" s="57">
        <f>+IF(ISERROR(VLOOKUP($B1436,Insumos!$C:$G,5,FALSE)),"",VLOOKUP($B1436,Insumos!$C:$G,5,FALSE))</f>
        <v>1</v>
      </c>
      <c r="F1436" s="55" t="str">
        <f>+IF(ISERROR(VLOOKUP($B1436,Insumos!$C:$G,4,FALSE)),"",VLOOKUP($B1436,Insumos!$C:$G,4,FALSE))</f>
        <v>UNIDAD</v>
      </c>
      <c r="G1436" s="141">
        <v>2.0</v>
      </c>
      <c r="H1436" s="56">
        <f t="shared" si="51"/>
        <v>20</v>
      </c>
    </row>
    <row r="1437">
      <c r="A1437" s="53">
        <v>12.0</v>
      </c>
      <c r="B1437" s="55" t="s">
        <v>304</v>
      </c>
      <c r="C1437" s="55" t="str">
        <f>+IF(ISERROR(VLOOKUP($B1437,Insumos!$C:$G,3,FALSE)),"",VLOOKUP($B1437,Insumos!$C:$G,3,FALSE))</f>
        <v>UNIDAD</v>
      </c>
      <c r="D1437" s="56">
        <f>+IF(ISERROR(VLOOKUP($B1437,Insumos!$C:$G,2,FALSE)),"",VLOOKUP($B1437,Insumos!$C:$G,2,FALSE))</f>
        <v>9</v>
      </c>
      <c r="E1437" s="57">
        <f>+IF(ISERROR(VLOOKUP($B1437,Insumos!$C:$G,5,FALSE)),"",VLOOKUP($B1437,Insumos!$C:$G,5,FALSE))</f>
        <v>1</v>
      </c>
      <c r="F1437" s="55" t="str">
        <f>+IF(ISERROR(VLOOKUP($B1437,Insumos!$C:$G,4,FALSE)),"",VLOOKUP($B1437,Insumos!$C:$G,4,FALSE))</f>
        <v>UNIDAD</v>
      </c>
      <c r="G1437" s="141">
        <v>2.0</v>
      </c>
      <c r="H1437" s="56">
        <f t="shared" si="51"/>
        <v>18</v>
      </c>
    </row>
    <row r="1438">
      <c r="A1438" s="53">
        <v>13.0</v>
      </c>
      <c r="B1438" s="55" t="s">
        <v>315</v>
      </c>
      <c r="C1438" s="55" t="str">
        <f>+IF(ISERROR(VLOOKUP($B1438,Insumos!$C:$G,3,FALSE)),"",VLOOKUP($B1438,Insumos!$C:$G,3,FALSE))</f>
        <v>UNIDAD</v>
      </c>
      <c r="D1438" s="56">
        <f>+IF(ISERROR(VLOOKUP($B1438,Insumos!$C:$G,2,FALSE)),"",VLOOKUP($B1438,Insumos!$C:$G,2,FALSE))</f>
        <v>170</v>
      </c>
      <c r="E1438" s="57">
        <f>+IF(ISERROR(VLOOKUP($B1438,Insumos!$C:$G,5,FALSE)),"",VLOOKUP($B1438,Insumos!$C:$G,5,FALSE))</f>
        <v>1</v>
      </c>
      <c r="F1438" s="55" t="str">
        <f>+IF(ISERROR(VLOOKUP($B1438,Insumos!$C:$G,4,FALSE)),"",VLOOKUP($B1438,Insumos!$C:$G,4,FALSE))</f>
        <v>UNIDAD</v>
      </c>
      <c r="G1438" s="141">
        <v>1.0</v>
      </c>
      <c r="H1438" s="56">
        <f t="shared" si="51"/>
        <v>170</v>
      </c>
    </row>
    <row r="1439">
      <c r="A1439" s="53">
        <v>14.0</v>
      </c>
      <c r="B1439" s="55"/>
      <c r="C1439" s="55" t="str">
        <f>+IF(ISERROR(VLOOKUP($B1439,Insumos!$C:$G,3,FALSE)),"",VLOOKUP($B1439,Insumos!$C:$G,3,FALSE))</f>
        <v/>
      </c>
      <c r="D1439" s="56" t="str">
        <f>+IF(ISERROR(VLOOKUP($B1439,Insumos!$C:$G,2,FALSE)),"",VLOOKUP($B1439,Insumos!$C:$G,2,FALSE))</f>
        <v/>
      </c>
      <c r="E1439" s="57" t="str">
        <f>+IF(ISERROR(VLOOKUP($B1439,Insumos!$C:$G,5,FALSE)),"",VLOOKUP($B1439,Insumos!$C:$G,5,FALSE))</f>
        <v/>
      </c>
      <c r="F1439" s="55" t="str">
        <f>+IF(ISERROR(VLOOKUP($B1439,Insumos!$C:$G,4,FALSE)),"",VLOOKUP($B1439,Insumos!$C:$G,4,FALSE))</f>
        <v/>
      </c>
      <c r="G1439" s="141"/>
      <c r="H1439" s="56">
        <f t="shared" si="51"/>
        <v>0</v>
      </c>
    </row>
    <row r="1440">
      <c r="A1440" s="42"/>
      <c r="B1440" s="140"/>
      <c r="C1440" s="41"/>
      <c r="D1440" s="44"/>
      <c r="E1440" s="45"/>
      <c r="F1440" s="41"/>
      <c r="G1440" s="67" t="s">
        <v>566</v>
      </c>
      <c r="H1440" s="68">
        <f>+SUM(H1426:H1439)</f>
        <v>2118.98</v>
      </c>
    </row>
    <row r="1441">
      <c r="A1441" s="42"/>
      <c r="B1441" s="140"/>
      <c r="C1441" s="41"/>
      <c r="D1441" s="44"/>
      <c r="E1441" s="45"/>
      <c r="F1441" s="41"/>
      <c r="G1441" s="67" t="s">
        <v>569</v>
      </c>
      <c r="H1441" s="142">
        <f>+H1440/10</f>
        <v>211.898</v>
      </c>
    </row>
    <row r="1442">
      <c r="A1442" s="42"/>
      <c r="B1442" s="140"/>
      <c r="C1442" s="41"/>
      <c r="D1442" s="44"/>
      <c r="E1442" s="45"/>
      <c r="F1442" s="41"/>
      <c r="G1442" s="67" t="s">
        <v>570</v>
      </c>
      <c r="H1442" s="143">
        <f>(H1440+H1441)*1.19</f>
        <v>2773.74482</v>
      </c>
    </row>
    <row r="1443">
      <c r="A1443" s="42"/>
      <c r="B1443" s="140"/>
      <c r="C1443" s="41"/>
      <c r="D1443" s="44"/>
      <c r="E1443" s="45"/>
      <c r="F1443" s="41"/>
      <c r="G1443" s="67" t="s">
        <v>571</v>
      </c>
      <c r="H1443" s="144">
        <f>+H1442/H1444</f>
        <v>0.2695573197</v>
      </c>
    </row>
    <row r="1444">
      <c r="A1444" s="42"/>
      <c r="B1444" s="140"/>
      <c r="C1444" s="41"/>
      <c r="D1444" s="44"/>
      <c r="E1444" s="45"/>
      <c r="F1444" s="41"/>
      <c r="G1444" s="67" t="s">
        <v>572</v>
      </c>
      <c r="H1444" s="145">
        <v>10290.0</v>
      </c>
      <c r="I1444" s="232">
        <v>9290.0</v>
      </c>
    </row>
    <row r="1448">
      <c r="A1448" s="138" t="s">
        <v>562</v>
      </c>
      <c r="B1448" s="139" t="s">
        <v>28</v>
      </c>
      <c r="C1448" s="34"/>
      <c r="D1448" s="35"/>
      <c r="E1448" s="36"/>
      <c r="F1448" s="37"/>
      <c r="G1448" s="38"/>
      <c r="H1448" s="35"/>
    </row>
    <row r="1449">
      <c r="A1449" s="42"/>
      <c r="B1449" s="140"/>
      <c r="C1449" s="42"/>
      <c r="D1449" s="44"/>
      <c r="E1449" s="45"/>
      <c r="F1449" s="42"/>
      <c r="G1449" s="46"/>
      <c r="H1449" s="44"/>
    </row>
    <row r="1450">
      <c r="A1450" s="48" t="s">
        <v>476</v>
      </c>
      <c r="B1450" s="48" t="s">
        <v>477</v>
      </c>
      <c r="C1450" s="48" t="s">
        <v>478</v>
      </c>
      <c r="D1450" s="49" t="s">
        <v>564</v>
      </c>
      <c r="E1450" s="50" t="s">
        <v>10</v>
      </c>
      <c r="F1450" s="48" t="s">
        <v>480</v>
      </c>
      <c r="G1450" s="51" t="s">
        <v>481</v>
      </c>
      <c r="H1450" s="49" t="s">
        <v>565</v>
      </c>
    </row>
    <row r="1451">
      <c r="A1451" s="53">
        <v>1.0</v>
      </c>
      <c r="B1451" s="55" t="s">
        <v>235</v>
      </c>
      <c r="C1451" s="55" t="str">
        <f>+IF(ISERROR(VLOOKUP($B1451,Insumos!$C:$G,3,FALSE)),"",VLOOKUP($B1451,Insumos!$C:$G,3,FALSE))</f>
        <v>GRAMOS</v>
      </c>
      <c r="D1451" s="56">
        <f>+IF(ISERROR(VLOOKUP($B1451,Insumos!$C:$G,2,FALSE)),"",VLOOKUP($B1451,Insumos!$C:$G,2,FALSE))</f>
        <v>13944.82759</v>
      </c>
      <c r="E1451" s="57">
        <f>+IF(ISERROR(VLOOKUP($B1451,Insumos!$C:$G,5,FALSE)),"",VLOOKUP($B1451,Insumos!$C:$G,5,FALSE))</f>
        <v>1000</v>
      </c>
      <c r="F1451" s="55" t="str">
        <f>+IF(ISERROR(VLOOKUP($B1451,Insumos!$C:$G,4,FALSE)),"",VLOOKUP($B1451,Insumos!$C:$G,4,FALSE))</f>
        <v>GRAMOS</v>
      </c>
      <c r="G1451" s="141">
        <v>80.0</v>
      </c>
      <c r="H1451" s="56">
        <f t="shared" ref="H1451:H1464" si="52">IF(ISERROR(ROUND(+D1451/E1451*G1451,2)),0,ROUND(+D1451/E1451*G1451,2))</f>
        <v>1115.59</v>
      </c>
    </row>
    <row r="1452">
      <c r="A1452" s="53">
        <v>2.0</v>
      </c>
      <c r="B1452" s="55" t="s">
        <v>232</v>
      </c>
      <c r="C1452" s="55" t="str">
        <f>+IF(ISERROR(VLOOKUP($B1452,Insumos!$C:$G,3,FALSE)),"",VLOOKUP($B1452,Insumos!$C:$G,3,FALSE))</f>
        <v>GRAMOS</v>
      </c>
      <c r="D1452" s="56">
        <f>+IF(ISERROR(VLOOKUP($B1452,Insumos!$C:$G,2,FALSE)),"",VLOOKUP($B1452,Insumos!$C:$G,2,FALSE))</f>
        <v>3529.411765</v>
      </c>
      <c r="E1452" s="57">
        <f>+IF(ISERROR(VLOOKUP($B1452,Insumos!$C:$G,5,FALSE)),"",VLOOKUP($B1452,Insumos!$C:$G,5,FALSE))</f>
        <v>1000</v>
      </c>
      <c r="F1452" s="55" t="str">
        <f>+IF(ISERROR(VLOOKUP($B1452,Insumos!$C:$G,4,FALSE)),"",VLOOKUP($B1452,Insumos!$C:$G,4,FALSE))</f>
        <v>GRAMOS</v>
      </c>
      <c r="G1452" s="141">
        <v>10.0</v>
      </c>
      <c r="H1452" s="56">
        <f t="shared" si="52"/>
        <v>35.29</v>
      </c>
    </row>
    <row r="1453">
      <c r="A1453" s="53">
        <v>3.0</v>
      </c>
      <c r="B1453" s="55" t="s">
        <v>236</v>
      </c>
      <c r="C1453" s="55" t="str">
        <f>+IF(ISERROR(VLOOKUP($B1453,Insumos!$C:$G,3,FALSE)),"",VLOOKUP($B1453,Insumos!$C:$G,3,FALSE))</f>
        <v>GRAMOS</v>
      </c>
      <c r="D1453" s="56">
        <f>+IF(ISERROR(VLOOKUP($B1453,Insumos!$C:$G,2,FALSE)),"",VLOOKUP($B1453,Insumos!$C:$G,2,FALSE))</f>
        <v>8753.846154</v>
      </c>
      <c r="E1453" s="57">
        <f>+IF(ISERROR(VLOOKUP($B1453,Insumos!$C:$G,5,FALSE)),"",VLOOKUP($B1453,Insumos!$C:$G,5,FALSE))</f>
        <v>1000</v>
      </c>
      <c r="F1453" s="55" t="str">
        <f>+IF(ISERROR(VLOOKUP($B1453,Insumos!$C:$G,4,FALSE)),"",VLOOKUP($B1453,Insumos!$C:$G,4,FALSE))</f>
        <v>GRAMOS</v>
      </c>
      <c r="G1453" s="141">
        <v>10.0</v>
      </c>
      <c r="H1453" s="56">
        <f t="shared" si="52"/>
        <v>87.54</v>
      </c>
    </row>
    <row r="1454">
      <c r="A1454" s="53">
        <v>4.0</v>
      </c>
      <c r="B1454" s="55" t="s">
        <v>206</v>
      </c>
      <c r="C1454" s="55" t="str">
        <f>+IF(ISERROR(VLOOKUP($B1454,Insumos!$C:$G,3,FALSE)),"",VLOOKUP($B1454,Insumos!$C:$G,3,FALSE))</f>
        <v>GRAMOS</v>
      </c>
      <c r="D1454" s="56">
        <f>+IF(ISERROR(VLOOKUP($B1454,Insumos!$C:$G,2,FALSE)),"",VLOOKUP($B1454,Insumos!$C:$G,2,FALSE))</f>
        <v>20580</v>
      </c>
      <c r="E1454" s="57">
        <f>+IF(ISERROR(VLOOKUP($B1454,Insumos!$C:$G,5,FALSE)),"",VLOOKUP($B1454,Insumos!$C:$G,5,FALSE))</f>
        <v>1000</v>
      </c>
      <c r="F1454" s="55" t="str">
        <f>+IF(ISERROR(VLOOKUP($B1454,Insumos!$C:$G,4,FALSE)),"",VLOOKUP($B1454,Insumos!$C:$G,4,FALSE))</f>
        <v>GRAMOS</v>
      </c>
      <c r="G1454" s="141">
        <v>10.0</v>
      </c>
      <c r="H1454" s="56">
        <f t="shared" si="52"/>
        <v>205.8</v>
      </c>
    </row>
    <row r="1455">
      <c r="A1455" s="53">
        <v>5.0</v>
      </c>
      <c r="B1455" s="55" t="s">
        <v>32</v>
      </c>
      <c r="C1455" s="55" t="str">
        <f>+IF(ISERROR(VLOOKUP($B1455,Insumos!$C:$G,3,FALSE)),"",VLOOKUP($B1455,Insumos!$C:$G,3,FALSE))</f>
        <v>GRAMOS</v>
      </c>
      <c r="D1455" s="56">
        <f>+IF(ISERROR(VLOOKUP($B1455,Insumos!$C:$G,2,FALSE)),"",VLOOKUP($B1455,Insumos!$C:$G,2,FALSE))</f>
        <v>1890</v>
      </c>
      <c r="E1455" s="57">
        <f>+IF(ISERROR(VLOOKUP($B1455,Insumos!$C:$G,5,FALSE)),"",VLOOKUP($B1455,Insumos!$C:$G,5,FALSE))</f>
        <v>500</v>
      </c>
      <c r="F1455" s="55" t="str">
        <f>+IF(ISERROR(VLOOKUP($B1455,Insumos!$C:$G,4,FALSE)),"",VLOOKUP($B1455,Insumos!$C:$G,4,FALSE))</f>
        <v>GRAMOS</v>
      </c>
      <c r="G1455" s="141">
        <v>10.0</v>
      </c>
      <c r="H1455" s="56">
        <f t="shared" si="52"/>
        <v>37.8</v>
      </c>
    </row>
    <row r="1456">
      <c r="A1456" s="53">
        <v>6.0</v>
      </c>
      <c r="B1456" s="55" t="s">
        <v>33</v>
      </c>
      <c r="C1456" s="55" t="str">
        <f>+IF(ISERROR(VLOOKUP($B1456,Insumos!$C:$G,3,FALSE)),"",VLOOKUP($B1456,Insumos!$C:$G,3,FALSE))</f>
        <v>GRAMOS</v>
      </c>
      <c r="D1456" s="56">
        <f>+IF(ISERROR(VLOOKUP($B1456,Insumos!$C:$G,2,FALSE)),"",VLOOKUP($B1456,Insumos!$C:$G,2,FALSE))</f>
        <v>6945</v>
      </c>
      <c r="E1456" s="57">
        <f>+IF(ISERROR(VLOOKUP($B1456,Insumos!$C:$G,5,FALSE)),"",VLOOKUP($B1456,Insumos!$C:$G,5,FALSE))</f>
        <v>1360</v>
      </c>
      <c r="F1456" s="55" t="str">
        <f>+IF(ISERROR(VLOOKUP($B1456,Insumos!$C:$G,4,FALSE)),"",VLOOKUP($B1456,Insumos!$C:$G,4,FALSE))</f>
        <v>GRAMOS</v>
      </c>
      <c r="G1456" s="141">
        <v>80.0</v>
      </c>
      <c r="H1456" s="56">
        <f t="shared" si="52"/>
        <v>408.53</v>
      </c>
    </row>
    <row r="1457">
      <c r="A1457" s="53">
        <v>7.0</v>
      </c>
      <c r="B1457" s="55" t="s">
        <v>297</v>
      </c>
      <c r="C1457" s="55" t="str">
        <f>+IF(ISERROR(VLOOKUP($B1457,Insumos!$C:$G,3,FALSE)),"",VLOOKUP($B1457,Insumos!$C:$G,3,FALSE))</f>
        <v>CAJA</v>
      </c>
      <c r="D1457" s="56">
        <f>+IF(ISERROR(VLOOKUP($B1457,Insumos!$C:$G,2,FALSE)),"",VLOOKUP($B1457,Insumos!$C:$G,2,FALSE))</f>
        <v>110</v>
      </c>
      <c r="E1457" s="57">
        <f>+IF(ISERROR(VLOOKUP($B1457,Insumos!$C:$G,5,FALSE)),"",VLOOKUP($B1457,Insumos!$C:$G,5,FALSE))</f>
        <v>1</v>
      </c>
      <c r="F1457" s="55" t="str">
        <f>+IF(ISERROR(VLOOKUP($B1457,Insumos!$C:$G,4,FALSE)),"",VLOOKUP($B1457,Insumos!$C:$G,4,FALSE))</f>
        <v>CAJA</v>
      </c>
      <c r="G1457" s="141">
        <v>1.0</v>
      </c>
      <c r="H1457" s="56">
        <f t="shared" si="52"/>
        <v>110</v>
      </c>
    </row>
    <row r="1458">
      <c r="A1458" s="53">
        <v>8.0</v>
      </c>
      <c r="B1458" s="55" t="s">
        <v>313</v>
      </c>
      <c r="C1458" s="55" t="str">
        <f>+IF(ISERROR(VLOOKUP($B1458,Insumos!$C:$G,3,FALSE)),"",VLOOKUP($B1458,Insumos!$C:$G,3,FALSE))</f>
        <v>GRAMOS</v>
      </c>
      <c r="D1458" s="56">
        <f>+IF(ISERROR(VLOOKUP($B1458,Insumos!$C:$G,2,FALSE)),"",VLOOKUP($B1458,Insumos!$C:$G,2,FALSE))</f>
        <v>6750</v>
      </c>
      <c r="E1458" s="57">
        <f>+IF(ISERROR(VLOOKUP($B1458,Insumos!$C:$G,5,FALSE)),"",VLOOKUP($B1458,Insumos!$C:$G,5,FALSE))</f>
        <v>1000</v>
      </c>
      <c r="F1458" s="55" t="str">
        <f>+IF(ISERROR(VLOOKUP($B1458,Insumos!$C:$G,4,FALSE)),"",VLOOKUP($B1458,Insumos!$C:$G,4,FALSE))</f>
        <v>GRAMOS</v>
      </c>
      <c r="G1458" s="141">
        <v>8.0</v>
      </c>
      <c r="H1458" s="56">
        <f t="shared" si="52"/>
        <v>54</v>
      </c>
    </row>
    <row r="1459">
      <c r="A1459" s="53">
        <v>9.0</v>
      </c>
      <c r="B1459" s="55" t="s">
        <v>156</v>
      </c>
      <c r="C1459" s="55" t="str">
        <f>+IF(ISERROR(VLOOKUP($B1459,Insumos!$C:$G,3,FALSE)),"",VLOOKUP($B1459,Insumos!$C:$G,3,FALSE))</f>
        <v>GRAMOS</v>
      </c>
      <c r="D1459" s="56">
        <f>+IF(ISERROR(VLOOKUP($B1459,Insumos!$C:$G,2,FALSE)),"",VLOOKUP($B1459,Insumos!$C:$G,2,FALSE))</f>
        <v>909</v>
      </c>
      <c r="E1459" s="57">
        <f>+IF(ISERROR(VLOOKUP($B1459,Insumos!$C:$G,5,FALSE)),"",VLOOKUP($B1459,Insumos!$C:$G,5,FALSE))</f>
        <v>1000</v>
      </c>
      <c r="F1459" s="55" t="str">
        <f>+IF(ISERROR(VLOOKUP($B1459,Insumos!$C:$G,4,FALSE)),"",VLOOKUP($B1459,Insumos!$C:$G,4,FALSE))</f>
        <v>GRAMOS</v>
      </c>
      <c r="G1459" s="141">
        <v>8.0</v>
      </c>
      <c r="H1459" s="56">
        <f t="shared" si="52"/>
        <v>7.27</v>
      </c>
    </row>
    <row r="1460">
      <c r="A1460" s="53">
        <v>10.0</v>
      </c>
      <c r="B1460" s="55" t="s">
        <v>303</v>
      </c>
      <c r="C1460" s="55" t="str">
        <f>+IF(ISERROR(VLOOKUP($B1460,Insumos!$C:$G,3,FALSE)),"",VLOOKUP($B1460,Insumos!$C:$G,3,FALSE))</f>
        <v>UNIDAD</v>
      </c>
      <c r="D1460" s="56">
        <f>+IF(ISERROR(VLOOKUP($B1460,Insumos!$C:$G,2,FALSE)),"",VLOOKUP($B1460,Insumos!$C:$G,2,FALSE))</f>
        <v>10</v>
      </c>
      <c r="E1460" s="57">
        <f>+IF(ISERROR(VLOOKUP($B1460,Insumos!$C:$G,5,FALSE)),"",VLOOKUP($B1460,Insumos!$C:$G,5,FALSE))</f>
        <v>1</v>
      </c>
      <c r="F1460" s="55" t="str">
        <f>+IF(ISERROR(VLOOKUP($B1460,Insumos!$C:$G,4,FALSE)),"",VLOOKUP($B1460,Insumos!$C:$G,4,FALSE))</f>
        <v>UNIDAD</v>
      </c>
      <c r="G1460" s="141">
        <v>1.0</v>
      </c>
      <c r="H1460" s="56">
        <f t="shared" si="52"/>
        <v>10</v>
      </c>
    </row>
    <row r="1461">
      <c r="A1461" s="53">
        <v>7.0</v>
      </c>
      <c r="B1461" s="55" t="s">
        <v>304</v>
      </c>
      <c r="C1461" s="55" t="str">
        <f>+IF(ISERROR(VLOOKUP($B1461,Insumos!$C:$G,3,FALSE)),"",VLOOKUP($B1461,Insumos!$C:$G,3,FALSE))</f>
        <v>UNIDAD</v>
      </c>
      <c r="D1461" s="56">
        <f>+IF(ISERROR(VLOOKUP($B1461,Insumos!$C:$G,2,FALSE)),"",VLOOKUP($B1461,Insumos!$C:$G,2,FALSE))</f>
        <v>9</v>
      </c>
      <c r="E1461" s="57">
        <f>+IF(ISERROR(VLOOKUP($B1461,Insumos!$C:$G,5,FALSE)),"",VLOOKUP($B1461,Insumos!$C:$G,5,FALSE))</f>
        <v>1</v>
      </c>
      <c r="F1461" s="55" t="str">
        <f>+IF(ISERROR(VLOOKUP($B1461,Insumos!$C:$G,4,FALSE)),"",VLOOKUP($B1461,Insumos!$C:$G,4,FALSE))</f>
        <v>UNIDAD</v>
      </c>
      <c r="G1461" s="141">
        <v>1.0</v>
      </c>
      <c r="H1461" s="56">
        <f t="shared" si="52"/>
        <v>9</v>
      </c>
    </row>
    <row r="1462">
      <c r="A1462" s="53">
        <v>8.0</v>
      </c>
      <c r="B1462" s="55" t="s">
        <v>312</v>
      </c>
      <c r="C1462" s="55" t="str">
        <f>+IF(ISERROR(VLOOKUP($B1462,Insumos!$C:$G,3,FALSE)),"",VLOOKUP($B1462,Insumos!$C:$G,3,FALSE))</f>
        <v>UNIDAD</v>
      </c>
      <c r="D1462" s="56">
        <f>+IF(ISERROR(VLOOKUP($B1462,Insumos!$C:$G,2,FALSE)),"",VLOOKUP($B1462,Insumos!$C:$G,2,FALSE))</f>
        <v>90.25</v>
      </c>
      <c r="E1462" s="57">
        <f>+IF(ISERROR(VLOOKUP($B1462,Insumos!$C:$G,5,FALSE)),"",VLOOKUP($B1462,Insumos!$C:$G,5,FALSE))</f>
        <v>1</v>
      </c>
      <c r="F1462" s="55" t="str">
        <f>+IF(ISERROR(VLOOKUP($B1462,Insumos!$C:$G,4,FALSE)),"",VLOOKUP($B1462,Insumos!$C:$G,4,FALSE))</f>
        <v>UNIDAD</v>
      </c>
      <c r="G1462" s="141">
        <v>1.0</v>
      </c>
      <c r="H1462" s="56">
        <f t="shared" si="52"/>
        <v>90.25</v>
      </c>
    </row>
    <row r="1463">
      <c r="A1463" s="53">
        <v>11.0</v>
      </c>
      <c r="B1463" s="55" t="s">
        <v>311</v>
      </c>
      <c r="C1463" s="55" t="str">
        <f>+IF(ISERROR(VLOOKUP($B1463,Insumos!$C:$G,3,FALSE)),"",VLOOKUP($B1463,Insumos!$C:$G,3,FALSE))</f>
        <v>UNIDAD</v>
      </c>
      <c r="D1463" s="56">
        <f>+IF(ISERROR(VLOOKUP($B1463,Insumos!$C:$G,2,FALSE)),"",VLOOKUP($B1463,Insumos!$C:$G,2,FALSE))</f>
        <v>75.25</v>
      </c>
      <c r="E1463" s="57">
        <f>+IF(ISERROR(VLOOKUP($B1463,Insumos!$C:$G,5,FALSE)),"",VLOOKUP($B1463,Insumos!$C:$G,5,FALSE))</f>
        <v>1</v>
      </c>
      <c r="F1463" s="55" t="str">
        <f>+IF(ISERROR(VLOOKUP($B1463,Insumos!$C:$G,4,FALSE)),"",VLOOKUP($B1463,Insumos!$C:$G,4,FALSE))</f>
        <v>UNIDAD</v>
      </c>
      <c r="G1463" s="141">
        <v>1.0</v>
      </c>
      <c r="H1463" s="56">
        <f t="shared" si="52"/>
        <v>75.25</v>
      </c>
    </row>
    <row r="1464">
      <c r="A1464" s="53">
        <v>12.0</v>
      </c>
      <c r="B1464" s="55" t="s">
        <v>315</v>
      </c>
      <c r="C1464" s="55" t="str">
        <f>+IF(ISERROR(VLOOKUP($B1464,Insumos!$C:$G,3,FALSE)),"",VLOOKUP($B1464,Insumos!$C:$G,3,FALSE))</f>
        <v>UNIDAD</v>
      </c>
      <c r="D1464" s="56">
        <f>+IF(ISERROR(VLOOKUP($B1464,Insumos!$C:$G,2,FALSE)),"",VLOOKUP($B1464,Insumos!$C:$G,2,FALSE))</f>
        <v>170</v>
      </c>
      <c r="E1464" s="57">
        <f>+IF(ISERROR(VLOOKUP($B1464,Insumos!$C:$G,5,FALSE)),"",VLOOKUP($B1464,Insumos!$C:$G,5,FALSE))</f>
        <v>1</v>
      </c>
      <c r="F1464" s="55" t="str">
        <f>+IF(ISERROR(VLOOKUP($B1464,Insumos!$C:$G,4,FALSE)),"",VLOOKUP($B1464,Insumos!$C:$G,4,FALSE))</f>
        <v>UNIDAD</v>
      </c>
      <c r="G1464" s="141">
        <v>1.0</v>
      </c>
      <c r="H1464" s="56">
        <f t="shared" si="52"/>
        <v>170</v>
      </c>
    </row>
    <row r="1465">
      <c r="A1465" s="42"/>
      <c r="B1465" s="140"/>
      <c r="C1465" s="41"/>
      <c r="D1465" s="44"/>
      <c r="E1465" s="45"/>
      <c r="F1465" s="41"/>
      <c r="G1465" s="67" t="s">
        <v>566</v>
      </c>
      <c r="H1465" s="68">
        <f>+SUM(H1451:H1464)</f>
        <v>2416.32</v>
      </c>
    </row>
    <row r="1466">
      <c r="A1466" s="42"/>
      <c r="B1466" s="140"/>
      <c r="C1466" s="41"/>
      <c r="D1466" s="44"/>
      <c r="E1466" s="45"/>
      <c r="F1466" s="41"/>
      <c r="G1466" s="67" t="s">
        <v>569</v>
      </c>
      <c r="H1466" s="142">
        <f>+H1465/10</f>
        <v>241.632</v>
      </c>
    </row>
    <row r="1467">
      <c r="A1467" s="42"/>
      <c r="B1467" s="140"/>
      <c r="C1467" s="41"/>
      <c r="D1467" s="44"/>
      <c r="E1467" s="471"/>
      <c r="F1467" s="41"/>
      <c r="G1467" s="67" t="s">
        <v>570</v>
      </c>
      <c r="H1467" s="143">
        <f>(H1465+H1466)*1.19</f>
        <v>3162.96288</v>
      </c>
    </row>
    <row r="1468">
      <c r="A1468" s="42"/>
      <c r="B1468" s="140"/>
      <c r="C1468" s="41"/>
      <c r="D1468" s="44"/>
      <c r="E1468" s="167"/>
      <c r="F1468" s="41"/>
      <c r="G1468" s="67" t="s">
        <v>571</v>
      </c>
      <c r="H1468" s="144">
        <f>+H1467/H1469</f>
        <v>0.2616181042</v>
      </c>
    </row>
    <row r="1469">
      <c r="A1469" s="42"/>
      <c r="B1469" s="140"/>
      <c r="C1469" s="41"/>
      <c r="D1469" s="44"/>
      <c r="E1469" s="472"/>
      <c r="F1469" s="41"/>
      <c r="G1469" s="67" t="s">
        <v>572</v>
      </c>
      <c r="H1469" s="154">
        <v>12090.0</v>
      </c>
      <c r="I1469" s="232">
        <v>10990.0</v>
      </c>
    </row>
    <row r="1470">
      <c r="E1470" s="15"/>
    </row>
    <row r="1473">
      <c r="A1473" s="138" t="s">
        <v>562</v>
      </c>
      <c r="B1473" s="139" t="s">
        <v>253</v>
      </c>
      <c r="C1473" s="34" t="s">
        <v>484</v>
      </c>
      <c r="D1473" s="35"/>
      <c r="E1473" s="36"/>
      <c r="F1473" s="37"/>
      <c r="G1473" s="38"/>
      <c r="H1473" s="35"/>
    </row>
    <row r="1474">
      <c r="A1474" s="42"/>
      <c r="B1474" s="140"/>
      <c r="C1474" s="42"/>
      <c r="D1474" s="44"/>
      <c r="E1474" s="45"/>
      <c r="F1474" s="42"/>
      <c r="G1474" s="46"/>
      <c r="H1474" s="44"/>
    </row>
    <row r="1475">
      <c r="A1475" s="48" t="s">
        <v>476</v>
      </c>
      <c r="B1475" s="48" t="s">
        <v>477</v>
      </c>
      <c r="C1475" s="48" t="s">
        <v>478</v>
      </c>
      <c r="D1475" s="49" t="s">
        <v>564</v>
      </c>
      <c r="E1475" s="50" t="s">
        <v>10</v>
      </c>
      <c r="F1475" s="48" t="s">
        <v>480</v>
      </c>
      <c r="G1475" s="51" t="s">
        <v>481</v>
      </c>
      <c r="H1475" s="49" t="s">
        <v>565</v>
      </c>
    </row>
    <row r="1476">
      <c r="A1476" s="53">
        <v>1.0</v>
      </c>
      <c r="B1476" s="55" t="s">
        <v>44</v>
      </c>
      <c r="C1476" s="55" t="str">
        <f>+IF(ISERROR(VLOOKUP($B1476,Insumos!$C:$G,3,FALSE)),"",VLOOKUP($B1476,Insumos!$C:$G,3,FALSE))</f>
        <v>GRAMOS</v>
      </c>
      <c r="D1476" s="56">
        <f>+IF(ISERROR(VLOOKUP($B1476,Insumos!$C:$G,2,FALSE)),"",VLOOKUP($B1476,Insumos!$C:$G,2,FALSE))</f>
        <v>5780</v>
      </c>
      <c r="E1476" s="57">
        <f>+IF(ISERROR(VLOOKUP($B1476,Insumos!$C:$G,5,FALSE)),"",VLOOKUP($B1476,Insumos!$C:$G,5,FALSE))</f>
        <v>1000</v>
      </c>
      <c r="F1476" s="55" t="str">
        <f>+IF(ISERROR(VLOOKUP($B1476,Insumos!$C:$G,4,FALSE)),"",VLOOKUP($B1476,Insumos!$C:$G,4,FALSE))</f>
        <v>GRAMOS</v>
      </c>
      <c r="G1476" s="141">
        <v>45.0</v>
      </c>
      <c r="H1476" s="56">
        <f t="shared" ref="H1476:H1489" si="53">IF(ISERROR(ROUND(+D1476/E1476*G1476,2)),0,ROUND(+D1476/E1476*G1476,2))</f>
        <v>260.1</v>
      </c>
    </row>
    <row r="1477">
      <c r="A1477" s="53">
        <v>2.0</v>
      </c>
      <c r="B1477" s="55" t="s">
        <v>232</v>
      </c>
      <c r="C1477" s="55" t="str">
        <f>+IF(ISERROR(VLOOKUP($B1477,Insumos!$C:$G,3,FALSE)),"",VLOOKUP($B1477,Insumos!$C:$G,3,FALSE))</f>
        <v>GRAMOS</v>
      </c>
      <c r="D1477" s="56">
        <f>+IF(ISERROR(VLOOKUP($B1477,Insumos!$C:$G,2,FALSE)),"",VLOOKUP($B1477,Insumos!$C:$G,2,FALSE))</f>
        <v>3529.411765</v>
      </c>
      <c r="E1477" s="57">
        <f>+IF(ISERROR(VLOOKUP($B1477,Insumos!$C:$G,5,FALSE)),"",VLOOKUP($B1477,Insumos!$C:$G,5,FALSE))</f>
        <v>1000</v>
      </c>
      <c r="F1477" s="55" t="str">
        <f>+IF(ISERROR(VLOOKUP($B1477,Insumos!$C:$G,4,FALSE)),"",VLOOKUP($B1477,Insumos!$C:$G,4,FALSE))</f>
        <v>GRAMOS</v>
      </c>
      <c r="G1477" s="141">
        <v>70.0</v>
      </c>
      <c r="H1477" s="56">
        <f t="shared" si="53"/>
        <v>247.06</v>
      </c>
    </row>
    <row r="1478">
      <c r="A1478" s="53">
        <v>3.0</v>
      </c>
      <c r="B1478" s="55" t="s">
        <v>45</v>
      </c>
      <c r="C1478" s="55" t="str">
        <f>+IF(ISERROR(VLOOKUP($B1478,Insumos!$C:$G,3,FALSE)),"",VLOOKUP($B1478,Insumos!$C:$G,3,FALSE))</f>
        <v>GRAMOS</v>
      </c>
      <c r="D1478" s="56">
        <f>+IF(ISERROR(VLOOKUP($B1478,Insumos!$C:$G,2,FALSE)),"",VLOOKUP($B1478,Insumos!$C:$G,2,FALSE))</f>
        <v>934</v>
      </c>
      <c r="E1478" s="57">
        <f>+IF(ISERROR(VLOOKUP($B1478,Insumos!$C:$G,5,FALSE)),"",VLOOKUP($B1478,Insumos!$C:$G,5,FALSE))</f>
        <v>1000</v>
      </c>
      <c r="F1478" s="55" t="str">
        <f>+IF(ISERROR(VLOOKUP($B1478,Insumos!$C:$G,4,FALSE)),"",VLOOKUP($B1478,Insumos!$C:$G,4,FALSE))</f>
        <v>GRAMOS</v>
      </c>
      <c r="G1478" s="141">
        <v>20.0</v>
      </c>
      <c r="H1478" s="56">
        <f t="shared" si="53"/>
        <v>18.68</v>
      </c>
    </row>
    <row r="1479">
      <c r="A1479" s="53">
        <v>4.0</v>
      </c>
      <c r="B1479" s="55" t="s">
        <v>234</v>
      </c>
      <c r="C1479" s="55" t="str">
        <f>+IF(ISERROR(VLOOKUP($B1479,Insumos!$C:$G,3,FALSE)),"",VLOOKUP($B1479,Insumos!$C:$G,3,FALSE))</f>
        <v>GRAMOS</v>
      </c>
      <c r="D1479" s="56">
        <f>+IF(ISERROR(VLOOKUP($B1479,Insumos!$C:$G,2,FALSE)),"",VLOOKUP($B1479,Insumos!$C:$G,2,FALSE))</f>
        <v>878.8888889</v>
      </c>
      <c r="E1479" s="57">
        <f>+IF(ISERROR(VLOOKUP($B1479,Insumos!$C:$G,5,FALSE)),"",VLOOKUP($B1479,Insumos!$C:$G,5,FALSE))</f>
        <v>1000</v>
      </c>
      <c r="F1479" s="55" t="str">
        <f>+IF(ISERROR(VLOOKUP($B1479,Insumos!$C:$G,4,FALSE)),"",VLOOKUP($B1479,Insumos!$C:$G,4,FALSE))</f>
        <v>GRAMOS</v>
      </c>
      <c r="G1479" s="141">
        <v>25.0</v>
      </c>
      <c r="H1479" s="56">
        <f t="shared" si="53"/>
        <v>21.97</v>
      </c>
    </row>
    <row r="1480">
      <c r="A1480" s="53">
        <v>5.0</v>
      </c>
      <c r="B1480" s="55" t="s">
        <v>108</v>
      </c>
      <c r="C1480" s="55" t="str">
        <f>+IF(ISERROR(VLOOKUP($B1480,Insumos!$C:$G,3,FALSE)),"",VLOOKUP($B1480,Insumos!$C:$G,3,FALSE))</f>
        <v>GRAMOS</v>
      </c>
      <c r="D1480" s="56">
        <f>+IF(ISERROR(VLOOKUP($B1480,Insumos!$C:$G,2,FALSE)),"",VLOOKUP($B1480,Insumos!$C:$G,2,FALSE))</f>
        <v>146.78</v>
      </c>
      <c r="E1480" s="57">
        <f>+IF(ISERROR(VLOOKUP($B1480,Insumos!$C:$G,5,FALSE)),"",VLOOKUP($B1480,Insumos!$C:$G,5,FALSE))</f>
        <v>40</v>
      </c>
      <c r="F1480" s="55" t="str">
        <f>+IF(ISERROR(VLOOKUP($B1480,Insumos!$C:$G,4,FALSE)),"",VLOOKUP($B1480,Insumos!$C:$G,4,FALSE))</f>
        <v>GRAMOS</v>
      </c>
      <c r="G1480" s="141">
        <v>18.0</v>
      </c>
      <c r="H1480" s="56">
        <f t="shared" si="53"/>
        <v>66.05</v>
      </c>
    </row>
    <row r="1481">
      <c r="A1481" s="53">
        <v>6.0</v>
      </c>
      <c r="B1481" s="55" t="s">
        <v>47</v>
      </c>
      <c r="C1481" s="55" t="str">
        <f>+IF(ISERROR(VLOOKUP($B1481,Insumos!$C:$G,3,FALSE)),"",VLOOKUP($B1481,Insumos!$C:$G,3,FALSE))</f>
        <v>GRAMOS</v>
      </c>
      <c r="D1481" s="56">
        <f>+IF(ISERROR(VLOOKUP($B1481,Insumos!$C:$G,2,FALSE)),"",VLOOKUP($B1481,Insumos!$C:$G,2,FALSE))</f>
        <v>840</v>
      </c>
      <c r="E1481" s="57">
        <f>+IF(ISERROR(VLOOKUP($B1481,Insumos!$C:$G,5,FALSE)),"",VLOOKUP($B1481,Insumos!$C:$G,5,FALSE))</f>
        <v>90</v>
      </c>
      <c r="F1481" s="55" t="str">
        <f>+IF(ISERROR(VLOOKUP($B1481,Insumos!$C:$G,4,FALSE)),"",VLOOKUP($B1481,Insumos!$C:$G,4,FALSE))</f>
        <v>GRAMOS</v>
      </c>
      <c r="G1481" s="141">
        <v>8.0</v>
      </c>
      <c r="H1481" s="56">
        <f t="shared" si="53"/>
        <v>74.67</v>
      </c>
    </row>
    <row r="1482">
      <c r="A1482" s="53">
        <v>7.0</v>
      </c>
      <c r="B1482" s="55" t="s">
        <v>300</v>
      </c>
      <c r="C1482" s="55" t="str">
        <f>+IF(ISERROR(VLOOKUP($B1482,Insumos!$C:$G,3,FALSE)),"",VLOOKUP($B1482,Insumos!$C:$G,3,FALSE))</f>
        <v>UNIDAD</v>
      </c>
      <c r="D1482" s="56">
        <f>+IF(ISERROR(VLOOKUP($B1482,Insumos!$C:$G,2,FALSE)),"",VLOOKUP($B1482,Insumos!$C:$G,2,FALSE))</f>
        <v>98.32</v>
      </c>
      <c r="E1482" s="57">
        <f>+IF(ISERROR(VLOOKUP($B1482,Insumos!$C:$G,5,FALSE)),"",VLOOKUP($B1482,Insumos!$C:$G,5,FALSE))</f>
        <v>1</v>
      </c>
      <c r="F1482" s="55" t="str">
        <f>+IF(ISERROR(VLOOKUP($B1482,Insumos!$C:$G,4,FALSE)),"",VLOOKUP($B1482,Insumos!$C:$G,4,FALSE))</f>
        <v>UNIDAD</v>
      </c>
      <c r="G1482" s="141">
        <v>1.0</v>
      </c>
      <c r="H1482" s="56">
        <f t="shared" si="53"/>
        <v>98.32</v>
      </c>
    </row>
    <row r="1483">
      <c r="A1483" s="53">
        <v>8.0</v>
      </c>
      <c r="B1483" s="55" t="s">
        <v>301</v>
      </c>
      <c r="C1483" s="55" t="str">
        <f>+IF(ISERROR(VLOOKUP($B1483,Insumos!$C:$G,3,FALSE)),"",VLOOKUP($B1483,Insumos!$C:$G,3,FALSE))</f>
        <v>UNIDAD</v>
      </c>
      <c r="D1483" s="56">
        <f>+IF(ISERROR(VLOOKUP($B1483,Insumos!$C:$G,2,FALSE)),"",VLOOKUP($B1483,Insumos!$C:$G,2,FALSE))</f>
        <v>43.7</v>
      </c>
      <c r="E1483" s="57">
        <f>+IF(ISERROR(VLOOKUP($B1483,Insumos!$C:$G,5,FALSE)),"",VLOOKUP($B1483,Insumos!$C:$G,5,FALSE))</f>
        <v>1</v>
      </c>
      <c r="F1483" s="55" t="str">
        <f>+IF(ISERROR(VLOOKUP($B1483,Insumos!$C:$G,4,FALSE)),"",VLOOKUP($B1483,Insumos!$C:$G,4,FALSE))</f>
        <v>UNIDAD</v>
      </c>
      <c r="G1483" s="141">
        <v>1.0</v>
      </c>
      <c r="H1483" s="56">
        <f t="shared" si="53"/>
        <v>43.7</v>
      </c>
    </row>
    <row r="1484">
      <c r="A1484" s="53">
        <v>9.0</v>
      </c>
      <c r="B1484" s="55" t="s">
        <v>314</v>
      </c>
      <c r="C1484" s="55" t="str">
        <f>+IF(ISERROR(VLOOKUP($B1484,Insumos!$C:$G,3,FALSE)),"",VLOOKUP($B1484,Insumos!$C:$G,3,FALSE))</f>
        <v>UNIDAD</v>
      </c>
      <c r="D1484" s="56">
        <f>+IF(ISERROR(VLOOKUP($B1484,Insumos!$C:$G,2,FALSE)),"",VLOOKUP($B1484,Insumos!$C:$G,2,FALSE))</f>
        <v>10.5</v>
      </c>
      <c r="E1484" s="57">
        <f>+IF(ISERROR(VLOOKUP($B1484,Insumos!$C:$G,5,FALSE)),"",VLOOKUP($B1484,Insumos!$C:$G,5,FALSE))</f>
        <v>1</v>
      </c>
      <c r="F1484" s="55" t="str">
        <f>+IF(ISERROR(VLOOKUP($B1484,Insumos!$C:$G,4,FALSE)),"",VLOOKUP($B1484,Insumos!$C:$G,4,FALSE))</f>
        <v>UNIDAD</v>
      </c>
      <c r="G1484" s="141">
        <v>1.0</v>
      </c>
      <c r="H1484" s="56">
        <f t="shared" si="53"/>
        <v>10.5</v>
      </c>
    </row>
    <row r="1485">
      <c r="A1485" s="53">
        <v>10.0</v>
      </c>
      <c r="B1485" s="55" t="s">
        <v>315</v>
      </c>
      <c r="C1485" s="55" t="str">
        <f>+IF(ISERROR(VLOOKUP($B1485,Insumos!$C:$G,3,FALSE)),"",VLOOKUP($B1485,Insumos!$C:$G,3,FALSE))</f>
        <v>UNIDAD</v>
      </c>
      <c r="D1485" s="56">
        <f>+IF(ISERROR(VLOOKUP($B1485,Insumos!$C:$G,2,FALSE)),"",VLOOKUP($B1485,Insumos!$C:$G,2,FALSE))</f>
        <v>170</v>
      </c>
      <c r="E1485" s="57">
        <f>+IF(ISERROR(VLOOKUP($B1485,Insumos!$C:$G,5,FALSE)),"",VLOOKUP($B1485,Insumos!$C:$G,5,FALSE))</f>
        <v>1</v>
      </c>
      <c r="F1485" s="55" t="str">
        <f>+IF(ISERROR(VLOOKUP($B1485,Insumos!$C:$G,4,FALSE)),"",VLOOKUP($B1485,Insumos!$C:$G,4,FALSE))</f>
        <v>UNIDAD</v>
      </c>
      <c r="G1485" s="141">
        <v>1.0</v>
      </c>
      <c r="H1485" s="56">
        <f t="shared" si="53"/>
        <v>170</v>
      </c>
    </row>
    <row r="1486">
      <c r="A1486" s="53">
        <v>11.0</v>
      </c>
      <c r="B1486" s="55"/>
      <c r="C1486" s="55" t="str">
        <f>+IF(ISERROR(VLOOKUP($B1486,Insumos!$C:$G,3,FALSE)),"",VLOOKUP($B1486,Insumos!$C:$G,3,FALSE))</f>
        <v/>
      </c>
      <c r="D1486" s="56" t="str">
        <f>+IF(ISERROR(VLOOKUP($B1486,Insumos!$C:$G,2,FALSE)),"",VLOOKUP($B1486,Insumos!$C:$G,2,FALSE))</f>
        <v/>
      </c>
      <c r="E1486" s="57" t="str">
        <f>+IF(ISERROR(VLOOKUP($B1486,Insumos!$C:$G,5,FALSE)),"",VLOOKUP($B1486,Insumos!$C:$G,5,FALSE))</f>
        <v/>
      </c>
      <c r="F1486" s="55" t="str">
        <f>+IF(ISERROR(VLOOKUP($B1486,Insumos!$C:$G,4,FALSE)),"",VLOOKUP($B1486,Insumos!$C:$G,4,FALSE))</f>
        <v/>
      </c>
      <c r="G1486" s="141"/>
      <c r="H1486" s="56">
        <f t="shared" si="53"/>
        <v>0</v>
      </c>
    </row>
    <row r="1487">
      <c r="A1487" s="53">
        <v>12.0</v>
      </c>
      <c r="B1487" s="55"/>
      <c r="C1487" s="55" t="str">
        <f>+IF(ISERROR(VLOOKUP($B1487,Insumos!$C:$G,3,FALSE)),"",VLOOKUP($B1487,Insumos!$C:$G,3,FALSE))</f>
        <v/>
      </c>
      <c r="D1487" s="56" t="str">
        <f>+IF(ISERROR(VLOOKUP($B1487,Insumos!$C:$G,2,FALSE)),"",VLOOKUP($B1487,Insumos!$C:$G,2,FALSE))</f>
        <v/>
      </c>
      <c r="E1487" s="57" t="str">
        <f>+IF(ISERROR(VLOOKUP($B1487,Insumos!$C:$G,5,FALSE)),"",VLOOKUP($B1487,Insumos!$C:$G,5,FALSE))</f>
        <v/>
      </c>
      <c r="F1487" s="55" t="str">
        <f>+IF(ISERROR(VLOOKUP($B1487,Insumos!$C:$G,4,FALSE)),"",VLOOKUP($B1487,Insumos!$C:$G,4,FALSE))</f>
        <v/>
      </c>
      <c r="G1487" s="141"/>
      <c r="H1487" s="56">
        <f t="shared" si="53"/>
        <v>0</v>
      </c>
    </row>
    <row r="1488">
      <c r="A1488" s="53">
        <v>13.0</v>
      </c>
      <c r="B1488" s="55"/>
      <c r="C1488" s="55" t="str">
        <f>+IF(ISERROR(VLOOKUP($B1488,Insumos!$C:$G,3,FALSE)),"",VLOOKUP($B1488,Insumos!$C:$G,3,FALSE))</f>
        <v/>
      </c>
      <c r="D1488" s="56" t="str">
        <f>+IF(ISERROR(VLOOKUP($B1488,Insumos!$C:$G,2,FALSE)),"",VLOOKUP($B1488,Insumos!$C:$G,2,FALSE))</f>
        <v/>
      </c>
      <c r="E1488" s="57" t="str">
        <f>+IF(ISERROR(VLOOKUP($B1488,Insumos!$C:$G,5,FALSE)),"",VLOOKUP($B1488,Insumos!$C:$G,5,FALSE))</f>
        <v/>
      </c>
      <c r="F1488" s="55" t="str">
        <f>+IF(ISERROR(VLOOKUP($B1488,Insumos!$C:$G,4,FALSE)),"",VLOOKUP($B1488,Insumos!$C:$G,4,FALSE))</f>
        <v/>
      </c>
      <c r="G1488" s="141"/>
      <c r="H1488" s="56">
        <f t="shared" si="53"/>
        <v>0</v>
      </c>
    </row>
    <row r="1489">
      <c r="A1489" s="53">
        <v>14.0</v>
      </c>
      <c r="B1489" s="55"/>
      <c r="C1489" s="55" t="str">
        <f>+IF(ISERROR(VLOOKUP($B1489,Insumos!$C:$G,3,FALSE)),"",VLOOKUP($B1489,Insumos!$C:$G,3,FALSE))</f>
        <v/>
      </c>
      <c r="D1489" s="56" t="str">
        <f>+IF(ISERROR(VLOOKUP($B1489,Insumos!$C:$G,2,FALSE)),"",VLOOKUP($B1489,Insumos!$C:$G,2,FALSE))</f>
        <v/>
      </c>
      <c r="E1489" s="57" t="str">
        <f>+IF(ISERROR(VLOOKUP($B1489,Insumos!$C:$G,5,FALSE)),"",VLOOKUP($B1489,Insumos!$C:$G,5,FALSE))</f>
        <v/>
      </c>
      <c r="F1489" s="55" t="str">
        <f>+IF(ISERROR(VLOOKUP($B1489,Insumos!$C:$G,4,FALSE)),"",VLOOKUP($B1489,Insumos!$C:$G,4,FALSE))</f>
        <v/>
      </c>
      <c r="G1489" s="141"/>
      <c r="H1489" s="56">
        <f t="shared" si="53"/>
        <v>0</v>
      </c>
    </row>
    <row r="1490">
      <c r="A1490" s="42"/>
      <c r="B1490" s="140"/>
      <c r="C1490" s="41"/>
      <c r="D1490" s="44"/>
      <c r="E1490" s="45"/>
      <c r="F1490" s="41"/>
      <c r="G1490" s="67" t="s">
        <v>566</v>
      </c>
      <c r="H1490" s="68">
        <f>+SUM(H1476:H1489)</f>
        <v>1011.05</v>
      </c>
    </row>
    <row r="1491">
      <c r="A1491" s="42"/>
      <c r="B1491" s="140"/>
      <c r="C1491" s="41"/>
      <c r="D1491" s="44"/>
      <c r="E1491" s="45"/>
      <c r="F1491" s="41"/>
      <c r="G1491" s="67" t="s">
        <v>569</v>
      </c>
      <c r="H1491" s="142">
        <f>+H1490/10</f>
        <v>101.105</v>
      </c>
    </row>
    <row r="1492">
      <c r="A1492" s="42"/>
      <c r="B1492" s="140"/>
      <c r="C1492" s="41"/>
      <c r="D1492" s="44"/>
      <c r="E1492" s="45"/>
      <c r="F1492" s="41"/>
      <c r="G1492" s="67" t="s">
        <v>570</v>
      </c>
      <c r="H1492" s="143">
        <f>(H1490+H1491)*1.19</f>
        <v>1323.46445</v>
      </c>
    </row>
    <row r="1493">
      <c r="A1493" s="42"/>
      <c r="B1493" s="140"/>
      <c r="C1493" s="41"/>
      <c r="D1493" s="44"/>
      <c r="E1493" s="45"/>
      <c r="F1493" s="41"/>
      <c r="G1493" s="67" t="s">
        <v>571</v>
      </c>
      <c r="H1493" s="144">
        <f>+H1492/H1494</f>
        <v>0.1161952985</v>
      </c>
    </row>
    <row r="1494">
      <c r="A1494" s="42"/>
      <c r="B1494" s="140"/>
      <c r="C1494" s="41"/>
      <c r="D1494" s="44"/>
      <c r="E1494" s="45"/>
      <c r="F1494" s="41"/>
      <c r="G1494" s="67" t="s">
        <v>572</v>
      </c>
      <c r="H1494" s="145">
        <v>11390.0</v>
      </c>
      <c r="I1494" s="232">
        <v>10290.0</v>
      </c>
    </row>
    <row r="1497">
      <c r="A1497" s="138" t="s">
        <v>562</v>
      </c>
      <c r="B1497" s="139" t="s">
        <v>254</v>
      </c>
      <c r="C1497" s="34" t="s">
        <v>484</v>
      </c>
      <c r="D1497" s="35"/>
      <c r="E1497" s="36"/>
      <c r="F1497" s="37"/>
      <c r="G1497" s="38"/>
      <c r="H1497" s="35"/>
    </row>
    <row r="1498">
      <c r="A1498" s="42"/>
      <c r="B1498" s="140"/>
      <c r="C1498" s="42"/>
      <c r="D1498" s="44"/>
      <c r="E1498" s="45"/>
      <c r="F1498" s="42"/>
      <c r="G1498" s="46"/>
      <c r="H1498" s="44"/>
    </row>
    <row r="1499">
      <c r="A1499" s="48" t="s">
        <v>476</v>
      </c>
      <c r="B1499" s="48" t="s">
        <v>477</v>
      </c>
      <c r="C1499" s="48" t="s">
        <v>478</v>
      </c>
      <c r="D1499" s="49" t="s">
        <v>564</v>
      </c>
      <c r="E1499" s="50" t="s">
        <v>10</v>
      </c>
      <c r="F1499" s="48" t="s">
        <v>480</v>
      </c>
      <c r="G1499" s="51" t="s">
        <v>481</v>
      </c>
      <c r="H1499" s="49" t="s">
        <v>565</v>
      </c>
    </row>
    <row r="1500">
      <c r="A1500" s="53">
        <v>1.0</v>
      </c>
      <c r="B1500" s="55" t="s">
        <v>235</v>
      </c>
      <c r="C1500" s="55" t="str">
        <f>+IF(ISERROR(VLOOKUP($B1500,Insumos!$C:$G,3,FALSE)),"",VLOOKUP($B1500,Insumos!$C:$G,3,FALSE))</f>
        <v>GRAMOS</v>
      </c>
      <c r="D1500" s="56">
        <f>+IF(ISERROR(VLOOKUP($B1500,Insumos!$C:$G,2,FALSE)),"",VLOOKUP($B1500,Insumos!$C:$G,2,FALSE))</f>
        <v>13944.82759</v>
      </c>
      <c r="E1500" s="57">
        <f>+IF(ISERROR(VLOOKUP($B1500,Insumos!$C:$G,5,FALSE)),"",VLOOKUP($B1500,Insumos!$C:$G,5,FALSE))</f>
        <v>1000</v>
      </c>
      <c r="F1500" s="55" t="str">
        <f>+IF(ISERROR(VLOOKUP($B1500,Insumos!$C:$G,4,FALSE)),"",VLOOKUP($B1500,Insumos!$C:$G,4,FALSE))</f>
        <v>GRAMOS</v>
      </c>
      <c r="G1500" s="141">
        <v>45.0</v>
      </c>
      <c r="H1500" s="56">
        <f t="shared" ref="H1500:H1513" si="54">IF(ISERROR(ROUND(+D1500/E1500*G1500,2)),0,ROUND(+D1500/E1500*G1500,2))</f>
        <v>627.52</v>
      </c>
    </row>
    <row r="1501">
      <c r="A1501" s="53">
        <v>2.0</v>
      </c>
      <c r="B1501" s="55" t="s">
        <v>232</v>
      </c>
      <c r="C1501" s="55" t="str">
        <f>+IF(ISERROR(VLOOKUP($B1501,Insumos!$C:$G,3,FALSE)),"",VLOOKUP($B1501,Insumos!$C:$G,3,FALSE))</f>
        <v>GRAMOS</v>
      </c>
      <c r="D1501" s="56">
        <f>+IF(ISERROR(VLOOKUP($B1501,Insumos!$C:$G,2,FALSE)),"",VLOOKUP($B1501,Insumos!$C:$G,2,FALSE))</f>
        <v>3529.411765</v>
      </c>
      <c r="E1501" s="57">
        <f>+IF(ISERROR(VLOOKUP($B1501,Insumos!$C:$G,5,FALSE)),"",VLOOKUP($B1501,Insumos!$C:$G,5,FALSE))</f>
        <v>1000</v>
      </c>
      <c r="F1501" s="55" t="str">
        <f>+IF(ISERROR(VLOOKUP($B1501,Insumos!$C:$G,4,FALSE)),"",VLOOKUP($B1501,Insumos!$C:$G,4,FALSE))</f>
        <v>GRAMOS</v>
      </c>
      <c r="G1501" s="141">
        <v>70.0</v>
      </c>
      <c r="H1501" s="56">
        <f t="shared" si="54"/>
        <v>247.06</v>
      </c>
    </row>
    <row r="1502">
      <c r="A1502" s="53">
        <v>3.0</v>
      </c>
      <c r="B1502" s="55" t="s">
        <v>45</v>
      </c>
      <c r="C1502" s="55" t="str">
        <f>+IF(ISERROR(VLOOKUP($B1502,Insumos!$C:$G,3,FALSE)),"",VLOOKUP($B1502,Insumos!$C:$G,3,FALSE))</f>
        <v>GRAMOS</v>
      </c>
      <c r="D1502" s="56">
        <f>+IF(ISERROR(VLOOKUP($B1502,Insumos!$C:$G,2,FALSE)),"",VLOOKUP($B1502,Insumos!$C:$G,2,FALSE))</f>
        <v>934</v>
      </c>
      <c r="E1502" s="57">
        <f>+IF(ISERROR(VLOOKUP($B1502,Insumos!$C:$G,5,FALSE)),"",VLOOKUP($B1502,Insumos!$C:$G,5,FALSE))</f>
        <v>1000</v>
      </c>
      <c r="F1502" s="55" t="str">
        <f>+IF(ISERROR(VLOOKUP($B1502,Insumos!$C:$G,4,FALSE)),"",VLOOKUP($B1502,Insumos!$C:$G,4,FALSE))</f>
        <v>GRAMOS</v>
      </c>
      <c r="G1502" s="141">
        <v>20.0</v>
      </c>
      <c r="H1502" s="56">
        <f t="shared" si="54"/>
        <v>18.68</v>
      </c>
    </row>
    <row r="1503">
      <c r="A1503" s="53">
        <v>4.0</v>
      </c>
      <c r="B1503" s="55" t="s">
        <v>234</v>
      </c>
      <c r="C1503" s="55" t="str">
        <f>+IF(ISERROR(VLOOKUP($B1503,Insumos!$C:$G,3,FALSE)),"",VLOOKUP($B1503,Insumos!$C:$G,3,FALSE))</f>
        <v>GRAMOS</v>
      </c>
      <c r="D1503" s="56">
        <f>+IF(ISERROR(VLOOKUP($B1503,Insumos!$C:$G,2,FALSE)),"",VLOOKUP($B1503,Insumos!$C:$G,2,FALSE))</f>
        <v>878.8888889</v>
      </c>
      <c r="E1503" s="57">
        <f>+IF(ISERROR(VLOOKUP($B1503,Insumos!$C:$G,5,FALSE)),"",VLOOKUP($B1503,Insumos!$C:$G,5,FALSE))</f>
        <v>1000</v>
      </c>
      <c r="F1503" s="55" t="str">
        <f>+IF(ISERROR(VLOOKUP($B1503,Insumos!$C:$G,4,FALSE)),"",VLOOKUP($B1503,Insumos!$C:$G,4,FALSE))</f>
        <v>GRAMOS</v>
      </c>
      <c r="G1503" s="141">
        <v>25.0</v>
      </c>
      <c r="H1503" s="56">
        <f t="shared" si="54"/>
        <v>21.97</v>
      </c>
    </row>
    <row r="1504">
      <c r="A1504" s="53">
        <v>5.0</v>
      </c>
      <c r="B1504" s="55" t="s">
        <v>108</v>
      </c>
      <c r="C1504" s="55" t="str">
        <f>+IF(ISERROR(VLOOKUP($B1504,Insumos!$C:$G,3,FALSE)),"",VLOOKUP($B1504,Insumos!$C:$G,3,FALSE))</f>
        <v>GRAMOS</v>
      </c>
      <c r="D1504" s="56">
        <f>+IF(ISERROR(VLOOKUP($B1504,Insumos!$C:$G,2,FALSE)),"",VLOOKUP($B1504,Insumos!$C:$G,2,FALSE))</f>
        <v>146.78</v>
      </c>
      <c r="E1504" s="57">
        <f>+IF(ISERROR(VLOOKUP($B1504,Insumos!$C:$G,5,FALSE)),"",VLOOKUP($B1504,Insumos!$C:$G,5,FALSE))</f>
        <v>40</v>
      </c>
      <c r="F1504" s="55" t="str">
        <f>+IF(ISERROR(VLOOKUP($B1504,Insumos!$C:$G,4,FALSE)),"",VLOOKUP($B1504,Insumos!$C:$G,4,FALSE))</f>
        <v>GRAMOS</v>
      </c>
      <c r="G1504" s="141">
        <v>18.0</v>
      </c>
      <c r="H1504" s="56">
        <f t="shared" si="54"/>
        <v>66.05</v>
      </c>
    </row>
    <row r="1505">
      <c r="A1505" s="53">
        <v>6.0</v>
      </c>
      <c r="B1505" s="55" t="s">
        <v>47</v>
      </c>
      <c r="C1505" s="55" t="str">
        <f>+IF(ISERROR(VLOOKUP($B1505,Insumos!$C:$G,3,FALSE)),"",VLOOKUP($B1505,Insumos!$C:$G,3,FALSE))</f>
        <v>GRAMOS</v>
      </c>
      <c r="D1505" s="56">
        <f>+IF(ISERROR(VLOOKUP($B1505,Insumos!$C:$G,2,FALSE)),"",VLOOKUP($B1505,Insumos!$C:$G,2,FALSE))</f>
        <v>840</v>
      </c>
      <c r="E1505" s="57">
        <f>+IF(ISERROR(VLOOKUP($B1505,Insumos!$C:$G,5,FALSE)),"",VLOOKUP($B1505,Insumos!$C:$G,5,FALSE))</f>
        <v>90</v>
      </c>
      <c r="F1505" s="55" t="str">
        <f>+IF(ISERROR(VLOOKUP($B1505,Insumos!$C:$G,4,FALSE)),"",VLOOKUP($B1505,Insumos!$C:$G,4,FALSE))</f>
        <v>GRAMOS</v>
      </c>
      <c r="G1505" s="141">
        <v>8.0</v>
      </c>
      <c r="H1505" s="56">
        <f t="shared" si="54"/>
        <v>74.67</v>
      </c>
    </row>
    <row r="1506">
      <c r="A1506" s="53">
        <v>7.0</v>
      </c>
      <c r="B1506" s="55" t="s">
        <v>300</v>
      </c>
      <c r="C1506" s="55" t="str">
        <f>+IF(ISERROR(VLOOKUP($B1506,Insumos!$C:$G,3,FALSE)),"",VLOOKUP($B1506,Insumos!$C:$G,3,FALSE))</f>
        <v>UNIDAD</v>
      </c>
      <c r="D1506" s="56">
        <f>+IF(ISERROR(VLOOKUP($B1506,Insumos!$C:$G,2,FALSE)),"",VLOOKUP($B1506,Insumos!$C:$G,2,FALSE))</f>
        <v>98.32</v>
      </c>
      <c r="E1506" s="57">
        <f>+IF(ISERROR(VLOOKUP($B1506,Insumos!$C:$G,5,FALSE)),"",VLOOKUP($B1506,Insumos!$C:$G,5,FALSE))</f>
        <v>1</v>
      </c>
      <c r="F1506" s="55" t="str">
        <f>+IF(ISERROR(VLOOKUP($B1506,Insumos!$C:$G,4,FALSE)),"",VLOOKUP($B1506,Insumos!$C:$G,4,FALSE))</f>
        <v>UNIDAD</v>
      </c>
      <c r="G1506" s="141">
        <v>1.0</v>
      </c>
      <c r="H1506" s="56">
        <f t="shared" si="54"/>
        <v>98.32</v>
      </c>
    </row>
    <row r="1507">
      <c r="A1507" s="53">
        <v>8.0</v>
      </c>
      <c r="B1507" s="55" t="s">
        <v>301</v>
      </c>
      <c r="C1507" s="55" t="str">
        <f>+IF(ISERROR(VLOOKUP($B1507,Insumos!$C:$G,3,FALSE)),"",VLOOKUP($B1507,Insumos!$C:$G,3,FALSE))</f>
        <v>UNIDAD</v>
      </c>
      <c r="D1507" s="56">
        <f>+IF(ISERROR(VLOOKUP($B1507,Insumos!$C:$G,2,FALSE)),"",VLOOKUP($B1507,Insumos!$C:$G,2,FALSE))</f>
        <v>43.7</v>
      </c>
      <c r="E1507" s="57">
        <f>+IF(ISERROR(VLOOKUP($B1507,Insumos!$C:$G,5,FALSE)),"",VLOOKUP($B1507,Insumos!$C:$G,5,FALSE))</f>
        <v>1</v>
      </c>
      <c r="F1507" s="55" t="str">
        <f>+IF(ISERROR(VLOOKUP($B1507,Insumos!$C:$G,4,FALSE)),"",VLOOKUP($B1507,Insumos!$C:$G,4,FALSE))</f>
        <v>UNIDAD</v>
      </c>
      <c r="G1507" s="141">
        <v>1.0</v>
      </c>
      <c r="H1507" s="56">
        <f t="shared" si="54"/>
        <v>43.7</v>
      </c>
    </row>
    <row r="1508">
      <c r="A1508" s="53">
        <v>9.0</v>
      </c>
      <c r="B1508" s="55" t="s">
        <v>314</v>
      </c>
      <c r="C1508" s="55" t="str">
        <f>+IF(ISERROR(VLOOKUP($B1508,Insumos!$C:$G,3,FALSE)),"",VLOOKUP($B1508,Insumos!$C:$G,3,FALSE))</f>
        <v>UNIDAD</v>
      </c>
      <c r="D1508" s="56">
        <f>+IF(ISERROR(VLOOKUP($B1508,Insumos!$C:$G,2,FALSE)),"",VLOOKUP($B1508,Insumos!$C:$G,2,FALSE))</f>
        <v>10.5</v>
      </c>
      <c r="E1508" s="57">
        <f>+IF(ISERROR(VLOOKUP($B1508,Insumos!$C:$G,5,FALSE)),"",VLOOKUP($B1508,Insumos!$C:$G,5,FALSE))</f>
        <v>1</v>
      </c>
      <c r="F1508" s="55" t="str">
        <f>+IF(ISERROR(VLOOKUP($B1508,Insumos!$C:$G,4,FALSE)),"",VLOOKUP($B1508,Insumos!$C:$G,4,FALSE))</f>
        <v>UNIDAD</v>
      </c>
      <c r="G1508" s="141">
        <v>1.0</v>
      </c>
      <c r="H1508" s="56">
        <f t="shared" si="54"/>
        <v>10.5</v>
      </c>
    </row>
    <row r="1509">
      <c r="A1509" s="53">
        <v>10.0</v>
      </c>
      <c r="B1509" s="55" t="s">
        <v>315</v>
      </c>
      <c r="C1509" s="55" t="str">
        <f>+IF(ISERROR(VLOOKUP($B1509,Insumos!$C:$G,3,FALSE)),"",VLOOKUP($B1509,Insumos!$C:$G,3,FALSE))</f>
        <v>UNIDAD</v>
      </c>
      <c r="D1509" s="56">
        <f>+IF(ISERROR(VLOOKUP($B1509,Insumos!$C:$G,2,FALSE)),"",VLOOKUP($B1509,Insumos!$C:$G,2,FALSE))</f>
        <v>170</v>
      </c>
      <c r="E1509" s="57">
        <f>+IF(ISERROR(VLOOKUP($B1509,Insumos!$C:$G,5,FALSE)),"",VLOOKUP($B1509,Insumos!$C:$G,5,FALSE))</f>
        <v>1</v>
      </c>
      <c r="F1509" s="55" t="str">
        <f>+IF(ISERROR(VLOOKUP($B1509,Insumos!$C:$G,4,FALSE)),"",VLOOKUP($B1509,Insumos!$C:$G,4,FALSE))</f>
        <v>UNIDAD</v>
      </c>
      <c r="G1509" s="141">
        <v>1.0</v>
      </c>
      <c r="H1509" s="56">
        <f t="shared" si="54"/>
        <v>170</v>
      </c>
    </row>
    <row r="1510">
      <c r="A1510" s="53">
        <v>11.0</v>
      </c>
      <c r="B1510" s="153"/>
      <c r="C1510" s="55" t="str">
        <f>+IF(ISERROR(VLOOKUP($B1510,Insumos!$C:$G,3,FALSE)),"",VLOOKUP($B1510,Insumos!$C:$G,3,FALSE))</f>
        <v/>
      </c>
      <c r="D1510" s="56" t="str">
        <f>+IF(ISERROR(VLOOKUP($B1510,Insumos!$C:$G,2,FALSE)),"",VLOOKUP($B1510,Insumos!$C:$G,2,FALSE))</f>
        <v/>
      </c>
      <c r="E1510" s="57" t="str">
        <f>+IF(ISERROR(VLOOKUP($B1510,Insumos!$C:$G,5,FALSE)),"",VLOOKUP($B1510,Insumos!$C:$G,5,FALSE))</f>
        <v/>
      </c>
      <c r="F1510" s="55" t="str">
        <f>+IF(ISERROR(VLOOKUP($B1510,Insumos!$C:$G,4,FALSE)),"",VLOOKUP($B1510,Insumos!$C:$G,4,FALSE))</f>
        <v/>
      </c>
      <c r="G1510" s="141"/>
      <c r="H1510" s="56">
        <f t="shared" si="54"/>
        <v>0</v>
      </c>
    </row>
    <row r="1511">
      <c r="A1511" s="53">
        <v>12.0</v>
      </c>
      <c r="B1511" s="155"/>
      <c r="C1511" s="55" t="str">
        <f>+IF(ISERROR(VLOOKUP($B1511,Insumos!$C:$G,3,FALSE)),"",VLOOKUP($B1511,Insumos!$C:$G,3,FALSE))</f>
        <v/>
      </c>
      <c r="D1511" s="56" t="str">
        <f>+IF(ISERROR(VLOOKUP($B1511,Insumos!$C:$G,2,FALSE)),"",VLOOKUP($B1511,Insumos!$C:$G,2,FALSE))</f>
        <v/>
      </c>
      <c r="E1511" s="57" t="str">
        <f>+IF(ISERROR(VLOOKUP($B1511,Insumos!$C:$G,5,FALSE)),"",VLOOKUP($B1511,Insumos!$C:$G,5,FALSE))</f>
        <v/>
      </c>
      <c r="F1511" s="55" t="str">
        <f>+IF(ISERROR(VLOOKUP($B1511,Insumos!$C:$G,4,FALSE)),"",VLOOKUP($B1511,Insumos!$C:$G,4,FALSE))</f>
        <v/>
      </c>
      <c r="G1511" s="147"/>
      <c r="H1511" s="56">
        <f t="shared" si="54"/>
        <v>0</v>
      </c>
    </row>
    <row r="1512">
      <c r="A1512" s="53">
        <v>13.0</v>
      </c>
      <c r="B1512" s="149"/>
      <c r="C1512" s="55" t="str">
        <f>+IF(ISERROR(VLOOKUP($B1512,Insumos!$C:$G,3,FALSE)),"",VLOOKUP($B1512,Insumos!$C:$G,3,FALSE))</f>
        <v/>
      </c>
      <c r="D1512" s="56" t="str">
        <f>+IF(ISERROR(VLOOKUP($B1512,Insumos!$C:$G,2,FALSE)),"",VLOOKUP($B1512,Insumos!$C:$G,2,FALSE))</f>
        <v/>
      </c>
      <c r="E1512" s="57" t="str">
        <f>+IF(ISERROR(VLOOKUP($B1512,Insumos!$C:$G,5,FALSE)),"",VLOOKUP($B1512,Insumos!$C:$G,5,FALSE))</f>
        <v/>
      </c>
      <c r="F1512" s="55" t="str">
        <f>+IF(ISERROR(VLOOKUP($B1512,Insumos!$C:$G,4,FALSE)),"",VLOOKUP($B1512,Insumos!$C:$G,4,FALSE))</f>
        <v/>
      </c>
      <c r="G1512" s="147"/>
      <c r="H1512" s="56">
        <f t="shared" si="54"/>
        <v>0</v>
      </c>
    </row>
    <row r="1513">
      <c r="A1513" s="53">
        <v>14.0</v>
      </c>
      <c r="B1513" s="153"/>
      <c r="C1513" s="55" t="str">
        <f>+IF(ISERROR(VLOOKUP($B1513,Insumos!$C:$G,3,FALSE)),"",VLOOKUP($B1513,Insumos!$C:$G,3,FALSE))</f>
        <v/>
      </c>
      <c r="D1513" s="56" t="str">
        <f>+IF(ISERROR(VLOOKUP($B1513,Insumos!$C:$G,2,FALSE)),"",VLOOKUP($B1513,Insumos!$C:$G,2,FALSE))</f>
        <v/>
      </c>
      <c r="E1513" s="57" t="str">
        <f>+IF(ISERROR(VLOOKUP($B1513,Insumos!$C:$G,5,FALSE)),"",VLOOKUP($B1513,Insumos!$C:$G,5,FALSE))</f>
        <v/>
      </c>
      <c r="F1513" s="55" t="str">
        <f>+IF(ISERROR(VLOOKUP($B1513,Insumos!$C:$G,4,FALSE)),"",VLOOKUP($B1513,Insumos!$C:$G,4,FALSE))</f>
        <v/>
      </c>
      <c r="G1513" s="141"/>
      <c r="H1513" s="56">
        <f t="shared" si="54"/>
        <v>0</v>
      </c>
    </row>
    <row r="1514">
      <c r="A1514" s="42"/>
      <c r="B1514" s="140"/>
      <c r="C1514" s="41"/>
      <c r="D1514" s="44"/>
      <c r="E1514" s="45"/>
      <c r="F1514" s="41"/>
      <c r="G1514" s="67" t="s">
        <v>566</v>
      </c>
      <c r="H1514" s="68">
        <f>+SUM(H1500:H1513)</f>
        <v>1378.47</v>
      </c>
    </row>
    <row r="1515">
      <c r="A1515" s="42"/>
      <c r="B1515" s="140"/>
      <c r="C1515" s="41"/>
      <c r="D1515" s="44"/>
      <c r="E1515" s="45"/>
      <c r="F1515" s="41"/>
      <c r="G1515" s="67" t="s">
        <v>569</v>
      </c>
      <c r="H1515" s="142">
        <f>+H1514/10</f>
        <v>137.847</v>
      </c>
    </row>
    <row r="1516">
      <c r="A1516" s="42"/>
      <c r="B1516" s="140"/>
      <c r="C1516" s="41"/>
      <c r="D1516" s="44"/>
      <c r="E1516" s="45"/>
      <c r="F1516" s="41"/>
      <c r="G1516" s="67" t="s">
        <v>570</v>
      </c>
      <c r="H1516" s="143">
        <f>(H1514+H1515)*1.19</f>
        <v>1804.41723</v>
      </c>
    </row>
    <row r="1517">
      <c r="A1517" s="42"/>
      <c r="B1517" s="140"/>
      <c r="C1517" s="41"/>
      <c r="D1517" s="44"/>
      <c r="E1517" s="45"/>
      <c r="F1517" s="41"/>
      <c r="G1517" s="67" t="s">
        <v>571</v>
      </c>
      <c r="H1517" s="144">
        <f>+H1516/H1518</f>
        <v>0.1584211791</v>
      </c>
    </row>
    <row r="1518">
      <c r="A1518" s="42"/>
      <c r="B1518" s="140"/>
      <c r="C1518" s="41"/>
      <c r="D1518" s="44"/>
      <c r="E1518" s="45"/>
      <c r="F1518" s="41"/>
      <c r="G1518" s="67" t="s">
        <v>572</v>
      </c>
      <c r="H1518" s="145">
        <v>11390.0</v>
      </c>
      <c r="I1518" s="232">
        <v>10290.0</v>
      </c>
    </row>
    <row r="1521">
      <c r="A1521" s="138" t="s">
        <v>562</v>
      </c>
      <c r="B1521" s="89" t="s">
        <v>1292</v>
      </c>
      <c r="C1521" s="34" t="s">
        <v>484</v>
      </c>
      <c r="D1521" s="35"/>
      <c r="E1521" s="36"/>
      <c r="F1521" s="37"/>
      <c r="G1521" s="38"/>
      <c r="H1521" s="35"/>
    </row>
    <row r="1522">
      <c r="A1522" s="42"/>
      <c r="B1522" s="140"/>
      <c r="C1522" s="42"/>
      <c r="D1522" s="44"/>
      <c r="E1522" s="45"/>
      <c r="F1522" s="42"/>
      <c r="G1522" s="46"/>
      <c r="H1522" s="44"/>
    </row>
    <row r="1523">
      <c r="A1523" s="48" t="s">
        <v>476</v>
      </c>
      <c r="B1523" s="48" t="s">
        <v>477</v>
      </c>
      <c r="C1523" s="48" t="s">
        <v>478</v>
      </c>
      <c r="D1523" s="49" t="s">
        <v>564</v>
      </c>
      <c r="E1523" s="50" t="s">
        <v>10</v>
      </c>
      <c r="F1523" s="48" t="s">
        <v>480</v>
      </c>
      <c r="G1523" s="51" t="s">
        <v>481</v>
      </c>
      <c r="H1523" s="49" t="s">
        <v>565</v>
      </c>
    </row>
    <row r="1524">
      <c r="A1524" s="53">
        <v>1.0</v>
      </c>
      <c r="B1524" s="55" t="s">
        <v>235</v>
      </c>
      <c r="C1524" s="55" t="str">
        <f>+IF(ISERROR(VLOOKUP($B1524,Insumos!$C:$G,3,FALSE)),"",VLOOKUP($B1524,Insumos!$C:$G,3,FALSE))</f>
        <v>GRAMOS</v>
      </c>
      <c r="D1524" s="56">
        <f>+IF(ISERROR(VLOOKUP($B1524,Insumos!$C:$G,2,FALSE)),"",VLOOKUP($B1524,Insumos!$C:$G,2,FALSE))</f>
        <v>13944.82759</v>
      </c>
      <c r="E1524" s="57">
        <f>+IF(ISERROR(VLOOKUP($B1524,Insumos!$C:$G,5,FALSE)),"",VLOOKUP($B1524,Insumos!$C:$G,5,FALSE))</f>
        <v>1000</v>
      </c>
      <c r="F1524" s="55" t="str">
        <f>+IF(ISERROR(VLOOKUP($B1524,Insumos!$C:$G,4,FALSE)),"",VLOOKUP($B1524,Insumos!$C:$G,4,FALSE))</f>
        <v>GRAMOS</v>
      </c>
      <c r="G1524" s="56">
        <v>75.0</v>
      </c>
      <c r="H1524" s="56">
        <f t="shared" ref="H1524:H1537" si="55">IF(ISERROR(ROUND(+D1524/E1524*G1524,2)),0,ROUND(+D1524/E1524*G1524,2))</f>
        <v>1045.86</v>
      </c>
    </row>
    <row r="1525">
      <c r="A1525" s="53">
        <v>2.0</v>
      </c>
      <c r="B1525" s="55" t="s">
        <v>145</v>
      </c>
      <c r="C1525" s="55" t="str">
        <f>+IF(ISERROR(VLOOKUP($B1525,Insumos!$C:$G,3,FALSE)),"",VLOOKUP($B1525,Insumos!$C:$G,3,FALSE))</f>
        <v>MILILITROS</v>
      </c>
      <c r="D1525" s="56">
        <f>+IF(ISERROR(VLOOKUP($B1525,Insumos!$C:$G,2,FALSE)),"",VLOOKUP($B1525,Insumos!$C:$G,2,FALSE))</f>
        <v>3327.52</v>
      </c>
      <c r="E1525" s="57">
        <f>+IF(ISERROR(VLOOKUP($B1525,Insumos!$C:$G,5,FALSE)),"",VLOOKUP($B1525,Insumos!$C:$G,5,FALSE))</f>
        <v>798</v>
      </c>
      <c r="F1525" s="55" t="str">
        <f>+IF(ISERROR(VLOOKUP($B1525,Insumos!$C:$G,4,FALSE)),"",VLOOKUP($B1525,Insumos!$C:$G,4,FALSE))</f>
        <v>MILILITROS</v>
      </c>
      <c r="G1525" s="56">
        <v>30.0</v>
      </c>
      <c r="H1525" s="56">
        <f t="shared" si="55"/>
        <v>125.09</v>
      </c>
    </row>
    <row r="1526">
      <c r="A1526" s="53">
        <v>3.0</v>
      </c>
      <c r="B1526" s="55" t="s">
        <v>169</v>
      </c>
      <c r="C1526" s="55" t="str">
        <f>+IF(ISERROR(VLOOKUP($B1526,Insumos!$C:$G,3,FALSE)),"",VLOOKUP($B1526,Insumos!$C:$G,3,FALSE))</f>
        <v>MILILITROS</v>
      </c>
      <c r="D1526" s="56">
        <f>+IF(ISERROR(VLOOKUP($B1526,Insumos!$C:$G,2,FALSE)),"",VLOOKUP($B1526,Insumos!$C:$G,2,FALSE))</f>
        <v>601.34</v>
      </c>
      <c r="E1526" s="57">
        <f>+IF(ISERROR(VLOOKUP($B1526,Insumos!$C:$G,5,FALSE)),"",VLOOKUP($B1526,Insumos!$C:$G,5,FALSE))</f>
        <v>652</v>
      </c>
      <c r="F1526" s="55" t="str">
        <f>+IF(ISERROR(VLOOKUP($B1526,Insumos!$C:$G,4,FALSE)),"",VLOOKUP($B1526,Insumos!$C:$G,4,FALSE))</f>
        <v>MILILITROS</v>
      </c>
      <c r="G1526" s="56">
        <v>10.0</v>
      </c>
      <c r="H1526" s="56">
        <f t="shared" si="55"/>
        <v>9.22</v>
      </c>
    </row>
    <row r="1527">
      <c r="A1527" s="53">
        <v>4.0</v>
      </c>
      <c r="B1527" s="55" t="s">
        <v>314</v>
      </c>
      <c r="C1527" s="55" t="str">
        <f>+IF(ISERROR(VLOOKUP($B1527,Insumos!$C:$G,3,FALSE)),"",VLOOKUP($B1527,Insumos!$C:$G,3,FALSE))</f>
        <v>UNIDAD</v>
      </c>
      <c r="D1527" s="56">
        <f>+IF(ISERROR(VLOOKUP($B1527,Insumos!$C:$G,2,FALSE)),"",VLOOKUP($B1527,Insumos!$C:$G,2,FALSE))</f>
        <v>10.5</v>
      </c>
      <c r="E1527" s="57">
        <f>+IF(ISERROR(VLOOKUP($B1527,Insumos!$C:$G,5,FALSE)),"",VLOOKUP($B1527,Insumos!$C:$G,5,FALSE))</f>
        <v>1</v>
      </c>
      <c r="F1527" s="55" t="str">
        <f>+IF(ISERROR(VLOOKUP($B1527,Insumos!$C:$G,4,FALSE)),"",VLOOKUP($B1527,Insumos!$C:$G,4,FALSE))</f>
        <v>UNIDAD</v>
      </c>
      <c r="G1527" s="56">
        <v>1.0</v>
      </c>
      <c r="H1527" s="56">
        <f t="shared" si="55"/>
        <v>10.5</v>
      </c>
    </row>
    <row r="1528">
      <c r="A1528" s="53">
        <v>5.0</v>
      </c>
      <c r="B1528" s="55" t="s">
        <v>315</v>
      </c>
      <c r="C1528" s="55" t="str">
        <f>+IF(ISERROR(VLOOKUP($B1528,Insumos!$C:$G,3,FALSE)),"",VLOOKUP($B1528,Insumos!$C:$G,3,FALSE))</f>
        <v>UNIDAD</v>
      </c>
      <c r="D1528" s="56">
        <f>+IF(ISERROR(VLOOKUP($B1528,Insumos!$C:$G,2,FALSE)),"",VLOOKUP($B1528,Insumos!$C:$G,2,FALSE))</f>
        <v>170</v>
      </c>
      <c r="E1528" s="57">
        <f>+IF(ISERROR(VLOOKUP($B1528,Insumos!$C:$G,5,FALSE)),"",VLOOKUP($B1528,Insumos!$C:$G,5,FALSE))</f>
        <v>1</v>
      </c>
      <c r="F1528" s="55" t="str">
        <f>+IF(ISERROR(VLOOKUP($B1528,Insumos!$C:$G,4,FALSE)),"",VLOOKUP($B1528,Insumos!$C:$G,4,FALSE))</f>
        <v>UNIDAD</v>
      </c>
      <c r="G1528" s="56">
        <v>1.0</v>
      </c>
      <c r="H1528" s="56">
        <f t="shared" si="55"/>
        <v>170</v>
      </c>
    </row>
    <row r="1529">
      <c r="A1529" s="53">
        <v>7.0</v>
      </c>
      <c r="B1529" s="55" t="s">
        <v>300</v>
      </c>
      <c r="C1529" s="55" t="str">
        <f>+IF(ISERROR(VLOOKUP($B1529,Insumos!$C:$G,3,FALSE)),"",VLOOKUP($B1529,Insumos!$C:$G,3,FALSE))</f>
        <v>UNIDAD</v>
      </c>
      <c r="D1529" s="56">
        <f>+IF(ISERROR(VLOOKUP($B1529,Insumos!$C:$G,2,FALSE)),"",VLOOKUP($B1529,Insumos!$C:$G,2,FALSE))</f>
        <v>98.32</v>
      </c>
      <c r="E1529" s="57">
        <f>+IF(ISERROR(VLOOKUP($B1529,Insumos!$C:$G,5,FALSE)),"",VLOOKUP($B1529,Insumos!$C:$G,5,FALSE))</f>
        <v>1</v>
      </c>
      <c r="F1529" s="55" t="str">
        <f>+IF(ISERROR(VLOOKUP($B1529,Insumos!$C:$G,4,FALSE)),"",VLOOKUP($B1529,Insumos!$C:$G,4,FALSE))</f>
        <v>UNIDAD</v>
      </c>
      <c r="G1529" s="56">
        <v>1.0</v>
      </c>
      <c r="H1529" s="56">
        <f t="shared" si="55"/>
        <v>98.32</v>
      </c>
    </row>
    <row r="1530">
      <c r="A1530" s="53">
        <v>8.0</v>
      </c>
      <c r="B1530" s="55" t="s">
        <v>301</v>
      </c>
      <c r="C1530" s="55" t="str">
        <f>+IF(ISERROR(VLOOKUP($B1530,Insumos!$C:$G,3,FALSE)),"",VLOOKUP($B1530,Insumos!$C:$G,3,FALSE))</f>
        <v>UNIDAD</v>
      </c>
      <c r="D1530" s="56">
        <f>+IF(ISERROR(VLOOKUP($B1530,Insumos!$C:$G,2,FALSE)),"",VLOOKUP($B1530,Insumos!$C:$G,2,FALSE))</f>
        <v>43.7</v>
      </c>
      <c r="E1530" s="57">
        <f>+IF(ISERROR(VLOOKUP($B1530,Insumos!$C:$G,5,FALSE)),"",VLOOKUP($B1530,Insumos!$C:$G,5,FALSE))</f>
        <v>1</v>
      </c>
      <c r="F1530" s="55" t="str">
        <f>+IF(ISERROR(VLOOKUP($B1530,Insumos!$C:$G,4,FALSE)),"",VLOOKUP($B1530,Insumos!$C:$G,4,FALSE))</f>
        <v>UNIDAD</v>
      </c>
      <c r="G1530" s="56">
        <v>1.0</v>
      </c>
      <c r="H1530" s="56">
        <f t="shared" si="55"/>
        <v>43.7</v>
      </c>
    </row>
    <row r="1531">
      <c r="A1531" s="53"/>
      <c r="B1531" s="55"/>
      <c r="C1531" s="55" t="str">
        <f>+IF(ISERROR(VLOOKUP($B1531,Insumos!$C:$G,3,FALSE)),"",VLOOKUP($B1531,Insumos!$C:$G,3,FALSE))</f>
        <v/>
      </c>
      <c r="D1531" s="56" t="str">
        <f>+IF(ISERROR(VLOOKUP($B1531,Insumos!$C:$G,2,FALSE)),"",VLOOKUP($B1531,Insumos!$C:$G,2,FALSE))</f>
        <v/>
      </c>
      <c r="E1531" s="57" t="str">
        <f>+IF(ISERROR(VLOOKUP($B1531,Insumos!$C:$G,5,FALSE)),"",VLOOKUP($B1531,Insumos!$C:$G,5,FALSE))</f>
        <v/>
      </c>
      <c r="F1531" s="55" t="str">
        <f>+IF(ISERROR(VLOOKUP($B1531,Insumos!$C:$G,4,FALSE)),"",VLOOKUP($B1531,Insumos!$C:$G,4,FALSE))</f>
        <v/>
      </c>
      <c r="G1531" s="56"/>
      <c r="H1531" s="56">
        <f t="shared" si="55"/>
        <v>0</v>
      </c>
    </row>
    <row r="1532">
      <c r="A1532" s="53"/>
      <c r="B1532" s="55"/>
      <c r="C1532" s="55" t="str">
        <f>+IF(ISERROR(VLOOKUP($B1532,Insumos!$C:$G,3,FALSE)),"",VLOOKUP($B1532,Insumos!$C:$G,3,FALSE))</f>
        <v/>
      </c>
      <c r="D1532" s="56" t="str">
        <f>+IF(ISERROR(VLOOKUP($B1532,Insumos!$C:$G,2,FALSE)),"",VLOOKUP($B1532,Insumos!$C:$G,2,FALSE))</f>
        <v/>
      </c>
      <c r="E1532" s="57" t="str">
        <f>+IF(ISERROR(VLOOKUP($B1532,Insumos!$C:$G,5,FALSE)),"",VLOOKUP($B1532,Insumos!$C:$G,5,FALSE))</f>
        <v/>
      </c>
      <c r="F1532" s="55" t="str">
        <f>+IF(ISERROR(VLOOKUP($B1532,Insumos!$C:$G,4,FALSE)),"",VLOOKUP($B1532,Insumos!$C:$G,4,FALSE))</f>
        <v/>
      </c>
      <c r="G1532" s="160"/>
      <c r="H1532" s="56">
        <f t="shared" si="55"/>
        <v>0</v>
      </c>
    </row>
    <row r="1533">
      <c r="A1533" s="53"/>
      <c r="B1533" s="55"/>
      <c r="C1533" s="55" t="str">
        <f>+IF(ISERROR(VLOOKUP($B1533,Insumos!$C:$G,3,FALSE)),"",VLOOKUP($B1533,Insumos!$C:$G,3,FALSE))</f>
        <v/>
      </c>
      <c r="D1533" s="56" t="str">
        <f>+IF(ISERROR(VLOOKUP($B1533,Insumos!$C:$G,2,FALSE)),"",VLOOKUP($B1533,Insumos!$C:$G,2,FALSE))</f>
        <v/>
      </c>
      <c r="E1533" s="57" t="str">
        <f>+IF(ISERROR(VLOOKUP($B1533,Insumos!$C:$G,5,FALSE)),"",VLOOKUP($B1533,Insumos!$C:$G,5,FALSE))</f>
        <v/>
      </c>
      <c r="F1533" s="55" t="str">
        <f>+IF(ISERROR(VLOOKUP($B1533,Insumos!$C:$G,4,FALSE)),"",VLOOKUP($B1533,Insumos!$C:$G,4,FALSE))</f>
        <v/>
      </c>
      <c r="G1533" s="160"/>
      <c r="H1533" s="56">
        <f t="shared" si="55"/>
        <v>0</v>
      </c>
    </row>
    <row r="1534">
      <c r="A1534" s="53"/>
      <c r="B1534" s="55"/>
      <c r="C1534" s="55" t="str">
        <f>+IF(ISERROR(VLOOKUP($B1534,Insumos!$C:$G,3,FALSE)),"",VLOOKUP($B1534,Insumos!$C:$G,3,FALSE))</f>
        <v/>
      </c>
      <c r="D1534" s="56" t="str">
        <f>+IF(ISERROR(VLOOKUP($B1534,Insumos!$C:$G,2,FALSE)),"",VLOOKUP($B1534,Insumos!$C:$G,2,FALSE))</f>
        <v/>
      </c>
      <c r="E1534" s="57" t="str">
        <f>+IF(ISERROR(VLOOKUP($B1534,Insumos!$C:$G,5,FALSE)),"",VLOOKUP($B1534,Insumos!$C:$G,5,FALSE))</f>
        <v/>
      </c>
      <c r="F1534" s="55" t="str">
        <f>+IF(ISERROR(VLOOKUP($B1534,Insumos!$C:$G,4,FALSE)),"",VLOOKUP($B1534,Insumos!$C:$G,4,FALSE))</f>
        <v/>
      </c>
      <c r="G1534" s="160"/>
      <c r="H1534" s="56">
        <f t="shared" si="55"/>
        <v>0</v>
      </c>
    </row>
    <row r="1535">
      <c r="A1535" s="53"/>
      <c r="B1535" s="55"/>
      <c r="C1535" s="55" t="str">
        <f>+IF(ISERROR(VLOOKUP($B1535,Insumos!$C:$G,3,FALSE)),"",VLOOKUP($B1535,Insumos!$C:$G,3,FALSE))</f>
        <v/>
      </c>
      <c r="D1535" s="56" t="str">
        <f>+IF(ISERROR(VLOOKUP($B1535,Insumos!$C:$G,2,FALSE)),"",VLOOKUP($B1535,Insumos!$C:$G,2,FALSE))</f>
        <v/>
      </c>
      <c r="E1535" s="57" t="str">
        <f>+IF(ISERROR(VLOOKUP($B1535,Insumos!$C:$G,5,FALSE)),"",VLOOKUP($B1535,Insumos!$C:$G,5,FALSE))</f>
        <v/>
      </c>
      <c r="F1535" s="55" t="str">
        <f>+IF(ISERROR(VLOOKUP($B1535,Insumos!$C:$G,4,FALSE)),"",VLOOKUP($B1535,Insumos!$C:$G,4,FALSE))</f>
        <v/>
      </c>
      <c r="G1535" s="141"/>
      <c r="H1535" s="56">
        <f t="shared" si="55"/>
        <v>0</v>
      </c>
    </row>
    <row r="1536">
      <c r="A1536" s="53"/>
      <c r="B1536" s="55"/>
      <c r="C1536" s="55" t="str">
        <f>+IF(ISERROR(VLOOKUP($B1536,Insumos!$C:$G,3,FALSE)),"",VLOOKUP($B1536,Insumos!$C:$G,3,FALSE))</f>
        <v/>
      </c>
      <c r="D1536" s="56" t="str">
        <f>+IF(ISERROR(VLOOKUP($B1536,Insumos!$C:$G,2,FALSE)),"",VLOOKUP($B1536,Insumos!$C:$G,2,FALSE))</f>
        <v/>
      </c>
      <c r="E1536" s="57" t="str">
        <f>+IF(ISERROR(VLOOKUP($B1536,Insumos!$C:$G,5,FALSE)),"",VLOOKUP($B1536,Insumos!$C:$G,5,FALSE))</f>
        <v/>
      </c>
      <c r="F1536" s="55" t="str">
        <f>+IF(ISERROR(VLOOKUP($B1536,Insumos!$C:$G,4,FALSE)),"",VLOOKUP($B1536,Insumos!$C:$G,4,FALSE))</f>
        <v/>
      </c>
      <c r="G1536" s="141"/>
      <c r="H1536" s="56">
        <f t="shared" si="55"/>
        <v>0</v>
      </c>
    </row>
    <row r="1537">
      <c r="A1537" s="53"/>
      <c r="B1537" s="55"/>
      <c r="C1537" s="55" t="str">
        <f>+IF(ISERROR(VLOOKUP($B1537,Insumos!$C:$G,3,FALSE)),"",VLOOKUP($B1537,Insumos!$C:$G,3,FALSE))</f>
        <v/>
      </c>
      <c r="D1537" s="56" t="str">
        <f>+IF(ISERROR(VLOOKUP($B1537,Insumos!$C:$G,2,FALSE)),"",VLOOKUP($B1537,Insumos!$C:$G,2,FALSE))</f>
        <v/>
      </c>
      <c r="E1537" s="57" t="str">
        <f>+IF(ISERROR(VLOOKUP($B1537,Insumos!$C:$G,5,FALSE)),"",VLOOKUP($B1537,Insumos!$C:$G,5,FALSE))</f>
        <v/>
      </c>
      <c r="F1537" s="55" t="str">
        <f>+IF(ISERROR(VLOOKUP($B1537,Insumos!$C:$G,4,FALSE)),"",VLOOKUP($B1537,Insumos!$C:$G,4,FALSE))</f>
        <v/>
      </c>
      <c r="G1537" s="141"/>
      <c r="H1537" s="56">
        <f t="shared" si="55"/>
        <v>0</v>
      </c>
    </row>
    <row r="1538">
      <c r="A1538" s="42"/>
      <c r="B1538" s="140"/>
      <c r="C1538" s="41"/>
      <c r="D1538" s="44"/>
      <c r="E1538" s="45"/>
      <c r="F1538" s="41"/>
      <c r="G1538" s="67" t="s">
        <v>566</v>
      </c>
      <c r="H1538" s="68">
        <f>+SUM(H1524:H1537)</f>
        <v>1502.69</v>
      </c>
    </row>
    <row r="1539">
      <c r="A1539" s="42"/>
      <c r="B1539" s="140"/>
      <c r="C1539" s="41"/>
      <c r="D1539" s="44"/>
      <c r="E1539" s="45"/>
      <c r="F1539" s="41"/>
      <c r="G1539" s="67" t="s">
        <v>569</v>
      </c>
      <c r="H1539" s="142">
        <f>+H1538/10</f>
        <v>150.269</v>
      </c>
    </row>
    <row r="1540">
      <c r="A1540" s="42"/>
      <c r="B1540" s="140"/>
      <c r="C1540" s="41"/>
      <c r="D1540" s="44"/>
      <c r="E1540" s="471"/>
      <c r="F1540" s="41"/>
      <c r="G1540" s="67" t="s">
        <v>570</v>
      </c>
      <c r="H1540" s="143">
        <f>(H1538+H1539)*1.19</f>
        <v>1967.02121</v>
      </c>
    </row>
    <row r="1541">
      <c r="A1541" s="42"/>
      <c r="B1541" s="140"/>
      <c r="C1541" s="41"/>
      <c r="D1541" s="44"/>
      <c r="E1541" s="167"/>
      <c r="F1541" s="41"/>
      <c r="G1541" s="67" t="s">
        <v>571</v>
      </c>
      <c r="H1541" s="144">
        <f>+H1540/H1542</f>
        <v>0.1911585238</v>
      </c>
    </row>
    <row r="1542">
      <c r="A1542" s="42"/>
      <c r="B1542" s="140"/>
      <c r="C1542" s="41"/>
      <c r="D1542" s="44"/>
      <c r="E1542" s="472"/>
      <c r="F1542" s="41"/>
      <c r="G1542" s="67" t="s">
        <v>572</v>
      </c>
      <c r="H1542" s="154">
        <v>10290.0</v>
      </c>
      <c r="I1542" s="232">
        <v>9290.0</v>
      </c>
    </row>
    <row r="1545">
      <c r="A1545" s="138" t="s">
        <v>562</v>
      </c>
      <c r="B1545" s="139" t="s">
        <v>741</v>
      </c>
      <c r="C1545" s="34"/>
      <c r="D1545" s="35"/>
      <c r="E1545" s="36"/>
      <c r="F1545" s="37"/>
      <c r="G1545" s="38"/>
      <c r="H1545" s="35"/>
    </row>
    <row r="1546">
      <c r="A1546" s="42"/>
      <c r="B1546" s="140"/>
      <c r="C1546" s="42"/>
      <c r="D1546" s="44"/>
      <c r="E1546" s="45"/>
      <c r="F1546" s="42"/>
      <c r="G1546" s="46"/>
      <c r="H1546" s="44"/>
    </row>
    <row r="1547">
      <c r="A1547" s="48" t="s">
        <v>476</v>
      </c>
      <c r="B1547" s="48" t="s">
        <v>477</v>
      </c>
      <c r="C1547" s="48" t="s">
        <v>478</v>
      </c>
      <c r="D1547" s="49" t="s">
        <v>564</v>
      </c>
      <c r="E1547" s="50" t="s">
        <v>10</v>
      </c>
      <c r="F1547" s="48" t="s">
        <v>480</v>
      </c>
      <c r="G1547" s="51" t="s">
        <v>481</v>
      </c>
      <c r="H1547" s="49" t="s">
        <v>565</v>
      </c>
    </row>
    <row r="1548">
      <c r="A1548" s="53">
        <v>1.0</v>
      </c>
      <c r="B1548" s="153" t="s">
        <v>356</v>
      </c>
      <c r="C1548" s="55" t="str">
        <f>+IF(ISERROR(VLOOKUP($B1548,Insumos!$C:$G,3,FALSE)),"",VLOOKUP($B1548,Insumos!$C:$G,3,FALSE))</f>
        <v>UNIDAD</v>
      </c>
      <c r="D1548" s="56">
        <f>+IF(ISERROR(VLOOKUP($B1548,Insumos!$C:$G,2,FALSE)),"",VLOOKUP($B1548,Insumos!$C:$G,2,FALSE))</f>
        <v>2500</v>
      </c>
      <c r="E1548" s="57">
        <f>+IF(ISERROR(VLOOKUP($B1548,Insumos!$C:$G,5,FALSE)),"",VLOOKUP($B1548,Insumos!$C:$G,5,FALSE))</f>
        <v>1</v>
      </c>
      <c r="F1548" s="55" t="str">
        <f>+IF(ISERROR(VLOOKUP($B1548,Insumos!$C:$G,4,FALSE)),"",VLOOKUP($B1548,Insumos!$C:$G,4,FALSE))</f>
        <v>UNIDAD</v>
      </c>
      <c r="G1548" s="141">
        <v>1.0</v>
      </c>
      <c r="H1548" s="56">
        <f t="shared" ref="H1548:H1550" si="56">IF(ISERROR(ROUND(+D1548/E1548*G1548,2)),0,ROUND(+D1548/E1548*G1548,2))</f>
        <v>2500</v>
      </c>
    </row>
    <row r="1549">
      <c r="A1549" s="53">
        <v>2.0</v>
      </c>
      <c r="B1549" s="153"/>
      <c r="C1549" s="55" t="str">
        <f>+IF(ISERROR(VLOOKUP($B1549,Insumos!$C:$G,3,FALSE)),"",VLOOKUP($B1549,Insumos!$C:$G,3,FALSE))</f>
        <v/>
      </c>
      <c r="D1549" s="56" t="str">
        <f>+IF(ISERROR(VLOOKUP($B1549,Insumos!$C:$G,2,FALSE)),"",VLOOKUP($B1549,Insumos!$C:$G,2,FALSE))</f>
        <v/>
      </c>
      <c r="E1549" s="57" t="str">
        <f>+IF(ISERROR(VLOOKUP($B1549,Insumos!$C:$G,5,FALSE)),"",VLOOKUP($B1549,Insumos!$C:$G,5,FALSE))</f>
        <v/>
      </c>
      <c r="F1549" s="55" t="str">
        <f>+IF(ISERROR(VLOOKUP($B1549,Insumos!$C:$G,4,FALSE)),"",VLOOKUP($B1549,Insumos!$C:$G,4,FALSE))</f>
        <v/>
      </c>
      <c r="G1549" s="141"/>
      <c r="H1549" s="56">
        <f t="shared" si="56"/>
        <v>0</v>
      </c>
    </row>
    <row r="1550">
      <c r="A1550" s="53">
        <v>3.0</v>
      </c>
      <c r="B1550" s="153"/>
      <c r="C1550" s="55" t="str">
        <f>+IF(ISERROR(VLOOKUP($B1550,Insumos!$C:$G,3,FALSE)),"",VLOOKUP($B1550,Insumos!$C:$G,3,FALSE))</f>
        <v/>
      </c>
      <c r="D1550" s="56" t="str">
        <f>+IF(ISERROR(VLOOKUP($B1550,Insumos!$C:$G,2,FALSE)),"",VLOOKUP($B1550,Insumos!$C:$G,2,FALSE))</f>
        <v/>
      </c>
      <c r="E1550" s="57" t="str">
        <f>+IF(ISERROR(VLOOKUP($B1550,Insumos!$C:$G,5,FALSE)),"",VLOOKUP($B1550,Insumos!$C:$G,5,FALSE))</f>
        <v/>
      </c>
      <c r="F1550" s="55" t="str">
        <f>+IF(ISERROR(VLOOKUP($B1550,Insumos!$C:$G,4,FALSE)),"",VLOOKUP($B1550,Insumos!$C:$G,4,FALSE))</f>
        <v/>
      </c>
      <c r="G1550" s="141"/>
      <c r="H1550" s="56">
        <f t="shared" si="56"/>
        <v>0</v>
      </c>
    </row>
    <row r="1551">
      <c r="A1551" s="42"/>
      <c r="B1551" s="140"/>
      <c r="C1551" s="41"/>
      <c r="D1551" s="44"/>
      <c r="E1551" s="45"/>
      <c r="F1551" s="41"/>
      <c r="G1551" s="67" t="s">
        <v>566</v>
      </c>
      <c r="H1551" s="68">
        <f>+SUM(H1548:H1550)</f>
        <v>2500</v>
      </c>
    </row>
    <row r="1552">
      <c r="A1552" s="42"/>
      <c r="B1552" s="140"/>
      <c r="C1552" s="41"/>
      <c r="D1552" s="44"/>
      <c r="E1552" s="45"/>
      <c r="F1552" s="41"/>
      <c r="G1552" s="67" t="s">
        <v>569</v>
      </c>
      <c r="H1552" s="142"/>
    </row>
    <row r="1553">
      <c r="A1553" s="42"/>
      <c r="B1553" s="140"/>
      <c r="C1553" s="41"/>
      <c r="D1553" s="44"/>
      <c r="E1553" s="45"/>
      <c r="F1553" s="41"/>
      <c r="G1553" s="67" t="s">
        <v>570</v>
      </c>
      <c r="H1553" s="143">
        <f>(H1551+H1552)*1.19</f>
        <v>2975</v>
      </c>
    </row>
    <row r="1554">
      <c r="A1554" s="42"/>
      <c r="B1554" s="140"/>
      <c r="C1554" s="41"/>
      <c r="D1554" s="44"/>
      <c r="E1554" s="45"/>
      <c r="F1554" s="41"/>
      <c r="G1554" s="67" t="s">
        <v>571</v>
      </c>
      <c r="H1554" s="144">
        <f>+H1553/H1555</f>
        <v>0.4256080114</v>
      </c>
    </row>
    <row r="1555">
      <c r="A1555" s="42"/>
      <c r="B1555" s="140"/>
      <c r="C1555" s="41"/>
      <c r="D1555" s="44"/>
      <c r="E1555" s="45"/>
      <c r="F1555" s="41"/>
      <c r="G1555" s="67" t="s">
        <v>572</v>
      </c>
      <c r="H1555" s="145">
        <v>6990.0</v>
      </c>
    </row>
    <row r="1559">
      <c r="A1559" s="138" t="s">
        <v>562</v>
      </c>
      <c r="B1559" s="139" t="s">
        <v>734</v>
      </c>
      <c r="C1559" s="34"/>
      <c r="D1559" s="35"/>
      <c r="E1559" s="36"/>
      <c r="F1559" s="37"/>
      <c r="G1559" s="38"/>
      <c r="H1559" s="35"/>
    </row>
    <row r="1560">
      <c r="A1560" s="42"/>
      <c r="B1560" s="140"/>
      <c r="C1560" s="42"/>
      <c r="D1560" s="44"/>
      <c r="E1560" s="45"/>
      <c r="F1560" s="42"/>
      <c r="G1560" s="46"/>
      <c r="H1560" s="44"/>
    </row>
    <row r="1561">
      <c r="A1561" s="48" t="s">
        <v>476</v>
      </c>
      <c r="B1561" s="48" t="s">
        <v>477</v>
      </c>
      <c r="C1561" s="48" t="s">
        <v>478</v>
      </c>
      <c r="D1561" s="49" t="s">
        <v>564</v>
      </c>
      <c r="E1561" s="50" t="s">
        <v>10</v>
      </c>
      <c r="F1561" s="48" t="s">
        <v>480</v>
      </c>
      <c r="G1561" s="51" t="s">
        <v>481</v>
      </c>
      <c r="H1561" s="49" t="s">
        <v>565</v>
      </c>
    </row>
    <row r="1562">
      <c r="A1562" s="53">
        <v>1.0</v>
      </c>
      <c r="B1562" s="55" t="s">
        <v>330</v>
      </c>
      <c r="C1562" s="55" t="str">
        <f>+IF(ISERROR(VLOOKUP($B1562,Insumos!$C:$G,3,FALSE)),"",VLOOKUP($B1562,Insumos!$C:$G,3,FALSE))</f>
        <v>BOTELLA</v>
      </c>
      <c r="D1562" s="56">
        <f>+IF(ISERROR(VLOOKUP($B1562,Insumos!$C:$G,2,FALSE)),"",VLOOKUP($B1562,Insumos!$C:$G,2,FALSE))</f>
        <v>1203.1</v>
      </c>
      <c r="E1562" s="57">
        <f>+IF(ISERROR(VLOOKUP($B1562,Insumos!$C:$G,5,FALSE)),"",VLOOKUP($B1562,Insumos!$C:$G,5,FALSE))</f>
        <v>1</v>
      </c>
      <c r="F1562" s="55" t="str">
        <f>+IF(ISERROR(VLOOKUP($B1562,Insumos!$C:$G,4,FALSE)),"",VLOOKUP($B1562,Insumos!$C:$G,4,FALSE))</f>
        <v>BOTELLA</v>
      </c>
      <c r="G1562" s="141">
        <v>1.0</v>
      </c>
      <c r="H1562" s="56">
        <f t="shared" ref="H1562:H1567" si="57">IF(ISERROR(ROUND(+D1562/E1562*G1562,2)),0,ROUND(+D1562/E1562*G1562,2))</f>
        <v>1203.1</v>
      </c>
    </row>
    <row r="1563">
      <c r="A1563" s="53">
        <v>2.0</v>
      </c>
      <c r="B1563" s="55" t="s">
        <v>334</v>
      </c>
      <c r="C1563" s="55" t="str">
        <f>+IF(ISERROR(VLOOKUP($B1563,Insumos!$C:$G,3,FALSE)),"",VLOOKUP($B1563,Insumos!$C:$G,3,FALSE))</f>
        <v>BOTELLA</v>
      </c>
      <c r="D1563" s="56">
        <f>+IF(ISERROR(VLOOKUP($B1563,Insumos!$C:$G,2,FALSE)),"",VLOOKUP($B1563,Insumos!$C:$G,2,FALSE))</f>
        <v>1203.1</v>
      </c>
      <c r="E1563" s="57">
        <f>+IF(ISERROR(VLOOKUP($B1563,Insumos!$C:$G,5,FALSE)),"",VLOOKUP($B1563,Insumos!$C:$G,5,FALSE))</f>
        <v>1</v>
      </c>
      <c r="F1563" s="55" t="str">
        <f>+IF(ISERROR(VLOOKUP($B1563,Insumos!$C:$G,4,FALSE)),"",VLOOKUP($B1563,Insumos!$C:$G,4,FALSE))</f>
        <v>BOTELLA</v>
      </c>
      <c r="G1563" s="141"/>
      <c r="H1563" s="56">
        <f t="shared" si="57"/>
        <v>0</v>
      </c>
    </row>
    <row r="1564">
      <c r="A1564" s="53">
        <v>3.0</v>
      </c>
      <c r="B1564" s="55" t="s">
        <v>335</v>
      </c>
      <c r="C1564" s="55" t="str">
        <f>+IF(ISERROR(VLOOKUP($B1564,Insumos!$C:$G,3,FALSE)),"",VLOOKUP($B1564,Insumos!$C:$G,3,FALSE))</f>
        <v>BOTELLA</v>
      </c>
      <c r="D1564" s="56">
        <f>+IF(ISERROR(VLOOKUP($B1564,Insumos!$C:$G,2,FALSE)),"",VLOOKUP($B1564,Insumos!$C:$G,2,FALSE))</f>
        <v>1203.1</v>
      </c>
      <c r="E1564" s="57">
        <f>+IF(ISERROR(VLOOKUP($B1564,Insumos!$C:$G,5,FALSE)),"",VLOOKUP($B1564,Insumos!$C:$G,5,FALSE))</f>
        <v>1</v>
      </c>
      <c r="F1564" s="55" t="str">
        <f>+IF(ISERROR(VLOOKUP($B1564,Insumos!$C:$G,4,FALSE)),"",VLOOKUP($B1564,Insumos!$C:$G,4,FALSE))</f>
        <v>BOTELLA</v>
      </c>
      <c r="G1564" s="141"/>
      <c r="H1564" s="56">
        <f t="shared" si="57"/>
        <v>0</v>
      </c>
    </row>
    <row r="1565">
      <c r="A1565" s="53">
        <v>4.0</v>
      </c>
      <c r="B1565" s="55" t="s">
        <v>343</v>
      </c>
      <c r="C1565" s="55" t="str">
        <f>+IF(ISERROR(VLOOKUP($B1565,Insumos!$C:$G,3,FALSE)),"",VLOOKUP($B1565,Insumos!$C:$G,3,FALSE))</f>
        <v>BOTELLA</v>
      </c>
      <c r="D1565" s="56">
        <f>+IF(ISERROR(VLOOKUP($B1565,Insumos!$C:$G,2,FALSE)),"",VLOOKUP($B1565,Insumos!$C:$G,2,FALSE))</f>
        <v>1203.1</v>
      </c>
      <c r="E1565" s="57">
        <f>+IF(ISERROR(VLOOKUP($B1565,Insumos!$C:$G,5,FALSE)),"",VLOOKUP($B1565,Insumos!$C:$G,5,FALSE))</f>
        <v>1</v>
      </c>
      <c r="F1565" s="55" t="str">
        <f>+IF(ISERROR(VLOOKUP($B1565,Insumos!$C:$G,4,FALSE)),"",VLOOKUP($B1565,Insumos!$C:$G,4,FALSE))</f>
        <v>BOTELLA</v>
      </c>
      <c r="G1565" s="141"/>
      <c r="H1565" s="56">
        <f t="shared" si="57"/>
        <v>0</v>
      </c>
    </row>
    <row r="1566">
      <c r="A1566" s="53">
        <v>5.0</v>
      </c>
      <c r="B1566" s="55"/>
      <c r="C1566" s="55" t="str">
        <f>+IF(ISERROR(VLOOKUP($B1566,Insumos!$C:$G,3,FALSE)),"",VLOOKUP($B1566,Insumos!$C:$G,3,FALSE))</f>
        <v/>
      </c>
      <c r="D1566" s="56" t="str">
        <f>+IF(ISERROR(VLOOKUP($B1566,Insumos!$C:$G,2,FALSE)),"",VLOOKUP($B1566,Insumos!$C:$G,2,FALSE))</f>
        <v/>
      </c>
      <c r="E1566" s="57" t="str">
        <f>+IF(ISERROR(VLOOKUP($B1566,Insumos!$C:$G,5,FALSE)),"",VLOOKUP($B1566,Insumos!$C:$G,5,FALSE))</f>
        <v/>
      </c>
      <c r="F1566" s="55" t="str">
        <f>+IF(ISERROR(VLOOKUP($B1566,Insumos!$C:$G,4,FALSE)),"",VLOOKUP($B1566,Insumos!$C:$G,4,FALSE))</f>
        <v/>
      </c>
      <c r="G1566" s="141"/>
      <c r="H1566" s="56">
        <f t="shared" si="57"/>
        <v>0</v>
      </c>
    </row>
    <row r="1567">
      <c r="A1567" s="53">
        <v>6.0</v>
      </c>
      <c r="B1567" s="55"/>
      <c r="C1567" s="55" t="str">
        <f>+IF(ISERROR(VLOOKUP($B1567,Insumos!$C:$G,3,FALSE)),"",VLOOKUP($B1567,Insumos!$C:$G,3,FALSE))</f>
        <v/>
      </c>
      <c r="D1567" s="56" t="str">
        <f>+IF(ISERROR(VLOOKUP($B1567,Insumos!$C:$G,2,FALSE)),"",VLOOKUP($B1567,Insumos!$C:$G,2,FALSE))</f>
        <v/>
      </c>
      <c r="E1567" s="57" t="str">
        <f>+IF(ISERROR(VLOOKUP($B1567,Insumos!$C:$G,5,FALSE)),"",VLOOKUP($B1567,Insumos!$C:$G,5,FALSE))</f>
        <v/>
      </c>
      <c r="F1567" s="55" t="str">
        <f>+IF(ISERROR(VLOOKUP($B1567,Insumos!$C:$G,4,FALSE)),"",VLOOKUP($B1567,Insumos!$C:$G,4,FALSE))</f>
        <v/>
      </c>
      <c r="G1567" s="141"/>
      <c r="H1567" s="56">
        <f t="shared" si="57"/>
        <v>0</v>
      </c>
    </row>
    <row r="1568">
      <c r="A1568" s="42"/>
      <c r="B1568" s="140"/>
      <c r="C1568" s="41"/>
      <c r="D1568" s="44"/>
      <c r="E1568" s="45"/>
      <c r="F1568" s="41"/>
      <c r="G1568" s="67" t="s">
        <v>566</v>
      </c>
      <c r="H1568" s="68">
        <f>+SUM(H1562:H1567)</f>
        <v>1203.1</v>
      </c>
    </row>
    <row r="1569">
      <c r="A1569" s="42"/>
      <c r="B1569" s="140"/>
      <c r="C1569" s="41"/>
      <c r="D1569" s="44"/>
      <c r="E1569" s="45"/>
      <c r="F1569" s="41"/>
      <c r="G1569" s="67" t="s">
        <v>569</v>
      </c>
      <c r="H1569" s="142"/>
    </row>
    <row r="1570">
      <c r="A1570" s="42"/>
      <c r="B1570" s="140"/>
      <c r="C1570" s="41"/>
      <c r="D1570" s="44"/>
      <c r="E1570" s="45"/>
      <c r="F1570" s="41"/>
      <c r="G1570" s="67" t="s">
        <v>570</v>
      </c>
      <c r="H1570" s="143">
        <f>(H1568+H1569)*1.29</f>
        <v>1551.999</v>
      </c>
    </row>
    <row r="1571">
      <c r="A1571" s="42"/>
      <c r="B1571" s="140"/>
      <c r="C1571" s="41"/>
      <c r="D1571" s="44"/>
      <c r="E1571" s="45"/>
      <c r="F1571" s="41"/>
      <c r="G1571" s="67" t="s">
        <v>571</v>
      </c>
      <c r="H1571" s="144">
        <f>+H1570/H1572</f>
        <v>0.4849996875</v>
      </c>
    </row>
    <row r="1572">
      <c r="A1572" s="42"/>
      <c r="B1572" s="140"/>
      <c r="C1572" s="41"/>
      <c r="D1572" s="44"/>
      <c r="E1572" s="45"/>
      <c r="F1572" s="41"/>
      <c r="G1572" s="67" t="s">
        <v>572</v>
      </c>
      <c r="H1572" s="145">
        <v>3200.0</v>
      </c>
    </row>
    <row r="1573">
      <c r="A1573" s="42"/>
      <c r="B1573" s="140"/>
      <c r="C1573" s="41"/>
      <c r="D1573" s="44"/>
      <c r="E1573" s="45"/>
      <c r="F1573" s="41"/>
      <c r="G1573" s="67"/>
      <c r="H1573" s="169"/>
    </row>
    <row r="1574">
      <c r="A1574" s="42"/>
      <c r="B1574" s="140"/>
      <c r="C1574" s="41"/>
      <c r="D1574" s="44"/>
      <c r="E1574" s="45"/>
      <c r="F1574" s="41"/>
      <c r="G1574" s="67"/>
      <c r="H1574" s="205"/>
    </row>
    <row r="1575">
      <c r="A1575" s="42"/>
      <c r="B1575" s="140"/>
      <c r="C1575" s="41"/>
      <c r="D1575" s="44"/>
      <c r="E1575" s="45"/>
      <c r="F1575" s="41"/>
      <c r="G1575" s="67"/>
      <c r="H1575" s="205"/>
    </row>
    <row r="1576">
      <c r="A1576" s="42"/>
      <c r="B1576" s="140"/>
      <c r="C1576" s="41"/>
      <c r="D1576" s="44"/>
      <c r="E1576" s="45"/>
      <c r="F1576" s="41"/>
      <c r="G1576" s="67"/>
      <c r="H1576" s="205"/>
    </row>
    <row r="1577">
      <c r="A1577" s="138" t="s">
        <v>562</v>
      </c>
      <c r="B1577" s="139" t="s">
        <v>735</v>
      </c>
      <c r="C1577" s="34"/>
      <c r="D1577" s="35"/>
      <c r="E1577" s="36"/>
      <c r="F1577" s="37"/>
      <c r="G1577" s="38"/>
      <c r="H1577" s="35"/>
    </row>
    <row r="1578">
      <c r="A1578" s="42"/>
      <c r="B1578" s="140"/>
      <c r="C1578" s="42"/>
      <c r="D1578" s="44"/>
      <c r="E1578" s="45"/>
      <c r="F1578" s="42"/>
      <c r="G1578" s="46"/>
      <c r="H1578" s="44"/>
    </row>
    <row r="1579">
      <c r="A1579" s="48" t="s">
        <v>476</v>
      </c>
      <c r="B1579" s="48" t="s">
        <v>477</v>
      </c>
      <c r="C1579" s="48" t="s">
        <v>478</v>
      </c>
      <c r="D1579" s="49" t="s">
        <v>564</v>
      </c>
      <c r="E1579" s="50" t="s">
        <v>10</v>
      </c>
      <c r="F1579" s="48" t="s">
        <v>480</v>
      </c>
      <c r="G1579" s="51" t="s">
        <v>481</v>
      </c>
      <c r="H1579" s="49" t="s">
        <v>565</v>
      </c>
    </row>
    <row r="1580">
      <c r="A1580" s="53">
        <v>1.0</v>
      </c>
      <c r="B1580" s="55" t="s">
        <v>332</v>
      </c>
      <c r="C1580" s="55" t="str">
        <f>+IF(ISERROR(VLOOKUP($B1580,Insumos!$C:$G,3,FALSE)),"",VLOOKUP($B1580,Insumos!$C:$G,3,FALSE))</f>
        <v>BOTELLA</v>
      </c>
      <c r="D1580" s="56">
        <f>+IF(ISERROR(VLOOKUP($B1580,Insumos!$C:$G,2,FALSE)),"",VLOOKUP($B1580,Insumos!$C:$G,2,FALSE))</f>
        <v>1132.84</v>
      </c>
      <c r="E1580" s="57">
        <f>+IF(ISERROR(VLOOKUP($B1580,Insumos!$C:$G,5,FALSE)),"",VLOOKUP($B1580,Insumos!$C:$G,5,FALSE))</f>
        <v>1</v>
      </c>
      <c r="F1580" s="55" t="str">
        <f>+IF(ISERROR(VLOOKUP($B1580,Insumos!$C:$G,4,FALSE)),"",VLOOKUP($B1580,Insumos!$C:$G,4,FALSE))</f>
        <v>BOTELLA</v>
      </c>
      <c r="G1580" s="141">
        <v>1.0</v>
      </c>
      <c r="H1580" s="56">
        <f t="shared" ref="H1580:H1585" si="58">IF(ISERROR(ROUND(+D1580/E1580*G1580,2)),0,ROUND(+D1580/E1580*G1580,2))</f>
        <v>1132.84</v>
      </c>
    </row>
    <row r="1581">
      <c r="A1581" s="53">
        <v>2.0</v>
      </c>
      <c r="B1581" s="55" t="s">
        <v>333</v>
      </c>
      <c r="C1581" s="55" t="str">
        <f>+IF(ISERROR(VLOOKUP($B1581,Insumos!$C:$G,3,FALSE)),"",VLOOKUP($B1581,Insumos!$C:$G,3,FALSE))</f>
        <v>BOTELLA</v>
      </c>
      <c r="D1581" s="56">
        <f>+IF(ISERROR(VLOOKUP($B1581,Insumos!$C:$G,2,FALSE)),"",VLOOKUP($B1581,Insumos!$C:$G,2,FALSE))</f>
        <v>1132.84</v>
      </c>
      <c r="E1581" s="57">
        <f>+IF(ISERROR(VLOOKUP($B1581,Insumos!$C:$G,5,FALSE)),"",VLOOKUP($B1581,Insumos!$C:$G,5,FALSE))</f>
        <v>1</v>
      </c>
      <c r="F1581" s="55" t="str">
        <f>+IF(ISERROR(VLOOKUP($B1581,Insumos!$C:$G,4,FALSE)),"",VLOOKUP($B1581,Insumos!$C:$G,4,FALSE))</f>
        <v>BOTELLA</v>
      </c>
      <c r="G1581" s="141"/>
      <c r="H1581" s="56">
        <f t="shared" si="58"/>
        <v>0</v>
      </c>
    </row>
    <row r="1582">
      <c r="A1582" s="53">
        <v>3.0</v>
      </c>
      <c r="B1582" s="55" t="s">
        <v>342</v>
      </c>
      <c r="C1582" s="55" t="str">
        <f>+IF(ISERROR(VLOOKUP($B1582,Insumos!$C:$G,3,FALSE)),"",VLOOKUP($B1582,Insumos!$C:$G,3,FALSE))</f>
        <v>BOTELLA</v>
      </c>
      <c r="D1582" s="56">
        <f>+IF(ISERROR(VLOOKUP($B1582,Insumos!$C:$G,2,FALSE)),"",VLOOKUP($B1582,Insumos!$C:$G,2,FALSE))</f>
        <v>1132.84</v>
      </c>
      <c r="E1582" s="57">
        <f>+IF(ISERROR(VLOOKUP($B1582,Insumos!$C:$G,5,FALSE)),"",VLOOKUP($B1582,Insumos!$C:$G,5,FALSE))</f>
        <v>1</v>
      </c>
      <c r="F1582" s="55" t="str">
        <f>+IF(ISERROR(VLOOKUP($B1582,Insumos!$C:$G,4,FALSE)),"",VLOOKUP($B1582,Insumos!$C:$G,4,FALSE))</f>
        <v>BOTELLA</v>
      </c>
      <c r="G1582" s="141"/>
      <c r="H1582" s="56">
        <f t="shared" si="58"/>
        <v>0</v>
      </c>
    </row>
    <row r="1583">
      <c r="A1583" s="53">
        <v>4.0</v>
      </c>
      <c r="B1583" s="55"/>
      <c r="C1583" s="55" t="str">
        <f>+IF(ISERROR(VLOOKUP($B1583,Insumos!$C:$G,3,FALSE)),"",VLOOKUP($B1583,Insumos!$C:$G,3,FALSE))</f>
        <v/>
      </c>
      <c r="D1583" s="56" t="str">
        <f>+IF(ISERROR(VLOOKUP($B1583,Insumos!$C:$G,2,FALSE)),"",VLOOKUP($B1583,Insumos!$C:$G,2,FALSE))</f>
        <v/>
      </c>
      <c r="E1583" s="57" t="str">
        <f>+IF(ISERROR(VLOOKUP($B1583,Insumos!$C:$G,5,FALSE)),"",VLOOKUP($B1583,Insumos!$C:$G,5,FALSE))</f>
        <v/>
      </c>
      <c r="F1583" s="55" t="str">
        <f>+IF(ISERROR(VLOOKUP($B1583,Insumos!$C:$G,4,FALSE)),"",VLOOKUP($B1583,Insumos!$C:$G,4,FALSE))</f>
        <v/>
      </c>
      <c r="G1583" s="141"/>
      <c r="H1583" s="56">
        <f t="shared" si="58"/>
        <v>0</v>
      </c>
    </row>
    <row r="1584">
      <c r="A1584" s="53">
        <v>5.0</v>
      </c>
      <c r="B1584" s="55"/>
      <c r="C1584" s="55" t="str">
        <f>+IF(ISERROR(VLOOKUP($B1584,Insumos!$C:$G,3,FALSE)),"",VLOOKUP($B1584,Insumos!$C:$G,3,FALSE))</f>
        <v/>
      </c>
      <c r="D1584" s="56" t="str">
        <f>+IF(ISERROR(VLOOKUP($B1584,Insumos!$C:$G,2,FALSE)),"",VLOOKUP($B1584,Insumos!$C:$G,2,FALSE))</f>
        <v/>
      </c>
      <c r="E1584" s="57" t="str">
        <f>+IF(ISERROR(VLOOKUP($B1584,Insumos!$C:$G,5,FALSE)),"",VLOOKUP($B1584,Insumos!$C:$G,5,FALSE))</f>
        <v/>
      </c>
      <c r="F1584" s="55" t="str">
        <f>+IF(ISERROR(VLOOKUP($B1584,Insumos!$C:$G,4,FALSE)),"",VLOOKUP($B1584,Insumos!$C:$G,4,FALSE))</f>
        <v/>
      </c>
      <c r="G1584" s="141"/>
      <c r="H1584" s="56">
        <f t="shared" si="58"/>
        <v>0</v>
      </c>
    </row>
    <row r="1585">
      <c r="A1585" s="53">
        <v>6.0</v>
      </c>
      <c r="B1585" s="55"/>
      <c r="C1585" s="55" t="str">
        <f>+IF(ISERROR(VLOOKUP($B1585,Insumos!$C:$G,3,FALSE)),"",VLOOKUP($B1585,Insumos!$C:$G,3,FALSE))</f>
        <v/>
      </c>
      <c r="D1585" s="56" t="str">
        <f>+IF(ISERROR(VLOOKUP($B1585,Insumos!$C:$G,2,FALSE)),"",VLOOKUP($B1585,Insumos!$C:$G,2,FALSE))</f>
        <v/>
      </c>
      <c r="E1585" s="57" t="str">
        <f>+IF(ISERROR(VLOOKUP($B1585,Insumos!$C:$G,5,FALSE)),"",VLOOKUP($B1585,Insumos!$C:$G,5,FALSE))</f>
        <v/>
      </c>
      <c r="F1585" s="55" t="str">
        <f>+IF(ISERROR(VLOOKUP($B1585,Insumos!$C:$G,4,FALSE)),"",VLOOKUP($B1585,Insumos!$C:$G,4,FALSE))</f>
        <v/>
      </c>
      <c r="G1585" s="141"/>
      <c r="H1585" s="56">
        <f t="shared" si="58"/>
        <v>0</v>
      </c>
    </row>
    <row r="1586">
      <c r="A1586" s="42"/>
      <c r="B1586" s="140"/>
      <c r="C1586" s="41"/>
      <c r="D1586" s="44"/>
      <c r="E1586" s="45"/>
      <c r="F1586" s="41"/>
      <c r="G1586" s="67" t="s">
        <v>566</v>
      </c>
      <c r="H1586" s="68">
        <f>+SUM(H1580:H1585)</f>
        <v>1132.84</v>
      </c>
    </row>
    <row r="1587">
      <c r="A1587" s="42"/>
      <c r="B1587" s="140"/>
      <c r="C1587" s="41"/>
      <c r="D1587" s="44"/>
      <c r="E1587" s="45"/>
      <c r="F1587" s="41"/>
      <c r="G1587" s="67" t="s">
        <v>569</v>
      </c>
      <c r="H1587" s="142"/>
    </row>
    <row r="1588">
      <c r="A1588" s="42"/>
      <c r="B1588" s="140"/>
      <c r="C1588" s="41"/>
      <c r="D1588" s="44"/>
      <c r="E1588" s="45"/>
      <c r="F1588" s="41"/>
      <c r="G1588" s="67" t="s">
        <v>570</v>
      </c>
      <c r="H1588" s="143">
        <f>(H1586+H1587)*1.37</f>
        <v>1551.9908</v>
      </c>
    </row>
    <row r="1589">
      <c r="A1589" s="42"/>
      <c r="B1589" s="140"/>
      <c r="C1589" s="41"/>
      <c r="D1589" s="44"/>
      <c r="E1589" s="45"/>
      <c r="F1589" s="41"/>
      <c r="G1589" s="67" t="s">
        <v>571</v>
      </c>
      <c r="H1589" s="144">
        <f>+H1588/H1590</f>
        <v>0.484997125</v>
      </c>
    </row>
    <row r="1590">
      <c r="A1590" s="42"/>
      <c r="B1590" s="140"/>
      <c r="C1590" s="41"/>
      <c r="D1590" s="44"/>
      <c r="E1590" s="45"/>
      <c r="F1590" s="41"/>
      <c r="G1590" s="67" t="s">
        <v>572</v>
      </c>
      <c r="H1590" s="145">
        <v>3200.0</v>
      </c>
    </row>
    <row r="1591">
      <c r="A1591" s="42"/>
      <c r="B1591" s="140"/>
      <c r="C1591" s="41"/>
      <c r="D1591" s="44"/>
      <c r="E1591" s="45"/>
      <c r="F1591" s="41"/>
      <c r="G1591" s="67"/>
      <c r="H1591" s="205"/>
    </row>
    <row r="1592">
      <c r="A1592" s="42"/>
      <c r="B1592" s="140"/>
      <c r="C1592" s="41"/>
      <c r="D1592" s="44"/>
      <c r="E1592" s="45"/>
      <c r="F1592" s="41"/>
      <c r="G1592" s="67"/>
      <c r="H1592" s="205"/>
    </row>
    <row r="1593">
      <c r="A1593" s="138" t="s">
        <v>562</v>
      </c>
      <c r="B1593" s="139" t="s">
        <v>736</v>
      </c>
      <c r="C1593" s="34"/>
      <c r="D1593" s="35"/>
      <c r="E1593" s="36"/>
      <c r="F1593" s="37"/>
      <c r="G1593" s="38"/>
      <c r="H1593" s="35"/>
    </row>
    <row r="1594">
      <c r="A1594" s="42"/>
      <c r="B1594" s="140"/>
      <c r="C1594" s="42"/>
      <c r="D1594" s="44"/>
      <c r="E1594" s="45"/>
      <c r="F1594" s="42"/>
      <c r="G1594" s="46"/>
      <c r="H1594" s="44"/>
    </row>
    <row r="1595">
      <c r="A1595" s="48" t="s">
        <v>476</v>
      </c>
      <c r="B1595" s="48" t="s">
        <v>477</v>
      </c>
      <c r="C1595" s="48" t="s">
        <v>478</v>
      </c>
      <c r="D1595" s="49" t="s">
        <v>564</v>
      </c>
      <c r="E1595" s="50" t="s">
        <v>10</v>
      </c>
      <c r="F1595" s="48" t="s">
        <v>480</v>
      </c>
      <c r="G1595" s="51" t="s">
        <v>481</v>
      </c>
      <c r="H1595" s="49" t="s">
        <v>565</v>
      </c>
    </row>
    <row r="1596">
      <c r="A1596" s="53">
        <v>1.0</v>
      </c>
      <c r="B1596" s="55" t="s">
        <v>340</v>
      </c>
      <c r="C1596" s="55" t="str">
        <f>+IF(ISERROR(VLOOKUP($B1596,Insumos!$C:$G,3,FALSE)),"",VLOOKUP($B1596,Insumos!$C:$G,3,FALSE))</f>
        <v>LATA</v>
      </c>
      <c r="D1596" s="56">
        <f>+IF(ISERROR(VLOOKUP($B1596,Insumos!$C:$G,2,FALSE)),"",VLOOKUP($B1596,Insumos!$C:$G,2,FALSE))</f>
        <v>512.403</v>
      </c>
      <c r="E1596" s="57">
        <f>+IF(ISERROR(VLOOKUP($B1596,Insumos!$C:$G,5,FALSE)),"",VLOOKUP($B1596,Insumos!$C:$G,5,FALSE))</f>
        <v>1</v>
      </c>
      <c r="F1596" s="55" t="str">
        <f>+IF(ISERROR(VLOOKUP($B1596,Insumos!$C:$G,4,FALSE)),"",VLOOKUP($B1596,Insumos!$C:$G,4,FALSE))</f>
        <v>LATA</v>
      </c>
      <c r="G1596" s="141">
        <v>1.0</v>
      </c>
      <c r="H1596" s="56">
        <f t="shared" ref="H1596:H1601" si="59">IF(ISERROR(ROUND(+D1596/E1596*G1596,2)),0,ROUND(+D1596/E1596*G1596,2))</f>
        <v>512.4</v>
      </c>
    </row>
    <row r="1597">
      <c r="A1597" s="53">
        <v>2.0</v>
      </c>
      <c r="B1597" s="55" t="s">
        <v>341</v>
      </c>
      <c r="C1597" s="55" t="str">
        <f>+IF(ISERROR(VLOOKUP($B1597,Insumos!$C:$G,3,FALSE)),"",VLOOKUP($B1597,Insumos!$C:$G,3,FALSE))</f>
        <v>LATA</v>
      </c>
      <c r="D1597" s="56">
        <f>+IF(ISERROR(VLOOKUP($B1597,Insumos!$C:$G,2,FALSE)),"",VLOOKUP($B1597,Insumos!$C:$G,2,FALSE))</f>
        <v>512.403</v>
      </c>
      <c r="E1597" s="57">
        <f>+IF(ISERROR(VLOOKUP($B1597,Insumos!$C:$G,5,FALSE)),"",VLOOKUP($B1597,Insumos!$C:$G,5,FALSE))</f>
        <v>1</v>
      </c>
      <c r="F1597" s="55" t="str">
        <f>+IF(ISERROR(VLOOKUP($B1597,Insumos!$C:$G,4,FALSE)),"",VLOOKUP($B1597,Insumos!$C:$G,4,FALSE))</f>
        <v>LATA</v>
      </c>
      <c r="G1597" s="141"/>
      <c r="H1597" s="56">
        <f t="shared" si="59"/>
        <v>0</v>
      </c>
    </row>
    <row r="1598">
      <c r="A1598" s="53">
        <v>3.0</v>
      </c>
      <c r="B1598" s="55" t="s">
        <v>344</v>
      </c>
      <c r="C1598" s="55" t="str">
        <f>+IF(ISERROR(VLOOKUP($B1598,Insumos!$C:$G,3,FALSE)),"",VLOOKUP($B1598,Insumos!$C:$G,3,FALSE))</f>
        <v>LATA</v>
      </c>
      <c r="D1598" s="56">
        <f>+IF(ISERROR(VLOOKUP($B1598,Insumos!$C:$G,2,FALSE)),"",VLOOKUP($B1598,Insumos!$C:$G,2,FALSE))</f>
        <v>481.75</v>
      </c>
      <c r="E1598" s="57">
        <f>+IF(ISERROR(VLOOKUP($B1598,Insumos!$C:$G,5,FALSE)),"",VLOOKUP($B1598,Insumos!$C:$G,5,FALSE))</f>
        <v>1</v>
      </c>
      <c r="F1598" s="55" t="str">
        <f>+IF(ISERROR(VLOOKUP($B1598,Insumos!$C:$G,4,FALSE)),"",VLOOKUP($B1598,Insumos!$C:$G,4,FALSE))</f>
        <v>LATA</v>
      </c>
      <c r="G1598" s="141"/>
      <c r="H1598" s="56">
        <f t="shared" si="59"/>
        <v>0</v>
      </c>
    </row>
    <row r="1599">
      <c r="A1599" s="53">
        <v>4.0</v>
      </c>
      <c r="B1599" s="55"/>
      <c r="C1599" s="55" t="str">
        <f>+IF(ISERROR(VLOOKUP($B1599,Insumos!$C:$G,3,FALSE)),"",VLOOKUP($B1599,Insumos!$C:$G,3,FALSE))</f>
        <v/>
      </c>
      <c r="D1599" s="56" t="str">
        <f>+IF(ISERROR(VLOOKUP($B1599,Insumos!$C:$G,2,FALSE)),"",VLOOKUP($B1599,Insumos!$C:$G,2,FALSE))</f>
        <v/>
      </c>
      <c r="E1599" s="57" t="str">
        <f>+IF(ISERROR(VLOOKUP($B1599,Insumos!$C:$G,5,FALSE)),"",VLOOKUP($B1599,Insumos!$C:$G,5,FALSE))</f>
        <v/>
      </c>
      <c r="F1599" s="55" t="str">
        <f>+IF(ISERROR(VLOOKUP($B1599,Insumos!$C:$G,4,FALSE)),"",VLOOKUP($B1599,Insumos!$C:$G,4,FALSE))</f>
        <v/>
      </c>
      <c r="G1599" s="141"/>
      <c r="H1599" s="56">
        <f t="shared" si="59"/>
        <v>0</v>
      </c>
    </row>
    <row r="1600">
      <c r="A1600" s="53">
        <v>5.0</v>
      </c>
      <c r="B1600" s="55"/>
      <c r="C1600" s="55" t="str">
        <f>+IF(ISERROR(VLOOKUP($B1600,Insumos!$C:$G,3,FALSE)),"",VLOOKUP($B1600,Insumos!$C:$G,3,FALSE))</f>
        <v/>
      </c>
      <c r="D1600" s="56" t="str">
        <f>+IF(ISERROR(VLOOKUP($B1600,Insumos!$C:$G,2,FALSE)),"",VLOOKUP($B1600,Insumos!$C:$G,2,FALSE))</f>
        <v/>
      </c>
      <c r="E1600" s="57" t="str">
        <f>+IF(ISERROR(VLOOKUP($B1600,Insumos!$C:$G,5,FALSE)),"",VLOOKUP($B1600,Insumos!$C:$G,5,FALSE))</f>
        <v/>
      </c>
      <c r="F1600" s="55" t="str">
        <f>+IF(ISERROR(VLOOKUP($B1600,Insumos!$C:$G,4,FALSE)),"",VLOOKUP($B1600,Insumos!$C:$G,4,FALSE))</f>
        <v/>
      </c>
      <c r="G1600" s="141"/>
      <c r="H1600" s="56">
        <f t="shared" si="59"/>
        <v>0</v>
      </c>
    </row>
    <row r="1601">
      <c r="A1601" s="53">
        <v>6.0</v>
      </c>
      <c r="B1601" s="55"/>
      <c r="C1601" s="55" t="str">
        <f>+IF(ISERROR(VLOOKUP($B1601,Insumos!$C:$G,3,FALSE)),"",VLOOKUP($B1601,Insumos!$C:$G,3,FALSE))</f>
        <v/>
      </c>
      <c r="D1601" s="56" t="str">
        <f>+IF(ISERROR(VLOOKUP($B1601,Insumos!$C:$G,2,FALSE)),"",VLOOKUP($B1601,Insumos!$C:$G,2,FALSE))</f>
        <v/>
      </c>
      <c r="E1601" s="57" t="str">
        <f>+IF(ISERROR(VLOOKUP($B1601,Insumos!$C:$G,5,FALSE)),"",VLOOKUP($B1601,Insumos!$C:$G,5,FALSE))</f>
        <v/>
      </c>
      <c r="F1601" s="55" t="str">
        <f>+IF(ISERROR(VLOOKUP($B1601,Insumos!$C:$G,4,FALSE)),"",VLOOKUP($B1601,Insumos!$C:$G,4,FALSE))</f>
        <v/>
      </c>
      <c r="G1601" s="141"/>
      <c r="H1601" s="56">
        <f t="shared" si="59"/>
        <v>0</v>
      </c>
    </row>
    <row r="1602">
      <c r="A1602" s="42"/>
      <c r="B1602" s="140"/>
      <c r="C1602" s="41"/>
      <c r="D1602" s="44"/>
      <c r="E1602" s="45"/>
      <c r="F1602" s="41"/>
      <c r="G1602" s="67" t="s">
        <v>566</v>
      </c>
      <c r="H1602" s="68">
        <f>+SUM(H1596:H1601)</f>
        <v>512.4</v>
      </c>
    </row>
    <row r="1603">
      <c r="A1603" s="42"/>
      <c r="B1603" s="140"/>
      <c r="C1603" s="41"/>
      <c r="D1603" s="44"/>
      <c r="E1603" s="45"/>
      <c r="F1603" s="41"/>
      <c r="G1603" s="67" t="s">
        <v>569</v>
      </c>
      <c r="H1603" s="142"/>
    </row>
    <row r="1604">
      <c r="A1604" s="42"/>
      <c r="B1604" s="140"/>
      <c r="C1604" s="41"/>
      <c r="D1604" s="44"/>
      <c r="E1604" s="45"/>
      <c r="F1604" s="41"/>
      <c r="G1604" s="67" t="s">
        <v>570</v>
      </c>
      <c r="H1604" s="143">
        <f>(H1602+H1603)*1.29</f>
        <v>660.996</v>
      </c>
    </row>
    <row r="1605">
      <c r="A1605" s="42"/>
      <c r="B1605" s="140"/>
      <c r="C1605" s="41"/>
      <c r="D1605" s="44"/>
      <c r="E1605" s="45"/>
      <c r="F1605" s="41"/>
      <c r="G1605" s="67" t="s">
        <v>571</v>
      </c>
      <c r="H1605" s="144">
        <f>+H1604/H1606</f>
        <v>0.36722</v>
      </c>
    </row>
    <row r="1606">
      <c r="A1606" s="42"/>
      <c r="B1606" s="140"/>
      <c r="C1606" s="41"/>
      <c r="D1606" s="44"/>
      <c r="E1606" s="45"/>
      <c r="F1606" s="41"/>
      <c r="G1606" s="67" t="s">
        <v>572</v>
      </c>
      <c r="H1606" s="145">
        <v>1800.0</v>
      </c>
    </row>
    <row r="1607">
      <c r="A1607" s="42"/>
      <c r="B1607" s="140"/>
      <c r="C1607" s="41"/>
      <c r="D1607" s="44"/>
      <c r="E1607" s="45"/>
      <c r="F1607" s="41"/>
      <c r="G1607" s="67"/>
      <c r="H1607" s="169"/>
    </row>
    <row r="1608">
      <c r="A1608" s="42"/>
      <c r="B1608" s="140"/>
      <c r="C1608" s="41"/>
      <c r="D1608" s="44"/>
      <c r="E1608" s="45"/>
      <c r="F1608" s="41"/>
      <c r="G1608" s="67"/>
      <c r="H1608" s="205"/>
    </row>
    <row r="1609">
      <c r="A1609" s="42"/>
      <c r="B1609" s="140"/>
      <c r="C1609" s="41"/>
      <c r="D1609" s="44"/>
      <c r="E1609" s="45"/>
      <c r="F1609" s="41"/>
      <c r="G1609" s="67"/>
      <c r="H1609" s="205"/>
    </row>
    <row r="1610">
      <c r="A1610" s="42"/>
      <c r="B1610" s="140"/>
      <c r="C1610" s="41"/>
      <c r="D1610" s="44"/>
      <c r="E1610" s="45"/>
      <c r="F1610" s="41"/>
      <c r="G1610" s="67"/>
      <c r="H1610" s="205"/>
    </row>
    <row r="1611">
      <c r="A1611" s="138" t="s">
        <v>562</v>
      </c>
      <c r="B1611" s="139" t="s">
        <v>737</v>
      </c>
      <c r="C1611" s="34"/>
      <c r="D1611" s="35"/>
      <c r="E1611" s="36"/>
      <c r="F1611" s="37"/>
      <c r="G1611" s="38"/>
      <c r="H1611" s="35"/>
    </row>
    <row r="1612">
      <c r="A1612" s="42"/>
      <c r="B1612" s="140"/>
      <c r="C1612" s="42"/>
      <c r="D1612" s="44"/>
      <c r="E1612" s="45"/>
      <c r="F1612" s="42"/>
      <c r="G1612" s="46"/>
      <c r="H1612" s="44"/>
    </row>
    <row r="1613">
      <c r="A1613" s="48" t="s">
        <v>476</v>
      </c>
      <c r="B1613" s="48" t="s">
        <v>477</v>
      </c>
      <c r="C1613" s="48" t="s">
        <v>478</v>
      </c>
      <c r="D1613" s="49" t="s">
        <v>564</v>
      </c>
      <c r="E1613" s="50" t="s">
        <v>10</v>
      </c>
      <c r="F1613" s="48" t="s">
        <v>480</v>
      </c>
      <c r="G1613" s="51" t="s">
        <v>481</v>
      </c>
      <c r="H1613" s="49" t="s">
        <v>565</v>
      </c>
    </row>
    <row r="1614">
      <c r="A1614" s="53">
        <v>1.0</v>
      </c>
      <c r="B1614" s="55" t="s">
        <v>336</v>
      </c>
      <c r="C1614" s="55" t="str">
        <f>+IF(ISERROR(VLOOKUP($B1614,Insumos!$C:$G,3,FALSE)),"",VLOOKUP($B1614,Insumos!$C:$G,3,FALSE))</f>
        <v>LATA</v>
      </c>
      <c r="D1614" s="56">
        <f>+IF(ISERROR(VLOOKUP($B1614,Insumos!$C:$G,2,FALSE)),"",VLOOKUP($B1614,Insumos!$C:$G,2,FALSE))</f>
        <v>481.75</v>
      </c>
      <c r="E1614" s="57">
        <f>+IF(ISERROR(VLOOKUP($B1614,Insumos!$C:$G,5,FALSE)),"",VLOOKUP($B1614,Insumos!$C:$G,5,FALSE))</f>
        <v>1</v>
      </c>
      <c r="F1614" s="55" t="str">
        <f>+IF(ISERROR(VLOOKUP($B1614,Insumos!$C:$G,4,FALSE)),"",VLOOKUP($B1614,Insumos!$C:$G,4,FALSE))</f>
        <v>LATA</v>
      </c>
      <c r="G1614" s="141">
        <v>1.0</v>
      </c>
      <c r="H1614" s="56">
        <f t="shared" ref="H1614:H1619" si="60">IF(ISERROR(ROUND(+D1614/E1614*G1614,2)),0,ROUND(+D1614/E1614*G1614,2))</f>
        <v>481.75</v>
      </c>
    </row>
    <row r="1615">
      <c r="A1615" s="53">
        <v>2.0</v>
      </c>
      <c r="B1615" s="55" t="s">
        <v>338</v>
      </c>
      <c r="C1615" s="55" t="str">
        <f>+IF(ISERROR(VLOOKUP($B1615,Insumos!$C:$G,3,FALSE)),"",VLOOKUP($B1615,Insumos!$C:$G,3,FALSE))</f>
        <v>LATA</v>
      </c>
      <c r="D1615" s="56">
        <f>+IF(ISERROR(VLOOKUP($B1615,Insumos!$C:$G,2,FALSE)),"",VLOOKUP($B1615,Insumos!$C:$G,2,FALSE))</f>
        <v>481.75</v>
      </c>
      <c r="E1615" s="57">
        <f>+IF(ISERROR(VLOOKUP($B1615,Insumos!$C:$G,5,FALSE)),"",VLOOKUP($B1615,Insumos!$C:$G,5,FALSE))</f>
        <v>1</v>
      </c>
      <c r="F1615" s="55" t="str">
        <f>+IF(ISERROR(VLOOKUP($B1615,Insumos!$C:$G,4,FALSE)),"",VLOOKUP($B1615,Insumos!$C:$G,4,FALSE))</f>
        <v>LATA</v>
      </c>
      <c r="G1615" s="141"/>
      <c r="H1615" s="56">
        <f t="shared" si="60"/>
        <v>0</v>
      </c>
    </row>
    <row r="1616">
      <c r="A1616" s="53">
        <v>3.0</v>
      </c>
      <c r="B1616" s="55" t="s">
        <v>339</v>
      </c>
      <c r="C1616" s="55" t="str">
        <f>+IF(ISERROR(VLOOKUP($B1616,Insumos!$C:$G,3,FALSE)),"",VLOOKUP($B1616,Insumos!$C:$G,3,FALSE))</f>
        <v>LATA</v>
      </c>
      <c r="D1616" s="56">
        <f>+IF(ISERROR(VLOOKUP($B1616,Insumos!$C:$G,2,FALSE)),"",VLOOKUP($B1616,Insumos!$C:$G,2,FALSE))</f>
        <v>481.75</v>
      </c>
      <c r="E1616" s="57">
        <f>+IF(ISERROR(VLOOKUP($B1616,Insumos!$C:$G,5,FALSE)),"",VLOOKUP($B1616,Insumos!$C:$G,5,FALSE))</f>
        <v>1</v>
      </c>
      <c r="F1616" s="55" t="str">
        <f>+IF(ISERROR(VLOOKUP($B1616,Insumos!$C:$G,4,FALSE)),"",VLOOKUP($B1616,Insumos!$C:$G,4,FALSE))</f>
        <v>LATA</v>
      </c>
      <c r="G1616" s="141"/>
      <c r="H1616" s="56">
        <f t="shared" si="60"/>
        <v>0</v>
      </c>
    </row>
    <row r="1617">
      <c r="A1617" s="53">
        <v>4.0</v>
      </c>
      <c r="B1617" s="55" t="s">
        <v>345</v>
      </c>
      <c r="C1617" s="55" t="str">
        <f>+IF(ISERROR(VLOOKUP($B1617,Insumos!$C:$G,3,FALSE)),"",VLOOKUP($B1617,Insumos!$C:$G,3,FALSE))</f>
        <v>LATA</v>
      </c>
      <c r="D1617" s="56">
        <f>+IF(ISERROR(VLOOKUP($B1617,Insumos!$C:$G,2,FALSE)),"",VLOOKUP($B1617,Insumos!$C:$G,2,FALSE))</f>
        <v>512.403</v>
      </c>
      <c r="E1617" s="57">
        <f>+IF(ISERROR(VLOOKUP($B1617,Insumos!$C:$G,5,FALSE)),"",VLOOKUP($B1617,Insumos!$C:$G,5,FALSE))</f>
        <v>1</v>
      </c>
      <c r="F1617" s="55" t="str">
        <f>+IF(ISERROR(VLOOKUP($B1617,Insumos!$C:$G,4,FALSE)),"",VLOOKUP($B1617,Insumos!$C:$G,4,FALSE))</f>
        <v>LATA</v>
      </c>
      <c r="G1617" s="141"/>
      <c r="H1617" s="56">
        <f t="shared" si="60"/>
        <v>0</v>
      </c>
    </row>
    <row r="1618">
      <c r="A1618" s="53">
        <v>5.0</v>
      </c>
      <c r="B1618" s="55"/>
      <c r="C1618" s="55" t="str">
        <f>+IF(ISERROR(VLOOKUP($B1618,Insumos!$C:$G,3,FALSE)),"",VLOOKUP($B1618,Insumos!$C:$G,3,FALSE))</f>
        <v/>
      </c>
      <c r="D1618" s="56" t="str">
        <f>+IF(ISERROR(VLOOKUP($B1618,Insumos!$C:$G,2,FALSE)),"",VLOOKUP($B1618,Insumos!$C:$G,2,FALSE))</f>
        <v/>
      </c>
      <c r="E1618" s="57" t="str">
        <f>+IF(ISERROR(VLOOKUP($B1618,Insumos!$C:$G,5,FALSE)),"",VLOOKUP($B1618,Insumos!$C:$G,5,FALSE))</f>
        <v/>
      </c>
      <c r="F1618" s="55" t="str">
        <f>+IF(ISERROR(VLOOKUP($B1618,Insumos!$C:$G,4,FALSE)),"",VLOOKUP($B1618,Insumos!$C:$G,4,FALSE))</f>
        <v/>
      </c>
      <c r="G1618" s="141"/>
      <c r="H1618" s="56">
        <f t="shared" si="60"/>
        <v>0</v>
      </c>
    </row>
    <row r="1619">
      <c r="A1619" s="53">
        <v>6.0</v>
      </c>
      <c r="B1619" s="55"/>
      <c r="C1619" s="55" t="str">
        <f>+IF(ISERROR(VLOOKUP($B1619,Insumos!$C:$G,3,FALSE)),"",VLOOKUP($B1619,Insumos!$C:$G,3,FALSE))</f>
        <v/>
      </c>
      <c r="D1619" s="56" t="str">
        <f>+IF(ISERROR(VLOOKUP($B1619,Insumos!$C:$G,2,FALSE)),"",VLOOKUP($B1619,Insumos!$C:$G,2,FALSE))</f>
        <v/>
      </c>
      <c r="E1619" s="57" t="str">
        <f>+IF(ISERROR(VLOOKUP($B1619,Insumos!$C:$G,5,FALSE)),"",VLOOKUP($B1619,Insumos!$C:$G,5,FALSE))</f>
        <v/>
      </c>
      <c r="F1619" s="55" t="str">
        <f>+IF(ISERROR(VLOOKUP($B1619,Insumos!$C:$G,4,FALSE)),"",VLOOKUP($B1619,Insumos!$C:$G,4,FALSE))</f>
        <v/>
      </c>
      <c r="G1619" s="141"/>
      <c r="H1619" s="56">
        <f t="shared" si="60"/>
        <v>0</v>
      </c>
    </row>
    <row r="1620">
      <c r="A1620" s="42"/>
      <c r="B1620" s="140"/>
      <c r="C1620" s="41"/>
      <c r="D1620" s="44"/>
      <c r="E1620" s="45"/>
      <c r="F1620" s="41"/>
      <c r="G1620" s="67" t="s">
        <v>566</v>
      </c>
      <c r="H1620" s="68">
        <f>+SUM(H1614:H1619)</f>
        <v>481.75</v>
      </c>
    </row>
    <row r="1621">
      <c r="A1621" s="42"/>
      <c r="B1621" s="140"/>
      <c r="C1621" s="41"/>
      <c r="D1621" s="44"/>
      <c r="E1621" s="45"/>
      <c r="F1621" s="41"/>
      <c r="G1621" s="67" t="s">
        <v>569</v>
      </c>
      <c r="H1621" s="142"/>
    </row>
    <row r="1622">
      <c r="A1622" s="42"/>
      <c r="B1622" s="140"/>
      <c r="C1622" s="41"/>
      <c r="D1622" s="44"/>
      <c r="E1622" s="45"/>
      <c r="F1622" s="41"/>
      <c r="G1622" s="67" t="s">
        <v>570</v>
      </c>
      <c r="H1622" s="143">
        <f>(H1620+H1621)*1.37</f>
        <v>659.9975</v>
      </c>
    </row>
    <row r="1623">
      <c r="A1623" s="42"/>
      <c r="B1623" s="140"/>
      <c r="C1623" s="41"/>
      <c r="D1623" s="44"/>
      <c r="E1623" s="45"/>
      <c r="F1623" s="41"/>
      <c r="G1623" s="67" t="s">
        <v>571</v>
      </c>
      <c r="H1623" s="144">
        <f>+H1622/H1624</f>
        <v>0.3666652778</v>
      </c>
    </row>
    <row r="1624">
      <c r="A1624" s="42"/>
      <c r="B1624" s="140"/>
      <c r="C1624" s="41"/>
      <c r="D1624" s="44"/>
      <c r="E1624" s="45"/>
      <c r="F1624" s="41"/>
      <c r="G1624" s="67" t="s">
        <v>572</v>
      </c>
      <c r="H1624" s="145">
        <v>1800.0</v>
      </c>
    </row>
    <row r="1628">
      <c r="A1628" s="33" t="s">
        <v>562</v>
      </c>
      <c r="B1628" s="4" t="s">
        <v>742</v>
      </c>
    </row>
    <row r="1629">
      <c r="A1629" s="33"/>
      <c r="B1629" s="563" t="s">
        <v>743</v>
      </c>
      <c r="C1629" s="213">
        <v>200.0</v>
      </c>
      <c r="D1629" s="213">
        <v>11.0</v>
      </c>
      <c r="E1629" s="214">
        <f t="shared" ref="E1629:E1635" si="61">(D1629/C1629)</f>
        <v>0.055</v>
      </c>
    </row>
    <row r="1630">
      <c r="A1630" s="33"/>
      <c r="B1630" s="564" t="s">
        <v>744</v>
      </c>
      <c r="C1630" s="215">
        <v>400.0</v>
      </c>
      <c r="D1630" s="215">
        <v>64.0</v>
      </c>
      <c r="E1630" s="214">
        <f t="shared" si="61"/>
        <v>0.16</v>
      </c>
    </row>
    <row r="1631">
      <c r="A1631" s="33"/>
      <c r="B1631" s="564" t="s">
        <v>745</v>
      </c>
      <c r="C1631" s="215">
        <v>400.0</v>
      </c>
      <c r="D1631" s="215">
        <v>21.0</v>
      </c>
      <c r="E1631" s="214">
        <f t="shared" si="61"/>
        <v>0.0525</v>
      </c>
    </row>
    <row r="1632">
      <c r="A1632" s="33"/>
      <c r="B1632" s="564" t="s">
        <v>746</v>
      </c>
      <c r="C1632" s="215">
        <v>500.0</v>
      </c>
      <c r="D1632" s="215">
        <v>86.0</v>
      </c>
      <c r="E1632" s="214">
        <f t="shared" si="61"/>
        <v>0.172</v>
      </c>
    </row>
    <row r="1633">
      <c r="A1633" s="33"/>
      <c r="B1633" s="564" t="s">
        <v>747</v>
      </c>
      <c r="C1633" s="215">
        <v>500.0</v>
      </c>
      <c r="D1633" s="215">
        <v>105.0</v>
      </c>
      <c r="E1633" s="214">
        <f t="shared" si="61"/>
        <v>0.21</v>
      </c>
    </row>
    <row r="1634">
      <c r="A1634" s="33"/>
      <c r="B1634" s="564" t="s">
        <v>748</v>
      </c>
      <c r="C1634" s="564">
        <v>3990.0</v>
      </c>
      <c r="D1634" s="215">
        <v>497.0</v>
      </c>
      <c r="E1634" s="214">
        <f t="shared" si="61"/>
        <v>0.1245614035</v>
      </c>
    </row>
    <row r="1635">
      <c r="A1635" s="33"/>
      <c r="B1635" s="564" t="s">
        <v>749</v>
      </c>
      <c r="C1635" s="564">
        <v>2990.0</v>
      </c>
      <c r="D1635" s="215">
        <v>367.0</v>
      </c>
      <c r="E1635" s="214">
        <f t="shared" si="61"/>
        <v>0.1227424749</v>
      </c>
    </row>
    <row r="1636">
      <c r="A1636" s="33"/>
      <c r="B1636" s="564" t="s">
        <v>1293</v>
      </c>
      <c r="C1636" s="564"/>
      <c r="D1636" s="216"/>
      <c r="E1636" s="214"/>
    </row>
    <row r="1637">
      <c r="A1637" s="33"/>
      <c r="B1637" s="564" t="s">
        <v>1294</v>
      </c>
      <c r="C1637" s="215">
        <v>990.0</v>
      </c>
      <c r="D1637" s="216">
        <v>169.0</v>
      </c>
      <c r="E1637" s="214">
        <f t="shared" ref="E1637:E1641" si="62">(D1637/C1637)</f>
        <v>0.1707070707</v>
      </c>
    </row>
    <row r="1638">
      <c r="A1638" s="33"/>
      <c r="B1638" s="565" t="s">
        <v>1002</v>
      </c>
      <c r="C1638" s="215">
        <v>1990.0</v>
      </c>
      <c r="D1638" s="216">
        <v>671.0</v>
      </c>
      <c r="E1638" s="214">
        <f t="shared" si="62"/>
        <v>0.3371859296</v>
      </c>
    </row>
    <row r="1639">
      <c r="A1639" s="33"/>
      <c r="B1639" s="565" t="s">
        <v>1295</v>
      </c>
      <c r="C1639" s="215">
        <v>2990.0</v>
      </c>
      <c r="D1639" s="216">
        <v>867.0</v>
      </c>
      <c r="E1639" s="214">
        <f t="shared" si="62"/>
        <v>0.2899665552</v>
      </c>
    </row>
    <row r="1640">
      <c r="A1640" s="33"/>
      <c r="B1640" s="565" t="s">
        <v>1296</v>
      </c>
      <c r="C1640" s="215">
        <v>1990.0</v>
      </c>
      <c r="D1640" s="216">
        <v>409.0</v>
      </c>
      <c r="E1640" s="214">
        <f t="shared" si="62"/>
        <v>0.2055276382</v>
      </c>
    </row>
    <row r="1641">
      <c r="A1641" s="33"/>
      <c r="B1641" s="565" t="s">
        <v>1297</v>
      </c>
      <c r="C1641" s="215">
        <v>1990.0</v>
      </c>
      <c r="D1641" s="216">
        <v>417.0</v>
      </c>
      <c r="E1641" s="214">
        <f t="shared" si="62"/>
        <v>0.2095477387</v>
      </c>
    </row>
    <row r="1644">
      <c r="B1644" s="564" t="s">
        <v>1298</v>
      </c>
      <c r="C1644" s="564"/>
      <c r="D1644" s="216"/>
      <c r="E1644" s="214"/>
    </row>
    <row r="1645">
      <c r="B1645" s="564" t="s">
        <v>1294</v>
      </c>
      <c r="C1645" s="215">
        <v>2490.0</v>
      </c>
      <c r="D1645" s="216">
        <v>505.0</v>
      </c>
      <c r="E1645" s="214">
        <f t="shared" ref="E1645:E1649" si="63">(D1645/C1645)</f>
        <v>0.202811245</v>
      </c>
    </row>
    <row r="1646">
      <c r="B1646" s="565" t="s">
        <v>1002</v>
      </c>
      <c r="C1646" s="215">
        <v>4900.0</v>
      </c>
      <c r="D1646" s="216">
        <v>2015.0</v>
      </c>
      <c r="E1646" s="214">
        <f t="shared" si="63"/>
        <v>0.4112244898</v>
      </c>
    </row>
    <row r="1647">
      <c r="B1647" s="565" t="s">
        <v>1295</v>
      </c>
      <c r="C1647" s="215">
        <v>4990.0</v>
      </c>
      <c r="D1647" s="216">
        <v>867.0</v>
      </c>
      <c r="E1647" s="214">
        <f t="shared" si="63"/>
        <v>0.173747495</v>
      </c>
    </row>
    <row r="1648">
      <c r="B1648" s="565" t="s">
        <v>1296</v>
      </c>
      <c r="C1648" s="215">
        <v>4990.0</v>
      </c>
      <c r="D1648" s="216">
        <v>1226.0</v>
      </c>
      <c r="E1648" s="214">
        <f t="shared" si="63"/>
        <v>0.2456913828</v>
      </c>
    </row>
    <row r="1649">
      <c r="B1649" s="565" t="s">
        <v>1297</v>
      </c>
      <c r="C1649" s="215">
        <v>4990.0</v>
      </c>
      <c r="D1649" s="216">
        <v>1250.0</v>
      </c>
      <c r="E1649" s="214">
        <f t="shared" si="63"/>
        <v>0.250501002</v>
      </c>
    </row>
    <row r="1653">
      <c r="A1653" s="138" t="s">
        <v>562</v>
      </c>
      <c r="B1653" s="89" t="s">
        <v>644</v>
      </c>
      <c r="C1653" s="34"/>
      <c r="D1653" s="35"/>
      <c r="E1653" s="36"/>
      <c r="F1653" s="37"/>
      <c r="G1653" s="38"/>
      <c r="H1653" s="35"/>
    </row>
    <row r="1654">
      <c r="A1654" s="42"/>
      <c r="B1654" s="140"/>
      <c r="C1654" s="42"/>
      <c r="D1654" s="44"/>
      <c r="E1654" s="45"/>
      <c r="F1654" s="42"/>
      <c r="G1654" s="46"/>
      <c r="H1654" s="44"/>
    </row>
    <row r="1655">
      <c r="A1655" s="48" t="s">
        <v>476</v>
      </c>
      <c r="B1655" s="48" t="s">
        <v>477</v>
      </c>
      <c r="C1655" s="48" t="s">
        <v>478</v>
      </c>
      <c r="D1655" s="49" t="s">
        <v>564</v>
      </c>
      <c r="E1655" s="50" t="s">
        <v>10</v>
      </c>
      <c r="F1655" s="48" t="s">
        <v>480</v>
      </c>
      <c r="G1655" s="51" t="s">
        <v>481</v>
      </c>
      <c r="H1655" s="49" t="s">
        <v>565</v>
      </c>
    </row>
    <row r="1656">
      <c r="A1656" s="53">
        <v>1.0</v>
      </c>
      <c r="B1656" s="55" t="s">
        <v>52</v>
      </c>
      <c r="C1656" s="55" t="str">
        <f>+IF(ISERROR(VLOOKUP($B1656,Insumos!$C:$G,3,FALSE)),"",VLOOKUP($B1656,Insumos!$C:$G,3,FALSE))</f>
        <v>UNIDAD</v>
      </c>
      <c r="D1656" s="56">
        <f>+IF(ISERROR(VLOOKUP($B1656,Insumos!$C:$G,2,FALSE)),"",VLOOKUP($B1656,Insumos!$C:$G,2,FALSE))</f>
        <v>5000</v>
      </c>
      <c r="E1656" s="57">
        <f>+IF(ISERROR(VLOOKUP($B1656,Insumos!$C:$G,5,FALSE)),"",VLOOKUP($B1656,Insumos!$C:$G,5,FALSE))</f>
        <v>100</v>
      </c>
      <c r="F1656" s="55" t="str">
        <f>+IF(ISERROR(VLOOKUP($B1656,Insumos!$C:$G,4,FALSE)),"",VLOOKUP($B1656,Insumos!$C:$G,4,FALSE))</f>
        <v>UNIDAD</v>
      </c>
      <c r="G1656" s="141">
        <v>1.0</v>
      </c>
      <c r="H1656" s="56">
        <f t="shared" ref="H1656:H1682" si="64">IF(ISERROR(ROUND(+D1656/E1656*G1656,2)),0,ROUND(+D1656/E1656*G1656,2))</f>
        <v>50</v>
      </c>
    </row>
    <row r="1657">
      <c r="A1657" s="53">
        <v>2.0</v>
      </c>
      <c r="B1657" s="55" t="s">
        <v>206</v>
      </c>
      <c r="C1657" s="55" t="str">
        <f>+IF(ISERROR(VLOOKUP($B1657,Insumos!$C:$G,3,FALSE)),"",VLOOKUP($B1657,Insumos!$C:$G,3,FALSE))</f>
        <v>GRAMOS</v>
      </c>
      <c r="D1657" s="56">
        <f>+IF(ISERROR(VLOOKUP($B1657,Insumos!$C:$G,2,FALSE)),"",VLOOKUP($B1657,Insumos!$C:$G,2,FALSE))</f>
        <v>20580</v>
      </c>
      <c r="E1657" s="57">
        <f>+IF(ISERROR(VLOOKUP($B1657,Insumos!$C:$G,5,FALSE)),"",VLOOKUP($B1657,Insumos!$C:$G,5,FALSE))</f>
        <v>1000</v>
      </c>
      <c r="F1657" s="55" t="str">
        <f>+IF(ISERROR(VLOOKUP($B1657,Insumos!$C:$G,4,FALSE)),"",VLOOKUP($B1657,Insumos!$C:$G,4,FALSE))</f>
        <v>GRAMOS</v>
      </c>
      <c r="G1657" s="141">
        <v>30.0</v>
      </c>
      <c r="H1657" s="56">
        <f t="shared" si="64"/>
        <v>617.4</v>
      </c>
    </row>
    <row r="1658">
      <c r="A1658" s="53">
        <v>3.0</v>
      </c>
      <c r="B1658" s="55" t="s">
        <v>236</v>
      </c>
      <c r="C1658" s="55" t="str">
        <f>+IF(ISERROR(VLOOKUP($B1658,Insumos!$C:$G,3,FALSE)),"",VLOOKUP($B1658,Insumos!$C:$G,3,FALSE))</f>
        <v>GRAMOS</v>
      </c>
      <c r="D1658" s="56">
        <f>+IF(ISERROR(VLOOKUP($B1658,Insumos!$C:$G,2,FALSE)),"",VLOOKUP($B1658,Insumos!$C:$G,2,FALSE))</f>
        <v>8753.846154</v>
      </c>
      <c r="E1658" s="57">
        <f>+IF(ISERROR(VLOOKUP($B1658,Insumos!$C:$G,5,FALSE)),"",VLOOKUP($B1658,Insumos!$C:$G,5,FALSE))</f>
        <v>1000</v>
      </c>
      <c r="F1658" s="55" t="str">
        <f>+IF(ISERROR(VLOOKUP($B1658,Insumos!$C:$G,4,FALSE)),"",VLOOKUP($B1658,Insumos!$C:$G,4,FALSE))</f>
        <v>GRAMOS</v>
      </c>
      <c r="G1658" s="141">
        <v>40.0</v>
      </c>
      <c r="H1658" s="56">
        <f t="shared" si="64"/>
        <v>350.15</v>
      </c>
    </row>
    <row r="1659">
      <c r="A1659" s="53">
        <v>4.0</v>
      </c>
      <c r="B1659" s="55" t="s">
        <v>232</v>
      </c>
      <c r="C1659" s="55" t="str">
        <f>+IF(ISERROR(VLOOKUP($B1659,Insumos!$C:$G,3,FALSE)),"",VLOOKUP($B1659,Insumos!$C:$G,3,FALSE))</f>
        <v>GRAMOS</v>
      </c>
      <c r="D1659" s="56">
        <f>+IF(ISERROR(VLOOKUP($B1659,Insumos!$C:$G,2,FALSE)),"",VLOOKUP($B1659,Insumos!$C:$G,2,FALSE))</f>
        <v>3529.411765</v>
      </c>
      <c r="E1659" s="57">
        <f>+IF(ISERROR(VLOOKUP($B1659,Insumos!$C:$G,5,FALSE)),"",VLOOKUP($B1659,Insumos!$C:$G,5,FALSE))</f>
        <v>1000</v>
      </c>
      <c r="F1659" s="55" t="str">
        <f>+IF(ISERROR(VLOOKUP($B1659,Insumos!$C:$G,4,FALSE)),"",VLOOKUP($B1659,Insumos!$C:$G,4,FALSE))</f>
        <v>GRAMOS</v>
      </c>
      <c r="G1659" s="141">
        <v>40.0</v>
      </c>
      <c r="H1659" s="56">
        <f t="shared" si="64"/>
        <v>141.18</v>
      </c>
    </row>
    <row r="1660">
      <c r="A1660" s="53">
        <v>5.0</v>
      </c>
      <c r="B1660" s="55" t="s">
        <v>33</v>
      </c>
      <c r="C1660" s="55" t="str">
        <f>+IF(ISERROR(VLOOKUP($B1660,Insumos!$C:$G,3,FALSE)),"",VLOOKUP($B1660,Insumos!$C:$G,3,FALSE))</f>
        <v>GRAMOS</v>
      </c>
      <c r="D1660" s="56">
        <f>+IF(ISERROR(VLOOKUP($B1660,Insumos!$C:$G,2,FALSE)),"",VLOOKUP($B1660,Insumos!$C:$G,2,FALSE))</f>
        <v>6945</v>
      </c>
      <c r="E1660" s="57">
        <f>+IF(ISERROR(VLOOKUP($B1660,Insumos!$C:$G,5,FALSE)),"",VLOOKUP($B1660,Insumos!$C:$G,5,FALSE))</f>
        <v>1360</v>
      </c>
      <c r="F1660" s="55" t="str">
        <f>+IF(ISERROR(VLOOKUP($B1660,Insumos!$C:$G,4,FALSE)),"",VLOOKUP($B1660,Insumos!$C:$G,4,FALSE))</f>
        <v>GRAMOS</v>
      </c>
      <c r="G1660" s="141">
        <v>35.0</v>
      </c>
      <c r="H1660" s="56">
        <f t="shared" si="64"/>
        <v>178.73</v>
      </c>
    </row>
    <row r="1661">
      <c r="A1661" s="53">
        <v>6.0</v>
      </c>
      <c r="B1661" s="55" t="s">
        <v>145</v>
      </c>
      <c r="C1661" s="55" t="str">
        <f>+IF(ISERROR(VLOOKUP($B1661,Insumos!$C:$G,3,FALSE)),"",VLOOKUP($B1661,Insumos!$C:$G,3,FALSE))</f>
        <v>MILILITROS</v>
      </c>
      <c r="D1661" s="56">
        <f>+IF(ISERROR(VLOOKUP($B1661,Insumos!$C:$G,2,FALSE)),"",VLOOKUP($B1661,Insumos!$C:$G,2,FALSE))</f>
        <v>3327.52</v>
      </c>
      <c r="E1661" s="57">
        <f>+IF(ISERROR(VLOOKUP($B1661,Insumos!$C:$G,5,FALSE)),"",VLOOKUP($B1661,Insumos!$C:$G,5,FALSE))</f>
        <v>798</v>
      </c>
      <c r="F1661" s="55" t="str">
        <f>+IF(ISERROR(VLOOKUP($B1661,Insumos!$C:$G,4,FALSE)),"",VLOOKUP($B1661,Insumos!$C:$G,4,FALSE))</f>
        <v>MILILITROS</v>
      </c>
      <c r="G1661" s="141">
        <v>30.0</v>
      </c>
      <c r="H1661" s="56">
        <f t="shared" si="64"/>
        <v>125.09</v>
      </c>
    </row>
    <row r="1662">
      <c r="A1662" s="53">
        <v>7.0</v>
      </c>
      <c r="B1662" s="55" t="s">
        <v>192</v>
      </c>
      <c r="C1662" s="55" t="str">
        <f>+IF(ISERROR(VLOOKUP($B1662,Insumos!$C:$G,3,FALSE)),"",VLOOKUP($B1662,Insumos!$C:$G,3,FALSE))</f>
        <v>MILILITROS</v>
      </c>
      <c r="D1662" s="56">
        <f>+IF(ISERROR(VLOOKUP($B1662,Insumos!$C:$G,2,FALSE)),"",VLOOKUP($B1662,Insumos!$C:$G,2,FALSE))</f>
        <v>3782</v>
      </c>
      <c r="E1662" s="57">
        <f>+IF(ISERROR(VLOOKUP($B1662,Insumos!$C:$G,5,FALSE)),"",VLOOKUP($B1662,Insumos!$C:$G,5,FALSE))</f>
        <v>300</v>
      </c>
      <c r="F1662" s="55" t="str">
        <f>+IF(ISERROR(VLOOKUP($B1662,Insumos!$C:$G,4,FALSE)),"",VLOOKUP($B1662,Insumos!$C:$G,4,FALSE))</f>
        <v>MILILITROS</v>
      </c>
      <c r="G1662" s="141">
        <v>10.0</v>
      </c>
      <c r="H1662" s="56">
        <f t="shared" si="64"/>
        <v>126.07</v>
      </c>
    </row>
    <row r="1663">
      <c r="A1663" s="53">
        <v>8.0</v>
      </c>
      <c r="B1663" s="55" t="s">
        <v>129</v>
      </c>
      <c r="C1663" s="55" t="str">
        <f>+IF(ISERROR(VLOOKUP($B1663,Insumos!$C:$G,3,FALSE)),"",VLOOKUP($B1663,Insumos!$C:$G,3,FALSE))</f>
        <v>GRAMOS</v>
      </c>
      <c r="D1663" s="56">
        <f>+IF(ISERROR(VLOOKUP($B1663,Insumos!$C:$G,2,FALSE)),"",VLOOKUP($B1663,Insumos!$C:$G,2,FALSE))</f>
        <v>13944.82759</v>
      </c>
      <c r="E1663" s="57">
        <f>+IF(ISERROR(VLOOKUP($B1663,Insumos!$C:$G,5,FALSE)),"",VLOOKUP($B1663,Insumos!$C:$G,5,FALSE))</f>
        <v>1000</v>
      </c>
      <c r="F1663" s="55" t="str">
        <f>+IF(ISERROR(VLOOKUP($B1663,Insumos!$C:$G,4,FALSE)),"",VLOOKUP($B1663,Insumos!$C:$G,4,FALSE))</f>
        <v>GRAMOS</v>
      </c>
      <c r="G1663" s="141">
        <v>45.0</v>
      </c>
      <c r="H1663" s="56">
        <f t="shared" si="64"/>
        <v>627.52</v>
      </c>
    </row>
    <row r="1664">
      <c r="A1664" s="53">
        <v>9.0</v>
      </c>
      <c r="B1664" s="55" t="s">
        <v>186</v>
      </c>
      <c r="C1664" s="55" t="str">
        <f>+IF(ISERROR(VLOOKUP($B1664,Insumos!$C:$G,3,FALSE)),"",VLOOKUP($B1664,Insumos!$C:$G,3,FALSE))</f>
        <v>GRAMOS</v>
      </c>
      <c r="D1664" s="56">
        <f>+IF(ISERROR(VLOOKUP($B1664,Insumos!$C:$G,2,FALSE)),"",VLOOKUP($B1664,Insumos!$C:$G,2,FALSE))</f>
        <v>22500</v>
      </c>
      <c r="E1664" s="57">
        <f>+IF(ISERROR(VLOOKUP($B1664,Insumos!$C:$G,5,FALSE)),"",VLOOKUP($B1664,Insumos!$C:$G,5,FALSE))</f>
        <v>1000</v>
      </c>
      <c r="F1664" s="55" t="str">
        <f>+IF(ISERROR(VLOOKUP($B1664,Insumos!$C:$G,4,FALSE)),"",VLOOKUP($B1664,Insumos!$C:$G,4,FALSE))</f>
        <v>GRAMOS</v>
      </c>
      <c r="G1664" s="141">
        <v>10.0</v>
      </c>
      <c r="H1664" s="56">
        <f t="shared" si="64"/>
        <v>225</v>
      </c>
    </row>
    <row r="1665">
      <c r="A1665" s="53">
        <v>10.0</v>
      </c>
      <c r="B1665" s="55" t="s">
        <v>193</v>
      </c>
      <c r="C1665" s="55" t="str">
        <f>+IF(ISERROR(VLOOKUP($B1665,Insumos!$C:$G,3,FALSE)),"",VLOOKUP($B1665,Insumos!$C:$G,3,FALSE))</f>
        <v>GRAMOS</v>
      </c>
      <c r="D1665" s="56">
        <f>+IF(ISERROR(VLOOKUP($B1665,Insumos!$C:$G,2,FALSE)),"",VLOOKUP($B1665,Insumos!$C:$G,2,FALSE))</f>
        <v>35581</v>
      </c>
      <c r="E1665" s="57">
        <f>+IF(ISERROR(VLOOKUP($B1665,Insumos!$C:$G,5,FALSE)),"",VLOOKUP($B1665,Insumos!$C:$G,5,FALSE))</f>
        <v>1000</v>
      </c>
      <c r="F1665" s="55" t="str">
        <f>+IF(ISERROR(VLOOKUP($B1665,Insumos!$C:$G,4,FALSE)),"",VLOOKUP($B1665,Insumos!$C:$G,4,FALSE))</f>
        <v>GRAMOS</v>
      </c>
      <c r="G1665" s="141">
        <v>10.0</v>
      </c>
      <c r="H1665" s="56">
        <f t="shared" si="64"/>
        <v>355.81</v>
      </c>
    </row>
    <row r="1666">
      <c r="A1666" s="53">
        <v>11.0</v>
      </c>
      <c r="B1666" s="55" t="s">
        <v>87</v>
      </c>
      <c r="C1666" s="55" t="str">
        <f>+IF(ISERROR(VLOOKUP($B1666,Insumos!$C:$G,3,FALSE)),"",VLOOKUP($B1666,Insumos!$C:$G,3,FALSE))</f>
        <v>GRAMOS</v>
      </c>
      <c r="D1666" s="56">
        <f>+IF(ISERROR(VLOOKUP($B1666,Insumos!$C:$G,2,FALSE)),"",VLOOKUP($B1666,Insumos!$C:$G,2,FALSE))</f>
        <v>3795</v>
      </c>
      <c r="E1666" s="57">
        <f>+IF(ISERROR(VLOOKUP($B1666,Insumos!$C:$G,5,FALSE)),"",VLOOKUP($B1666,Insumos!$C:$G,5,FALSE))</f>
        <v>500</v>
      </c>
      <c r="F1666" s="55" t="str">
        <f>+IF(ISERROR(VLOOKUP($B1666,Insumos!$C:$G,4,FALSE)),"",VLOOKUP($B1666,Insumos!$C:$G,4,FALSE))</f>
        <v>GRAMOS</v>
      </c>
      <c r="G1666" s="141">
        <v>5.0</v>
      </c>
      <c r="H1666" s="56">
        <f t="shared" si="64"/>
        <v>37.95</v>
      </c>
    </row>
    <row r="1667">
      <c r="A1667" s="53">
        <v>12.0</v>
      </c>
      <c r="B1667" s="55" t="s">
        <v>324</v>
      </c>
      <c r="C1667" s="55" t="str">
        <f>+IF(ISERROR(VLOOKUP($B1667,Insumos!$C:$G,3,FALSE)),"",VLOOKUP($B1667,Insumos!$C:$G,3,FALSE))</f>
        <v>GRAMOS</v>
      </c>
      <c r="D1667" s="56">
        <f>+IF(ISERROR(VLOOKUP($B1667,Insumos!$C:$G,2,FALSE)),"",VLOOKUP($B1667,Insumos!$C:$G,2,FALSE))</f>
        <v>1134.5</v>
      </c>
      <c r="E1667" s="57">
        <f>+IF(ISERROR(VLOOKUP($B1667,Insumos!$C:$G,5,FALSE)),"",VLOOKUP($B1667,Insumos!$C:$G,5,FALSE))</f>
        <v>1000</v>
      </c>
      <c r="F1667" s="55" t="str">
        <f>+IF(ISERROR(VLOOKUP($B1667,Insumos!$C:$G,4,FALSE)),"",VLOOKUP($B1667,Insumos!$C:$G,4,FALSE))</f>
        <v>GRAMOS</v>
      </c>
      <c r="G1667" s="141">
        <v>5.0</v>
      </c>
      <c r="H1667" s="56">
        <f t="shared" si="64"/>
        <v>5.67</v>
      </c>
    </row>
    <row r="1668">
      <c r="A1668" s="53">
        <v>13.0</v>
      </c>
      <c r="B1668" s="55" t="s">
        <v>297</v>
      </c>
      <c r="C1668" s="55" t="str">
        <f>+IF(ISERROR(VLOOKUP($B1668,Insumos!$C:$G,3,FALSE)),"",VLOOKUP($B1668,Insumos!$C:$G,3,FALSE))</f>
        <v>CAJA</v>
      </c>
      <c r="D1668" s="56">
        <f>+IF(ISERROR(VLOOKUP($B1668,Insumos!$C:$G,2,FALSE)),"",VLOOKUP($B1668,Insumos!$C:$G,2,FALSE))</f>
        <v>110</v>
      </c>
      <c r="E1668" s="57">
        <f>+IF(ISERROR(VLOOKUP($B1668,Insumos!$C:$G,5,FALSE)),"",VLOOKUP($B1668,Insumos!$C:$G,5,FALSE))</f>
        <v>1</v>
      </c>
      <c r="F1668" s="55" t="str">
        <f>+IF(ISERROR(VLOOKUP($B1668,Insumos!$C:$G,4,FALSE)),"",VLOOKUP($B1668,Insumos!$C:$G,4,FALSE))</f>
        <v>CAJA</v>
      </c>
      <c r="G1668" s="141">
        <v>1.0</v>
      </c>
      <c r="H1668" s="56">
        <f t="shared" si="64"/>
        <v>110</v>
      </c>
    </row>
    <row r="1669">
      <c r="A1669" s="53">
        <v>14.0</v>
      </c>
      <c r="B1669" s="55" t="s">
        <v>314</v>
      </c>
      <c r="C1669" s="55" t="str">
        <f>+IF(ISERROR(VLOOKUP($B1669,Insumos!$C:$G,3,FALSE)),"",VLOOKUP($B1669,Insumos!$C:$G,3,FALSE))</f>
        <v>UNIDAD</v>
      </c>
      <c r="D1669" s="56">
        <f>+IF(ISERROR(VLOOKUP($B1669,Insumos!$C:$G,2,FALSE)),"",VLOOKUP($B1669,Insumos!$C:$G,2,FALSE))</f>
        <v>10.5</v>
      </c>
      <c r="E1669" s="57">
        <f>+IF(ISERROR(VLOOKUP($B1669,Insumos!$C:$G,5,FALSE)),"",VLOOKUP($B1669,Insumos!$C:$G,5,FALSE))</f>
        <v>1</v>
      </c>
      <c r="F1669" s="55" t="str">
        <f>+IF(ISERROR(VLOOKUP($B1669,Insumos!$C:$G,4,FALSE)),"",VLOOKUP($B1669,Insumos!$C:$G,4,FALSE))</f>
        <v>UNIDAD</v>
      </c>
      <c r="G1669" s="141">
        <v>1.0</v>
      </c>
      <c r="H1669" s="56">
        <f t="shared" si="64"/>
        <v>10.5</v>
      </c>
    </row>
    <row r="1670">
      <c r="A1670" s="53">
        <v>15.0</v>
      </c>
      <c r="B1670" s="55" t="s">
        <v>156</v>
      </c>
      <c r="C1670" s="55" t="str">
        <f>+IF(ISERROR(VLOOKUP($B1670,Insumos!$C:$G,3,FALSE)),"",VLOOKUP($B1670,Insumos!$C:$G,3,FALSE))</f>
        <v>GRAMOS</v>
      </c>
      <c r="D1670" s="56">
        <f>+IF(ISERROR(VLOOKUP($B1670,Insumos!$C:$G,2,FALSE)),"",VLOOKUP($B1670,Insumos!$C:$G,2,FALSE))</f>
        <v>909</v>
      </c>
      <c r="E1670" s="57">
        <f>+IF(ISERROR(VLOOKUP($B1670,Insumos!$C:$G,5,FALSE)),"",VLOOKUP($B1670,Insumos!$C:$G,5,FALSE))</f>
        <v>1000</v>
      </c>
      <c r="F1670" s="55" t="str">
        <f>+IF(ISERROR(VLOOKUP($B1670,Insumos!$C:$G,4,FALSE)),"",VLOOKUP($B1670,Insumos!$C:$G,4,FALSE))</f>
        <v>GRAMOS</v>
      </c>
      <c r="G1670" s="141">
        <v>8.0</v>
      </c>
      <c r="H1670" s="56">
        <f t="shared" si="64"/>
        <v>7.27</v>
      </c>
    </row>
    <row r="1671">
      <c r="A1671" s="53">
        <v>16.0</v>
      </c>
      <c r="B1671" s="55" t="s">
        <v>313</v>
      </c>
      <c r="C1671" s="55" t="str">
        <f>+IF(ISERROR(VLOOKUP($B1671,Insumos!$C:$G,3,FALSE)),"",VLOOKUP($B1671,Insumos!$C:$G,3,FALSE))</f>
        <v>GRAMOS</v>
      </c>
      <c r="D1671" s="56">
        <f>+IF(ISERROR(VLOOKUP($B1671,Insumos!$C:$G,2,FALSE)),"",VLOOKUP($B1671,Insumos!$C:$G,2,FALSE))</f>
        <v>6750</v>
      </c>
      <c r="E1671" s="57">
        <f>+IF(ISERROR(VLOOKUP($B1671,Insumos!$C:$G,5,FALSE)),"",VLOOKUP($B1671,Insumos!$C:$G,5,FALSE))</f>
        <v>1000</v>
      </c>
      <c r="F1671" s="55" t="str">
        <f>+IF(ISERROR(VLOOKUP($B1671,Insumos!$C:$G,4,FALSE)),"",VLOOKUP($B1671,Insumos!$C:$G,4,FALSE))</f>
        <v>GRAMOS</v>
      </c>
      <c r="G1671" s="141">
        <v>8.0</v>
      </c>
      <c r="H1671" s="56">
        <f t="shared" si="64"/>
        <v>54</v>
      </c>
    </row>
    <row r="1672">
      <c r="A1672" s="53">
        <v>17.0</v>
      </c>
      <c r="B1672" s="55" t="s">
        <v>311</v>
      </c>
      <c r="C1672" s="55" t="str">
        <f>+IF(ISERROR(VLOOKUP($B1672,Insumos!$C:$G,3,FALSE)),"",VLOOKUP($B1672,Insumos!$C:$G,3,FALSE))</f>
        <v>UNIDAD</v>
      </c>
      <c r="D1672" s="56">
        <f>+IF(ISERROR(VLOOKUP($B1672,Insumos!$C:$G,2,FALSE)),"",VLOOKUP($B1672,Insumos!$C:$G,2,FALSE))</f>
        <v>75.25</v>
      </c>
      <c r="E1672" s="57">
        <f>+IF(ISERROR(VLOOKUP($B1672,Insumos!$C:$G,5,FALSE)),"",VLOOKUP($B1672,Insumos!$C:$G,5,FALSE))</f>
        <v>1</v>
      </c>
      <c r="F1672" s="55" t="str">
        <f>+IF(ISERROR(VLOOKUP($B1672,Insumos!$C:$G,4,FALSE)),"",VLOOKUP($B1672,Insumos!$C:$G,4,FALSE))</f>
        <v>UNIDAD</v>
      </c>
      <c r="G1672" s="141">
        <v>1.0</v>
      </c>
      <c r="H1672" s="56">
        <f t="shared" si="64"/>
        <v>75.25</v>
      </c>
    </row>
    <row r="1673">
      <c r="A1673" s="53">
        <v>18.0</v>
      </c>
      <c r="B1673" s="55" t="s">
        <v>312</v>
      </c>
      <c r="C1673" s="55" t="str">
        <f>+IF(ISERROR(VLOOKUP($B1673,Insumos!$C:$G,3,FALSE)),"",VLOOKUP($B1673,Insumos!$C:$G,3,FALSE))</f>
        <v>UNIDAD</v>
      </c>
      <c r="D1673" s="56">
        <f>+IF(ISERROR(VLOOKUP($B1673,Insumos!$C:$G,2,FALSE)),"",VLOOKUP($B1673,Insumos!$C:$G,2,FALSE))</f>
        <v>90.25</v>
      </c>
      <c r="E1673" s="57">
        <f>+IF(ISERROR(VLOOKUP($B1673,Insumos!$C:$G,5,FALSE)),"",VLOOKUP($B1673,Insumos!$C:$G,5,FALSE))</f>
        <v>1</v>
      </c>
      <c r="F1673" s="55" t="str">
        <f>+IF(ISERROR(VLOOKUP($B1673,Insumos!$C:$G,4,FALSE)),"",VLOOKUP($B1673,Insumos!$C:$G,4,FALSE))</f>
        <v>UNIDAD</v>
      </c>
      <c r="G1673" s="141">
        <v>1.0</v>
      </c>
      <c r="H1673" s="56">
        <f t="shared" si="64"/>
        <v>90.25</v>
      </c>
    </row>
    <row r="1674">
      <c r="A1674" s="53">
        <v>19.0</v>
      </c>
      <c r="B1674" s="55" t="s">
        <v>303</v>
      </c>
      <c r="C1674" s="55" t="str">
        <f>+IF(ISERROR(VLOOKUP($B1674,Insumos!$C:$G,3,FALSE)),"",VLOOKUP($B1674,Insumos!$C:$G,3,FALSE))</f>
        <v>UNIDAD</v>
      </c>
      <c r="D1674" s="56">
        <f>+IF(ISERROR(VLOOKUP($B1674,Insumos!$C:$G,2,FALSE)),"",VLOOKUP($B1674,Insumos!$C:$G,2,FALSE))</f>
        <v>10</v>
      </c>
      <c r="E1674" s="57">
        <f>+IF(ISERROR(VLOOKUP($B1674,Insumos!$C:$G,5,FALSE)),"",VLOOKUP($B1674,Insumos!$C:$G,5,FALSE))</f>
        <v>1</v>
      </c>
      <c r="F1674" s="55" t="str">
        <f>+IF(ISERROR(VLOOKUP($B1674,Insumos!$C:$G,4,FALSE)),"",VLOOKUP($B1674,Insumos!$C:$G,4,FALSE))</f>
        <v>UNIDAD</v>
      </c>
      <c r="G1674" s="141">
        <v>1.0</v>
      </c>
      <c r="H1674" s="56">
        <f t="shared" si="64"/>
        <v>10</v>
      </c>
    </row>
    <row r="1675">
      <c r="A1675" s="53">
        <v>20.0</v>
      </c>
      <c r="B1675" s="55" t="s">
        <v>304</v>
      </c>
      <c r="C1675" s="55" t="str">
        <f>+IF(ISERROR(VLOOKUP($B1675,Insumos!$C:$G,3,FALSE)),"",VLOOKUP($B1675,Insumos!$C:$G,3,FALSE))</f>
        <v>UNIDAD</v>
      </c>
      <c r="D1675" s="56">
        <f>+IF(ISERROR(VLOOKUP($B1675,Insumos!$C:$G,2,FALSE)),"",VLOOKUP($B1675,Insumos!$C:$G,2,FALSE))</f>
        <v>9</v>
      </c>
      <c r="E1675" s="57">
        <f>+IF(ISERROR(VLOOKUP($B1675,Insumos!$C:$G,5,FALSE)),"",VLOOKUP($B1675,Insumos!$C:$G,5,FALSE))</f>
        <v>1</v>
      </c>
      <c r="F1675" s="55" t="str">
        <f>+IF(ISERROR(VLOOKUP($B1675,Insumos!$C:$G,4,FALSE)),"",VLOOKUP($B1675,Insumos!$C:$G,4,FALSE))</f>
        <v>UNIDAD</v>
      </c>
      <c r="G1675" s="141">
        <v>1.0</v>
      </c>
      <c r="H1675" s="56">
        <f t="shared" si="64"/>
        <v>9</v>
      </c>
    </row>
    <row r="1676">
      <c r="A1676" s="53">
        <v>21.0</v>
      </c>
      <c r="B1676" s="55" t="s">
        <v>315</v>
      </c>
      <c r="C1676" s="55" t="str">
        <f>+IF(ISERROR(VLOOKUP($B1676,Insumos!$C:$G,3,FALSE)),"",VLOOKUP($B1676,Insumos!$C:$G,3,FALSE))</f>
        <v>UNIDAD</v>
      </c>
      <c r="D1676" s="56">
        <f>+IF(ISERROR(VLOOKUP($B1676,Insumos!$C:$G,2,FALSE)),"",VLOOKUP($B1676,Insumos!$C:$G,2,FALSE))</f>
        <v>170</v>
      </c>
      <c r="E1676" s="57">
        <f>+IF(ISERROR(VLOOKUP($B1676,Insumos!$C:$G,5,FALSE)),"",VLOOKUP($B1676,Insumos!$C:$G,5,FALSE))</f>
        <v>1</v>
      </c>
      <c r="F1676" s="55" t="str">
        <f>+IF(ISERROR(VLOOKUP($B1676,Insumos!$C:$G,4,FALSE)),"",VLOOKUP($B1676,Insumos!$C:$G,4,FALSE))</f>
        <v>UNIDAD</v>
      </c>
      <c r="G1676" s="141">
        <v>1.0</v>
      </c>
      <c r="H1676" s="56">
        <f t="shared" si="64"/>
        <v>170</v>
      </c>
    </row>
    <row r="1677">
      <c r="A1677" s="53">
        <v>22.0</v>
      </c>
      <c r="B1677" s="55"/>
      <c r="C1677" s="55" t="str">
        <f>+IF(ISERROR(VLOOKUP($B1677,Insumos!$C:$G,3,FALSE)),"",VLOOKUP($B1677,Insumos!$C:$G,3,FALSE))</f>
        <v/>
      </c>
      <c r="D1677" s="56" t="str">
        <f>+IF(ISERROR(VLOOKUP($B1677,Insumos!$C:$G,2,FALSE)),"",VLOOKUP($B1677,Insumos!$C:$G,2,FALSE))</f>
        <v/>
      </c>
      <c r="E1677" s="57" t="str">
        <f>+IF(ISERROR(VLOOKUP($B1677,Insumos!$C:$G,5,FALSE)),"",VLOOKUP($B1677,Insumos!$C:$G,5,FALSE))</f>
        <v/>
      </c>
      <c r="F1677" s="55" t="str">
        <f>+IF(ISERROR(VLOOKUP($B1677,Insumos!$C:$G,4,FALSE)),"",VLOOKUP($B1677,Insumos!$C:$G,4,FALSE))</f>
        <v/>
      </c>
      <c r="G1677" s="141"/>
      <c r="H1677" s="56">
        <f t="shared" si="64"/>
        <v>0</v>
      </c>
    </row>
    <row r="1678">
      <c r="A1678" s="53">
        <v>23.0</v>
      </c>
      <c r="B1678" s="55"/>
      <c r="C1678" s="55" t="str">
        <f>+IF(ISERROR(VLOOKUP($B1678,Insumos!$C:$G,3,FALSE)),"",VLOOKUP($B1678,Insumos!$C:$G,3,FALSE))</f>
        <v/>
      </c>
      <c r="D1678" s="56" t="str">
        <f>+IF(ISERROR(VLOOKUP($B1678,Insumos!$C:$G,2,FALSE)),"",VLOOKUP($B1678,Insumos!$C:$G,2,FALSE))</f>
        <v/>
      </c>
      <c r="E1678" s="57" t="str">
        <f>+IF(ISERROR(VLOOKUP($B1678,Insumos!$C:$G,5,FALSE)),"",VLOOKUP($B1678,Insumos!$C:$G,5,FALSE))</f>
        <v/>
      </c>
      <c r="F1678" s="55" t="str">
        <f>+IF(ISERROR(VLOOKUP($B1678,Insumos!$C:$G,4,FALSE)),"",VLOOKUP($B1678,Insumos!$C:$G,4,FALSE))</f>
        <v/>
      </c>
      <c r="G1678" s="141"/>
      <c r="H1678" s="56">
        <f t="shared" si="64"/>
        <v>0</v>
      </c>
    </row>
    <row r="1679">
      <c r="A1679" s="53">
        <v>24.0</v>
      </c>
      <c r="B1679" s="55"/>
      <c r="C1679" s="55" t="str">
        <f>+IF(ISERROR(VLOOKUP($B1679,Insumos!$C:$G,3,FALSE)),"",VLOOKUP($B1679,Insumos!$C:$G,3,FALSE))</f>
        <v/>
      </c>
      <c r="D1679" s="56" t="str">
        <f>+IF(ISERROR(VLOOKUP($B1679,Insumos!$C:$G,2,FALSE)),"",VLOOKUP($B1679,Insumos!$C:$G,2,FALSE))</f>
        <v/>
      </c>
      <c r="E1679" s="57" t="str">
        <f>+IF(ISERROR(VLOOKUP($B1679,Insumos!$C:$G,5,FALSE)),"",VLOOKUP($B1679,Insumos!$C:$G,5,FALSE))</f>
        <v/>
      </c>
      <c r="F1679" s="55" t="str">
        <f>+IF(ISERROR(VLOOKUP($B1679,Insumos!$C:$G,4,FALSE)),"",VLOOKUP($B1679,Insumos!$C:$G,4,FALSE))</f>
        <v/>
      </c>
      <c r="G1679" s="141"/>
      <c r="H1679" s="56">
        <f t="shared" si="64"/>
        <v>0</v>
      </c>
    </row>
    <row r="1680">
      <c r="A1680" s="53">
        <v>25.0</v>
      </c>
      <c r="B1680" s="55"/>
      <c r="C1680" s="55" t="str">
        <f>+IF(ISERROR(VLOOKUP($B1680,Insumos!$C:$G,3,FALSE)),"",VLOOKUP($B1680,Insumos!$C:$G,3,FALSE))</f>
        <v/>
      </c>
      <c r="D1680" s="56" t="str">
        <f>+IF(ISERROR(VLOOKUP($B1680,Insumos!$C:$G,2,FALSE)),"",VLOOKUP($B1680,Insumos!$C:$G,2,FALSE))</f>
        <v/>
      </c>
      <c r="E1680" s="57" t="str">
        <f>+IF(ISERROR(VLOOKUP($B1680,Insumos!$C:$G,5,FALSE)),"",VLOOKUP($B1680,Insumos!$C:$G,5,FALSE))</f>
        <v/>
      </c>
      <c r="F1680" s="55" t="str">
        <f>+IF(ISERROR(VLOOKUP($B1680,Insumos!$C:$G,4,FALSE)),"",VLOOKUP($B1680,Insumos!$C:$G,4,FALSE))</f>
        <v/>
      </c>
      <c r="G1680" s="141"/>
      <c r="H1680" s="56">
        <f t="shared" si="64"/>
        <v>0</v>
      </c>
    </row>
    <row r="1681">
      <c r="A1681" s="53">
        <v>26.0</v>
      </c>
      <c r="B1681" s="55"/>
      <c r="C1681" s="55" t="str">
        <f>+IF(ISERROR(VLOOKUP($B1681,Insumos!$C:$G,3,FALSE)),"",VLOOKUP($B1681,Insumos!$C:$G,3,FALSE))</f>
        <v/>
      </c>
      <c r="D1681" s="56" t="str">
        <f>+IF(ISERROR(VLOOKUP($B1681,Insumos!$C:$G,2,FALSE)),"",VLOOKUP($B1681,Insumos!$C:$G,2,FALSE))</f>
        <v/>
      </c>
      <c r="E1681" s="57" t="str">
        <f>+IF(ISERROR(VLOOKUP($B1681,Insumos!$C:$G,5,FALSE)),"",VLOOKUP($B1681,Insumos!$C:$G,5,FALSE))</f>
        <v/>
      </c>
      <c r="F1681" s="55" t="str">
        <f>+IF(ISERROR(VLOOKUP($B1681,Insumos!$C:$G,4,FALSE)),"",VLOOKUP($B1681,Insumos!$C:$G,4,FALSE))</f>
        <v/>
      </c>
      <c r="G1681" s="141"/>
      <c r="H1681" s="56">
        <f t="shared" si="64"/>
        <v>0</v>
      </c>
    </row>
    <row r="1682">
      <c r="A1682" s="53">
        <v>27.0</v>
      </c>
      <c r="B1682" s="55"/>
      <c r="C1682" s="55" t="str">
        <f>+IF(ISERROR(VLOOKUP($B1682,Insumos!$C:$G,3,FALSE)),"",VLOOKUP($B1682,Insumos!$C:$G,3,FALSE))</f>
        <v/>
      </c>
      <c r="D1682" s="56" t="str">
        <f>+IF(ISERROR(VLOOKUP($B1682,Insumos!$C:$G,2,FALSE)),"",VLOOKUP($B1682,Insumos!$C:$G,2,FALSE))</f>
        <v/>
      </c>
      <c r="E1682" s="57" t="str">
        <f>+IF(ISERROR(VLOOKUP($B1682,Insumos!$C:$G,5,FALSE)),"",VLOOKUP($B1682,Insumos!$C:$G,5,FALSE))</f>
        <v/>
      </c>
      <c r="F1682" s="55" t="str">
        <f>+IF(ISERROR(VLOOKUP($B1682,Insumos!$C:$G,4,FALSE)),"",VLOOKUP($B1682,Insumos!$C:$G,4,FALSE))</f>
        <v/>
      </c>
      <c r="G1682" s="141"/>
      <c r="H1682" s="56">
        <f t="shared" si="64"/>
        <v>0</v>
      </c>
    </row>
    <row r="1683">
      <c r="A1683" s="42"/>
      <c r="B1683" s="140"/>
      <c r="C1683" s="41"/>
      <c r="D1683" s="44"/>
      <c r="E1683" s="45"/>
      <c r="F1683" s="41"/>
      <c r="G1683" s="67" t="s">
        <v>566</v>
      </c>
      <c r="H1683" s="68">
        <f>+SUM(H1656:H1668)</f>
        <v>2950.57</v>
      </c>
    </row>
    <row r="1684">
      <c r="A1684" s="42"/>
      <c r="B1684" s="140"/>
      <c r="C1684" s="41"/>
      <c r="D1684" s="44"/>
      <c r="E1684" s="45"/>
      <c r="F1684" s="41"/>
      <c r="G1684" s="67" t="s">
        <v>569</v>
      </c>
      <c r="H1684" s="142">
        <f>+H1683/10</f>
        <v>295.057</v>
      </c>
    </row>
    <row r="1685">
      <c r="A1685" s="42"/>
      <c r="B1685" s="140"/>
      <c r="C1685" s="41"/>
      <c r="D1685" s="44"/>
      <c r="E1685" s="45"/>
      <c r="F1685" s="41"/>
      <c r="G1685" s="67" t="s">
        <v>570</v>
      </c>
      <c r="H1685" s="143">
        <f>(H1683+H1684)*1.19</f>
        <v>3862.29613</v>
      </c>
    </row>
    <row r="1686">
      <c r="A1686" s="42"/>
      <c r="B1686" s="140"/>
      <c r="C1686" s="41"/>
      <c r="D1686" s="44"/>
      <c r="E1686" s="45"/>
      <c r="F1686" s="41"/>
      <c r="G1686" s="67" t="s">
        <v>571</v>
      </c>
      <c r="H1686" s="144">
        <f>+H1685/H1687</f>
        <v>0.3579514486</v>
      </c>
    </row>
    <row r="1687">
      <c r="A1687" s="42"/>
      <c r="B1687" s="140"/>
      <c r="C1687" s="41"/>
      <c r="D1687" s="44"/>
      <c r="E1687" s="45"/>
      <c r="F1687" s="41"/>
      <c r="G1687" s="67" t="s">
        <v>572</v>
      </c>
      <c r="H1687" s="145">
        <v>10790.0</v>
      </c>
      <c r="I1687" s="232">
        <v>12990.0</v>
      </c>
    </row>
    <row r="1690">
      <c r="A1690" s="138" t="s">
        <v>562</v>
      </c>
      <c r="B1690" s="139" t="s">
        <v>769</v>
      </c>
      <c r="C1690" s="34"/>
      <c r="D1690" s="35"/>
      <c r="E1690" s="36"/>
      <c r="F1690" s="37"/>
      <c r="G1690" s="38"/>
      <c r="H1690" s="35"/>
    </row>
    <row r="1691">
      <c r="A1691" s="42"/>
      <c r="B1691" s="140"/>
      <c r="C1691" s="42"/>
      <c r="D1691" s="44"/>
      <c r="E1691" s="45"/>
      <c r="F1691" s="42"/>
      <c r="G1691" s="46"/>
      <c r="H1691" s="44"/>
    </row>
    <row r="1692">
      <c r="A1692" s="48" t="s">
        <v>476</v>
      </c>
      <c r="B1692" s="48" t="s">
        <v>477</v>
      </c>
      <c r="C1692" s="48" t="s">
        <v>478</v>
      </c>
      <c r="D1692" s="49" t="s">
        <v>564</v>
      </c>
      <c r="E1692" s="50" t="s">
        <v>10</v>
      </c>
      <c r="F1692" s="48" t="s">
        <v>480</v>
      </c>
      <c r="G1692" s="51" t="s">
        <v>481</v>
      </c>
      <c r="H1692" s="49" t="s">
        <v>565</v>
      </c>
    </row>
    <row r="1693">
      <c r="A1693" s="53">
        <v>1.0</v>
      </c>
      <c r="B1693" s="55" t="s">
        <v>111</v>
      </c>
      <c r="C1693" s="55" t="str">
        <f>+IF(ISERROR(VLOOKUP($B1693,Insumos!$C:$G,3,FALSE)),"",VLOOKUP($B1693,Insumos!$C:$G,3,FALSE))</f>
        <v>MILILITROS</v>
      </c>
      <c r="D1693" s="56">
        <f>+IF(ISERROR(VLOOKUP($B1693,Insumos!$C:$G,2,FALSE)),"",VLOOKUP($B1693,Insumos!$C:$G,2,FALSE))</f>
        <v>1546.4</v>
      </c>
      <c r="E1693" s="57">
        <f>+IF(ISERROR(VLOOKUP($B1693,Insumos!$C:$G,5,FALSE)),"",VLOOKUP($B1693,Insumos!$C:$G,5,FALSE))</f>
        <v>520</v>
      </c>
      <c r="F1693" s="55" t="str">
        <f>+IF(ISERROR(VLOOKUP($B1693,Insumos!$C:$G,4,FALSE)),"",VLOOKUP($B1693,Insumos!$C:$G,4,FALSE))</f>
        <v>MILILITROS</v>
      </c>
      <c r="G1693" s="141">
        <v>100.0</v>
      </c>
      <c r="H1693" s="56">
        <f t="shared" ref="H1693:H1702" si="65">IF(ISERROR(ROUND(+D1693/E1693*G1693,2)),0,ROUND(+D1693/E1693*G1693,2))</f>
        <v>297.38</v>
      </c>
    </row>
    <row r="1694">
      <c r="A1694" s="53">
        <v>2.0</v>
      </c>
      <c r="B1694" s="55" t="s">
        <v>309</v>
      </c>
      <c r="C1694" s="55" t="str">
        <f>+IF(ISERROR(VLOOKUP($B1694,Insumos!$C:$G,3,FALSE)),"",VLOOKUP($B1694,Insumos!$C:$G,3,FALSE))</f>
        <v>UNIDAD</v>
      </c>
      <c r="D1694" s="56">
        <f>+IF(ISERROR(VLOOKUP($B1694,Insumos!$C:$G,2,FALSE)),"",VLOOKUP($B1694,Insumos!$C:$G,2,FALSE))</f>
        <v>23.53</v>
      </c>
      <c r="E1694" s="57">
        <f>+IF(ISERROR(VLOOKUP($B1694,Insumos!$C:$G,5,FALSE)),"",VLOOKUP($B1694,Insumos!$C:$G,5,FALSE))</f>
        <v>1</v>
      </c>
      <c r="F1694" s="55" t="str">
        <f>+IF(ISERROR(VLOOKUP($B1694,Insumos!$C:$G,4,FALSE)),"",VLOOKUP($B1694,Insumos!$C:$G,4,FALSE))</f>
        <v>UNIDAD</v>
      </c>
      <c r="G1694" s="141">
        <v>1.0</v>
      </c>
      <c r="H1694" s="56">
        <f t="shared" si="65"/>
        <v>23.53</v>
      </c>
    </row>
    <row r="1695">
      <c r="A1695" s="53">
        <v>3.0</v>
      </c>
      <c r="B1695" s="55" t="s">
        <v>310</v>
      </c>
      <c r="C1695" s="55" t="str">
        <f>+IF(ISERROR(VLOOKUP($B1695,Insumos!$C:$G,3,FALSE)),"",VLOOKUP($B1695,Insumos!$C:$G,3,FALSE))</f>
        <v>UNIDAD</v>
      </c>
      <c r="D1695" s="56">
        <f>+IF(ISERROR(VLOOKUP($B1695,Insumos!$C:$G,2,FALSE)),"",VLOOKUP($B1695,Insumos!$C:$G,2,FALSE))</f>
        <v>15.13</v>
      </c>
      <c r="E1695" s="57">
        <f>+IF(ISERROR(VLOOKUP($B1695,Insumos!$C:$G,5,FALSE)),"",VLOOKUP($B1695,Insumos!$C:$G,5,FALSE))</f>
        <v>1</v>
      </c>
      <c r="F1695" s="55" t="str">
        <f>+IF(ISERROR(VLOOKUP($B1695,Insumos!$C:$G,4,FALSE)),"",VLOOKUP($B1695,Insumos!$C:$G,4,FALSE))</f>
        <v>UNIDAD</v>
      </c>
      <c r="G1695" s="141">
        <v>1.0</v>
      </c>
      <c r="H1695" s="56">
        <f t="shared" si="65"/>
        <v>15.13</v>
      </c>
    </row>
    <row r="1696">
      <c r="A1696" s="53">
        <v>4.0</v>
      </c>
      <c r="B1696" s="55" t="s">
        <v>305</v>
      </c>
      <c r="C1696" s="55" t="str">
        <f>+IF(ISERROR(VLOOKUP($B1696,Insumos!$C:$G,3,FALSE)),"",VLOOKUP($B1696,Insumos!$C:$G,3,FALSE))</f>
        <v>UNIDAD</v>
      </c>
      <c r="D1696" s="56">
        <f>+IF(ISERROR(VLOOKUP($B1696,Insumos!$C:$G,2,FALSE)),"",VLOOKUP($B1696,Insumos!$C:$G,2,FALSE))</f>
        <v>52</v>
      </c>
      <c r="E1696" s="57">
        <f>+IF(ISERROR(VLOOKUP($B1696,Insumos!$C:$G,5,FALSE)),"",VLOOKUP($B1696,Insumos!$C:$G,5,FALSE))</f>
        <v>1</v>
      </c>
      <c r="F1696" s="55" t="str">
        <f>+IF(ISERROR(VLOOKUP($B1696,Insumos!$C:$G,4,FALSE)),"",VLOOKUP($B1696,Insumos!$C:$G,4,FALSE))</f>
        <v>UNIDAD</v>
      </c>
      <c r="G1696" s="141">
        <v>1.0</v>
      </c>
      <c r="H1696" s="56">
        <f t="shared" si="65"/>
        <v>52</v>
      </c>
    </row>
    <row r="1697">
      <c r="A1697" s="53">
        <v>5.0</v>
      </c>
      <c r="B1697" s="153"/>
      <c r="C1697" s="55" t="str">
        <f>+IF(ISERROR(VLOOKUP($B1697,Insumos!$C:$G,3,FALSE)),"",VLOOKUP($B1697,Insumos!$C:$G,3,FALSE))</f>
        <v/>
      </c>
      <c r="D1697" s="56" t="str">
        <f>+IF(ISERROR(VLOOKUP($B1697,Insumos!$C:$G,2,FALSE)),"",VLOOKUP($B1697,Insumos!$C:$G,2,FALSE))</f>
        <v/>
      </c>
      <c r="E1697" s="57" t="str">
        <f>+IF(ISERROR(VLOOKUP($B1697,Insumos!$C:$G,5,FALSE)),"",VLOOKUP($B1697,Insumos!$C:$G,5,FALSE))</f>
        <v/>
      </c>
      <c r="F1697" s="55" t="str">
        <f>+IF(ISERROR(VLOOKUP($B1697,Insumos!$C:$G,4,FALSE)),"",VLOOKUP($B1697,Insumos!$C:$G,4,FALSE))</f>
        <v/>
      </c>
      <c r="G1697" s="141"/>
      <c r="H1697" s="56">
        <f t="shared" si="65"/>
        <v>0</v>
      </c>
    </row>
    <row r="1698">
      <c r="A1698" s="53">
        <v>6.0</v>
      </c>
      <c r="B1698" s="153"/>
      <c r="C1698" s="55" t="str">
        <f>+IF(ISERROR(VLOOKUP($B1698,Insumos!$C:$G,3,FALSE)),"",VLOOKUP($B1698,Insumos!$C:$G,3,FALSE))</f>
        <v/>
      </c>
      <c r="D1698" s="56" t="str">
        <f>+IF(ISERROR(VLOOKUP($B1698,Insumos!$C:$G,2,FALSE)),"",VLOOKUP($B1698,Insumos!$C:$G,2,FALSE))</f>
        <v/>
      </c>
      <c r="E1698" s="57" t="str">
        <f>+IF(ISERROR(VLOOKUP($B1698,Insumos!$C:$G,5,FALSE)),"",VLOOKUP($B1698,Insumos!$C:$G,5,FALSE))</f>
        <v/>
      </c>
      <c r="F1698" s="55" t="str">
        <f>+IF(ISERROR(VLOOKUP($B1698,Insumos!$C:$G,4,FALSE)),"",VLOOKUP($B1698,Insumos!$C:$G,4,FALSE))</f>
        <v/>
      </c>
      <c r="G1698" s="141"/>
      <c r="H1698" s="56">
        <f t="shared" si="65"/>
        <v>0</v>
      </c>
    </row>
    <row r="1699">
      <c r="A1699" s="53">
        <v>7.0</v>
      </c>
      <c r="B1699" s="153"/>
      <c r="C1699" s="55" t="str">
        <f>+IF(ISERROR(VLOOKUP($B1699,Insumos!$C:$G,3,FALSE)),"",VLOOKUP($B1699,Insumos!$C:$G,3,FALSE))</f>
        <v/>
      </c>
      <c r="D1699" s="56" t="str">
        <f>+IF(ISERROR(VLOOKUP($B1699,Insumos!$C:$G,2,FALSE)),"",VLOOKUP($B1699,Insumos!$C:$G,2,FALSE))</f>
        <v/>
      </c>
      <c r="E1699" s="57" t="str">
        <f>+IF(ISERROR(VLOOKUP($B1699,Insumos!$C:$G,5,FALSE)),"",VLOOKUP($B1699,Insumos!$C:$G,5,FALSE))</f>
        <v/>
      </c>
      <c r="F1699" s="55" t="str">
        <f>+IF(ISERROR(VLOOKUP($B1699,Insumos!$C:$G,4,FALSE)),"",VLOOKUP($B1699,Insumos!$C:$G,4,FALSE))</f>
        <v/>
      </c>
      <c r="G1699" s="141"/>
      <c r="H1699" s="56">
        <f t="shared" si="65"/>
        <v>0</v>
      </c>
    </row>
    <row r="1700">
      <c r="A1700" s="53">
        <v>8.0</v>
      </c>
      <c r="B1700" s="153"/>
      <c r="C1700" s="55" t="str">
        <f>+IF(ISERROR(VLOOKUP($B1700,Insumos!$C:$G,3,FALSE)),"",VLOOKUP($B1700,Insumos!$C:$G,3,FALSE))</f>
        <v/>
      </c>
      <c r="D1700" s="56" t="str">
        <f>+IF(ISERROR(VLOOKUP($B1700,Insumos!$C:$G,2,FALSE)),"",VLOOKUP($B1700,Insumos!$C:$G,2,FALSE))</f>
        <v/>
      </c>
      <c r="E1700" s="57" t="str">
        <f>+IF(ISERROR(VLOOKUP($B1700,Insumos!$C:$G,5,FALSE)),"",VLOOKUP($B1700,Insumos!$C:$G,5,FALSE))</f>
        <v/>
      </c>
      <c r="F1700" s="55" t="str">
        <f>+IF(ISERROR(VLOOKUP($B1700,Insumos!$C:$G,4,FALSE)),"",VLOOKUP($B1700,Insumos!$C:$G,4,FALSE))</f>
        <v/>
      </c>
      <c r="G1700" s="141"/>
      <c r="H1700" s="56">
        <f t="shared" si="65"/>
        <v>0</v>
      </c>
    </row>
    <row r="1701">
      <c r="A1701" s="53">
        <v>11.0</v>
      </c>
      <c r="B1701" s="153"/>
      <c r="C1701" s="55" t="str">
        <f>+IF(ISERROR(VLOOKUP($B1701,Insumos!$C:$G,3,FALSE)),"",VLOOKUP($B1701,Insumos!$C:$G,3,FALSE))</f>
        <v/>
      </c>
      <c r="D1701" s="56" t="str">
        <f>+IF(ISERROR(VLOOKUP($B1701,Insumos!$C:$G,2,FALSE)),"",VLOOKUP($B1701,Insumos!$C:$G,2,FALSE))</f>
        <v/>
      </c>
      <c r="E1701" s="57" t="str">
        <f>+IF(ISERROR(VLOOKUP($B1701,Insumos!$C:$G,5,FALSE)),"",VLOOKUP($B1701,Insumos!$C:$G,5,FALSE))</f>
        <v/>
      </c>
      <c r="F1701" s="55" t="str">
        <f>+IF(ISERROR(VLOOKUP($B1701,Insumos!$C:$G,4,FALSE)),"",VLOOKUP($B1701,Insumos!$C:$G,4,FALSE))</f>
        <v/>
      </c>
      <c r="G1701" s="141"/>
      <c r="H1701" s="56">
        <f t="shared" si="65"/>
        <v>0</v>
      </c>
    </row>
    <row r="1702">
      <c r="A1702" s="53">
        <v>12.0</v>
      </c>
      <c r="B1702" s="153"/>
      <c r="C1702" s="55" t="str">
        <f>+IF(ISERROR(VLOOKUP($B1702,Insumos!$C:$G,3,FALSE)),"",VLOOKUP($B1702,Insumos!$C:$G,3,FALSE))</f>
        <v/>
      </c>
      <c r="D1702" s="56" t="str">
        <f>+IF(ISERROR(VLOOKUP($B1702,Insumos!$C:$G,2,FALSE)),"",VLOOKUP($B1702,Insumos!$C:$G,2,FALSE))</f>
        <v/>
      </c>
      <c r="E1702" s="57" t="str">
        <f>+IF(ISERROR(VLOOKUP($B1702,Insumos!$C:$G,5,FALSE)),"",VLOOKUP($B1702,Insumos!$C:$G,5,FALSE))</f>
        <v/>
      </c>
      <c r="F1702" s="55" t="str">
        <f>+IF(ISERROR(VLOOKUP($B1702,Insumos!$C:$G,4,FALSE)),"",VLOOKUP($B1702,Insumos!$C:$G,4,FALSE))</f>
        <v/>
      </c>
      <c r="G1702" s="141"/>
      <c r="H1702" s="56">
        <f t="shared" si="65"/>
        <v>0</v>
      </c>
    </row>
    <row r="1703">
      <c r="A1703" s="42"/>
      <c r="B1703" s="140"/>
      <c r="C1703" s="41"/>
      <c r="D1703" s="44"/>
      <c r="E1703" s="45"/>
      <c r="F1703" s="41"/>
      <c r="G1703" s="67" t="s">
        <v>566</v>
      </c>
      <c r="H1703" s="68">
        <f>+SUM(H1693:H1702)</f>
        <v>388.04</v>
      </c>
    </row>
    <row r="1704">
      <c r="A1704" s="42"/>
      <c r="B1704" s="140"/>
      <c r="C1704" s="41"/>
      <c r="D1704" s="44"/>
      <c r="E1704" s="45"/>
      <c r="F1704" s="41"/>
      <c r="G1704" s="67" t="s">
        <v>569</v>
      </c>
      <c r="H1704" s="142">
        <f>+H1703/10</f>
        <v>38.804</v>
      </c>
    </row>
    <row r="1705">
      <c r="A1705" s="42"/>
      <c r="B1705" s="140"/>
      <c r="C1705" s="41"/>
      <c r="D1705" s="44"/>
      <c r="E1705" s="45"/>
      <c r="F1705" s="41"/>
      <c r="G1705" s="67" t="s">
        <v>570</v>
      </c>
      <c r="H1705" s="143">
        <f>(H1703+H1704)*1.19</f>
        <v>507.94436</v>
      </c>
    </row>
    <row r="1706">
      <c r="A1706" s="42"/>
      <c r="B1706" s="140"/>
      <c r="C1706" s="41"/>
      <c r="D1706" s="44"/>
      <c r="E1706" s="45"/>
      <c r="F1706" s="41"/>
      <c r="G1706" s="67" t="s">
        <v>571</v>
      </c>
      <c r="H1706" s="144">
        <f>+H1705/H1707</f>
        <v>0.1698810569</v>
      </c>
    </row>
    <row r="1707">
      <c r="A1707" s="42"/>
      <c r="B1707" s="140"/>
      <c r="C1707" s="41"/>
      <c r="D1707" s="44"/>
      <c r="E1707" s="45"/>
      <c r="F1707" s="41"/>
      <c r="G1707" s="67" t="s">
        <v>572</v>
      </c>
      <c r="H1707" s="145">
        <v>2990.0</v>
      </c>
      <c r="I1707" s="232">
        <v>2990.0</v>
      </c>
    </row>
    <row r="1710">
      <c r="A1710" s="138" t="s">
        <v>562</v>
      </c>
      <c r="B1710" s="89" t="s">
        <v>670</v>
      </c>
      <c r="C1710" s="34" t="s">
        <v>484</v>
      </c>
      <c r="D1710" s="35"/>
      <c r="E1710" s="36"/>
      <c r="F1710" s="37"/>
      <c r="G1710" s="38"/>
      <c r="H1710" s="35"/>
    </row>
    <row r="1711">
      <c r="A1711" s="42"/>
      <c r="B1711" s="140"/>
      <c r="C1711" s="42"/>
      <c r="D1711" s="44"/>
      <c r="E1711" s="45"/>
      <c r="F1711" s="42"/>
      <c r="G1711" s="46"/>
      <c r="H1711" s="44"/>
    </row>
    <row r="1712">
      <c r="A1712" s="48" t="s">
        <v>476</v>
      </c>
      <c r="B1712" s="48" t="s">
        <v>477</v>
      </c>
      <c r="C1712" s="48" t="s">
        <v>478</v>
      </c>
      <c r="D1712" s="49" t="s">
        <v>564</v>
      </c>
      <c r="E1712" s="50" t="s">
        <v>10</v>
      </c>
      <c r="F1712" s="48" t="s">
        <v>480</v>
      </c>
      <c r="G1712" s="51" t="s">
        <v>481</v>
      </c>
      <c r="H1712" s="49" t="s">
        <v>565</v>
      </c>
    </row>
    <row r="1713">
      <c r="A1713" s="53">
        <v>1.0</v>
      </c>
      <c r="B1713" s="55" t="s">
        <v>69</v>
      </c>
      <c r="C1713" s="55" t="str">
        <f>+IF(ISERROR(VLOOKUP($B1713,Insumos!$C:$G,3,FALSE)),"",VLOOKUP($B1713,Insumos!$C:$G,3,FALSE))</f>
        <v>GRAMOS</v>
      </c>
      <c r="D1713" s="56">
        <f>+IF(ISERROR(VLOOKUP($B1713,Insumos!$C:$G,2,FALSE)),"",VLOOKUP($B1713,Insumos!$C:$G,2,FALSE))</f>
        <v>2777.79</v>
      </c>
      <c r="E1713" s="57">
        <f>+IF(ISERROR(VLOOKUP($B1713,Insumos!$C:$G,5,FALSE)),"",VLOOKUP($B1713,Insumos!$C:$G,5,FALSE))</f>
        <v>5700</v>
      </c>
      <c r="F1713" s="55" t="str">
        <f>+IF(ISERROR(VLOOKUP($B1713,Insumos!$C:$G,4,FALSE)),"",VLOOKUP($B1713,Insumos!$C:$G,4,FALSE))</f>
        <v>GRAMOS</v>
      </c>
      <c r="G1713" s="64">
        <v>110.0</v>
      </c>
      <c r="H1713" s="56">
        <f t="shared" ref="H1713:H1733" si="66">IF(ISERROR(ROUND(+D1713/E1713*G1713,2)),0,ROUND(+D1713/E1713*G1713,2))</f>
        <v>53.61</v>
      </c>
    </row>
    <row r="1714">
      <c r="A1714" s="53">
        <v>2.0</v>
      </c>
      <c r="B1714" s="55" t="s">
        <v>52</v>
      </c>
      <c r="C1714" s="55" t="str">
        <f>+IF(ISERROR(VLOOKUP($B1714,Insumos!$C:$G,3,FALSE)),"",VLOOKUP($B1714,Insumos!$C:$G,3,FALSE))</f>
        <v>UNIDAD</v>
      </c>
      <c r="D1714" s="56">
        <f>+IF(ISERROR(VLOOKUP($B1714,Insumos!$C:$G,2,FALSE)),"",VLOOKUP($B1714,Insumos!$C:$G,2,FALSE))</f>
        <v>5000</v>
      </c>
      <c r="E1714" s="57">
        <f>+IF(ISERROR(VLOOKUP($B1714,Insumos!$C:$G,5,FALSE)),"",VLOOKUP($B1714,Insumos!$C:$G,5,FALSE))</f>
        <v>100</v>
      </c>
      <c r="F1714" s="55" t="str">
        <f>+IF(ISERROR(VLOOKUP($B1714,Insumos!$C:$G,4,FALSE)),"",VLOOKUP($B1714,Insumos!$C:$G,4,FALSE))</f>
        <v>UNIDAD</v>
      </c>
      <c r="G1714" s="64">
        <v>0.5</v>
      </c>
      <c r="H1714" s="56">
        <f t="shared" si="66"/>
        <v>25</v>
      </c>
    </row>
    <row r="1715">
      <c r="A1715" s="53">
        <v>3.0</v>
      </c>
      <c r="B1715" s="55" t="s">
        <v>236</v>
      </c>
      <c r="C1715" s="55" t="str">
        <f>+IF(ISERROR(VLOOKUP($B1715,Insumos!$C:$G,3,FALSE)),"",VLOOKUP($B1715,Insumos!$C:$G,3,FALSE))</f>
        <v>GRAMOS</v>
      </c>
      <c r="D1715" s="56">
        <f>+IF(ISERROR(VLOOKUP($B1715,Insumos!$C:$G,2,FALSE)),"",VLOOKUP($B1715,Insumos!$C:$G,2,FALSE))</f>
        <v>8753.846154</v>
      </c>
      <c r="E1715" s="57">
        <f>+IF(ISERROR(VLOOKUP($B1715,Insumos!$C:$G,5,FALSE)),"",VLOOKUP($B1715,Insumos!$C:$G,5,FALSE))</f>
        <v>1000</v>
      </c>
      <c r="F1715" s="55" t="str">
        <f>+IF(ISERROR(VLOOKUP($B1715,Insumos!$C:$G,4,FALSE)),"",VLOOKUP($B1715,Insumos!$C:$G,4,FALSE))</f>
        <v>GRAMOS</v>
      </c>
      <c r="G1715" s="64">
        <v>40.0</v>
      </c>
      <c r="H1715" s="56">
        <f t="shared" si="66"/>
        <v>350.15</v>
      </c>
    </row>
    <row r="1716">
      <c r="A1716" s="53">
        <v>4.0</v>
      </c>
      <c r="B1716" s="55" t="s">
        <v>232</v>
      </c>
      <c r="C1716" s="55" t="str">
        <f>+IF(ISERROR(VLOOKUP($B1716,Insumos!$C:$G,3,FALSE)),"",VLOOKUP($B1716,Insumos!$C:$G,3,FALSE))</f>
        <v>GRAMOS</v>
      </c>
      <c r="D1716" s="56">
        <f>+IF(ISERROR(VLOOKUP($B1716,Insumos!$C:$G,2,FALSE)),"",VLOOKUP($B1716,Insumos!$C:$G,2,FALSE))</f>
        <v>3529.411765</v>
      </c>
      <c r="E1716" s="57">
        <f>+IF(ISERROR(VLOOKUP($B1716,Insumos!$C:$G,5,FALSE)),"",VLOOKUP($B1716,Insumos!$C:$G,5,FALSE))</f>
        <v>1000</v>
      </c>
      <c r="F1716" s="55" t="str">
        <f>+IF(ISERROR(VLOOKUP($B1716,Insumos!$C:$G,4,FALSE)),"",VLOOKUP($B1716,Insumos!$C:$G,4,FALSE))</f>
        <v>GRAMOS</v>
      </c>
      <c r="G1716" s="64">
        <v>40.0</v>
      </c>
      <c r="H1716" s="56">
        <f t="shared" si="66"/>
        <v>141.18</v>
      </c>
    </row>
    <row r="1717">
      <c r="A1717" s="53">
        <v>5.0</v>
      </c>
      <c r="B1717" s="55" t="s">
        <v>33</v>
      </c>
      <c r="C1717" s="55" t="str">
        <f>+IF(ISERROR(VLOOKUP($B1717,Insumos!$C:$G,3,FALSE)),"",VLOOKUP($B1717,Insumos!$C:$G,3,FALSE))</f>
        <v>GRAMOS</v>
      </c>
      <c r="D1717" s="56">
        <f>+IF(ISERROR(VLOOKUP($B1717,Insumos!$C:$G,2,FALSE)),"",VLOOKUP($B1717,Insumos!$C:$G,2,FALSE))</f>
        <v>6945</v>
      </c>
      <c r="E1717" s="57">
        <f>+IF(ISERROR(VLOOKUP($B1717,Insumos!$C:$G,5,FALSE)),"",VLOOKUP($B1717,Insumos!$C:$G,5,FALSE))</f>
        <v>1360</v>
      </c>
      <c r="F1717" s="55" t="str">
        <f>+IF(ISERROR(VLOOKUP($B1717,Insumos!$C:$G,4,FALSE)),"",VLOOKUP($B1717,Insumos!$C:$G,4,FALSE))</f>
        <v>GRAMOS</v>
      </c>
      <c r="G1717" s="64">
        <v>35.0</v>
      </c>
      <c r="H1717" s="56">
        <f t="shared" si="66"/>
        <v>178.73</v>
      </c>
    </row>
    <row r="1718">
      <c r="A1718" s="53">
        <v>6.0</v>
      </c>
      <c r="B1718" s="55" t="s">
        <v>129</v>
      </c>
      <c r="C1718" s="55" t="str">
        <f>+IF(ISERROR(VLOOKUP($B1718,Insumos!$C:$G,3,FALSE)),"",VLOOKUP($B1718,Insumos!$C:$G,3,FALSE))</f>
        <v>GRAMOS</v>
      </c>
      <c r="D1718" s="56">
        <f>+IF(ISERROR(VLOOKUP($B1718,Insumos!$C:$G,2,FALSE)),"",VLOOKUP($B1718,Insumos!$C:$G,2,FALSE))</f>
        <v>13944.82759</v>
      </c>
      <c r="E1718" s="57">
        <f>+IF(ISERROR(VLOOKUP($B1718,Insumos!$C:$G,5,FALSE)),"",VLOOKUP($B1718,Insumos!$C:$G,5,FALSE))</f>
        <v>1000</v>
      </c>
      <c r="F1718" s="55" t="str">
        <f>+IF(ISERROR(VLOOKUP($B1718,Insumos!$C:$G,4,FALSE)),"",VLOOKUP($B1718,Insumos!$C:$G,4,FALSE))</f>
        <v>GRAMOS</v>
      </c>
      <c r="G1718" s="64">
        <v>35.0</v>
      </c>
      <c r="H1718" s="56">
        <f t="shared" si="66"/>
        <v>488.07</v>
      </c>
    </row>
    <row r="1719">
      <c r="A1719" s="53">
        <v>7.0</v>
      </c>
      <c r="B1719" s="55" t="s">
        <v>124</v>
      </c>
      <c r="C1719" s="55" t="str">
        <f>+IF(ISERROR(VLOOKUP($B1719,Insumos!$C:$G,3,FALSE)),"",VLOOKUP($B1719,Insumos!$C:$G,3,FALSE))</f>
        <v>GRAMOS</v>
      </c>
      <c r="D1719" s="56">
        <f>+IF(ISERROR(VLOOKUP($B1719,Insumos!$C:$G,2,FALSE)),"",VLOOKUP($B1719,Insumos!$C:$G,2,FALSE))</f>
        <v>3529.411765</v>
      </c>
      <c r="E1719" s="57">
        <f>+IF(ISERROR(VLOOKUP($B1719,Insumos!$C:$G,5,FALSE)),"",VLOOKUP($B1719,Insumos!$C:$G,5,FALSE))</f>
        <v>1000</v>
      </c>
      <c r="F1719" s="55" t="str">
        <f>+IF(ISERROR(VLOOKUP($B1719,Insumos!$C:$G,4,FALSE)),"",VLOOKUP($B1719,Insumos!$C:$G,4,FALSE))</f>
        <v>GRAMOS</v>
      </c>
      <c r="G1719" s="64">
        <v>20.0</v>
      </c>
      <c r="H1719" s="56">
        <f t="shared" si="66"/>
        <v>70.59</v>
      </c>
    </row>
    <row r="1720">
      <c r="A1720" s="53">
        <v>8.0</v>
      </c>
      <c r="B1720" s="55" t="s">
        <v>87</v>
      </c>
      <c r="C1720" s="55" t="str">
        <f>+IF(ISERROR(VLOOKUP($B1720,Insumos!$C:$G,3,FALSE)),"",VLOOKUP($B1720,Insumos!$C:$G,3,FALSE))</f>
        <v>GRAMOS</v>
      </c>
      <c r="D1720" s="56">
        <f>+IF(ISERROR(VLOOKUP($B1720,Insumos!$C:$G,2,FALSE)),"",VLOOKUP($B1720,Insumos!$C:$G,2,FALSE))</f>
        <v>3795</v>
      </c>
      <c r="E1720" s="57">
        <f>+IF(ISERROR(VLOOKUP($B1720,Insumos!$C:$G,5,FALSE)),"",VLOOKUP($B1720,Insumos!$C:$G,5,FALSE))</f>
        <v>500</v>
      </c>
      <c r="F1720" s="55" t="str">
        <f>+IF(ISERROR(VLOOKUP($B1720,Insumos!$C:$G,4,FALSE)),"",VLOOKUP($B1720,Insumos!$C:$G,4,FALSE))</f>
        <v>GRAMOS</v>
      </c>
      <c r="G1720" s="64">
        <v>5.0</v>
      </c>
      <c r="H1720" s="56">
        <f t="shared" si="66"/>
        <v>37.95</v>
      </c>
    </row>
    <row r="1721">
      <c r="A1721" s="53">
        <v>9.0</v>
      </c>
      <c r="B1721" s="55" t="s">
        <v>324</v>
      </c>
      <c r="C1721" s="55" t="str">
        <f>+IF(ISERROR(VLOOKUP($B1721,Insumos!$C:$G,3,FALSE)),"",VLOOKUP($B1721,Insumos!$C:$G,3,FALSE))</f>
        <v>GRAMOS</v>
      </c>
      <c r="D1721" s="56">
        <f>+IF(ISERROR(VLOOKUP($B1721,Insumos!$C:$G,2,FALSE)),"",VLOOKUP($B1721,Insumos!$C:$G,2,FALSE))</f>
        <v>1134.5</v>
      </c>
      <c r="E1721" s="57">
        <f>+IF(ISERROR(VLOOKUP($B1721,Insumos!$C:$G,5,FALSE)),"",VLOOKUP($B1721,Insumos!$C:$G,5,FALSE))</f>
        <v>1000</v>
      </c>
      <c r="F1721" s="55" t="str">
        <f>+IF(ISERROR(VLOOKUP($B1721,Insumos!$C:$G,4,FALSE)),"",VLOOKUP($B1721,Insumos!$C:$G,4,FALSE))</f>
        <v>GRAMOS</v>
      </c>
      <c r="G1721" s="64">
        <v>5.0</v>
      </c>
      <c r="H1721" s="56">
        <f t="shared" si="66"/>
        <v>5.67</v>
      </c>
    </row>
    <row r="1722">
      <c r="A1722" s="53">
        <v>10.0</v>
      </c>
      <c r="B1722" s="55" t="s">
        <v>297</v>
      </c>
      <c r="C1722" s="55" t="str">
        <f>+IF(ISERROR(VLOOKUP($B1722,Insumos!$C:$G,3,FALSE)),"",VLOOKUP($B1722,Insumos!$C:$G,3,FALSE))</f>
        <v>CAJA</v>
      </c>
      <c r="D1722" s="56">
        <f>+IF(ISERROR(VLOOKUP($B1722,Insumos!$C:$G,2,FALSE)),"",VLOOKUP($B1722,Insumos!$C:$G,2,FALSE))</f>
        <v>110</v>
      </c>
      <c r="E1722" s="57">
        <f>+IF(ISERROR(VLOOKUP($B1722,Insumos!$C:$G,5,FALSE)),"",VLOOKUP($B1722,Insumos!$C:$G,5,FALSE))</f>
        <v>1</v>
      </c>
      <c r="F1722" s="55" t="str">
        <f>+IF(ISERROR(VLOOKUP($B1722,Insumos!$C:$G,4,FALSE)),"",VLOOKUP($B1722,Insumos!$C:$G,4,FALSE))</f>
        <v>CAJA</v>
      </c>
      <c r="G1722" s="141">
        <v>1.0</v>
      </c>
      <c r="H1722" s="56">
        <f t="shared" si="66"/>
        <v>110</v>
      </c>
    </row>
    <row r="1723">
      <c r="A1723" s="53">
        <v>11.0</v>
      </c>
      <c r="B1723" s="55" t="s">
        <v>314</v>
      </c>
      <c r="C1723" s="55" t="str">
        <f>+IF(ISERROR(VLOOKUP($B1723,Insumos!$C:$G,3,FALSE)),"",VLOOKUP($B1723,Insumos!$C:$G,3,FALSE))</f>
        <v>UNIDAD</v>
      </c>
      <c r="D1723" s="56">
        <f>+IF(ISERROR(VLOOKUP($B1723,Insumos!$C:$G,2,FALSE)),"",VLOOKUP($B1723,Insumos!$C:$G,2,FALSE))</f>
        <v>10.5</v>
      </c>
      <c r="E1723" s="57">
        <f>+IF(ISERROR(VLOOKUP($B1723,Insumos!$C:$G,5,FALSE)),"",VLOOKUP($B1723,Insumos!$C:$G,5,FALSE))</f>
        <v>1</v>
      </c>
      <c r="F1723" s="55" t="str">
        <f>+IF(ISERROR(VLOOKUP($B1723,Insumos!$C:$G,4,FALSE)),"",VLOOKUP($B1723,Insumos!$C:$G,4,FALSE))</f>
        <v>UNIDAD</v>
      </c>
      <c r="G1723" s="141">
        <v>1.0</v>
      </c>
      <c r="H1723" s="56">
        <f t="shared" si="66"/>
        <v>10.5</v>
      </c>
    </row>
    <row r="1724">
      <c r="A1724" s="53">
        <v>12.0</v>
      </c>
      <c r="B1724" s="55" t="s">
        <v>156</v>
      </c>
      <c r="C1724" s="55" t="str">
        <f>+IF(ISERROR(VLOOKUP($B1724,Insumos!$C:$G,3,FALSE)),"",VLOOKUP($B1724,Insumos!$C:$G,3,FALSE))</f>
        <v>GRAMOS</v>
      </c>
      <c r="D1724" s="56">
        <f>+IF(ISERROR(VLOOKUP($B1724,Insumos!$C:$G,2,FALSE)),"",VLOOKUP($B1724,Insumos!$C:$G,2,FALSE))</f>
        <v>909</v>
      </c>
      <c r="E1724" s="57">
        <f>+IF(ISERROR(VLOOKUP($B1724,Insumos!$C:$G,5,FALSE)),"",VLOOKUP($B1724,Insumos!$C:$G,5,FALSE))</f>
        <v>1000</v>
      </c>
      <c r="F1724" s="55" t="str">
        <f>+IF(ISERROR(VLOOKUP($B1724,Insumos!$C:$G,4,FALSE)),"",VLOOKUP($B1724,Insumos!$C:$G,4,FALSE))</f>
        <v>GRAMOS</v>
      </c>
      <c r="G1724" s="141">
        <v>8.0</v>
      </c>
      <c r="H1724" s="56">
        <f t="shared" si="66"/>
        <v>7.27</v>
      </c>
    </row>
    <row r="1725">
      <c r="A1725" s="53">
        <v>13.0</v>
      </c>
      <c r="B1725" s="55" t="s">
        <v>313</v>
      </c>
      <c r="C1725" s="55" t="str">
        <f>+IF(ISERROR(VLOOKUP($B1725,Insumos!$C:$G,3,FALSE)),"",VLOOKUP($B1725,Insumos!$C:$G,3,FALSE))</f>
        <v>GRAMOS</v>
      </c>
      <c r="D1725" s="56">
        <f>+IF(ISERROR(VLOOKUP($B1725,Insumos!$C:$G,2,FALSE)),"",VLOOKUP($B1725,Insumos!$C:$G,2,FALSE))</f>
        <v>6750</v>
      </c>
      <c r="E1725" s="57">
        <f>+IF(ISERROR(VLOOKUP($B1725,Insumos!$C:$G,5,FALSE)),"",VLOOKUP($B1725,Insumos!$C:$G,5,FALSE))</f>
        <v>1000</v>
      </c>
      <c r="F1725" s="55" t="str">
        <f>+IF(ISERROR(VLOOKUP($B1725,Insumos!$C:$G,4,FALSE)),"",VLOOKUP($B1725,Insumos!$C:$G,4,FALSE))</f>
        <v>GRAMOS</v>
      </c>
      <c r="G1725" s="141">
        <v>8.0</v>
      </c>
      <c r="H1725" s="56">
        <f t="shared" si="66"/>
        <v>54</v>
      </c>
    </row>
    <row r="1726">
      <c r="A1726" s="53">
        <v>14.0</v>
      </c>
      <c r="B1726" s="55" t="s">
        <v>311</v>
      </c>
      <c r="C1726" s="55" t="str">
        <f>+IF(ISERROR(VLOOKUP($B1726,Insumos!$C:$G,3,FALSE)),"",VLOOKUP($B1726,Insumos!$C:$G,3,FALSE))</f>
        <v>UNIDAD</v>
      </c>
      <c r="D1726" s="56">
        <f>+IF(ISERROR(VLOOKUP($B1726,Insumos!$C:$G,2,FALSE)),"",VLOOKUP($B1726,Insumos!$C:$G,2,FALSE))</f>
        <v>75.25</v>
      </c>
      <c r="E1726" s="57">
        <f>+IF(ISERROR(VLOOKUP($B1726,Insumos!$C:$G,5,FALSE)),"",VLOOKUP($B1726,Insumos!$C:$G,5,FALSE))</f>
        <v>1</v>
      </c>
      <c r="F1726" s="55" t="str">
        <f>+IF(ISERROR(VLOOKUP($B1726,Insumos!$C:$G,4,FALSE)),"",VLOOKUP($B1726,Insumos!$C:$G,4,FALSE))</f>
        <v>UNIDAD</v>
      </c>
      <c r="G1726" s="141">
        <v>1.0</v>
      </c>
      <c r="H1726" s="56">
        <f t="shared" si="66"/>
        <v>75.25</v>
      </c>
    </row>
    <row r="1727">
      <c r="A1727" s="53">
        <v>15.0</v>
      </c>
      <c r="B1727" s="55" t="s">
        <v>312</v>
      </c>
      <c r="C1727" s="55" t="str">
        <f>+IF(ISERROR(VLOOKUP($B1727,Insumos!$C:$G,3,FALSE)),"",VLOOKUP($B1727,Insumos!$C:$G,3,FALSE))</f>
        <v>UNIDAD</v>
      </c>
      <c r="D1727" s="56">
        <f>+IF(ISERROR(VLOOKUP($B1727,Insumos!$C:$G,2,FALSE)),"",VLOOKUP($B1727,Insumos!$C:$G,2,FALSE))</f>
        <v>90.25</v>
      </c>
      <c r="E1727" s="57">
        <f>+IF(ISERROR(VLOOKUP($B1727,Insumos!$C:$G,5,FALSE)),"",VLOOKUP($B1727,Insumos!$C:$G,5,FALSE))</f>
        <v>1</v>
      </c>
      <c r="F1727" s="55" t="str">
        <f>+IF(ISERROR(VLOOKUP($B1727,Insumos!$C:$G,4,FALSE)),"",VLOOKUP($B1727,Insumos!$C:$G,4,FALSE))</f>
        <v>UNIDAD</v>
      </c>
      <c r="G1727" s="141">
        <v>1.0</v>
      </c>
      <c r="H1727" s="56">
        <f t="shared" si="66"/>
        <v>90.25</v>
      </c>
    </row>
    <row r="1728">
      <c r="A1728" s="53">
        <v>16.0</v>
      </c>
      <c r="B1728" s="55" t="s">
        <v>303</v>
      </c>
      <c r="C1728" s="55" t="str">
        <f>+IF(ISERROR(VLOOKUP($B1728,Insumos!$C:$G,3,FALSE)),"",VLOOKUP($B1728,Insumos!$C:$G,3,FALSE))</f>
        <v>UNIDAD</v>
      </c>
      <c r="D1728" s="56">
        <f>+IF(ISERROR(VLOOKUP($B1728,Insumos!$C:$G,2,FALSE)),"",VLOOKUP($B1728,Insumos!$C:$G,2,FALSE))</f>
        <v>10</v>
      </c>
      <c r="E1728" s="57">
        <f>+IF(ISERROR(VLOOKUP($B1728,Insumos!$C:$G,5,FALSE)),"",VLOOKUP($B1728,Insumos!$C:$G,5,FALSE))</f>
        <v>1</v>
      </c>
      <c r="F1728" s="55" t="str">
        <f>+IF(ISERROR(VLOOKUP($B1728,Insumos!$C:$G,4,FALSE)),"",VLOOKUP($B1728,Insumos!$C:$G,4,FALSE))</f>
        <v>UNIDAD</v>
      </c>
      <c r="G1728" s="141">
        <v>2.0</v>
      </c>
      <c r="H1728" s="56">
        <f t="shared" si="66"/>
        <v>20</v>
      </c>
    </row>
    <row r="1729">
      <c r="A1729" s="53">
        <v>17.0</v>
      </c>
      <c r="B1729" s="55" t="s">
        <v>304</v>
      </c>
      <c r="C1729" s="55" t="str">
        <f>+IF(ISERROR(VLOOKUP($B1729,Insumos!$C:$G,3,FALSE)),"",VLOOKUP($B1729,Insumos!$C:$G,3,FALSE))</f>
        <v>UNIDAD</v>
      </c>
      <c r="D1729" s="56">
        <f>+IF(ISERROR(VLOOKUP($B1729,Insumos!$C:$G,2,FALSE)),"",VLOOKUP($B1729,Insumos!$C:$G,2,FALSE))</f>
        <v>9</v>
      </c>
      <c r="E1729" s="57">
        <f>+IF(ISERROR(VLOOKUP($B1729,Insumos!$C:$G,5,FALSE)),"",VLOOKUP($B1729,Insumos!$C:$G,5,FALSE))</f>
        <v>1</v>
      </c>
      <c r="F1729" s="55" t="str">
        <f>+IF(ISERROR(VLOOKUP($B1729,Insumos!$C:$G,4,FALSE)),"",VLOOKUP($B1729,Insumos!$C:$G,4,FALSE))</f>
        <v>UNIDAD</v>
      </c>
      <c r="G1729" s="141">
        <v>2.0</v>
      </c>
      <c r="H1729" s="56">
        <f t="shared" si="66"/>
        <v>18</v>
      </c>
    </row>
    <row r="1730">
      <c r="A1730" s="53">
        <v>18.0</v>
      </c>
      <c r="B1730" s="55" t="s">
        <v>315</v>
      </c>
      <c r="C1730" s="55" t="str">
        <f>+IF(ISERROR(VLOOKUP($B1730,Insumos!$C:$G,3,FALSE)),"",VLOOKUP($B1730,Insumos!$C:$G,3,FALSE))</f>
        <v>UNIDAD</v>
      </c>
      <c r="D1730" s="56">
        <f>+IF(ISERROR(VLOOKUP($B1730,Insumos!$C:$G,2,FALSE)),"",VLOOKUP($B1730,Insumos!$C:$G,2,FALSE))</f>
        <v>170</v>
      </c>
      <c r="E1730" s="57">
        <f>+IF(ISERROR(VLOOKUP($B1730,Insumos!$C:$G,5,FALSE)),"",VLOOKUP($B1730,Insumos!$C:$G,5,FALSE))</f>
        <v>1</v>
      </c>
      <c r="F1730" s="55" t="str">
        <f>+IF(ISERROR(VLOOKUP($B1730,Insumos!$C:$G,4,FALSE)),"",VLOOKUP($B1730,Insumos!$C:$G,4,FALSE))</f>
        <v>UNIDAD</v>
      </c>
      <c r="G1730" s="141">
        <v>1.0</v>
      </c>
      <c r="H1730" s="56">
        <f t="shared" si="66"/>
        <v>170</v>
      </c>
    </row>
    <row r="1731">
      <c r="A1731" s="53">
        <v>19.0</v>
      </c>
      <c r="B1731" s="55"/>
      <c r="C1731" s="55" t="str">
        <f>+IF(ISERROR(VLOOKUP($B1731,Insumos!$C:$G,3,FALSE)),"",VLOOKUP($B1731,Insumos!$C:$G,3,FALSE))</f>
        <v/>
      </c>
      <c r="D1731" s="56" t="str">
        <f>+IF(ISERROR(VLOOKUP($B1731,Insumos!$C:$G,2,FALSE)),"",VLOOKUP($B1731,Insumos!$C:$G,2,FALSE))</f>
        <v/>
      </c>
      <c r="E1731" s="57" t="str">
        <f>+IF(ISERROR(VLOOKUP($B1731,Insumos!$C:$G,5,FALSE)),"",VLOOKUP($B1731,Insumos!$C:$G,5,FALSE))</f>
        <v/>
      </c>
      <c r="F1731" s="55" t="str">
        <f>+IF(ISERROR(VLOOKUP($B1731,Insumos!$C:$G,4,FALSE)),"",VLOOKUP($B1731,Insumos!$C:$G,4,FALSE))</f>
        <v/>
      </c>
      <c r="G1731" s="141"/>
      <c r="H1731" s="56">
        <f t="shared" si="66"/>
        <v>0</v>
      </c>
    </row>
    <row r="1732">
      <c r="A1732" s="53">
        <v>20.0</v>
      </c>
      <c r="B1732" s="55"/>
      <c r="C1732" s="55" t="str">
        <f>+IF(ISERROR(VLOOKUP($B1732,Insumos!$C:$G,3,FALSE)),"",VLOOKUP($B1732,Insumos!$C:$G,3,FALSE))</f>
        <v/>
      </c>
      <c r="D1732" s="56" t="str">
        <f>+IF(ISERROR(VLOOKUP($B1732,Insumos!$C:$G,2,FALSE)),"",VLOOKUP($B1732,Insumos!$C:$G,2,FALSE))</f>
        <v/>
      </c>
      <c r="E1732" s="57" t="str">
        <f>+IF(ISERROR(VLOOKUP($B1732,Insumos!$C:$G,5,FALSE)),"",VLOOKUP($B1732,Insumos!$C:$G,5,FALSE))</f>
        <v/>
      </c>
      <c r="F1732" s="55" t="str">
        <f>+IF(ISERROR(VLOOKUP($B1732,Insumos!$C:$G,4,FALSE)),"",VLOOKUP($B1732,Insumos!$C:$G,4,FALSE))</f>
        <v/>
      </c>
      <c r="G1732" s="141"/>
      <c r="H1732" s="56">
        <f t="shared" si="66"/>
        <v>0</v>
      </c>
    </row>
    <row r="1733">
      <c r="A1733" s="53">
        <v>21.0</v>
      </c>
      <c r="B1733" s="55"/>
      <c r="C1733" s="55" t="str">
        <f>+IF(ISERROR(VLOOKUP($B1733,Insumos!$C:$G,3,FALSE)),"",VLOOKUP($B1733,Insumos!$C:$G,3,FALSE))</f>
        <v/>
      </c>
      <c r="D1733" s="56" t="str">
        <f>+IF(ISERROR(VLOOKUP($B1733,Insumos!$C:$G,2,FALSE)),"",VLOOKUP($B1733,Insumos!$C:$G,2,FALSE))</f>
        <v/>
      </c>
      <c r="E1733" s="57" t="str">
        <f>+IF(ISERROR(VLOOKUP($B1733,Insumos!$C:$G,5,FALSE)),"",VLOOKUP($B1733,Insumos!$C:$G,5,FALSE))</f>
        <v/>
      </c>
      <c r="F1733" s="55" t="str">
        <f>+IF(ISERROR(VLOOKUP($B1733,Insumos!$C:$G,4,FALSE)),"",VLOOKUP($B1733,Insumos!$C:$G,4,FALSE))</f>
        <v/>
      </c>
      <c r="G1733" s="141"/>
      <c r="H1733" s="56">
        <f t="shared" si="66"/>
        <v>0</v>
      </c>
    </row>
    <row r="1734">
      <c r="A1734" s="42"/>
      <c r="B1734" s="140"/>
      <c r="C1734" s="41"/>
      <c r="D1734" s="44"/>
      <c r="E1734" s="45"/>
      <c r="F1734" s="41"/>
      <c r="G1734" s="67" t="s">
        <v>566</v>
      </c>
      <c r="H1734" s="68">
        <f>+SUM(H1713:H1733)</f>
        <v>1906.22</v>
      </c>
    </row>
    <row r="1735">
      <c r="A1735" s="42"/>
      <c r="B1735" s="140"/>
      <c r="C1735" s="41"/>
      <c r="D1735" s="44"/>
      <c r="E1735" s="45"/>
      <c r="F1735" s="41"/>
      <c r="G1735" s="67" t="s">
        <v>569</v>
      </c>
      <c r="H1735" s="142">
        <f>+H1734/10</f>
        <v>190.622</v>
      </c>
    </row>
    <row r="1736">
      <c r="A1736" s="42"/>
      <c r="B1736" s="140"/>
      <c r="C1736" s="41"/>
      <c r="D1736" s="44"/>
      <c r="E1736" s="45"/>
      <c r="F1736" s="41"/>
      <c r="G1736" s="67" t="s">
        <v>570</v>
      </c>
      <c r="H1736" s="143">
        <f>(H1734+H1735)*1.19</f>
        <v>2495.24198</v>
      </c>
    </row>
    <row r="1737">
      <c r="A1737" s="42"/>
      <c r="B1737" s="140"/>
      <c r="C1737" s="41"/>
      <c r="D1737" s="44"/>
      <c r="E1737" s="45"/>
      <c r="F1737" s="41"/>
      <c r="G1737" s="67" t="s">
        <v>571</v>
      </c>
      <c r="H1737" s="144">
        <f>+H1736/H1738</f>
        <v>0.249773972</v>
      </c>
    </row>
    <row r="1738">
      <c r="A1738" s="42"/>
      <c r="B1738" s="140"/>
      <c r="C1738" s="41"/>
      <c r="D1738" s="44"/>
      <c r="E1738" s="45"/>
      <c r="F1738" s="41"/>
      <c r="G1738" s="67" t="s">
        <v>572</v>
      </c>
      <c r="H1738" s="154">
        <v>9990.0</v>
      </c>
      <c r="I1738" s="232">
        <v>8290.0</v>
      </c>
    </row>
    <row r="1740">
      <c r="A1740" s="138" t="s">
        <v>562</v>
      </c>
      <c r="B1740" s="89" t="s">
        <v>704</v>
      </c>
      <c r="C1740" s="34" t="s">
        <v>484</v>
      </c>
      <c r="D1740" s="35"/>
      <c r="E1740" s="36"/>
      <c r="F1740" s="37"/>
      <c r="G1740" s="38"/>
      <c r="H1740" s="35"/>
    </row>
    <row r="1741">
      <c r="A1741" s="42"/>
      <c r="B1741" s="140"/>
      <c r="C1741" s="42"/>
      <c r="D1741" s="44"/>
      <c r="E1741" s="45"/>
      <c r="F1741" s="42"/>
      <c r="G1741" s="46"/>
      <c r="H1741" s="44"/>
    </row>
    <row r="1742">
      <c r="A1742" s="48" t="s">
        <v>476</v>
      </c>
      <c r="B1742" s="48" t="s">
        <v>477</v>
      </c>
      <c r="C1742" s="48" t="s">
        <v>478</v>
      </c>
      <c r="D1742" s="49" t="s">
        <v>564</v>
      </c>
      <c r="E1742" s="50" t="s">
        <v>10</v>
      </c>
      <c r="F1742" s="48" t="s">
        <v>480</v>
      </c>
      <c r="G1742" s="51" t="s">
        <v>481</v>
      </c>
      <c r="H1742" s="49" t="s">
        <v>565</v>
      </c>
    </row>
    <row r="1743">
      <c r="A1743" s="53">
        <v>1.0</v>
      </c>
      <c r="B1743" s="55" t="s">
        <v>206</v>
      </c>
      <c r="C1743" s="55" t="str">
        <f>+IF(ISERROR(VLOOKUP($B1743,Insumos!$C:$G,3,FALSE)),"",VLOOKUP($B1743,Insumos!$C:$G,3,FALSE))</f>
        <v>GRAMOS</v>
      </c>
      <c r="D1743" s="56">
        <f>+IF(ISERROR(VLOOKUP($B1743,Insumos!$C:$G,2,FALSE)),"",VLOOKUP($B1743,Insumos!$C:$G,2,FALSE))</f>
        <v>20580</v>
      </c>
      <c r="E1743" s="57">
        <f>+IF(ISERROR(VLOOKUP($B1743,Insumos!$C:$G,5,FALSE)),"",VLOOKUP($B1743,Insumos!$C:$G,5,FALSE))</f>
        <v>1000</v>
      </c>
      <c r="F1743" s="55" t="str">
        <f>+IF(ISERROR(VLOOKUP($B1743,Insumos!$C:$G,4,FALSE)),"",VLOOKUP($B1743,Insumos!$C:$G,4,FALSE))</f>
        <v>GRAMOS</v>
      </c>
      <c r="G1743" s="141">
        <v>105.0</v>
      </c>
      <c r="H1743" s="56">
        <f t="shared" ref="H1743:H1752" si="67">IF(ISERROR(ROUND(+D1743/E1743*G1743,2)),0,ROUND(+D1743/E1743*G1743,2))</f>
        <v>2160.9</v>
      </c>
    </row>
    <row r="1744">
      <c r="A1744" s="53">
        <v>2.0</v>
      </c>
      <c r="B1744" s="55" t="s">
        <v>297</v>
      </c>
      <c r="C1744" s="55" t="str">
        <f>+IF(ISERROR(VLOOKUP($B1744,Insumos!$C:$G,3,FALSE)),"",VLOOKUP($B1744,Insumos!$C:$G,3,FALSE))</f>
        <v>CAJA</v>
      </c>
      <c r="D1744" s="56">
        <f>+IF(ISERROR(VLOOKUP($B1744,Insumos!$C:$G,2,FALSE)),"",VLOOKUP($B1744,Insumos!$C:$G,2,FALSE))</f>
        <v>110</v>
      </c>
      <c r="E1744" s="57">
        <f>+IF(ISERROR(VLOOKUP($B1744,Insumos!$C:$G,5,FALSE)),"",VLOOKUP($B1744,Insumos!$C:$G,5,FALSE))</f>
        <v>1</v>
      </c>
      <c r="F1744" s="55" t="str">
        <f>+IF(ISERROR(VLOOKUP($B1744,Insumos!$C:$G,4,FALSE)),"",VLOOKUP($B1744,Insumos!$C:$G,4,FALSE))</f>
        <v>CAJA</v>
      </c>
      <c r="G1744" s="141">
        <v>1.0</v>
      </c>
      <c r="H1744" s="56">
        <f t="shared" si="67"/>
        <v>110</v>
      </c>
    </row>
    <row r="1745">
      <c r="A1745" s="53">
        <v>3.0</v>
      </c>
      <c r="B1745" s="55" t="s">
        <v>314</v>
      </c>
      <c r="C1745" s="55" t="str">
        <f>+IF(ISERROR(VLOOKUP($B1745,Insumos!$C:$G,3,FALSE)),"",VLOOKUP($B1745,Insumos!$C:$G,3,FALSE))</f>
        <v>UNIDAD</v>
      </c>
      <c r="D1745" s="56">
        <f>+IF(ISERROR(VLOOKUP($B1745,Insumos!$C:$G,2,FALSE)),"",VLOOKUP($B1745,Insumos!$C:$G,2,FALSE))</f>
        <v>10.5</v>
      </c>
      <c r="E1745" s="57">
        <f>+IF(ISERROR(VLOOKUP($B1745,Insumos!$C:$G,5,FALSE)),"",VLOOKUP($B1745,Insumos!$C:$G,5,FALSE))</f>
        <v>1</v>
      </c>
      <c r="F1745" s="55" t="str">
        <f>+IF(ISERROR(VLOOKUP($B1745,Insumos!$C:$G,4,FALSE)),"",VLOOKUP($B1745,Insumos!$C:$G,4,FALSE))</f>
        <v>UNIDAD</v>
      </c>
      <c r="G1745" s="141">
        <v>1.0</v>
      </c>
      <c r="H1745" s="56">
        <f t="shared" si="67"/>
        <v>10.5</v>
      </c>
    </row>
    <row r="1746">
      <c r="A1746" s="53">
        <v>4.0</v>
      </c>
      <c r="B1746" s="55" t="s">
        <v>156</v>
      </c>
      <c r="C1746" s="55" t="str">
        <f>+IF(ISERROR(VLOOKUP($B1746,Insumos!$C:$G,3,FALSE)),"",VLOOKUP($B1746,Insumos!$C:$G,3,FALSE))</f>
        <v>GRAMOS</v>
      </c>
      <c r="D1746" s="56">
        <f>+IF(ISERROR(VLOOKUP($B1746,Insumos!$C:$G,2,FALSE)),"",VLOOKUP($B1746,Insumos!$C:$G,2,FALSE))</f>
        <v>909</v>
      </c>
      <c r="E1746" s="57">
        <f>+IF(ISERROR(VLOOKUP($B1746,Insumos!$C:$G,5,FALSE)),"",VLOOKUP($B1746,Insumos!$C:$G,5,FALSE))</f>
        <v>1000</v>
      </c>
      <c r="F1746" s="55" t="str">
        <f>+IF(ISERROR(VLOOKUP($B1746,Insumos!$C:$G,4,FALSE)),"",VLOOKUP($B1746,Insumos!$C:$G,4,FALSE))</f>
        <v>GRAMOS</v>
      </c>
      <c r="G1746" s="141">
        <v>8.0</v>
      </c>
      <c r="H1746" s="56">
        <f t="shared" si="67"/>
        <v>7.27</v>
      </c>
    </row>
    <row r="1747">
      <c r="A1747" s="53">
        <v>5.0</v>
      </c>
      <c r="B1747" s="55" t="s">
        <v>313</v>
      </c>
      <c r="C1747" s="55" t="str">
        <f>+IF(ISERROR(VLOOKUP($B1747,Insumos!$C:$G,3,FALSE)),"",VLOOKUP($B1747,Insumos!$C:$G,3,FALSE))</f>
        <v>GRAMOS</v>
      </c>
      <c r="D1747" s="56">
        <f>+IF(ISERROR(VLOOKUP($B1747,Insumos!$C:$G,2,FALSE)),"",VLOOKUP($B1747,Insumos!$C:$G,2,FALSE))</f>
        <v>6750</v>
      </c>
      <c r="E1747" s="57">
        <f>+IF(ISERROR(VLOOKUP($B1747,Insumos!$C:$G,5,FALSE)),"",VLOOKUP($B1747,Insumos!$C:$G,5,FALSE))</f>
        <v>1000</v>
      </c>
      <c r="F1747" s="55" t="str">
        <f>+IF(ISERROR(VLOOKUP($B1747,Insumos!$C:$G,4,FALSE)),"",VLOOKUP($B1747,Insumos!$C:$G,4,FALSE))</f>
        <v>GRAMOS</v>
      </c>
      <c r="G1747" s="141">
        <v>8.0</v>
      </c>
      <c r="H1747" s="56">
        <f t="shared" si="67"/>
        <v>54</v>
      </c>
    </row>
    <row r="1748">
      <c r="A1748" s="53">
        <v>6.0</v>
      </c>
      <c r="B1748" s="55" t="s">
        <v>311</v>
      </c>
      <c r="C1748" s="55" t="str">
        <f>+IF(ISERROR(VLOOKUP($B1748,Insumos!$C:$G,3,FALSE)),"",VLOOKUP($B1748,Insumos!$C:$G,3,FALSE))</f>
        <v>UNIDAD</v>
      </c>
      <c r="D1748" s="56">
        <f>+IF(ISERROR(VLOOKUP($B1748,Insumos!$C:$G,2,FALSE)),"",VLOOKUP($B1748,Insumos!$C:$G,2,FALSE))</f>
        <v>75.25</v>
      </c>
      <c r="E1748" s="57">
        <f>+IF(ISERROR(VLOOKUP($B1748,Insumos!$C:$G,5,FALSE)),"",VLOOKUP($B1748,Insumos!$C:$G,5,FALSE))</f>
        <v>1</v>
      </c>
      <c r="F1748" s="55" t="str">
        <f>+IF(ISERROR(VLOOKUP($B1748,Insumos!$C:$G,4,FALSE)),"",VLOOKUP($B1748,Insumos!$C:$G,4,FALSE))</f>
        <v>UNIDAD</v>
      </c>
      <c r="G1748" s="141">
        <v>1.0</v>
      </c>
      <c r="H1748" s="56">
        <f t="shared" si="67"/>
        <v>75.25</v>
      </c>
    </row>
    <row r="1749">
      <c r="A1749" s="53">
        <v>7.0</v>
      </c>
      <c r="B1749" s="55" t="s">
        <v>312</v>
      </c>
      <c r="C1749" s="55" t="str">
        <f>+IF(ISERROR(VLOOKUP($B1749,Insumos!$C:$G,3,FALSE)),"",VLOOKUP($B1749,Insumos!$C:$G,3,FALSE))</f>
        <v>UNIDAD</v>
      </c>
      <c r="D1749" s="56">
        <f>+IF(ISERROR(VLOOKUP($B1749,Insumos!$C:$G,2,FALSE)),"",VLOOKUP($B1749,Insumos!$C:$G,2,FALSE))</f>
        <v>90.25</v>
      </c>
      <c r="E1749" s="57">
        <f>+IF(ISERROR(VLOOKUP($B1749,Insumos!$C:$G,5,FALSE)),"",VLOOKUP($B1749,Insumos!$C:$G,5,FALSE))</f>
        <v>1</v>
      </c>
      <c r="F1749" s="55" t="str">
        <f>+IF(ISERROR(VLOOKUP($B1749,Insumos!$C:$G,4,FALSE)),"",VLOOKUP($B1749,Insumos!$C:$G,4,FALSE))</f>
        <v>UNIDAD</v>
      </c>
      <c r="G1749" s="141">
        <v>1.0</v>
      </c>
      <c r="H1749" s="56">
        <f t="shared" si="67"/>
        <v>90.25</v>
      </c>
    </row>
    <row r="1750">
      <c r="A1750" s="53">
        <v>8.0</v>
      </c>
      <c r="B1750" s="55" t="s">
        <v>303</v>
      </c>
      <c r="C1750" s="55" t="str">
        <f>+IF(ISERROR(VLOOKUP($B1750,Insumos!$C:$G,3,FALSE)),"",VLOOKUP($B1750,Insumos!$C:$G,3,FALSE))</f>
        <v>UNIDAD</v>
      </c>
      <c r="D1750" s="56">
        <f>+IF(ISERROR(VLOOKUP($B1750,Insumos!$C:$G,2,FALSE)),"",VLOOKUP($B1750,Insumos!$C:$G,2,FALSE))</f>
        <v>10</v>
      </c>
      <c r="E1750" s="57">
        <f>+IF(ISERROR(VLOOKUP($B1750,Insumos!$C:$G,5,FALSE)),"",VLOOKUP($B1750,Insumos!$C:$G,5,FALSE))</f>
        <v>1</v>
      </c>
      <c r="F1750" s="55" t="str">
        <f>+IF(ISERROR(VLOOKUP($B1750,Insumos!$C:$G,4,FALSE)),"",VLOOKUP($B1750,Insumos!$C:$G,4,FALSE))</f>
        <v>UNIDAD</v>
      </c>
      <c r="G1750" s="141">
        <v>2.0</v>
      </c>
      <c r="H1750" s="56">
        <f t="shared" si="67"/>
        <v>20</v>
      </c>
    </row>
    <row r="1751">
      <c r="A1751" s="53">
        <v>11.0</v>
      </c>
      <c r="B1751" s="55" t="s">
        <v>304</v>
      </c>
      <c r="C1751" s="55" t="str">
        <f>+IF(ISERROR(VLOOKUP($B1751,Insumos!$C:$G,3,FALSE)),"",VLOOKUP($B1751,Insumos!$C:$G,3,FALSE))</f>
        <v>UNIDAD</v>
      </c>
      <c r="D1751" s="56">
        <f>+IF(ISERROR(VLOOKUP($B1751,Insumos!$C:$G,2,FALSE)),"",VLOOKUP($B1751,Insumos!$C:$G,2,FALSE))</f>
        <v>9</v>
      </c>
      <c r="E1751" s="57">
        <f>+IF(ISERROR(VLOOKUP($B1751,Insumos!$C:$G,5,FALSE)),"",VLOOKUP($B1751,Insumos!$C:$G,5,FALSE))</f>
        <v>1</v>
      </c>
      <c r="F1751" s="55" t="str">
        <f>+IF(ISERROR(VLOOKUP($B1751,Insumos!$C:$G,4,FALSE)),"",VLOOKUP($B1751,Insumos!$C:$G,4,FALSE))</f>
        <v>UNIDAD</v>
      </c>
      <c r="G1751" s="141">
        <v>2.0</v>
      </c>
      <c r="H1751" s="56">
        <f t="shared" si="67"/>
        <v>18</v>
      </c>
    </row>
    <row r="1752">
      <c r="A1752" s="53">
        <v>12.0</v>
      </c>
      <c r="B1752" s="55" t="s">
        <v>315</v>
      </c>
      <c r="C1752" s="55" t="str">
        <f>+IF(ISERROR(VLOOKUP($B1752,Insumos!$C:$G,3,FALSE)),"",VLOOKUP($B1752,Insumos!$C:$G,3,FALSE))</f>
        <v>UNIDAD</v>
      </c>
      <c r="D1752" s="56">
        <f>+IF(ISERROR(VLOOKUP($B1752,Insumos!$C:$G,2,FALSE)),"",VLOOKUP($B1752,Insumos!$C:$G,2,FALSE))</f>
        <v>170</v>
      </c>
      <c r="E1752" s="57">
        <f>+IF(ISERROR(VLOOKUP($B1752,Insumos!$C:$G,5,FALSE)),"",VLOOKUP($B1752,Insumos!$C:$G,5,FALSE))</f>
        <v>1</v>
      </c>
      <c r="F1752" s="55" t="str">
        <f>+IF(ISERROR(VLOOKUP($B1752,Insumos!$C:$G,4,FALSE)),"",VLOOKUP($B1752,Insumos!$C:$G,4,FALSE))</f>
        <v>UNIDAD</v>
      </c>
      <c r="G1752" s="141">
        <v>1.0</v>
      </c>
      <c r="H1752" s="56">
        <f t="shared" si="67"/>
        <v>170</v>
      </c>
    </row>
    <row r="1753">
      <c r="A1753" s="42"/>
      <c r="B1753" s="140"/>
      <c r="C1753" s="41"/>
      <c r="D1753" s="44"/>
      <c r="E1753" s="45"/>
      <c r="F1753" s="41"/>
      <c r="G1753" s="67" t="s">
        <v>566</v>
      </c>
      <c r="H1753" s="68">
        <f>+SUM(H1743:H1752)</f>
        <v>2716.17</v>
      </c>
    </row>
    <row r="1754">
      <c r="A1754" s="42"/>
      <c r="B1754" s="140"/>
      <c r="C1754" s="41"/>
      <c r="D1754" s="44"/>
      <c r="E1754" s="45"/>
      <c r="F1754" s="41"/>
      <c r="G1754" s="67" t="s">
        <v>569</v>
      </c>
      <c r="H1754" s="142">
        <f>+H1753/10</f>
        <v>271.617</v>
      </c>
    </row>
    <row r="1755">
      <c r="A1755" s="42"/>
      <c r="B1755" s="140"/>
      <c r="C1755" s="41"/>
      <c r="D1755" s="44"/>
      <c r="E1755" s="45"/>
      <c r="F1755" s="41"/>
      <c r="G1755" s="67" t="s">
        <v>570</v>
      </c>
      <c r="H1755" s="143">
        <f>(H1753+H1754)*1.19</f>
        <v>3555.46653</v>
      </c>
    </row>
    <row r="1756">
      <c r="A1756" s="42"/>
      <c r="B1756" s="140"/>
      <c r="C1756" s="41"/>
      <c r="D1756" s="44"/>
      <c r="E1756" s="45"/>
      <c r="F1756" s="41"/>
      <c r="G1756" s="67" t="s">
        <v>571</v>
      </c>
      <c r="H1756" s="144">
        <f>+H1755/H1757</f>
        <v>0.2488080147</v>
      </c>
    </row>
    <row r="1757">
      <c r="A1757" s="42"/>
      <c r="B1757" s="140"/>
      <c r="C1757" s="41"/>
      <c r="D1757" s="44"/>
      <c r="E1757" s="45"/>
      <c r="F1757" s="41"/>
      <c r="G1757" s="67" t="s">
        <v>572</v>
      </c>
      <c r="H1757" s="154">
        <v>14290.0</v>
      </c>
      <c r="I1757" s="232">
        <v>12990.0</v>
      </c>
    </row>
    <row r="1758">
      <c r="B1758" s="4"/>
      <c r="G1758" s="31"/>
    </row>
    <row r="1759">
      <c r="B1759" s="4"/>
      <c r="G1759" s="31"/>
    </row>
    <row r="1760">
      <c r="B1760" s="4"/>
      <c r="G1760" s="31"/>
    </row>
    <row r="1761">
      <c r="A1761" s="138" t="s">
        <v>562</v>
      </c>
      <c r="B1761" s="89" t="s">
        <v>705</v>
      </c>
      <c r="C1761" s="34" t="s">
        <v>484</v>
      </c>
      <c r="D1761" s="35"/>
      <c r="E1761" s="36"/>
      <c r="F1761" s="37"/>
      <c r="G1761" s="38"/>
      <c r="H1761" s="35"/>
    </row>
    <row r="1762">
      <c r="A1762" s="42"/>
      <c r="B1762" s="140"/>
      <c r="C1762" s="42"/>
      <c r="D1762" s="44"/>
      <c r="E1762" s="45"/>
      <c r="F1762" s="42"/>
      <c r="G1762" s="46"/>
      <c r="H1762" s="44"/>
    </row>
    <row r="1763">
      <c r="A1763" s="48" t="s">
        <v>476</v>
      </c>
      <c r="B1763" s="48" t="s">
        <v>477</v>
      </c>
      <c r="C1763" s="48" t="s">
        <v>478</v>
      </c>
      <c r="D1763" s="49" t="s">
        <v>564</v>
      </c>
      <c r="E1763" s="50" t="s">
        <v>10</v>
      </c>
      <c r="F1763" s="48" t="s">
        <v>480</v>
      </c>
      <c r="G1763" s="51" t="s">
        <v>481</v>
      </c>
      <c r="H1763" s="49" t="s">
        <v>565</v>
      </c>
    </row>
    <row r="1764">
      <c r="A1764" s="53">
        <v>1.0</v>
      </c>
      <c r="B1764" s="55" t="s">
        <v>206</v>
      </c>
      <c r="C1764" s="55" t="str">
        <f>+IF(ISERROR(VLOOKUP($B1764,Insumos!$C:$G,3,FALSE)),"",VLOOKUP($B1764,Insumos!$C:$G,3,FALSE))</f>
        <v>GRAMOS</v>
      </c>
      <c r="D1764" s="56">
        <f>+IF(ISERROR(VLOOKUP($B1764,Insumos!$C:$G,2,FALSE)),"",VLOOKUP($B1764,Insumos!$C:$G,2,FALSE))</f>
        <v>20580</v>
      </c>
      <c r="E1764" s="57">
        <f>+IF(ISERROR(VLOOKUP($B1764,Insumos!$C:$G,5,FALSE)),"",VLOOKUP($B1764,Insumos!$C:$G,5,FALSE))</f>
        <v>1000</v>
      </c>
      <c r="F1764" s="55" t="str">
        <f>+IF(ISERROR(VLOOKUP($B1764,Insumos!$C:$G,4,FALSE)),"",VLOOKUP($B1764,Insumos!$C:$G,4,FALSE))</f>
        <v>GRAMOS</v>
      </c>
      <c r="G1764" s="141">
        <v>225.0</v>
      </c>
      <c r="H1764" s="56">
        <f t="shared" ref="H1764:H1773" si="68">IF(ISERROR(ROUND(+D1764/E1764*G1764,2)),0,ROUND(+D1764/E1764*G1764,2))</f>
        <v>4630.5</v>
      </c>
    </row>
    <row r="1765">
      <c r="A1765" s="53">
        <v>2.0</v>
      </c>
      <c r="B1765" s="55" t="s">
        <v>297</v>
      </c>
      <c r="C1765" s="55" t="str">
        <f>+IF(ISERROR(VLOOKUP($B1765,Insumos!$C:$G,3,FALSE)),"",VLOOKUP($B1765,Insumos!$C:$G,3,FALSE))</f>
        <v>CAJA</v>
      </c>
      <c r="D1765" s="56">
        <f>+IF(ISERROR(VLOOKUP($B1765,Insumos!$C:$G,2,FALSE)),"",VLOOKUP($B1765,Insumos!$C:$G,2,FALSE))</f>
        <v>110</v>
      </c>
      <c r="E1765" s="57">
        <f>+IF(ISERROR(VLOOKUP($B1765,Insumos!$C:$G,5,FALSE)),"",VLOOKUP($B1765,Insumos!$C:$G,5,FALSE))</f>
        <v>1</v>
      </c>
      <c r="F1765" s="55" t="str">
        <f>+IF(ISERROR(VLOOKUP($B1765,Insumos!$C:$G,4,FALSE)),"",VLOOKUP($B1765,Insumos!$C:$G,4,FALSE))</f>
        <v>CAJA</v>
      </c>
      <c r="G1765" s="141">
        <v>1.0</v>
      </c>
      <c r="H1765" s="56">
        <f t="shared" si="68"/>
        <v>110</v>
      </c>
    </row>
    <row r="1766">
      <c r="A1766" s="53">
        <v>3.0</v>
      </c>
      <c r="B1766" s="55" t="s">
        <v>314</v>
      </c>
      <c r="C1766" s="55" t="str">
        <f>+IF(ISERROR(VLOOKUP($B1766,Insumos!$C:$G,3,FALSE)),"",VLOOKUP($B1766,Insumos!$C:$G,3,FALSE))</f>
        <v>UNIDAD</v>
      </c>
      <c r="D1766" s="56">
        <f>+IF(ISERROR(VLOOKUP($B1766,Insumos!$C:$G,2,FALSE)),"",VLOOKUP($B1766,Insumos!$C:$G,2,FALSE))</f>
        <v>10.5</v>
      </c>
      <c r="E1766" s="57">
        <f>+IF(ISERROR(VLOOKUP($B1766,Insumos!$C:$G,5,FALSE)),"",VLOOKUP($B1766,Insumos!$C:$G,5,FALSE))</f>
        <v>1</v>
      </c>
      <c r="F1766" s="55" t="str">
        <f>+IF(ISERROR(VLOOKUP($B1766,Insumos!$C:$G,4,FALSE)),"",VLOOKUP($B1766,Insumos!$C:$G,4,FALSE))</f>
        <v>UNIDAD</v>
      </c>
      <c r="G1766" s="141">
        <v>1.0</v>
      </c>
      <c r="H1766" s="56">
        <f t="shared" si="68"/>
        <v>10.5</v>
      </c>
    </row>
    <row r="1767">
      <c r="A1767" s="53">
        <v>4.0</v>
      </c>
      <c r="B1767" s="55" t="s">
        <v>156</v>
      </c>
      <c r="C1767" s="55" t="str">
        <f>+IF(ISERROR(VLOOKUP($B1767,Insumos!$C:$G,3,FALSE)),"",VLOOKUP($B1767,Insumos!$C:$G,3,FALSE))</f>
        <v>GRAMOS</v>
      </c>
      <c r="D1767" s="56">
        <f>+IF(ISERROR(VLOOKUP($B1767,Insumos!$C:$G,2,FALSE)),"",VLOOKUP($B1767,Insumos!$C:$G,2,FALSE))</f>
        <v>909</v>
      </c>
      <c r="E1767" s="57">
        <f>+IF(ISERROR(VLOOKUP($B1767,Insumos!$C:$G,5,FALSE)),"",VLOOKUP($B1767,Insumos!$C:$G,5,FALSE))</f>
        <v>1000</v>
      </c>
      <c r="F1767" s="55" t="str">
        <f>+IF(ISERROR(VLOOKUP($B1767,Insumos!$C:$G,4,FALSE)),"",VLOOKUP($B1767,Insumos!$C:$G,4,FALSE))</f>
        <v>GRAMOS</v>
      </c>
      <c r="G1767" s="141">
        <v>8.0</v>
      </c>
      <c r="H1767" s="56">
        <f t="shared" si="68"/>
        <v>7.27</v>
      </c>
    </row>
    <row r="1768">
      <c r="A1768" s="53">
        <v>5.0</v>
      </c>
      <c r="B1768" s="55" t="s">
        <v>313</v>
      </c>
      <c r="C1768" s="55" t="str">
        <f>+IF(ISERROR(VLOOKUP($B1768,Insumos!$C:$G,3,FALSE)),"",VLOOKUP($B1768,Insumos!$C:$G,3,FALSE))</f>
        <v>GRAMOS</v>
      </c>
      <c r="D1768" s="56">
        <f>+IF(ISERROR(VLOOKUP($B1768,Insumos!$C:$G,2,FALSE)),"",VLOOKUP($B1768,Insumos!$C:$G,2,FALSE))</f>
        <v>6750</v>
      </c>
      <c r="E1768" s="57">
        <f>+IF(ISERROR(VLOOKUP($B1768,Insumos!$C:$G,5,FALSE)),"",VLOOKUP($B1768,Insumos!$C:$G,5,FALSE))</f>
        <v>1000</v>
      </c>
      <c r="F1768" s="55" t="str">
        <f>+IF(ISERROR(VLOOKUP($B1768,Insumos!$C:$G,4,FALSE)),"",VLOOKUP($B1768,Insumos!$C:$G,4,FALSE))</f>
        <v>GRAMOS</v>
      </c>
      <c r="G1768" s="141">
        <v>8.0</v>
      </c>
      <c r="H1768" s="56">
        <f t="shared" si="68"/>
        <v>54</v>
      </c>
    </row>
    <row r="1769">
      <c r="A1769" s="53">
        <v>6.0</v>
      </c>
      <c r="B1769" s="55" t="s">
        <v>311</v>
      </c>
      <c r="C1769" s="55" t="str">
        <f>+IF(ISERROR(VLOOKUP($B1769,Insumos!$C:$G,3,FALSE)),"",VLOOKUP($B1769,Insumos!$C:$G,3,FALSE))</f>
        <v>UNIDAD</v>
      </c>
      <c r="D1769" s="56">
        <f>+IF(ISERROR(VLOOKUP($B1769,Insumos!$C:$G,2,FALSE)),"",VLOOKUP($B1769,Insumos!$C:$G,2,FALSE))</f>
        <v>75.25</v>
      </c>
      <c r="E1769" s="57">
        <f>+IF(ISERROR(VLOOKUP($B1769,Insumos!$C:$G,5,FALSE)),"",VLOOKUP($B1769,Insumos!$C:$G,5,FALSE))</f>
        <v>1</v>
      </c>
      <c r="F1769" s="55" t="str">
        <f>+IF(ISERROR(VLOOKUP($B1769,Insumos!$C:$G,4,FALSE)),"",VLOOKUP($B1769,Insumos!$C:$G,4,FALSE))</f>
        <v>UNIDAD</v>
      </c>
      <c r="G1769" s="141">
        <v>1.0</v>
      </c>
      <c r="H1769" s="56">
        <f t="shared" si="68"/>
        <v>75.25</v>
      </c>
    </row>
    <row r="1770">
      <c r="A1770" s="53">
        <v>7.0</v>
      </c>
      <c r="B1770" s="55" t="s">
        <v>312</v>
      </c>
      <c r="C1770" s="55" t="str">
        <f>+IF(ISERROR(VLOOKUP($B1770,Insumos!$C:$G,3,FALSE)),"",VLOOKUP($B1770,Insumos!$C:$G,3,FALSE))</f>
        <v>UNIDAD</v>
      </c>
      <c r="D1770" s="56">
        <f>+IF(ISERROR(VLOOKUP($B1770,Insumos!$C:$G,2,FALSE)),"",VLOOKUP($B1770,Insumos!$C:$G,2,FALSE))</f>
        <v>90.25</v>
      </c>
      <c r="E1770" s="57">
        <f>+IF(ISERROR(VLOOKUP($B1770,Insumos!$C:$G,5,FALSE)),"",VLOOKUP($B1770,Insumos!$C:$G,5,FALSE))</f>
        <v>1</v>
      </c>
      <c r="F1770" s="55" t="str">
        <f>+IF(ISERROR(VLOOKUP($B1770,Insumos!$C:$G,4,FALSE)),"",VLOOKUP($B1770,Insumos!$C:$G,4,FALSE))</f>
        <v>UNIDAD</v>
      </c>
      <c r="G1770" s="141">
        <v>1.0</v>
      </c>
      <c r="H1770" s="56">
        <f t="shared" si="68"/>
        <v>90.25</v>
      </c>
    </row>
    <row r="1771">
      <c r="A1771" s="53">
        <v>8.0</v>
      </c>
      <c r="B1771" s="55" t="s">
        <v>303</v>
      </c>
      <c r="C1771" s="55" t="str">
        <f>+IF(ISERROR(VLOOKUP($B1771,Insumos!$C:$G,3,FALSE)),"",VLOOKUP($B1771,Insumos!$C:$G,3,FALSE))</f>
        <v>UNIDAD</v>
      </c>
      <c r="D1771" s="56">
        <f>+IF(ISERROR(VLOOKUP($B1771,Insumos!$C:$G,2,FALSE)),"",VLOOKUP($B1771,Insumos!$C:$G,2,FALSE))</f>
        <v>10</v>
      </c>
      <c r="E1771" s="57">
        <f>+IF(ISERROR(VLOOKUP($B1771,Insumos!$C:$G,5,FALSE)),"",VLOOKUP($B1771,Insumos!$C:$G,5,FALSE))</f>
        <v>1</v>
      </c>
      <c r="F1771" s="55" t="str">
        <f>+IF(ISERROR(VLOOKUP($B1771,Insumos!$C:$G,4,FALSE)),"",VLOOKUP($B1771,Insumos!$C:$G,4,FALSE))</f>
        <v>UNIDAD</v>
      </c>
      <c r="G1771" s="141">
        <v>2.0</v>
      </c>
      <c r="H1771" s="56">
        <f t="shared" si="68"/>
        <v>20</v>
      </c>
    </row>
    <row r="1772">
      <c r="A1772" s="53">
        <v>11.0</v>
      </c>
      <c r="B1772" s="55" t="s">
        <v>304</v>
      </c>
      <c r="C1772" s="55" t="str">
        <f>+IF(ISERROR(VLOOKUP($B1772,Insumos!$C:$G,3,FALSE)),"",VLOOKUP($B1772,Insumos!$C:$G,3,FALSE))</f>
        <v>UNIDAD</v>
      </c>
      <c r="D1772" s="56">
        <f>+IF(ISERROR(VLOOKUP($B1772,Insumos!$C:$G,2,FALSE)),"",VLOOKUP($B1772,Insumos!$C:$G,2,FALSE))</f>
        <v>9</v>
      </c>
      <c r="E1772" s="57">
        <f>+IF(ISERROR(VLOOKUP($B1772,Insumos!$C:$G,5,FALSE)),"",VLOOKUP($B1772,Insumos!$C:$G,5,FALSE))</f>
        <v>1</v>
      </c>
      <c r="F1772" s="55" t="str">
        <f>+IF(ISERROR(VLOOKUP($B1772,Insumos!$C:$G,4,FALSE)),"",VLOOKUP($B1772,Insumos!$C:$G,4,FALSE))</f>
        <v>UNIDAD</v>
      </c>
      <c r="G1772" s="141">
        <v>2.0</v>
      </c>
      <c r="H1772" s="56">
        <f t="shared" si="68"/>
        <v>18</v>
      </c>
    </row>
    <row r="1773">
      <c r="A1773" s="53">
        <v>12.0</v>
      </c>
      <c r="B1773" s="55" t="s">
        <v>315</v>
      </c>
      <c r="C1773" s="55" t="str">
        <f>+IF(ISERROR(VLOOKUP($B1773,Insumos!$C:$G,3,FALSE)),"",VLOOKUP($B1773,Insumos!$C:$G,3,FALSE))</f>
        <v>UNIDAD</v>
      </c>
      <c r="D1773" s="56">
        <f>+IF(ISERROR(VLOOKUP($B1773,Insumos!$C:$G,2,FALSE)),"",VLOOKUP($B1773,Insumos!$C:$G,2,FALSE))</f>
        <v>170</v>
      </c>
      <c r="E1773" s="57">
        <f>+IF(ISERROR(VLOOKUP($B1773,Insumos!$C:$G,5,FALSE)),"",VLOOKUP($B1773,Insumos!$C:$G,5,FALSE))</f>
        <v>1</v>
      </c>
      <c r="F1773" s="55" t="str">
        <f>+IF(ISERROR(VLOOKUP($B1773,Insumos!$C:$G,4,FALSE)),"",VLOOKUP($B1773,Insumos!$C:$G,4,FALSE))</f>
        <v>UNIDAD</v>
      </c>
      <c r="G1773" s="141">
        <v>1.0</v>
      </c>
      <c r="H1773" s="56">
        <f t="shared" si="68"/>
        <v>170</v>
      </c>
    </row>
    <row r="1774">
      <c r="A1774" s="42"/>
      <c r="B1774" s="140"/>
      <c r="C1774" s="41"/>
      <c r="D1774" s="44"/>
      <c r="E1774" s="45"/>
      <c r="F1774" s="41"/>
      <c r="G1774" s="67" t="s">
        <v>566</v>
      </c>
      <c r="H1774" s="68">
        <f>+SUM(H1764:H1773)</f>
        <v>5185.77</v>
      </c>
    </row>
    <row r="1775">
      <c r="A1775" s="42"/>
      <c r="B1775" s="140"/>
      <c r="C1775" s="41"/>
      <c r="D1775" s="44"/>
      <c r="E1775" s="45"/>
      <c r="F1775" s="41"/>
      <c r="G1775" s="67" t="s">
        <v>569</v>
      </c>
      <c r="H1775" s="142">
        <f>+H1774/10</f>
        <v>518.577</v>
      </c>
    </row>
    <row r="1776">
      <c r="A1776" s="42"/>
      <c r="B1776" s="140"/>
      <c r="C1776" s="41"/>
      <c r="D1776" s="44"/>
      <c r="E1776" s="45"/>
      <c r="F1776" s="41"/>
      <c r="G1776" s="67" t="s">
        <v>570</v>
      </c>
      <c r="H1776" s="143">
        <f>(H1774+H1775)*1.19</f>
        <v>6788.17293</v>
      </c>
    </row>
    <row r="1777">
      <c r="A1777" s="42"/>
      <c r="B1777" s="140"/>
      <c r="C1777" s="41"/>
      <c r="D1777" s="44"/>
      <c r="E1777" s="45"/>
      <c r="F1777" s="41"/>
      <c r="G1777" s="67" t="s">
        <v>571</v>
      </c>
      <c r="H1777" s="144">
        <f>+H1776/H1778</f>
        <v>0.2684133227</v>
      </c>
    </row>
    <row r="1778">
      <c r="A1778" s="42"/>
      <c r="B1778" s="140"/>
      <c r="C1778" s="41"/>
      <c r="D1778" s="44"/>
      <c r="E1778" s="45"/>
      <c r="F1778" s="41"/>
      <c r="G1778" s="67" t="s">
        <v>572</v>
      </c>
      <c r="H1778" s="154">
        <v>25290.0</v>
      </c>
      <c r="I1778" s="232">
        <v>22990.0</v>
      </c>
    </row>
    <row r="1780">
      <c r="A1780" s="138" t="s">
        <v>562</v>
      </c>
      <c r="B1780" s="89" t="s">
        <v>702</v>
      </c>
      <c r="C1780" s="34" t="s">
        <v>484</v>
      </c>
      <c r="D1780" s="35"/>
      <c r="E1780" s="36"/>
      <c r="F1780" s="37"/>
      <c r="G1780" s="38"/>
      <c r="H1780" s="35"/>
    </row>
    <row r="1781">
      <c r="A1781" s="42"/>
      <c r="B1781" s="140"/>
      <c r="C1781" s="42"/>
      <c r="D1781" s="44"/>
      <c r="E1781" s="45"/>
      <c r="F1781" s="42"/>
      <c r="G1781" s="46"/>
      <c r="H1781" s="44"/>
    </row>
    <row r="1782">
      <c r="A1782" s="48" t="s">
        <v>476</v>
      </c>
      <c r="B1782" s="48" t="s">
        <v>477</v>
      </c>
      <c r="C1782" s="48" t="s">
        <v>478</v>
      </c>
      <c r="D1782" s="49" t="s">
        <v>564</v>
      </c>
      <c r="E1782" s="50" t="s">
        <v>10</v>
      </c>
      <c r="F1782" s="48" t="s">
        <v>480</v>
      </c>
      <c r="G1782" s="51" t="s">
        <v>481</v>
      </c>
      <c r="H1782" s="49" t="s">
        <v>565</v>
      </c>
    </row>
    <row r="1783">
      <c r="A1783" s="53">
        <v>1.0</v>
      </c>
      <c r="B1783" s="55" t="s">
        <v>206</v>
      </c>
      <c r="C1783" s="55" t="str">
        <f>+IF(ISERROR(VLOOKUP($B1783,Insumos!$C:$G,3,FALSE)),"",VLOOKUP($B1783,Insumos!$C:$G,3,FALSE))</f>
        <v>GRAMOS</v>
      </c>
      <c r="D1783" s="56">
        <f>+IF(ISERROR(VLOOKUP($B1783,Insumos!$C:$G,2,FALSE)),"",VLOOKUP($B1783,Insumos!$C:$G,2,FALSE))</f>
        <v>20580</v>
      </c>
      <c r="E1783" s="57">
        <f>+IF(ISERROR(VLOOKUP($B1783,Insumos!$C:$G,5,FALSE)),"",VLOOKUP($B1783,Insumos!$C:$G,5,FALSE))</f>
        <v>1000</v>
      </c>
      <c r="F1783" s="55" t="str">
        <f>+IF(ISERROR(VLOOKUP($B1783,Insumos!$C:$G,4,FALSE)),"",VLOOKUP($B1783,Insumos!$C:$G,4,FALSE))</f>
        <v>GRAMOS</v>
      </c>
      <c r="G1783" s="141">
        <v>45.0</v>
      </c>
      <c r="H1783" s="56">
        <f t="shared" ref="H1783:H1795" si="69">IF(ISERROR(ROUND(+D1783/E1783*G1783,2)),0,ROUND(+D1783/E1783*G1783,2))</f>
        <v>926.1</v>
      </c>
    </row>
    <row r="1784">
      <c r="A1784" s="53">
        <v>2.0</v>
      </c>
      <c r="B1784" s="55" t="s">
        <v>235</v>
      </c>
      <c r="C1784" s="55" t="str">
        <f>+IF(ISERROR(VLOOKUP($B1784,Insumos!$C:$G,3,FALSE)),"",VLOOKUP($B1784,Insumos!$C:$G,3,FALSE))</f>
        <v>GRAMOS</v>
      </c>
      <c r="D1784" s="56">
        <f>+IF(ISERROR(VLOOKUP($B1784,Insumos!$C:$G,2,FALSE)),"",VLOOKUP($B1784,Insumos!$C:$G,2,FALSE))</f>
        <v>13944.82759</v>
      </c>
      <c r="E1784" s="57">
        <f>+IF(ISERROR(VLOOKUP($B1784,Insumos!$C:$G,5,FALSE)),"",VLOOKUP($B1784,Insumos!$C:$G,5,FALSE))</f>
        <v>1000</v>
      </c>
      <c r="F1784" s="55" t="str">
        <f>+IF(ISERROR(VLOOKUP($B1784,Insumos!$C:$G,4,FALSE)),"",VLOOKUP($B1784,Insumos!$C:$G,4,FALSE))</f>
        <v>GRAMOS</v>
      </c>
      <c r="G1784" s="141">
        <v>60.0</v>
      </c>
      <c r="H1784" s="56">
        <f t="shared" si="69"/>
        <v>836.69</v>
      </c>
    </row>
    <row r="1785">
      <c r="A1785" s="53">
        <v>3.0</v>
      </c>
      <c r="B1785" s="55" t="s">
        <v>297</v>
      </c>
      <c r="C1785" s="55" t="str">
        <f>+IF(ISERROR(VLOOKUP($B1785,Insumos!$C:$G,3,FALSE)),"",VLOOKUP($B1785,Insumos!$C:$G,3,FALSE))</f>
        <v>CAJA</v>
      </c>
      <c r="D1785" s="56">
        <f>+IF(ISERROR(VLOOKUP($B1785,Insumos!$C:$G,2,FALSE)),"",VLOOKUP($B1785,Insumos!$C:$G,2,FALSE))</f>
        <v>110</v>
      </c>
      <c r="E1785" s="57">
        <f>+IF(ISERROR(VLOOKUP($B1785,Insumos!$C:$G,5,FALSE)),"",VLOOKUP($B1785,Insumos!$C:$G,5,FALSE))</f>
        <v>1</v>
      </c>
      <c r="F1785" s="55" t="str">
        <f>+IF(ISERROR(VLOOKUP($B1785,Insumos!$C:$G,4,FALSE)),"",VLOOKUP($B1785,Insumos!$C:$G,4,FALSE))</f>
        <v>CAJA</v>
      </c>
      <c r="G1785" s="141">
        <v>1.0</v>
      </c>
      <c r="H1785" s="56">
        <f t="shared" si="69"/>
        <v>110</v>
      </c>
    </row>
    <row r="1786">
      <c r="A1786" s="53">
        <v>4.0</v>
      </c>
      <c r="B1786" s="55" t="s">
        <v>314</v>
      </c>
      <c r="C1786" s="55" t="str">
        <f>+IF(ISERROR(VLOOKUP($B1786,Insumos!$C:$G,3,FALSE)),"",VLOOKUP($B1786,Insumos!$C:$G,3,FALSE))</f>
        <v>UNIDAD</v>
      </c>
      <c r="D1786" s="56">
        <f>+IF(ISERROR(VLOOKUP($B1786,Insumos!$C:$G,2,FALSE)),"",VLOOKUP($B1786,Insumos!$C:$G,2,FALSE))</f>
        <v>10.5</v>
      </c>
      <c r="E1786" s="57">
        <f>+IF(ISERROR(VLOOKUP($B1786,Insumos!$C:$G,5,FALSE)),"",VLOOKUP($B1786,Insumos!$C:$G,5,FALSE))</f>
        <v>1</v>
      </c>
      <c r="F1786" s="55" t="str">
        <f>+IF(ISERROR(VLOOKUP($B1786,Insumos!$C:$G,4,FALSE)),"",VLOOKUP($B1786,Insumos!$C:$G,4,FALSE))</f>
        <v>UNIDAD</v>
      </c>
      <c r="G1786" s="141">
        <v>1.0</v>
      </c>
      <c r="H1786" s="56">
        <f t="shared" si="69"/>
        <v>10.5</v>
      </c>
    </row>
    <row r="1787">
      <c r="A1787" s="53">
        <v>5.0</v>
      </c>
      <c r="B1787" s="55" t="s">
        <v>156</v>
      </c>
      <c r="C1787" s="55" t="str">
        <f>+IF(ISERROR(VLOOKUP($B1787,Insumos!$C:$G,3,FALSE)),"",VLOOKUP($B1787,Insumos!$C:$G,3,FALSE))</f>
        <v>GRAMOS</v>
      </c>
      <c r="D1787" s="56">
        <f>+IF(ISERROR(VLOOKUP($B1787,Insumos!$C:$G,2,FALSE)),"",VLOOKUP($B1787,Insumos!$C:$G,2,FALSE))</f>
        <v>909</v>
      </c>
      <c r="E1787" s="57">
        <f>+IF(ISERROR(VLOOKUP($B1787,Insumos!$C:$G,5,FALSE)),"",VLOOKUP($B1787,Insumos!$C:$G,5,FALSE))</f>
        <v>1000</v>
      </c>
      <c r="F1787" s="55" t="str">
        <f>+IF(ISERROR(VLOOKUP($B1787,Insumos!$C:$G,4,FALSE)),"",VLOOKUP($B1787,Insumos!$C:$G,4,FALSE))</f>
        <v>GRAMOS</v>
      </c>
      <c r="G1787" s="141">
        <v>8.0</v>
      </c>
      <c r="H1787" s="56">
        <f t="shared" si="69"/>
        <v>7.27</v>
      </c>
    </row>
    <row r="1788">
      <c r="A1788" s="53">
        <v>6.0</v>
      </c>
      <c r="B1788" s="55" t="s">
        <v>313</v>
      </c>
      <c r="C1788" s="55" t="str">
        <f>+IF(ISERROR(VLOOKUP($B1788,Insumos!$C:$G,3,FALSE)),"",VLOOKUP($B1788,Insumos!$C:$G,3,FALSE))</f>
        <v>GRAMOS</v>
      </c>
      <c r="D1788" s="56">
        <f>+IF(ISERROR(VLOOKUP($B1788,Insumos!$C:$G,2,FALSE)),"",VLOOKUP($B1788,Insumos!$C:$G,2,FALSE))</f>
        <v>6750</v>
      </c>
      <c r="E1788" s="57">
        <f>+IF(ISERROR(VLOOKUP($B1788,Insumos!$C:$G,5,FALSE)),"",VLOOKUP($B1788,Insumos!$C:$G,5,FALSE))</f>
        <v>1000</v>
      </c>
      <c r="F1788" s="55" t="str">
        <f>+IF(ISERROR(VLOOKUP($B1788,Insumos!$C:$G,4,FALSE)),"",VLOOKUP($B1788,Insumos!$C:$G,4,FALSE))</f>
        <v>GRAMOS</v>
      </c>
      <c r="G1788" s="141">
        <v>8.0</v>
      </c>
      <c r="H1788" s="56">
        <f t="shared" si="69"/>
        <v>54</v>
      </c>
    </row>
    <row r="1789">
      <c r="A1789" s="53">
        <v>7.0</v>
      </c>
      <c r="B1789" s="55" t="s">
        <v>311</v>
      </c>
      <c r="C1789" s="55" t="str">
        <f>+IF(ISERROR(VLOOKUP($B1789,Insumos!$C:$G,3,FALSE)),"",VLOOKUP($B1789,Insumos!$C:$G,3,FALSE))</f>
        <v>UNIDAD</v>
      </c>
      <c r="D1789" s="56">
        <f>+IF(ISERROR(VLOOKUP($B1789,Insumos!$C:$G,2,FALSE)),"",VLOOKUP($B1789,Insumos!$C:$G,2,FALSE))</f>
        <v>75.25</v>
      </c>
      <c r="E1789" s="57">
        <f>+IF(ISERROR(VLOOKUP($B1789,Insumos!$C:$G,5,FALSE)),"",VLOOKUP($B1789,Insumos!$C:$G,5,FALSE))</f>
        <v>1</v>
      </c>
      <c r="F1789" s="55" t="str">
        <f>+IF(ISERROR(VLOOKUP($B1789,Insumos!$C:$G,4,FALSE)),"",VLOOKUP($B1789,Insumos!$C:$G,4,FALSE))</f>
        <v>UNIDAD</v>
      </c>
      <c r="G1789" s="141">
        <v>1.0</v>
      </c>
      <c r="H1789" s="56">
        <f t="shared" si="69"/>
        <v>75.25</v>
      </c>
    </row>
    <row r="1790">
      <c r="A1790" s="53">
        <v>8.0</v>
      </c>
      <c r="B1790" s="55" t="s">
        <v>312</v>
      </c>
      <c r="C1790" s="55" t="str">
        <f>+IF(ISERROR(VLOOKUP($B1790,Insumos!$C:$G,3,FALSE)),"",VLOOKUP($B1790,Insumos!$C:$G,3,FALSE))</f>
        <v>UNIDAD</v>
      </c>
      <c r="D1790" s="56">
        <f>+IF(ISERROR(VLOOKUP($B1790,Insumos!$C:$G,2,FALSE)),"",VLOOKUP($B1790,Insumos!$C:$G,2,FALSE))</f>
        <v>90.25</v>
      </c>
      <c r="E1790" s="57">
        <f>+IF(ISERROR(VLOOKUP($B1790,Insumos!$C:$G,5,FALSE)),"",VLOOKUP($B1790,Insumos!$C:$G,5,FALSE))</f>
        <v>1</v>
      </c>
      <c r="F1790" s="55" t="str">
        <f>+IF(ISERROR(VLOOKUP($B1790,Insumos!$C:$G,4,FALSE)),"",VLOOKUP($B1790,Insumos!$C:$G,4,FALSE))</f>
        <v>UNIDAD</v>
      </c>
      <c r="G1790" s="141">
        <v>1.0</v>
      </c>
      <c r="H1790" s="56">
        <f t="shared" si="69"/>
        <v>90.25</v>
      </c>
    </row>
    <row r="1791">
      <c r="A1791" s="53">
        <v>9.0</v>
      </c>
      <c r="B1791" s="55" t="s">
        <v>303</v>
      </c>
      <c r="C1791" s="55" t="str">
        <f>+IF(ISERROR(VLOOKUP($B1791,Insumos!$C:$G,3,FALSE)),"",VLOOKUP($B1791,Insumos!$C:$G,3,FALSE))</f>
        <v>UNIDAD</v>
      </c>
      <c r="D1791" s="56">
        <f>+IF(ISERROR(VLOOKUP($B1791,Insumos!$C:$G,2,FALSE)),"",VLOOKUP($B1791,Insumos!$C:$G,2,FALSE))</f>
        <v>10</v>
      </c>
      <c r="E1791" s="57">
        <f>+IF(ISERROR(VLOOKUP($B1791,Insumos!$C:$G,5,FALSE)),"",VLOOKUP($B1791,Insumos!$C:$G,5,FALSE))</f>
        <v>1</v>
      </c>
      <c r="F1791" s="55" t="str">
        <f>+IF(ISERROR(VLOOKUP($B1791,Insumos!$C:$G,4,FALSE)),"",VLOOKUP($B1791,Insumos!$C:$G,4,FALSE))</f>
        <v>UNIDAD</v>
      </c>
      <c r="G1791" s="141">
        <v>2.0</v>
      </c>
      <c r="H1791" s="56">
        <f t="shared" si="69"/>
        <v>20</v>
      </c>
    </row>
    <row r="1792">
      <c r="A1792" s="53">
        <v>10.0</v>
      </c>
      <c r="B1792" s="55" t="s">
        <v>304</v>
      </c>
      <c r="C1792" s="55" t="str">
        <f>+IF(ISERROR(VLOOKUP($B1792,Insumos!$C:$G,3,FALSE)),"",VLOOKUP($B1792,Insumos!$C:$G,3,FALSE))</f>
        <v>UNIDAD</v>
      </c>
      <c r="D1792" s="56">
        <f>+IF(ISERROR(VLOOKUP($B1792,Insumos!$C:$G,2,FALSE)),"",VLOOKUP($B1792,Insumos!$C:$G,2,FALSE))</f>
        <v>9</v>
      </c>
      <c r="E1792" s="57">
        <f>+IF(ISERROR(VLOOKUP($B1792,Insumos!$C:$G,5,FALSE)),"",VLOOKUP($B1792,Insumos!$C:$G,5,FALSE))</f>
        <v>1</v>
      </c>
      <c r="F1792" s="55" t="str">
        <f>+IF(ISERROR(VLOOKUP($B1792,Insumos!$C:$G,4,FALSE)),"",VLOOKUP($B1792,Insumos!$C:$G,4,FALSE))</f>
        <v>UNIDAD</v>
      </c>
      <c r="G1792" s="141">
        <v>2.0</v>
      </c>
      <c r="H1792" s="56">
        <f t="shared" si="69"/>
        <v>18</v>
      </c>
    </row>
    <row r="1793">
      <c r="A1793" s="53">
        <v>11.0</v>
      </c>
      <c r="B1793" s="55" t="s">
        <v>315</v>
      </c>
      <c r="C1793" s="55" t="str">
        <f>+IF(ISERROR(VLOOKUP($B1793,Insumos!$C:$G,3,FALSE)),"",VLOOKUP($B1793,Insumos!$C:$G,3,FALSE))</f>
        <v>UNIDAD</v>
      </c>
      <c r="D1793" s="56">
        <f>+IF(ISERROR(VLOOKUP($B1793,Insumos!$C:$G,2,FALSE)),"",VLOOKUP($B1793,Insumos!$C:$G,2,FALSE))</f>
        <v>170</v>
      </c>
      <c r="E1793" s="57">
        <f>+IF(ISERROR(VLOOKUP($B1793,Insumos!$C:$G,5,FALSE)),"",VLOOKUP($B1793,Insumos!$C:$G,5,FALSE))</f>
        <v>1</v>
      </c>
      <c r="F1793" s="55" t="str">
        <f>+IF(ISERROR(VLOOKUP($B1793,Insumos!$C:$G,4,FALSE)),"",VLOOKUP($B1793,Insumos!$C:$G,4,FALSE))</f>
        <v>UNIDAD</v>
      </c>
      <c r="G1793" s="141">
        <v>1.0</v>
      </c>
      <c r="H1793" s="56">
        <f t="shared" si="69"/>
        <v>170</v>
      </c>
    </row>
    <row r="1794">
      <c r="A1794" s="53">
        <v>12.0</v>
      </c>
      <c r="B1794" s="55"/>
      <c r="C1794" s="55" t="str">
        <f>+IF(ISERROR(VLOOKUP($B1794,Insumos!$C:$G,3,FALSE)),"",VLOOKUP($B1794,Insumos!$C:$G,3,FALSE))</f>
        <v/>
      </c>
      <c r="D1794" s="56" t="str">
        <f>+IF(ISERROR(VLOOKUP($B1794,Insumos!$C:$G,2,FALSE)),"",VLOOKUP($B1794,Insumos!$C:$G,2,FALSE))</f>
        <v/>
      </c>
      <c r="E1794" s="57" t="str">
        <f>+IF(ISERROR(VLOOKUP($B1794,Insumos!$C:$G,5,FALSE)),"",VLOOKUP($B1794,Insumos!$C:$G,5,FALSE))</f>
        <v/>
      </c>
      <c r="F1794" s="55" t="str">
        <f>+IF(ISERROR(VLOOKUP($B1794,Insumos!$C:$G,4,FALSE)),"",VLOOKUP($B1794,Insumos!$C:$G,4,FALSE))</f>
        <v/>
      </c>
      <c r="G1794" s="141"/>
      <c r="H1794" s="56">
        <f t="shared" si="69"/>
        <v>0</v>
      </c>
    </row>
    <row r="1795">
      <c r="A1795" s="53">
        <v>13.0</v>
      </c>
      <c r="B1795" s="55"/>
      <c r="C1795" s="55" t="str">
        <f>+IF(ISERROR(VLOOKUP($B1795,Insumos!$C:$G,3,FALSE)),"",VLOOKUP($B1795,Insumos!$C:$G,3,FALSE))</f>
        <v/>
      </c>
      <c r="D1795" s="56" t="str">
        <f>+IF(ISERROR(VLOOKUP($B1795,Insumos!$C:$G,2,FALSE)),"",VLOOKUP($B1795,Insumos!$C:$G,2,FALSE))</f>
        <v/>
      </c>
      <c r="E1795" s="57" t="str">
        <f>+IF(ISERROR(VLOOKUP($B1795,Insumos!$C:$G,5,FALSE)),"",VLOOKUP($B1795,Insumos!$C:$G,5,FALSE))</f>
        <v/>
      </c>
      <c r="F1795" s="55" t="str">
        <f>+IF(ISERROR(VLOOKUP($B1795,Insumos!$C:$G,4,FALSE)),"",VLOOKUP($B1795,Insumos!$C:$G,4,FALSE))</f>
        <v/>
      </c>
      <c r="G1795" s="141"/>
      <c r="H1795" s="56">
        <f t="shared" si="69"/>
        <v>0</v>
      </c>
    </row>
    <row r="1796">
      <c r="A1796" s="42"/>
      <c r="B1796" s="140"/>
      <c r="C1796" s="41"/>
      <c r="D1796" s="44"/>
      <c r="E1796" s="45"/>
      <c r="F1796" s="41"/>
      <c r="G1796" s="67" t="s">
        <v>566</v>
      </c>
      <c r="H1796" s="68">
        <f>+SUM(H1783:H1795)</f>
        <v>2318.06</v>
      </c>
    </row>
    <row r="1797">
      <c r="A1797" s="42"/>
      <c r="B1797" s="140"/>
      <c r="C1797" s="41"/>
      <c r="D1797" s="44"/>
      <c r="E1797" s="45"/>
      <c r="F1797" s="41"/>
      <c r="G1797" s="67" t="s">
        <v>569</v>
      </c>
      <c r="H1797" s="142">
        <f>+H1796/10</f>
        <v>231.806</v>
      </c>
    </row>
    <row r="1798">
      <c r="A1798" s="42"/>
      <c r="B1798" s="140"/>
      <c r="C1798" s="41"/>
      <c r="D1798" s="44"/>
      <c r="E1798" s="45"/>
      <c r="F1798" s="41"/>
      <c r="G1798" s="67" t="s">
        <v>570</v>
      </c>
      <c r="H1798" s="143">
        <f>(H1796+H1797)*1.19</f>
        <v>3034.34054</v>
      </c>
    </row>
    <row r="1799">
      <c r="A1799" s="42"/>
      <c r="B1799" s="140"/>
      <c r="C1799" s="41"/>
      <c r="D1799" s="44"/>
      <c r="E1799" s="45"/>
      <c r="F1799" s="41"/>
      <c r="G1799" s="67" t="s">
        <v>571</v>
      </c>
      <c r="H1799" s="144">
        <f>+H1798/H1800</f>
        <v>0.2300485625</v>
      </c>
    </row>
    <row r="1800">
      <c r="A1800" s="42"/>
      <c r="B1800" s="140"/>
      <c r="C1800" s="41"/>
      <c r="D1800" s="44"/>
      <c r="E1800" s="45"/>
      <c r="F1800" s="41"/>
      <c r="G1800" s="67" t="s">
        <v>572</v>
      </c>
      <c r="H1800" s="154">
        <v>13190.0</v>
      </c>
      <c r="I1800" s="232">
        <v>11900.0</v>
      </c>
    </row>
    <row r="1801">
      <c r="A1801" s="42"/>
      <c r="B1801" s="140"/>
      <c r="C1801" s="41"/>
      <c r="D1801" s="44"/>
      <c r="E1801" s="45"/>
      <c r="F1801" s="41"/>
      <c r="G1801" s="67"/>
      <c r="H1801" s="205"/>
    </row>
    <row r="1802">
      <c r="A1802" s="42"/>
      <c r="B1802" s="140"/>
      <c r="C1802" s="41"/>
      <c r="D1802" s="44"/>
      <c r="E1802" s="45"/>
      <c r="F1802" s="41"/>
      <c r="G1802" s="67"/>
      <c r="H1802" s="205"/>
    </row>
    <row r="1803">
      <c r="A1803" s="42"/>
      <c r="B1803" s="140"/>
      <c r="C1803" s="41"/>
      <c r="D1803" s="44"/>
      <c r="E1803" s="45"/>
      <c r="F1803" s="41"/>
      <c r="G1803" s="67"/>
      <c r="H1803" s="205"/>
    </row>
    <row r="1804">
      <c r="A1804" s="138" t="s">
        <v>562</v>
      </c>
      <c r="B1804" s="89" t="s">
        <v>703</v>
      </c>
      <c r="C1804" s="34" t="s">
        <v>484</v>
      </c>
      <c r="D1804" s="35"/>
      <c r="E1804" s="36"/>
      <c r="F1804" s="37"/>
      <c r="G1804" s="38"/>
      <c r="H1804" s="35"/>
    </row>
    <row r="1805">
      <c r="A1805" s="42"/>
      <c r="B1805" s="140"/>
      <c r="C1805" s="42"/>
      <c r="D1805" s="44"/>
      <c r="E1805" s="45"/>
      <c r="F1805" s="42"/>
      <c r="G1805" s="46"/>
      <c r="H1805" s="44"/>
    </row>
    <row r="1806">
      <c r="A1806" s="48" t="s">
        <v>476</v>
      </c>
      <c r="B1806" s="48" t="s">
        <v>477</v>
      </c>
      <c r="C1806" s="48" t="s">
        <v>478</v>
      </c>
      <c r="D1806" s="49" t="s">
        <v>564</v>
      </c>
      <c r="E1806" s="50" t="s">
        <v>10</v>
      </c>
      <c r="F1806" s="48" t="s">
        <v>480</v>
      </c>
      <c r="G1806" s="51" t="s">
        <v>481</v>
      </c>
      <c r="H1806" s="49" t="s">
        <v>565</v>
      </c>
    </row>
    <row r="1807">
      <c r="A1807" s="53">
        <v>1.0</v>
      </c>
      <c r="B1807" s="55" t="s">
        <v>206</v>
      </c>
      <c r="C1807" s="55" t="str">
        <f>+IF(ISERROR(VLOOKUP($B1807,Insumos!$C:$G,3,FALSE)),"",VLOOKUP($B1807,Insumos!$C:$G,3,FALSE))</f>
        <v>GRAMOS</v>
      </c>
      <c r="D1807" s="56">
        <f>+IF(ISERROR(VLOOKUP($B1807,Insumos!$C:$G,2,FALSE)),"",VLOOKUP($B1807,Insumos!$C:$G,2,FALSE))</f>
        <v>20580</v>
      </c>
      <c r="E1807" s="57">
        <f>+IF(ISERROR(VLOOKUP($B1807,Insumos!$C:$G,5,FALSE)),"",VLOOKUP($B1807,Insumos!$C:$G,5,FALSE))</f>
        <v>1000</v>
      </c>
      <c r="F1807" s="55" t="str">
        <f>+IF(ISERROR(VLOOKUP($B1807,Insumos!$C:$G,4,FALSE)),"",VLOOKUP($B1807,Insumos!$C:$G,4,FALSE))</f>
        <v>GRAMOS</v>
      </c>
      <c r="G1807" s="141">
        <v>90.0</v>
      </c>
      <c r="H1807" s="56">
        <f t="shared" ref="H1807:H1820" si="70">IF(ISERROR(ROUND(+D1807/E1807*G1807,2)),0,ROUND(+D1807/E1807*G1807,2))</f>
        <v>1852.2</v>
      </c>
    </row>
    <row r="1808">
      <c r="A1808" s="53">
        <v>2.0</v>
      </c>
      <c r="B1808" s="55" t="s">
        <v>235</v>
      </c>
      <c r="C1808" s="55" t="str">
        <f>+IF(ISERROR(VLOOKUP($B1808,Insumos!$C:$G,3,FALSE)),"",VLOOKUP($B1808,Insumos!$C:$G,3,FALSE))</f>
        <v>GRAMOS</v>
      </c>
      <c r="D1808" s="56">
        <f>+IF(ISERROR(VLOOKUP($B1808,Insumos!$C:$G,2,FALSE)),"",VLOOKUP($B1808,Insumos!$C:$G,2,FALSE))</f>
        <v>13944.82759</v>
      </c>
      <c r="E1808" s="57">
        <f>+IF(ISERROR(VLOOKUP($B1808,Insumos!$C:$G,5,FALSE)),"",VLOOKUP($B1808,Insumos!$C:$G,5,FALSE))</f>
        <v>1000</v>
      </c>
      <c r="F1808" s="55" t="str">
        <f>+IF(ISERROR(VLOOKUP($B1808,Insumos!$C:$G,4,FALSE)),"",VLOOKUP($B1808,Insumos!$C:$G,4,FALSE))</f>
        <v>GRAMOS</v>
      </c>
      <c r="G1808" s="141">
        <v>135.0</v>
      </c>
      <c r="H1808" s="56">
        <f t="shared" si="70"/>
        <v>1882.55</v>
      </c>
    </row>
    <row r="1809">
      <c r="A1809" s="53">
        <v>3.0</v>
      </c>
      <c r="B1809" s="55" t="s">
        <v>297</v>
      </c>
      <c r="C1809" s="55" t="str">
        <f>+IF(ISERROR(VLOOKUP($B1809,Insumos!$C:$G,3,FALSE)),"",VLOOKUP($B1809,Insumos!$C:$G,3,FALSE))</f>
        <v>CAJA</v>
      </c>
      <c r="D1809" s="56">
        <f>+IF(ISERROR(VLOOKUP($B1809,Insumos!$C:$G,2,FALSE)),"",VLOOKUP($B1809,Insumos!$C:$G,2,FALSE))</f>
        <v>110</v>
      </c>
      <c r="E1809" s="57">
        <f>+IF(ISERROR(VLOOKUP($B1809,Insumos!$C:$G,5,FALSE)),"",VLOOKUP($B1809,Insumos!$C:$G,5,FALSE))</f>
        <v>1</v>
      </c>
      <c r="F1809" s="55" t="str">
        <f>+IF(ISERROR(VLOOKUP($B1809,Insumos!$C:$G,4,FALSE)),"",VLOOKUP($B1809,Insumos!$C:$G,4,FALSE))</f>
        <v>CAJA</v>
      </c>
      <c r="G1809" s="141">
        <v>1.0</v>
      </c>
      <c r="H1809" s="56">
        <f t="shared" si="70"/>
        <v>110</v>
      </c>
    </row>
    <row r="1810">
      <c r="A1810" s="53">
        <v>4.0</v>
      </c>
      <c r="B1810" s="55" t="s">
        <v>314</v>
      </c>
      <c r="C1810" s="55" t="str">
        <f>+IF(ISERROR(VLOOKUP($B1810,Insumos!$C:$G,3,FALSE)),"",VLOOKUP($B1810,Insumos!$C:$G,3,FALSE))</f>
        <v>UNIDAD</v>
      </c>
      <c r="D1810" s="56">
        <f>+IF(ISERROR(VLOOKUP($B1810,Insumos!$C:$G,2,FALSE)),"",VLOOKUP($B1810,Insumos!$C:$G,2,FALSE))</f>
        <v>10.5</v>
      </c>
      <c r="E1810" s="57">
        <f>+IF(ISERROR(VLOOKUP($B1810,Insumos!$C:$G,5,FALSE)),"",VLOOKUP($B1810,Insumos!$C:$G,5,FALSE))</f>
        <v>1</v>
      </c>
      <c r="F1810" s="55" t="str">
        <f>+IF(ISERROR(VLOOKUP($B1810,Insumos!$C:$G,4,FALSE)),"",VLOOKUP($B1810,Insumos!$C:$G,4,FALSE))</f>
        <v>UNIDAD</v>
      </c>
      <c r="G1810" s="141">
        <v>1.0</v>
      </c>
      <c r="H1810" s="56">
        <f t="shared" si="70"/>
        <v>10.5</v>
      </c>
    </row>
    <row r="1811">
      <c r="A1811" s="53">
        <v>5.0</v>
      </c>
      <c r="B1811" s="55" t="s">
        <v>156</v>
      </c>
      <c r="C1811" s="55" t="str">
        <f>+IF(ISERROR(VLOOKUP($B1811,Insumos!$C:$G,3,FALSE)),"",VLOOKUP($B1811,Insumos!$C:$G,3,FALSE))</f>
        <v>GRAMOS</v>
      </c>
      <c r="D1811" s="56">
        <f>+IF(ISERROR(VLOOKUP($B1811,Insumos!$C:$G,2,FALSE)),"",VLOOKUP($B1811,Insumos!$C:$G,2,FALSE))</f>
        <v>909</v>
      </c>
      <c r="E1811" s="57">
        <f>+IF(ISERROR(VLOOKUP($B1811,Insumos!$C:$G,5,FALSE)),"",VLOOKUP($B1811,Insumos!$C:$G,5,FALSE))</f>
        <v>1000</v>
      </c>
      <c r="F1811" s="55" t="str">
        <f>+IF(ISERROR(VLOOKUP($B1811,Insumos!$C:$G,4,FALSE)),"",VLOOKUP($B1811,Insumos!$C:$G,4,FALSE))</f>
        <v>GRAMOS</v>
      </c>
      <c r="G1811" s="141">
        <v>8.0</v>
      </c>
      <c r="H1811" s="56">
        <f t="shared" si="70"/>
        <v>7.27</v>
      </c>
    </row>
    <row r="1812">
      <c r="A1812" s="53">
        <v>6.0</v>
      </c>
      <c r="B1812" s="55" t="s">
        <v>313</v>
      </c>
      <c r="C1812" s="55" t="str">
        <f>+IF(ISERROR(VLOOKUP($B1812,Insumos!$C:$G,3,FALSE)),"",VLOOKUP($B1812,Insumos!$C:$G,3,FALSE))</f>
        <v>GRAMOS</v>
      </c>
      <c r="D1812" s="56">
        <f>+IF(ISERROR(VLOOKUP($B1812,Insumos!$C:$G,2,FALSE)),"",VLOOKUP($B1812,Insumos!$C:$G,2,FALSE))</f>
        <v>6750</v>
      </c>
      <c r="E1812" s="57">
        <f>+IF(ISERROR(VLOOKUP($B1812,Insumos!$C:$G,5,FALSE)),"",VLOOKUP($B1812,Insumos!$C:$G,5,FALSE))</f>
        <v>1000</v>
      </c>
      <c r="F1812" s="55" t="str">
        <f>+IF(ISERROR(VLOOKUP($B1812,Insumos!$C:$G,4,FALSE)),"",VLOOKUP($B1812,Insumos!$C:$G,4,FALSE))</f>
        <v>GRAMOS</v>
      </c>
      <c r="G1812" s="141">
        <v>8.0</v>
      </c>
      <c r="H1812" s="56">
        <f t="shared" si="70"/>
        <v>54</v>
      </c>
    </row>
    <row r="1813">
      <c r="A1813" s="53">
        <v>7.0</v>
      </c>
      <c r="B1813" s="55" t="s">
        <v>311</v>
      </c>
      <c r="C1813" s="55" t="str">
        <f>+IF(ISERROR(VLOOKUP($B1813,Insumos!$C:$G,3,FALSE)),"",VLOOKUP($B1813,Insumos!$C:$G,3,FALSE))</f>
        <v>UNIDAD</v>
      </c>
      <c r="D1813" s="56">
        <f>+IF(ISERROR(VLOOKUP($B1813,Insumos!$C:$G,2,FALSE)),"",VLOOKUP($B1813,Insumos!$C:$G,2,FALSE))</f>
        <v>75.25</v>
      </c>
      <c r="E1813" s="57">
        <f>+IF(ISERROR(VLOOKUP($B1813,Insumos!$C:$G,5,FALSE)),"",VLOOKUP($B1813,Insumos!$C:$G,5,FALSE))</f>
        <v>1</v>
      </c>
      <c r="F1813" s="55" t="str">
        <f>+IF(ISERROR(VLOOKUP($B1813,Insumos!$C:$G,4,FALSE)),"",VLOOKUP($B1813,Insumos!$C:$G,4,FALSE))</f>
        <v>UNIDAD</v>
      </c>
      <c r="G1813" s="141">
        <v>1.0</v>
      </c>
      <c r="H1813" s="56">
        <f t="shared" si="70"/>
        <v>75.25</v>
      </c>
    </row>
    <row r="1814">
      <c r="A1814" s="53">
        <v>8.0</v>
      </c>
      <c r="B1814" s="55" t="s">
        <v>312</v>
      </c>
      <c r="C1814" s="55" t="str">
        <f>+IF(ISERROR(VLOOKUP($B1814,Insumos!$C:$G,3,FALSE)),"",VLOOKUP($B1814,Insumos!$C:$G,3,FALSE))</f>
        <v>UNIDAD</v>
      </c>
      <c r="D1814" s="56">
        <f>+IF(ISERROR(VLOOKUP($B1814,Insumos!$C:$G,2,FALSE)),"",VLOOKUP($B1814,Insumos!$C:$G,2,FALSE))</f>
        <v>90.25</v>
      </c>
      <c r="E1814" s="57">
        <f>+IF(ISERROR(VLOOKUP($B1814,Insumos!$C:$G,5,FALSE)),"",VLOOKUP($B1814,Insumos!$C:$G,5,FALSE))</f>
        <v>1</v>
      </c>
      <c r="F1814" s="55" t="str">
        <f>+IF(ISERROR(VLOOKUP($B1814,Insumos!$C:$G,4,FALSE)),"",VLOOKUP($B1814,Insumos!$C:$G,4,FALSE))</f>
        <v>UNIDAD</v>
      </c>
      <c r="G1814" s="141">
        <v>1.0</v>
      </c>
      <c r="H1814" s="56">
        <f t="shared" si="70"/>
        <v>90.25</v>
      </c>
    </row>
    <row r="1815">
      <c r="A1815" s="53">
        <v>9.0</v>
      </c>
      <c r="B1815" s="55" t="s">
        <v>303</v>
      </c>
      <c r="C1815" s="55" t="str">
        <f>+IF(ISERROR(VLOOKUP($B1815,Insumos!$C:$G,3,FALSE)),"",VLOOKUP($B1815,Insumos!$C:$G,3,FALSE))</f>
        <v>UNIDAD</v>
      </c>
      <c r="D1815" s="56">
        <f>+IF(ISERROR(VLOOKUP($B1815,Insumos!$C:$G,2,FALSE)),"",VLOOKUP($B1815,Insumos!$C:$G,2,FALSE))</f>
        <v>10</v>
      </c>
      <c r="E1815" s="57">
        <f>+IF(ISERROR(VLOOKUP($B1815,Insumos!$C:$G,5,FALSE)),"",VLOOKUP($B1815,Insumos!$C:$G,5,FALSE))</f>
        <v>1</v>
      </c>
      <c r="F1815" s="55" t="str">
        <f>+IF(ISERROR(VLOOKUP($B1815,Insumos!$C:$G,4,FALSE)),"",VLOOKUP($B1815,Insumos!$C:$G,4,FALSE))</f>
        <v>UNIDAD</v>
      </c>
      <c r="G1815" s="141">
        <v>2.0</v>
      </c>
      <c r="H1815" s="56">
        <f t="shared" si="70"/>
        <v>20</v>
      </c>
    </row>
    <row r="1816">
      <c r="A1816" s="53">
        <v>10.0</v>
      </c>
      <c r="B1816" s="55" t="s">
        <v>304</v>
      </c>
      <c r="C1816" s="55" t="str">
        <f>+IF(ISERROR(VLOOKUP($B1816,Insumos!$C:$G,3,FALSE)),"",VLOOKUP($B1816,Insumos!$C:$G,3,FALSE))</f>
        <v>UNIDAD</v>
      </c>
      <c r="D1816" s="56">
        <f>+IF(ISERROR(VLOOKUP($B1816,Insumos!$C:$G,2,FALSE)),"",VLOOKUP($B1816,Insumos!$C:$G,2,FALSE))</f>
        <v>9</v>
      </c>
      <c r="E1816" s="57">
        <f>+IF(ISERROR(VLOOKUP($B1816,Insumos!$C:$G,5,FALSE)),"",VLOOKUP($B1816,Insumos!$C:$G,5,FALSE))</f>
        <v>1</v>
      </c>
      <c r="F1816" s="55" t="str">
        <f>+IF(ISERROR(VLOOKUP($B1816,Insumos!$C:$G,4,FALSE)),"",VLOOKUP($B1816,Insumos!$C:$G,4,FALSE))</f>
        <v>UNIDAD</v>
      </c>
      <c r="G1816" s="141">
        <v>2.0</v>
      </c>
      <c r="H1816" s="56">
        <f t="shared" si="70"/>
        <v>18</v>
      </c>
    </row>
    <row r="1817">
      <c r="A1817" s="53">
        <v>11.0</v>
      </c>
      <c r="B1817" s="55" t="s">
        <v>315</v>
      </c>
      <c r="C1817" s="55" t="str">
        <f>+IF(ISERROR(VLOOKUP($B1817,Insumos!$C:$G,3,FALSE)),"",VLOOKUP($B1817,Insumos!$C:$G,3,FALSE))</f>
        <v>UNIDAD</v>
      </c>
      <c r="D1817" s="56">
        <f>+IF(ISERROR(VLOOKUP($B1817,Insumos!$C:$G,2,FALSE)),"",VLOOKUP($B1817,Insumos!$C:$G,2,FALSE))</f>
        <v>170</v>
      </c>
      <c r="E1817" s="57">
        <f>+IF(ISERROR(VLOOKUP($B1817,Insumos!$C:$G,5,FALSE)),"",VLOOKUP($B1817,Insumos!$C:$G,5,FALSE))</f>
        <v>1</v>
      </c>
      <c r="F1817" s="55" t="str">
        <f>+IF(ISERROR(VLOOKUP($B1817,Insumos!$C:$G,4,FALSE)),"",VLOOKUP($B1817,Insumos!$C:$G,4,FALSE))</f>
        <v>UNIDAD</v>
      </c>
      <c r="G1817" s="141">
        <v>1.0</v>
      </c>
      <c r="H1817" s="56">
        <f t="shared" si="70"/>
        <v>170</v>
      </c>
    </row>
    <row r="1818">
      <c r="A1818" s="53">
        <v>12.0</v>
      </c>
      <c r="B1818" s="55"/>
      <c r="C1818" s="55" t="str">
        <f>+IF(ISERROR(VLOOKUP($B1818,Insumos!$C:$G,3,FALSE)),"",VLOOKUP($B1818,Insumos!$C:$G,3,FALSE))</f>
        <v/>
      </c>
      <c r="D1818" s="56" t="str">
        <f>+IF(ISERROR(VLOOKUP($B1818,Insumos!$C:$G,2,FALSE)),"",VLOOKUP($B1818,Insumos!$C:$G,2,FALSE))</f>
        <v/>
      </c>
      <c r="E1818" s="57" t="str">
        <f>+IF(ISERROR(VLOOKUP($B1818,Insumos!$C:$G,5,FALSE)),"",VLOOKUP($B1818,Insumos!$C:$G,5,FALSE))</f>
        <v/>
      </c>
      <c r="F1818" s="55" t="str">
        <f>+IF(ISERROR(VLOOKUP($B1818,Insumos!$C:$G,4,FALSE)),"",VLOOKUP($B1818,Insumos!$C:$G,4,FALSE))</f>
        <v/>
      </c>
      <c r="G1818" s="141"/>
      <c r="H1818" s="56">
        <f t="shared" si="70"/>
        <v>0</v>
      </c>
    </row>
    <row r="1819">
      <c r="A1819" s="53">
        <v>13.0</v>
      </c>
      <c r="B1819" s="55"/>
      <c r="C1819" s="55" t="str">
        <f>+IF(ISERROR(VLOOKUP($B1819,Insumos!$C:$G,3,FALSE)),"",VLOOKUP($B1819,Insumos!$C:$G,3,FALSE))</f>
        <v/>
      </c>
      <c r="D1819" s="56" t="str">
        <f>+IF(ISERROR(VLOOKUP($B1819,Insumos!$C:$G,2,FALSE)),"",VLOOKUP($B1819,Insumos!$C:$G,2,FALSE))</f>
        <v/>
      </c>
      <c r="E1819" s="57" t="str">
        <f>+IF(ISERROR(VLOOKUP($B1819,Insumos!$C:$G,5,FALSE)),"",VLOOKUP($B1819,Insumos!$C:$G,5,FALSE))</f>
        <v/>
      </c>
      <c r="F1819" s="55" t="str">
        <f>+IF(ISERROR(VLOOKUP($B1819,Insumos!$C:$G,4,FALSE)),"",VLOOKUP($B1819,Insumos!$C:$G,4,FALSE))</f>
        <v/>
      </c>
      <c r="G1819" s="141"/>
      <c r="H1819" s="56">
        <f t="shared" si="70"/>
        <v>0</v>
      </c>
    </row>
    <row r="1820">
      <c r="A1820" s="53">
        <v>14.0</v>
      </c>
      <c r="B1820" s="55"/>
      <c r="C1820" s="55" t="str">
        <f>+IF(ISERROR(VLOOKUP($B1820,Insumos!$C:$G,3,FALSE)),"",VLOOKUP($B1820,Insumos!$C:$G,3,FALSE))</f>
        <v/>
      </c>
      <c r="D1820" s="56" t="str">
        <f>+IF(ISERROR(VLOOKUP($B1820,Insumos!$C:$G,2,FALSE)),"",VLOOKUP($B1820,Insumos!$C:$G,2,FALSE))</f>
        <v/>
      </c>
      <c r="E1820" s="57" t="str">
        <f>+IF(ISERROR(VLOOKUP($B1820,Insumos!$C:$G,5,FALSE)),"",VLOOKUP($B1820,Insumos!$C:$G,5,FALSE))</f>
        <v/>
      </c>
      <c r="F1820" s="55" t="str">
        <f>+IF(ISERROR(VLOOKUP($B1820,Insumos!$C:$G,4,FALSE)),"",VLOOKUP($B1820,Insumos!$C:$G,4,FALSE))</f>
        <v/>
      </c>
      <c r="G1820" s="141"/>
      <c r="H1820" s="56">
        <f t="shared" si="70"/>
        <v>0</v>
      </c>
    </row>
    <row r="1821">
      <c r="A1821" s="42"/>
      <c r="B1821" s="140"/>
      <c r="C1821" s="41"/>
      <c r="D1821" s="44"/>
      <c r="E1821" s="45"/>
      <c r="F1821" s="41"/>
      <c r="G1821" s="67" t="s">
        <v>566</v>
      </c>
      <c r="H1821" s="68">
        <f>+SUM(H1807:H1820)</f>
        <v>4290.02</v>
      </c>
    </row>
    <row r="1822">
      <c r="A1822" s="42"/>
      <c r="B1822" s="140"/>
      <c r="C1822" s="41"/>
      <c r="D1822" s="44"/>
      <c r="E1822" s="45"/>
      <c r="F1822" s="41"/>
      <c r="G1822" s="67" t="s">
        <v>569</v>
      </c>
      <c r="H1822" s="142">
        <f>+H1821/10</f>
        <v>429.002</v>
      </c>
    </row>
    <row r="1823">
      <c r="A1823" s="42"/>
      <c r="B1823" s="140"/>
      <c r="C1823" s="41"/>
      <c r="D1823" s="44"/>
      <c r="E1823" s="45"/>
      <c r="F1823" s="41"/>
      <c r="G1823" s="67" t="s">
        <v>570</v>
      </c>
      <c r="H1823" s="143">
        <f>(H1821+H1822)*1.19</f>
        <v>5615.63618</v>
      </c>
    </row>
    <row r="1824">
      <c r="A1824" s="42"/>
      <c r="B1824" s="140"/>
      <c r="C1824" s="41"/>
      <c r="D1824" s="44"/>
      <c r="E1824" s="45"/>
      <c r="F1824" s="41"/>
      <c r="G1824" s="67" t="s">
        <v>571</v>
      </c>
      <c r="H1824" s="144">
        <f>+H1823/H1825</f>
        <v>0.2321470103</v>
      </c>
    </row>
    <row r="1825">
      <c r="A1825" s="42"/>
      <c r="B1825" s="140"/>
      <c r="C1825" s="41"/>
      <c r="D1825" s="44"/>
      <c r="E1825" s="45"/>
      <c r="F1825" s="41"/>
      <c r="G1825" s="67" t="s">
        <v>572</v>
      </c>
      <c r="H1825" s="154">
        <v>24190.0</v>
      </c>
      <c r="I1825" s="232">
        <v>21990.0</v>
      </c>
    </row>
    <row r="1827">
      <c r="A1827" s="138" t="s">
        <v>562</v>
      </c>
      <c r="B1827" s="89" t="s">
        <v>1299</v>
      </c>
      <c r="C1827" s="34"/>
      <c r="D1827" s="35"/>
      <c r="E1827" s="36"/>
      <c r="F1827" s="37"/>
      <c r="G1827" s="38"/>
      <c r="H1827" s="35"/>
    </row>
    <row r="1828">
      <c r="A1828" s="42"/>
      <c r="B1828" s="140"/>
      <c r="C1828" s="42"/>
      <c r="D1828" s="44"/>
      <c r="E1828" s="45"/>
      <c r="F1828" s="42"/>
      <c r="G1828" s="46"/>
      <c r="H1828" s="44"/>
    </row>
    <row r="1829">
      <c r="A1829" s="48" t="s">
        <v>476</v>
      </c>
      <c r="B1829" s="48" t="s">
        <v>477</v>
      </c>
      <c r="C1829" s="48" t="s">
        <v>478</v>
      </c>
      <c r="D1829" s="49" t="s">
        <v>564</v>
      </c>
      <c r="E1829" s="50" t="s">
        <v>10</v>
      </c>
      <c r="F1829" s="48" t="s">
        <v>480</v>
      </c>
      <c r="G1829" s="51" t="s">
        <v>481</v>
      </c>
      <c r="H1829" s="49" t="s">
        <v>565</v>
      </c>
    </row>
    <row r="1830">
      <c r="A1830" s="53">
        <v>1.0</v>
      </c>
      <c r="B1830" s="55" t="s">
        <v>69</v>
      </c>
      <c r="C1830" s="55" t="str">
        <f>+IF(ISERROR(VLOOKUP($B1830,Insumos!$C:$G,3,FALSE)),"",VLOOKUP($B1830,Insumos!$C:$G,3,FALSE))</f>
        <v>GRAMOS</v>
      </c>
      <c r="D1830" s="56">
        <f>+IF(ISERROR(VLOOKUP($B1830,Insumos!$C:$G,2,FALSE)),"",VLOOKUP($B1830,Insumos!$C:$G,2,FALSE))</f>
        <v>2777.79</v>
      </c>
      <c r="E1830" s="57">
        <f>+IF(ISERROR(VLOOKUP($B1830,Insumos!$C:$G,5,FALSE)),"",VLOOKUP($B1830,Insumos!$C:$G,5,FALSE))</f>
        <v>5700</v>
      </c>
      <c r="F1830" s="55" t="str">
        <f>+IF(ISERROR(VLOOKUP($B1830,Insumos!$C:$G,4,FALSE)),"",VLOOKUP($B1830,Insumos!$C:$G,4,FALSE))</f>
        <v>GRAMOS</v>
      </c>
      <c r="G1830" s="56">
        <v>250.0</v>
      </c>
      <c r="H1830" s="56">
        <f t="shared" ref="H1830:H1847" si="71">IF(ISERROR(ROUND(+D1830/E1830*G1830,2)),0,ROUND(+D1830/E1830*G1830,2))</f>
        <v>121.83</v>
      </c>
    </row>
    <row r="1831">
      <c r="A1831" s="53">
        <v>2.0</v>
      </c>
      <c r="B1831" s="55" t="s">
        <v>235</v>
      </c>
      <c r="C1831" s="55" t="str">
        <f>+IF(ISERROR(VLOOKUP($B1831,Insumos!$C:$G,3,FALSE)),"",VLOOKUP($B1831,Insumos!$C:$G,3,FALSE))</f>
        <v>GRAMOS</v>
      </c>
      <c r="D1831" s="56">
        <f>+IF(ISERROR(VLOOKUP($B1831,Insumos!$C:$G,2,FALSE)),"",VLOOKUP($B1831,Insumos!$C:$G,2,FALSE))</f>
        <v>13944.82759</v>
      </c>
      <c r="E1831" s="57">
        <f>+IF(ISERROR(VLOOKUP($B1831,Insumos!$C:$G,5,FALSE)),"",VLOOKUP($B1831,Insumos!$C:$G,5,FALSE))</f>
        <v>1000</v>
      </c>
      <c r="F1831" s="55" t="str">
        <f>+IF(ISERROR(VLOOKUP($B1831,Insumos!$C:$G,4,FALSE)),"",VLOOKUP($B1831,Insumos!$C:$G,4,FALSE))</f>
        <v>GRAMOS</v>
      </c>
      <c r="G1831" s="56">
        <v>55.0</v>
      </c>
      <c r="H1831" s="56">
        <f t="shared" si="71"/>
        <v>766.97</v>
      </c>
    </row>
    <row r="1832">
      <c r="A1832" s="53">
        <v>3.0</v>
      </c>
      <c r="B1832" s="55" t="s">
        <v>236</v>
      </c>
      <c r="C1832" s="55" t="str">
        <f>+IF(ISERROR(VLOOKUP($B1832,Insumos!$C:$G,3,FALSE)),"",VLOOKUP($B1832,Insumos!$C:$G,3,FALSE))</f>
        <v>GRAMOS</v>
      </c>
      <c r="D1832" s="56">
        <f>+IF(ISERROR(VLOOKUP($B1832,Insumos!$C:$G,2,FALSE)),"",VLOOKUP($B1832,Insumos!$C:$G,2,FALSE))</f>
        <v>8753.846154</v>
      </c>
      <c r="E1832" s="57">
        <f>+IF(ISERROR(VLOOKUP($B1832,Insumos!$C:$G,5,FALSE)),"",VLOOKUP($B1832,Insumos!$C:$G,5,FALSE))</f>
        <v>1000</v>
      </c>
      <c r="F1832" s="55" t="str">
        <f>+IF(ISERROR(VLOOKUP($B1832,Insumos!$C:$G,4,FALSE)),"",VLOOKUP($B1832,Insumos!$C:$G,4,FALSE))</f>
        <v>GRAMOS</v>
      </c>
      <c r="G1832" s="56">
        <v>40.0</v>
      </c>
      <c r="H1832" s="56">
        <f t="shared" si="71"/>
        <v>350.15</v>
      </c>
    </row>
    <row r="1833">
      <c r="A1833" s="53">
        <v>4.0</v>
      </c>
      <c r="B1833" s="55" t="s">
        <v>206</v>
      </c>
      <c r="C1833" s="55" t="str">
        <f>+IF(ISERROR(VLOOKUP($B1833,Insumos!$C:$G,3,FALSE)),"",VLOOKUP($B1833,Insumos!$C:$G,3,FALSE))</f>
        <v>GRAMOS</v>
      </c>
      <c r="D1833" s="56">
        <f>+IF(ISERROR(VLOOKUP($B1833,Insumos!$C:$G,2,FALSE)),"",VLOOKUP($B1833,Insumos!$C:$G,2,FALSE))</f>
        <v>20580</v>
      </c>
      <c r="E1833" s="57">
        <f>+IF(ISERROR(VLOOKUP($B1833,Insumos!$C:$G,5,FALSE)),"",VLOOKUP($B1833,Insumos!$C:$G,5,FALSE))</f>
        <v>1000</v>
      </c>
      <c r="F1833" s="55" t="str">
        <f>+IF(ISERROR(VLOOKUP($B1833,Insumos!$C:$G,4,FALSE)),"",VLOOKUP($B1833,Insumos!$C:$G,4,FALSE))</f>
        <v>GRAMOS</v>
      </c>
      <c r="G1833" s="56">
        <v>30.0</v>
      </c>
      <c r="H1833" s="56">
        <f t="shared" si="71"/>
        <v>617.4</v>
      </c>
    </row>
    <row r="1834">
      <c r="A1834" s="53">
        <v>5.0</v>
      </c>
      <c r="B1834" s="55" t="s">
        <v>232</v>
      </c>
      <c r="C1834" s="55" t="str">
        <f>+IF(ISERROR(VLOOKUP($B1834,Insumos!$C:$G,3,FALSE)),"",VLOOKUP($B1834,Insumos!$C:$G,3,FALSE))</f>
        <v>GRAMOS</v>
      </c>
      <c r="D1834" s="56">
        <f>+IF(ISERROR(VLOOKUP($B1834,Insumos!$C:$G,2,FALSE)),"",VLOOKUP($B1834,Insumos!$C:$G,2,FALSE))</f>
        <v>3529.411765</v>
      </c>
      <c r="E1834" s="57">
        <f>+IF(ISERROR(VLOOKUP($B1834,Insumos!$C:$G,5,FALSE)),"",VLOOKUP($B1834,Insumos!$C:$G,5,FALSE))</f>
        <v>1000</v>
      </c>
      <c r="F1834" s="55" t="str">
        <f>+IF(ISERROR(VLOOKUP($B1834,Insumos!$C:$G,4,FALSE)),"",VLOOKUP($B1834,Insumos!$C:$G,4,FALSE))</f>
        <v>GRAMOS</v>
      </c>
      <c r="G1834" s="56">
        <v>40.0</v>
      </c>
      <c r="H1834" s="56">
        <f t="shared" si="71"/>
        <v>141.18</v>
      </c>
    </row>
    <row r="1835">
      <c r="A1835" s="53">
        <v>6.0</v>
      </c>
      <c r="B1835" s="55" t="s">
        <v>187</v>
      </c>
      <c r="C1835" s="55" t="str">
        <f>+IF(ISERROR(VLOOKUP($B1835,Insumos!$C:$G,3,FALSE)),"",VLOOKUP($B1835,Insumos!$C:$G,3,FALSE))</f>
        <v>GRAMOS</v>
      </c>
      <c r="D1835" s="56">
        <f>+IF(ISERROR(VLOOKUP($B1835,Insumos!$C:$G,2,FALSE)),"",VLOOKUP($B1835,Insumos!$C:$G,2,FALSE))</f>
        <v>3645</v>
      </c>
      <c r="E1835" s="57">
        <f>+IF(ISERROR(VLOOKUP($B1835,Insumos!$C:$G,5,FALSE)),"",VLOOKUP($B1835,Insumos!$C:$G,5,FALSE))</f>
        <v>1000</v>
      </c>
      <c r="F1835" s="55" t="str">
        <f>+IF(ISERROR(VLOOKUP($B1835,Insumos!$C:$G,4,FALSE)),"",VLOOKUP($B1835,Insumos!$C:$G,4,FALSE))</f>
        <v>GRAMOS</v>
      </c>
      <c r="G1835" s="56">
        <v>2.0</v>
      </c>
      <c r="H1835" s="56">
        <f t="shared" si="71"/>
        <v>7.29</v>
      </c>
    </row>
    <row r="1836">
      <c r="A1836" s="53">
        <v>7.0</v>
      </c>
      <c r="B1836" s="55" t="s">
        <v>54</v>
      </c>
      <c r="C1836" s="55" t="str">
        <f>+IF(ISERROR(VLOOKUP($B1836,Insumos!$C:$G,3,FALSE)),"",VLOOKUP($B1836,Insumos!$C:$G,3,FALSE))</f>
        <v>UNIDAD</v>
      </c>
      <c r="D1836" s="56">
        <f>+IF(ISERROR(VLOOKUP($B1836,Insumos!$C:$G,2,FALSE)),"",VLOOKUP($B1836,Insumos!$C:$G,2,FALSE))</f>
        <v>8000</v>
      </c>
      <c r="E1836" s="57">
        <f>+IF(ISERROR(VLOOKUP($B1836,Insumos!$C:$G,5,FALSE)),"",VLOOKUP($B1836,Insumos!$C:$G,5,FALSE))</f>
        <v>36</v>
      </c>
      <c r="F1836" s="55" t="str">
        <f>+IF(ISERROR(VLOOKUP($B1836,Insumos!$C:$G,4,FALSE)),"",VLOOKUP($B1836,Insumos!$C:$G,4,FALSE))</f>
        <v>UNIDAD</v>
      </c>
      <c r="G1836" s="56">
        <v>0.5</v>
      </c>
      <c r="H1836" s="56">
        <f t="shared" si="71"/>
        <v>111.11</v>
      </c>
    </row>
    <row r="1837">
      <c r="A1837" s="53">
        <v>8.0</v>
      </c>
      <c r="B1837" s="55" t="s">
        <v>33</v>
      </c>
      <c r="C1837" s="55" t="str">
        <f>+IF(ISERROR(VLOOKUP($B1837,Insumos!$C:$G,3,FALSE)),"",VLOOKUP($B1837,Insumos!$C:$G,3,FALSE))</f>
        <v>GRAMOS</v>
      </c>
      <c r="D1837" s="56">
        <f>+IF(ISERROR(VLOOKUP($B1837,Insumos!$C:$G,2,FALSE)),"",VLOOKUP($B1837,Insumos!$C:$G,2,FALSE))</f>
        <v>6945</v>
      </c>
      <c r="E1837" s="57">
        <f>+IF(ISERROR(VLOOKUP($B1837,Insumos!$C:$G,5,FALSE)),"",VLOOKUP($B1837,Insumos!$C:$G,5,FALSE))</f>
        <v>1360</v>
      </c>
      <c r="F1837" s="55" t="str">
        <f>+IF(ISERROR(VLOOKUP($B1837,Insumos!$C:$G,4,FALSE)),"",VLOOKUP($B1837,Insumos!$C:$G,4,FALSE))</f>
        <v>GRAMOS</v>
      </c>
      <c r="G1837" s="56">
        <v>35.0</v>
      </c>
      <c r="H1837" s="56">
        <f t="shared" si="71"/>
        <v>178.73</v>
      </c>
    </row>
    <row r="1838">
      <c r="A1838" s="53">
        <v>9.0</v>
      </c>
      <c r="B1838" s="55" t="s">
        <v>300</v>
      </c>
      <c r="C1838" s="55" t="str">
        <f>+IF(ISERROR(VLOOKUP($B1838,Insumos!$C:$G,3,FALSE)),"",VLOOKUP($B1838,Insumos!$C:$G,3,FALSE))</f>
        <v>UNIDAD</v>
      </c>
      <c r="D1838" s="56">
        <f>+IF(ISERROR(VLOOKUP($B1838,Insumos!$C:$G,2,FALSE)),"",VLOOKUP($B1838,Insumos!$C:$G,2,FALSE))</f>
        <v>98.32</v>
      </c>
      <c r="E1838" s="57">
        <f>+IF(ISERROR(VLOOKUP($B1838,Insumos!$C:$G,5,FALSE)),"",VLOOKUP($B1838,Insumos!$C:$G,5,FALSE))</f>
        <v>1</v>
      </c>
      <c r="F1838" s="55" t="str">
        <f>+IF(ISERROR(VLOOKUP($B1838,Insumos!$C:$G,4,FALSE)),"",VLOOKUP($B1838,Insumos!$C:$G,4,FALSE))</f>
        <v>UNIDAD</v>
      </c>
      <c r="G1838" s="141">
        <v>1.0</v>
      </c>
      <c r="H1838" s="56">
        <f t="shared" si="71"/>
        <v>98.32</v>
      </c>
    </row>
    <row r="1839">
      <c r="A1839" s="53">
        <v>10.0</v>
      </c>
      <c r="B1839" s="55" t="s">
        <v>301</v>
      </c>
      <c r="C1839" s="55" t="str">
        <f>+IF(ISERROR(VLOOKUP($B1839,Insumos!$C:$G,3,FALSE)),"",VLOOKUP($B1839,Insumos!$C:$G,3,FALSE))</f>
        <v>UNIDAD</v>
      </c>
      <c r="D1839" s="56">
        <f>+IF(ISERROR(VLOOKUP($B1839,Insumos!$C:$G,2,FALSE)),"",VLOOKUP($B1839,Insumos!$C:$G,2,FALSE))</f>
        <v>43.7</v>
      </c>
      <c r="E1839" s="57">
        <f>+IF(ISERROR(VLOOKUP($B1839,Insumos!$C:$G,5,FALSE)),"",VLOOKUP($B1839,Insumos!$C:$G,5,FALSE))</f>
        <v>1</v>
      </c>
      <c r="F1839" s="55" t="str">
        <f>+IF(ISERROR(VLOOKUP($B1839,Insumos!$C:$G,4,FALSE)),"",VLOOKUP($B1839,Insumos!$C:$G,4,FALSE))</f>
        <v>UNIDAD</v>
      </c>
      <c r="G1839" s="141">
        <v>1.0</v>
      </c>
      <c r="H1839" s="56">
        <f t="shared" si="71"/>
        <v>43.7</v>
      </c>
    </row>
    <row r="1840">
      <c r="A1840" s="53">
        <v>11.0</v>
      </c>
      <c r="B1840" s="55" t="s">
        <v>314</v>
      </c>
      <c r="C1840" s="55" t="str">
        <f>+IF(ISERROR(VLOOKUP($B1840,Insumos!$C:$G,3,FALSE)),"",VLOOKUP($B1840,Insumos!$C:$G,3,FALSE))</f>
        <v>UNIDAD</v>
      </c>
      <c r="D1840" s="56">
        <f>+IF(ISERROR(VLOOKUP($B1840,Insumos!$C:$G,2,FALSE)),"",VLOOKUP($B1840,Insumos!$C:$G,2,FALSE))</f>
        <v>10.5</v>
      </c>
      <c r="E1840" s="57">
        <f>+IF(ISERROR(VLOOKUP($B1840,Insumos!$C:$G,5,FALSE)),"",VLOOKUP($B1840,Insumos!$C:$G,5,FALSE))</f>
        <v>1</v>
      </c>
      <c r="F1840" s="55" t="str">
        <f>+IF(ISERROR(VLOOKUP($B1840,Insumos!$C:$G,4,FALSE)),"",VLOOKUP($B1840,Insumos!$C:$G,4,FALSE))</f>
        <v>UNIDAD</v>
      </c>
      <c r="G1840" s="141">
        <v>1.0</v>
      </c>
      <c r="H1840" s="56">
        <f t="shared" si="71"/>
        <v>10.5</v>
      </c>
    </row>
    <row r="1841">
      <c r="A1841" s="53">
        <v>12.0</v>
      </c>
      <c r="B1841" s="55" t="s">
        <v>313</v>
      </c>
      <c r="C1841" s="55" t="str">
        <f>+IF(ISERROR(VLOOKUP($B1841,Insumos!$C:$G,3,FALSE)),"",VLOOKUP($B1841,Insumos!$C:$G,3,FALSE))</f>
        <v>GRAMOS</v>
      </c>
      <c r="D1841" s="56">
        <f>+IF(ISERROR(VLOOKUP($B1841,Insumos!$C:$G,2,FALSE)),"",VLOOKUP($B1841,Insumos!$C:$G,2,FALSE))</f>
        <v>6750</v>
      </c>
      <c r="E1841" s="57">
        <f>+IF(ISERROR(VLOOKUP($B1841,Insumos!$C:$G,5,FALSE)),"",VLOOKUP($B1841,Insumos!$C:$G,5,FALSE))</f>
        <v>1000</v>
      </c>
      <c r="F1841" s="55" t="str">
        <f>+IF(ISERROR(VLOOKUP($B1841,Insumos!$C:$G,4,FALSE)),"",VLOOKUP($B1841,Insumos!$C:$G,4,FALSE))</f>
        <v>GRAMOS</v>
      </c>
      <c r="G1841" s="141">
        <v>8.0</v>
      </c>
      <c r="H1841" s="56">
        <f t="shared" si="71"/>
        <v>54</v>
      </c>
    </row>
    <row r="1842">
      <c r="A1842" s="53">
        <v>13.0</v>
      </c>
      <c r="B1842" s="55" t="s">
        <v>156</v>
      </c>
      <c r="C1842" s="55" t="str">
        <f>+IF(ISERROR(VLOOKUP($B1842,Insumos!$C:$G,3,FALSE)),"",VLOOKUP($B1842,Insumos!$C:$G,3,FALSE))</f>
        <v>GRAMOS</v>
      </c>
      <c r="D1842" s="56">
        <f>+IF(ISERROR(VLOOKUP($B1842,Insumos!$C:$G,2,FALSE)),"",VLOOKUP($B1842,Insumos!$C:$G,2,FALSE))</f>
        <v>909</v>
      </c>
      <c r="E1842" s="57">
        <f>+IF(ISERROR(VLOOKUP($B1842,Insumos!$C:$G,5,FALSE)),"",VLOOKUP($B1842,Insumos!$C:$G,5,FALSE))</f>
        <v>1000</v>
      </c>
      <c r="F1842" s="55" t="str">
        <f>+IF(ISERROR(VLOOKUP($B1842,Insumos!$C:$G,4,FALSE)),"",VLOOKUP($B1842,Insumos!$C:$G,4,FALSE))</f>
        <v>GRAMOS</v>
      </c>
      <c r="G1842" s="141">
        <v>8.0</v>
      </c>
      <c r="H1842" s="56">
        <f t="shared" si="71"/>
        <v>7.27</v>
      </c>
    </row>
    <row r="1843">
      <c r="A1843" s="53">
        <v>14.0</v>
      </c>
      <c r="B1843" s="55" t="s">
        <v>303</v>
      </c>
      <c r="C1843" s="55" t="str">
        <f>+IF(ISERROR(VLOOKUP($B1843,Insumos!$C:$G,3,FALSE)),"",VLOOKUP($B1843,Insumos!$C:$G,3,FALSE))</f>
        <v>UNIDAD</v>
      </c>
      <c r="D1843" s="56">
        <f>+IF(ISERROR(VLOOKUP($B1843,Insumos!$C:$G,2,FALSE)),"",VLOOKUP($B1843,Insumos!$C:$G,2,FALSE))</f>
        <v>10</v>
      </c>
      <c r="E1843" s="57">
        <f>+IF(ISERROR(VLOOKUP($B1843,Insumos!$C:$G,5,FALSE)),"",VLOOKUP($B1843,Insumos!$C:$G,5,FALSE))</f>
        <v>1</v>
      </c>
      <c r="F1843" s="55" t="str">
        <f>+IF(ISERROR(VLOOKUP($B1843,Insumos!$C:$G,4,FALSE)),"",VLOOKUP($B1843,Insumos!$C:$G,4,FALSE))</f>
        <v>UNIDAD</v>
      </c>
      <c r="G1843" s="141">
        <v>2.0</v>
      </c>
      <c r="H1843" s="56">
        <f t="shared" si="71"/>
        <v>20</v>
      </c>
    </row>
    <row r="1844">
      <c r="A1844" s="53">
        <v>15.0</v>
      </c>
      <c r="B1844" s="55" t="s">
        <v>304</v>
      </c>
      <c r="C1844" s="55" t="str">
        <f>+IF(ISERROR(VLOOKUP($B1844,Insumos!$C:$G,3,FALSE)),"",VLOOKUP($B1844,Insumos!$C:$G,3,FALSE))</f>
        <v>UNIDAD</v>
      </c>
      <c r="D1844" s="56">
        <f>+IF(ISERROR(VLOOKUP($B1844,Insumos!$C:$G,2,FALSE)),"",VLOOKUP($B1844,Insumos!$C:$G,2,FALSE))</f>
        <v>9</v>
      </c>
      <c r="E1844" s="57">
        <f>+IF(ISERROR(VLOOKUP($B1844,Insumos!$C:$G,5,FALSE)),"",VLOOKUP($B1844,Insumos!$C:$G,5,FALSE))</f>
        <v>1</v>
      </c>
      <c r="F1844" s="55" t="str">
        <f>+IF(ISERROR(VLOOKUP($B1844,Insumos!$C:$G,4,FALSE)),"",VLOOKUP($B1844,Insumos!$C:$G,4,FALSE))</f>
        <v>UNIDAD</v>
      </c>
      <c r="G1844" s="141">
        <v>2.0</v>
      </c>
      <c r="H1844" s="56">
        <f t="shared" si="71"/>
        <v>18</v>
      </c>
    </row>
    <row r="1845">
      <c r="A1845" s="53">
        <v>16.0</v>
      </c>
      <c r="B1845" s="55" t="s">
        <v>311</v>
      </c>
      <c r="C1845" s="55" t="str">
        <f>+IF(ISERROR(VLOOKUP($B1845,Insumos!$C:$G,3,FALSE)),"",VLOOKUP($B1845,Insumos!$C:$G,3,FALSE))</f>
        <v>UNIDAD</v>
      </c>
      <c r="D1845" s="56">
        <f>+IF(ISERROR(VLOOKUP($B1845,Insumos!$C:$G,2,FALSE)),"",VLOOKUP($B1845,Insumos!$C:$G,2,FALSE))</f>
        <v>75.25</v>
      </c>
      <c r="E1845" s="57">
        <f>+IF(ISERROR(VLOOKUP($B1845,Insumos!$C:$G,5,FALSE)),"",VLOOKUP($B1845,Insumos!$C:$G,5,FALSE))</f>
        <v>1</v>
      </c>
      <c r="F1845" s="55" t="str">
        <f>+IF(ISERROR(VLOOKUP($B1845,Insumos!$C:$G,4,FALSE)),"",VLOOKUP($B1845,Insumos!$C:$G,4,FALSE))</f>
        <v>UNIDAD</v>
      </c>
      <c r="G1845" s="141">
        <v>1.0</v>
      </c>
      <c r="H1845" s="56">
        <f t="shared" si="71"/>
        <v>75.25</v>
      </c>
    </row>
    <row r="1846">
      <c r="A1846" s="53">
        <v>17.0</v>
      </c>
      <c r="B1846" s="55" t="s">
        <v>312</v>
      </c>
      <c r="C1846" s="55" t="str">
        <f>+IF(ISERROR(VLOOKUP($B1846,Insumos!$C:$G,3,FALSE)),"",VLOOKUP($B1846,Insumos!$C:$G,3,FALSE))</f>
        <v>UNIDAD</v>
      </c>
      <c r="D1846" s="56">
        <f>+IF(ISERROR(VLOOKUP($B1846,Insumos!$C:$G,2,FALSE)),"",VLOOKUP($B1846,Insumos!$C:$G,2,FALSE))</f>
        <v>90.25</v>
      </c>
      <c r="E1846" s="57">
        <f>+IF(ISERROR(VLOOKUP($B1846,Insumos!$C:$G,5,FALSE)),"",VLOOKUP($B1846,Insumos!$C:$G,5,FALSE))</f>
        <v>1</v>
      </c>
      <c r="F1846" s="55" t="str">
        <f>+IF(ISERROR(VLOOKUP($B1846,Insumos!$C:$G,4,FALSE)),"",VLOOKUP($B1846,Insumos!$C:$G,4,FALSE))</f>
        <v>UNIDAD</v>
      </c>
      <c r="G1846" s="141">
        <v>1.0</v>
      </c>
      <c r="H1846" s="56">
        <f t="shared" si="71"/>
        <v>90.25</v>
      </c>
    </row>
    <row r="1847">
      <c r="A1847" s="53">
        <v>18.0</v>
      </c>
      <c r="B1847" s="55" t="s">
        <v>315</v>
      </c>
      <c r="C1847" s="55" t="str">
        <f>+IF(ISERROR(VLOOKUP($B1847,Insumos!$C:$G,3,FALSE)),"",VLOOKUP($B1847,Insumos!$C:$G,3,FALSE))</f>
        <v>UNIDAD</v>
      </c>
      <c r="D1847" s="56">
        <f>+IF(ISERROR(VLOOKUP($B1847,Insumos!$C:$G,2,FALSE)),"",VLOOKUP($B1847,Insumos!$C:$G,2,FALSE))</f>
        <v>170</v>
      </c>
      <c r="E1847" s="57">
        <f>+IF(ISERROR(VLOOKUP($B1847,Insumos!$C:$G,5,FALSE)),"",VLOOKUP($B1847,Insumos!$C:$G,5,FALSE))</f>
        <v>1</v>
      </c>
      <c r="F1847" s="55" t="str">
        <f>+IF(ISERROR(VLOOKUP($B1847,Insumos!$C:$G,4,FALSE)),"",VLOOKUP($B1847,Insumos!$C:$G,4,FALSE))</f>
        <v>UNIDAD</v>
      </c>
      <c r="G1847" s="141">
        <v>1.0</v>
      </c>
      <c r="H1847" s="56">
        <f t="shared" si="71"/>
        <v>170</v>
      </c>
    </row>
    <row r="1848">
      <c r="A1848" s="42"/>
      <c r="B1848" s="140"/>
      <c r="C1848" s="41"/>
      <c r="D1848" s="44"/>
      <c r="E1848" s="45"/>
      <c r="F1848" s="41"/>
      <c r="G1848" s="67" t="s">
        <v>566</v>
      </c>
      <c r="H1848" s="68">
        <f>+SUM(H1830:H1847)</f>
        <v>2881.95</v>
      </c>
    </row>
    <row r="1849">
      <c r="A1849" s="42"/>
      <c r="B1849" s="140"/>
      <c r="C1849" s="41"/>
      <c r="D1849" s="44"/>
      <c r="E1849" s="45"/>
      <c r="F1849" s="41"/>
      <c r="G1849" s="67" t="s">
        <v>569</v>
      </c>
      <c r="H1849" s="142">
        <f>+H1848/10</f>
        <v>288.195</v>
      </c>
    </row>
    <row r="1850">
      <c r="A1850" s="42"/>
      <c r="B1850" s="140"/>
      <c r="C1850" s="41"/>
      <c r="D1850" s="44"/>
      <c r="E1850" s="45"/>
      <c r="F1850" s="41"/>
      <c r="G1850" s="67" t="s">
        <v>570</v>
      </c>
      <c r="H1850" s="143">
        <f>(H1848+H1849)*1.19</f>
        <v>3772.47255</v>
      </c>
    </row>
    <row r="1851">
      <c r="A1851" s="42"/>
      <c r="B1851" s="140"/>
      <c r="C1851" s="41"/>
      <c r="D1851" s="44"/>
      <c r="E1851" s="45"/>
      <c r="F1851" s="41"/>
      <c r="G1851" s="67" t="s">
        <v>571</v>
      </c>
      <c r="H1851" s="144">
        <f>+H1850/H1852</f>
        <v>0.3432641083</v>
      </c>
    </row>
    <row r="1852">
      <c r="A1852" s="42"/>
      <c r="B1852" s="140"/>
      <c r="C1852" s="41"/>
      <c r="D1852" s="44"/>
      <c r="E1852" s="45"/>
      <c r="F1852" s="41"/>
      <c r="G1852" s="67" t="s">
        <v>572</v>
      </c>
      <c r="H1852" s="154">
        <v>10990.0</v>
      </c>
      <c r="I1852" s="232">
        <v>9990.0</v>
      </c>
    </row>
    <row r="1855">
      <c r="A1855" s="138" t="s">
        <v>562</v>
      </c>
      <c r="B1855" s="139" t="s">
        <v>765</v>
      </c>
      <c r="C1855" s="34"/>
      <c r="D1855" s="35"/>
      <c r="E1855" s="36"/>
      <c r="F1855" s="37"/>
      <c r="G1855" s="38"/>
      <c r="H1855" s="35"/>
    </row>
    <row r="1856">
      <c r="A1856" s="42"/>
      <c r="B1856" s="140"/>
      <c r="C1856" s="42"/>
      <c r="D1856" s="44"/>
      <c r="E1856" s="45"/>
      <c r="F1856" s="42"/>
      <c r="G1856" s="46"/>
      <c r="H1856" s="44"/>
    </row>
    <row r="1857">
      <c r="A1857" s="48" t="s">
        <v>476</v>
      </c>
      <c r="B1857" s="48" t="s">
        <v>477</v>
      </c>
      <c r="C1857" s="48" t="s">
        <v>478</v>
      </c>
      <c r="D1857" s="49" t="s">
        <v>564</v>
      </c>
      <c r="E1857" s="50" t="s">
        <v>10</v>
      </c>
      <c r="F1857" s="48" t="s">
        <v>480</v>
      </c>
      <c r="G1857" s="51" t="s">
        <v>481</v>
      </c>
      <c r="H1857" s="49" t="s">
        <v>565</v>
      </c>
    </row>
    <row r="1858">
      <c r="A1858" s="53">
        <v>1.0</v>
      </c>
      <c r="B1858" s="55" t="s">
        <v>158</v>
      </c>
      <c r="C1858" s="55" t="str">
        <f>+IF(ISERROR(VLOOKUP($B1858,Insumos!$C:$G,3,FALSE)),"",VLOOKUP($B1858,Insumos!$C:$G,3,FALSE))</f>
        <v>MILILITROS</v>
      </c>
      <c r="D1858" s="56">
        <f>+IF(ISERROR(VLOOKUP($B1858,Insumos!$C:$G,2,FALSE)),"",VLOOKUP($B1858,Insumos!$C:$G,2,FALSE))</f>
        <v>2874.44</v>
      </c>
      <c r="E1858" s="57">
        <f>+IF(ISERROR(VLOOKUP($B1858,Insumos!$C:$G,5,FALSE)),"",VLOOKUP($B1858,Insumos!$C:$G,5,FALSE))</f>
        <v>710</v>
      </c>
      <c r="F1858" s="55" t="str">
        <f>+IF(ISERROR(VLOOKUP($B1858,Insumos!$C:$G,4,FALSE)),"",VLOOKUP($B1858,Insumos!$C:$G,4,FALSE))</f>
        <v>MILILITROS</v>
      </c>
      <c r="G1858" s="141">
        <v>100.0</v>
      </c>
      <c r="H1858" s="56">
        <f t="shared" ref="H1858:H1867" si="72">IF(ISERROR(ROUND(+D1858/E1858*G1858,2)),0,ROUND(+D1858/E1858*G1858,2))</f>
        <v>404.85</v>
      </c>
    </row>
    <row r="1859">
      <c r="A1859" s="53">
        <v>2.0</v>
      </c>
      <c r="B1859" s="55" t="s">
        <v>309</v>
      </c>
      <c r="C1859" s="55" t="str">
        <f>+IF(ISERROR(VLOOKUP($B1859,Insumos!$C:$G,3,FALSE)),"",VLOOKUP($B1859,Insumos!$C:$G,3,FALSE))</f>
        <v>UNIDAD</v>
      </c>
      <c r="D1859" s="56">
        <f>+IF(ISERROR(VLOOKUP($B1859,Insumos!$C:$G,2,FALSE)),"",VLOOKUP($B1859,Insumos!$C:$G,2,FALSE))</f>
        <v>23.53</v>
      </c>
      <c r="E1859" s="57">
        <f>+IF(ISERROR(VLOOKUP($B1859,Insumos!$C:$G,5,FALSE)),"",VLOOKUP($B1859,Insumos!$C:$G,5,FALSE))</f>
        <v>1</v>
      </c>
      <c r="F1859" s="55" t="str">
        <f>+IF(ISERROR(VLOOKUP($B1859,Insumos!$C:$G,4,FALSE)),"",VLOOKUP($B1859,Insumos!$C:$G,4,FALSE))</f>
        <v>UNIDAD</v>
      </c>
      <c r="G1859" s="141">
        <v>1.0</v>
      </c>
      <c r="H1859" s="56">
        <f t="shared" si="72"/>
        <v>23.53</v>
      </c>
    </row>
    <row r="1860">
      <c r="A1860" s="53">
        <v>3.0</v>
      </c>
      <c r="B1860" s="55" t="s">
        <v>310</v>
      </c>
      <c r="C1860" s="55" t="str">
        <f>+IF(ISERROR(VLOOKUP($B1860,Insumos!$C:$G,3,FALSE)),"",VLOOKUP($B1860,Insumos!$C:$G,3,FALSE))</f>
        <v>UNIDAD</v>
      </c>
      <c r="D1860" s="56">
        <f>+IF(ISERROR(VLOOKUP($B1860,Insumos!$C:$G,2,FALSE)),"",VLOOKUP($B1860,Insumos!$C:$G,2,FALSE))</f>
        <v>15.13</v>
      </c>
      <c r="E1860" s="57">
        <f>+IF(ISERROR(VLOOKUP($B1860,Insumos!$C:$G,5,FALSE)),"",VLOOKUP($B1860,Insumos!$C:$G,5,FALSE))</f>
        <v>1</v>
      </c>
      <c r="F1860" s="55" t="str">
        <f>+IF(ISERROR(VLOOKUP($B1860,Insumos!$C:$G,4,FALSE)),"",VLOOKUP($B1860,Insumos!$C:$G,4,FALSE))</f>
        <v>UNIDAD</v>
      </c>
      <c r="G1860" s="141">
        <v>1.0</v>
      </c>
      <c r="H1860" s="56">
        <f t="shared" si="72"/>
        <v>15.13</v>
      </c>
    </row>
    <row r="1861">
      <c r="A1861" s="53">
        <v>4.0</v>
      </c>
      <c r="B1861" s="55" t="s">
        <v>305</v>
      </c>
      <c r="C1861" s="55" t="str">
        <f>+IF(ISERROR(VLOOKUP($B1861,Insumos!$C:$G,3,FALSE)),"",VLOOKUP($B1861,Insumos!$C:$G,3,FALSE))</f>
        <v>UNIDAD</v>
      </c>
      <c r="D1861" s="56">
        <f>+IF(ISERROR(VLOOKUP($B1861,Insumos!$C:$G,2,FALSE)),"",VLOOKUP($B1861,Insumos!$C:$G,2,FALSE))</f>
        <v>52</v>
      </c>
      <c r="E1861" s="57">
        <f>+IF(ISERROR(VLOOKUP($B1861,Insumos!$C:$G,5,FALSE)),"",VLOOKUP($B1861,Insumos!$C:$G,5,FALSE))</f>
        <v>1</v>
      </c>
      <c r="F1861" s="55" t="str">
        <f>+IF(ISERROR(VLOOKUP($B1861,Insumos!$C:$G,4,FALSE)),"",VLOOKUP($B1861,Insumos!$C:$G,4,FALSE))</f>
        <v>UNIDAD</v>
      </c>
      <c r="G1861" s="141">
        <v>1.0</v>
      </c>
      <c r="H1861" s="56">
        <f t="shared" si="72"/>
        <v>52</v>
      </c>
    </row>
    <row r="1862">
      <c r="A1862" s="53">
        <v>5.0</v>
      </c>
      <c r="B1862" s="153"/>
      <c r="C1862" s="55" t="str">
        <f>+IF(ISERROR(VLOOKUP($B1862,Insumos!$C:$G,3,FALSE)),"",VLOOKUP($B1862,Insumos!$C:$G,3,FALSE))</f>
        <v/>
      </c>
      <c r="D1862" s="56" t="str">
        <f>+IF(ISERROR(VLOOKUP($B1862,Insumos!$C:$G,2,FALSE)),"",VLOOKUP($B1862,Insumos!$C:$G,2,FALSE))</f>
        <v/>
      </c>
      <c r="E1862" s="57" t="str">
        <f>+IF(ISERROR(VLOOKUP($B1862,Insumos!$C:$G,5,FALSE)),"",VLOOKUP($B1862,Insumos!$C:$G,5,FALSE))</f>
        <v/>
      </c>
      <c r="F1862" s="55" t="str">
        <f>+IF(ISERROR(VLOOKUP($B1862,Insumos!$C:$G,4,FALSE)),"",VLOOKUP($B1862,Insumos!$C:$G,4,FALSE))</f>
        <v/>
      </c>
      <c r="G1862" s="141"/>
      <c r="H1862" s="56">
        <f t="shared" si="72"/>
        <v>0</v>
      </c>
    </row>
    <row r="1863">
      <c r="A1863" s="53">
        <v>6.0</v>
      </c>
      <c r="B1863" s="153"/>
      <c r="C1863" s="55" t="str">
        <f>+IF(ISERROR(VLOOKUP($B1863,Insumos!$C:$G,3,FALSE)),"",VLOOKUP($B1863,Insumos!$C:$G,3,FALSE))</f>
        <v/>
      </c>
      <c r="D1863" s="56" t="str">
        <f>+IF(ISERROR(VLOOKUP($B1863,Insumos!$C:$G,2,FALSE)),"",VLOOKUP($B1863,Insumos!$C:$G,2,FALSE))</f>
        <v/>
      </c>
      <c r="E1863" s="57" t="str">
        <f>+IF(ISERROR(VLOOKUP($B1863,Insumos!$C:$G,5,FALSE)),"",VLOOKUP($B1863,Insumos!$C:$G,5,FALSE))</f>
        <v/>
      </c>
      <c r="F1863" s="55" t="str">
        <f>+IF(ISERROR(VLOOKUP($B1863,Insumos!$C:$G,4,FALSE)),"",VLOOKUP($B1863,Insumos!$C:$G,4,FALSE))</f>
        <v/>
      </c>
      <c r="G1863" s="141"/>
      <c r="H1863" s="56">
        <f t="shared" si="72"/>
        <v>0</v>
      </c>
    </row>
    <row r="1864">
      <c r="A1864" s="53">
        <v>7.0</v>
      </c>
      <c r="B1864" s="153"/>
      <c r="C1864" s="55" t="str">
        <f>+IF(ISERROR(VLOOKUP($B1864,Insumos!$C:$G,3,FALSE)),"",VLOOKUP($B1864,Insumos!$C:$G,3,FALSE))</f>
        <v/>
      </c>
      <c r="D1864" s="56" t="str">
        <f>+IF(ISERROR(VLOOKUP($B1864,Insumos!$C:$G,2,FALSE)),"",VLOOKUP($B1864,Insumos!$C:$G,2,FALSE))</f>
        <v/>
      </c>
      <c r="E1864" s="57" t="str">
        <f>+IF(ISERROR(VLOOKUP($B1864,Insumos!$C:$G,5,FALSE)),"",VLOOKUP($B1864,Insumos!$C:$G,5,FALSE))</f>
        <v/>
      </c>
      <c r="F1864" s="55" t="str">
        <f>+IF(ISERROR(VLOOKUP($B1864,Insumos!$C:$G,4,FALSE)),"",VLOOKUP($B1864,Insumos!$C:$G,4,FALSE))</f>
        <v/>
      </c>
      <c r="G1864" s="141"/>
      <c r="H1864" s="56">
        <f t="shared" si="72"/>
        <v>0</v>
      </c>
    </row>
    <row r="1865">
      <c r="A1865" s="53">
        <v>8.0</v>
      </c>
      <c r="B1865" s="153"/>
      <c r="C1865" s="55" t="str">
        <f>+IF(ISERROR(VLOOKUP($B1865,Insumos!$C:$G,3,FALSE)),"",VLOOKUP($B1865,Insumos!$C:$G,3,FALSE))</f>
        <v/>
      </c>
      <c r="D1865" s="56" t="str">
        <f>+IF(ISERROR(VLOOKUP($B1865,Insumos!$C:$G,2,FALSE)),"",VLOOKUP($B1865,Insumos!$C:$G,2,FALSE))</f>
        <v/>
      </c>
      <c r="E1865" s="57" t="str">
        <f>+IF(ISERROR(VLOOKUP($B1865,Insumos!$C:$G,5,FALSE)),"",VLOOKUP($B1865,Insumos!$C:$G,5,FALSE))</f>
        <v/>
      </c>
      <c r="F1865" s="55" t="str">
        <f>+IF(ISERROR(VLOOKUP($B1865,Insumos!$C:$G,4,FALSE)),"",VLOOKUP($B1865,Insumos!$C:$G,4,FALSE))</f>
        <v/>
      </c>
      <c r="G1865" s="141"/>
      <c r="H1865" s="56">
        <f t="shared" si="72"/>
        <v>0</v>
      </c>
    </row>
    <row r="1866">
      <c r="A1866" s="53">
        <v>11.0</v>
      </c>
      <c r="B1866" s="153"/>
      <c r="C1866" s="55" t="str">
        <f>+IF(ISERROR(VLOOKUP($B1866,Insumos!$C:$G,3,FALSE)),"",VLOOKUP($B1866,Insumos!$C:$G,3,FALSE))</f>
        <v/>
      </c>
      <c r="D1866" s="56" t="str">
        <f>+IF(ISERROR(VLOOKUP($B1866,Insumos!$C:$G,2,FALSE)),"",VLOOKUP($B1866,Insumos!$C:$G,2,FALSE))</f>
        <v/>
      </c>
      <c r="E1866" s="57" t="str">
        <f>+IF(ISERROR(VLOOKUP($B1866,Insumos!$C:$G,5,FALSE)),"",VLOOKUP($B1866,Insumos!$C:$G,5,FALSE))</f>
        <v/>
      </c>
      <c r="F1866" s="55" t="str">
        <f>+IF(ISERROR(VLOOKUP($B1866,Insumos!$C:$G,4,FALSE)),"",VLOOKUP($B1866,Insumos!$C:$G,4,FALSE))</f>
        <v/>
      </c>
      <c r="G1866" s="141"/>
      <c r="H1866" s="56">
        <f t="shared" si="72"/>
        <v>0</v>
      </c>
    </row>
    <row r="1867">
      <c r="A1867" s="53">
        <v>12.0</v>
      </c>
      <c r="B1867" s="153"/>
      <c r="C1867" s="55" t="str">
        <f>+IF(ISERROR(VLOOKUP($B1867,Insumos!$C:$G,3,FALSE)),"",VLOOKUP($B1867,Insumos!$C:$G,3,FALSE))</f>
        <v/>
      </c>
      <c r="D1867" s="56" t="str">
        <f>+IF(ISERROR(VLOOKUP($B1867,Insumos!$C:$G,2,FALSE)),"",VLOOKUP($B1867,Insumos!$C:$G,2,FALSE))</f>
        <v/>
      </c>
      <c r="E1867" s="57" t="str">
        <f>+IF(ISERROR(VLOOKUP($B1867,Insumos!$C:$G,5,FALSE)),"",VLOOKUP($B1867,Insumos!$C:$G,5,FALSE))</f>
        <v/>
      </c>
      <c r="F1867" s="55" t="str">
        <f>+IF(ISERROR(VLOOKUP($B1867,Insumos!$C:$G,4,FALSE)),"",VLOOKUP($B1867,Insumos!$C:$G,4,FALSE))</f>
        <v/>
      </c>
      <c r="G1867" s="141"/>
      <c r="H1867" s="56">
        <f t="shared" si="72"/>
        <v>0</v>
      </c>
    </row>
    <row r="1868">
      <c r="A1868" s="42"/>
      <c r="B1868" s="140"/>
      <c r="C1868" s="41"/>
      <c r="D1868" s="44"/>
      <c r="E1868" s="45"/>
      <c r="F1868" s="41"/>
      <c r="G1868" s="67" t="s">
        <v>566</v>
      </c>
      <c r="H1868" s="68">
        <f>+SUM(H1858:H1867)</f>
        <v>495.51</v>
      </c>
    </row>
    <row r="1869">
      <c r="A1869" s="42"/>
      <c r="B1869" s="140"/>
      <c r="C1869" s="41"/>
      <c r="D1869" s="44"/>
      <c r="E1869" s="45"/>
      <c r="F1869" s="41"/>
      <c r="G1869" s="67" t="s">
        <v>569</v>
      </c>
      <c r="H1869" s="142">
        <f>+H1868/10</f>
        <v>49.551</v>
      </c>
    </row>
    <row r="1870">
      <c r="A1870" s="42"/>
      <c r="B1870" s="140"/>
      <c r="C1870" s="41"/>
      <c r="D1870" s="44"/>
      <c r="E1870" s="45"/>
      <c r="F1870" s="41"/>
      <c r="G1870" s="67" t="s">
        <v>570</v>
      </c>
      <c r="H1870" s="143">
        <f>(H1868+H1869)*1.19</f>
        <v>648.62259</v>
      </c>
    </row>
    <row r="1871">
      <c r="A1871" s="42"/>
      <c r="B1871" s="140"/>
      <c r="C1871" s="41"/>
      <c r="D1871" s="44"/>
      <c r="E1871" s="45"/>
      <c r="F1871" s="41"/>
      <c r="G1871" s="67" t="s">
        <v>571</v>
      </c>
      <c r="H1871" s="144">
        <f>+H1870/H1872</f>
        <v>0.2169306321</v>
      </c>
    </row>
    <row r="1872">
      <c r="A1872" s="42"/>
      <c r="B1872" s="140"/>
      <c r="C1872" s="41"/>
      <c r="D1872" s="44"/>
      <c r="E1872" s="45"/>
      <c r="F1872" s="41"/>
      <c r="G1872" s="67" t="s">
        <v>572</v>
      </c>
      <c r="H1872" s="145">
        <v>2990.0</v>
      </c>
    </row>
    <row r="1873">
      <c r="A1873" s="42"/>
      <c r="B1873" s="140"/>
      <c r="C1873" s="41"/>
      <c r="D1873" s="44"/>
      <c r="E1873" s="45"/>
      <c r="F1873" s="41"/>
      <c r="G1873" s="67"/>
      <c r="H1873" s="205"/>
    </row>
    <row r="1874">
      <c r="A1874" s="138" t="s">
        <v>562</v>
      </c>
      <c r="B1874" s="139" t="s">
        <v>766</v>
      </c>
      <c r="C1874" s="34"/>
      <c r="D1874" s="35"/>
      <c r="E1874" s="36"/>
      <c r="F1874" s="37"/>
      <c r="G1874" s="38"/>
      <c r="H1874" s="35"/>
    </row>
    <row r="1875">
      <c r="A1875" s="42"/>
      <c r="B1875" s="140"/>
      <c r="C1875" s="42"/>
      <c r="D1875" s="44"/>
      <c r="E1875" s="45"/>
      <c r="F1875" s="42"/>
      <c r="G1875" s="46"/>
      <c r="H1875" s="44"/>
    </row>
    <row r="1876">
      <c r="A1876" s="48" t="s">
        <v>476</v>
      </c>
      <c r="B1876" s="48" t="s">
        <v>477</v>
      </c>
      <c r="C1876" s="48" t="s">
        <v>478</v>
      </c>
      <c r="D1876" s="49" t="s">
        <v>564</v>
      </c>
      <c r="E1876" s="50" t="s">
        <v>10</v>
      </c>
      <c r="F1876" s="48" t="s">
        <v>480</v>
      </c>
      <c r="G1876" s="51" t="s">
        <v>481</v>
      </c>
      <c r="H1876" s="49" t="s">
        <v>565</v>
      </c>
    </row>
    <row r="1877">
      <c r="A1877" s="53">
        <v>1.0</v>
      </c>
      <c r="B1877" s="55" t="s">
        <v>145</v>
      </c>
      <c r="C1877" s="55" t="str">
        <f>+IF(ISERROR(VLOOKUP($B1877,Insumos!$C:$G,3,FALSE)),"",VLOOKUP($B1877,Insumos!$C:$G,3,FALSE))</f>
        <v>MILILITROS</v>
      </c>
      <c r="D1877" s="56">
        <f>+IF(ISERROR(VLOOKUP($B1877,Insumos!$C:$G,2,FALSE)),"",VLOOKUP($B1877,Insumos!$C:$G,2,FALSE))</f>
        <v>3327.52</v>
      </c>
      <c r="E1877" s="57">
        <f>+IF(ISERROR(VLOOKUP($B1877,Insumos!$C:$G,5,FALSE)),"",VLOOKUP($B1877,Insumos!$C:$G,5,FALSE))</f>
        <v>798</v>
      </c>
      <c r="F1877" s="55" t="str">
        <f>+IF(ISERROR(VLOOKUP($B1877,Insumos!$C:$G,4,FALSE)),"",VLOOKUP($B1877,Insumos!$C:$G,4,FALSE))</f>
        <v>MILILITROS</v>
      </c>
      <c r="G1877" s="141">
        <v>100.0</v>
      </c>
      <c r="H1877" s="56">
        <f t="shared" ref="H1877:H1886" si="73">IF(ISERROR(ROUND(+D1877/E1877*G1877,2)),0,ROUND(+D1877/E1877*G1877,2))</f>
        <v>416.98</v>
      </c>
    </row>
    <row r="1878">
      <c r="A1878" s="53">
        <v>2.0</v>
      </c>
      <c r="B1878" s="55" t="s">
        <v>309</v>
      </c>
      <c r="C1878" s="55" t="str">
        <f>+IF(ISERROR(VLOOKUP($B1878,Insumos!$C:$G,3,FALSE)),"",VLOOKUP($B1878,Insumos!$C:$G,3,FALSE))</f>
        <v>UNIDAD</v>
      </c>
      <c r="D1878" s="56">
        <f>+IF(ISERROR(VLOOKUP($B1878,Insumos!$C:$G,2,FALSE)),"",VLOOKUP($B1878,Insumos!$C:$G,2,FALSE))</f>
        <v>23.53</v>
      </c>
      <c r="E1878" s="57">
        <f>+IF(ISERROR(VLOOKUP($B1878,Insumos!$C:$G,5,FALSE)),"",VLOOKUP($B1878,Insumos!$C:$G,5,FALSE))</f>
        <v>1</v>
      </c>
      <c r="F1878" s="55" t="str">
        <f>+IF(ISERROR(VLOOKUP($B1878,Insumos!$C:$G,4,FALSE)),"",VLOOKUP($B1878,Insumos!$C:$G,4,FALSE))</f>
        <v>UNIDAD</v>
      </c>
      <c r="G1878" s="141">
        <v>1.0</v>
      </c>
      <c r="H1878" s="56">
        <f t="shared" si="73"/>
        <v>23.53</v>
      </c>
    </row>
    <row r="1879">
      <c r="A1879" s="53">
        <v>3.0</v>
      </c>
      <c r="B1879" s="55" t="s">
        <v>310</v>
      </c>
      <c r="C1879" s="55" t="str">
        <f>+IF(ISERROR(VLOOKUP($B1879,Insumos!$C:$G,3,FALSE)),"",VLOOKUP($B1879,Insumos!$C:$G,3,FALSE))</f>
        <v>UNIDAD</v>
      </c>
      <c r="D1879" s="56">
        <f>+IF(ISERROR(VLOOKUP($B1879,Insumos!$C:$G,2,FALSE)),"",VLOOKUP($B1879,Insumos!$C:$G,2,FALSE))</f>
        <v>15.13</v>
      </c>
      <c r="E1879" s="57">
        <f>+IF(ISERROR(VLOOKUP($B1879,Insumos!$C:$G,5,FALSE)),"",VLOOKUP($B1879,Insumos!$C:$G,5,FALSE))</f>
        <v>1</v>
      </c>
      <c r="F1879" s="55" t="str">
        <f>+IF(ISERROR(VLOOKUP($B1879,Insumos!$C:$G,4,FALSE)),"",VLOOKUP($B1879,Insumos!$C:$G,4,FALSE))</f>
        <v>UNIDAD</v>
      </c>
      <c r="G1879" s="141">
        <v>1.0</v>
      </c>
      <c r="H1879" s="56">
        <f t="shared" si="73"/>
        <v>15.13</v>
      </c>
    </row>
    <row r="1880">
      <c r="A1880" s="53">
        <v>4.0</v>
      </c>
      <c r="B1880" s="55" t="s">
        <v>305</v>
      </c>
      <c r="C1880" s="55" t="str">
        <f>+IF(ISERROR(VLOOKUP($B1880,Insumos!$C:$G,3,FALSE)),"",VLOOKUP($B1880,Insumos!$C:$G,3,FALSE))</f>
        <v>UNIDAD</v>
      </c>
      <c r="D1880" s="56">
        <f>+IF(ISERROR(VLOOKUP($B1880,Insumos!$C:$G,2,FALSE)),"",VLOOKUP($B1880,Insumos!$C:$G,2,FALSE))</f>
        <v>52</v>
      </c>
      <c r="E1880" s="57">
        <f>+IF(ISERROR(VLOOKUP($B1880,Insumos!$C:$G,5,FALSE)),"",VLOOKUP($B1880,Insumos!$C:$G,5,FALSE))</f>
        <v>1</v>
      </c>
      <c r="F1880" s="55" t="str">
        <f>+IF(ISERROR(VLOOKUP($B1880,Insumos!$C:$G,4,FALSE)),"",VLOOKUP($B1880,Insumos!$C:$G,4,FALSE))</f>
        <v>UNIDAD</v>
      </c>
      <c r="G1880" s="141">
        <v>1.0</v>
      </c>
      <c r="H1880" s="56">
        <f t="shared" si="73"/>
        <v>52</v>
      </c>
    </row>
    <row r="1881">
      <c r="A1881" s="53">
        <v>5.0</v>
      </c>
      <c r="B1881" s="153"/>
      <c r="C1881" s="55" t="str">
        <f>+IF(ISERROR(VLOOKUP($B1881,Insumos!$C:$G,3,FALSE)),"",VLOOKUP($B1881,Insumos!$C:$G,3,FALSE))</f>
        <v/>
      </c>
      <c r="D1881" s="56" t="str">
        <f>+IF(ISERROR(VLOOKUP($B1881,Insumos!$C:$G,2,FALSE)),"",VLOOKUP($B1881,Insumos!$C:$G,2,FALSE))</f>
        <v/>
      </c>
      <c r="E1881" s="57" t="str">
        <f>+IF(ISERROR(VLOOKUP($B1881,Insumos!$C:$G,5,FALSE)),"",VLOOKUP($B1881,Insumos!$C:$G,5,FALSE))</f>
        <v/>
      </c>
      <c r="F1881" s="55" t="str">
        <f>+IF(ISERROR(VLOOKUP($B1881,Insumos!$C:$G,4,FALSE)),"",VLOOKUP($B1881,Insumos!$C:$G,4,FALSE))</f>
        <v/>
      </c>
      <c r="G1881" s="141"/>
      <c r="H1881" s="56">
        <f t="shared" si="73"/>
        <v>0</v>
      </c>
    </row>
    <row r="1882">
      <c r="A1882" s="53">
        <v>6.0</v>
      </c>
      <c r="B1882" s="153"/>
      <c r="C1882" s="55" t="str">
        <f>+IF(ISERROR(VLOOKUP($B1882,Insumos!$C:$G,3,FALSE)),"",VLOOKUP($B1882,Insumos!$C:$G,3,FALSE))</f>
        <v/>
      </c>
      <c r="D1882" s="56" t="str">
        <f>+IF(ISERROR(VLOOKUP($B1882,Insumos!$C:$G,2,FALSE)),"",VLOOKUP($B1882,Insumos!$C:$G,2,FALSE))</f>
        <v/>
      </c>
      <c r="E1882" s="57" t="str">
        <f>+IF(ISERROR(VLOOKUP($B1882,Insumos!$C:$G,5,FALSE)),"",VLOOKUP($B1882,Insumos!$C:$G,5,FALSE))</f>
        <v/>
      </c>
      <c r="F1882" s="55" t="str">
        <f>+IF(ISERROR(VLOOKUP($B1882,Insumos!$C:$G,4,FALSE)),"",VLOOKUP($B1882,Insumos!$C:$G,4,FALSE))</f>
        <v/>
      </c>
      <c r="G1882" s="141"/>
      <c r="H1882" s="56">
        <f t="shared" si="73"/>
        <v>0</v>
      </c>
    </row>
    <row r="1883">
      <c r="A1883" s="53">
        <v>7.0</v>
      </c>
      <c r="B1883" s="153"/>
      <c r="C1883" s="55" t="str">
        <f>+IF(ISERROR(VLOOKUP($B1883,Insumos!$C:$G,3,FALSE)),"",VLOOKUP($B1883,Insumos!$C:$G,3,FALSE))</f>
        <v/>
      </c>
      <c r="D1883" s="56" t="str">
        <f>+IF(ISERROR(VLOOKUP($B1883,Insumos!$C:$G,2,FALSE)),"",VLOOKUP($B1883,Insumos!$C:$G,2,FALSE))</f>
        <v/>
      </c>
      <c r="E1883" s="57" t="str">
        <f>+IF(ISERROR(VLOOKUP($B1883,Insumos!$C:$G,5,FALSE)),"",VLOOKUP($B1883,Insumos!$C:$G,5,FALSE))</f>
        <v/>
      </c>
      <c r="F1883" s="55" t="str">
        <f>+IF(ISERROR(VLOOKUP($B1883,Insumos!$C:$G,4,FALSE)),"",VLOOKUP($B1883,Insumos!$C:$G,4,FALSE))</f>
        <v/>
      </c>
      <c r="G1883" s="141"/>
      <c r="H1883" s="56">
        <f t="shared" si="73"/>
        <v>0</v>
      </c>
    </row>
    <row r="1884">
      <c r="A1884" s="53">
        <v>8.0</v>
      </c>
      <c r="B1884" s="153"/>
      <c r="C1884" s="55" t="str">
        <f>+IF(ISERROR(VLOOKUP($B1884,Insumos!$C:$G,3,FALSE)),"",VLOOKUP($B1884,Insumos!$C:$G,3,FALSE))</f>
        <v/>
      </c>
      <c r="D1884" s="56" t="str">
        <f>+IF(ISERROR(VLOOKUP($B1884,Insumos!$C:$G,2,FALSE)),"",VLOOKUP($B1884,Insumos!$C:$G,2,FALSE))</f>
        <v/>
      </c>
      <c r="E1884" s="57" t="str">
        <f>+IF(ISERROR(VLOOKUP($B1884,Insumos!$C:$G,5,FALSE)),"",VLOOKUP($B1884,Insumos!$C:$G,5,FALSE))</f>
        <v/>
      </c>
      <c r="F1884" s="55" t="str">
        <f>+IF(ISERROR(VLOOKUP($B1884,Insumos!$C:$G,4,FALSE)),"",VLOOKUP($B1884,Insumos!$C:$G,4,FALSE))</f>
        <v/>
      </c>
      <c r="G1884" s="141"/>
      <c r="H1884" s="56">
        <f t="shared" si="73"/>
        <v>0</v>
      </c>
    </row>
    <row r="1885">
      <c r="A1885" s="53">
        <v>11.0</v>
      </c>
      <c r="B1885" s="153"/>
      <c r="C1885" s="55" t="str">
        <f>+IF(ISERROR(VLOOKUP($B1885,Insumos!$C:$G,3,FALSE)),"",VLOOKUP($B1885,Insumos!$C:$G,3,FALSE))</f>
        <v/>
      </c>
      <c r="D1885" s="56" t="str">
        <f>+IF(ISERROR(VLOOKUP($B1885,Insumos!$C:$G,2,FALSE)),"",VLOOKUP($B1885,Insumos!$C:$G,2,FALSE))</f>
        <v/>
      </c>
      <c r="E1885" s="57" t="str">
        <f>+IF(ISERROR(VLOOKUP($B1885,Insumos!$C:$G,5,FALSE)),"",VLOOKUP($B1885,Insumos!$C:$G,5,FALSE))</f>
        <v/>
      </c>
      <c r="F1885" s="55" t="str">
        <f>+IF(ISERROR(VLOOKUP($B1885,Insumos!$C:$G,4,FALSE)),"",VLOOKUP($B1885,Insumos!$C:$G,4,FALSE))</f>
        <v/>
      </c>
      <c r="G1885" s="141"/>
      <c r="H1885" s="56">
        <f t="shared" si="73"/>
        <v>0</v>
      </c>
    </row>
    <row r="1886">
      <c r="A1886" s="53">
        <v>12.0</v>
      </c>
      <c r="B1886" s="153"/>
      <c r="C1886" s="55" t="str">
        <f>+IF(ISERROR(VLOOKUP($B1886,Insumos!$C:$G,3,FALSE)),"",VLOOKUP($B1886,Insumos!$C:$G,3,FALSE))</f>
        <v/>
      </c>
      <c r="D1886" s="56" t="str">
        <f>+IF(ISERROR(VLOOKUP($B1886,Insumos!$C:$G,2,FALSE)),"",VLOOKUP($B1886,Insumos!$C:$G,2,FALSE))</f>
        <v/>
      </c>
      <c r="E1886" s="57" t="str">
        <f>+IF(ISERROR(VLOOKUP($B1886,Insumos!$C:$G,5,FALSE)),"",VLOOKUP($B1886,Insumos!$C:$G,5,FALSE))</f>
        <v/>
      </c>
      <c r="F1886" s="55" t="str">
        <f>+IF(ISERROR(VLOOKUP($B1886,Insumos!$C:$G,4,FALSE)),"",VLOOKUP($B1886,Insumos!$C:$G,4,FALSE))</f>
        <v/>
      </c>
      <c r="G1886" s="141"/>
      <c r="H1886" s="56">
        <f t="shared" si="73"/>
        <v>0</v>
      </c>
    </row>
    <row r="1887">
      <c r="A1887" s="42"/>
      <c r="B1887" s="140"/>
      <c r="C1887" s="41"/>
      <c r="D1887" s="44"/>
      <c r="E1887" s="45"/>
      <c r="F1887" s="41"/>
      <c r="G1887" s="67" t="s">
        <v>566</v>
      </c>
      <c r="H1887" s="68">
        <f>+SUM(H1877:H1886)</f>
        <v>507.64</v>
      </c>
    </row>
    <row r="1888">
      <c r="A1888" s="42"/>
      <c r="B1888" s="140"/>
      <c r="C1888" s="41"/>
      <c r="D1888" s="44"/>
      <c r="E1888" s="45"/>
      <c r="F1888" s="41"/>
      <c r="G1888" s="67" t="s">
        <v>569</v>
      </c>
      <c r="H1888" s="142">
        <f>+H1887/10</f>
        <v>50.764</v>
      </c>
    </row>
    <row r="1889">
      <c r="A1889" s="42"/>
      <c r="B1889" s="140"/>
      <c r="C1889" s="41"/>
      <c r="D1889" s="44"/>
      <c r="E1889" s="45"/>
      <c r="F1889" s="41"/>
      <c r="G1889" s="67" t="s">
        <v>570</v>
      </c>
      <c r="H1889" s="143">
        <f>(H1887+H1888)*1.19</f>
        <v>664.50076</v>
      </c>
    </row>
    <row r="1890">
      <c r="A1890" s="42"/>
      <c r="B1890" s="140"/>
      <c r="C1890" s="41"/>
      <c r="D1890" s="44"/>
      <c r="E1890" s="45"/>
      <c r="F1890" s="41"/>
      <c r="G1890" s="67" t="s">
        <v>571</v>
      </c>
      <c r="H1890" s="144">
        <f>+H1889/H1891</f>
        <v>0.1665415439</v>
      </c>
    </row>
    <row r="1891">
      <c r="A1891" s="42"/>
      <c r="B1891" s="140"/>
      <c r="C1891" s="41"/>
      <c r="D1891" s="44"/>
      <c r="E1891" s="45"/>
      <c r="F1891" s="41"/>
      <c r="G1891" s="67" t="s">
        <v>572</v>
      </c>
      <c r="H1891" s="145">
        <v>3990.0</v>
      </c>
    </row>
    <row r="1892">
      <c r="A1892" s="42"/>
      <c r="B1892" s="140"/>
      <c r="C1892" s="41"/>
      <c r="D1892" s="44"/>
      <c r="E1892" s="45"/>
      <c r="F1892" s="41"/>
      <c r="G1892" s="67"/>
      <c r="H1892" s="169"/>
    </row>
    <row r="1893">
      <c r="A1893" s="42"/>
      <c r="B1893" s="140"/>
      <c r="C1893" s="41"/>
      <c r="D1893" s="44"/>
      <c r="E1893" s="45"/>
      <c r="F1893" s="41"/>
      <c r="G1893" s="67"/>
      <c r="H1893" s="205"/>
    </row>
    <row r="1894">
      <c r="A1894" s="42"/>
      <c r="B1894" s="140"/>
      <c r="C1894" s="41"/>
      <c r="D1894" s="44"/>
      <c r="E1894" s="45"/>
      <c r="F1894" s="41"/>
      <c r="G1894" s="67"/>
      <c r="H1894" s="205"/>
    </row>
    <row r="1895">
      <c r="A1895" s="42"/>
      <c r="B1895" s="140"/>
      <c r="C1895" s="41"/>
      <c r="D1895" s="44"/>
      <c r="E1895" s="45"/>
      <c r="F1895" s="41"/>
      <c r="G1895" s="67"/>
      <c r="H1895" s="205"/>
    </row>
    <row r="1896">
      <c r="A1896" s="138" t="s">
        <v>562</v>
      </c>
      <c r="B1896" s="139" t="s">
        <v>767</v>
      </c>
      <c r="C1896" s="34"/>
      <c r="D1896" s="35"/>
      <c r="E1896" s="36"/>
      <c r="F1896" s="37"/>
      <c r="G1896" s="38"/>
      <c r="H1896" s="35"/>
    </row>
    <row r="1897">
      <c r="A1897" s="42"/>
      <c r="B1897" s="140"/>
      <c r="C1897" s="42"/>
      <c r="D1897" s="44"/>
      <c r="E1897" s="45"/>
      <c r="F1897" s="42"/>
      <c r="G1897" s="46"/>
      <c r="H1897" s="44"/>
    </row>
    <row r="1898">
      <c r="A1898" s="48" t="s">
        <v>476</v>
      </c>
      <c r="B1898" s="48" t="s">
        <v>477</v>
      </c>
      <c r="C1898" s="48" t="s">
        <v>478</v>
      </c>
      <c r="D1898" s="49" t="s">
        <v>564</v>
      </c>
      <c r="E1898" s="50" t="s">
        <v>10</v>
      </c>
      <c r="F1898" s="48" t="s">
        <v>480</v>
      </c>
      <c r="G1898" s="51" t="s">
        <v>481</v>
      </c>
      <c r="H1898" s="49" t="s">
        <v>565</v>
      </c>
    </row>
    <row r="1899">
      <c r="A1899" s="53">
        <v>1.0</v>
      </c>
      <c r="B1899" s="55" t="s">
        <v>152</v>
      </c>
      <c r="C1899" s="55" t="str">
        <f>+IF(ISERROR(VLOOKUP($B1899,Insumos!$C:$G,3,FALSE)),"",VLOOKUP($B1899,Insumos!$C:$G,3,FALSE))</f>
        <v>MILILITROS</v>
      </c>
      <c r="D1899" s="56">
        <f>+IF(ISERROR(VLOOKUP($B1899,Insumos!$C:$G,2,FALSE)),"",VLOOKUP($B1899,Insumos!$C:$G,2,FALSE))</f>
        <v>2738.63</v>
      </c>
      <c r="E1899" s="57">
        <f>+IF(ISERROR(VLOOKUP($B1899,Insumos!$C:$G,5,FALSE)),"",VLOOKUP($B1899,Insumos!$C:$G,5,FALSE))</f>
        <v>628</v>
      </c>
      <c r="F1899" s="55" t="str">
        <f>+IF(ISERROR(VLOOKUP($B1899,Insumos!$C:$G,4,FALSE)),"",VLOOKUP($B1899,Insumos!$C:$G,4,FALSE))</f>
        <v>MILILITROS</v>
      </c>
      <c r="G1899" s="141">
        <v>100.0</v>
      </c>
      <c r="H1899" s="56">
        <f t="shared" ref="H1899:H1908" si="74">IF(ISERROR(ROUND(+D1899/E1899*G1899,2)),0,ROUND(+D1899/E1899*G1899,2))</f>
        <v>436.09</v>
      </c>
    </row>
    <row r="1900">
      <c r="A1900" s="53">
        <v>2.0</v>
      </c>
      <c r="B1900" s="55" t="s">
        <v>309</v>
      </c>
      <c r="C1900" s="55" t="str">
        <f>+IF(ISERROR(VLOOKUP($B1900,Insumos!$C:$G,3,FALSE)),"",VLOOKUP($B1900,Insumos!$C:$G,3,FALSE))</f>
        <v>UNIDAD</v>
      </c>
      <c r="D1900" s="56">
        <f>+IF(ISERROR(VLOOKUP($B1900,Insumos!$C:$G,2,FALSE)),"",VLOOKUP($B1900,Insumos!$C:$G,2,FALSE))</f>
        <v>23.53</v>
      </c>
      <c r="E1900" s="57">
        <f>+IF(ISERROR(VLOOKUP($B1900,Insumos!$C:$G,5,FALSE)),"",VLOOKUP($B1900,Insumos!$C:$G,5,FALSE))</f>
        <v>1</v>
      </c>
      <c r="F1900" s="55" t="str">
        <f>+IF(ISERROR(VLOOKUP($B1900,Insumos!$C:$G,4,FALSE)),"",VLOOKUP($B1900,Insumos!$C:$G,4,FALSE))</f>
        <v>UNIDAD</v>
      </c>
      <c r="G1900" s="141">
        <v>1.0</v>
      </c>
      <c r="H1900" s="56">
        <f t="shared" si="74"/>
        <v>23.53</v>
      </c>
    </row>
    <row r="1901">
      <c r="A1901" s="53">
        <v>3.0</v>
      </c>
      <c r="B1901" s="55" t="s">
        <v>310</v>
      </c>
      <c r="C1901" s="55" t="str">
        <f>+IF(ISERROR(VLOOKUP($B1901,Insumos!$C:$G,3,FALSE)),"",VLOOKUP($B1901,Insumos!$C:$G,3,FALSE))</f>
        <v>UNIDAD</v>
      </c>
      <c r="D1901" s="56">
        <f>+IF(ISERROR(VLOOKUP($B1901,Insumos!$C:$G,2,FALSE)),"",VLOOKUP($B1901,Insumos!$C:$G,2,FALSE))</f>
        <v>15.13</v>
      </c>
      <c r="E1901" s="57">
        <f>+IF(ISERROR(VLOOKUP($B1901,Insumos!$C:$G,5,FALSE)),"",VLOOKUP($B1901,Insumos!$C:$G,5,FALSE))</f>
        <v>1</v>
      </c>
      <c r="F1901" s="55" t="str">
        <f>+IF(ISERROR(VLOOKUP($B1901,Insumos!$C:$G,4,FALSE)),"",VLOOKUP($B1901,Insumos!$C:$G,4,FALSE))</f>
        <v>UNIDAD</v>
      </c>
      <c r="G1901" s="141">
        <v>1.0</v>
      </c>
      <c r="H1901" s="56">
        <f t="shared" si="74"/>
        <v>15.13</v>
      </c>
    </row>
    <row r="1902">
      <c r="A1902" s="53">
        <v>4.0</v>
      </c>
      <c r="B1902" s="55" t="s">
        <v>305</v>
      </c>
      <c r="C1902" s="55" t="str">
        <f>+IF(ISERROR(VLOOKUP($B1902,Insumos!$C:$G,3,FALSE)),"",VLOOKUP($B1902,Insumos!$C:$G,3,FALSE))</f>
        <v>UNIDAD</v>
      </c>
      <c r="D1902" s="56">
        <f>+IF(ISERROR(VLOOKUP($B1902,Insumos!$C:$G,2,FALSE)),"",VLOOKUP($B1902,Insumos!$C:$G,2,FALSE))</f>
        <v>52</v>
      </c>
      <c r="E1902" s="57">
        <f>+IF(ISERROR(VLOOKUP($B1902,Insumos!$C:$G,5,FALSE)),"",VLOOKUP($B1902,Insumos!$C:$G,5,FALSE))</f>
        <v>1</v>
      </c>
      <c r="F1902" s="55" t="str">
        <f>+IF(ISERROR(VLOOKUP($B1902,Insumos!$C:$G,4,FALSE)),"",VLOOKUP($B1902,Insumos!$C:$G,4,FALSE))</f>
        <v>UNIDAD</v>
      </c>
      <c r="G1902" s="141">
        <v>1.0</v>
      </c>
      <c r="H1902" s="56">
        <f t="shared" si="74"/>
        <v>52</v>
      </c>
    </row>
    <row r="1903">
      <c r="A1903" s="53">
        <v>5.0</v>
      </c>
      <c r="B1903" s="153"/>
      <c r="C1903" s="55" t="str">
        <f>+IF(ISERROR(VLOOKUP($B1903,Insumos!$C:$G,3,FALSE)),"",VLOOKUP($B1903,Insumos!$C:$G,3,FALSE))</f>
        <v/>
      </c>
      <c r="D1903" s="56" t="str">
        <f>+IF(ISERROR(VLOOKUP($B1903,Insumos!$C:$G,2,FALSE)),"",VLOOKUP($B1903,Insumos!$C:$G,2,FALSE))</f>
        <v/>
      </c>
      <c r="E1903" s="57" t="str">
        <f>+IF(ISERROR(VLOOKUP($B1903,Insumos!$C:$G,5,FALSE)),"",VLOOKUP($B1903,Insumos!$C:$G,5,FALSE))</f>
        <v/>
      </c>
      <c r="F1903" s="55" t="str">
        <f>+IF(ISERROR(VLOOKUP($B1903,Insumos!$C:$G,4,FALSE)),"",VLOOKUP($B1903,Insumos!$C:$G,4,FALSE))</f>
        <v/>
      </c>
      <c r="G1903" s="141"/>
      <c r="H1903" s="56">
        <f t="shared" si="74"/>
        <v>0</v>
      </c>
    </row>
    <row r="1904">
      <c r="A1904" s="53">
        <v>6.0</v>
      </c>
      <c r="B1904" s="153"/>
      <c r="C1904" s="55" t="str">
        <f>+IF(ISERROR(VLOOKUP($B1904,Insumos!$C:$G,3,FALSE)),"",VLOOKUP($B1904,Insumos!$C:$G,3,FALSE))</f>
        <v/>
      </c>
      <c r="D1904" s="56" t="str">
        <f>+IF(ISERROR(VLOOKUP($B1904,Insumos!$C:$G,2,FALSE)),"",VLOOKUP($B1904,Insumos!$C:$G,2,FALSE))</f>
        <v/>
      </c>
      <c r="E1904" s="57" t="str">
        <f>+IF(ISERROR(VLOOKUP($B1904,Insumos!$C:$G,5,FALSE)),"",VLOOKUP($B1904,Insumos!$C:$G,5,FALSE))</f>
        <v/>
      </c>
      <c r="F1904" s="55" t="str">
        <f>+IF(ISERROR(VLOOKUP($B1904,Insumos!$C:$G,4,FALSE)),"",VLOOKUP($B1904,Insumos!$C:$G,4,FALSE))</f>
        <v/>
      </c>
      <c r="G1904" s="141"/>
      <c r="H1904" s="56">
        <f t="shared" si="74"/>
        <v>0</v>
      </c>
    </row>
    <row r="1905">
      <c r="A1905" s="53">
        <v>7.0</v>
      </c>
      <c r="B1905" s="153"/>
      <c r="C1905" s="55" t="str">
        <f>+IF(ISERROR(VLOOKUP($B1905,Insumos!$C:$G,3,FALSE)),"",VLOOKUP($B1905,Insumos!$C:$G,3,FALSE))</f>
        <v/>
      </c>
      <c r="D1905" s="56" t="str">
        <f>+IF(ISERROR(VLOOKUP($B1905,Insumos!$C:$G,2,FALSE)),"",VLOOKUP($B1905,Insumos!$C:$G,2,FALSE))</f>
        <v/>
      </c>
      <c r="E1905" s="57" t="str">
        <f>+IF(ISERROR(VLOOKUP($B1905,Insumos!$C:$G,5,FALSE)),"",VLOOKUP($B1905,Insumos!$C:$G,5,FALSE))</f>
        <v/>
      </c>
      <c r="F1905" s="55" t="str">
        <f>+IF(ISERROR(VLOOKUP($B1905,Insumos!$C:$G,4,FALSE)),"",VLOOKUP($B1905,Insumos!$C:$G,4,FALSE))</f>
        <v/>
      </c>
      <c r="G1905" s="141"/>
      <c r="H1905" s="56">
        <f t="shared" si="74"/>
        <v>0</v>
      </c>
    </row>
    <row r="1906">
      <c r="A1906" s="53">
        <v>8.0</v>
      </c>
      <c r="B1906" s="153"/>
      <c r="C1906" s="55" t="str">
        <f>+IF(ISERROR(VLOOKUP($B1906,Insumos!$C:$G,3,FALSE)),"",VLOOKUP($B1906,Insumos!$C:$G,3,FALSE))</f>
        <v/>
      </c>
      <c r="D1906" s="56" t="str">
        <f>+IF(ISERROR(VLOOKUP($B1906,Insumos!$C:$G,2,FALSE)),"",VLOOKUP($B1906,Insumos!$C:$G,2,FALSE))</f>
        <v/>
      </c>
      <c r="E1906" s="57" t="str">
        <f>+IF(ISERROR(VLOOKUP($B1906,Insumos!$C:$G,5,FALSE)),"",VLOOKUP($B1906,Insumos!$C:$G,5,FALSE))</f>
        <v/>
      </c>
      <c r="F1906" s="55" t="str">
        <f>+IF(ISERROR(VLOOKUP($B1906,Insumos!$C:$G,4,FALSE)),"",VLOOKUP($B1906,Insumos!$C:$G,4,FALSE))</f>
        <v/>
      </c>
      <c r="G1906" s="141"/>
      <c r="H1906" s="56">
        <f t="shared" si="74"/>
        <v>0</v>
      </c>
    </row>
    <row r="1907">
      <c r="A1907" s="53">
        <v>11.0</v>
      </c>
      <c r="B1907" s="153"/>
      <c r="C1907" s="55" t="str">
        <f>+IF(ISERROR(VLOOKUP($B1907,Insumos!$C:$G,3,FALSE)),"",VLOOKUP($B1907,Insumos!$C:$G,3,FALSE))</f>
        <v/>
      </c>
      <c r="D1907" s="56" t="str">
        <f>+IF(ISERROR(VLOOKUP($B1907,Insumos!$C:$G,2,FALSE)),"",VLOOKUP($B1907,Insumos!$C:$G,2,FALSE))</f>
        <v/>
      </c>
      <c r="E1907" s="57" t="str">
        <f>+IF(ISERROR(VLOOKUP($B1907,Insumos!$C:$G,5,FALSE)),"",VLOOKUP($B1907,Insumos!$C:$G,5,FALSE))</f>
        <v/>
      </c>
      <c r="F1907" s="55" t="str">
        <f>+IF(ISERROR(VLOOKUP($B1907,Insumos!$C:$G,4,FALSE)),"",VLOOKUP($B1907,Insumos!$C:$G,4,FALSE))</f>
        <v/>
      </c>
      <c r="G1907" s="141"/>
      <c r="H1907" s="56">
        <f t="shared" si="74"/>
        <v>0</v>
      </c>
    </row>
    <row r="1908">
      <c r="A1908" s="53">
        <v>12.0</v>
      </c>
      <c r="B1908" s="153"/>
      <c r="C1908" s="55" t="str">
        <f>+IF(ISERROR(VLOOKUP($B1908,Insumos!$C:$G,3,FALSE)),"",VLOOKUP($B1908,Insumos!$C:$G,3,FALSE))</f>
        <v/>
      </c>
      <c r="D1908" s="56" t="str">
        <f>+IF(ISERROR(VLOOKUP($B1908,Insumos!$C:$G,2,FALSE)),"",VLOOKUP($B1908,Insumos!$C:$G,2,FALSE))</f>
        <v/>
      </c>
      <c r="E1908" s="57" t="str">
        <f>+IF(ISERROR(VLOOKUP($B1908,Insumos!$C:$G,5,FALSE)),"",VLOOKUP($B1908,Insumos!$C:$G,5,FALSE))</f>
        <v/>
      </c>
      <c r="F1908" s="55" t="str">
        <f>+IF(ISERROR(VLOOKUP($B1908,Insumos!$C:$G,4,FALSE)),"",VLOOKUP($B1908,Insumos!$C:$G,4,FALSE))</f>
        <v/>
      </c>
      <c r="G1908" s="141"/>
      <c r="H1908" s="56">
        <f t="shared" si="74"/>
        <v>0</v>
      </c>
    </row>
    <row r="1909">
      <c r="A1909" s="42"/>
      <c r="B1909" s="140"/>
      <c r="C1909" s="41"/>
      <c r="D1909" s="44"/>
      <c r="E1909" s="45"/>
      <c r="F1909" s="41"/>
      <c r="G1909" s="67" t="s">
        <v>566</v>
      </c>
      <c r="H1909" s="68">
        <f>+SUM(H1899:H1908)</f>
        <v>526.75</v>
      </c>
    </row>
    <row r="1910">
      <c r="A1910" s="42"/>
      <c r="B1910" s="140"/>
      <c r="C1910" s="41"/>
      <c r="D1910" s="44"/>
      <c r="E1910" s="45"/>
      <c r="F1910" s="41"/>
      <c r="G1910" s="67" t="s">
        <v>569</v>
      </c>
      <c r="H1910" s="142">
        <f>+H1909/10</f>
        <v>52.675</v>
      </c>
    </row>
    <row r="1911">
      <c r="A1911" s="42"/>
      <c r="B1911" s="140"/>
      <c r="C1911" s="41"/>
      <c r="D1911" s="44"/>
      <c r="E1911" s="45"/>
      <c r="F1911" s="41"/>
      <c r="G1911" s="67" t="s">
        <v>570</v>
      </c>
      <c r="H1911" s="143">
        <f>(H1909+H1910)*1.19</f>
        <v>689.51575</v>
      </c>
    </row>
    <row r="1912">
      <c r="A1912" s="42"/>
      <c r="B1912" s="140"/>
      <c r="C1912" s="41"/>
      <c r="D1912" s="44"/>
      <c r="E1912" s="45"/>
      <c r="F1912" s="41"/>
      <c r="G1912" s="67" t="s">
        <v>571</v>
      </c>
      <c r="H1912" s="144">
        <f>+H1911/H1913</f>
        <v>0.2306072742</v>
      </c>
    </row>
    <row r="1913">
      <c r="A1913" s="42"/>
      <c r="B1913" s="140"/>
      <c r="C1913" s="41"/>
      <c r="D1913" s="44"/>
      <c r="E1913" s="45"/>
      <c r="F1913" s="41"/>
      <c r="G1913" s="67" t="s">
        <v>572</v>
      </c>
      <c r="H1913" s="145">
        <v>2990.0</v>
      </c>
    </row>
    <row r="1914">
      <c r="A1914" s="42"/>
      <c r="B1914" s="140"/>
      <c r="C1914" s="41"/>
      <c r="D1914" s="44"/>
      <c r="E1914" s="45"/>
      <c r="F1914" s="41"/>
      <c r="G1914" s="67"/>
      <c r="H1914" s="169"/>
    </row>
    <row r="1915">
      <c r="A1915" s="138" t="s">
        <v>562</v>
      </c>
      <c r="B1915" s="139" t="s">
        <v>768</v>
      </c>
      <c r="C1915" s="34"/>
      <c r="D1915" s="35"/>
      <c r="E1915" s="36"/>
      <c r="F1915" s="37"/>
      <c r="G1915" s="38"/>
      <c r="H1915" s="35"/>
    </row>
    <row r="1916">
      <c r="A1916" s="42"/>
      <c r="B1916" s="140"/>
      <c r="C1916" s="42"/>
      <c r="D1916" s="44"/>
      <c r="E1916" s="45"/>
      <c r="F1916" s="42"/>
      <c r="G1916" s="46"/>
      <c r="H1916" s="44"/>
    </row>
    <row r="1917">
      <c r="A1917" s="48" t="s">
        <v>476</v>
      </c>
      <c r="B1917" s="48" t="s">
        <v>477</v>
      </c>
      <c r="C1917" s="48" t="s">
        <v>478</v>
      </c>
      <c r="D1917" s="49" t="s">
        <v>564</v>
      </c>
      <c r="E1917" s="50" t="s">
        <v>10</v>
      </c>
      <c r="F1917" s="48" t="s">
        <v>480</v>
      </c>
      <c r="G1917" s="51" t="s">
        <v>481</v>
      </c>
      <c r="H1917" s="49" t="s">
        <v>565</v>
      </c>
    </row>
    <row r="1918">
      <c r="A1918" s="53">
        <v>1.0</v>
      </c>
      <c r="B1918" s="55" t="s">
        <v>116</v>
      </c>
      <c r="C1918" s="55" t="str">
        <f>+IF(ISERROR(VLOOKUP($B1918,Insumos!$C:$G,3,FALSE)),"",VLOOKUP($B1918,Insumos!$C:$G,3,FALSE))</f>
        <v>GRAMOS</v>
      </c>
      <c r="D1918" s="56">
        <f>+IF(ISERROR(VLOOKUP($B1918,Insumos!$C:$G,2,FALSE)),"",VLOOKUP($B1918,Insumos!$C:$G,2,FALSE))</f>
        <v>1664.43</v>
      </c>
      <c r="E1918" s="57">
        <f>+IF(ISERROR(VLOOKUP($B1918,Insumos!$C:$G,5,FALSE)),"",VLOOKUP($B1918,Insumos!$C:$G,5,FALSE))</f>
        <v>742</v>
      </c>
      <c r="F1918" s="55" t="str">
        <f>+IF(ISERROR(VLOOKUP($B1918,Insumos!$C:$G,4,FALSE)),"",VLOOKUP($B1918,Insumos!$C:$G,4,FALSE))</f>
        <v>GRAMOS</v>
      </c>
      <c r="G1918" s="141">
        <v>100.0</v>
      </c>
      <c r="H1918" s="56">
        <f t="shared" ref="H1918:H1927" si="75">IF(ISERROR(ROUND(+D1918/E1918*G1918,2)),0,ROUND(+D1918/E1918*G1918,2))</f>
        <v>224.32</v>
      </c>
    </row>
    <row r="1919">
      <c r="A1919" s="53">
        <v>2.0</v>
      </c>
      <c r="B1919" s="55" t="s">
        <v>309</v>
      </c>
      <c r="C1919" s="55" t="str">
        <f>+IF(ISERROR(VLOOKUP($B1919,Insumos!$C:$G,3,FALSE)),"",VLOOKUP($B1919,Insumos!$C:$G,3,FALSE))</f>
        <v>UNIDAD</v>
      </c>
      <c r="D1919" s="56">
        <f>+IF(ISERROR(VLOOKUP($B1919,Insumos!$C:$G,2,FALSE)),"",VLOOKUP($B1919,Insumos!$C:$G,2,FALSE))</f>
        <v>23.53</v>
      </c>
      <c r="E1919" s="57">
        <f>+IF(ISERROR(VLOOKUP($B1919,Insumos!$C:$G,5,FALSE)),"",VLOOKUP($B1919,Insumos!$C:$G,5,FALSE))</f>
        <v>1</v>
      </c>
      <c r="F1919" s="55" t="str">
        <f>+IF(ISERROR(VLOOKUP($B1919,Insumos!$C:$G,4,FALSE)),"",VLOOKUP($B1919,Insumos!$C:$G,4,FALSE))</f>
        <v>UNIDAD</v>
      </c>
      <c r="G1919" s="141">
        <v>1.0</v>
      </c>
      <c r="H1919" s="56">
        <f t="shared" si="75"/>
        <v>23.53</v>
      </c>
    </row>
    <row r="1920">
      <c r="A1920" s="53">
        <v>3.0</v>
      </c>
      <c r="B1920" s="55" t="s">
        <v>310</v>
      </c>
      <c r="C1920" s="55" t="str">
        <f>+IF(ISERROR(VLOOKUP($B1920,Insumos!$C:$G,3,FALSE)),"",VLOOKUP($B1920,Insumos!$C:$G,3,FALSE))</f>
        <v>UNIDAD</v>
      </c>
      <c r="D1920" s="56">
        <f>+IF(ISERROR(VLOOKUP($B1920,Insumos!$C:$G,2,FALSE)),"",VLOOKUP($B1920,Insumos!$C:$G,2,FALSE))</f>
        <v>15.13</v>
      </c>
      <c r="E1920" s="57">
        <f>+IF(ISERROR(VLOOKUP($B1920,Insumos!$C:$G,5,FALSE)),"",VLOOKUP($B1920,Insumos!$C:$G,5,FALSE))</f>
        <v>1</v>
      </c>
      <c r="F1920" s="55" t="str">
        <f>+IF(ISERROR(VLOOKUP($B1920,Insumos!$C:$G,4,FALSE)),"",VLOOKUP($B1920,Insumos!$C:$G,4,FALSE))</f>
        <v>UNIDAD</v>
      </c>
      <c r="G1920" s="141">
        <v>1.0</v>
      </c>
      <c r="H1920" s="56">
        <f t="shared" si="75"/>
        <v>15.13</v>
      </c>
    </row>
    <row r="1921">
      <c r="A1921" s="53">
        <v>4.0</v>
      </c>
      <c r="B1921" s="55" t="s">
        <v>305</v>
      </c>
      <c r="C1921" s="55" t="str">
        <f>+IF(ISERROR(VLOOKUP($B1921,Insumos!$C:$G,3,FALSE)),"",VLOOKUP($B1921,Insumos!$C:$G,3,FALSE))</f>
        <v>UNIDAD</v>
      </c>
      <c r="D1921" s="56">
        <f>+IF(ISERROR(VLOOKUP($B1921,Insumos!$C:$G,2,FALSE)),"",VLOOKUP($B1921,Insumos!$C:$G,2,FALSE))</f>
        <v>52</v>
      </c>
      <c r="E1921" s="57">
        <f>+IF(ISERROR(VLOOKUP($B1921,Insumos!$C:$G,5,FALSE)),"",VLOOKUP($B1921,Insumos!$C:$G,5,FALSE))</f>
        <v>1</v>
      </c>
      <c r="F1921" s="55" t="str">
        <f>+IF(ISERROR(VLOOKUP($B1921,Insumos!$C:$G,4,FALSE)),"",VLOOKUP($B1921,Insumos!$C:$G,4,FALSE))</f>
        <v>UNIDAD</v>
      </c>
      <c r="G1921" s="141">
        <v>1.0</v>
      </c>
      <c r="H1921" s="56">
        <f t="shared" si="75"/>
        <v>52</v>
      </c>
    </row>
    <row r="1922">
      <c r="A1922" s="53">
        <v>5.0</v>
      </c>
      <c r="B1922" s="55"/>
      <c r="C1922" s="55" t="str">
        <f>+IF(ISERROR(VLOOKUP($B1922,Insumos!$C:$G,3,FALSE)),"",VLOOKUP($B1922,Insumos!$C:$G,3,FALSE))</f>
        <v/>
      </c>
      <c r="D1922" s="56" t="str">
        <f>+IF(ISERROR(VLOOKUP($B1922,Insumos!$C:$G,2,FALSE)),"",VLOOKUP($B1922,Insumos!$C:$G,2,FALSE))</f>
        <v/>
      </c>
      <c r="E1922" s="57" t="str">
        <f>+IF(ISERROR(VLOOKUP($B1922,Insumos!$C:$G,5,FALSE)),"",VLOOKUP($B1922,Insumos!$C:$G,5,FALSE))</f>
        <v/>
      </c>
      <c r="F1922" s="55" t="str">
        <f>+IF(ISERROR(VLOOKUP($B1922,Insumos!$C:$G,4,FALSE)),"",VLOOKUP($B1922,Insumos!$C:$G,4,FALSE))</f>
        <v/>
      </c>
      <c r="G1922" s="141"/>
      <c r="H1922" s="56">
        <f t="shared" si="75"/>
        <v>0</v>
      </c>
    </row>
    <row r="1923">
      <c r="A1923" s="53">
        <v>6.0</v>
      </c>
      <c r="B1923" s="55"/>
      <c r="C1923" s="55" t="str">
        <f>+IF(ISERROR(VLOOKUP($B1923,Insumos!$C:$G,3,FALSE)),"",VLOOKUP($B1923,Insumos!$C:$G,3,FALSE))</f>
        <v/>
      </c>
      <c r="D1923" s="56" t="str">
        <f>+IF(ISERROR(VLOOKUP($B1923,Insumos!$C:$G,2,FALSE)),"",VLOOKUP($B1923,Insumos!$C:$G,2,FALSE))</f>
        <v/>
      </c>
      <c r="E1923" s="57" t="str">
        <f>+IF(ISERROR(VLOOKUP($B1923,Insumos!$C:$G,5,FALSE)),"",VLOOKUP($B1923,Insumos!$C:$G,5,FALSE))</f>
        <v/>
      </c>
      <c r="F1923" s="55" t="str">
        <f>+IF(ISERROR(VLOOKUP($B1923,Insumos!$C:$G,4,FALSE)),"",VLOOKUP($B1923,Insumos!$C:$G,4,FALSE))</f>
        <v/>
      </c>
      <c r="G1923" s="141"/>
      <c r="H1923" s="56">
        <f t="shared" si="75"/>
        <v>0</v>
      </c>
    </row>
    <row r="1924">
      <c r="A1924" s="53">
        <v>7.0</v>
      </c>
      <c r="B1924" s="55"/>
      <c r="C1924" s="55" t="str">
        <f>+IF(ISERROR(VLOOKUP($B1924,Insumos!$C:$G,3,FALSE)),"",VLOOKUP($B1924,Insumos!$C:$G,3,FALSE))</f>
        <v/>
      </c>
      <c r="D1924" s="56" t="str">
        <f>+IF(ISERROR(VLOOKUP($B1924,Insumos!$C:$G,2,FALSE)),"",VLOOKUP($B1924,Insumos!$C:$G,2,FALSE))</f>
        <v/>
      </c>
      <c r="E1924" s="57" t="str">
        <f>+IF(ISERROR(VLOOKUP($B1924,Insumos!$C:$G,5,FALSE)),"",VLOOKUP($B1924,Insumos!$C:$G,5,FALSE))</f>
        <v/>
      </c>
      <c r="F1924" s="55" t="str">
        <f>+IF(ISERROR(VLOOKUP($B1924,Insumos!$C:$G,4,FALSE)),"",VLOOKUP($B1924,Insumos!$C:$G,4,FALSE))</f>
        <v/>
      </c>
      <c r="G1924" s="141"/>
      <c r="H1924" s="56">
        <f t="shared" si="75"/>
        <v>0</v>
      </c>
    </row>
    <row r="1925">
      <c r="A1925" s="53">
        <v>8.0</v>
      </c>
      <c r="B1925" s="153"/>
      <c r="C1925" s="55" t="str">
        <f>+IF(ISERROR(VLOOKUP($B1925,Insumos!$C:$G,3,FALSE)),"",VLOOKUP($B1925,Insumos!$C:$G,3,FALSE))</f>
        <v/>
      </c>
      <c r="D1925" s="56" t="str">
        <f>+IF(ISERROR(VLOOKUP($B1925,Insumos!$C:$G,2,FALSE)),"",VLOOKUP($B1925,Insumos!$C:$G,2,FALSE))</f>
        <v/>
      </c>
      <c r="E1925" s="57" t="str">
        <f>+IF(ISERROR(VLOOKUP($B1925,Insumos!$C:$G,5,FALSE)),"",VLOOKUP($B1925,Insumos!$C:$G,5,FALSE))</f>
        <v/>
      </c>
      <c r="F1925" s="55" t="str">
        <f>+IF(ISERROR(VLOOKUP($B1925,Insumos!$C:$G,4,FALSE)),"",VLOOKUP($B1925,Insumos!$C:$G,4,FALSE))</f>
        <v/>
      </c>
      <c r="G1925" s="141"/>
      <c r="H1925" s="56">
        <f t="shared" si="75"/>
        <v>0</v>
      </c>
    </row>
    <row r="1926">
      <c r="A1926" s="53">
        <v>11.0</v>
      </c>
      <c r="B1926" s="153"/>
      <c r="C1926" s="55" t="str">
        <f>+IF(ISERROR(VLOOKUP($B1926,Insumos!$C:$G,3,FALSE)),"",VLOOKUP($B1926,Insumos!$C:$G,3,FALSE))</f>
        <v/>
      </c>
      <c r="D1926" s="56" t="str">
        <f>+IF(ISERROR(VLOOKUP($B1926,Insumos!$C:$G,2,FALSE)),"",VLOOKUP($B1926,Insumos!$C:$G,2,FALSE))</f>
        <v/>
      </c>
      <c r="E1926" s="57" t="str">
        <f>+IF(ISERROR(VLOOKUP($B1926,Insumos!$C:$G,5,FALSE)),"",VLOOKUP($B1926,Insumos!$C:$G,5,FALSE))</f>
        <v/>
      </c>
      <c r="F1926" s="55" t="str">
        <f>+IF(ISERROR(VLOOKUP($B1926,Insumos!$C:$G,4,FALSE)),"",VLOOKUP($B1926,Insumos!$C:$G,4,FALSE))</f>
        <v/>
      </c>
      <c r="G1926" s="141"/>
      <c r="H1926" s="56">
        <f t="shared" si="75"/>
        <v>0</v>
      </c>
    </row>
    <row r="1927" ht="15.75" customHeight="1">
      <c r="A1927" s="53">
        <v>12.0</v>
      </c>
      <c r="B1927" s="153"/>
      <c r="C1927" s="55" t="str">
        <f>+IF(ISERROR(VLOOKUP($B1927,Insumos!$C:$G,3,FALSE)),"",VLOOKUP($B1927,Insumos!$C:$G,3,FALSE))</f>
        <v/>
      </c>
      <c r="D1927" s="56" t="str">
        <f>+IF(ISERROR(VLOOKUP($B1927,Insumos!$C:$G,2,FALSE)),"",VLOOKUP($B1927,Insumos!$C:$G,2,FALSE))</f>
        <v/>
      </c>
      <c r="E1927" s="57" t="str">
        <f>+IF(ISERROR(VLOOKUP($B1927,Insumos!$C:$G,5,FALSE)),"",VLOOKUP($B1927,Insumos!$C:$G,5,FALSE))</f>
        <v/>
      </c>
      <c r="F1927" s="55" t="str">
        <f>+IF(ISERROR(VLOOKUP($B1927,Insumos!$C:$G,4,FALSE)),"",VLOOKUP($B1927,Insumos!$C:$G,4,FALSE))</f>
        <v/>
      </c>
      <c r="G1927" s="141"/>
      <c r="H1927" s="56">
        <f t="shared" si="75"/>
        <v>0</v>
      </c>
    </row>
    <row r="1928" ht="15.75" customHeight="1">
      <c r="A1928" s="42"/>
      <c r="B1928" s="140"/>
      <c r="C1928" s="41"/>
      <c r="D1928" s="44"/>
      <c r="E1928" s="45"/>
      <c r="F1928" s="41"/>
      <c r="G1928" s="67" t="s">
        <v>566</v>
      </c>
      <c r="H1928" s="68">
        <f>+SUM(H1918:H1927)</f>
        <v>314.98</v>
      </c>
    </row>
    <row r="1929" ht="15.75" customHeight="1">
      <c r="A1929" s="42"/>
      <c r="B1929" s="140"/>
      <c r="C1929" s="41"/>
      <c r="D1929" s="44"/>
      <c r="E1929" s="45"/>
      <c r="F1929" s="41"/>
      <c r="G1929" s="67" t="s">
        <v>569</v>
      </c>
      <c r="H1929" s="142">
        <f>+H1928/10</f>
        <v>31.498</v>
      </c>
    </row>
    <row r="1930" ht="15.75" customHeight="1">
      <c r="A1930" s="42"/>
      <c r="B1930" s="140"/>
      <c r="C1930" s="41"/>
      <c r="D1930" s="44"/>
      <c r="E1930" s="45"/>
      <c r="F1930" s="41"/>
      <c r="G1930" s="67" t="s">
        <v>570</v>
      </c>
      <c r="H1930" s="143">
        <f>(H1928+H1929)*1.19</f>
        <v>412.30882</v>
      </c>
    </row>
    <row r="1931" ht="15.75" customHeight="1">
      <c r="A1931" s="42"/>
      <c r="B1931" s="140"/>
      <c r="C1931" s="41"/>
      <c r="D1931" s="44"/>
      <c r="E1931" s="45"/>
      <c r="F1931" s="41"/>
      <c r="G1931" s="67" t="s">
        <v>571</v>
      </c>
      <c r="H1931" s="144">
        <f>+H1930/H1932</f>
        <v>0.1378959264</v>
      </c>
    </row>
    <row r="1932" ht="15.75" customHeight="1">
      <c r="A1932" s="42"/>
      <c r="B1932" s="140"/>
      <c r="C1932" s="41"/>
      <c r="D1932" s="44"/>
      <c r="E1932" s="45"/>
      <c r="F1932" s="41"/>
      <c r="G1932" s="67" t="s">
        <v>572</v>
      </c>
      <c r="H1932" s="145">
        <v>2990.0</v>
      </c>
    </row>
    <row r="1933" ht="15.75" customHeight="1">
      <c r="A1933" s="42"/>
      <c r="B1933" s="140"/>
      <c r="C1933" s="41"/>
      <c r="D1933" s="44"/>
      <c r="E1933" s="45"/>
      <c r="F1933" s="41"/>
      <c r="G1933" s="67"/>
      <c r="H1933" s="169"/>
    </row>
    <row r="1934" ht="15.75" customHeight="1">
      <c r="A1934" s="42"/>
      <c r="B1934" s="140"/>
      <c r="C1934" s="41"/>
      <c r="D1934" s="44"/>
      <c r="E1934" s="45"/>
      <c r="F1934" s="41"/>
      <c r="G1934" s="67"/>
      <c r="H1934" s="205"/>
    </row>
    <row r="1935" ht="15.75" customHeight="1">
      <c r="A1935" s="42"/>
      <c r="B1935" s="140"/>
      <c r="C1935" s="41"/>
      <c r="D1935" s="44"/>
      <c r="E1935" s="45"/>
      <c r="F1935" s="41"/>
      <c r="G1935" s="67"/>
      <c r="H1935" s="205"/>
    </row>
    <row r="1936" ht="15.75" customHeight="1">
      <c r="A1936" s="42"/>
      <c r="B1936" s="140"/>
      <c r="C1936" s="41"/>
      <c r="D1936" s="44"/>
      <c r="E1936" s="45"/>
      <c r="F1936" s="41"/>
      <c r="G1936" s="67"/>
      <c r="H1936" s="205"/>
    </row>
    <row r="1937" ht="15.75" customHeight="1">
      <c r="A1937" s="138" t="s">
        <v>562</v>
      </c>
      <c r="B1937" s="139" t="s">
        <v>769</v>
      </c>
      <c r="C1937" s="34"/>
      <c r="D1937" s="35"/>
      <c r="E1937" s="36"/>
      <c r="F1937" s="37"/>
      <c r="G1937" s="38"/>
      <c r="H1937" s="35"/>
    </row>
    <row r="1938" ht="15.75" customHeight="1">
      <c r="A1938" s="42"/>
      <c r="B1938" s="140"/>
      <c r="C1938" s="42"/>
      <c r="D1938" s="44"/>
      <c r="E1938" s="45"/>
      <c r="F1938" s="42"/>
      <c r="G1938" s="46"/>
      <c r="H1938" s="44"/>
    </row>
    <row r="1939" ht="15.75" customHeight="1">
      <c r="A1939" s="48" t="s">
        <v>476</v>
      </c>
      <c r="B1939" s="48" t="s">
        <v>477</v>
      </c>
      <c r="C1939" s="48" t="s">
        <v>478</v>
      </c>
      <c r="D1939" s="49" t="s">
        <v>564</v>
      </c>
      <c r="E1939" s="50" t="s">
        <v>10</v>
      </c>
      <c r="F1939" s="48" t="s">
        <v>480</v>
      </c>
      <c r="G1939" s="51" t="s">
        <v>481</v>
      </c>
      <c r="H1939" s="49" t="s">
        <v>565</v>
      </c>
    </row>
    <row r="1940" ht="15.75" customHeight="1">
      <c r="A1940" s="53">
        <v>1.0</v>
      </c>
      <c r="B1940" s="55" t="s">
        <v>111</v>
      </c>
      <c r="C1940" s="55" t="str">
        <f>+IF(ISERROR(VLOOKUP($B1940,Insumos!$C:$G,3,FALSE)),"",VLOOKUP($B1940,Insumos!$C:$G,3,FALSE))</f>
        <v>MILILITROS</v>
      </c>
      <c r="D1940" s="56">
        <f>+IF(ISERROR(VLOOKUP($B1940,Insumos!$C:$G,2,FALSE)),"",VLOOKUP($B1940,Insumos!$C:$G,2,FALSE))</f>
        <v>1546.4</v>
      </c>
      <c r="E1940" s="57">
        <f>+IF(ISERROR(VLOOKUP($B1940,Insumos!$C:$G,5,FALSE)),"",VLOOKUP($B1940,Insumos!$C:$G,5,FALSE))</f>
        <v>520</v>
      </c>
      <c r="F1940" s="55" t="str">
        <f>+IF(ISERROR(VLOOKUP($B1940,Insumos!$C:$G,4,FALSE)),"",VLOOKUP($B1940,Insumos!$C:$G,4,FALSE))</f>
        <v>MILILITROS</v>
      </c>
      <c r="G1940" s="141">
        <v>100.0</v>
      </c>
      <c r="H1940" s="56">
        <f t="shared" ref="H1940:H1949" si="76">IF(ISERROR(ROUND(+D1940/E1940*G1940,2)),0,ROUND(+D1940/E1940*G1940,2))</f>
        <v>297.38</v>
      </c>
    </row>
    <row r="1941" ht="15.75" customHeight="1">
      <c r="A1941" s="53">
        <v>2.0</v>
      </c>
      <c r="B1941" s="55" t="s">
        <v>309</v>
      </c>
      <c r="C1941" s="55" t="str">
        <f>+IF(ISERROR(VLOOKUP($B1941,Insumos!$C:$G,3,FALSE)),"",VLOOKUP($B1941,Insumos!$C:$G,3,FALSE))</f>
        <v>UNIDAD</v>
      </c>
      <c r="D1941" s="56">
        <f>+IF(ISERROR(VLOOKUP($B1941,Insumos!$C:$G,2,FALSE)),"",VLOOKUP($B1941,Insumos!$C:$G,2,FALSE))</f>
        <v>23.53</v>
      </c>
      <c r="E1941" s="57">
        <f>+IF(ISERROR(VLOOKUP($B1941,Insumos!$C:$G,5,FALSE)),"",VLOOKUP($B1941,Insumos!$C:$G,5,FALSE))</f>
        <v>1</v>
      </c>
      <c r="F1941" s="55" t="str">
        <f>+IF(ISERROR(VLOOKUP($B1941,Insumos!$C:$G,4,FALSE)),"",VLOOKUP($B1941,Insumos!$C:$G,4,FALSE))</f>
        <v>UNIDAD</v>
      </c>
      <c r="G1941" s="141">
        <v>1.0</v>
      </c>
      <c r="H1941" s="56">
        <f t="shared" si="76"/>
        <v>23.53</v>
      </c>
    </row>
    <row r="1942" ht="15.75" customHeight="1">
      <c r="A1942" s="53">
        <v>3.0</v>
      </c>
      <c r="B1942" s="55" t="s">
        <v>310</v>
      </c>
      <c r="C1942" s="55" t="str">
        <f>+IF(ISERROR(VLOOKUP($B1942,Insumos!$C:$G,3,FALSE)),"",VLOOKUP($B1942,Insumos!$C:$G,3,FALSE))</f>
        <v>UNIDAD</v>
      </c>
      <c r="D1942" s="56">
        <f>+IF(ISERROR(VLOOKUP($B1942,Insumos!$C:$G,2,FALSE)),"",VLOOKUP($B1942,Insumos!$C:$G,2,FALSE))</f>
        <v>15.13</v>
      </c>
      <c r="E1942" s="57">
        <f>+IF(ISERROR(VLOOKUP($B1942,Insumos!$C:$G,5,FALSE)),"",VLOOKUP($B1942,Insumos!$C:$G,5,FALSE))</f>
        <v>1</v>
      </c>
      <c r="F1942" s="55" t="str">
        <f>+IF(ISERROR(VLOOKUP($B1942,Insumos!$C:$G,4,FALSE)),"",VLOOKUP($B1942,Insumos!$C:$G,4,FALSE))</f>
        <v>UNIDAD</v>
      </c>
      <c r="G1942" s="141">
        <v>1.0</v>
      </c>
      <c r="H1942" s="56">
        <f t="shared" si="76"/>
        <v>15.13</v>
      </c>
    </row>
    <row r="1943" ht="15.75" customHeight="1">
      <c r="A1943" s="53">
        <v>4.0</v>
      </c>
      <c r="B1943" s="55" t="s">
        <v>305</v>
      </c>
      <c r="C1943" s="55" t="str">
        <f>+IF(ISERROR(VLOOKUP($B1943,Insumos!$C:$G,3,FALSE)),"",VLOOKUP($B1943,Insumos!$C:$G,3,FALSE))</f>
        <v>UNIDAD</v>
      </c>
      <c r="D1943" s="56">
        <f>+IF(ISERROR(VLOOKUP($B1943,Insumos!$C:$G,2,FALSE)),"",VLOOKUP($B1943,Insumos!$C:$G,2,FALSE))</f>
        <v>52</v>
      </c>
      <c r="E1943" s="57">
        <f>+IF(ISERROR(VLOOKUP($B1943,Insumos!$C:$G,5,FALSE)),"",VLOOKUP($B1943,Insumos!$C:$G,5,FALSE))</f>
        <v>1</v>
      </c>
      <c r="F1943" s="55" t="str">
        <f>+IF(ISERROR(VLOOKUP($B1943,Insumos!$C:$G,4,FALSE)),"",VLOOKUP($B1943,Insumos!$C:$G,4,FALSE))</f>
        <v>UNIDAD</v>
      </c>
      <c r="G1943" s="141">
        <v>1.0</v>
      </c>
      <c r="H1943" s="56">
        <f t="shared" si="76"/>
        <v>52</v>
      </c>
    </row>
    <row r="1944" ht="15.75" customHeight="1">
      <c r="A1944" s="53">
        <v>5.0</v>
      </c>
      <c r="B1944" s="153"/>
      <c r="C1944" s="55" t="str">
        <f>+IF(ISERROR(VLOOKUP($B1944,Insumos!$C:$G,3,FALSE)),"",VLOOKUP($B1944,Insumos!$C:$G,3,FALSE))</f>
        <v/>
      </c>
      <c r="D1944" s="56" t="str">
        <f>+IF(ISERROR(VLOOKUP($B1944,Insumos!$C:$G,2,FALSE)),"",VLOOKUP($B1944,Insumos!$C:$G,2,FALSE))</f>
        <v/>
      </c>
      <c r="E1944" s="57" t="str">
        <f>+IF(ISERROR(VLOOKUP($B1944,Insumos!$C:$G,5,FALSE)),"",VLOOKUP($B1944,Insumos!$C:$G,5,FALSE))</f>
        <v/>
      </c>
      <c r="F1944" s="55" t="str">
        <f>+IF(ISERROR(VLOOKUP($B1944,Insumos!$C:$G,4,FALSE)),"",VLOOKUP($B1944,Insumos!$C:$G,4,FALSE))</f>
        <v/>
      </c>
      <c r="G1944" s="141"/>
      <c r="H1944" s="56">
        <f t="shared" si="76"/>
        <v>0</v>
      </c>
    </row>
    <row r="1945" ht="15.75" customHeight="1">
      <c r="A1945" s="53">
        <v>6.0</v>
      </c>
      <c r="B1945" s="153"/>
      <c r="C1945" s="55" t="str">
        <f>+IF(ISERROR(VLOOKUP($B1945,Insumos!$C:$G,3,FALSE)),"",VLOOKUP($B1945,Insumos!$C:$G,3,FALSE))</f>
        <v/>
      </c>
      <c r="D1945" s="56" t="str">
        <f>+IF(ISERROR(VLOOKUP($B1945,Insumos!$C:$G,2,FALSE)),"",VLOOKUP($B1945,Insumos!$C:$G,2,FALSE))</f>
        <v/>
      </c>
      <c r="E1945" s="57" t="str">
        <f>+IF(ISERROR(VLOOKUP($B1945,Insumos!$C:$G,5,FALSE)),"",VLOOKUP($B1945,Insumos!$C:$G,5,FALSE))</f>
        <v/>
      </c>
      <c r="F1945" s="55" t="str">
        <f>+IF(ISERROR(VLOOKUP($B1945,Insumos!$C:$G,4,FALSE)),"",VLOOKUP($B1945,Insumos!$C:$G,4,FALSE))</f>
        <v/>
      </c>
      <c r="G1945" s="141"/>
      <c r="H1945" s="56">
        <f t="shared" si="76"/>
        <v>0</v>
      </c>
    </row>
    <row r="1946" ht="15.75" customHeight="1">
      <c r="A1946" s="53">
        <v>7.0</v>
      </c>
      <c r="B1946" s="153"/>
      <c r="C1946" s="55" t="str">
        <f>+IF(ISERROR(VLOOKUP($B1946,Insumos!$C:$G,3,FALSE)),"",VLOOKUP($B1946,Insumos!$C:$G,3,FALSE))</f>
        <v/>
      </c>
      <c r="D1946" s="56" t="str">
        <f>+IF(ISERROR(VLOOKUP($B1946,Insumos!$C:$G,2,FALSE)),"",VLOOKUP($B1946,Insumos!$C:$G,2,FALSE))</f>
        <v/>
      </c>
      <c r="E1946" s="57" t="str">
        <f>+IF(ISERROR(VLOOKUP($B1946,Insumos!$C:$G,5,FALSE)),"",VLOOKUP($B1946,Insumos!$C:$G,5,FALSE))</f>
        <v/>
      </c>
      <c r="F1946" s="55" t="str">
        <f>+IF(ISERROR(VLOOKUP($B1946,Insumos!$C:$G,4,FALSE)),"",VLOOKUP($B1946,Insumos!$C:$G,4,FALSE))</f>
        <v/>
      </c>
      <c r="G1946" s="141"/>
      <c r="H1946" s="56">
        <f t="shared" si="76"/>
        <v>0</v>
      </c>
    </row>
    <row r="1947" ht="15.75" customHeight="1">
      <c r="A1947" s="53">
        <v>8.0</v>
      </c>
      <c r="B1947" s="153"/>
      <c r="C1947" s="55" t="str">
        <f>+IF(ISERROR(VLOOKUP($B1947,Insumos!$C:$G,3,FALSE)),"",VLOOKUP($B1947,Insumos!$C:$G,3,FALSE))</f>
        <v/>
      </c>
      <c r="D1947" s="56" t="str">
        <f>+IF(ISERROR(VLOOKUP($B1947,Insumos!$C:$G,2,FALSE)),"",VLOOKUP($B1947,Insumos!$C:$G,2,FALSE))</f>
        <v/>
      </c>
      <c r="E1947" s="57" t="str">
        <f>+IF(ISERROR(VLOOKUP($B1947,Insumos!$C:$G,5,FALSE)),"",VLOOKUP($B1947,Insumos!$C:$G,5,FALSE))</f>
        <v/>
      </c>
      <c r="F1947" s="55" t="str">
        <f>+IF(ISERROR(VLOOKUP($B1947,Insumos!$C:$G,4,FALSE)),"",VLOOKUP($B1947,Insumos!$C:$G,4,FALSE))</f>
        <v/>
      </c>
      <c r="G1947" s="141"/>
      <c r="H1947" s="56">
        <f t="shared" si="76"/>
        <v>0</v>
      </c>
    </row>
    <row r="1948" ht="15.75" customHeight="1">
      <c r="A1948" s="53">
        <v>11.0</v>
      </c>
      <c r="B1948" s="153"/>
      <c r="C1948" s="55" t="str">
        <f>+IF(ISERROR(VLOOKUP($B1948,Insumos!$C:$G,3,FALSE)),"",VLOOKUP($B1948,Insumos!$C:$G,3,FALSE))</f>
        <v/>
      </c>
      <c r="D1948" s="56" t="str">
        <f>+IF(ISERROR(VLOOKUP($B1948,Insumos!$C:$G,2,FALSE)),"",VLOOKUP($B1948,Insumos!$C:$G,2,FALSE))</f>
        <v/>
      </c>
      <c r="E1948" s="57" t="str">
        <f>+IF(ISERROR(VLOOKUP($B1948,Insumos!$C:$G,5,FALSE)),"",VLOOKUP($B1948,Insumos!$C:$G,5,FALSE))</f>
        <v/>
      </c>
      <c r="F1948" s="55" t="str">
        <f>+IF(ISERROR(VLOOKUP($B1948,Insumos!$C:$G,4,FALSE)),"",VLOOKUP($B1948,Insumos!$C:$G,4,FALSE))</f>
        <v/>
      </c>
      <c r="G1948" s="141"/>
      <c r="H1948" s="56">
        <f t="shared" si="76"/>
        <v>0</v>
      </c>
    </row>
    <row r="1949" ht="15.75" customHeight="1">
      <c r="A1949" s="53">
        <v>12.0</v>
      </c>
      <c r="B1949" s="153"/>
      <c r="C1949" s="55" t="str">
        <f>+IF(ISERROR(VLOOKUP($B1949,Insumos!$C:$G,3,FALSE)),"",VLOOKUP($B1949,Insumos!$C:$G,3,FALSE))</f>
        <v/>
      </c>
      <c r="D1949" s="56" t="str">
        <f>+IF(ISERROR(VLOOKUP($B1949,Insumos!$C:$G,2,FALSE)),"",VLOOKUP($B1949,Insumos!$C:$G,2,FALSE))</f>
        <v/>
      </c>
      <c r="E1949" s="57" t="str">
        <f>+IF(ISERROR(VLOOKUP($B1949,Insumos!$C:$G,5,FALSE)),"",VLOOKUP($B1949,Insumos!$C:$G,5,FALSE))</f>
        <v/>
      </c>
      <c r="F1949" s="55" t="str">
        <f>+IF(ISERROR(VLOOKUP($B1949,Insumos!$C:$G,4,FALSE)),"",VLOOKUP($B1949,Insumos!$C:$G,4,FALSE))</f>
        <v/>
      </c>
      <c r="G1949" s="141"/>
      <c r="H1949" s="56">
        <f t="shared" si="76"/>
        <v>0</v>
      </c>
    </row>
    <row r="1950" ht="15.75" customHeight="1">
      <c r="A1950" s="42"/>
      <c r="B1950" s="140"/>
      <c r="C1950" s="41"/>
      <c r="D1950" s="44"/>
      <c r="E1950" s="45"/>
      <c r="F1950" s="41"/>
      <c r="G1950" s="67" t="s">
        <v>566</v>
      </c>
      <c r="H1950" s="68">
        <f>+SUM(H1940:H1949)</f>
        <v>388.04</v>
      </c>
    </row>
    <row r="1951" ht="15.75" customHeight="1">
      <c r="A1951" s="42"/>
      <c r="B1951" s="140"/>
      <c r="C1951" s="41"/>
      <c r="D1951" s="44"/>
      <c r="E1951" s="45"/>
      <c r="F1951" s="41"/>
      <c r="G1951" s="67" t="s">
        <v>569</v>
      </c>
      <c r="H1951" s="142">
        <f>+H1950/10</f>
        <v>38.804</v>
      </c>
    </row>
    <row r="1952" ht="15.75" customHeight="1">
      <c r="A1952" s="42"/>
      <c r="B1952" s="140"/>
      <c r="C1952" s="41"/>
      <c r="D1952" s="44"/>
      <c r="E1952" s="45"/>
      <c r="F1952" s="41"/>
      <c r="G1952" s="67" t="s">
        <v>570</v>
      </c>
      <c r="H1952" s="143">
        <f>(H1950+H1951)*1.19</f>
        <v>507.94436</v>
      </c>
    </row>
    <row r="1953" ht="15.75" customHeight="1">
      <c r="A1953" s="42"/>
      <c r="B1953" s="140"/>
      <c r="C1953" s="41"/>
      <c r="D1953" s="44"/>
      <c r="E1953" s="45"/>
      <c r="F1953" s="41"/>
      <c r="G1953" s="67" t="s">
        <v>571</v>
      </c>
      <c r="H1953" s="144">
        <f>+H1952/H1954</f>
        <v>0.1698810569</v>
      </c>
    </row>
    <row r="1954" ht="15.75" customHeight="1">
      <c r="A1954" s="42"/>
      <c r="B1954" s="140"/>
      <c r="C1954" s="41"/>
      <c r="D1954" s="44"/>
      <c r="E1954" s="45"/>
      <c r="F1954" s="41"/>
      <c r="G1954" s="67" t="s">
        <v>572</v>
      </c>
      <c r="H1954" s="145">
        <v>2990.0</v>
      </c>
    </row>
    <row r="1955" ht="15.75" customHeight="1">
      <c r="A1955" s="42"/>
      <c r="B1955" s="140"/>
      <c r="C1955" s="41"/>
      <c r="D1955" s="44"/>
      <c r="E1955" s="45"/>
      <c r="F1955" s="41"/>
      <c r="G1955" s="67"/>
      <c r="H1955" s="205"/>
    </row>
    <row r="1956" ht="15.75" customHeight="1">
      <c r="A1956" s="138" t="s">
        <v>562</v>
      </c>
      <c r="B1956" s="139" t="s">
        <v>770</v>
      </c>
      <c r="C1956" s="34"/>
      <c r="D1956" s="35"/>
      <c r="E1956" s="36"/>
      <c r="F1956" s="37"/>
      <c r="G1956" s="38"/>
      <c r="H1956" s="35"/>
    </row>
    <row r="1957" ht="15.75" customHeight="1">
      <c r="A1957" s="42"/>
      <c r="B1957" s="140"/>
      <c r="C1957" s="42"/>
      <c r="D1957" s="44"/>
      <c r="E1957" s="45"/>
      <c r="F1957" s="42"/>
      <c r="G1957" s="46"/>
      <c r="H1957" s="44"/>
    </row>
    <row r="1958" ht="15.75" customHeight="1">
      <c r="A1958" s="48" t="s">
        <v>476</v>
      </c>
      <c r="B1958" s="48" t="s">
        <v>477</v>
      </c>
      <c r="C1958" s="48" t="s">
        <v>478</v>
      </c>
      <c r="D1958" s="49" t="s">
        <v>564</v>
      </c>
      <c r="E1958" s="50" t="s">
        <v>10</v>
      </c>
      <c r="F1958" s="48" t="s">
        <v>480</v>
      </c>
      <c r="G1958" s="51" t="s">
        <v>481</v>
      </c>
      <c r="H1958" s="49" t="s">
        <v>565</v>
      </c>
    </row>
    <row r="1959" ht="15.75" customHeight="1">
      <c r="A1959" s="53">
        <v>1.0</v>
      </c>
      <c r="B1959" s="55" t="s">
        <v>120</v>
      </c>
      <c r="C1959" s="55" t="str">
        <f>+IF(ISERROR(VLOOKUP($B1959,Insumos!$C:$G,3,FALSE)),"",VLOOKUP($B1959,Insumos!$C:$G,3,FALSE))</f>
        <v>GRAMOS</v>
      </c>
      <c r="D1959" s="56">
        <f>+IF(ISERROR(VLOOKUP($B1959,Insumos!$C:$G,2,FALSE)),"",VLOOKUP($B1959,Insumos!$C:$G,2,FALSE))</f>
        <v>2086.08</v>
      </c>
      <c r="E1959" s="57">
        <f>+IF(ISERROR(VLOOKUP($B1959,Insumos!$C:$G,5,FALSE)),"",VLOOKUP($B1959,Insumos!$C:$G,5,FALSE))</f>
        <v>488</v>
      </c>
      <c r="F1959" s="55" t="str">
        <f>+IF(ISERROR(VLOOKUP($B1959,Insumos!$C:$G,4,FALSE)),"",VLOOKUP($B1959,Insumos!$C:$G,4,FALSE))</f>
        <v>GRAMOS</v>
      </c>
      <c r="G1959" s="141">
        <v>100.0</v>
      </c>
      <c r="H1959" s="56">
        <f t="shared" ref="H1959:H1968" si="77">IF(ISERROR(ROUND(+D1959/E1959*G1959,2)),0,ROUND(+D1959/E1959*G1959,2))</f>
        <v>427.48</v>
      </c>
    </row>
    <row r="1960" ht="15.75" customHeight="1">
      <c r="A1960" s="53">
        <v>2.0</v>
      </c>
      <c r="B1960" s="55" t="s">
        <v>309</v>
      </c>
      <c r="C1960" s="55" t="str">
        <f>+IF(ISERROR(VLOOKUP($B1960,Insumos!$C:$G,3,FALSE)),"",VLOOKUP($B1960,Insumos!$C:$G,3,FALSE))</f>
        <v>UNIDAD</v>
      </c>
      <c r="D1960" s="56">
        <f>+IF(ISERROR(VLOOKUP($B1960,Insumos!$C:$G,2,FALSE)),"",VLOOKUP($B1960,Insumos!$C:$G,2,FALSE))</f>
        <v>23.53</v>
      </c>
      <c r="E1960" s="57">
        <f>+IF(ISERROR(VLOOKUP($B1960,Insumos!$C:$G,5,FALSE)),"",VLOOKUP($B1960,Insumos!$C:$G,5,FALSE))</f>
        <v>1</v>
      </c>
      <c r="F1960" s="55" t="str">
        <f>+IF(ISERROR(VLOOKUP($B1960,Insumos!$C:$G,4,FALSE)),"",VLOOKUP($B1960,Insumos!$C:$G,4,FALSE))</f>
        <v>UNIDAD</v>
      </c>
      <c r="G1960" s="141">
        <v>1.0</v>
      </c>
      <c r="H1960" s="56">
        <f t="shared" si="77"/>
        <v>23.53</v>
      </c>
    </row>
    <row r="1961" ht="15.75" customHeight="1">
      <c r="A1961" s="53">
        <v>3.0</v>
      </c>
      <c r="B1961" s="55" t="s">
        <v>310</v>
      </c>
      <c r="C1961" s="55" t="str">
        <f>+IF(ISERROR(VLOOKUP($B1961,Insumos!$C:$G,3,FALSE)),"",VLOOKUP($B1961,Insumos!$C:$G,3,FALSE))</f>
        <v>UNIDAD</v>
      </c>
      <c r="D1961" s="56">
        <f>+IF(ISERROR(VLOOKUP($B1961,Insumos!$C:$G,2,FALSE)),"",VLOOKUP($B1961,Insumos!$C:$G,2,FALSE))</f>
        <v>15.13</v>
      </c>
      <c r="E1961" s="57">
        <f>+IF(ISERROR(VLOOKUP($B1961,Insumos!$C:$G,5,FALSE)),"",VLOOKUP($B1961,Insumos!$C:$G,5,FALSE))</f>
        <v>1</v>
      </c>
      <c r="F1961" s="55" t="str">
        <f>+IF(ISERROR(VLOOKUP($B1961,Insumos!$C:$G,4,FALSE)),"",VLOOKUP($B1961,Insumos!$C:$G,4,FALSE))</f>
        <v>UNIDAD</v>
      </c>
      <c r="G1961" s="141">
        <v>1.0</v>
      </c>
      <c r="H1961" s="56">
        <f t="shared" si="77"/>
        <v>15.13</v>
      </c>
    </row>
    <row r="1962" ht="15.75" customHeight="1">
      <c r="A1962" s="53">
        <v>4.0</v>
      </c>
      <c r="B1962" s="55" t="s">
        <v>305</v>
      </c>
      <c r="C1962" s="55" t="str">
        <f>+IF(ISERROR(VLOOKUP($B1962,Insumos!$C:$G,3,FALSE)),"",VLOOKUP($B1962,Insumos!$C:$G,3,FALSE))</f>
        <v>UNIDAD</v>
      </c>
      <c r="D1962" s="56">
        <f>+IF(ISERROR(VLOOKUP($B1962,Insumos!$C:$G,2,FALSE)),"",VLOOKUP($B1962,Insumos!$C:$G,2,FALSE))</f>
        <v>52</v>
      </c>
      <c r="E1962" s="57">
        <f>+IF(ISERROR(VLOOKUP($B1962,Insumos!$C:$G,5,FALSE)),"",VLOOKUP($B1962,Insumos!$C:$G,5,FALSE))</f>
        <v>1</v>
      </c>
      <c r="F1962" s="55" t="str">
        <f>+IF(ISERROR(VLOOKUP($B1962,Insumos!$C:$G,4,FALSE)),"",VLOOKUP($B1962,Insumos!$C:$G,4,FALSE))</f>
        <v>UNIDAD</v>
      </c>
      <c r="G1962" s="141">
        <v>1.0</v>
      </c>
      <c r="H1962" s="56">
        <f t="shared" si="77"/>
        <v>52</v>
      </c>
    </row>
    <row r="1963" ht="15.75" customHeight="1">
      <c r="A1963" s="53">
        <v>5.0</v>
      </c>
      <c r="B1963" s="153"/>
      <c r="C1963" s="55" t="str">
        <f>+IF(ISERROR(VLOOKUP($B1963,Insumos!$C:$G,3,FALSE)),"",VLOOKUP($B1963,Insumos!$C:$G,3,FALSE))</f>
        <v/>
      </c>
      <c r="D1963" s="56" t="str">
        <f>+IF(ISERROR(VLOOKUP($B1963,Insumos!$C:$G,2,FALSE)),"",VLOOKUP($B1963,Insumos!$C:$G,2,FALSE))</f>
        <v/>
      </c>
      <c r="E1963" s="57" t="str">
        <f>+IF(ISERROR(VLOOKUP($B1963,Insumos!$C:$G,5,FALSE)),"",VLOOKUP($B1963,Insumos!$C:$G,5,FALSE))</f>
        <v/>
      </c>
      <c r="F1963" s="55" t="str">
        <f>+IF(ISERROR(VLOOKUP($B1963,Insumos!$C:$G,4,FALSE)),"",VLOOKUP($B1963,Insumos!$C:$G,4,FALSE))</f>
        <v/>
      </c>
      <c r="G1963" s="141"/>
      <c r="H1963" s="56">
        <f t="shared" si="77"/>
        <v>0</v>
      </c>
    </row>
    <row r="1964" ht="15.75" customHeight="1">
      <c r="A1964" s="53">
        <v>6.0</v>
      </c>
      <c r="B1964" s="153"/>
      <c r="C1964" s="55" t="str">
        <f>+IF(ISERROR(VLOOKUP($B1964,Insumos!$C:$G,3,FALSE)),"",VLOOKUP($B1964,Insumos!$C:$G,3,FALSE))</f>
        <v/>
      </c>
      <c r="D1964" s="56" t="str">
        <f>+IF(ISERROR(VLOOKUP($B1964,Insumos!$C:$G,2,FALSE)),"",VLOOKUP($B1964,Insumos!$C:$G,2,FALSE))</f>
        <v/>
      </c>
      <c r="E1964" s="57" t="str">
        <f>+IF(ISERROR(VLOOKUP($B1964,Insumos!$C:$G,5,FALSE)),"",VLOOKUP($B1964,Insumos!$C:$G,5,FALSE))</f>
        <v/>
      </c>
      <c r="F1964" s="55" t="str">
        <f>+IF(ISERROR(VLOOKUP($B1964,Insumos!$C:$G,4,FALSE)),"",VLOOKUP($B1964,Insumos!$C:$G,4,FALSE))</f>
        <v/>
      </c>
      <c r="G1964" s="141"/>
      <c r="H1964" s="56">
        <f t="shared" si="77"/>
        <v>0</v>
      </c>
    </row>
    <row r="1965" ht="15.75" customHeight="1">
      <c r="A1965" s="53">
        <v>7.0</v>
      </c>
      <c r="B1965" s="153"/>
      <c r="C1965" s="55" t="str">
        <f>+IF(ISERROR(VLOOKUP($B1965,Insumos!$C:$G,3,FALSE)),"",VLOOKUP($B1965,Insumos!$C:$G,3,FALSE))</f>
        <v/>
      </c>
      <c r="D1965" s="56" t="str">
        <f>+IF(ISERROR(VLOOKUP($B1965,Insumos!$C:$G,2,FALSE)),"",VLOOKUP($B1965,Insumos!$C:$G,2,FALSE))</f>
        <v/>
      </c>
      <c r="E1965" s="57" t="str">
        <f>+IF(ISERROR(VLOOKUP($B1965,Insumos!$C:$G,5,FALSE)),"",VLOOKUP($B1965,Insumos!$C:$G,5,FALSE))</f>
        <v/>
      </c>
      <c r="F1965" s="55" t="str">
        <f>+IF(ISERROR(VLOOKUP($B1965,Insumos!$C:$G,4,FALSE)),"",VLOOKUP($B1965,Insumos!$C:$G,4,FALSE))</f>
        <v/>
      </c>
      <c r="G1965" s="141"/>
      <c r="H1965" s="56">
        <f t="shared" si="77"/>
        <v>0</v>
      </c>
    </row>
    <row r="1966" ht="15.75" customHeight="1">
      <c r="A1966" s="53">
        <v>8.0</v>
      </c>
      <c r="B1966" s="153"/>
      <c r="C1966" s="55" t="str">
        <f>+IF(ISERROR(VLOOKUP($B1966,Insumos!$C:$G,3,FALSE)),"",VLOOKUP($B1966,Insumos!$C:$G,3,FALSE))</f>
        <v/>
      </c>
      <c r="D1966" s="56" t="str">
        <f>+IF(ISERROR(VLOOKUP($B1966,Insumos!$C:$G,2,FALSE)),"",VLOOKUP($B1966,Insumos!$C:$G,2,FALSE))</f>
        <v/>
      </c>
      <c r="E1966" s="57" t="str">
        <f>+IF(ISERROR(VLOOKUP($B1966,Insumos!$C:$G,5,FALSE)),"",VLOOKUP($B1966,Insumos!$C:$G,5,FALSE))</f>
        <v/>
      </c>
      <c r="F1966" s="55" t="str">
        <f>+IF(ISERROR(VLOOKUP($B1966,Insumos!$C:$G,4,FALSE)),"",VLOOKUP($B1966,Insumos!$C:$G,4,FALSE))</f>
        <v/>
      </c>
      <c r="G1966" s="141"/>
      <c r="H1966" s="56">
        <f t="shared" si="77"/>
        <v>0</v>
      </c>
    </row>
    <row r="1967" ht="15.75" customHeight="1">
      <c r="A1967" s="53">
        <v>11.0</v>
      </c>
      <c r="B1967" s="153"/>
      <c r="C1967" s="55" t="str">
        <f>+IF(ISERROR(VLOOKUP($B1967,Insumos!$C:$G,3,FALSE)),"",VLOOKUP($B1967,Insumos!$C:$G,3,FALSE))</f>
        <v/>
      </c>
      <c r="D1967" s="56" t="str">
        <f>+IF(ISERROR(VLOOKUP($B1967,Insumos!$C:$G,2,FALSE)),"",VLOOKUP($B1967,Insumos!$C:$G,2,FALSE))</f>
        <v/>
      </c>
      <c r="E1967" s="57" t="str">
        <f>+IF(ISERROR(VLOOKUP($B1967,Insumos!$C:$G,5,FALSE)),"",VLOOKUP($B1967,Insumos!$C:$G,5,FALSE))</f>
        <v/>
      </c>
      <c r="F1967" s="55" t="str">
        <f>+IF(ISERROR(VLOOKUP($B1967,Insumos!$C:$G,4,FALSE)),"",VLOOKUP($B1967,Insumos!$C:$G,4,FALSE))</f>
        <v/>
      </c>
      <c r="G1967" s="141"/>
      <c r="H1967" s="56">
        <f t="shared" si="77"/>
        <v>0</v>
      </c>
    </row>
    <row r="1968" ht="15.75" customHeight="1">
      <c r="A1968" s="53">
        <v>12.0</v>
      </c>
      <c r="B1968" s="153"/>
      <c r="C1968" s="55" t="str">
        <f>+IF(ISERROR(VLOOKUP($B1968,Insumos!$C:$G,3,FALSE)),"",VLOOKUP($B1968,Insumos!$C:$G,3,FALSE))</f>
        <v/>
      </c>
      <c r="D1968" s="56" t="str">
        <f>+IF(ISERROR(VLOOKUP($B1968,Insumos!$C:$G,2,FALSE)),"",VLOOKUP($B1968,Insumos!$C:$G,2,FALSE))</f>
        <v/>
      </c>
      <c r="E1968" s="57" t="str">
        <f>+IF(ISERROR(VLOOKUP($B1968,Insumos!$C:$G,5,FALSE)),"",VLOOKUP($B1968,Insumos!$C:$G,5,FALSE))</f>
        <v/>
      </c>
      <c r="F1968" s="55" t="str">
        <f>+IF(ISERROR(VLOOKUP($B1968,Insumos!$C:$G,4,FALSE)),"",VLOOKUP($B1968,Insumos!$C:$G,4,FALSE))</f>
        <v/>
      </c>
      <c r="G1968" s="141"/>
      <c r="H1968" s="56">
        <f t="shared" si="77"/>
        <v>0</v>
      </c>
    </row>
    <row r="1969" ht="15.75" customHeight="1">
      <c r="A1969" s="42"/>
      <c r="B1969" s="140"/>
      <c r="C1969" s="41"/>
      <c r="D1969" s="44"/>
      <c r="E1969" s="45"/>
      <c r="F1969" s="41"/>
      <c r="G1969" s="67" t="s">
        <v>566</v>
      </c>
      <c r="H1969" s="68">
        <f>+SUM(H1959:H1968)</f>
        <v>518.14</v>
      </c>
    </row>
    <row r="1970" ht="15.75" customHeight="1">
      <c r="A1970" s="42"/>
      <c r="B1970" s="140"/>
      <c r="C1970" s="41"/>
      <c r="D1970" s="44"/>
      <c r="E1970" s="45"/>
      <c r="F1970" s="41"/>
      <c r="G1970" s="67" t="s">
        <v>569</v>
      </c>
      <c r="H1970" s="142">
        <f>+H1969/10</f>
        <v>51.814</v>
      </c>
    </row>
    <row r="1971" ht="15.75" customHeight="1">
      <c r="A1971" s="42"/>
      <c r="B1971" s="140"/>
      <c r="C1971" s="41"/>
      <c r="D1971" s="44"/>
      <c r="E1971" s="45"/>
      <c r="F1971" s="41"/>
      <c r="G1971" s="67" t="s">
        <v>570</v>
      </c>
      <c r="H1971" s="143">
        <f>(H1969+H1970)*1.19</f>
        <v>678.24526</v>
      </c>
    </row>
    <row r="1972" ht="15.75" customHeight="1">
      <c r="A1972" s="42"/>
      <c r="B1972" s="140"/>
      <c r="C1972" s="41"/>
      <c r="D1972" s="44"/>
      <c r="E1972" s="45"/>
      <c r="F1972" s="41"/>
      <c r="G1972" s="67" t="s">
        <v>571</v>
      </c>
      <c r="H1972" s="144">
        <f>+H1971/H1973</f>
        <v>0.2268378796</v>
      </c>
    </row>
    <row r="1973" ht="15.75" customHeight="1">
      <c r="A1973" s="42"/>
      <c r="B1973" s="140"/>
      <c r="C1973" s="41"/>
      <c r="D1973" s="44"/>
      <c r="E1973" s="45"/>
      <c r="F1973" s="41"/>
      <c r="G1973" s="67" t="s">
        <v>572</v>
      </c>
      <c r="H1973" s="145">
        <v>2990.0</v>
      </c>
    </row>
    <row r="1974" ht="15.75" customHeight="1">
      <c r="A1974" s="42"/>
      <c r="B1974" s="140"/>
      <c r="C1974" s="41"/>
      <c r="D1974" s="44"/>
      <c r="E1974" s="45"/>
      <c r="F1974" s="41"/>
      <c r="G1974" s="67"/>
      <c r="H1974" s="169"/>
    </row>
    <row r="1975" ht="15.75" customHeight="1">
      <c r="A1975" s="42"/>
      <c r="B1975" s="140"/>
      <c r="C1975" s="41"/>
      <c r="D1975" s="44"/>
      <c r="E1975" s="45"/>
      <c r="F1975" s="41"/>
      <c r="G1975" s="67"/>
      <c r="H1975" s="205"/>
    </row>
    <row r="1976" ht="15.75" customHeight="1">
      <c r="A1976" s="42"/>
      <c r="B1976" s="140"/>
      <c r="C1976" s="41"/>
      <c r="D1976" s="44"/>
      <c r="E1976" s="45"/>
      <c r="F1976" s="41"/>
      <c r="G1976" s="67"/>
      <c r="H1976" s="205"/>
    </row>
    <row r="1977" ht="15.75" customHeight="1">
      <c r="A1977" s="42"/>
      <c r="B1977" s="140"/>
      <c r="C1977" s="41"/>
      <c r="D1977" s="44"/>
      <c r="E1977" s="45"/>
      <c r="F1977" s="41"/>
      <c r="G1977" s="67"/>
      <c r="H1977" s="205"/>
    </row>
    <row r="1978" ht="15.75" customHeight="1">
      <c r="A1978" s="138" t="s">
        <v>562</v>
      </c>
      <c r="B1978" s="139" t="s">
        <v>771</v>
      </c>
      <c r="C1978" s="34"/>
      <c r="D1978" s="35"/>
      <c r="E1978" s="36"/>
      <c r="F1978" s="37"/>
      <c r="G1978" s="38"/>
      <c r="H1978" s="35"/>
    </row>
    <row r="1979" ht="15.75" customHeight="1">
      <c r="A1979" s="42"/>
      <c r="B1979" s="140"/>
      <c r="C1979" s="42"/>
      <c r="D1979" s="44"/>
      <c r="E1979" s="45"/>
      <c r="F1979" s="42"/>
      <c r="G1979" s="46"/>
      <c r="H1979" s="44"/>
    </row>
    <row r="1980" ht="15.75" customHeight="1">
      <c r="A1980" s="48" t="s">
        <v>476</v>
      </c>
      <c r="B1980" s="48" t="s">
        <v>477</v>
      </c>
      <c r="C1980" s="48" t="s">
        <v>478</v>
      </c>
      <c r="D1980" s="49" t="s">
        <v>564</v>
      </c>
      <c r="E1980" s="50" t="s">
        <v>10</v>
      </c>
      <c r="F1980" s="48" t="s">
        <v>480</v>
      </c>
      <c r="G1980" s="51" t="s">
        <v>481</v>
      </c>
      <c r="H1980" s="49" t="s">
        <v>565</v>
      </c>
    </row>
    <row r="1981" ht="15.75" customHeight="1">
      <c r="A1981" s="53">
        <v>1.0</v>
      </c>
      <c r="B1981" s="55" t="s">
        <v>148</v>
      </c>
      <c r="C1981" s="55" t="str">
        <f>+IF(ISERROR(VLOOKUP($B1981,Insumos!$C:$G,3,FALSE)),"",VLOOKUP($B1981,Insumos!$C:$G,3,FALSE))</f>
        <v>MILILITROS</v>
      </c>
      <c r="D1981" s="56">
        <f>+IF(ISERROR(VLOOKUP($B1981,Insumos!$C:$G,2,FALSE)),"",VLOOKUP($B1981,Insumos!$C:$G,2,FALSE))</f>
        <v>2257.31</v>
      </c>
      <c r="E1981" s="57">
        <f>+IF(ISERROR(VLOOKUP($B1981,Insumos!$C:$G,5,FALSE)),"",VLOOKUP($B1981,Insumos!$C:$G,5,FALSE))</f>
        <v>558</v>
      </c>
      <c r="F1981" s="55" t="str">
        <f>+IF(ISERROR(VLOOKUP($B1981,Insumos!$C:$G,4,FALSE)),"",VLOOKUP($B1981,Insumos!$C:$G,4,FALSE))</f>
        <v>MILILITROS</v>
      </c>
      <c r="G1981" s="141">
        <v>100.0</v>
      </c>
      <c r="H1981" s="56">
        <f t="shared" ref="H1981:H1990" si="78">IF(ISERROR(ROUND(+D1981/E1981*G1981,2)),0,ROUND(+D1981/E1981*G1981,2))</f>
        <v>404.54</v>
      </c>
    </row>
    <row r="1982" ht="15.75" customHeight="1">
      <c r="A1982" s="53">
        <v>2.0</v>
      </c>
      <c r="B1982" s="55" t="s">
        <v>309</v>
      </c>
      <c r="C1982" s="55" t="str">
        <f>+IF(ISERROR(VLOOKUP($B1982,Insumos!$C:$G,3,FALSE)),"",VLOOKUP($B1982,Insumos!$C:$G,3,FALSE))</f>
        <v>UNIDAD</v>
      </c>
      <c r="D1982" s="56">
        <f>+IF(ISERROR(VLOOKUP($B1982,Insumos!$C:$G,2,FALSE)),"",VLOOKUP($B1982,Insumos!$C:$G,2,FALSE))</f>
        <v>23.53</v>
      </c>
      <c r="E1982" s="57">
        <f>+IF(ISERROR(VLOOKUP($B1982,Insumos!$C:$G,5,FALSE)),"",VLOOKUP($B1982,Insumos!$C:$G,5,FALSE))</f>
        <v>1</v>
      </c>
      <c r="F1982" s="55" t="str">
        <f>+IF(ISERROR(VLOOKUP($B1982,Insumos!$C:$G,4,FALSE)),"",VLOOKUP($B1982,Insumos!$C:$G,4,FALSE))</f>
        <v>UNIDAD</v>
      </c>
      <c r="G1982" s="141">
        <v>1.0</v>
      </c>
      <c r="H1982" s="56">
        <f t="shared" si="78"/>
        <v>23.53</v>
      </c>
    </row>
    <row r="1983" ht="15.75" customHeight="1">
      <c r="A1983" s="53">
        <v>3.0</v>
      </c>
      <c r="B1983" s="55" t="s">
        <v>310</v>
      </c>
      <c r="C1983" s="55" t="str">
        <f>+IF(ISERROR(VLOOKUP($B1983,Insumos!$C:$G,3,FALSE)),"",VLOOKUP($B1983,Insumos!$C:$G,3,FALSE))</f>
        <v>UNIDAD</v>
      </c>
      <c r="D1983" s="56">
        <f>+IF(ISERROR(VLOOKUP($B1983,Insumos!$C:$G,2,FALSE)),"",VLOOKUP($B1983,Insumos!$C:$G,2,FALSE))</f>
        <v>15.13</v>
      </c>
      <c r="E1983" s="57">
        <f>+IF(ISERROR(VLOOKUP($B1983,Insumos!$C:$G,5,FALSE)),"",VLOOKUP($B1983,Insumos!$C:$G,5,FALSE))</f>
        <v>1</v>
      </c>
      <c r="F1983" s="55" t="str">
        <f>+IF(ISERROR(VLOOKUP($B1983,Insumos!$C:$G,4,FALSE)),"",VLOOKUP($B1983,Insumos!$C:$G,4,FALSE))</f>
        <v>UNIDAD</v>
      </c>
      <c r="G1983" s="141">
        <v>1.0</v>
      </c>
      <c r="H1983" s="56">
        <f t="shared" si="78"/>
        <v>15.13</v>
      </c>
    </row>
    <row r="1984" ht="15.75" customHeight="1">
      <c r="A1984" s="53">
        <v>4.0</v>
      </c>
      <c r="B1984" s="55" t="s">
        <v>305</v>
      </c>
      <c r="C1984" s="55" t="str">
        <f>+IF(ISERROR(VLOOKUP($B1984,Insumos!$C:$G,3,FALSE)),"",VLOOKUP($B1984,Insumos!$C:$G,3,FALSE))</f>
        <v>UNIDAD</v>
      </c>
      <c r="D1984" s="56">
        <f>+IF(ISERROR(VLOOKUP($B1984,Insumos!$C:$G,2,FALSE)),"",VLOOKUP($B1984,Insumos!$C:$G,2,FALSE))</f>
        <v>52</v>
      </c>
      <c r="E1984" s="57">
        <f>+IF(ISERROR(VLOOKUP($B1984,Insumos!$C:$G,5,FALSE)),"",VLOOKUP($B1984,Insumos!$C:$G,5,FALSE))</f>
        <v>1</v>
      </c>
      <c r="F1984" s="55" t="str">
        <f>+IF(ISERROR(VLOOKUP($B1984,Insumos!$C:$G,4,FALSE)),"",VLOOKUP($B1984,Insumos!$C:$G,4,FALSE))</f>
        <v>UNIDAD</v>
      </c>
      <c r="G1984" s="141">
        <v>1.0</v>
      </c>
      <c r="H1984" s="56">
        <f t="shared" si="78"/>
        <v>52</v>
      </c>
    </row>
    <row r="1985" ht="15.75" customHeight="1">
      <c r="A1985" s="53">
        <v>5.0</v>
      </c>
      <c r="B1985" s="153"/>
      <c r="C1985" s="55" t="str">
        <f>+IF(ISERROR(VLOOKUP($B1985,Insumos!$C:$G,3,FALSE)),"",VLOOKUP($B1985,Insumos!$C:$G,3,FALSE))</f>
        <v/>
      </c>
      <c r="D1985" s="56" t="str">
        <f>+IF(ISERROR(VLOOKUP($B1985,Insumos!$C:$G,2,FALSE)),"",VLOOKUP($B1985,Insumos!$C:$G,2,FALSE))</f>
        <v/>
      </c>
      <c r="E1985" s="57" t="str">
        <f>+IF(ISERROR(VLOOKUP($B1985,Insumos!$C:$G,5,FALSE)),"",VLOOKUP($B1985,Insumos!$C:$G,5,FALSE))</f>
        <v/>
      </c>
      <c r="F1985" s="55" t="str">
        <f>+IF(ISERROR(VLOOKUP($B1985,Insumos!$C:$G,4,FALSE)),"",VLOOKUP($B1985,Insumos!$C:$G,4,FALSE))</f>
        <v/>
      </c>
      <c r="G1985" s="141"/>
      <c r="H1985" s="56">
        <f t="shared" si="78"/>
        <v>0</v>
      </c>
    </row>
    <row r="1986" ht="15.75" customHeight="1">
      <c r="A1986" s="53">
        <v>6.0</v>
      </c>
      <c r="B1986" s="153"/>
      <c r="C1986" s="55" t="str">
        <f>+IF(ISERROR(VLOOKUP($B1986,Insumos!$C:$G,3,FALSE)),"",VLOOKUP($B1986,Insumos!$C:$G,3,FALSE))</f>
        <v/>
      </c>
      <c r="D1986" s="56" t="str">
        <f>+IF(ISERROR(VLOOKUP($B1986,Insumos!$C:$G,2,FALSE)),"",VLOOKUP($B1986,Insumos!$C:$G,2,FALSE))</f>
        <v/>
      </c>
      <c r="E1986" s="57" t="str">
        <f>+IF(ISERROR(VLOOKUP($B1986,Insumos!$C:$G,5,FALSE)),"",VLOOKUP($B1986,Insumos!$C:$G,5,FALSE))</f>
        <v/>
      </c>
      <c r="F1986" s="55" t="str">
        <f>+IF(ISERROR(VLOOKUP($B1986,Insumos!$C:$G,4,FALSE)),"",VLOOKUP($B1986,Insumos!$C:$G,4,FALSE))</f>
        <v/>
      </c>
      <c r="G1986" s="141"/>
      <c r="H1986" s="56">
        <f t="shared" si="78"/>
        <v>0</v>
      </c>
    </row>
    <row r="1987" ht="15.75" customHeight="1">
      <c r="A1987" s="53">
        <v>7.0</v>
      </c>
      <c r="B1987" s="153"/>
      <c r="C1987" s="55" t="str">
        <f>+IF(ISERROR(VLOOKUP($B1987,Insumos!$C:$G,3,FALSE)),"",VLOOKUP($B1987,Insumos!$C:$G,3,FALSE))</f>
        <v/>
      </c>
      <c r="D1987" s="56" t="str">
        <f>+IF(ISERROR(VLOOKUP($B1987,Insumos!$C:$G,2,FALSE)),"",VLOOKUP($B1987,Insumos!$C:$G,2,FALSE))</f>
        <v/>
      </c>
      <c r="E1987" s="57" t="str">
        <f>+IF(ISERROR(VLOOKUP($B1987,Insumos!$C:$G,5,FALSE)),"",VLOOKUP($B1987,Insumos!$C:$G,5,FALSE))</f>
        <v/>
      </c>
      <c r="F1987" s="55" t="str">
        <f>+IF(ISERROR(VLOOKUP($B1987,Insumos!$C:$G,4,FALSE)),"",VLOOKUP($B1987,Insumos!$C:$G,4,FALSE))</f>
        <v/>
      </c>
      <c r="G1987" s="141"/>
      <c r="H1987" s="56">
        <f t="shared" si="78"/>
        <v>0</v>
      </c>
    </row>
    <row r="1988" ht="15.75" customHeight="1">
      <c r="A1988" s="53">
        <v>8.0</v>
      </c>
      <c r="B1988" s="153"/>
      <c r="C1988" s="55" t="str">
        <f>+IF(ISERROR(VLOOKUP($B1988,Insumos!$C:$G,3,FALSE)),"",VLOOKUP($B1988,Insumos!$C:$G,3,FALSE))</f>
        <v/>
      </c>
      <c r="D1988" s="56" t="str">
        <f>+IF(ISERROR(VLOOKUP($B1988,Insumos!$C:$G,2,FALSE)),"",VLOOKUP($B1988,Insumos!$C:$G,2,FALSE))</f>
        <v/>
      </c>
      <c r="E1988" s="57" t="str">
        <f>+IF(ISERROR(VLOOKUP($B1988,Insumos!$C:$G,5,FALSE)),"",VLOOKUP($B1988,Insumos!$C:$G,5,FALSE))</f>
        <v/>
      </c>
      <c r="F1988" s="55" t="str">
        <f>+IF(ISERROR(VLOOKUP($B1988,Insumos!$C:$G,4,FALSE)),"",VLOOKUP($B1988,Insumos!$C:$G,4,FALSE))</f>
        <v/>
      </c>
      <c r="G1988" s="141"/>
      <c r="H1988" s="56">
        <f t="shared" si="78"/>
        <v>0</v>
      </c>
    </row>
    <row r="1989" ht="15.75" customHeight="1">
      <c r="A1989" s="53">
        <v>11.0</v>
      </c>
      <c r="B1989" s="153"/>
      <c r="C1989" s="55" t="str">
        <f>+IF(ISERROR(VLOOKUP($B1989,Insumos!$C:$G,3,FALSE)),"",VLOOKUP($B1989,Insumos!$C:$G,3,FALSE))</f>
        <v/>
      </c>
      <c r="D1989" s="56" t="str">
        <f>+IF(ISERROR(VLOOKUP($B1989,Insumos!$C:$G,2,FALSE)),"",VLOOKUP($B1989,Insumos!$C:$G,2,FALSE))</f>
        <v/>
      </c>
      <c r="E1989" s="57" t="str">
        <f>+IF(ISERROR(VLOOKUP($B1989,Insumos!$C:$G,5,FALSE)),"",VLOOKUP($B1989,Insumos!$C:$G,5,FALSE))</f>
        <v/>
      </c>
      <c r="F1989" s="55" t="str">
        <f>+IF(ISERROR(VLOOKUP($B1989,Insumos!$C:$G,4,FALSE)),"",VLOOKUP($B1989,Insumos!$C:$G,4,FALSE))</f>
        <v/>
      </c>
      <c r="G1989" s="141"/>
      <c r="H1989" s="56">
        <f t="shared" si="78"/>
        <v>0</v>
      </c>
    </row>
    <row r="1990" ht="15.75" customHeight="1">
      <c r="A1990" s="53">
        <v>12.0</v>
      </c>
      <c r="B1990" s="153"/>
      <c r="C1990" s="55" t="str">
        <f>+IF(ISERROR(VLOOKUP($B1990,Insumos!$C:$G,3,FALSE)),"",VLOOKUP($B1990,Insumos!$C:$G,3,FALSE))</f>
        <v/>
      </c>
      <c r="D1990" s="56" t="str">
        <f>+IF(ISERROR(VLOOKUP($B1990,Insumos!$C:$G,2,FALSE)),"",VLOOKUP($B1990,Insumos!$C:$G,2,FALSE))</f>
        <v/>
      </c>
      <c r="E1990" s="57" t="str">
        <f>+IF(ISERROR(VLOOKUP($B1990,Insumos!$C:$G,5,FALSE)),"",VLOOKUP($B1990,Insumos!$C:$G,5,FALSE))</f>
        <v/>
      </c>
      <c r="F1990" s="55" t="str">
        <f>+IF(ISERROR(VLOOKUP($B1990,Insumos!$C:$G,4,FALSE)),"",VLOOKUP($B1990,Insumos!$C:$G,4,FALSE))</f>
        <v/>
      </c>
      <c r="G1990" s="141"/>
      <c r="H1990" s="56">
        <f t="shared" si="78"/>
        <v>0</v>
      </c>
    </row>
    <row r="1991" ht="15.75" customHeight="1">
      <c r="A1991" s="42"/>
      <c r="B1991" s="140"/>
      <c r="C1991" s="41"/>
      <c r="D1991" s="44"/>
      <c r="E1991" s="45"/>
      <c r="F1991" s="41"/>
      <c r="G1991" s="67" t="s">
        <v>566</v>
      </c>
      <c r="H1991" s="68">
        <f>+SUM(H1981:H1990)</f>
        <v>495.2</v>
      </c>
    </row>
    <row r="1992" ht="15.75" customHeight="1">
      <c r="A1992" s="42"/>
      <c r="B1992" s="140"/>
      <c r="C1992" s="41"/>
      <c r="D1992" s="44"/>
      <c r="E1992" s="45"/>
      <c r="F1992" s="41"/>
      <c r="G1992" s="67" t="s">
        <v>569</v>
      </c>
      <c r="H1992" s="142">
        <f>+H1991/10</f>
        <v>49.52</v>
      </c>
    </row>
    <row r="1993" ht="15.75" customHeight="1">
      <c r="A1993" s="42"/>
      <c r="B1993" s="140"/>
      <c r="C1993" s="41"/>
      <c r="D1993" s="44"/>
      <c r="E1993" s="45"/>
      <c r="F1993" s="41"/>
      <c r="G1993" s="67" t="s">
        <v>570</v>
      </c>
      <c r="H1993" s="143">
        <f>(H1991+H1992)*1.19</f>
        <v>648.2168</v>
      </c>
    </row>
    <row r="1994" ht="15.75" customHeight="1">
      <c r="A1994" s="42"/>
      <c r="B1994" s="140"/>
      <c r="C1994" s="41"/>
      <c r="D1994" s="44"/>
      <c r="E1994" s="45"/>
      <c r="F1994" s="41"/>
      <c r="G1994" s="67" t="s">
        <v>571</v>
      </c>
      <c r="H1994" s="144">
        <f>+H1993/H1995</f>
        <v>0.2167949164</v>
      </c>
    </row>
    <row r="1995" ht="15.75" customHeight="1">
      <c r="A1995" s="42"/>
      <c r="B1995" s="140"/>
      <c r="C1995" s="41"/>
      <c r="D1995" s="44"/>
      <c r="E1995" s="45"/>
      <c r="F1995" s="41"/>
      <c r="G1995" s="67" t="s">
        <v>572</v>
      </c>
      <c r="H1995" s="145">
        <v>2990.0</v>
      </c>
    </row>
    <row r="1996" ht="15.75" customHeight="1">
      <c r="A1996" s="42"/>
      <c r="B1996" s="140"/>
      <c r="C1996" s="41"/>
      <c r="D1996" s="44"/>
      <c r="E1996" s="45"/>
      <c r="F1996" s="41"/>
      <c r="G1996" s="67"/>
      <c r="H1996" s="169"/>
    </row>
    <row r="1997" ht="15.75" customHeight="1">
      <c r="A1997" s="42"/>
      <c r="B1997" s="140"/>
      <c r="C1997" s="41"/>
      <c r="D1997" s="44"/>
      <c r="E1997" s="45"/>
      <c r="F1997" s="41"/>
      <c r="G1997" s="67"/>
      <c r="H1997" s="169"/>
    </row>
    <row r="1998" ht="15.75" customHeight="1">
      <c r="A1998" s="138" t="s">
        <v>562</v>
      </c>
      <c r="B1998" s="139" t="s">
        <v>505</v>
      </c>
      <c r="C1998" s="34"/>
      <c r="D1998" s="35"/>
      <c r="E1998" s="36"/>
      <c r="F1998" s="37"/>
      <c r="G1998" s="38"/>
      <c r="H1998" s="35"/>
    </row>
    <row r="1999" ht="15.75" customHeight="1">
      <c r="A1999" s="42"/>
      <c r="B1999" s="140"/>
      <c r="C1999" s="42"/>
      <c r="D1999" s="44"/>
      <c r="E1999" s="45"/>
      <c r="F1999" s="42"/>
      <c r="G1999" s="46"/>
      <c r="H1999" s="44"/>
    </row>
    <row r="2000" ht="15.75" customHeight="1">
      <c r="A2000" s="48" t="s">
        <v>476</v>
      </c>
      <c r="B2000" s="48" t="s">
        <v>477</v>
      </c>
      <c r="C2000" s="48" t="s">
        <v>478</v>
      </c>
      <c r="D2000" s="49" t="s">
        <v>564</v>
      </c>
      <c r="E2000" s="50" t="s">
        <v>10</v>
      </c>
      <c r="F2000" s="48" t="s">
        <v>480</v>
      </c>
      <c r="G2000" s="51" t="s">
        <v>481</v>
      </c>
      <c r="H2000" s="49" t="s">
        <v>565</v>
      </c>
    </row>
    <row r="2001" ht="15.75" customHeight="1">
      <c r="A2001" s="53">
        <v>1.0</v>
      </c>
      <c r="B2001" s="55" t="s">
        <v>154</v>
      </c>
      <c r="C2001" s="55" t="str">
        <f>+IF(ISERROR(VLOOKUP($B2001,Insumos!$C:$G,3,FALSE)),"",VLOOKUP($B2001,Insumos!$C:$G,3,FALSE))</f>
        <v>GRAMOS</v>
      </c>
      <c r="D2001" s="56">
        <f>+IF(ISERROR(VLOOKUP($B2001,Insumos!$C:$G,2,FALSE)),"",VLOOKUP($B2001,Insumos!$C:$G,2,FALSE))</f>
        <v>8289.18</v>
      </c>
      <c r="E2001" s="57">
        <f>+IF(ISERROR(VLOOKUP($B2001,Insumos!$C:$G,5,FALSE)),"",VLOOKUP($B2001,Insumos!$C:$G,5,FALSE))</f>
        <v>1510</v>
      </c>
      <c r="F2001" s="55" t="str">
        <f>+IF(ISERROR(VLOOKUP($B2001,Insumos!$C:$G,4,FALSE)),"",VLOOKUP($B2001,Insumos!$C:$G,4,FALSE))</f>
        <v>GRAMOS</v>
      </c>
      <c r="G2001" s="141">
        <v>100.0</v>
      </c>
      <c r="H2001" s="56">
        <f t="shared" ref="H2001:H2010" si="79">IF(ISERROR(ROUND(+D2001/E2001*G2001,2)),0,ROUND(+D2001/E2001*G2001,2))</f>
        <v>548.95</v>
      </c>
    </row>
    <row r="2002" ht="15.75" customHeight="1">
      <c r="A2002" s="53">
        <v>2.0</v>
      </c>
      <c r="B2002" s="55" t="s">
        <v>309</v>
      </c>
      <c r="C2002" s="55" t="str">
        <f>+IF(ISERROR(VLOOKUP($B2002,Insumos!$C:$G,3,FALSE)),"",VLOOKUP($B2002,Insumos!$C:$G,3,FALSE))</f>
        <v>UNIDAD</v>
      </c>
      <c r="D2002" s="56">
        <f>+IF(ISERROR(VLOOKUP($B2002,Insumos!$C:$G,2,FALSE)),"",VLOOKUP($B2002,Insumos!$C:$G,2,FALSE))</f>
        <v>23.53</v>
      </c>
      <c r="E2002" s="57">
        <f>+IF(ISERROR(VLOOKUP($B2002,Insumos!$C:$G,5,FALSE)),"",VLOOKUP($B2002,Insumos!$C:$G,5,FALSE))</f>
        <v>1</v>
      </c>
      <c r="F2002" s="55" t="str">
        <f>+IF(ISERROR(VLOOKUP($B2002,Insumos!$C:$G,4,FALSE)),"",VLOOKUP($B2002,Insumos!$C:$G,4,FALSE))</f>
        <v>UNIDAD</v>
      </c>
      <c r="G2002" s="141">
        <v>1.0</v>
      </c>
      <c r="H2002" s="56">
        <f t="shared" si="79"/>
        <v>23.53</v>
      </c>
    </row>
    <row r="2003" ht="15.75" customHeight="1">
      <c r="A2003" s="53">
        <v>3.0</v>
      </c>
      <c r="B2003" s="55" t="s">
        <v>310</v>
      </c>
      <c r="C2003" s="55" t="str">
        <f>+IF(ISERROR(VLOOKUP($B2003,Insumos!$C:$G,3,FALSE)),"",VLOOKUP($B2003,Insumos!$C:$G,3,FALSE))</f>
        <v>UNIDAD</v>
      </c>
      <c r="D2003" s="56">
        <f>+IF(ISERROR(VLOOKUP($B2003,Insumos!$C:$G,2,FALSE)),"",VLOOKUP($B2003,Insumos!$C:$G,2,FALSE))</f>
        <v>15.13</v>
      </c>
      <c r="E2003" s="57">
        <f>+IF(ISERROR(VLOOKUP($B2003,Insumos!$C:$G,5,FALSE)),"",VLOOKUP($B2003,Insumos!$C:$G,5,FALSE))</f>
        <v>1</v>
      </c>
      <c r="F2003" s="55" t="str">
        <f>+IF(ISERROR(VLOOKUP($B2003,Insumos!$C:$G,4,FALSE)),"",VLOOKUP($B2003,Insumos!$C:$G,4,FALSE))</f>
        <v>UNIDAD</v>
      </c>
      <c r="G2003" s="141">
        <v>1.0</v>
      </c>
      <c r="H2003" s="56">
        <f t="shared" si="79"/>
        <v>15.13</v>
      </c>
    </row>
    <row r="2004" ht="15.75" customHeight="1">
      <c r="A2004" s="53">
        <v>4.0</v>
      </c>
      <c r="B2004" s="55" t="s">
        <v>305</v>
      </c>
      <c r="C2004" s="55" t="str">
        <f>+IF(ISERROR(VLOOKUP($B2004,Insumos!$C:$G,3,FALSE)),"",VLOOKUP($B2004,Insumos!$C:$G,3,FALSE))</f>
        <v>UNIDAD</v>
      </c>
      <c r="D2004" s="56">
        <f>+IF(ISERROR(VLOOKUP($B2004,Insumos!$C:$G,2,FALSE)),"",VLOOKUP($B2004,Insumos!$C:$G,2,FALSE))</f>
        <v>52</v>
      </c>
      <c r="E2004" s="57">
        <f>+IF(ISERROR(VLOOKUP($B2004,Insumos!$C:$G,5,FALSE)),"",VLOOKUP($B2004,Insumos!$C:$G,5,FALSE))</f>
        <v>1</v>
      </c>
      <c r="F2004" s="55" t="str">
        <f>+IF(ISERROR(VLOOKUP($B2004,Insumos!$C:$G,4,FALSE)),"",VLOOKUP($B2004,Insumos!$C:$G,4,FALSE))</f>
        <v>UNIDAD</v>
      </c>
      <c r="G2004" s="141">
        <v>1.0</v>
      </c>
      <c r="H2004" s="56">
        <f t="shared" si="79"/>
        <v>52</v>
      </c>
    </row>
    <row r="2005" ht="15.75" customHeight="1">
      <c r="A2005" s="53">
        <v>5.0</v>
      </c>
      <c r="B2005" s="153"/>
      <c r="C2005" s="55" t="str">
        <f>+IF(ISERROR(VLOOKUP($B2005,Insumos!$C:$G,3,FALSE)),"",VLOOKUP($B2005,Insumos!$C:$G,3,FALSE))</f>
        <v/>
      </c>
      <c r="D2005" s="56" t="str">
        <f>+IF(ISERROR(VLOOKUP($B2005,Insumos!$C:$G,2,FALSE)),"",VLOOKUP($B2005,Insumos!$C:$G,2,FALSE))</f>
        <v/>
      </c>
      <c r="E2005" s="57" t="str">
        <f>+IF(ISERROR(VLOOKUP($B2005,Insumos!$C:$G,5,FALSE)),"",VLOOKUP($B2005,Insumos!$C:$G,5,FALSE))</f>
        <v/>
      </c>
      <c r="F2005" s="55" t="str">
        <f>+IF(ISERROR(VLOOKUP($B2005,Insumos!$C:$G,4,FALSE)),"",VLOOKUP($B2005,Insumos!$C:$G,4,FALSE))</f>
        <v/>
      </c>
      <c r="G2005" s="141"/>
      <c r="H2005" s="56">
        <f t="shared" si="79"/>
        <v>0</v>
      </c>
    </row>
    <row r="2006" ht="15.75" customHeight="1">
      <c r="A2006" s="53">
        <v>6.0</v>
      </c>
      <c r="B2006" s="153"/>
      <c r="C2006" s="55" t="str">
        <f>+IF(ISERROR(VLOOKUP($B2006,Insumos!$C:$G,3,FALSE)),"",VLOOKUP($B2006,Insumos!$C:$G,3,FALSE))</f>
        <v/>
      </c>
      <c r="D2006" s="56" t="str">
        <f>+IF(ISERROR(VLOOKUP($B2006,Insumos!$C:$G,2,FALSE)),"",VLOOKUP($B2006,Insumos!$C:$G,2,FALSE))</f>
        <v/>
      </c>
      <c r="E2006" s="57" t="str">
        <f>+IF(ISERROR(VLOOKUP($B2006,Insumos!$C:$G,5,FALSE)),"",VLOOKUP($B2006,Insumos!$C:$G,5,FALSE))</f>
        <v/>
      </c>
      <c r="F2006" s="55" t="str">
        <f>+IF(ISERROR(VLOOKUP($B2006,Insumos!$C:$G,4,FALSE)),"",VLOOKUP($B2006,Insumos!$C:$G,4,FALSE))</f>
        <v/>
      </c>
      <c r="G2006" s="141"/>
      <c r="H2006" s="56">
        <f t="shared" si="79"/>
        <v>0</v>
      </c>
    </row>
    <row r="2007" ht="15.75" customHeight="1">
      <c r="A2007" s="53">
        <v>7.0</v>
      </c>
      <c r="B2007" s="153"/>
      <c r="C2007" s="55" t="str">
        <f>+IF(ISERROR(VLOOKUP($B2007,Insumos!$C:$G,3,FALSE)),"",VLOOKUP($B2007,Insumos!$C:$G,3,FALSE))</f>
        <v/>
      </c>
      <c r="D2007" s="56" t="str">
        <f>+IF(ISERROR(VLOOKUP($B2007,Insumos!$C:$G,2,FALSE)),"",VLOOKUP($B2007,Insumos!$C:$G,2,FALSE))</f>
        <v/>
      </c>
      <c r="E2007" s="57" t="str">
        <f>+IF(ISERROR(VLOOKUP($B2007,Insumos!$C:$G,5,FALSE)),"",VLOOKUP($B2007,Insumos!$C:$G,5,FALSE))</f>
        <v/>
      </c>
      <c r="F2007" s="55" t="str">
        <f>+IF(ISERROR(VLOOKUP($B2007,Insumos!$C:$G,4,FALSE)),"",VLOOKUP($B2007,Insumos!$C:$G,4,FALSE))</f>
        <v/>
      </c>
      <c r="G2007" s="141"/>
      <c r="H2007" s="56">
        <f t="shared" si="79"/>
        <v>0</v>
      </c>
    </row>
    <row r="2008" ht="15.75" customHeight="1">
      <c r="A2008" s="53">
        <v>8.0</v>
      </c>
      <c r="B2008" s="153"/>
      <c r="C2008" s="55" t="str">
        <f>+IF(ISERROR(VLOOKUP($B2008,Insumos!$C:$G,3,FALSE)),"",VLOOKUP($B2008,Insumos!$C:$G,3,FALSE))</f>
        <v/>
      </c>
      <c r="D2008" s="56" t="str">
        <f>+IF(ISERROR(VLOOKUP($B2008,Insumos!$C:$G,2,FALSE)),"",VLOOKUP($B2008,Insumos!$C:$G,2,FALSE))</f>
        <v/>
      </c>
      <c r="E2008" s="57" t="str">
        <f>+IF(ISERROR(VLOOKUP($B2008,Insumos!$C:$G,5,FALSE)),"",VLOOKUP($B2008,Insumos!$C:$G,5,FALSE))</f>
        <v/>
      </c>
      <c r="F2008" s="55" t="str">
        <f>+IF(ISERROR(VLOOKUP($B2008,Insumos!$C:$G,4,FALSE)),"",VLOOKUP($B2008,Insumos!$C:$G,4,FALSE))</f>
        <v/>
      </c>
      <c r="G2008" s="141"/>
      <c r="H2008" s="56">
        <f t="shared" si="79"/>
        <v>0</v>
      </c>
    </row>
    <row r="2009" ht="15.75" customHeight="1">
      <c r="A2009" s="53">
        <v>11.0</v>
      </c>
      <c r="B2009" s="153"/>
      <c r="C2009" s="55" t="str">
        <f>+IF(ISERROR(VLOOKUP($B2009,Insumos!$C:$G,3,FALSE)),"",VLOOKUP($B2009,Insumos!$C:$G,3,FALSE))</f>
        <v/>
      </c>
      <c r="D2009" s="56" t="str">
        <f>+IF(ISERROR(VLOOKUP($B2009,Insumos!$C:$G,2,FALSE)),"",VLOOKUP($B2009,Insumos!$C:$G,2,FALSE))</f>
        <v/>
      </c>
      <c r="E2009" s="57" t="str">
        <f>+IF(ISERROR(VLOOKUP($B2009,Insumos!$C:$G,5,FALSE)),"",VLOOKUP($B2009,Insumos!$C:$G,5,FALSE))</f>
        <v/>
      </c>
      <c r="F2009" s="55" t="str">
        <f>+IF(ISERROR(VLOOKUP($B2009,Insumos!$C:$G,4,FALSE)),"",VLOOKUP($B2009,Insumos!$C:$G,4,FALSE))</f>
        <v/>
      </c>
      <c r="G2009" s="141"/>
      <c r="H2009" s="56">
        <f t="shared" si="79"/>
        <v>0</v>
      </c>
    </row>
    <row r="2010" ht="15.75" customHeight="1">
      <c r="A2010" s="53">
        <v>12.0</v>
      </c>
      <c r="B2010" s="153"/>
      <c r="C2010" s="55" t="str">
        <f>+IF(ISERROR(VLOOKUP($B2010,Insumos!$C:$G,3,FALSE)),"",VLOOKUP($B2010,Insumos!$C:$G,3,FALSE))</f>
        <v/>
      </c>
      <c r="D2010" s="56" t="str">
        <f>+IF(ISERROR(VLOOKUP($B2010,Insumos!$C:$G,2,FALSE)),"",VLOOKUP($B2010,Insumos!$C:$G,2,FALSE))</f>
        <v/>
      </c>
      <c r="E2010" s="57" t="str">
        <f>+IF(ISERROR(VLOOKUP($B2010,Insumos!$C:$G,5,FALSE)),"",VLOOKUP($B2010,Insumos!$C:$G,5,FALSE))</f>
        <v/>
      </c>
      <c r="F2010" s="55" t="str">
        <f>+IF(ISERROR(VLOOKUP($B2010,Insumos!$C:$G,4,FALSE)),"",VLOOKUP($B2010,Insumos!$C:$G,4,FALSE))</f>
        <v/>
      </c>
      <c r="G2010" s="141"/>
      <c r="H2010" s="56">
        <f t="shared" si="79"/>
        <v>0</v>
      </c>
    </row>
    <row r="2011" ht="15.75" customHeight="1">
      <c r="A2011" s="42"/>
      <c r="B2011" s="140"/>
      <c r="C2011" s="41"/>
      <c r="D2011" s="44"/>
      <c r="E2011" s="45"/>
      <c r="F2011" s="41"/>
      <c r="G2011" s="67" t="s">
        <v>566</v>
      </c>
      <c r="H2011" s="68">
        <f>+SUM(H2001:H2010)</f>
        <v>639.61</v>
      </c>
    </row>
    <row r="2012" ht="15.75" customHeight="1">
      <c r="A2012" s="42"/>
      <c r="B2012" s="140"/>
      <c r="C2012" s="41"/>
      <c r="D2012" s="44"/>
      <c r="E2012" s="45"/>
      <c r="F2012" s="41"/>
      <c r="G2012" s="67" t="s">
        <v>569</v>
      </c>
      <c r="H2012" s="142">
        <f>+H2011/10</f>
        <v>63.961</v>
      </c>
    </row>
    <row r="2013" ht="15.75" customHeight="1">
      <c r="A2013" s="42"/>
      <c r="B2013" s="140"/>
      <c r="C2013" s="41"/>
      <c r="D2013" s="44"/>
      <c r="E2013" s="45"/>
      <c r="F2013" s="41"/>
      <c r="G2013" s="67" t="s">
        <v>570</v>
      </c>
      <c r="H2013" s="143">
        <f>(H2011+H2012)*1.19</f>
        <v>837.24949</v>
      </c>
    </row>
    <row r="2014" ht="15.75" customHeight="1">
      <c r="A2014" s="42"/>
      <c r="B2014" s="140"/>
      <c r="C2014" s="41"/>
      <c r="D2014" s="44"/>
      <c r="E2014" s="45"/>
      <c r="F2014" s="41"/>
      <c r="G2014" s="67" t="s">
        <v>571</v>
      </c>
      <c r="H2014" s="144">
        <f>+H2013/H2015</f>
        <v>0.2800165518</v>
      </c>
    </row>
    <row r="2015" ht="15.75" customHeight="1">
      <c r="A2015" s="42"/>
      <c r="B2015" s="140"/>
      <c r="C2015" s="41"/>
      <c r="D2015" s="44"/>
      <c r="E2015" s="45"/>
      <c r="F2015" s="41"/>
      <c r="G2015" s="67" t="s">
        <v>572</v>
      </c>
      <c r="H2015" s="145">
        <v>2990.0</v>
      </c>
    </row>
    <row r="2016" ht="15.75" customHeight="1">
      <c r="A2016" s="42"/>
      <c r="B2016" s="140"/>
      <c r="C2016" s="41"/>
      <c r="D2016" s="44"/>
      <c r="E2016" s="45"/>
      <c r="F2016" s="41"/>
      <c r="G2016" s="67"/>
      <c r="H2016" s="169"/>
    </row>
    <row r="2017" ht="15.75" customHeight="1">
      <c r="A2017" s="42"/>
      <c r="B2017" s="140"/>
      <c r="C2017" s="41"/>
      <c r="D2017" s="44"/>
      <c r="E2017" s="45"/>
      <c r="F2017" s="41"/>
      <c r="G2017" s="67"/>
      <c r="H2017" s="205"/>
    </row>
    <row r="2018" ht="15.75" customHeight="1">
      <c r="A2018" s="42"/>
      <c r="B2018" s="140"/>
      <c r="C2018" s="41"/>
      <c r="D2018" s="44"/>
      <c r="E2018" s="45"/>
      <c r="F2018" s="41"/>
      <c r="G2018" s="67"/>
      <c r="H2018" s="205"/>
    </row>
    <row r="2019" ht="15.75" customHeight="1">
      <c r="A2019" s="42"/>
      <c r="B2019" s="140"/>
      <c r="C2019" s="41"/>
      <c r="D2019" s="44"/>
      <c r="E2019" s="45"/>
      <c r="F2019" s="41"/>
      <c r="G2019" s="67"/>
      <c r="H2019" s="205"/>
    </row>
    <row r="2020" ht="15.75" customHeight="1">
      <c r="A2020" s="138" t="s">
        <v>562</v>
      </c>
      <c r="B2020" s="139" t="s">
        <v>497</v>
      </c>
      <c r="C2020" s="34"/>
      <c r="D2020" s="35"/>
      <c r="E2020" s="36"/>
      <c r="F2020" s="37"/>
      <c r="G2020" s="38"/>
      <c r="H2020" s="35"/>
    </row>
    <row r="2021" ht="15.75" customHeight="1">
      <c r="A2021" s="42"/>
      <c r="B2021" s="140"/>
      <c r="C2021" s="42"/>
      <c r="D2021" s="44"/>
      <c r="E2021" s="45"/>
      <c r="F2021" s="42"/>
      <c r="G2021" s="46"/>
      <c r="H2021" s="44"/>
    </row>
    <row r="2022" ht="15.75" customHeight="1">
      <c r="A2022" s="48" t="s">
        <v>476</v>
      </c>
      <c r="B2022" s="48" t="s">
        <v>477</v>
      </c>
      <c r="C2022" s="48" t="s">
        <v>478</v>
      </c>
      <c r="D2022" s="49" t="s">
        <v>564</v>
      </c>
      <c r="E2022" s="50" t="s">
        <v>10</v>
      </c>
      <c r="F2022" s="48" t="s">
        <v>480</v>
      </c>
      <c r="G2022" s="51" t="s">
        <v>481</v>
      </c>
      <c r="H2022" s="49" t="s">
        <v>565</v>
      </c>
    </row>
    <row r="2023" ht="15.75" customHeight="1">
      <c r="A2023" s="53">
        <v>1.0</v>
      </c>
      <c r="B2023" s="55" t="s">
        <v>122</v>
      </c>
      <c r="C2023" s="55" t="str">
        <f>+IF(ISERROR(VLOOKUP($B2023,Insumos!$C:$G,3,FALSE)),"",VLOOKUP($B2023,Insumos!$C:$G,3,FALSE))</f>
        <v>MILILITROS</v>
      </c>
      <c r="D2023" s="56">
        <f>+IF(ISERROR(VLOOKUP($B2023,Insumos!$C:$G,2,FALSE)),"",VLOOKUP($B2023,Insumos!$C:$G,2,FALSE))</f>
        <v>5974.48</v>
      </c>
      <c r="E2023" s="57">
        <f>+IF(ISERROR(VLOOKUP($B2023,Insumos!$C:$G,5,FALSE)),"",VLOOKUP($B2023,Insumos!$C:$G,5,FALSE))</f>
        <v>880</v>
      </c>
      <c r="F2023" s="55" t="str">
        <f>+IF(ISERROR(VLOOKUP($B2023,Insumos!$C:$G,4,FALSE)),"",VLOOKUP($B2023,Insumos!$C:$G,4,FALSE))</f>
        <v>MILILITROS</v>
      </c>
      <c r="G2023" s="141">
        <v>100.0</v>
      </c>
      <c r="H2023" s="56">
        <f t="shared" ref="H2023:H2032" si="80">IF(ISERROR(ROUND(+D2023/E2023*G2023,2)),0,ROUND(+D2023/E2023*G2023,2))</f>
        <v>678.92</v>
      </c>
    </row>
    <row r="2024" ht="15.75" customHeight="1">
      <c r="A2024" s="53">
        <v>2.0</v>
      </c>
      <c r="B2024" s="55" t="s">
        <v>309</v>
      </c>
      <c r="C2024" s="55" t="str">
        <f>+IF(ISERROR(VLOOKUP($B2024,Insumos!$C:$G,3,FALSE)),"",VLOOKUP($B2024,Insumos!$C:$G,3,FALSE))</f>
        <v>UNIDAD</v>
      </c>
      <c r="D2024" s="56">
        <f>+IF(ISERROR(VLOOKUP($B2024,Insumos!$C:$G,2,FALSE)),"",VLOOKUP($B2024,Insumos!$C:$G,2,FALSE))</f>
        <v>23.53</v>
      </c>
      <c r="E2024" s="57">
        <f>+IF(ISERROR(VLOOKUP($B2024,Insumos!$C:$G,5,FALSE)),"",VLOOKUP($B2024,Insumos!$C:$G,5,FALSE))</f>
        <v>1</v>
      </c>
      <c r="F2024" s="55" t="str">
        <f>+IF(ISERROR(VLOOKUP($B2024,Insumos!$C:$G,4,FALSE)),"",VLOOKUP($B2024,Insumos!$C:$G,4,FALSE))</f>
        <v>UNIDAD</v>
      </c>
      <c r="G2024" s="141">
        <v>1.0</v>
      </c>
      <c r="H2024" s="56">
        <f t="shared" si="80"/>
        <v>23.53</v>
      </c>
    </row>
    <row r="2025" ht="15.75" customHeight="1">
      <c r="A2025" s="53">
        <v>3.0</v>
      </c>
      <c r="B2025" s="55" t="s">
        <v>310</v>
      </c>
      <c r="C2025" s="55" t="str">
        <f>+IF(ISERROR(VLOOKUP($B2025,Insumos!$C:$G,3,FALSE)),"",VLOOKUP($B2025,Insumos!$C:$G,3,FALSE))</f>
        <v>UNIDAD</v>
      </c>
      <c r="D2025" s="56">
        <f>+IF(ISERROR(VLOOKUP($B2025,Insumos!$C:$G,2,FALSE)),"",VLOOKUP($B2025,Insumos!$C:$G,2,FALSE))</f>
        <v>15.13</v>
      </c>
      <c r="E2025" s="57">
        <f>+IF(ISERROR(VLOOKUP($B2025,Insumos!$C:$G,5,FALSE)),"",VLOOKUP($B2025,Insumos!$C:$G,5,FALSE))</f>
        <v>1</v>
      </c>
      <c r="F2025" s="55" t="str">
        <f>+IF(ISERROR(VLOOKUP($B2025,Insumos!$C:$G,4,FALSE)),"",VLOOKUP($B2025,Insumos!$C:$G,4,FALSE))</f>
        <v>UNIDAD</v>
      </c>
      <c r="G2025" s="141">
        <v>1.0</v>
      </c>
      <c r="H2025" s="56">
        <f t="shared" si="80"/>
        <v>15.13</v>
      </c>
    </row>
    <row r="2026" ht="15.75" customHeight="1">
      <c r="A2026" s="53">
        <v>4.0</v>
      </c>
      <c r="B2026" s="55" t="s">
        <v>305</v>
      </c>
      <c r="C2026" s="55" t="str">
        <f>+IF(ISERROR(VLOOKUP($B2026,Insumos!$C:$G,3,FALSE)),"",VLOOKUP($B2026,Insumos!$C:$G,3,FALSE))</f>
        <v>UNIDAD</v>
      </c>
      <c r="D2026" s="56">
        <f>+IF(ISERROR(VLOOKUP($B2026,Insumos!$C:$G,2,FALSE)),"",VLOOKUP($B2026,Insumos!$C:$G,2,FALSE))</f>
        <v>52</v>
      </c>
      <c r="E2026" s="57">
        <f>+IF(ISERROR(VLOOKUP($B2026,Insumos!$C:$G,5,FALSE)),"",VLOOKUP($B2026,Insumos!$C:$G,5,FALSE))</f>
        <v>1</v>
      </c>
      <c r="F2026" s="55" t="str">
        <f>+IF(ISERROR(VLOOKUP($B2026,Insumos!$C:$G,4,FALSE)),"",VLOOKUP($B2026,Insumos!$C:$G,4,FALSE))</f>
        <v>UNIDAD</v>
      </c>
      <c r="G2026" s="141">
        <v>1.0</v>
      </c>
      <c r="H2026" s="56">
        <f t="shared" si="80"/>
        <v>52</v>
      </c>
    </row>
    <row r="2027" ht="15.75" customHeight="1">
      <c r="A2027" s="53">
        <v>5.0</v>
      </c>
      <c r="B2027" s="153"/>
      <c r="C2027" s="55" t="str">
        <f>+IF(ISERROR(VLOOKUP($B2027,Insumos!$C:$G,3,FALSE)),"",VLOOKUP($B2027,Insumos!$C:$G,3,FALSE))</f>
        <v/>
      </c>
      <c r="D2027" s="56" t="str">
        <f>+IF(ISERROR(VLOOKUP($B2027,Insumos!$C:$G,2,FALSE)),"",VLOOKUP($B2027,Insumos!$C:$G,2,FALSE))</f>
        <v/>
      </c>
      <c r="E2027" s="57" t="str">
        <f>+IF(ISERROR(VLOOKUP($B2027,Insumos!$C:$G,5,FALSE)),"",VLOOKUP($B2027,Insumos!$C:$G,5,FALSE))</f>
        <v/>
      </c>
      <c r="F2027" s="55" t="str">
        <f>+IF(ISERROR(VLOOKUP($B2027,Insumos!$C:$G,4,FALSE)),"",VLOOKUP($B2027,Insumos!$C:$G,4,FALSE))</f>
        <v/>
      </c>
      <c r="G2027" s="141"/>
      <c r="H2027" s="56">
        <f t="shared" si="80"/>
        <v>0</v>
      </c>
    </row>
    <row r="2028" ht="15.75" customHeight="1">
      <c r="A2028" s="53">
        <v>6.0</v>
      </c>
      <c r="B2028" s="153"/>
      <c r="C2028" s="55" t="str">
        <f>+IF(ISERROR(VLOOKUP($B2028,Insumos!$C:$G,3,FALSE)),"",VLOOKUP($B2028,Insumos!$C:$G,3,FALSE))</f>
        <v/>
      </c>
      <c r="D2028" s="56" t="str">
        <f>+IF(ISERROR(VLOOKUP($B2028,Insumos!$C:$G,2,FALSE)),"",VLOOKUP($B2028,Insumos!$C:$G,2,FALSE))</f>
        <v/>
      </c>
      <c r="E2028" s="57" t="str">
        <f>+IF(ISERROR(VLOOKUP($B2028,Insumos!$C:$G,5,FALSE)),"",VLOOKUP($B2028,Insumos!$C:$G,5,FALSE))</f>
        <v/>
      </c>
      <c r="F2028" s="55" t="str">
        <f>+IF(ISERROR(VLOOKUP($B2028,Insumos!$C:$G,4,FALSE)),"",VLOOKUP($B2028,Insumos!$C:$G,4,FALSE))</f>
        <v/>
      </c>
      <c r="G2028" s="141"/>
      <c r="H2028" s="56">
        <f t="shared" si="80"/>
        <v>0</v>
      </c>
    </row>
    <row r="2029" ht="15.75" customHeight="1">
      <c r="A2029" s="53">
        <v>7.0</v>
      </c>
      <c r="B2029" s="153"/>
      <c r="C2029" s="55" t="str">
        <f>+IF(ISERROR(VLOOKUP($B2029,Insumos!$C:$G,3,FALSE)),"",VLOOKUP($B2029,Insumos!$C:$G,3,FALSE))</f>
        <v/>
      </c>
      <c r="D2029" s="56" t="str">
        <f>+IF(ISERROR(VLOOKUP($B2029,Insumos!$C:$G,2,FALSE)),"",VLOOKUP($B2029,Insumos!$C:$G,2,FALSE))</f>
        <v/>
      </c>
      <c r="E2029" s="57" t="str">
        <f>+IF(ISERROR(VLOOKUP($B2029,Insumos!$C:$G,5,FALSE)),"",VLOOKUP($B2029,Insumos!$C:$G,5,FALSE))</f>
        <v/>
      </c>
      <c r="F2029" s="55" t="str">
        <f>+IF(ISERROR(VLOOKUP($B2029,Insumos!$C:$G,4,FALSE)),"",VLOOKUP($B2029,Insumos!$C:$G,4,FALSE))</f>
        <v/>
      </c>
      <c r="G2029" s="141"/>
      <c r="H2029" s="56">
        <f t="shared" si="80"/>
        <v>0</v>
      </c>
    </row>
    <row r="2030" ht="15.75" customHeight="1">
      <c r="A2030" s="53">
        <v>8.0</v>
      </c>
      <c r="B2030" s="153"/>
      <c r="C2030" s="55" t="str">
        <f>+IF(ISERROR(VLOOKUP($B2030,Insumos!$C:$G,3,FALSE)),"",VLOOKUP($B2030,Insumos!$C:$G,3,FALSE))</f>
        <v/>
      </c>
      <c r="D2030" s="56" t="str">
        <f>+IF(ISERROR(VLOOKUP($B2030,Insumos!$C:$G,2,FALSE)),"",VLOOKUP($B2030,Insumos!$C:$G,2,FALSE))</f>
        <v/>
      </c>
      <c r="E2030" s="57" t="str">
        <f>+IF(ISERROR(VLOOKUP($B2030,Insumos!$C:$G,5,FALSE)),"",VLOOKUP($B2030,Insumos!$C:$G,5,FALSE))</f>
        <v/>
      </c>
      <c r="F2030" s="55" t="str">
        <f>+IF(ISERROR(VLOOKUP($B2030,Insumos!$C:$G,4,FALSE)),"",VLOOKUP($B2030,Insumos!$C:$G,4,FALSE))</f>
        <v/>
      </c>
      <c r="G2030" s="141"/>
      <c r="H2030" s="56">
        <f t="shared" si="80"/>
        <v>0</v>
      </c>
    </row>
    <row r="2031" ht="15.75" customHeight="1">
      <c r="A2031" s="53">
        <v>11.0</v>
      </c>
      <c r="B2031" s="153"/>
      <c r="C2031" s="55" t="str">
        <f>+IF(ISERROR(VLOOKUP($B2031,Insumos!$C:$G,3,FALSE)),"",VLOOKUP($B2031,Insumos!$C:$G,3,FALSE))</f>
        <v/>
      </c>
      <c r="D2031" s="56" t="str">
        <f>+IF(ISERROR(VLOOKUP($B2031,Insumos!$C:$G,2,FALSE)),"",VLOOKUP($B2031,Insumos!$C:$G,2,FALSE))</f>
        <v/>
      </c>
      <c r="E2031" s="57" t="str">
        <f>+IF(ISERROR(VLOOKUP($B2031,Insumos!$C:$G,5,FALSE)),"",VLOOKUP($B2031,Insumos!$C:$G,5,FALSE))</f>
        <v/>
      </c>
      <c r="F2031" s="55" t="str">
        <f>+IF(ISERROR(VLOOKUP($B2031,Insumos!$C:$G,4,FALSE)),"",VLOOKUP($B2031,Insumos!$C:$G,4,FALSE))</f>
        <v/>
      </c>
      <c r="G2031" s="141"/>
      <c r="H2031" s="56">
        <f t="shared" si="80"/>
        <v>0</v>
      </c>
    </row>
    <row r="2032" ht="15.75" customHeight="1">
      <c r="A2032" s="53">
        <v>12.0</v>
      </c>
      <c r="B2032" s="153"/>
      <c r="C2032" s="55" t="str">
        <f>+IF(ISERROR(VLOOKUP($B2032,Insumos!$C:$G,3,FALSE)),"",VLOOKUP($B2032,Insumos!$C:$G,3,FALSE))</f>
        <v/>
      </c>
      <c r="D2032" s="56" t="str">
        <f>+IF(ISERROR(VLOOKUP($B2032,Insumos!$C:$G,2,FALSE)),"",VLOOKUP($B2032,Insumos!$C:$G,2,FALSE))</f>
        <v/>
      </c>
      <c r="E2032" s="57" t="str">
        <f>+IF(ISERROR(VLOOKUP($B2032,Insumos!$C:$G,5,FALSE)),"",VLOOKUP($B2032,Insumos!$C:$G,5,FALSE))</f>
        <v/>
      </c>
      <c r="F2032" s="55" t="str">
        <f>+IF(ISERROR(VLOOKUP($B2032,Insumos!$C:$G,4,FALSE)),"",VLOOKUP($B2032,Insumos!$C:$G,4,FALSE))</f>
        <v/>
      </c>
      <c r="G2032" s="141"/>
      <c r="H2032" s="56">
        <f t="shared" si="80"/>
        <v>0</v>
      </c>
    </row>
    <row r="2033" ht="15.75" customHeight="1">
      <c r="A2033" s="42"/>
      <c r="B2033" s="140"/>
      <c r="C2033" s="41"/>
      <c r="D2033" s="44"/>
      <c r="E2033" s="45"/>
      <c r="F2033" s="41"/>
      <c r="G2033" s="67" t="s">
        <v>566</v>
      </c>
      <c r="H2033" s="68">
        <f>+SUM(H2023:H2032)</f>
        <v>769.58</v>
      </c>
    </row>
    <row r="2034" ht="15.75" customHeight="1">
      <c r="A2034" s="42"/>
      <c r="B2034" s="140"/>
      <c r="C2034" s="41"/>
      <c r="D2034" s="44"/>
      <c r="E2034" s="45"/>
      <c r="F2034" s="41"/>
      <c r="G2034" s="67" t="s">
        <v>569</v>
      </c>
      <c r="H2034" s="142">
        <f>+H2033/10</f>
        <v>76.958</v>
      </c>
    </row>
    <row r="2035" ht="15.75" customHeight="1">
      <c r="A2035" s="42"/>
      <c r="B2035" s="140"/>
      <c r="C2035" s="41"/>
      <c r="D2035" s="44"/>
      <c r="E2035" s="45"/>
      <c r="F2035" s="41"/>
      <c r="G2035" s="67" t="s">
        <v>570</v>
      </c>
      <c r="H2035" s="143">
        <f>(H2033+H2034)*1.19</f>
        <v>1007.38022</v>
      </c>
    </row>
    <row r="2036" ht="15.75" customHeight="1">
      <c r="A2036" s="42"/>
      <c r="B2036" s="140"/>
      <c r="C2036" s="41"/>
      <c r="D2036" s="44"/>
      <c r="E2036" s="45"/>
      <c r="F2036" s="41"/>
      <c r="G2036" s="67" t="s">
        <v>571</v>
      </c>
      <c r="H2036" s="144">
        <f>+H2035/H2037</f>
        <v>0.3369164615</v>
      </c>
    </row>
    <row r="2037" ht="15.75" customHeight="1">
      <c r="A2037" s="42"/>
      <c r="B2037" s="140"/>
      <c r="C2037" s="41"/>
      <c r="D2037" s="44"/>
      <c r="E2037" s="45"/>
      <c r="F2037" s="41"/>
      <c r="G2037" s="67" t="s">
        <v>572</v>
      </c>
      <c r="H2037" s="145">
        <v>2990.0</v>
      </c>
    </row>
    <row r="2038" ht="15.75" customHeight="1">
      <c r="A2038" s="42"/>
      <c r="B2038" s="140"/>
      <c r="C2038" s="41"/>
      <c r="D2038" s="44"/>
      <c r="E2038" s="45"/>
      <c r="F2038" s="41"/>
      <c r="G2038" s="67"/>
      <c r="H2038" s="205"/>
    </row>
    <row r="2039" ht="15.75" customHeight="1">
      <c r="A2039" s="138" t="s">
        <v>562</v>
      </c>
      <c r="B2039" s="139" t="s">
        <v>772</v>
      </c>
      <c r="C2039" s="34"/>
      <c r="D2039" s="35"/>
      <c r="E2039" s="36"/>
      <c r="F2039" s="37"/>
      <c r="G2039" s="38"/>
      <c r="H2039" s="35"/>
    </row>
    <row r="2040" ht="15.75" customHeight="1">
      <c r="A2040" s="42"/>
      <c r="B2040" s="140"/>
      <c r="C2040" s="42"/>
      <c r="D2040" s="44"/>
      <c r="E2040" s="45"/>
      <c r="F2040" s="42"/>
      <c r="G2040" s="46"/>
      <c r="H2040" s="44"/>
    </row>
    <row r="2041" ht="15.75" customHeight="1">
      <c r="A2041" s="48" t="s">
        <v>476</v>
      </c>
      <c r="B2041" s="48" t="s">
        <v>477</v>
      </c>
      <c r="C2041" s="48" t="s">
        <v>478</v>
      </c>
      <c r="D2041" s="49" t="s">
        <v>564</v>
      </c>
      <c r="E2041" s="50" t="s">
        <v>10</v>
      </c>
      <c r="F2041" s="48" t="s">
        <v>480</v>
      </c>
      <c r="G2041" s="51" t="s">
        <v>481</v>
      </c>
      <c r="H2041" s="49" t="s">
        <v>565</v>
      </c>
    </row>
    <row r="2042" ht="15.75" customHeight="1">
      <c r="A2042" s="53">
        <v>1.0</v>
      </c>
      <c r="B2042" s="55" t="s">
        <v>166</v>
      </c>
      <c r="C2042" s="55" t="str">
        <f>+IF(ISERROR(VLOOKUP($B2042,Insumos!$C:$G,3,FALSE)),"",VLOOKUP($B2042,Insumos!$C:$G,3,FALSE))</f>
        <v>GRAMOS</v>
      </c>
      <c r="D2042" s="56">
        <f>+IF(ISERROR(VLOOKUP($B2042,Insumos!$C:$G,2,FALSE)),"",VLOOKUP($B2042,Insumos!$C:$G,2,FALSE))</f>
        <v>2300.87</v>
      </c>
      <c r="E2042" s="57">
        <f>+IF(ISERROR(VLOOKUP($B2042,Insumos!$C:$G,5,FALSE)),"",VLOOKUP($B2042,Insumos!$C:$G,5,FALSE))</f>
        <v>488</v>
      </c>
      <c r="F2042" s="55" t="str">
        <f>+IF(ISERROR(VLOOKUP($B2042,Insumos!$C:$G,4,FALSE)),"",VLOOKUP($B2042,Insumos!$C:$G,4,FALSE))</f>
        <v>GRAMOS</v>
      </c>
      <c r="G2042" s="141">
        <v>100.0</v>
      </c>
      <c r="H2042" s="56">
        <f t="shared" ref="H2042:H2051" si="81">IF(ISERROR(ROUND(+D2042/E2042*G2042,2)),0,ROUND(+D2042/E2042*G2042,2))</f>
        <v>471.49</v>
      </c>
    </row>
    <row r="2043" ht="15.75" customHeight="1">
      <c r="A2043" s="53">
        <v>2.0</v>
      </c>
      <c r="B2043" s="55" t="s">
        <v>309</v>
      </c>
      <c r="C2043" s="55" t="str">
        <f>+IF(ISERROR(VLOOKUP($B2043,Insumos!$C:$G,3,FALSE)),"",VLOOKUP($B2043,Insumos!$C:$G,3,FALSE))</f>
        <v>UNIDAD</v>
      </c>
      <c r="D2043" s="56">
        <f>+IF(ISERROR(VLOOKUP($B2043,Insumos!$C:$G,2,FALSE)),"",VLOOKUP($B2043,Insumos!$C:$G,2,FALSE))</f>
        <v>23.53</v>
      </c>
      <c r="E2043" s="57">
        <f>+IF(ISERROR(VLOOKUP($B2043,Insumos!$C:$G,5,FALSE)),"",VLOOKUP($B2043,Insumos!$C:$G,5,FALSE))</f>
        <v>1</v>
      </c>
      <c r="F2043" s="55" t="str">
        <f>+IF(ISERROR(VLOOKUP($B2043,Insumos!$C:$G,4,FALSE)),"",VLOOKUP($B2043,Insumos!$C:$G,4,FALSE))</f>
        <v>UNIDAD</v>
      </c>
      <c r="G2043" s="141">
        <v>1.0</v>
      </c>
      <c r="H2043" s="56">
        <f t="shared" si="81"/>
        <v>23.53</v>
      </c>
    </row>
    <row r="2044" ht="15.75" customHeight="1">
      <c r="A2044" s="53">
        <v>3.0</v>
      </c>
      <c r="B2044" s="55" t="s">
        <v>310</v>
      </c>
      <c r="C2044" s="55" t="str">
        <f>+IF(ISERROR(VLOOKUP($B2044,Insumos!$C:$G,3,FALSE)),"",VLOOKUP($B2044,Insumos!$C:$G,3,FALSE))</f>
        <v>UNIDAD</v>
      </c>
      <c r="D2044" s="56">
        <f>+IF(ISERROR(VLOOKUP($B2044,Insumos!$C:$G,2,FALSE)),"",VLOOKUP($B2044,Insumos!$C:$G,2,FALSE))</f>
        <v>15.13</v>
      </c>
      <c r="E2044" s="57">
        <f>+IF(ISERROR(VLOOKUP($B2044,Insumos!$C:$G,5,FALSE)),"",VLOOKUP($B2044,Insumos!$C:$G,5,FALSE))</f>
        <v>1</v>
      </c>
      <c r="F2044" s="55" t="str">
        <f>+IF(ISERROR(VLOOKUP($B2044,Insumos!$C:$G,4,FALSE)),"",VLOOKUP($B2044,Insumos!$C:$G,4,FALSE))</f>
        <v>UNIDAD</v>
      </c>
      <c r="G2044" s="141">
        <v>1.0</v>
      </c>
      <c r="H2044" s="56">
        <f t="shared" si="81"/>
        <v>15.13</v>
      </c>
    </row>
    <row r="2045" ht="15.75" customHeight="1">
      <c r="A2045" s="53">
        <v>4.0</v>
      </c>
      <c r="B2045" s="55" t="s">
        <v>305</v>
      </c>
      <c r="C2045" s="55" t="str">
        <f>+IF(ISERROR(VLOOKUP($B2045,Insumos!$C:$G,3,FALSE)),"",VLOOKUP($B2045,Insumos!$C:$G,3,FALSE))</f>
        <v>UNIDAD</v>
      </c>
      <c r="D2045" s="56">
        <f>+IF(ISERROR(VLOOKUP($B2045,Insumos!$C:$G,2,FALSE)),"",VLOOKUP($B2045,Insumos!$C:$G,2,FALSE))</f>
        <v>52</v>
      </c>
      <c r="E2045" s="57">
        <f>+IF(ISERROR(VLOOKUP($B2045,Insumos!$C:$G,5,FALSE)),"",VLOOKUP($B2045,Insumos!$C:$G,5,FALSE))</f>
        <v>1</v>
      </c>
      <c r="F2045" s="55" t="str">
        <f>+IF(ISERROR(VLOOKUP($B2045,Insumos!$C:$G,4,FALSE)),"",VLOOKUP($B2045,Insumos!$C:$G,4,FALSE))</f>
        <v>UNIDAD</v>
      </c>
      <c r="G2045" s="141">
        <v>1.0</v>
      </c>
      <c r="H2045" s="56">
        <f t="shared" si="81"/>
        <v>52</v>
      </c>
    </row>
    <row r="2046" ht="15.75" customHeight="1">
      <c r="A2046" s="53">
        <v>5.0</v>
      </c>
      <c r="B2046" s="153"/>
      <c r="C2046" s="55" t="str">
        <f>+IF(ISERROR(VLOOKUP($B2046,Insumos!$C:$G,3,FALSE)),"",VLOOKUP($B2046,Insumos!$C:$G,3,FALSE))</f>
        <v/>
      </c>
      <c r="D2046" s="56" t="str">
        <f>+IF(ISERROR(VLOOKUP($B2046,Insumos!$C:$G,2,FALSE)),"",VLOOKUP($B2046,Insumos!$C:$G,2,FALSE))</f>
        <v/>
      </c>
      <c r="E2046" s="57" t="str">
        <f>+IF(ISERROR(VLOOKUP($B2046,Insumos!$C:$G,5,FALSE)),"",VLOOKUP($B2046,Insumos!$C:$G,5,FALSE))</f>
        <v/>
      </c>
      <c r="F2046" s="55" t="str">
        <f>+IF(ISERROR(VLOOKUP($B2046,Insumos!$C:$G,4,FALSE)),"",VLOOKUP($B2046,Insumos!$C:$G,4,FALSE))</f>
        <v/>
      </c>
      <c r="G2046" s="141"/>
      <c r="H2046" s="56">
        <f t="shared" si="81"/>
        <v>0</v>
      </c>
    </row>
    <row r="2047" ht="15.75" customHeight="1">
      <c r="A2047" s="53">
        <v>6.0</v>
      </c>
      <c r="B2047" s="153"/>
      <c r="C2047" s="55" t="str">
        <f>+IF(ISERROR(VLOOKUP($B2047,Insumos!$C:$G,3,FALSE)),"",VLOOKUP($B2047,Insumos!$C:$G,3,FALSE))</f>
        <v/>
      </c>
      <c r="D2047" s="56" t="str">
        <f>+IF(ISERROR(VLOOKUP($B2047,Insumos!$C:$G,2,FALSE)),"",VLOOKUP($B2047,Insumos!$C:$G,2,FALSE))</f>
        <v/>
      </c>
      <c r="E2047" s="57" t="str">
        <f>+IF(ISERROR(VLOOKUP($B2047,Insumos!$C:$G,5,FALSE)),"",VLOOKUP($B2047,Insumos!$C:$G,5,FALSE))</f>
        <v/>
      </c>
      <c r="F2047" s="55" t="str">
        <f>+IF(ISERROR(VLOOKUP($B2047,Insumos!$C:$G,4,FALSE)),"",VLOOKUP($B2047,Insumos!$C:$G,4,FALSE))</f>
        <v/>
      </c>
      <c r="G2047" s="141"/>
      <c r="H2047" s="56">
        <f t="shared" si="81"/>
        <v>0</v>
      </c>
    </row>
    <row r="2048" ht="15.75" customHeight="1">
      <c r="A2048" s="53">
        <v>7.0</v>
      </c>
      <c r="B2048" s="153"/>
      <c r="C2048" s="55" t="str">
        <f>+IF(ISERROR(VLOOKUP($B2048,Insumos!$C:$G,3,FALSE)),"",VLOOKUP($B2048,Insumos!$C:$G,3,FALSE))</f>
        <v/>
      </c>
      <c r="D2048" s="56" t="str">
        <f>+IF(ISERROR(VLOOKUP($B2048,Insumos!$C:$G,2,FALSE)),"",VLOOKUP($B2048,Insumos!$C:$G,2,FALSE))</f>
        <v/>
      </c>
      <c r="E2048" s="57" t="str">
        <f>+IF(ISERROR(VLOOKUP($B2048,Insumos!$C:$G,5,FALSE)),"",VLOOKUP($B2048,Insumos!$C:$G,5,FALSE))</f>
        <v/>
      </c>
      <c r="F2048" s="55" t="str">
        <f>+IF(ISERROR(VLOOKUP($B2048,Insumos!$C:$G,4,FALSE)),"",VLOOKUP($B2048,Insumos!$C:$G,4,FALSE))</f>
        <v/>
      </c>
      <c r="G2048" s="141"/>
      <c r="H2048" s="56">
        <f t="shared" si="81"/>
        <v>0</v>
      </c>
    </row>
    <row r="2049" ht="15.75" customHeight="1">
      <c r="A2049" s="53">
        <v>8.0</v>
      </c>
      <c r="B2049" s="153"/>
      <c r="C2049" s="55" t="str">
        <f>+IF(ISERROR(VLOOKUP($B2049,Insumos!$C:$G,3,FALSE)),"",VLOOKUP($B2049,Insumos!$C:$G,3,FALSE))</f>
        <v/>
      </c>
      <c r="D2049" s="56" t="str">
        <f>+IF(ISERROR(VLOOKUP($B2049,Insumos!$C:$G,2,FALSE)),"",VLOOKUP($B2049,Insumos!$C:$G,2,FALSE))</f>
        <v/>
      </c>
      <c r="E2049" s="57" t="str">
        <f>+IF(ISERROR(VLOOKUP($B2049,Insumos!$C:$G,5,FALSE)),"",VLOOKUP($B2049,Insumos!$C:$G,5,FALSE))</f>
        <v/>
      </c>
      <c r="F2049" s="55" t="str">
        <f>+IF(ISERROR(VLOOKUP($B2049,Insumos!$C:$G,4,FALSE)),"",VLOOKUP($B2049,Insumos!$C:$G,4,FALSE))</f>
        <v/>
      </c>
      <c r="G2049" s="141"/>
      <c r="H2049" s="56">
        <f t="shared" si="81"/>
        <v>0</v>
      </c>
    </row>
    <row r="2050" ht="15.75" customHeight="1">
      <c r="A2050" s="53">
        <v>11.0</v>
      </c>
      <c r="B2050" s="153"/>
      <c r="C2050" s="55" t="str">
        <f>+IF(ISERROR(VLOOKUP($B2050,Insumos!$C:$G,3,FALSE)),"",VLOOKUP($B2050,Insumos!$C:$G,3,FALSE))</f>
        <v/>
      </c>
      <c r="D2050" s="56" t="str">
        <f>+IF(ISERROR(VLOOKUP($B2050,Insumos!$C:$G,2,FALSE)),"",VLOOKUP($B2050,Insumos!$C:$G,2,FALSE))</f>
        <v/>
      </c>
      <c r="E2050" s="57" t="str">
        <f>+IF(ISERROR(VLOOKUP($B2050,Insumos!$C:$G,5,FALSE)),"",VLOOKUP($B2050,Insumos!$C:$G,5,FALSE))</f>
        <v/>
      </c>
      <c r="F2050" s="55" t="str">
        <f>+IF(ISERROR(VLOOKUP($B2050,Insumos!$C:$G,4,FALSE)),"",VLOOKUP($B2050,Insumos!$C:$G,4,FALSE))</f>
        <v/>
      </c>
      <c r="G2050" s="141"/>
      <c r="H2050" s="56">
        <f t="shared" si="81"/>
        <v>0</v>
      </c>
    </row>
    <row r="2051" ht="15.75" customHeight="1">
      <c r="A2051" s="53">
        <v>12.0</v>
      </c>
      <c r="B2051" s="153"/>
      <c r="C2051" s="55" t="str">
        <f>+IF(ISERROR(VLOOKUP($B2051,Insumos!$C:$G,3,FALSE)),"",VLOOKUP($B2051,Insumos!$C:$G,3,FALSE))</f>
        <v/>
      </c>
      <c r="D2051" s="56" t="str">
        <f>+IF(ISERROR(VLOOKUP($B2051,Insumos!$C:$G,2,FALSE)),"",VLOOKUP($B2051,Insumos!$C:$G,2,FALSE))</f>
        <v/>
      </c>
      <c r="E2051" s="57" t="str">
        <f>+IF(ISERROR(VLOOKUP($B2051,Insumos!$C:$G,5,FALSE)),"",VLOOKUP($B2051,Insumos!$C:$G,5,FALSE))</f>
        <v/>
      </c>
      <c r="F2051" s="55" t="str">
        <f>+IF(ISERROR(VLOOKUP($B2051,Insumos!$C:$G,4,FALSE)),"",VLOOKUP($B2051,Insumos!$C:$G,4,FALSE))</f>
        <v/>
      </c>
      <c r="G2051" s="141"/>
      <c r="H2051" s="56">
        <f t="shared" si="81"/>
        <v>0</v>
      </c>
    </row>
    <row r="2052" ht="15.75" customHeight="1">
      <c r="A2052" s="42"/>
      <c r="B2052" s="140"/>
      <c r="C2052" s="41"/>
      <c r="D2052" s="44"/>
      <c r="E2052" s="45"/>
      <c r="F2052" s="41"/>
      <c r="G2052" s="67" t="s">
        <v>566</v>
      </c>
      <c r="H2052" s="68">
        <f>+SUM(H2042:H2051)</f>
        <v>562.15</v>
      </c>
    </row>
    <row r="2053" ht="15.75" customHeight="1">
      <c r="A2053" s="42"/>
      <c r="B2053" s="140"/>
      <c r="C2053" s="41"/>
      <c r="D2053" s="44"/>
      <c r="E2053" s="45"/>
      <c r="F2053" s="41"/>
      <c r="G2053" s="67" t="s">
        <v>569</v>
      </c>
      <c r="H2053" s="142">
        <f>+H2052/10</f>
        <v>56.215</v>
      </c>
    </row>
    <row r="2054" ht="15.75" customHeight="1">
      <c r="A2054" s="42"/>
      <c r="B2054" s="140"/>
      <c r="C2054" s="41"/>
      <c r="D2054" s="44"/>
      <c r="E2054" s="45"/>
      <c r="F2054" s="41"/>
      <c r="G2054" s="67" t="s">
        <v>570</v>
      </c>
      <c r="H2054" s="143">
        <f>(H2052+H2053)*1.19</f>
        <v>735.85435</v>
      </c>
    </row>
    <row r="2055" ht="15.75" customHeight="1">
      <c r="A2055" s="42"/>
      <c r="B2055" s="140"/>
      <c r="C2055" s="41"/>
      <c r="D2055" s="44"/>
      <c r="E2055" s="45"/>
      <c r="F2055" s="41"/>
      <c r="G2055" s="67" t="s">
        <v>571</v>
      </c>
      <c r="H2055" s="144">
        <f>+H2054/H2056</f>
        <v>0.2461051338</v>
      </c>
    </row>
    <row r="2056" ht="15.75" customHeight="1">
      <c r="A2056" s="42"/>
      <c r="B2056" s="140"/>
      <c r="C2056" s="41"/>
      <c r="D2056" s="44"/>
      <c r="E2056" s="45"/>
      <c r="F2056" s="41"/>
      <c r="G2056" s="67" t="s">
        <v>572</v>
      </c>
      <c r="H2056" s="145">
        <v>2990.0</v>
      </c>
    </row>
    <row r="2057" ht="15.75" customHeight="1"/>
    <row r="2058" ht="15.75" customHeight="1"/>
    <row r="2059" ht="15.75" customHeight="1">
      <c r="A2059" s="138" t="s">
        <v>562</v>
      </c>
      <c r="B2059" s="139" t="s">
        <v>765</v>
      </c>
      <c r="C2059" s="34"/>
      <c r="D2059" s="35"/>
      <c r="E2059" s="36"/>
      <c r="F2059" s="37"/>
      <c r="G2059" s="38"/>
      <c r="H2059" s="35"/>
    </row>
    <row r="2060" ht="15.75" customHeight="1">
      <c r="A2060" s="48" t="s">
        <v>476</v>
      </c>
      <c r="B2060" s="48" t="s">
        <v>477</v>
      </c>
      <c r="C2060" s="48" t="s">
        <v>478</v>
      </c>
      <c r="D2060" s="49" t="s">
        <v>564</v>
      </c>
      <c r="E2060" s="50" t="s">
        <v>10</v>
      </c>
      <c r="F2060" s="48" t="s">
        <v>480</v>
      </c>
      <c r="G2060" s="51" t="s">
        <v>481</v>
      </c>
      <c r="H2060" s="49" t="s">
        <v>565</v>
      </c>
    </row>
    <row r="2061" ht="15.75" customHeight="1">
      <c r="A2061" s="53">
        <v>1.0</v>
      </c>
      <c r="B2061" s="55" t="s">
        <v>158</v>
      </c>
      <c r="C2061" s="55" t="str">
        <f>+IF(ISERROR(VLOOKUP($B2061,Insumos!$C:$G,3,FALSE)),"",VLOOKUP($B2061,Insumos!$C:$G,3,FALSE))</f>
        <v>MILILITROS</v>
      </c>
      <c r="D2061" s="56">
        <f>+IF(ISERROR(VLOOKUP($B2061,Insumos!$C:$G,2,FALSE)),"",VLOOKUP($B2061,Insumos!$C:$G,2,FALSE))</f>
        <v>2874.44</v>
      </c>
      <c r="E2061" s="57">
        <f>+IF(ISERROR(VLOOKUP($B2061,Insumos!$C:$G,5,FALSE)),"",VLOOKUP($B2061,Insumos!$C:$G,5,FALSE))</f>
        <v>710</v>
      </c>
      <c r="F2061" s="55" t="str">
        <f>+IF(ISERROR(VLOOKUP($B2061,Insumos!$C:$G,4,FALSE)),"",VLOOKUP($B2061,Insumos!$C:$G,4,FALSE))</f>
        <v>MILILITROS</v>
      </c>
      <c r="G2061" s="141">
        <v>100.0</v>
      </c>
      <c r="H2061" s="56">
        <f t="shared" ref="H2061:H2065" si="82">IF(ISERROR(ROUND(+D2061/E2061*G2061,2)),0,ROUND(+D2061/E2061*G2061,2))</f>
        <v>404.85</v>
      </c>
    </row>
    <row r="2062" ht="15.75" customHeight="1">
      <c r="A2062" s="53">
        <v>2.0</v>
      </c>
      <c r="B2062" s="55" t="s">
        <v>309</v>
      </c>
      <c r="C2062" s="55" t="str">
        <f>+IF(ISERROR(VLOOKUP($B2062,Insumos!$C:$G,3,FALSE)),"",VLOOKUP($B2062,Insumos!$C:$G,3,FALSE))</f>
        <v>UNIDAD</v>
      </c>
      <c r="D2062" s="56">
        <f>+IF(ISERROR(VLOOKUP($B2062,Insumos!$C:$G,2,FALSE)),"",VLOOKUP($B2062,Insumos!$C:$G,2,FALSE))</f>
        <v>23.53</v>
      </c>
      <c r="E2062" s="57">
        <f>+IF(ISERROR(VLOOKUP($B2062,Insumos!$C:$G,5,FALSE)),"",VLOOKUP($B2062,Insumos!$C:$G,5,FALSE))</f>
        <v>1</v>
      </c>
      <c r="F2062" s="55" t="str">
        <f>+IF(ISERROR(VLOOKUP($B2062,Insumos!$C:$G,4,FALSE)),"",VLOOKUP($B2062,Insumos!$C:$G,4,FALSE))</f>
        <v>UNIDAD</v>
      </c>
      <c r="G2062" s="141">
        <v>1.0</v>
      </c>
      <c r="H2062" s="56">
        <f t="shared" si="82"/>
        <v>23.53</v>
      </c>
    </row>
    <row r="2063" ht="15.75" customHeight="1">
      <c r="A2063" s="53">
        <v>3.0</v>
      </c>
      <c r="B2063" s="55" t="s">
        <v>310</v>
      </c>
      <c r="C2063" s="55" t="str">
        <f>+IF(ISERROR(VLOOKUP($B2063,Insumos!$C:$G,3,FALSE)),"",VLOOKUP($B2063,Insumos!$C:$G,3,FALSE))</f>
        <v>UNIDAD</v>
      </c>
      <c r="D2063" s="56">
        <f>+IF(ISERROR(VLOOKUP($B2063,Insumos!$C:$G,2,FALSE)),"",VLOOKUP($B2063,Insumos!$C:$G,2,FALSE))</f>
        <v>15.13</v>
      </c>
      <c r="E2063" s="57">
        <f>+IF(ISERROR(VLOOKUP($B2063,Insumos!$C:$G,5,FALSE)),"",VLOOKUP($B2063,Insumos!$C:$G,5,FALSE))</f>
        <v>1</v>
      </c>
      <c r="F2063" s="55" t="str">
        <f>+IF(ISERROR(VLOOKUP($B2063,Insumos!$C:$G,4,FALSE)),"",VLOOKUP($B2063,Insumos!$C:$G,4,FALSE))</f>
        <v>UNIDAD</v>
      </c>
      <c r="G2063" s="141">
        <v>1.0</v>
      </c>
      <c r="H2063" s="56">
        <f t="shared" si="82"/>
        <v>15.13</v>
      </c>
    </row>
    <row r="2064" ht="15.75" customHeight="1">
      <c r="A2064" s="53">
        <v>4.0</v>
      </c>
      <c r="B2064" s="55" t="s">
        <v>305</v>
      </c>
      <c r="C2064" s="55" t="str">
        <f>+IF(ISERROR(VLOOKUP($B2064,Insumos!$C:$G,3,FALSE)),"",VLOOKUP($B2064,Insumos!$C:$G,3,FALSE))</f>
        <v>UNIDAD</v>
      </c>
      <c r="D2064" s="56">
        <f>+IF(ISERROR(VLOOKUP($B2064,Insumos!$C:$G,2,FALSE)),"",VLOOKUP($B2064,Insumos!$C:$G,2,FALSE))</f>
        <v>52</v>
      </c>
      <c r="E2064" s="57">
        <f>+IF(ISERROR(VLOOKUP($B2064,Insumos!$C:$G,5,FALSE)),"",VLOOKUP($B2064,Insumos!$C:$G,5,FALSE))</f>
        <v>1</v>
      </c>
      <c r="F2064" s="55" t="str">
        <f>+IF(ISERROR(VLOOKUP($B2064,Insumos!$C:$G,4,FALSE)),"",VLOOKUP($B2064,Insumos!$C:$G,4,FALSE))</f>
        <v>UNIDAD</v>
      </c>
      <c r="G2064" s="141">
        <v>1.0</v>
      </c>
      <c r="H2064" s="56">
        <f t="shared" si="82"/>
        <v>52</v>
      </c>
    </row>
    <row r="2065" ht="15.75" customHeight="1">
      <c r="A2065" s="53">
        <v>5.0</v>
      </c>
      <c r="B2065" s="153"/>
      <c r="C2065" s="55" t="str">
        <f>+IF(ISERROR(VLOOKUP($B2065,Insumos!$C:$G,3,FALSE)),"",VLOOKUP($B2065,Insumos!$C:$G,3,FALSE))</f>
        <v/>
      </c>
      <c r="D2065" s="56" t="str">
        <f>+IF(ISERROR(VLOOKUP($B2065,Insumos!$C:$G,2,FALSE)),"",VLOOKUP($B2065,Insumos!$C:$G,2,FALSE))</f>
        <v/>
      </c>
      <c r="E2065" s="57" t="str">
        <f>+IF(ISERROR(VLOOKUP($B2065,Insumos!$C:$G,5,FALSE)),"",VLOOKUP($B2065,Insumos!$C:$G,5,FALSE))</f>
        <v/>
      </c>
      <c r="F2065" s="55" t="str">
        <f>+IF(ISERROR(VLOOKUP($B2065,Insumos!$C:$G,4,FALSE)),"",VLOOKUP($B2065,Insumos!$C:$G,4,FALSE))</f>
        <v/>
      </c>
      <c r="G2065" s="141"/>
      <c r="H2065" s="56">
        <f t="shared" si="82"/>
        <v>0</v>
      </c>
    </row>
    <row r="2066" ht="15.75" customHeight="1">
      <c r="A2066" s="42"/>
      <c r="B2066" s="140"/>
      <c r="C2066" s="41"/>
      <c r="D2066" s="44"/>
      <c r="E2066" s="45"/>
      <c r="F2066" s="41"/>
      <c r="G2066" s="67" t="s">
        <v>566</v>
      </c>
      <c r="H2066" s="68">
        <f>+SUM(H2061:H2065)</f>
        <v>495.51</v>
      </c>
    </row>
    <row r="2067" ht="15.75" customHeight="1">
      <c r="A2067" s="42"/>
      <c r="B2067" s="140"/>
      <c r="C2067" s="41"/>
      <c r="D2067" s="44"/>
      <c r="E2067" s="45"/>
      <c r="F2067" s="41"/>
      <c r="G2067" s="67" t="s">
        <v>569</v>
      </c>
      <c r="H2067" s="142">
        <f>+H2066/10</f>
        <v>49.551</v>
      </c>
    </row>
    <row r="2068" ht="15.75" customHeight="1">
      <c r="A2068" s="42"/>
      <c r="B2068" s="140"/>
      <c r="C2068" s="41"/>
      <c r="D2068" s="44"/>
      <c r="E2068" s="45"/>
      <c r="F2068" s="41"/>
      <c r="G2068" s="67" t="s">
        <v>570</v>
      </c>
      <c r="H2068" s="143">
        <f>(H2066+H2067)*1.19</f>
        <v>648.62259</v>
      </c>
    </row>
    <row r="2069" ht="15.75" customHeight="1">
      <c r="A2069" s="42"/>
      <c r="B2069" s="140"/>
      <c r="C2069" s="41"/>
      <c r="D2069" s="44"/>
      <c r="E2069" s="45"/>
      <c r="F2069" s="41"/>
      <c r="G2069" s="67" t="s">
        <v>571</v>
      </c>
      <c r="H2069" s="144">
        <f>+H2068/H2070</f>
        <v>0.2169306321</v>
      </c>
    </row>
    <row r="2070" ht="15.75" customHeight="1">
      <c r="A2070" s="42"/>
      <c r="B2070" s="140"/>
      <c r="C2070" s="41"/>
      <c r="D2070" s="44"/>
      <c r="E2070" s="45"/>
      <c r="F2070" s="41"/>
      <c r="G2070" s="67" t="s">
        <v>572</v>
      </c>
      <c r="H2070" s="145">
        <v>2990.0</v>
      </c>
    </row>
    <row r="2071" ht="15.75" customHeight="1">
      <c r="A2071" s="42"/>
      <c r="B2071" s="140"/>
      <c r="C2071" s="41"/>
      <c r="D2071" s="44"/>
      <c r="E2071" s="45"/>
      <c r="F2071" s="41"/>
      <c r="G2071" s="67"/>
      <c r="H2071" s="205"/>
    </row>
    <row r="2072" ht="15.75" customHeight="1">
      <c r="A2072" s="138" t="s">
        <v>562</v>
      </c>
      <c r="B2072" s="139" t="s">
        <v>766</v>
      </c>
      <c r="C2072" s="34"/>
      <c r="D2072" s="35"/>
      <c r="E2072" s="36"/>
      <c r="F2072" s="37"/>
      <c r="G2072" s="38"/>
      <c r="H2072" s="35"/>
    </row>
    <row r="2073" ht="15.75" customHeight="1">
      <c r="A2073" s="48" t="s">
        <v>476</v>
      </c>
      <c r="B2073" s="48" t="s">
        <v>477</v>
      </c>
      <c r="C2073" s="48" t="s">
        <v>478</v>
      </c>
      <c r="D2073" s="49" t="s">
        <v>564</v>
      </c>
      <c r="E2073" s="50" t="s">
        <v>10</v>
      </c>
      <c r="F2073" s="48" t="s">
        <v>480</v>
      </c>
      <c r="G2073" s="51" t="s">
        <v>481</v>
      </c>
      <c r="H2073" s="49" t="s">
        <v>565</v>
      </c>
    </row>
    <row r="2074" ht="15.75" customHeight="1">
      <c r="A2074" s="53">
        <v>1.0</v>
      </c>
      <c r="B2074" s="55" t="s">
        <v>145</v>
      </c>
      <c r="C2074" s="55" t="str">
        <f>+IF(ISERROR(VLOOKUP($B2074,Insumos!$C:$G,3,FALSE)),"",VLOOKUP($B2074,Insumos!$C:$G,3,FALSE))</f>
        <v>MILILITROS</v>
      </c>
      <c r="D2074" s="56">
        <f>+IF(ISERROR(VLOOKUP($B2074,Insumos!$C:$G,2,FALSE)),"",VLOOKUP($B2074,Insumos!$C:$G,2,FALSE))</f>
        <v>3327.52</v>
      </c>
      <c r="E2074" s="57">
        <f>+IF(ISERROR(VLOOKUP($B2074,Insumos!$C:$G,5,FALSE)),"",VLOOKUP($B2074,Insumos!$C:$G,5,FALSE))</f>
        <v>798</v>
      </c>
      <c r="F2074" s="55" t="str">
        <f>+IF(ISERROR(VLOOKUP($B2074,Insumos!$C:$G,4,FALSE)),"",VLOOKUP($B2074,Insumos!$C:$G,4,FALSE))</f>
        <v>MILILITROS</v>
      </c>
      <c r="G2074" s="141">
        <v>100.0</v>
      </c>
      <c r="H2074" s="56">
        <f t="shared" ref="H2074:H2078" si="83">IF(ISERROR(ROUND(+D2074/E2074*G2074,2)),0,ROUND(+D2074/E2074*G2074,2))</f>
        <v>416.98</v>
      </c>
    </row>
    <row r="2075" ht="15.75" customHeight="1">
      <c r="A2075" s="53">
        <v>2.0</v>
      </c>
      <c r="B2075" s="55" t="s">
        <v>309</v>
      </c>
      <c r="C2075" s="55" t="str">
        <f>+IF(ISERROR(VLOOKUP($B2075,Insumos!$C:$G,3,FALSE)),"",VLOOKUP($B2075,Insumos!$C:$G,3,FALSE))</f>
        <v>UNIDAD</v>
      </c>
      <c r="D2075" s="56">
        <f>+IF(ISERROR(VLOOKUP($B2075,Insumos!$C:$G,2,FALSE)),"",VLOOKUP($B2075,Insumos!$C:$G,2,FALSE))</f>
        <v>23.53</v>
      </c>
      <c r="E2075" s="57">
        <f>+IF(ISERROR(VLOOKUP($B2075,Insumos!$C:$G,5,FALSE)),"",VLOOKUP($B2075,Insumos!$C:$G,5,FALSE))</f>
        <v>1</v>
      </c>
      <c r="F2075" s="55" t="str">
        <f>+IF(ISERROR(VLOOKUP($B2075,Insumos!$C:$G,4,FALSE)),"",VLOOKUP($B2075,Insumos!$C:$G,4,FALSE))</f>
        <v>UNIDAD</v>
      </c>
      <c r="G2075" s="141">
        <v>1.0</v>
      </c>
      <c r="H2075" s="56">
        <f t="shared" si="83"/>
        <v>23.53</v>
      </c>
    </row>
    <row r="2076" ht="15.75" customHeight="1">
      <c r="A2076" s="53">
        <v>3.0</v>
      </c>
      <c r="B2076" s="55" t="s">
        <v>310</v>
      </c>
      <c r="C2076" s="55" t="str">
        <f>+IF(ISERROR(VLOOKUP($B2076,Insumos!$C:$G,3,FALSE)),"",VLOOKUP($B2076,Insumos!$C:$G,3,FALSE))</f>
        <v>UNIDAD</v>
      </c>
      <c r="D2076" s="56">
        <f>+IF(ISERROR(VLOOKUP($B2076,Insumos!$C:$G,2,FALSE)),"",VLOOKUP($B2076,Insumos!$C:$G,2,FALSE))</f>
        <v>15.13</v>
      </c>
      <c r="E2076" s="57">
        <f>+IF(ISERROR(VLOOKUP($B2076,Insumos!$C:$G,5,FALSE)),"",VLOOKUP($B2076,Insumos!$C:$G,5,FALSE))</f>
        <v>1</v>
      </c>
      <c r="F2076" s="55" t="str">
        <f>+IF(ISERROR(VLOOKUP($B2076,Insumos!$C:$G,4,FALSE)),"",VLOOKUP($B2076,Insumos!$C:$G,4,FALSE))</f>
        <v>UNIDAD</v>
      </c>
      <c r="G2076" s="141">
        <v>1.0</v>
      </c>
      <c r="H2076" s="56">
        <f t="shared" si="83"/>
        <v>15.13</v>
      </c>
    </row>
    <row r="2077" ht="15.75" customHeight="1">
      <c r="A2077" s="53">
        <v>4.0</v>
      </c>
      <c r="B2077" s="55" t="s">
        <v>305</v>
      </c>
      <c r="C2077" s="55" t="str">
        <f>+IF(ISERROR(VLOOKUP($B2077,Insumos!$C:$G,3,FALSE)),"",VLOOKUP($B2077,Insumos!$C:$G,3,FALSE))</f>
        <v>UNIDAD</v>
      </c>
      <c r="D2077" s="56">
        <f>+IF(ISERROR(VLOOKUP($B2077,Insumos!$C:$G,2,FALSE)),"",VLOOKUP($B2077,Insumos!$C:$G,2,FALSE))</f>
        <v>52</v>
      </c>
      <c r="E2077" s="57">
        <f>+IF(ISERROR(VLOOKUP($B2077,Insumos!$C:$G,5,FALSE)),"",VLOOKUP($B2077,Insumos!$C:$G,5,FALSE))</f>
        <v>1</v>
      </c>
      <c r="F2077" s="55" t="str">
        <f>+IF(ISERROR(VLOOKUP($B2077,Insumos!$C:$G,4,FALSE)),"",VLOOKUP($B2077,Insumos!$C:$G,4,FALSE))</f>
        <v>UNIDAD</v>
      </c>
      <c r="G2077" s="141">
        <v>1.0</v>
      </c>
      <c r="H2077" s="56">
        <f t="shared" si="83"/>
        <v>52</v>
      </c>
    </row>
    <row r="2078" ht="15.75" customHeight="1">
      <c r="A2078" s="53">
        <v>5.0</v>
      </c>
      <c r="B2078" s="153"/>
      <c r="C2078" s="55" t="str">
        <f>+IF(ISERROR(VLOOKUP($B2078,Insumos!$C:$G,3,FALSE)),"",VLOOKUP($B2078,Insumos!$C:$G,3,FALSE))</f>
        <v/>
      </c>
      <c r="D2078" s="56" t="str">
        <f>+IF(ISERROR(VLOOKUP($B2078,Insumos!$C:$G,2,FALSE)),"",VLOOKUP($B2078,Insumos!$C:$G,2,FALSE))</f>
        <v/>
      </c>
      <c r="E2078" s="57" t="str">
        <f>+IF(ISERROR(VLOOKUP($B2078,Insumos!$C:$G,5,FALSE)),"",VLOOKUP($B2078,Insumos!$C:$G,5,FALSE))</f>
        <v/>
      </c>
      <c r="F2078" s="55" t="str">
        <f>+IF(ISERROR(VLOOKUP($B2078,Insumos!$C:$G,4,FALSE)),"",VLOOKUP($B2078,Insumos!$C:$G,4,FALSE))</f>
        <v/>
      </c>
      <c r="G2078" s="141"/>
      <c r="H2078" s="56">
        <f t="shared" si="83"/>
        <v>0</v>
      </c>
    </row>
    <row r="2079" ht="15.75" customHeight="1">
      <c r="A2079" s="42"/>
      <c r="B2079" s="140"/>
      <c r="C2079" s="41"/>
      <c r="D2079" s="44"/>
      <c r="E2079" s="45"/>
      <c r="F2079" s="41"/>
      <c r="G2079" s="67" t="s">
        <v>566</v>
      </c>
      <c r="H2079" s="68">
        <f>+SUM(H2074:H2078)</f>
        <v>507.64</v>
      </c>
    </row>
    <row r="2080" ht="15.75" customHeight="1">
      <c r="A2080" s="42"/>
      <c r="B2080" s="140"/>
      <c r="C2080" s="41"/>
      <c r="D2080" s="44"/>
      <c r="E2080" s="45"/>
      <c r="F2080" s="41"/>
      <c r="G2080" s="67" t="s">
        <v>569</v>
      </c>
      <c r="H2080" s="142">
        <f>+H2079/10</f>
        <v>50.764</v>
      </c>
    </row>
    <row r="2081" ht="15.75" customHeight="1">
      <c r="A2081" s="42"/>
      <c r="B2081" s="140"/>
      <c r="C2081" s="41"/>
      <c r="D2081" s="44"/>
      <c r="E2081" s="45"/>
      <c r="F2081" s="41"/>
      <c r="G2081" s="67" t="s">
        <v>570</v>
      </c>
      <c r="H2081" s="143">
        <f>(H2079+H2080)*1.19</f>
        <v>664.50076</v>
      </c>
    </row>
    <row r="2082" ht="15.75" customHeight="1">
      <c r="A2082" s="42"/>
      <c r="B2082" s="140"/>
      <c r="C2082" s="41"/>
      <c r="D2082" s="44"/>
      <c r="E2082" s="45"/>
      <c r="F2082" s="41"/>
      <c r="G2082" s="67" t="s">
        <v>571</v>
      </c>
      <c r="H2082" s="144">
        <f>+H2081/H2083</f>
        <v>0.1665415439</v>
      </c>
    </row>
    <row r="2083" ht="15.75" customHeight="1">
      <c r="A2083" s="42"/>
      <c r="B2083" s="140"/>
      <c r="C2083" s="41"/>
      <c r="D2083" s="44"/>
      <c r="E2083" s="45"/>
      <c r="F2083" s="41"/>
      <c r="G2083" s="67" t="s">
        <v>572</v>
      </c>
      <c r="H2083" s="145">
        <v>3990.0</v>
      </c>
    </row>
    <row r="2084" ht="15.75" customHeight="1">
      <c r="A2084" s="42"/>
      <c r="B2084" s="140"/>
      <c r="C2084" s="41"/>
      <c r="D2084" s="44"/>
      <c r="E2084" s="45"/>
      <c r="F2084" s="41"/>
      <c r="G2084" s="67"/>
      <c r="H2084" s="169"/>
    </row>
    <row r="2085" ht="15.75" customHeight="1">
      <c r="A2085" s="42"/>
      <c r="B2085" s="140"/>
      <c r="C2085" s="41"/>
      <c r="D2085" s="44"/>
      <c r="E2085" s="45"/>
      <c r="F2085" s="41"/>
      <c r="G2085" s="67"/>
      <c r="H2085" s="205"/>
    </row>
    <row r="2086" ht="15.75" customHeight="1">
      <c r="A2086" s="42"/>
      <c r="B2086" s="140"/>
      <c r="C2086" s="41"/>
      <c r="D2086" s="44"/>
      <c r="E2086" s="45"/>
      <c r="F2086" s="41"/>
      <c r="G2086" s="67"/>
      <c r="H2086" s="205"/>
    </row>
    <row r="2087" ht="15.75" customHeight="1">
      <c r="A2087" s="42"/>
      <c r="B2087" s="140"/>
      <c r="C2087" s="41"/>
      <c r="D2087" s="44"/>
      <c r="E2087" s="45"/>
      <c r="F2087" s="41"/>
      <c r="G2087" s="67"/>
      <c r="H2087" s="205"/>
    </row>
    <row r="2088" ht="15.75" customHeight="1">
      <c r="A2088" s="138" t="s">
        <v>562</v>
      </c>
      <c r="B2088" s="139" t="s">
        <v>767</v>
      </c>
      <c r="C2088" s="34"/>
      <c r="D2088" s="35"/>
      <c r="E2088" s="36"/>
      <c r="F2088" s="37"/>
      <c r="G2088" s="38"/>
      <c r="H2088" s="35"/>
    </row>
    <row r="2089" ht="15.75" customHeight="1">
      <c r="A2089" s="48" t="s">
        <v>476</v>
      </c>
      <c r="B2089" s="48" t="s">
        <v>477</v>
      </c>
      <c r="C2089" s="48" t="s">
        <v>478</v>
      </c>
      <c r="D2089" s="49" t="s">
        <v>564</v>
      </c>
      <c r="E2089" s="50" t="s">
        <v>10</v>
      </c>
      <c r="F2089" s="48" t="s">
        <v>480</v>
      </c>
      <c r="G2089" s="51" t="s">
        <v>481</v>
      </c>
      <c r="H2089" s="49" t="s">
        <v>565</v>
      </c>
    </row>
    <row r="2090" ht="15.75" customHeight="1">
      <c r="A2090" s="53">
        <v>1.0</v>
      </c>
      <c r="B2090" s="55" t="s">
        <v>152</v>
      </c>
      <c r="C2090" s="55" t="str">
        <f>+IF(ISERROR(VLOOKUP($B2090,Insumos!$C:$G,3,FALSE)),"",VLOOKUP($B2090,Insumos!$C:$G,3,FALSE))</f>
        <v>MILILITROS</v>
      </c>
      <c r="D2090" s="56">
        <f>+IF(ISERROR(VLOOKUP($B2090,Insumos!$C:$G,2,FALSE)),"",VLOOKUP($B2090,Insumos!$C:$G,2,FALSE))</f>
        <v>2738.63</v>
      </c>
      <c r="E2090" s="57">
        <f>+IF(ISERROR(VLOOKUP($B2090,Insumos!$C:$G,5,FALSE)),"",VLOOKUP($B2090,Insumos!$C:$G,5,FALSE))</f>
        <v>628</v>
      </c>
      <c r="F2090" s="55" t="str">
        <f>+IF(ISERROR(VLOOKUP($B2090,Insumos!$C:$G,4,FALSE)),"",VLOOKUP($B2090,Insumos!$C:$G,4,FALSE))</f>
        <v>MILILITROS</v>
      </c>
      <c r="G2090" s="141">
        <v>100.0</v>
      </c>
      <c r="H2090" s="56">
        <f t="shared" ref="H2090:H2094" si="84">IF(ISERROR(ROUND(+D2090/E2090*G2090,2)),0,ROUND(+D2090/E2090*G2090,2))</f>
        <v>436.09</v>
      </c>
    </row>
    <row r="2091" ht="15.75" customHeight="1">
      <c r="A2091" s="53">
        <v>2.0</v>
      </c>
      <c r="B2091" s="55" t="s">
        <v>309</v>
      </c>
      <c r="C2091" s="55" t="str">
        <f>+IF(ISERROR(VLOOKUP($B2091,Insumos!$C:$G,3,FALSE)),"",VLOOKUP($B2091,Insumos!$C:$G,3,FALSE))</f>
        <v>UNIDAD</v>
      </c>
      <c r="D2091" s="56">
        <f>+IF(ISERROR(VLOOKUP($B2091,Insumos!$C:$G,2,FALSE)),"",VLOOKUP($B2091,Insumos!$C:$G,2,FALSE))</f>
        <v>23.53</v>
      </c>
      <c r="E2091" s="57">
        <f>+IF(ISERROR(VLOOKUP($B2091,Insumos!$C:$G,5,FALSE)),"",VLOOKUP($B2091,Insumos!$C:$G,5,FALSE))</f>
        <v>1</v>
      </c>
      <c r="F2091" s="55" t="str">
        <f>+IF(ISERROR(VLOOKUP($B2091,Insumos!$C:$G,4,FALSE)),"",VLOOKUP($B2091,Insumos!$C:$G,4,FALSE))</f>
        <v>UNIDAD</v>
      </c>
      <c r="G2091" s="141">
        <v>1.0</v>
      </c>
      <c r="H2091" s="56">
        <f t="shared" si="84"/>
        <v>23.53</v>
      </c>
    </row>
    <row r="2092" ht="15.75" customHeight="1">
      <c r="A2092" s="53">
        <v>3.0</v>
      </c>
      <c r="B2092" s="55" t="s">
        <v>310</v>
      </c>
      <c r="C2092" s="55" t="str">
        <f>+IF(ISERROR(VLOOKUP($B2092,Insumos!$C:$G,3,FALSE)),"",VLOOKUP($B2092,Insumos!$C:$G,3,FALSE))</f>
        <v>UNIDAD</v>
      </c>
      <c r="D2092" s="56">
        <f>+IF(ISERROR(VLOOKUP($B2092,Insumos!$C:$G,2,FALSE)),"",VLOOKUP($B2092,Insumos!$C:$G,2,FALSE))</f>
        <v>15.13</v>
      </c>
      <c r="E2092" s="57">
        <f>+IF(ISERROR(VLOOKUP($B2092,Insumos!$C:$G,5,FALSE)),"",VLOOKUP($B2092,Insumos!$C:$G,5,FALSE))</f>
        <v>1</v>
      </c>
      <c r="F2092" s="55" t="str">
        <f>+IF(ISERROR(VLOOKUP($B2092,Insumos!$C:$G,4,FALSE)),"",VLOOKUP($B2092,Insumos!$C:$G,4,FALSE))</f>
        <v>UNIDAD</v>
      </c>
      <c r="G2092" s="141">
        <v>1.0</v>
      </c>
      <c r="H2092" s="56">
        <f t="shared" si="84"/>
        <v>15.13</v>
      </c>
    </row>
    <row r="2093" ht="15.75" customHeight="1">
      <c r="A2093" s="53">
        <v>4.0</v>
      </c>
      <c r="B2093" s="55" t="s">
        <v>305</v>
      </c>
      <c r="C2093" s="55" t="str">
        <f>+IF(ISERROR(VLOOKUP($B2093,Insumos!$C:$G,3,FALSE)),"",VLOOKUP($B2093,Insumos!$C:$G,3,FALSE))</f>
        <v>UNIDAD</v>
      </c>
      <c r="D2093" s="56">
        <f>+IF(ISERROR(VLOOKUP($B2093,Insumos!$C:$G,2,FALSE)),"",VLOOKUP($B2093,Insumos!$C:$G,2,FALSE))</f>
        <v>52</v>
      </c>
      <c r="E2093" s="57">
        <f>+IF(ISERROR(VLOOKUP($B2093,Insumos!$C:$G,5,FALSE)),"",VLOOKUP($B2093,Insumos!$C:$G,5,FALSE))</f>
        <v>1</v>
      </c>
      <c r="F2093" s="55" t="str">
        <f>+IF(ISERROR(VLOOKUP($B2093,Insumos!$C:$G,4,FALSE)),"",VLOOKUP($B2093,Insumos!$C:$G,4,FALSE))</f>
        <v>UNIDAD</v>
      </c>
      <c r="G2093" s="141">
        <v>1.0</v>
      </c>
      <c r="H2093" s="56">
        <f t="shared" si="84"/>
        <v>52</v>
      </c>
    </row>
    <row r="2094" ht="15.75" customHeight="1">
      <c r="A2094" s="53">
        <v>5.0</v>
      </c>
      <c r="B2094" s="153"/>
      <c r="C2094" s="55" t="str">
        <f>+IF(ISERROR(VLOOKUP($B2094,Insumos!$C:$G,3,FALSE)),"",VLOOKUP($B2094,Insumos!$C:$G,3,FALSE))</f>
        <v/>
      </c>
      <c r="D2094" s="56" t="str">
        <f>+IF(ISERROR(VLOOKUP($B2094,Insumos!$C:$G,2,FALSE)),"",VLOOKUP($B2094,Insumos!$C:$G,2,FALSE))</f>
        <v/>
      </c>
      <c r="E2094" s="57" t="str">
        <f>+IF(ISERROR(VLOOKUP($B2094,Insumos!$C:$G,5,FALSE)),"",VLOOKUP($B2094,Insumos!$C:$G,5,FALSE))</f>
        <v/>
      </c>
      <c r="F2094" s="55" t="str">
        <f>+IF(ISERROR(VLOOKUP($B2094,Insumos!$C:$G,4,FALSE)),"",VLOOKUP($B2094,Insumos!$C:$G,4,FALSE))</f>
        <v/>
      </c>
      <c r="G2094" s="141"/>
      <c r="H2094" s="56">
        <f t="shared" si="84"/>
        <v>0</v>
      </c>
    </row>
    <row r="2095" ht="15.75" customHeight="1">
      <c r="A2095" s="42"/>
      <c r="B2095" s="140"/>
      <c r="C2095" s="41"/>
      <c r="D2095" s="44"/>
      <c r="E2095" s="45"/>
      <c r="F2095" s="41"/>
      <c r="G2095" s="67" t="s">
        <v>566</v>
      </c>
      <c r="H2095" s="68">
        <f>+SUM(H2090:H2094)</f>
        <v>526.75</v>
      </c>
    </row>
    <row r="2096" ht="15.75" customHeight="1">
      <c r="A2096" s="42"/>
      <c r="B2096" s="140"/>
      <c r="C2096" s="41"/>
      <c r="D2096" s="44"/>
      <c r="E2096" s="45"/>
      <c r="F2096" s="41"/>
      <c r="G2096" s="67" t="s">
        <v>569</v>
      </c>
      <c r="H2096" s="142">
        <f>+H2095/10</f>
        <v>52.675</v>
      </c>
    </row>
    <row r="2097" ht="15.75" customHeight="1">
      <c r="A2097" s="42"/>
      <c r="B2097" s="140"/>
      <c r="C2097" s="41"/>
      <c r="D2097" s="44"/>
      <c r="E2097" s="45"/>
      <c r="F2097" s="41"/>
      <c r="G2097" s="67" t="s">
        <v>570</v>
      </c>
      <c r="H2097" s="143">
        <f>(H2095+H2096)*1.19</f>
        <v>689.51575</v>
      </c>
    </row>
    <row r="2098" ht="15.75" customHeight="1">
      <c r="A2098" s="42"/>
      <c r="B2098" s="140"/>
      <c r="C2098" s="41"/>
      <c r="D2098" s="44"/>
      <c r="E2098" s="45"/>
      <c r="F2098" s="41"/>
      <c r="G2098" s="67" t="s">
        <v>571</v>
      </c>
      <c r="H2098" s="144">
        <f>+H2097/H2099</f>
        <v>0.2306072742</v>
      </c>
    </row>
    <row r="2099" ht="15.75" customHeight="1">
      <c r="A2099" s="42"/>
      <c r="B2099" s="140"/>
      <c r="C2099" s="41"/>
      <c r="D2099" s="44"/>
      <c r="E2099" s="45"/>
      <c r="F2099" s="41"/>
      <c r="G2099" s="67" t="s">
        <v>572</v>
      </c>
      <c r="H2099" s="145">
        <v>2990.0</v>
      </c>
    </row>
    <row r="2100" ht="15.75" customHeight="1">
      <c r="A2100" s="42"/>
      <c r="B2100" s="140"/>
      <c r="C2100" s="41"/>
      <c r="D2100" s="44"/>
      <c r="E2100" s="45"/>
      <c r="F2100" s="41"/>
      <c r="G2100" s="67"/>
      <c r="H2100" s="169"/>
    </row>
    <row r="2101" ht="15.75" customHeight="1">
      <c r="A2101" s="138" t="s">
        <v>562</v>
      </c>
      <c r="B2101" s="139" t="s">
        <v>768</v>
      </c>
      <c r="C2101" s="34"/>
      <c r="D2101" s="35"/>
      <c r="E2101" s="36"/>
      <c r="F2101" s="37"/>
      <c r="G2101" s="38"/>
      <c r="H2101" s="35"/>
    </row>
    <row r="2102" ht="15.75" customHeight="1">
      <c r="A2102" s="48" t="s">
        <v>476</v>
      </c>
      <c r="B2102" s="48" t="s">
        <v>477</v>
      </c>
      <c r="C2102" s="48" t="s">
        <v>478</v>
      </c>
      <c r="D2102" s="49" t="s">
        <v>564</v>
      </c>
      <c r="E2102" s="50" t="s">
        <v>10</v>
      </c>
      <c r="F2102" s="48" t="s">
        <v>480</v>
      </c>
      <c r="G2102" s="51" t="s">
        <v>481</v>
      </c>
      <c r="H2102" s="49" t="s">
        <v>565</v>
      </c>
    </row>
    <row r="2103" ht="15.75" customHeight="1">
      <c r="A2103" s="53">
        <v>1.0</v>
      </c>
      <c r="B2103" s="55" t="s">
        <v>116</v>
      </c>
      <c r="C2103" s="55" t="str">
        <f>+IF(ISERROR(VLOOKUP($B2103,Insumos!$C:$G,3,FALSE)),"",VLOOKUP($B2103,Insumos!$C:$G,3,FALSE))</f>
        <v>GRAMOS</v>
      </c>
      <c r="D2103" s="56">
        <f>+IF(ISERROR(VLOOKUP($B2103,Insumos!$C:$G,2,FALSE)),"",VLOOKUP($B2103,Insumos!$C:$G,2,FALSE))</f>
        <v>1664.43</v>
      </c>
      <c r="E2103" s="57">
        <f>+IF(ISERROR(VLOOKUP($B2103,Insumos!$C:$G,5,FALSE)),"",VLOOKUP($B2103,Insumos!$C:$G,5,FALSE))</f>
        <v>742</v>
      </c>
      <c r="F2103" s="55" t="str">
        <f>+IF(ISERROR(VLOOKUP($B2103,Insumos!$C:$G,4,FALSE)),"",VLOOKUP($B2103,Insumos!$C:$G,4,FALSE))</f>
        <v>GRAMOS</v>
      </c>
      <c r="G2103" s="141">
        <v>100.0</v>
      </c>
      <c r="H2103" s="56">
        <f t="shared" ref="H2103:H2107" si="85">IF(ISERROR(ROUND(+D2103/E2103*G2103,2)),0,ROUND(+D2103/E2103*G2103,2))</f>
        <v>224.32</v>
      </c>
    </row>
    <row r="2104" ht="15.75" customHeight="1">
      <c r="A2104" s="53">
        <v>2.0</v>
      </c>
      <c r="B2104" s="55" t="s">
        <v>309</v>
      </c>
      <c r="C2104" s="55" t="str">
        <f>+IF(ISERROR(VLOOKUP($B2104,Insumos!$C:$G,3,FALSE)),"",VLOOKUP($B2104,Insumos!$C:$G,3,FALSE))</f>
        <v>UNIDAD</v>
      </c>
      <c r="D2104" s="56">
        <f>+IF(ISERROR(VLOOKUP($B2104,Insumos!$C:$G,2,FALSE)),"",VLOOKUP($B2104,Insumos!$C:$G,2,FALSE))</f>
        <v>23.53</v>
      </c>
      <c r="E2104" s="57">
        <f>+IF(ISERROR(VLOOKUP($B2104,Insumos!$C:$G,5,FALSE)),"",VLOOKUP($B2104,Insumos!$C:$G,5,FALSE))</f>
        <v>1</v>
      </c>
      <c r="F2104" s="55" t="str">
        <f>+IF(ISERROR(VLOOKUP($B2104,Insumos!$C:$G,4,FALSE)),"",VLOOKUP($B2104,Insumos!$C:$G,4,FALSE))</f>
        <v>UNIDAD</v>
      </c>
      <c r="G2104" s="141">
        <v>1.0</v>
      </c>
      <c r="H2104" s="56">
        <f t="shared" si="85"/>
        <v>23.53</v>
      </c>
    </row>
    <row r="2105" ht="15.75" customHeight="1">
      <c r="A2105" s="53">
        <v>3.0</v>
      </c>
      <c r="B2105" s="55" t="s">
        <v>310</v>
      </c>
      <c r="C2105" s="55" t="str">
        <f>+IF(ISERROR(VLOOKUP($B2105,Insumos!$C:$G,3,FALSE)),"",VLOOKUP($B2105,Insumos!$C:$G,3,FALSE))</f>
        <v>UNIDAD</v>
      </c>
      <c r="D2105" s="56">
        <f>+IF(ISERROR(VLOOKUP($B2105,Insumos!$C:$G,2,FALSE)),"",VLOOKUP($B2105,Insumos!$C:$G,2,FALSE))</f>
        <v>15.13</v>
      </c>
      <c r="E2105" s="57">
        <f>+IF(ISERROR(VLOOKUP($B2105,Insumos!$C:$G,5,FALSE)),"",VLOOKUP($B2105,Insumos!$C:$G,5,FALSE))</f>
        <v>1</v>
      </c>
      <c r="F2105" s="55" t="str">
        <f>+IF(ISERROR(VLOOKUP($B2105,Insumos!$C:$G,4,FALSE)),"",VLOOKUP($B2105,Insumos!$C:$G,4,FALSE))</f>
        <v>UNIDAD</v>
      </c>
      <c r="G2105" s="141">
        <v>1.0</v>
      </c>
      <c r="H2105" s="56">
        <f t="shared" si="85"/>
        <v>15.13</v>
      </c>
    </row>
    <row r="2106" ht="15.75" customHeight="1">
      <c r="A2106" s="53">
        <v>4.0</v>
      </c>
      <c r="B2106" s="55" t="s">
        <v>305</v>
      </c>
      <c r="C2106" s="55" t="str">
        <f>+IF(ISERROR(VLOOKUP($B2106,Insumos!$C:$G,3,FALSE)),"",VLOOKUP($B2106,Insumos!$C:$G,3,FALSE))</f>
        <v>UNIDAD</v>
      </c>
      <c r="D2106" s="56">
        <f>+IF(ISERROR(VLOOKUP($B2106,Insumos!$C:$G,2,FALSE)),"",VLOOKUP($B2106,Insumos!$C:$G,2,FALSE))</f>
        <v>52</v>
      </c>
      <c r="E2106" s="57">
        <f>+IF(ISERROR(VLOOKUP($B2106,Insumos!$C:$G,5,FALSE)),"",VLOOKUP($B2106,Insumos!$C:$G,5,FALSE))</f>
        <v>1</v>
      </c>
      <c r="F2106" s="55" t="str">
        <f>+IF(ISERROR(VLOOKUP($B2106,Insumos!$C:$G,4,FALSE)),"",VLOOKUP($B2106,Insumos!$C:$G,4,FALSE))</f>
        <v>UNIDAD</v>
      </c>
      <c r="G2106" s="141">
        <v>1.0</v>
      </c>
      <c r="H2106" s="56">
        <f t="shared" si="85"/>
        <v>52</v>
      </c>
    </row>
    <row r="2107" ht="15.75" customHeight="1">
      <c r="A2107" s="53">
        <v>5.0</v>
      </c>
      <c r="B2107" s="55"/>
      <c r="C2107" s="55" t="str">
        <f>+IF(ISERROR(VLOOKUP($B2107,Insumos!$C:$G,3,FALSE)),"",VLOOKUP($B2107,Insumos!$C:$G,3,FALSE))</f>
        <v/>
      </c>
      <c r="D2107" s="56" t="str">
        <f>+IF(ISERROR(VLOOKUP($B2107,Insumos!$C:$G,2,FALSE)),"",VLOOKUP($B2107,Insumos!$C:$G,2,FALSE))</f>
        <v/>
      </c>
      <c r="E2107" s="57" t="str">
        <f>+IF(ISERROR(VLOOKUP($B2107,Insumos!$C:$G,5,FALSE)),"",VLOOKUP($B2107,Insumos!$C:$G,5,FALSE))</f>
        <v/>
      </c>
      <c r="F2107" s="55" t="str">
        <f>+IF(ISERROR(VLOOKUP($B2107,Insumos!$C:$G,4,FALSE)),"",VLOOKUP($B2107,Insumos!$C:$G,4,FALSE))</f>
        <v/>
      </c>
      <c r="G2107" s="141"/>
      <c r="H2107" s="56">
        <f t="shared" si="85"/>
        <v>0</v>
      </c>
    </row>
    <row r="2108" ht="15.75" customHeight="1">
      <c r="A2108" s="42"/>
      <c r="B2108" s="140"/>
      <c r="C2108" s="41"/>
      <c r="D2108" s="44"/>
      <c r="E2108" s="45"/>
      <c r="F2108" s="41"/>
      <c r="G2108" s="67" t="s">
        <v>566</v>
      </c>
      <c r="H2108" s="68">
        <f>+SUM(H2103:H2107)</f>
        <v>314.98</v>
      </c>
    </row>
    <row r="2109" ht="15.75" customHeight="1">
      <c r="A2109" s="42"/>
      <c r="B2109" s="140"/>
      <c r="C2109" s="41"/>
      <c r="D2109" s="44"/>
      <c r="E2109" s="45"/>
      <c r="F2109" s="41"/>
      <c r="G2109" s="67" t="s">
        <v>569</v>
      </c>
      <c r="H2109" s="142">
        <f>+H2108/10</f>
        <v>31.498</v>
      </c>
    </row>
    <row r="2110" ht="15.75" customHeight="1">
      <c r="A2110" s="42"/>
      <c r="B2110" s="140"/>
      <c r="C2110" s="41"/>
      <c r="D2110" s="44"/>
      <c r="E2110" s="45"/>
      <c r="F2110" s="41"/>
      <c r="G2110" s="67" t="s">
        <v>570</v>
      </c>
      <c r="H2110" s="143">
        <f>(H2108+H2109)*1.19</f>
        <v>412.30882</v>
      </c>
    </row>
    <row r="2111" ht="15.75" customHeight="1">
      <c r="A2111" s="42"/>
      <c r="B2111" s="140"/>
      <c r="C2111" s="41"/>
      <c r="D2111" s="44"/>
      <c r="E2111" s="45"/>
      <c r="F2111" s="41"/>
      <c r="G2111" s="67" t="s">
        <v>571</v>
      </c>
      <c r="H2111" s="144">
        <f>+H2110/H2112</f>
        <v>0.1378959264</v>
      </c>
    </row>
    <row r="2112" ht="15.75" customHeight="1">
      <c r="A2112" s="42"/>
      <c r="B2112" s="140"/>
      <c r="C2112" s="41"/>
      <c r="D2112" s="44"/>
      <c r="E2112" s="45"/>
      <c r="F2112" s="41"/>
      <c r="G2112" s="67" t="s">
        <v>572</v>
      </c>
      <c r="H2112" s="145">
        <v>2990.0</v>
      </c>
    </row>
    <row r="2113" ht="15.75" customHeight="1">
      <c r="A2113" s="42"/>
      <c r="B2113" s="140"/>
      <c r="C2113" s="41"/>
      <c r="D2113" s="44"/>
      <c r="E2113" s="45"/>
      <c r="F2113" s="41"/>
      <c r="G2113" s="67"/>
      <c r="H2113" s="169"/>
    </row>
    <row r="2114" ht="15.75" customHeight="1">
      <c r="A2114" s="42"/>
      <c r="B2114" s="140"/>
      <c r="C2114" s="41"/>
      <c r="D2114" s="44"/>
      <c r="E2114" s="45"/>
      <c r="F2114" s="41"/>
      <c r="G2114" s="67"/>
      <c r="H2114" s="205"/>
    </row>
    <row r="2115" ht="15.75" customHeight="1">
      <c r="A2115" s="42"/>
      <c r="B2115" s="140"/>
      <c r="C2115" s="41"/>
      <c r="D2115" s="44"/>
      <c r="E2115" s="45"/>
      <c r="F2115" s="41"/>
      <c r="G2115" s="67"/>
      <c r="H2115" s="205"/>
    </row>
    <row r="2116" ht="15.75" customHeight="1">
      <c r="A2116" s="42"/>
      <c r="B2116" s="140"/>
      <c r="C2116" s="41"/>
      <c r="D2116" s="44"/>
      <c r="E2116" s="45"/>
      <c r="F2116" s="41"/>
      <c r="G2116" s="67"/>
      <c r="H2116" s="205"/>
    </row>
    <row r="2117" ht="15.75" customHeight="1">
      <c r="A2117" s="138" t="s">
        <v>562</v>
      </c>
      <c r="B2117" s="139" t="s">
        <v>769</v>
      </c>
      <c r="C2117" s="34"/>
      <c r="D2117" s="35"/>
      <c r="E2117" s="36"/>
      <c r="F2117" s="37"/>
      <c r="G2117" s="38"/>
      <c r="H2117" s="35"/>
    </row>
    <row r="2118" ht="15.75" customHeight="1">
      <c r="A2118" s="48" t="s">
        <v>476</v>
      </c>
      <c r="B2118" s="48" t="s">
        <v>477</v>
      </c>
      <c r="C2118" s="48" t="s">
        <v>478</v>
      </c>
      <c r="D2118" s="49" t="s">
        <v>564</v>
      </c>
      <c r="E2118" s="50" t="s">
        <v>10</v>
      </c>
      <c r="F2118" s="48" t="s">
        <v>480</v>
      </c>
      <c r="G2118" s="51" t="s">
        <v>481</v>
      </c>
      <c r="H2118" s="49" t="s">
        <v>565</v>
      </c>
    </row>
    <row r="2119" ht="15.75" customHeight="1">
      <c r="A2119" s="53">
        <v>1.0</v>
      </c>
      <c r="B2119" s="55" t="s">
        <v>111</v>
      </c>
      <c r="C2119" s="55" t="str">
        <f>+IF(ISERROR(VLOOKUP($B2119,Insumos!$C:$G,3,FALSE)),"",VLOOKUP($B2119,Insumos!$C:$G,3,FALSE))</f>
        <v>MILILITROS</v>
      </c>
      <c r="D2119" s="56">
        <f>+IF(ISERROR(VLOOKUP($B2119,Insumos!$C:$G,2,FALSE)),"",VLOOKUP($B2119,Insumos!$C:$G,2,FALSE))</f>
        <v>1546.4</v>
      </c>
      <c r="E2119" s="57">
        <f>+IF(ISERROR(VLOOKUP($B2119,Insumos!$C:$G,5,FALSE)),"",VLOOKUP($B2119,Insumos!$C:$G,5,FALSE))</f>
        <v>520</v>
      </c>
      <c r="F2119" s="55" t="str">
        <f>+IF(ISERROR(VLOOKUP($B2119,Insumos!$C:$G,4,FALSE)),"",VLOOKUP($B2119,Insumos!$C:$G,4,FALSE))</f>
        <v>MILILITROS</v>
      </c>
      <c r="G2119" s="141">
        <v>100.0</v>
      </c>
      <c r="H2119" s="56">
        <f t="shared" ref="H2119:H2123" si="86">IF(ISERROR(ROUND(+D2119/E2119*G2119,2)),0,ROUND(+D2119/E2119*G2119,2))</f>
        <v>297.38</v>
      </c>
    </row>
    <row r="2120" ht="15.75" customHeight="1">
      <c r="A2120" s="53">
        <v>2.0</v>
      </c>
      <c r="B2120" s="55" t="s">
        <v>309</v>
      </c>
      <c r="C2120" s="55" t="str">
        <f>+IF(ISERROR(VLOOKUP($B2120,Insumos!$C:$G,3,FALSE)),"",VLOOKUP($B2120,Insumos!$C:$G,3,FALSE))</f>
        <v>UNIDAD</v>
      </c>
      <c r="D2120" s="56">
        <f>+IF(ISERROR(VLOOKUP($B2120,Insumos!$C:$G,2,FALSE)),"",VLOOKUP($B2120,Insumos!$C:$G,2,FALSE))</f>
        <v>23.53</v>
      </c>
      <c r="E2120" s="57">
        <f>+IF(ISERROR(VLOOKUP($B2120,Insumos!$C:$G,5,FALSE)),"",VLOOKUP($B2120,Insumos!$C:$G,5,FALSE))</f>
        <v>1</v>
      </c>
      <c r="F2120" s="55" t="str">
        <f>+IF(ISERROR(VLOOKUP($B2120,Insumos!$C:$G,4,FALSE)),"",VLOOKUP($B2120,Insumos!$C:$G,4,FALSE))</f>
        <v>UNIDAD</v>
      </c>
      <c r="G2120" s="141">
        <v>1.0</v>
      </c>
      <c r="H2120" s="56">
        <f t="shared" si="86"/>
        <v>23.53</v>
      </c>
    </row>
    <row r="2121" ht="15.75" customHeight="1">
      <c r="A2121" s="53">
        <v>3.0</v>
      </c>
      <c r="B2121" s="55" t="s">
        <v>310</v>
      </c>
      <c r="C2121" s="55" t="str">
        <f>+IF(ISERROR(VLOOKUP($B2121,Insumos!$C:$G,3,FALSE)),"",VLOOKUP($B2121,Insumos!$C:$G,3,FALSE))</f>
        <v>UNIDAD</v>
      </c>
      <c r="D2121" s="56">
        <f>+IF(ISERROR(VLOOKUP($B2121,Insumos!$C:$G,2,FALSE)),"",VLOOKUP($B2121,Insumos!$C:$G,2,FALSE))</f>
        <v>15.13</v>
      </c>
      <c r="E2121" s="57">
        <f>+IF(ISERROR(VLOOKUP($B2121,Insumos!$C:$G,5,FALSE)),"",VLOOKUP($B2121,Insumos!$C:$G,5,FALSE))</f>
        <v>1</v>
      </c>
      <c r="F2121" s="55" t="str">
        <f>+IF(ISERROR(VLOOKUP($B2121,Insumos!$C:$G,4,FALSE)),"",VLOOKUP($B2121,Insumos!$C:$G,4,FALSE))</f>
        <v>UNIDAD</v>
      </c>
      <c r="G2121" s="141">
        <v>1.0</v>
      </c>
      <c r="H2121" s="56">
        <f t="shared" si="86"/>
        <v>15.13</v>
      </c>
    </row>
    <row r="2122" ht="15.75" customHeight="1">
      <c r="A2122" s="53">
        <v>4.0</v>
      </c>
      <c r="B2122" s="55" t="s">
        <v>305</v>
      </c>
      <c r="C2122" s="55" t="str">
        <f>+IF(ISERROR(VLOOKUP($B2122,Insumos!$C:$G,3,FALSE)),"",VLOOKUP($B2122,Insumos!$C:$G,3,FALSE))</f>
        <v>UNIDAD</v>
      </c>
      <c r="D2122" s="56">
        <f>+IF(ISERROR(VLOOKUP($B2122,Insumos!$C:$G,2,FALSE)),"",VLOOKUP($B2122,Insumos!$C:$G,2,FALSE))</f>
        <v>52</v>
      </c>
      <c r="E2122" s="57">
        <f>+IF(ISERROR(VLOOKUP($B2122,Insumos!$C:$G,5,FALSE)),"",VLOOKUP($B2122,Insumos!$C:$G,5,FALSE))</f>
        <v>1</v>
      </c>
      <c r="F2122" s="55" t="str">
        <f>+IF(ISERROR(VLOOKUP($B2122,Insumos!$C:$G,4,FALSE)),"",VLOOKUP($B2122,Insumos!$C:$G,4,FALSE))</f>
        <v>UNIDAD</v>
      </c>
      <c r="G2122" s="141">
        <v>1.0</v>
      </c>
      <c r="H2122" s="56">
        <f t="shared" si="86"/>
        <v>52</v>
      </c>
    </row>
    <row r="2123" ht="15.75" customHeight="1">
      <c r="A2123" s="53">
        <v>5.0</v>
      </c>
      <c r="B2123" s="153"/>
      <c r="C2123" s="55" t="str">
        <f>+IF(ISERROR(VLOOKUP($B2123,Insumos!$C:$G,3,FALSE)),"",VLOOKUP($B2123,Insumos!$C:$G,3,FALSE))</f>
        <v/>
      </c>
      <c r="D2123" s="56" t="str">
        <f>+IF(ISERROR(VLOOKUP($B2123,Insumos!$C:$G,2,FALSE)),"",VLOOKUP($B2123,Insumos!$C:$G,2,FALSE))</f>
        <v/>
      </c>
      <c r="E2123" s="57" t="str">
        <f>+IF(ISERROR(VLOOKUP($B2123,Insumos!$C:$G,5,FALSE)),"",VLOOKUP($B2123,Insumos!$C:$G,5,FALSE))</f>
        <v/>
      </c>
      <c r="F2123" s="55" t="str">
        <f>+IF(ISERROR(VLOOKUP($B2123,Insumos!$C:$G,4,FALSE)),"",VLOOKUP($B2123,Insumos!$C:$G,4,FALSE))</f>
        <v/>
      </c>
      <c r="G2123" s="141"/>
      <c r="H2123" s="56">
        <f t="shared" si="86"/>
        <v>0</v>
      </c>
    </row>
    <row r="2124" ht="15.75" customHeight="1">
      <c r="A2124" s="42"/>
      <c r="B2124" s="140"/>
      <c r="C2124" s="41"/>
      <c r="D2124" s="44"/>
      <c r="E2124" s="45"/>
      <c r="F2124" s="41"/>
      <c r="G2124" s="67" t="s">
        <v>566</v>
      </c>
      <c r="H2124" s="68">
        <f>+SUM(H2119:H2123)</f>
        <v>388.04</v>
      </c>
    </row>
    <row r="2125" ht="15.75" customHeight="1">
      <c r="A2125" s="42"/>
      <c r="B2125" s="140"/>
      <c r="C2125" s="41"/>
      <c r="D2125" s="44"/>
      <c r="E2125" s="45"/>
      <c r="F2125" s="41"/>
      <c r="G2125" s="67" t="s">
        <v>569</v>
      </c>
      <c r="H2125" s="142">
        <f>+H2124/10</f>
        <v>38.804</v>
      </c>
    </row>
    <row r="2126" ht="15.75" customHeight="1">
      <c r="A2126" s="42"/>
      <c r="B2126" s="140"/>
      <c r="C2126" s="41"/>
      <c r="D2126" s="44"/>
      <c r="E2126" s="45"/>
      <c r="F2126" s="41"/>
      <c r="G2126" s="67" t="s">
        <v>570</v>
      </c>
      <c r="H2126" s="143">
        <f>(H2124+H2125)*1.19</f>
        <v>507.94436</v>
      </c>
    </row>
    <row r="2127" ht="15.75" customHeight="1">
      <c r="A2127" s="42"/>
      <c r="B2127" s="140"/>
      <c r="C2127" s="41"/>
      <c r="D2127" s="44"/>
      <c r="E2127" s="45"/>
      <c r="F2127" s="41"/>
      <c r="G2127" s="67" t="s">
        <v>571</v>
      </c>
      <c r="H2127" s="144">
        <f>+H2126/H2128</f>
        <v>0.1698810569</v>
      </c>
    </row>
    <row r="2128" ht="15.75" customHeight="1">
      <c r="A2128" s="42"/>
      <c r="B2128" s="140"/>
      <c r="C2128" s="41"/>
      <c r="D2128" s="44"/>
      <c r="E2128" s="45"/>
      <c r="F2128" s="41"/>
      <c r="G2128" s="67" t="s">
        <v>572</v>
      </c>
      <c r="H2128" s="145">
        <v>2990.0</v>
      </c>
    </row>
    <row r="2129" ht="15.75" customHeight="1">
      <c r="A2129" s="42"/>
      <c r="B2129" s="140"/>
      <c r="C2129" s="41"/>
      <c r="D2129" s="44"/>
      <c r="E2129" s="45"/>
      <c r="F2129" s="41"/>
      <c r="G2129" s="67"/>
      <c r="H2129" s="205"/>
    </row>
    <row r="2130" ht="15.75" customHeight="1">
      <c r="A2130" s="138" t="s">
        <v>562</v>
      </c>
      <c r="B2130" s="139" t="s">
        <v>770</v>
      </c>
      <c r="C2130" s="34"/>
      <c r="D2130" s="35"/>
      <c r="E2130" s="36"/>
      <c r="F2130" s="37"/>
      <c r="G2130" s="38"/>
      <c r="H2130" s="35"/>
    </row>
    <row r="2131" ht="15.75" customHeight="1">
      <c r="A2131" s="48" t="s">
        <v>476</v>
      </c>
      <c r="B2131" s="48" t="s">
        <v>477</v>
      </c>
      <c r="C2131" s="48" t="s">
        <v>478</v>
      </c>
      <c r="D2131" s="49" t="s">
        <v>564</v>
      </c>
      <c r="E2131" s="50" t="s">
        <v>10</v>
      </c>
      <c r="F2131" s="48" t="s">
        <v>480</v>
      </c>
      <c r="G2131" s="51" t="s">
        <v>481</v>
      </c>
      <c r="H2131" s="49" t="s">
        <v>565</v>
      </c>
    </row>
    <row r="2132" ht="15.75" customHeight="1">
      <c r="A2132" s="53">
        <v>1.0</v>
      </c>
      <c r="B2132" s="55" t="s">
        <v>120</v>
      </c>
      <c r="C2132" s="55" t="str">
        <f>+IF(ISERROR(VLOOKUP($B2132,Insumos!$C:$G,3,FALSE)),"",VLOOKUP($B2132,Insumos!$C:$G,3,FALSE))</f>
        <v>GRAMOS</v>
      </c>
      <c r="D2132" s="56">
        <f>+IF(ISERROR(VLOOKUP($B2132,Insumos!$C:$G,2,FALSE)),"",VLOOKUP($B2132,Insumos!$C:$G,2,FALSE))</f>
        <v>2086.08</v>
      </c>
      <c r="E2132" s="57">
        <f>+IF(ISERROR(VLOOKUP($B2132,Insumos!$C:$G,5,FALSE)),"",VLOOKUP($B2132,Insumos!$C:$G,5,FALSE))</f>
        <v>488</v>
      </c>
      <c r="F2132" s="55" t="str">
        <f>+IF(ISERROR(VLOOKUP($B2132,Insumos!$C:$G,4,FALSE)),"",VLOOKUP($B2132,Insumos!$C:$G,4,FALSE))</f>
        <v>GRAMOS</v>
      </c>
      <c r="G2132" s="141">
        <v>100.0</v>
      </c>
      <c r="H2132" s="56">
        <f t="shared" ref="H2132:H2136" si="87">IF(ISERROR(ROUND(+D2132/E2132*G2132,2)),0,ROUND(+D2132/E2132*G2132,2))</f>
        <v>427.48</v>
      </c>
    </row>
    <row r="2133" ht="15.75" customHeight="1">
      <c r="A2133" s="53">
        <v>2.0</v>
      </c>
      <c r="B2133" s="55" t="s">
        <v>309</v>
      </c>
      <c r="C2133" s="55" t="str">
        <f>+IF(ISERROR(VLOOKUP($B2133,Insumos!$C:$G,3,FALSE)),"",VLOOKUP($B2133,Insumos!$C:$G,3,FALSE))</f>
        <v>UNIDAD</v>
      </c>
      <c r="D2133" s="56">
        <f>+IF(ISERROR(VLOOKUP($B2133,Insumos!$C:$G,2,FALSE)),"",VLOOKUP($B2133,Insumos!$C:$G,2,FALSE))</f>
        <v>23.53</v>
      </c>
      <c r="E2133" s="57">
        <f>+IF(ISERROR(VLOOKUP($B2133,Insumos!$C:$G,5,FALSE)),"",VLOOKUP($B2133,Insumos!$C:$G,5,FALSE))</f>
        <v>1</v>
      </c>
      <c r="F2133" s="55" t="str">
        <f>+IF(ISERROR(VLOOKUP($B2133,Insumos!$C:$G,4,FALSE)),"",VLOOKUP($B2133,Insumos!$C:$G,4,FALSE))</f>
        <v>UNIDAD</v>
      </c>
      <c r="G2133" s="141">
        <v>1.0</v>
      </c>
      <c r="H2133" s="56">
        <f t="shared" si="87"/>
        <v>23.53</v>
      </c>
    </row>
    <row r="2134" ht="15.75" customHeight="1">
      <c r="A2134" s="53">
        <v>3.0</v>
      </c>
      <c r="B2134" s="55" t="s">
        <v>310</v>
      </c>
      <c r="C2134" s="55" t="str">
        <f>+IF(ISERROR(VLOOKUP($B2134,Insumos!$C:$G,3,FALSE)),"",VLOOKUP($B2134,Insumos!$C:$G,3,FALSE))</f>
        <v>UNIDAD</v>
      </c>
      <c r="D2134" s="56">
        <f>+IF(ISERROR(VLOOKUP($B2134,Insumos!$C:$G,2,FALSE)),"",VLOOKUP($B2134,Insumos!$C:$G,2,FALSE))</f>
        <v>15.13</v>
      </c>
      <c r="E2134" s="57">
        <f>+IF(ISERROR(VLOOKUP($B2134,Insumos!$C:$G,5,FALSE)),"",VLOOKUP($B2134,Insumos!$C:$G,5,FALSE))</f>
        <v>1</v>
      </c>
      <c r="F2134" s="55" t="str">
        <f>+IF(ISERROR(VLOOKUP($B2134,Insumos!$C:$G,4,FALSE)),"",VLOOKUP($B2134,Insumos!$C:$G,4,FALSE))</f>
        <v>UNIDAD</v>
      </c>
      <c r="G2134" s="141">
        <v>1.0</v>
      </c>
      <c r="H2134" s="56">
        <f t="shared" si="87"/>
        <v>15.13</v>
      </c>
    </row>
    <row r="2135" ht="15.75" customHeight="1">
      <c r="A2135" s="53">
        <v>4.0</v>
      </c>
      <c r="B2135" s="55" t="s">
        <v>305</v>
      </c>
      <c r="C2135" s="55" t="str">
        <f>+IF(ISERROR(VLOOKUP($B2135,Insumos!$C:$G,3,FALSE)),"",VLOOKUP($B2135,Insumos!$C:$G,3,FALSE))</f>
        <v>UNIDAD</v>
      </c>
      <c r="D2135" s="56">
        <f>+IF(ISERROR(VLOOKUP($B2135,Insumos!$C:$G,2,FALSE)),"",VLOOKUP($B2135,Insumos!$C:$G,2,FALSE))</f>
        <v>52</v>
      </c>
      <c r="E2135" s="57">
        <f>+IF(ISERROR(VLOOKUP($B2135,Insumos!$C:$G,5,FALSE)),"",VLOOKUP($B2135,Insumos!$C:$G,5,FALSE))</f>
        <v>1</v>
      </c>
      <c r="F2135" s="55" t="str">
        <f>+IF(ISERROR(VLOOKUP($B2135,Insumos!$C:$G,4,FALSE)),"",VLOOKUP($B2135,Insumos!$C:$G,4,FALSE))</f>
        <v>UNIDAD</v>
      </c>
      <c r="G2135" s="141">
        <v>1.0</v>
      </c>
      <c r="H2135" s="56">
        <f t="shared" si="87"/>
        <v>52</v>
      </c>
    </row>
    <row r="2136" ht="15.75" customHeight="1">
      <c r="A2136" s="53">
        <v>5.0</v>
      </c>
      <c r="B2136" s="153"/>
      <c r="C2136" s="55" t="str">
        <f>+IF(ISERROR(VLOOKUP($B2136,Insumos!$C:$G,3,FALSE)),"",VLOOKUP($B2136,Insumos!$C:$G,3,FALSE))</f>
        <v/>
      </c>
      <c r="D2136" s="56" t="str">
        <f>+IF(ISERROR(VLOOKUP($B2136,Insumos!$C:$G,2,FALSE)),"",VLOOKUP($B2136,Insumos!$C:$G,2,FALSE))</f>
        <v/>
      </c>
      <c r="E2136" s="57" t="str">
        <f>+IF(ISERROR(VLOOKUP($B2136,Insumos!$C:$G,5,FALSE)),"",VLOOKUP($B2136,Insumos!$C:$G,5,FALSE))</f>
        <v/>
      </c>
      <c r="F2136" s="55" t="str">
        <f>+IF(ISERROR(VLOOKUP($B2136,Insumos!$C:$G,4,FALSE)),"",VLOOKUP($B2136,Insumos!$C:$G,4,FALSE))</f>
        <v/>
      </c>
      <c r="G2136" s="141"/>
      <c r="H2136" s="56">
        <f t="shared" si="87"/>
        <v>0</v>
      </c>
    </row>
    <row r="2137" ht="15.75" customHeight="1">
      <c r="A2137" s="42"/>
      <c r="B2137" s="140"/>
      <c r="C2137" s="41"/>
      <c r="D2137" s="44"/>
      <c r="E2137" s="45"/>
      <c r="F2137" s="41"/>
      <c r="G2137" s="67" t="s">
        <v>566</v>
      </c>
      <c r="H2137" s="68">
        <f>+SUM(H2132:H2136)</f>
        <v>518.14</v>
      </c>
    </row>
    <row r="2138" ht="15.75" customHeight="1">
      <c r="A2138" s="42"/>
      <c r="B2138" s="140"/>
      <c r="C2138" s="41"/>
      <c r="D2138" s="44"/>
      <c r="E2138" s="45"/>
      <c r="F2138" s="41"/>
      <c r="G2138" s="67" t="s">
        <v>569</v>
      </c>
      <c r="H2138" s="142">
        <f>+H2137/10</f>
        <v>51.814</v>
      </c>
    </row>
    <row r="2139" ht="15.75" customHeight="1">
      <c r="A2139" s="42"/>
      <c r="B2139" s="140"/>
      <c r="C2139" s="41"/>
      <c r="D2139" s="44"/>
      <c r="E2139" s="45"/>
      <c r="F2139" s="41"/>
      <c r="G2139" s="67" t="s">
        <v>570</v>
      </c>
      <c r="H2139" s="143">
        <f>(H2137+H2138)*1.19</f>
        <v>678.24526</v>
      </c>
    </row>
    <row r="2140" ht="15.75" customHeight="1">
      <c r="A2140" s="42"/>
      <c r="B2140" s="140"/>
      <c r="C2140" s="41"/>
      <c r="D2140" s="44"/>
      <c r="E2140" s="45"/>
      <c r="F2140" s="41"/>
      <c r="G2140" s="67" t="s">
        <v>571</v>
      </c>
      <c r="H2140" s="144">
        <f>+H2139/H2141</f>
        <v>0.2268378796</v>
      </c>
    </row>
    <row r="2141" ht="15.75" customHeight="1">
      <c r="A2141" s="42"/>
      <c r="B2141" s="140"/>
      <c r="C2141" s="41"/>
      <c r="D2141" s="44"/>
      <c r="E2141" s="45"/>
      <c r="F2141" s="41"/>
      <c r="G2141" s="67" t="s">
        <v>572</v>
      </c>
      <c r="H2141" s="145">
        <v>2990.0</v>
      </c>
    </row>
    <row r="2142" ht="15.75" customHeight="1">
      <c r="A2142" s="42"/>
      <c r="B2142" s="140"/>
      <c r="C2142" s="41"/>
      <c r="D2142" s="44"/>
      <c r="E2142" s="45"/>
      <c r="F2142" s="41"/>
      <c r="G2142" s="67"/>
      <c r="H2142" s="169"/>
    </row>
    <row r="2143" ht="15.75" customHeight="1">
      <c r="A2143" s="42"/>
      <c r="B2143" s="140"/>
      <c r="C2143" s="41"/>
      <c r="D2143" s="44"/>
      <c r="E2143" s="45"/>
      <c r="F2143" s="41"/>
      <c r="G2143" s="67"/>
      <c r="H2143" s="205"/>
    </row>
    <row r="2144" ht="15.75" customHeight="1">
      <c r="A2144" s="42"/>
      <c r="B2144" s="140"/>
      <c r="C2144" s="41"/>
      <c r="D2144" s="44"/>
      <c r="E2144" s="45"/>
      <c r="F2144" s="41"/>
      <c r="G2144" s="67"/>
      <c r="H2144" s="205"/>
    </row>
    <row r="2145" ht="15.75" customHeight="1">
      <c r="A2145" s="42"/>
      <c r="B2145" s="140"/>
      <c r="C2145" s="41"/>
      <c r="D2145" s="44"/>
      <c r="E2145" s="45"/>
      <c r="F2145" s="41"/>
      <c r="G2145" s="67"/>
      <c r="H2145" s="205"/>
    </row>
    <row r="2146" ht="15.75" customHeight="1">
      <c r="A2146" s="138" t="s">
        <v>562</v>
      </c>
      <c r="B2146" s="139" t="s">
        <v>771</v>
      </c>
      <c r="C2146" s="34"/>
      <c r="D2146" s="35"/>
      <c r="E2146" s="36"/>
      <c r="F2146" s="37"/>
      <c r="G2146" s="38"/>
      <c r="H2146" s="35"/>
    </row>
    <row r="2147" ht="15.75" customHeight="1">
      <c r="A2147" s="42"/>
      <c r="B2147" s="140"/>
      <c r="C2147" s="42"/>
      <c r="D2147" s="44"/>
      <c r="E2147" s="45"/>
      <c r="F2147" s="42"/>
      <c r="G2147" s="46"/>
      <c r="H2147" s="44"/>
    </row>
    <row r="2148" ht="15.75" customHeight="1">
      <c r="A2148" s="48" t="s">
        <v>476</v>
      </c>
      <c r="B2148" s="48" t="s">
        <v>477</v>
      </c>
      <c r="C2148" s="48" t="s">
        <v>478</v>
      </c>
      <c r="D2148" s="49" t="s">
        <v>564</v>
      </c>
      <c r="E2148" s="50" t="s">
        <v>10</v>
      </c>
      <c r="F2148" s="48" t="s">
        <v>480</v>
      </c>
      <c r="G2148" s="51" t="s">
        <v>481</v>
      </c>
      <c r="H2148" s="49" t="s">
        <v>565</v>
      </c>
    </row>
    <row r="2149" ht="15.75" customHeight="1">
      <c r="A2149" s="53">
        <v>1.0</v>
      </c>
      <c r="B2149" s="55" t="s">
        <v>148</v>
      </c>
      <c r="C2149" s="55" t="str">
        <f>+IF(ISERROR(VLOOKUP($B2149,Insumos!$C:$G,3,FALSE)),"",VLOOKUP($B2149,Insumos!$C:$G,3,FALSE))</f>
        <v>MILILITROS</v>
      </c>
      <c r="D2149" s="56">
        <f>+IF(ISERROR(VLOOKUP($B2149,Insumos!$C:$G,2,FALSE)),"",VLOOKUP($B2149,Insumos!$C:$G,2,FALSE))</f>
        <v>2257.31</v>
      </c>
      <c r="E2149" s="57">
        <f>+IF(ISERROR(VLOOKUP($B2149,Insumos!$C:$G,5,FALSE)),"",VLOOKUP($B2149,Insumos!$C:$G,5,FALSE))</f>
        <v>558</v>
      </c>
      <c r="F2149" s="55" t="str">
        <f>+IF(ISERROR(VLOOKUP($B2149,Insumos!$C:$G,4,FALSE)),"",VLOOKUP($B2149,Insumos!$C:$G,4,FALSE))</f>
        <v>MILILITROS</v>
      </c>
      <c r="G2149" s="141">
        <v>100.0</v>
      </c>
      <c r="H2149" s="56">
        <f t="shared" ref="H2149:H2153" si="88">IF(ISERROR(ROUND(+D2149/E2149*G2149,2)),0,ROUND(+D2149/E2149*G2149,2))</f>
        <v>404.54</v>
      </c>
    </row>
    <row r="2150" ht="15.75" customHeight="1">
      <c r="A2150" s="53">
        <v>2.0</v>
      </c>
      <c r="B2150" s="55" t="s">
        <v>309</v>
      </c>
      <c r="C2150" s="55" t="str">
        <f>+IF(ISERROR(VLOOKUP($B2150,Insumos!$C:$G,3,FALSE)),"",VLOOKUP($B2150,Insumos!$C:$G,3,FALSE))</f>
        <v>UNIDAD</v>
      </c>
      <c r="D2150" s="56">
        <f>+IF(ISERROR(VLOOKUP($B2150,Insumos!$C:$G,2,FALSE)),"",VLOOKUP($B2150,Insumos!$C:$G,2,FALSE))</f>
        <v>23.53</v>
      </c>
      <c r="E2150" s="57">
        <f>+IF(ISERROR(VLOOKUP($B2150,Insumos!$C:$G,5,FALSE)),"",VLOOKUP($B2150,Insumos!$C:$G,5,FALSE))</f>
        <v>1</v>
      </c>
      <c r="F2150" s="55" t="str">
        <f>+IF(ISERROR(VLOOKUP($B2150,Insumos!$C:$G,4,FALSE)),"",VLOOKUP($B2150,Insumos!$C:$G,4,FALSE))</f>
        <v>UNIDAD</v>
      </c>
      <c r="G2150" s="141">
        <v>1.0</v>
      </c>
      <c r="H2150" s="56">
        <f t="shared" si="88"/>
        <v>23.53</v>
      </c>
    </row>
    <row r="2151" ht="15.75" customHeight="1">
      <c r="A2151" s="53">
        <v>3.0</v>
      </c>
      <c r="B2151" s="55" t="s">
        <v>310</v>
      </c>
      <c r="C2151" s="55" t="str">
        <f>+IF(ISERROR(VLOOKUP($B2151,Insumos!$C:$G,3,FALSE)),"",VLOOKUP($B2151,Insumos!$C:$G,3,FALSE))</f>
        <v>UNIDAD</v>
      </c>
      <c r="D2151" s="56">
        <f>+IF(ISERROR(VLOOKUP($B2151,Insumos!$C:$G,2,FALSE)),"",VLOOKUP($B2151,Insumos!$C:$G,2,FALSE))</f>
        <v>15.13</v>
      </c>
      <c r="E2151" s="57">
        <f>+IF(ISERROR(VLOOKUP($B2151,Insumos!$C:$G,5,FALSE)),"",VLOOKUP($B2151,Insumos!$C:$G,5,FALSE))</f>
        <v>1</v>
      </c>
      <c r="F2151" s="55" t="str">
        <f>+IF(ISERROR(VLOOKUP($B2151,Insumos!$C:$G,4,FALSE)),"",VLOOKUP($B2151,Insumos!$C:$G,4,FALSE))</f>
        <v>UNIDAD</v>
      </c>
      <c r="G2151" s="141">
        <v>1.0</v>
      </c>
      <c r="H2151" s="56">
        <f t="shared" si="88"/>
        <v>15.13</v>
      </c>
    </row>
    <row r="2152" ht="15.75" customHeight="1">
      <c r="A2152" s="53">
        <v>4.0</v>
      </c>
      <c r="B2152" s="55" t="s">
        <v>305</v>
      </c>
      <c r="C2152" s="55" t="str">
        <f>+IF(ISERROR(VLOOKUP($B2152,Insumos!$C:$G,3,FALSE)),"",VLOOKUP($B2152,Insumos!$C:$G,3,FALSE))</f>
        <v>UNIDAD</v>
      </c>
      <c r="D2152" s="56">
        <f>+IF(ISERROR(VLOOKUP($B2152,Insumos!$C:$G,2,FALSE)),"",VLOOKUP($B2152,Insumos!$C:$G,2,FALSE))</f>
        <v>52</v>
      </c>
      <c r="E2152" s="57">
        <f>+IF(ISERROR(VLOOKUP($B2152,Insumos!$C:$G,5,FALSE)),"",VLOOKUP($B2152,Insumos!$C:$G,5,FALSE))</f>
        <v>1</v>
      </c>
      <c r="F2152" s="55" t="str">
        <f>+IF(ISERROR(VLOOKUP($B2152,Insumos!$C:$G,4,FALSE)),"",VLOOKUP($B2152,Insumos!$C:$G,4,FALSE))</f>
        <v>UNIDAD</v>
      </c>
      <c r="G2152" s="141">
        <v>1.0</v>
      </c>
      <c r="H2152" s="56">
        <f t="shared" si="88"/>
        <v>52</v>
      </c>
    </row>
    <row r="2153" ht="15.75" customHeight="1">
      <c r="A2153" s="53">
        <v>5.0</v>
      </c>
      <c r="B2153" s="153"/>
      <c r="C2153" s="55" t="str">
        <f>+IF(ISERROR(VLOOKUP($B2153,Insumos!$C:$G,3,FALSE)),"",VLOOKUP($B2153,Insumos!$C:$G,3,FALSE))</f>
        <v/>
      </c>
      <c r="D2153" s="56" t="str">
        <f>+IF(ISERROR(VLOOKUP($B2153,Insumos!$C:$G,2,FALSE)),"",VLOOKUP($B2153,Insumos!$C:$G,2,FALSE))</f>
        <v/>
      </c>
      <c r="E2153" s="57" t="str">
        <f>+IF(ISERROR(VLOOKUP($B2153,Insumos!$C:$G,5,FALSE)),"",VLOOKUP($B2153,Insumos!$C:$G,5,FALSE))</f>
        <v/>
      </c>
      <c r="F2153" s="55" t="str">
        <f>+IF(ISERROR(VLOOKUP($B2153,Insumos!$C:$G,4,FALSE)),"",VLOOKUP($B2153,Insumos!$C:$G,4,FALSE))</f>
        <v/>
      </c>
      <c r="G2153" s="141"/>
      <c r="H2153" s="56">
        <f t="shared" si="88"/>
        <v>0</v>
      </c>
    </row>
    <row r="2154" ht="15.75" customHeight="1">
      <c r="A2154" s="42"/>
      <c r="B2154" s="140"/>
      <c r="C2154" s="41"/>
      <c r="D2154" s="44"/>
      <c r="E2154" s="45"/>
      <c r="F2154" s="41"/>
      <c r="G2154" s="67" t="s">
        <v>566</v>
      </c>
      <c r="H2154" s="68">
        <f>+SUM(H2149:H2153)</f>
        <v>495.2</v>
      </c>
    </row>
    <row r="2155" ht="15.75" customHeight="1">
      <c r="A2155" s="42"/>
      <c r="B2155" s="140"/>
      <c r="C2155" s="41"/>
      <c r="D2155" s="44"/>
      <c r="E2155" s="45"/>
      <c r="F2155" s="41"/>
      <c r="G2155" s="67" t="s">
        <v>569</v>
      </c>
      <c r="H2155" s="142">
        <f>+H2154/10</f>
        <v>49.52</v>
      </c>
    </row>
    <row r="2156" ht="15.75" customHeight="1">
      <c r="A2156" s="42"/>
      <c r="B2156" s="140"/>
      <c r="C2156" s="41"/>
      <c r="D2156" s="44"/>
      <c r="E2156" s="45"/>
      <c r="F2156" s="41"/>
      <c r="G2156" s="67" t="s">
        <v>570</v>
      </c>
      <c r="H2156" s="143">
        <f>(H2154+H2155)*1.19</f>
        <v>648.2168</v>
      </c>
    </row>
    <row r="2157" ht="15.75" customHeight="1">
      <c r="A2157" s="42"/>
      <c r="B2157" s="140"/>
      <c r="C2157" s="41"/>
      <c r="D2157" s="44"/>
      <c r="E2157" s="45"/>
      <c r="F2157" s="41"/>
      <c r="G2157" s="67" t="s">
        <v>571</v>
      </c>
      <c r="H2157" s="144">
        <f>+H2156/H2158</f>
        <v>0.2167949164</v>
      </c>
    </row>
    <row r="2158" ht="15.75" customHeight="1">
      <c r="A2158" s="42"/>
      <c r="B2158" s="140"/>
      <c r="C2158" s="41"/>
      <c r="D2158" s="44"/>
      <c r="E2158" s="45"/>
      <c r="F2158" s="41"/>
      <c r="G2158" s="67" t="s">
        <v>572</v>
      </c>
      <c r="H2158" s="145">
        <v>2990.0</v>
      </c>
    </row>
    <row r="2159" ht="15.75" customHeight="1">
      <c r="A2159" s="42"/>
      <c r="B2159" s="140"/>
      <c r="C2159" s="41"/>
      <c r="D2159" s="44"/>
      <c r="E2159" s="45"/>
      <c r="F2159" s="41"/>
      <c r="G2159" s="67"/>
      <c r="H2159" s="169"/>
    </row>
    <row r="2160" ht="15.75" customHeight="1">
      <c r="A2160" s="42"/>
      <c r="B2160" s="140"/>
      <c r="C2160" s="41"/>
      <c r="D2160" s="44"/>
      <c r="E2160" s="45"/>
      <c r="F2160" s="41"/>
      <c r="G2160" s="67"/>
      <c r="H2160" s="169"/>
    </row>
    <row r="2161" ht="15.75" customHeight="1">
      <c r="A2161" s="138" t="s">
        <v>562</v>
      </c>
      <c r="B2161" s="139" t="s">
        <v>505</v>
      </c>
      <c r="C2161" s="34"/>
      <c r="D2161" s="35"/>
      <c r="E2161" s="36"/>
      <c r="F2161" s="37"/>
      <c r="G2161" s="38"/>
      <c r="H2161" s="35"/>
    </row>
    <row r="2162" ht="15.75" customHeight="1">
      <c r="A2162" s="48" t="s">
        <v>476</v>
      </c>
      <c r="B2162" s="48" t="s">
        <v>477</v>
      </c>
      <c r="C2162" s="48" t="s">
        <v>478</v>
      </c>
      <c r="D2162" s="49" t="s">
        <v>564</v>
      </c>
      <c r="E2162" s="50" t="s">
        <v>10</v>
      </c>
      <c r="F2162" s="48" t="s">
        <v>480</v>
      </c>
      <c r="G2162" s="51" t="s">
        <v>481</v>
      </c>
      <c r="H2162" s="49" t="s">
        <v>565</v>
      </c>
    </row>
    <row r="2163" ht="15.75" customHeight="1">
      <c r="A2163" s="53">
        <v>1.0</v>
      </c>
      <c r="B2163" s="55" t="s">
        <v>154</v>
      </c>
      <c r="C2163" s="55" t="str">
        <f>+IF(ISERROR(VLOOKUP($B2163,Insumos!$C:$G,3,FALSE)),"",VLOOKUP($B2163,Insumos!$C:$G,3,FALSE))</f>
        <v>GRAMOS</v>
      </c>
      <c r="D2163" s="56">
        <f>+IF(ISERROR(VLOOKUP($B2163,Insumos!$C:$G,2,FALSE)),"",VLOOKUP($B2163,Insumos!$C:$G,2,FALSE))</f>
        <v>8289.18</v>
      </c>
      <c r="E2163" s="57">
        <f>+IF(ISERROR(VLOOKUP($B2163,Insumos!$C:$G,5,FALSE)),"",VLOOKUP($B2163,Insumos!$C:$G,5,FALSE))</f>
        <v>1510</v>
      </c>
      <c r="F2163" s="55" t="str">
        <f>+IF(ISERROR(VLOOKUP($B2163,Insumos!$C:$G,4,FALSE)),"",VLOOKUP($B2163,Insumos!$C:$G,4,FALSE))</f>
        <v>GRAMOS</v>
      </c>
      <c r="G2163" s="141">
        <v>100.0</v>
      </c>
      <c r="H2163" s="56">
        <f t="shared" ref="H2163:H2167" si="89">IF(ISERROR(ROUND(+D2163/E2163*G2163,2)),0,ROUND(+D2163/E2163*G2163,2))</f>
        <v>548.95</v>
      </c>
    </row>
    <row r="2164" ht="15.75" customHeight="1">
      <c r="A2164" s="53">
        <v>2.0</v>
      </c>
      <c r="B2164" s="55" t="s">
        <v>309</v>
      </c>
      <c r="C2164" s="55" t="str">
        <f>+IF(ISERROR(VLOOKUP($B2164,Insumos!$C:$G,3,FALSE)),"",VLOOKUP($B2164,Insumos!$C:$G,3,FALSE))</f>
        <v>UNIDAD</v>
      </c>
      <c r="D2164" s="56">
        <f>+IF(ISERROR(VLOOKUP($B2164,Insumos!$C:$G,2,FALSE)),"",VLOOKUP($B2164,Insumos!$C:$G,2,FALSE))</f>
        <v>23.53</v>
      </c>
      <c r="E2164" s="57">
        <f>+IF(ISERROR(VLOOKUP($B2164,Insumos!$C:$G,5,FALSE)),"",VLOOKUP($B2164,Insumos!$C:$G,5,FALSE))</f>
        <v>1</v>
      </c>
      <c r="F2164" s="55" t="str">
        <f>+IF(ISERROR(VLOOKUP($B2164,Insumos!$C:$G,4,FALSE)),"",VLOOKUP($B2164,Insumos!$C:$G,4,FALSE))</f>
        <v>UNIDAD</v>
      </c>
      <c r="G2164" s="141">
        <v>1.0</v>
      </c>
      <c r="H2164" s="56">
        <f t="shared" si="89"/>
        <v>23.53</v>
      </c>
    </row>
    <row r="2165" ht="15.75" customHeight="1">
      <c r="A2165" s="53">
        <v>3.0</v>
      </c>
      <c r="B2165" s="55" t="s">
        <v>310</v>
      </c>
      <c r="C2165" s="55" t="str">
        <f>+IF(ISERROR(VLOOKUP($B2165,Insumos!$C:$G,3,FALSE)),"",VLOOKUP($B2165,Insumos!$C:$G,3,FALSE))</f>
        <v>UNIDAD</v>
      </c>
      <c r="D2165" s="56">
        <f>+IF(ISERROR(VLOOKUP($B2165,Insumos!$C:$G,2,FALSE)),"",VLOOKUP($B2165,Insumos!$C:$G,2,FALSE))</f>
        <v>15.13</v>
      </c>
      <c r="E2165" s="57">
        <f>+IF(ISERROR(VLOOKUP($B2165,Insumos!$C:$G,5,FALSE)),"",VLOOKUP($B2165,Insumos!$C:$G,5,FALSE))</f>
        <v>1</v>
      </c>
      <c r="F2165" s="55" t="str">
        <f>+IF(ISERROR(VLOOKUP($B2165,Insumos!$C:$G,4,FALSE)),"",VLOOKUP($B2165,Insumos!$C:$G,4,FALSE))</f>
        <v>UNIDAD</v>
      </c>
      <c r="G2165" s="141">
        <v>1.0</v>
      </c>
      <c r="H2165" s="56">
        <f t="shared" si="89"/>
        <v>15.13</v>
      </c>
    </row>
    <row r="2166" ht="15.75" customHeight="1">
      <c r="A2166" s="53">
        <v>4.0</v>
      </c>
      <c r="B2166" s="55" t="s">
        <v>305</v>
      </c>
      <c r="C2166" s="55" t="str">
        <f>+IF(ISERROR(VLOOKUP($B2166,Insumos!$C:$G,3,FALSE)),"",VLOOKUP($B2166,Insumos!$C:$G,3,FALSE))</f>
        <v>UNIDAD</v>
      </c>
      <c r="D2166" s="56">
        <f>+IF(ISERROR(VLOOKUP($B2166,Insumos!$C:$G,2,FALSE)),"",VLOOKUP($B2166,Insumos!$C:$G,2,FALSE))</f>
        <v>52</v>
      </c>
      <c r="E2166" s="57">
        <f>+IF(ISERROR(VLOOKUP($B2166,Insumos!$C:$G,5,FALSE)),"",VLOOKUP($B2166,Insumos!$C:$G,5,FALSE))</f>
        <v>1</v>
      </c>
      <c r="F2166" s="55" t="str">
        <f>+IF(ISERROR(VLOOKUP($B2166,Insumos!$C:$G,4,FALSE)),"",VLOOKUP($B2166,Insumos!$C:$G,4,FALSE))</f>
        <v>UNIDAD</v>
      </c>
      <c r="G2166" s="141">
        <v>1.0</v>
      </c>
      <c r="H2166" s="56">
        <f t="shared" si="89"/>
        <v>52</v>
      </c>
    </row>
    <row r="2167" ht="15.75" customHeight="1">
      <c r="A2167" s="53">
        <v>5.0</v>
      </c>
      <c r="B2167" s="153"/>
      <c r="C2167" s="55" t="str">
        <f>+IF(ISERROR(VLOOKUP($B2167,Insumos!$C:$G,3,FALSE)),"",VLOOKUP($B2167,Insumos!$C:$G,3,FALSE))</f>
        <v/>
      </c>
      <c r="D2167" s="56" t="str">
        <f>+IF(ISERROR(VLOOKUP($B2167,Insumos!$C:$G,2,FALSE)),"",VLOOKUP($B2167,Insumos!$C:$G,2,FALSE))</f>
        <v/>
      </c>
      <c r="E2167" s="57" t="str">
        <f>+IF(ISERROR(VLOOKUP($B2167,Insumos!$C:$G,5,FALSE)),"",VLOOKUP($B2167,Insumos!$C:$G,5,FALSE))</f>
        <v/>
      </c>
      <c r="F2167" s="55" t="str">
        <f>+IF(ISERROR(VLOOKUP($B2167,Insumos!$C:$G,4,FALSE)),"",VLOOKUP($B2167,Insumos!$C:$G,4,FALSE))</f>
        <v/>
      </c>
      <c r="G2167" s="141"/>
      <c r="H2167" s="56">
        <f t="shared" si="89"/>
        <v>0</v>
      </c>
    </row>
    <row r="2168" ht="15.75" customHeight="1">
      <c r="A2168" s="42"/>
      <c r="B2168" s="140"/>
      <c r="C2168" s="41"/>
      <c r="D2168" s="44"/>
      <c r="E2168" s="45"/>
      <c r="F2168" s="41"/>
      <c r="G2168" s="67" t="s">
        <v>566</v>
      </c>
      <c r="H2168" s="68">
        <f>+SUM(H2163:H2167)</f>
        <v>639.61</v>
      </c>
    </row>
    <row r="2169" ht="15.75" customHeight="1">
      <c r="A2169" s="42"/>
      <c r="B2169" s="140"/>
      <c r="C2169" s="41"/>
      <c r="D2169" s="44"/>
      <c r="E2169" s="45"/>
      <c r="F2169" s="41"/>
      <c r="G2169" s="67" t="s">
        <v>569</v>
      </c>
      <c r="H2169" s="142">
        <f>+H2168/10</f>
        <v>63.961</v>
      </c>
    </row>
    <row r="2170" ht="15.75" customHeight="1">
      <c r="A2170" s="42"/>
      <c r="B2170" s="140"/>
      <c r="C2170" s="41"/>
      <c r="D2170" s="44"/>
      <c r="E2170" s="45"/>
      <c r="F2170" s="41"/>
      <c r="G2170" s="67" t="s">
        <v>570</v>
      </c>
      <c r="H2170" s="143">
        <f>(H2168+H2169)*1.19</f>
        <v>837.24949</v>
      </c>
    </row>
    <row r="2171" ht="15.75" customHeight="1">
      <c r="A2171" s="42"/>
      <c r="B2171" s="140"/>
      <c r="C2171" s="41"/>
      <c r="D2171" s="44"/>
      <c r="E2171" s="45"/>
      <c r="F2171" s="41"/>
      <c r="G2171" s="67" t="s">
        <v>571</v>
      </c>
      <c r="H2171" s="144">
        <f>+H2170/H2172</f>
        <v>0.2800165518</v>
      </c>
    </row>
    <row r="2172" ht="15.75" customHeight="1">
      <c r="A2172" s="42"/>
      <c r="B2172" s="140"/>
      <c r="C2172" s="41"/>
      <c r="D2172" s="44"/>
      <c r="E2172" s="45"/>
      <c r="F2172" s="41"/>
      <c r="G2172" s="67" t="s">
        <v>572</v>
      </c>
      <c r="H2172" s="145">
        <v>2990.0</v>
      </c>
    </row>
    <row r="2173" ht="15.75" customHeight="1">
      <c r="A2173" s="42"/>
      <c r="B2173" s="140"/>
      <c r="C2173" s="41"/>
      <c r="D2173" s="44"/>
      <c r="E2173" s="45"/>
      <c r="F2173" s="41"/>
      <c r="G2173" s="67"/>
      <c r="H2173" s="169"/>
    </row>
    <row r="2174" ht="15.75" customHeight="1">
      <c r="A2174" s="42"/>
      <c r="B2174" s="140"/>
      <c r="C2174" s="41"/>
      <c r="D2174" s="44"/>
      <c r="E2174" s="45"/>
      <c r="F2174" s="41"/>
      <c r="G2174" s="67"/>
      <c r="H2174" s="205"/>
    </row>
    <row r="2175" ht="15.75" customHeight="1">
      <c r="A2175" s="42"/>
      <c r="B2175" s="140"/>
      <c r="C2175" s="41"/>
      <c r="D2175" s="44"/>
      <c r="E2175" s="45"/>
      <c r="F2175" s="41"/>
      <c r="G2175" s="67"/>
      <c r="H2175" s="205"/>
    </row>
    <row r="2176" ht="15.75" customHeight="1">
      <c r="A2176" s="42"/>
      <c r="B2176" s="140"/>
      <c r="C2176" s="41"/>
      <c r="D2176" s="44"/>
      <c r="E2176" s="45"/>
      <c r="F2176" s="41"/>
      <c r="G2176" s="67"/>
      <c r="H2176" s="205"/>
    </row>
    <row r="2177" ht="15.75" customHeight="1">
      <c r="A2177" s="138" t="s">
        <v>562</v>
      </c>
      <c r="B2177" s="139" t="s">
        <v>497</v>
      </c>
      <c r="C2177" s="34"/>
      <c r="D2177" s="35"/>
      <c r="E2177" s="36"/>
      <c r="F2177" s="37"/>
      <c r="G2177" s="38"/>
      <c r="H2177" s="35"/>
    </row>
    <row r="2178" ht="15.75" customHeight="1">
      <c r="A2178" s="48" t="s">
        <v>476</v>
      </c>
      <c r="B2178" s="48" t="s">
        <v>477</v>
      </c>
      <c r="C2178" s="48" t="s">
        <v>478</v>
      </c>
      <c r="D2178" s="49" t="s">
        <v>564</v>
      </c>
      <c r="E2178" s="50" t="s">
        <v>10</v>
      </c>
      <c r="F2178" s="48" t="s">
        <v>480</v>
      </c>
      <c r="G2178" s="51" t="s">
        <v>481</v>
      </c>
      <c r="H2178" s="49" t="s">
        <v>565</v>
      </c>
    </row>
    <row r="2179" ht="15.75" customHeight="1">
      <c r="A2179" s="53">
        <v>1.0</v>
      </c>
      <c r="B2179" s="55" t="s">
        <v>122</v>
      </c>
      <c r="C2179" s="55" t="str">
        <f>+IF(ISERROR(VLOOKUP($B2179,Insumos!$C:$G,3,FALSE)),"",VLOOKUP($B2179,Insumos!$C:$G,3,FALSE))</f>
        <v>MILILITROS</v>
      </c>
      <c r="D2179" s="56">
        <f>+IF(ISERROR(VLOOKUP($B2179,Insumos!$C:$G,2,FALSE)),"",VLOOKUP($B2179,Insumos!$C:$G,2,FALSE))</f>
        <v>5974.48</v>
      </c>
      <c r="E2179" s="57">
        <f>+IF(ISERROR(VLOOKUP($B2179,Insumos!$C:$G,5,FALSE)),"",VLOOKUP($B2179,Insumos!$C:$G,5,FALSE))</f>
        <v>880</v>
      </c>
      <c r="F2179" s="55" t="str">
        <f>+IF(ISERROR(VLOOKUP($B2179,Insumos!$C:$G,4,FALSE)),"",VLOOKUP($B2179,Insumos!$C:$G,4,FALSE))</f>
        <v>MILILITROS</v>
      </c>
      <c r="G2179" s="141">
        <v>100.0</v>
      </c>
      <c r="H2179" s="56">
        <f t="shared" ref="H2179:H2183" si="90">IF(ISERROR(ROUND(+D2179/E2179*G2179,2)),0,ROUND(+D2179/E2179*G2179,2))</f>
        <v>678.92</v>
      </c>
    </row>
    <row r="2180" ht="15.75" customHeight="1">
      <c r="A2180" s="53">
        <v>2.0</v>
      </c>
      <c r="B2180" s="55" t="s">
        <v>309</v>
      </c>
      <c r="C2180" s="55" t="str">
        <f>+IF(ISERROR(VLOOKUP($B2180,Insumos!$C:$G,3,FALSE)),"",VLOOKUP($B2180,Insumos!$C:$G,3,FALSE))</f>
        <v>UNIDAD</v>
      </c>
      <c r="D2180" s="56">
        <f>+IF(ISERROR(VLOOKUP($B2180,Insumos!$C:$G,2,FALSE)),"",VLOOKUP($B2180,Insumos!$C:$G,2,FALSE))</f>
        <v>23.53</v>
      </c>
      <c r="E2180" s="57">
        <f>+IF(ISERROR(VLOOKUP($B2180,Insumos!$C:$G,5,FALSE)),"",VLOOKUP($B2180,Insumos!$C:$G,5,FALSE))</f>
        <v>1</v>
      </c>
      <c r="F2180" s="55" t="str">
        <f>+IF(ISERROR(VLOOKUP($B2180,Insumos!$C:$G,4,FALSE)),"",VLOOKUP($B2180,Insumos!$C:$G,4,FALSE))</f>
        <v>UNIDAD</v>
      </c>
      <c r="G2180" s="141">
        <v>1.0</v>
      </c>
      <c r="H2180" s="56">
        <f t="shared" si="90"/>
        <v>23.53</v>
      </c>
    </row>
    <row r="2181" ht="15.75" customHeight="1">
      <c r="A2181" s="53">
        <v>3.0</v>
      </c>
      <c r="B2181" s="55" t="s">
        <v>310</v>
      </c>
      <c r="C2181" s="55" t="str">
        <f>+IF(ISERROR(VLOOKUP($B2181,Insumos!$C:$G,3,FALSE)),"",VLOOKUP($B2181,Insumos!$C:$G,3,FALSE))</f>
        <v>UNIDAD</v>
      </c>
      <c r="D2181" s="56">
        <f>+IF(ISERROR(VLOOKUP($B2181,Insumos!$C:$G,2,FALSE)),"",VLOOKUP($B2181,Insumos!$C:$G,2,FALSE))</f>
        <v>15.13</v>
      </c>
      <c r="E2181" s="57">
        <f>+IF(ISERROR(VLOOKUP($B2181,Insumos!$C:$G,5,FALSE)),"",VLOOKUP($B2181,Insumos!$C:$G,5,FALSE))</f>
        <v>1</v>
      </c>
      <c r="F2181" s="55" t="str">
        <f>+IF(ISERROR(VLOOKUP($B2181,Insumos!$C:$G,4,FALSE)),"",VLOOKUP($B2181,Insumos!$C:$G,4,FALSE))</f>
        <v>UNIDAD</v>
      </c>
      <c r="G2181" s="141">
        <v>1.0</v>
      </c>
      <c r="H2181" s="56">
        <f t="shared" si="90"/>
        <v>15.13</v>
      </c>
    </row>
    <row r="2182" ht="15.75" customHeight="1">
      <c r="A2182" s="53">
        <v>4.0</v>
      </c>
      <c r="B2182" s="55" t="s">
        <v>305</v>
      </c>
      <c r="C2182" s="55" t="str">
        <f>+IF(ISERROR(VLOOKUP($B2182,Insumos!$C:$G,3,FALSE)),"",VLOOKUP($B2182,Insumos!$C:$G,3,FALSE))</f>
        <v>UNIDAD</v>
      </c>
      <c r="D2182" s="56">
        <f>+IF(ISERROR(VLOOKUP($B2182,Insumos!$C:$G,2,FALSE)),"",VLOOKUP($B2182,Insumos!$C:$G,2,FALSE))</f>
        <v>52</v>
      </c>
      <c r="E2182" s="57">
        <f>+IF(ISERROR(VLOOKUP($B2182,Insumos!$C:$G,5,FALSE)),"",VLOOKUP($B2182,Insumos!$C:$G,5,FALSE))</f>
        <v>1</v>
      </c>
      <c r="F2182" s="55" t="str">
        <f>+IF(ISERROR(VLOOKUP($B2182,Insumos!$C:$G,4,FALSE)),"",VLOOKUP($B2182,Insumos!$C:$G,4,FALSE))</f>
        <v>UNIDAD</v>
      </c>
      <c r="G2182" s="141">
        <v>1.0</v>
      </c>
      <c r="H2182" s="56">
        <f t="shared" si="90"/>
        <v>52</v>
      </c>
    </row>
    <row r="2183" ht="15.75" customHeight="1">
      <c r="A2183" s="53">
        <v>5.0</v>
      </c>
      <c r="B2183" s="153"/>
      <c r="C2183" s="55" t="str">
        <f>+IF(ISERROR(VLOOKUP($B2183,Insumos!$C:$G,3,FALSE)),"",VLOOKUP($B2183,Insumos!$C:$G,3,FALSE))</f>
        <v/>
      </c>
      <c r="D2183" s="56" t="str">
        <f>+IF(ISERROR(VLOOKUP($B2183,Insumos!$C:$G,2,FALSE)),"",VLOOKUP($B2183,Insumos!$C:$G,2,FALSE))</f>
        <v/>
      </c>
      <c r="E2183" s="57" t="str">
        <f>+IF(ISERROR(VLOOKUP($B2183,Insumos!$C:$G,5,FALSE)),"",VLOOKUP($B2183,Insumos!$C:$G,5,FALSE))</f>
        <v/>
      </c>
      <c r="F2183" s="55" t="str">
        <f>+IF(ISERROR(VLOOKUP($B2183,Insumos!$C:$G,4,FALSE)),"",VLOOKUP($B2183,Insumos!$C:$G,4,FALSE))</f>
        <v/>
      </c>
      <c r="G2183" s="141"/>
      <c r="H2183" s="56">
        <f t="shared" si="90"/>
        <v>0</v>
      </c>
    </row>
    <row r="2184" ht="15.75" customHeight="1">
      <c r="A2184" s="42"/>
      <c r="B2184" s="140"/>
      <c r="C2184" s="41"/>
      <c r="D2184" s="44"/>
      <c r="E2184" s="45"/>
      <c r="F2184" s="41"/>
      <c r="G2184" s="67" t="s">
        <v>566</v>
      </c>
      <c r="H2184" s="68">
        <f>+SUM(H2179:H2183)</f>
        <v>769.58</v>
      </c>
    </row>
    <row r="2185" ht="15.75" customHeight="1">
      <c r="A2185" s="42"/>
      <c r="B2185" s="140"/>
      <c r="C2185" s="41"/>
      <c r="D2185" s="44"/>
      <c r="E2185" s="45"/>
      <c r="F2185" s="41"/>
      <c r="G2185" s="67" t="s">
        <v>569</v>
      </c>
      <c r="H2185" s="142">
        <f>+H2184/10</f>
        <v>76.958</v>
      </c>
    </row>
    <row r="2186" ht="15.75" customHeight="1">
      <c r="A2186" s="42"/>
      <c r="B2186" s="140"/>
      <c r="C2186" s="41"/>
      <c r="D2186" s="44"/>
      <c r="E2186" s="45"/>
      <c r="F2186" s="41"/>
      <c r="G2186" s="67" t="s">
        <v>570</v>
      </c>
      <c r="H2186" s="143">
        <f>(H2184+H2185)*1.19</f>
        <v>1007.38022</v>
      </c>
    </row>
    <row r="2187" ht="15.75" customHeight="1">
      <c r="A2187" s="42"/>
      <c r="B2187" s="140"/>
      <c r="C2187" s="41"/>
      <c r="D2187" s="44"/>
      <c r="E2187" s="45"/>
      <c r="F2187" s="41"/>
      <c r="G2187" s="67" t="s">
        <v>571</v>
      </c>
      <c r="H2187" s="144">
        <f>+H2186/H2188</f>
        <v>0.3369164615</v>
      </c>
    </row>
    <row r="2188" ht="15.75" customHeight="1">
      <c r="A2188" s="42"/>
      <c r="B2188" s="140"/>
      <c r="C2188" s="41"/>
      <c r="D2188" s="44"/>
      <c r="E2188" s="45"/>
      <c r="F2188" s="41"/>
      <c r="G2188" s="67" t="s">
        <v>572</v>
      </c>
      <c r="H2188" s="145">
        <v>2990.0</v>
      </c>
    </row>
    <row r="2189" ht="15.75" customHeight="1">
      <c r="A2189" s="42"/>
      <c r="B2189" s="140"/>
      <c r="C2189" s="41"/>
      <c r="D2189" s="44"/>
      <c r="E2189" s="45"/>
      <c r="F2189" s="41"/>
      <c r="G2189" s="67"/>
      <c r="H2189" s="205"/>
    </row>
    <row r="2190" ht="15.75" customHeight="1">
      <c r="A2190" s="138" t="s">
        <v>562</v>
      </c>
      <c r="B2190" s="139" t="s">
        <v>772</v>
      </c>
      <c r="C2190" s="34"/>
      <c r="D2190" s="35"/>
      <c r="E2190" s="36"/>
      <c r="F2190" s="37"/>
      <c r="G2190" s="38"/>
      <c r="H2190" s="35"/>
    </row>
    <row r="2191" ht="15.75" customHeight="1">
      <c r="A2191" s="48" t="s">
        <v>476</v>
      </c>
      <c r="B2191" s="48" t="s">
        <v>477</v>
      </c>
      <c r="C2191" s="48" t="s">
        <v>478</v>
      </c>
      <c r="D2191" s="49" t="s">
        <v>564</v>
      </c>
      <c r="E2191" s="50" t="s">
        <v>10</v>
      </c>
      <c r="F2191" s="48" t="s">
        <v>480</v>
      </c>
      <c r="G2191" s="51" t="s">
        <v>481</v>
      </c>
      <c r="H2191" s="49" t="s">
        <v>565</v>
      </c>
    </row>
    <row r="2192" ht="15.75" customHeight="1">
      <c r="A2192" s="53">
        <v>1.0</v>
      </c>
      <c r="B2192" s="55" t="s">
        <v>166</v>
      </c>
      <c r="C2192" s="55" t="str">
        <f>+IF(ISERROR(VLOOKUP($B2192,Insumos!$C:$G,3,FALSE)),"",VLOOKUP($B2192,Insumos!$C:$G,3,FALSE))</f>
        <v>GRAMOS</v>
      </c>
      <c r="D2192" s="56">
        <f>+IF(ISERROR(VLOOKUP($B2192,Insumos!$C:$G,2,FALSE)),"",VLOOKUP($B2192,Insumos!$C:$G,2,FALSE))</f>
        <v>2300.87</v>
      </c>
      <c r="E2192" s="57">
        <f>+IF(ISERROR(VLOOKUP($B2192,Insumos!$C:$G,5,FALSE)),"",VLOOKUP($B2192,Insumos!$C:$G,5,FALSE))</f>
        <v>488</v>
      </c>
      <c r="F2192" s="55" t="str">
        <f>+IF(ISERROR(VLOOKUP($B2192,Insumos!$C:$G,4,FALSE)),"",VLOOKUP($B2192,Insumos!$C:$G,4,FALSE))</f>
        <v>GRAMOS</v>
      </c>
      <c r="G2192" s="141">
        <v>100.0</v>
      </c>
      <c r="H2192" s="56">
        <f t="shared" ref="H2192:H2196" si="91">IF(ISERROR(ROUND(+D2192/E2192*G2192,2)),0,ROUND(+D2192/E2192*G2192,2))</f>
        <v>471.49</v>
      </c>
    </row>
    <row r="2193" ht="15.75" customHeight="1">
      <c r="A2193" s="53">
        <v>2.0</v>
      </c>
      <c r="B2193" s="55" t="s">
        <v>309</v>
      </c>
      <c r="C2193" s="55" t="str">
        <f>+IF(ISERROR(VLOOKUP($B2193,Insumos!$C:$G,3,FALSE)),"",VLOOKUP($B2193,Insumos!$C:$G,3,FALSE))</f>
        <v>UNIDAD</v>
      </c>
      <c r="D2193" s="56">
        <f>+IF(ISERROR(VLOOKUP($B2193,Insumos!$C:$G,2,FALSE)),"",VLOOKUP($B2193,Insumos!$C:$G,2,FALSE))</f>
        <v>23.53</v>
      </c>
      <c r="E2193" s="57">
        <f>+IF(ISERROR(VLOOKUP($B2193,Insumos!$C:$G,5,FALSE)),"",VLOOKUP($B2193,Insumos!$C:$G,5,FALSE))</f>
        <v>1</v>
      </c>
      <c r="F2193" s="55" t="str">
        <f>+IF(ISERROR(VLOOKUP($B2193,Insumos!$C:$G,4,FALSE)),"",VLOOKUP($B2193,Insumos!$C:$G,4,FALSE))</f>
        <v>UNIDAD</v>
      </c>
      <c r="G2193" s="141">
        <v>1.0</v>
      </c>
      <c r="H2193" s="56">
        <f t="shared" si="91"/>
        <v>23.53</v>
      </c>
    </row>
    <row r="2194" ht="15.75" customHeight="1">
      <c r="A2194" s="53">
        <v>3.0</v>
      </c>
      <c r="B2194" s="55" t="s">
        <v>310</v>
      </c>
      <c r="C2194" s="55" t="str">
        <f>+IF(ISERROR(VLOOKUP($B2194,Insumos!$C:$G,3,FALSE)),"",VLOOKUP($B2194,Insumos!$C:$G,3,FALSE))</f>
        <v>UNIDAD</v>
      </c>
      <c r="D2194" s="56">
        <f>+IF(ISERROR(VLOOKUP($B2194,Insumos!$C:$G,2,FALSE)),"",VLOOKUP($B2194,Insumos!$C:$G,2,FALSE))</f>
        <v>15.13</v>
      </c>
      <c r="E2194" s="57">
        <f>+IF(ISERROR(VLOOKUP($B2194,Insumos!$C:$G,5,FALSE)),"",VLOOKUP($B2194,Insumos!$C:$G,5,FALSE))</f>
        <v>1</v>
      </c>
      <c r="F2194" s="55" t="str">
        <f>+IF(ISERROR(VLOOKUP($B2194,Insumos!$C:$G,4,FALSE)),"",VLOOKUP($B2194,Insumos!$C:$G,4,FALSE))</f>
        <v>UNIDAD</v>
      </c>
      <c r="G2194" s="141">
        <v>1.0</v>
      </c>
      <c r="H2194" s="56">
        <f t="shared" si="91"/>
        <v>15.13</v>
      </c>
    </row>
    <row r="2195" ht="15.75" customHeight="1">
      <c r="A2195" s="53">
        <v>4.0</v>
      </c>
      <c r="B2195" s="55" t="s">
        <v>305</v>
      </c>
      <c r="C2195" s="55" t="str">
        <f>+IF(ISERROR(VLOOKUP($B2195,Insumos!$C:$G,3,FALSE)),"",VLOOKUP($B2195,Insumos!$C:$G,3,FALSE))</f>
        <v>UNIDAD</v>
      </c>
      <c r="D2195" s="56">
        <f>+IF(ISERROR(VLOOKUP($B2195,Insumos!$C:$G,2,FALSE)),"",VLOOKUP($B2195,Insumos!$C:$G,2,FALSE))</f>
        <v>52</v>
      </c>
      <c r="E2195" s="57">
        <f>+IF(ISERROR(VLOOKUP($B2195,Insumos!$C:$G,5,FALSE)),"",VLOOKUP($B2195,Insumos!$C:$G,5,FALSE))</f>
        <v>1</v>
      </c>
      <c r="F2195" s="55" t="str">
        <f>+IF(ISERROR(VLOOKUP($B2195,Insumos!$C:$G,4,FALSE)),"",VLOOKUP($B2195,Insumos!$C:$G,4,FALSE))</f>
        <v>UNIDAD</v>
      </c>
      <c r="G2195" s="141">
        <v>1.0</v>
      </c>
      <c r="H2195" s="56">
        <f t="shared" si="91"/>
        <v>52</v>
      </c>
    </row>
    <row r="2196" ht="15.75" customHeight="1">
      <c r="A2196" s="53">
        <v>5.0</v>
      </c>
      <c r="B2196" s="153"/>
      <c r="C2196" s="55" t="str">
        <f>+IF(ISERROR(VLOOKUP($B2196,Insumos!$C:$G,3,FALSE)),"",VLOOKUP($B2196,Insumos!$C:$G,3,FALSE))</f>
        <v/>
      </c>
      <c r="D2196" s="56" t="str">
        <f>+IF(ISERROR(VLOOKUP($B2196,Insumos!$C:$G,2,FALSE)),"",VLOOKUP($B2196,Insumos!$C:$G,2,FALSE))</f>
        <v/>
      </c>
      <c r="E2196" s="57" t="str">
        <f>+IF(ISERROR(VLOOKUP($B2196,Insumos!$C:$G,5,FALSE)),"",VLOOKUP($B2196,Insumos!$C:$G,5,FALSE))</f>
        <v/>
      </c>
      <c r="F2196" s="55" t="str">
        <f>+IF(ISERROR(VLOOKUP($B2196,Insumos!$C:$G,4,FALSE)),"",VLOOKUP($B2196,Insumos!$C:$G,4,FALSE))</f>
        <v/>
      </c>
      <c r="G2196" s="141"/>
      <c r="H2196" s="56">
        <f t="shared" si="91"/>
        <v>0</v>
      </c>
    </row>
    <row r="2197" ht="15.75" customHeight="1">
      <c r="A2197" s="42"/>
      <c r="B2197" s="140"/>
      <c r="C2197" s="41"/>
      <c r="D2197" s="44"/>
      <c r="E2197" s="45"/>
      <c r="F2197" s="41"/>
      <c r="G2197" s="67" t="s">
        <v>566</v>
      </c>
      <c r="H2197" s="68">
        <f>+SUM(H2192:H2196)</f>
        <v>562.15</v>
      </c>
    </row>
    <row r="2198" ht="15.75" customHeight="1">
      <c r="A2198" s="42"/>
      <c r="B2198" s="140"/>
      <c r="C2198" s="41"/>
      <c r="D2198" s="44"/>
      <c r="E2198" s="45"/>
      <c r="F2198" s="41"/>
      <c r="G2198" s="67" t="s">
        <v>569</v>
      </c>
      <c r="H2198" s="142">
        <f>+H2197/10</f>
        <v>56.215</v>
      </c>
    </row>
    <row r="2199" ht="15.75" customHeight="1">
      <c r="A2199" s="42"/>
      <c r="B2199" s="140"/>
      <c r="C2199" s="41"/>
      <c r="D2199" s="44"/>
      <c r="E2199" s="45"/>
      <c r="F2199" s="41"/>
      <c r="G2199" s="67" t="s">
        <v>570</v>
      </c>
      <c r="H2199" s="143">
        <f>(H2197+H2198)*1.19</f>
        <v>735.85435</v>
      </c>
    </row>
    <row r="2200" ht="15.75" customHeight="1">
      <c r="A2200" s="42"/>
      <c r="B2200" s="140"/>
      <c r="C2200" s="41"/>
      <c r="D2200" s="44"/>
      <c r="E2200" s="45"/>
      <c r="F2200" s="41"/>
      <c r="G2200" s="67" t="s">
        <v>571</v>
      </c>
      <c r="H2200" s="144">
        <f>+H2199/H2201</f>
        <v>0.2461051338</v>
      </c>
    </row>
    <row r="2201" ht="15.75" customHeight="1">
      <c r="A2201" s="42"/>
      <c r="B2201" s="140"/>
      <c r="C2201" s="41"/>
      <c r="D2201" s="44"/>
      <c r="E2201" s="45"/>
      <c r="F2201" s="41"/>
      <c r="G2201" s="67" t="s">
        <v>572</v>
      </c>
      <c r="H2201" s="145">
        <v>2990.0</v>
      </c>
    </row>
    <row r="2202" ht="15.75" customHeight="1"/>
    <row r="2203" ht="15.75" customHeight="1"/>
    <row r="2204" ht="15.75" customHeight="1">
      <c r="A2204" s="138" t="s">
        <v>562</v>
      </c>
      <c r="B2204" s="139" t="s">
        <v>785</v>
      </c>
      <c r="C2204" s="34"/>
      <c r="D2204" s="35"/>
      <c r="E2204" s="36"/>
      <c r="F2204" s="37"/>
      <c r="G2204" s="38"/>
      <c r="H2204" s="35"/>
    </row>
    <row r="2205" ht="15.75" customHeight="1">
      <c r="A2205" s="48" t="s">
        <v>476</v>
      </c>
      <c r="B2205" s="231" t="s">
        <v>477</v>
      </c>
      <c r="C2205" s="48" t="s">
        <v>478</v>
      </c>
      <c r="D2205" s="49" t="s">
        <v>564</v>
      </c>
      <c r="E2205" s="50" t="s">
        <v>10</v>
      </c>
      <c r="F2205" s="48" t="s">
        <v>480</v>
      </c>
      <c r="G2205" s="51" t="s">
        <v>481</v>
      </c>
      <c r="H2205" s="49" t="s">
        <v>565</v>
      </c>
      <c r="I2205" s="232" t="s">
        <v>786</v>
      </c>
    </row>
    <row r="2206" ht="15.75" customHeight="1">
      <c r="A2206" s="172">
        <v>1.0</v>
      </c>
      <c r="B2206" s="233" t="s">
        <v>232</v>
      </c>
      <c r="C2206" s="173" t="str">
        <f>+IF(ISERROR(VLOOKUP($B2206,Insumos!$C:$G,3,FALSE)),"",VLOOKUP($B2206,Insumos!$C:$G,3,FALSE))</f>
        <v>GRAMOS</v>
      </c>
      <c r="D2206" s="56">
        <f>+IF(ISERROR(VLOOKUP($B2206,Insumos!$C:$G,2,FALSE)),"",VLOOKUP($B2206,Insumos!$C:$G,2,FALSE))</f>
        <v>3529.411765</v>
      </c>
      <c r="E2206" s="57">
        <f>+IF(ISERROR(VLOOKUP($B2206,Insumos!$C:$G,5,FALSE)),"",VLOOKUP($B2206,Insumos!$C:$G,5,FALSE))</f>
        <v>1000</v>
      </c>
      <c r="F2206" s="55" t="str">
        <f>+IF(ISERROR(VLOOKUP($B2206,Insumos!$C:$G,4,FALSE)),"",VLOOKUP($B2206,Insumos!$C:$G,4,FALSE))</f>
        <v>GRAMOS</v>
      </c>
      <c r="G2206" s="141"/>
      <c r="H2206" s="56">
        <f t="shared" ref="H2206:H2220" si="92">IF(ISERROR(ROUND(+D2206/E2206*G2206,2)),0,ROUND(+D2206/E2206*G2206,2))</f>
        <v>0</v>
      </c>
      <c r="I2206" s="234">
        <v>40.0</v>
      </c>
    </row>
    <row r="2207" ht="15.75" customHeight="1">
      <c r="A2207" s="172">
        <v>2.0</v>
      </c>
      <c r="B2207" s="233" t="s">
        <v>49</v>
      </c>
      <c r="C2207" s="173" t="str">
        <f>+IF(ISERROR(VLOOKUP($B2207,Insumos!$C:$G,3,FALSE)),"",VLOOKUP($B2207,Insumos!$C:$G,3,FALSE))</f>
        <v>GRAMOS</v>
      </c>
      <c r="D2207" s="56">
        <f>+IF(ISERROR(VLOOKUP($B2207,Insumos!$C:$G,2,FALSE)),"",VLOOKUP($B2207,Insumos!$C:$G,2,FALSE))</f>
        <v>3290</v>
      </c>
      <c r="E2207" s="57">
        <f>+IF(ISERROR(VLOOKUP($B2207,Insumos!$C:$G,5,FALSE)),"",VLOOKUP($B2207,Insumos!$C:$G,5,FALSE))</f>
        <v>1000</v>
      </c>
      <c r="F2207" s="55" t="str">
        <f>+IF(ISERROR(VLOOKUP($B2207,Insumos!$C:$G,4,FALSE)),"",VLOOKUP($B2207,Insumos!$C:$G,4,FALSE))</f>
        <v>GRAMOS</v>
      </c>
      <c r="G2207" s="141"/>
      <c r="H2207" s="56">
        <f t="shared" si="92"/>
        <v>0</v>
      </c>
      <c r="I2207" s="234">
        <v>40.0</v>
      </c>
    </row>
    <row r="2208" ht="15.75" customHeight="1">
      <c r="A2208" s="172">
        <v>3.0</v>
      </c>
      <c r="B2208" s="235" t="s">
        <v>32</v>
      </c>
      <c r="C2208" s="173" t="str">
        <f>+IF(ISERROR(VLOOKUP($B2208,Insumos!$C:$G,3,FALSE)),"",VLOOKUP($B2208,Insumos!$C:$G,3,FALSE))</f>
        <v>GRAMOS</v>
      </c>
      <c r="D2208" s="56">
        <f>+IF(ISERROR(VLOOKUP($B2208,Insumos!$C:$G,2,FALSE)),"",VLOOKUP($B2208,Insumos!$C:$G,2,FALSE))</f>
        <v>1890</v>
      </c>
      <c r="E2208" s="57">
        <f>+IF(ISERROR(VLOOKUP($B2208,Insumos!$C:$G,5,FALSE)),"",VLOOKUP($B2208,Insumos!$C:$G,5,FALSE))</f>
        <v>500</v>
      </c>
      <c r="F2208" s="55" t="str">
        <f>+IF(ISERROR(VLOOKUP($B2208,Insumos!$C:$G,4,FALSE)),"",VLOOKUP($B2208,Insumos!$C:$G,4,FALSE))</f>
        <v>GRAMOS</v>
      </c>
      <c r="G2208" s="141"/>
      <c r="H2208" s="56">
        <f t="shared" si="92"/>
        <v>0</v>
      </c>
      <c r="I2208" s="234">
        <v>40.0</v>
      </c>
    </row>
    <row r="2209" ht="15.75" customHeight="1">
      <c r="A2209" s="172">
        <v>4.0</v>
      </c>
      <c r="B2209" s="235" t="s">
        <v>187</v>
      </c>
      <c r="C2209" s="173" t="str">
        <f>+IF(ISERROR(VLOOKUP($B2209,Insumos!$C:$G,3,FALSE)),"",VLOOKUP($B2209,Insumos!$C:$G,3,FALSE))</f>
        <v>GRAMOS</v>
      </c>
      <c r="D2209" s="56">
        <f>+IF(ISERROR(VLOOKUP($B2209,Insumos!$C:$G,2,FALSE)),"",VLOOKUP($B2209,Insumos!$C:$G,2,FALSE))</f>
        <v>3645</v>
      </c>
      <c r="E2209" s="57">
        <f>+IF(ISERROR(VLOOKUP($B2209,Insumos!$C:$G,5,FALSE)),"",VLOOKUP($B2209,Insumos!$C:$G,5,FALSE))</f>
        <v>1000</v>
      </c>
      <c r="F2209" s="55" t="str">
        <f>+IF(ISERROR(VLOOKUP($B2209,Insumos!$C:$G,4,FALSE)),"",VLOOKUP($B2209,Insumos!$C:$G,4,FALSE))</f>
        <v>GRAMOS</v>
      </c>
      <c r="G2209" s="141"/>
      <c r="H2209" s="56">
        <f t="shared" si="92"/>
        <v>0</v>
      </c>
      <c r="I2209" s="234">
        <v>10.0</v>
      </c>
    </row>
    <row r="2210" ht="15.75" customHeight="1">
      <c r="A2210" s="172">
        <v>5.0</v>
      </c>
      <c r="B2210" s="235" t="s">
        <v>186</v>
      </c>
      <c r="C2210" s="173" t="str">
        <f>+IF(ISERROR(VLOOKUP($B2210,Insumos!$C:$G,3,FALSE)),"",VLOOKUP($B2210,Insumos!$C:$G,3,FALSE))</f>
        <v>GRAMOS</v>
      </c>
      <c r="D2210" s="56">
        <f>+IF(ISERROR(VLOOKUP($B2210,Insumos!$C:$G,2,FALSE)),"",VLOOKUP($B2210,Insumos!$C:$G,2,FALSE))</f>
        <v>22500</v>
      </c>
      <c r="E2210" s="57">
        <f>+IF(ISERROR(VLOOKUP($B2210,Insumos!$C:$G,5,FALSE)),"",VLOOKUP($B2210,Insumos!$C:$G,5,FALSE))</f>
        <v>1000</v>
      </c>
      <c r="F2210" s="55" t="str">
        <f>+IF(ISERROR(VLOOKUP($B2210,Insumos!$C:$G,4,FALSE)),"",VLOOKUP($B2210,Insumos!$C:$G,4,FALSE))</f>
        <v>GRAMOS</v>
      </c>
      <c r="G2210" s="141">
        <v>10.0</v>
      </c>
      <c r="H2210" s="56">
        <f t="shared" si="92"/>
        <v>225</v>
      </c>
      <c r="I2210" s="234">
        <v>10.0</v>
      </c>
    </row>
    <row r="2211" ht="15.75" customHeight="1">
      <c r="A2211" s="172">
        <v>6.0</v>
      </c>
      <c r="B2211" s="235" t="s">
        <v>228</v>
      </c>
      <c r="C2211" s="173" t="str">
        <f>+IF(ISERROR(VLOOKUP($B2211,Insumos!$C:$G,3,FALSE)),"",VLOOKUP($B2211,Insumos!$C:$G,3,FALSE))</f>
        <v>GRAMOS</v>
      </c>
      <c r="D2211" s="56">
        <f>+IF(ISERROR(VLOOKUP($B2211,Insumos!$C:$G,2,FALSE)),"",VLOOKUP($B2211,Insumos!$C:$G,2,FALSE))</f>
        <v>1681</v>
      </c>
      <c r="E2211" s="57">
        <f>+IF(ISERROR(VLOOKUP($B2211,Insumos!$C:$G,5,FALSE)),"",VLOOKUP($B2211,Insumos!$C:$G,5,FALSE))</f>
        <v>500</v>
      </c>
      <c r="F2211" s="55" t="str">
        <f>+IF(ISERROR(VLOOKUP($B2211,Insumos!$C:$G,4,FALSE)),"",VLOOKUP($B2211,Insumos!$C:$G,4,FALSE))</f>
        <v>GRAMOS</v>
      </c>
      <c r="G2211" s="141"/>
      <c r="H2211" s="56">
        <f t="shared" si="92"/>
        <v>0</v>
      </c>
      <c r="I2211" s="234">
        <v>10.0</v>
      </c>
    </row>
    <row r="2212" ht="15.75" customHeight="1">
      <c r="A2212" s="172">
        <v>7.0</v>
      </c>
      <c r="B2212" s="235" t="s">
        <v>54</v>
      </c>
      <c r="C2212" s="173" t="str">
        <f>+IF(ISERROR(VLOOKUP($B2212,Insumos!$C:$G,3,FALSE)),"",VLOOKUP($B2212,Insumos!$C:$G,3,FALSE))</f>
        <v>UNIDAD</v>
      </c>
      <c r="D2212" s="56">
        <f>+IF(ISERROR(VLOOKUP($B2212,Insumos!$C:$G,2,FALSE)),"",VLOOKUP($B2212,Insumos!$C:$G,2,FALSE))</f>
        <v>8000</v>
      </c>
      <c r="E2212" s="57">
        <f>+IF(ISERROR(VLOOKUP($B2212,Insumos!$C:$G,5,FALSE)),"",VLOOKUP($B2212,Insumos!$C:$G,5,FALSE))</f>
        <v>36</v>
      </c>
      <c r="F2212" s="55" t="str">
        <f>+IF(ISERROR(VLOOKUP($B2212,Insumos!$C:$G,4,FALSE)),"",VLOOKUP($B2212,Insumos!$C:$G,4,FALSE))</f>
        <v>UNIDAD</v>
      </c>
      <c r="G2212" s="141"/>
      <c r="H2212" s="56">
        <f t="shared" si="92"/>
        <v>0</v>
      </c>
      <c r="I2212" s="234">
        <v>0.5</v>
      </c>
    </row>
    <row r="2213" ht="15.75" customHeight="1">
      <c r="A2213" s="172">
        <v>8.0</v>
      </c>
      <c r="B2213" s="235" t="s">
        <v>60</v>
      </c>
      <c r="C2213" s="173" t="str">
        <f>+IF(ISERROR(VLOOKUP($B2213,Insumos!$C:$G,3,FALSE)),"",VLOOKUP($B2213,Insumos!$C:$G,3,FALSE))</f>
        <v>GRAMOS</v>
      </c>
      <c r="D2213" s="56">
        <f>+IF(ISERROR(VLOOKUP($B2213,Insumos!$C:$G,2,FALSE)),"",VLOOKUP($B2213,Insumos!$C:$G,2,FALSE))</f>
        <v>1770</v>
      </c>
      <c r="E2213" s="57">
        <f>+IF(ISERROR(VLOOKUP($B2213,Insumos!$C:$G,5,FALSE)),"",VLOOKUP($B2213,Insumos!$C:$G,5,FALSE))</f>
        <v>400</v>
      </c>
      <c r="F2213" s="55" t="str">
        <f>+IF(ISERROR(VLOOKUP($B2213,Insumos!$C:$G,4,FALSE)),"",VLOOKUP($B2213,Insumos!$C:$G,4,FALSE))</f>
        <v>GRAMOS</v>
      </c>
      <c r="G2213" s="141"/>
      <c r="H2213" s="56">
        <f t="shared" si="92"/>
        <v>0</v>
      </c>
      <c r="I2213" s="234">
        <v>40.0</v>
      </c>
    </row>
    <row r="2214" ht="15.75" customHeight="1">
      <c r="A2214" s="172">
        <v>9.0</v>
      </c>
      <c r="B2214" s="235" t="s">
        <v>103</v>
      </c>
      <c r="C2214" s="173" t="str">
        <f>+IF(ISERROR(VLOOKUP($B2214,Insumos!$C:$G,3,FALSE)),"",VLOOKUP($B2214,Insumos!$C:$G,3,FALSE))</f>
        <v>GRAMOS</v>
      </c>
      <c r="D2214" s="56">
        <f>+IF(ISERROR(VLOOKUP($B2214,Insumos!$C:$G,2,FALSE)),"",VLOOKUP($B2214,Insumos!$C:$G,2,FALSE))</f>
        <v>6302.521008</v>
      </c>
      <c r="E2214" s="57">
        <f>+IF(ISERROR(VLOOKUP($B2214,Insumos!$C:$G,5,FALSE)),"",VLOOKUP($B2214,Insumos!$C:$G,5,FALSE))</f>
        <v>1000</v>
      </c>
      <c r="F2214" s="55" t="str">
        <f>+IF(ISERROR(VLOOKUP($B2214,Insumos!$C:$G,4,FALSE)),"",VLOOKUP($B2214,Insumos!$C:$G,4,FALSE))</f>
        <v>GRAMOS</v>
      </c>
      <c r="G2214" s="141"/>
      <c r="H2214" s="56">
        <f t="shared" si="92"/>
        <v>0</v>
      </c>
      <c r="I2214" s="234">
        <v>30.0</v>
      </c>
    </row>
    <row r="2215" ht="15.75" customHeight="1">
      <c r="A2215" s="172">
        <v>10.0</v>
      </c>
      <c r="B2215" s="235" t="s">
        <v>104</v>
      </c>
      <c r="C2215" s="173" t="str">
        <f>+IF(ISERROR(VLOOKUP($B2215,Insumos!$C:$G,3,FALSE)),"",VLOOKUP($B2215,Insumos!$C:$G,3,FALSE))</f>
        <v>GRAMOS</v>
      </c>
      <c r="D2215" s="56">
        <f>+IF(ISERROR(VLOOKUP($B2215,Insumos!$C:$G,2,FALSE)),"",VLOOKUP($B2215,Insumos!$C:$G,2,FALSE))</f>
        <v>1550</v>
      </c>
      <c r="E2215" s="57">
        <f>+IF(ISERROR(VLOOKUP($B2215,Insumos!$C:$G,5,FALSE)),"",VLOOKUP($B2215,Insumos!$C:$G,5,FALSE))</f>
        <v>349</v>
      </c>
      <c r="F2215" s="55" t="str">
        <f>+IF(ISERROR(VLOOKUP($B2215,Insumos!$C:$G,4,FALSE)),"",VLOOKUP($B2215,Insumos!$C:$G,4,FALSE))</f>
        <v>GRAMOS</v>
      </c>
      <c r="G2215" s="141"/>
      <c r="H2215" s="56">
        <f t="shared" si="92"/>
        <v>0</v>
      </c>
      <c r="I2215" s="234">
        <v>35.0</v>
      </c>
    </row>
    <row r="2216" ht="15.75" customHeight="1">
      <c r="A2216" s="172">
        <v>11.0</v>
      </c>
      <c r="B2216" s="235" t="s">
        <v>33</v>
      </c>
      <c r="C2216" s="173" t="str">
        <f>+IF(ISERROR(VLOOKUP($B2216,Insumos!$C:$G,3,FALSE)),"",VLOOKUP($B2216,Insumos!$C:$G,3,FALSE))</f>
        <v>GRAMOS</v>
      </c>
      <c r="D2216" s="56">
        <f>+IF(ISERROR(VLOOKUP($B2216,Insumos!$C:$G,2,FALSE)),"",VLOOKUP($B2216,Insumos!$C:$G,2,FALSE))</f>
        <v>6945</v>
      </c>
      <c r="E2216" s="57">
        <f>+IF(ISERROR(VLOOKUP($B2216,Insumos!$C:$G,5,FALSE)),"",VLOOKUP($B2216,Insumos!$C:$G,5,FALSE))</f>
        <v>1360</v>
      </c>
      <c r="F2216" s="55" t="str">
        <f>+IF(ISERROR(VLOOKUP($B2216,Insumos!$C:$G,4,FALSE)),"",VLOOKUP($B2216,Insumos!$C:$G,4,FALSE))</f>
        <v>GRAMOS</v>
      </c>
      <c r="G2216" s="141"/>
      <c r="H2216" s="56">
        <f t="shared" si="92"/>
        <v>0</v>
      </c>
      <c r="I2216" s="234">
        <v>35.0</v>
      </c>
    </row>
    <row r="2217" ht="15.75" customHeight="1">
      <c r="A2217" s="172">
        <v>12.0</v>
      </c>
      <c r="B2217" s="55"/>
      <c r="C2217" s="173" t="str">
        <f>+IF(ISERROR(VLOOKUP($B2217,Insumos!$C:$G,3,FALSE)),"",VLOOKUP($B2217,Insumos!$C:$G,3,FALSE))</f>
        <v/>
      </c>
      <c r="D2217" s="56" t="str">
        <f>+IF(ISERROR(VLOOKUP($B2217,Insumos!$C:$G,2,FALSE)),"",VLOOKUP($B2217,Insumos!$C:$G,2,FALSE))</f>
        <v/>
      </c>
      <c r="E2217" s="57" t="str">
        <f>+IF(ISERROR(VLOOKUP($B2217,Insumos!$C:$G,5,FALSE)),"",VLOOKUP($B2217,Insumos!$C:$G,5,FALSE))</f>
        <v/>
      </c>
      <c r="F2217" s="55" t="str">
        <f>+IF(ISERROR(VLOOKUP($B2217,Insumos!$C:$G,4,FALSE)),"",VLOOKUP($B2217,Insumos!$C:$G,4,FALSE))</f>
        <v/>
      </c>
      <c r="G2217" s="141"/>
      <c r="H2217" s="56">
        <f t="shared" si="92"/>
        <v>0</v>
      </c>
    </row>
    <row r="2218" ht="15.75" customHeight="1">
      <c r="A2218" s="172">
        <v>13.0</v>
      </c>
      <c r="B2218" s="153"/>
      <c r="C2218" s="173" t="str">
        <f>+IF(ISERROR(VLOOKUP($B2218,Insumos!$C:$G,3,FALSE)),"",VLOOKUP($B2218,Insumos!$C:$G,3,FALSE))</f>
        <v/>
      </c>
      <c r="D2218" s="56" t="str">
        <f>+IF(ISERROR(VLOOKUP($B2218,Insumos!$C:$G,2,FALSE)),"",VLOOKUP($B2218,Insumos!$C:$G,2,FALSE))</f>
        <v/>
      </c>
      <c r="E2218" s="57" t="str">
        <f>+IF(ISERROR(VLOOKUP($B2218,Insumos!$C:$G,5,FALSE)),"",VLOOKUP($B2218,Insumos!$C:$G,5,FALSE))</f>
        <v/>
      </c>
      <c r="F2218" s="55" t="str">
        <f>+IF(ISERROR(VLOOKUP($B2218,Insumos!$C:$G,4,FALSE)),"",VLOOKUP($B2218,Insumos!$C:$G,4,FALSE))</f>
        <v/>
      </c>
      <c r="G2218" s="141"/>
      <c r="H2218" s="56">
        <f t="shared" si="92"/>
        <v>0</v>
      </c>
    </row>
    <row r="2219" ht="15.75" customHeight="1">
      <c r="A2219" s="172">
        <v>14.0</v>
      </c>
      <c r="B2219" s="153"/>
      <c r="C2219" s="173" t="str">
        <f>+IF(ISERROR(VLOOKUP($B2219,Insumos!$C:$G,3,FALSE)),"",VLOOKUP($B2219,Insumos!$C:$G,3,FALSE))</f>
        <v/>
      </c>
      <c r="D2219" s="56" t="str">
        <f>+IF(ISERROR(VLOOKUP($B2219,Insumos!$C:$G,2,FALSE)),"",VLOOKUP($B2219,Insumos!$C:$G,2,FALSE))</f>
        <v/>
      </c>
      <c r="E2219" s="57" t="str">
        <f>+IF(ISERROR(VLOOKUP($B2219,Insumos!$C:$G,5,FALSE)),"",VLOOKUP($B2219,Insumos!$C:$G,5,FALSE))</f>
        <v/>
      </c>
      <c r="F2219" s="55" t="str">
        <f>+IF(ISERROR(VLOOKUP($B2219,Insumos!$C:$G,4,FALSE)),"",VLOOKUP($B2219,Insumos!$C:$G,4,FALSE))</f>
        <v/>
      </c>
      <c r="G2219" s="141"/>
      <c r="H2219" s="56">
        <f t="shared" si="92"/>
        <v>0</v>
      </c>
    </row>
    <row r="2220" ht="15.75" customHeight="1">
      <c r="A2220" s="172">
        <v>15.0</v>
      </c>
      <c r="B2220" s="153"/>
      <c r="C2220" s="173" t="str">
        <f>+IF(ISERROR(VLOOKUP($B2220,Insumos!$C:$G,3,FALSE)),"",VLOOKUP($B2220,Insumos!$C:$G,3,FALSE))</f>
        <v/>
      </c>
      <c r="D2220" s="56" t="str">
        <f>+IF(ISERROR(VLOOKUP($B2220,Insumos!$C:$G,2,FALSE)),"",VLOOKUP($B2220,Insumos!$C:$G,2,FALSE))</f>
        <v/>
      </c>
      <c r="E2220" s="57" t="str">
        <f>+IF(ISERROR(VLOOKUP($B2220,Insumos!$C:$G,5,FALSE)),"",VLOOKUP($B2220,Insumos!$C:$G,5,FALSE))</f>
        <v/>
      </c>
      <c r="F2220" s="55" t="str">
        <f>+IF(ISERROR(VLOOKUP($B2220,Insumos!$C:$G,4,FALSE)),"",VLOOKUP($B2220,Insumos!$C:$G,4,FALSE))</f>
        <v/>
      </c>
      <c r="G2220" s="141"/>
      <c r="H2220" s="56">
        <f t="shared" si="92"/>
        <v>0</v>
      </c>
    </row>
    <row r="2221" ht="15.75" customHeight="1">
      <c r="A2221" s="42"/>
      <c r="B2221" s="140"/>
      <c r="C2221" s="41"/>
      <c r="D2221" s="44"/>
      <c r="E2221" s="45"/>
      <c r="F2221" s="41"/>
      <c r="G2221" s="67" t="s">
        <v>566</v>
      </c>
      <c r="H2221" s="68">
        <f>+SUM(H2206:H2220)</f>
        <v>225</v>
      </c>
    </row>
    <row r="2222" ht="15.75" customHeight="1">
      <c r="A2222" s="42"/>
      <c r="B2222" s="140"/>
      <c r="C2222" s="41"/>
      <c r="D2222" s="44"/>
      <c r="E2222" s="45"/>
      <c r="F2222" s="41"/>
      <c r="G2222" s="67" t="s">
        <v>569</v>
      </c>
      <c r="H2222" s="142">
        <f>+H2221/10</f>
        <v>22.5</v>
      </c>
    </row>
    <row r="2223" ht="15.75" customHeight="1">
      <c r="A2223" s="42"/>
      <c r="B2223" s="140"/>
      <c r="C2223" s="41"/>
      <c r="D2223" s="44"/>
      <c r="E2223" s="45"/>
      <c r="F2223" s="41"/>
      <c r="G2223" s="67" t="s">
        <v>570</v>
      </c>
      <c r="H2223" s="143">
        <f>(H2221+H2222)*1.19</f>
        <v>294.525</v>
      </c>
    </row>
    <row r="2224" ht="15.75" customHeight="1">
      <c r="A2224" s="42"/>
      <c r="B2224" s="140"/>
      <c r="C2224" s="41"/>
      <c r="D2224" s="44"/>
      <c r="E2224" s="45"/>
      <c r="F2224" s="41"/>
      <c r="G2224" s="67" t="s">
        <v>571</v>
      </c>
      <c r="H2224" s="144">
        <f>+H2223/H2225</f>
        <v>0.294525</v>
      </c>
    </row>
    <row r="2225" ht="15.75" customHeight="1">
      <c r="A2225" s="42"/>
      <c r="B2225" s="140"/>
      <c r="C2225" s="41"/>
      <c r="D2225" s="44"/>
      <c r="E2225" s="45"/>
      <c r="F2225" s="41"/>
      <c r="G2225" s="67" t="s">
        <v>572</v>
      </c>
      <c r="H2225" s="145">
        <v>1000.0</v>
      </c>
    </row>
    <row r="2226" ht="15.75" customHeight="1"/>
    <row r="2227" ht="15.75" customHeight="1"/>
    <row r="2228" ht="15.75" customHeight="1">
      <c r="A2228" s="138" t="s">
        <v>562</v>
      </c>
      <c r="B2228" s="139" t="s">
        <v>787</v>
      </c>
      <c r="C2228" s="34"/>
      <c r="D2228" s="35"/>
      <c r="E2228" s="36"/>
      <c r="F2228" s="37"/>
      <c r="G2228" s="38"/>
      <c r="H2228" s="35"/>
    </row>
    <row r="2229" ht="15.75" customHeight="1">
      <c r="A2229" s="48" t="s">
        <v>476</v>
      </c>
      <c r="B2229" s="231" t="s">
        <v>477</v>
      </c>
      <c r="C2229" s="48" t="s">
        <v>478</v>
      </c>
      <c r="D2229" s="49" t="s">
        <v>564</v>
      </c>
      <c r="E2229" s="50" t="s">
        <v>10</v>
      </c>
      <c r="F2229" s="48" t="s">
        <v>480</v>
      </c>
      <c r="G2229" s="51" t="s">
        <v>481</v>
      </c>
      <c r="H2229" s="49" t="s">
        <v>565</v>
      </c>
      <c r="I2229" s="232" t="s">
        <v>786</v>
      </c>
    </row>
    <row r="2230" ht="15.75" customHeight="1">
      <c r="A2230" s="172">
        <v>1.0</v>
      </c>
      <c r="B2230" s="233" t="s">
        <v>44</v>
      </c>
      <c r="C2230" s="173" t="str">
        <f>+IF(ISERROR(VLOOKUP($B2230,Insumos!$C:$G,3,FALSE)),"",VLOOKUP($B2230,Insumos!$C:$G,3,FALSE))</f>
        <v>GRAMOS</v>
      </c>
      <c r="D2230" s="56">
        <f>+IF(ISERROR(VLOOKUP($B2230,Insumos!$C:$G,2,FALSE)),"",VLOOKUP($B2230,Insumos!$C:$G,2,FALSE))</f>
        <v>5780</v>
      </c>
      <c r="E2230" s="57">
        <f>+IF(ISERROR(VLOOKUP($B2230,Insumos!$C:$G,5,FALSE)),"",VLOOKUP($B2230,Insumos!$C:$G,5,FALSE))</f>
        <v>1000</v>
      </c>
      <c r="F2230" s="55" t="str">
        <f>+IF(ISERROR(VLOOKUP($B2230,Insumos!$C:$G,4,FALSE)),"",VLOOKUP($B2230,Insumos!$C:$G,4,FALSE))</f>
        <v>GRAMOS</v>
      </c>
      <c r="G2230" s="141"/>
      <c r="H2230" s="56">
        <f t="shared" ref="H2230:H2233" si="93">IF(ISERROR(ROUND(+D2230/E2230*G2230,2)),0,ROUND(+D2230/E2230*G2230,2))</f>
        <v>0</v>
      </c>
      <c r="I2230" s="234">
        <v>40.0</v>
      </c>
    </row>
    <row r="2231" ht="15.75" customHeight="1">
      <c r="A2231" s="172">
        <v>2.0</v>
      </c>
      <c r="B2231" s="233" t="s">
        <v>236</v>
      </c>
      <c r="C2231" s="173" t="str">
        <f>+IF(ISERROR(VLOOKUP($B2231,Insumos!$C:$G,3,FALSE)),"",VLOOKUP($B2231,Insumos!$C:$G,3,FALSE))</f>
        <v>GRAMOS</v>
      </c>
      <c r="D2231" s="56">
        <f>+IF(ISERROR(VLOOKUP($B2231,Insumos!$C:$G,2,FALSE)),"",VLOOKUP($B2231,Insumos!$C:$G,2,FALSE))</f>
        <v>8753.846154</v>
      </c>
      <c r="E2231" s="57">
        <f>+IF(ISERROR(VLOOKUP($B2231,Insumos!$C:$G,5,FALSE)),"",VLOOKUP($B2231,Insumos!$C:$G,5,FALSE))</f>
        <v>1000</v>
      </c>
      <c r="F2231" s="55" t="str">
        <f>+IF(ISERROR(VLOOKUP($B2231,Insumos!$C:$G,4,FALSE)),"",VLOOKUP($B2231,Insumos!$C:$G,4,FALSE))</f>
        <v>GRAMOS</v>
      </c>
      <c r="G2231" s="141"/>
      <c r="H2231" s="56">
        <f t="shared" si="93"/>
        <v>0</v>
      </c>
      <c r="I2231" s="234">
        <v>40.0</v>
      </c>
    </row>
    <row r="2232" ht="15.75" customHeight="1">
      <c r="A2232" s="172">
        <v>3.0</v>
      </c>
      <c r="B2232" s="235" t="s">
        <v>243</v>
      </c>
      <c r="C2232" s="173" t="str">
        <f>+IF(ISERROR(VLOOKUP($B2232,Insumos!$C:$G,3,FALSE)),"",VLOOKUP($B2232,Insumos!$C:$G,3,FALSE))</f>
        <v>GRAMOS</v>
      </c>
      <c r="D2232" s="56">
        <f>+IF(ISERROR(VLOOKUP($B2232,Insumos!$C:$G,2,FALSE)),"",VLOOKUP($B2232,Insumos!$C:$G,2,FALSE))</f>
        <v>9500</v>
      </c>
      <c r="E2232" s="57">
        <f>+IF(ISERROR(VLOOKUP($B2232,Insumos!$C:$G,5,FALSE)),"",VLOOKUP($B2232,Insumos!$C:$G,5,FALSE))</f>
        <v>1000</v>
      </c>
      <c r="F2232" s="55" t="str">
        <f>+IF(ISERROR(VLOOKUP($B2232,Insumos!$C:$G,4,FALSE)),"",VLOOKUP($B2232,Insumos!$C:$G,4,FALSE))</f>
        <v>GRAMOS</v>
      </c>
      <c r="G2232" s="141">
        <v>40.0</v>
      </c>
      <c r="H2232" s="56">
        <f t="shared" si="93"/>
        <v>380</v>
      </c>
      <c r="I2232" s="234">
        <v>40.0</v>
      </c>
    </row>
    <row r="2233" ht="15.75" customHeight="1">
      <c r="A2233" s="172">
        <v>4.0</v>
      </c>
      <c r="B2233" s="235"/>
      <c r="C2233" s="173" t="str">
        <f>+IF(ISERROR(VLOOKUP($B2233,Insumos!$C:$G,3,FALSE)),"",VLOOKUP($B2233,Insumos!$C:$G,3,FALSE))</f>
        <v/>
      </c>
      <c r="D2233" s="56" t="str">
        <f>+IF(ISERROR(VLOOKUP($B2233,Insumos!$C:$G,2,FALSE)),"",VLOOKUP($B2233,Insumos!$C:$G,2,FALSE))</f>
        <v/>
      </c>
      <c r="E2233" s="57" t="str">
        <f>+IF(ISERROR(VLOOKUP($B2233,Insumos!$C:$G,5,FALSE)),"",VLOOKUP($B2233,Insumos!$C:$G,5,FALSE))</f>
        <v/>
      </c>
      <c r="F2233" s="55" t="str">
        <f>+IF(ISERROR(VLOOKUP($B2233,Insumos!$C:$G,4,FALSE)),"",VLOOKUP($B2233,Insumos!$C:$G,4,FALSE))</f>
        <v/>
      </c>
      <c r="G2233" s="141"/>
      <c r="H2233" s="56">
        <f t="shared" si="93"/>
        <v>0</v>
      </c>
      <c r="I2233" s="234"/>
    </row>
    <row r="2234" ht="15.75" customHeight="1">
      <c r="A2234" s="42"/>
      <c r="B2234" s="140"/>
      <c r="C2234" s="41"/>
      <c r="D2234" s="44"/>
      <c r="E2234" s="45"/>
      <c r="F2234" s="41"/>
      <c r="G2234" s="67" t="s">
        <v>566</v>
      </c>
      <c r="H2234" s="68">
        <f>+SUM(H2230:H2233)</f>
        <v>380</v>
      </c>
    </row>
    <row r="2235" ht="15.75" customHeight="1">
      <c r="A2235" s="42"/>
      <c r="B2235" s="140"/>
      <c r="C2235" s="41"/>
      <c r="D2235" s="44"/>
      <c r="E2235" s="45"/>
      <c r="F2235" s="41"/>
      <c r="G2235" s="67" t="s">
        <v>569</v>
      </c>
      <c r="H2235" s="142">
        <f>+H2234/10</f>
        <v>38</v>
      </c>
    </row>
    <row r="2236" ht="15.75" customHeight="1">
      <c r="A2236" s="42"/>
      <c r="B2236" s="140"/>
      <c r="C2236" s="41"/>
      <c r="D2236" s="44"/>
      <c r="E2236" s="45"/>
      <c r="F2236" s="41"/>
      <c r="G2236" s="67" t="s">
        <v>570</v>
      </c>
      <c r="H2236" s="143">
        <f>(H2234+H2235)*1.19</f>
        <v>497.42</v>
      </c>
    </row>
    <row r="2237" ht="15.75" customHeight="1">
      <c r="A2237" s="42"/>
      <c r="B2237" s="140"/>
      <c r="C2237" s="41"/>
      <c r="D2237" s="44"/>
      <c r="E2237" s="45"/>
      <c r="F2237" s="41"/>
      <c r="G2237" s="67" t="s">
        <v>571</v>
      </c>
      <c r="H2237" s="144">
        <f>+H2236/H2238</f>
        <v>0.24871</v>
      </c>
    </row>
    <row r="2238" ht="15.75" customHeight="1">
      <c r="A2238" s="42"/>
      <c r="B2238" s="140"/>
      <c r="C2238" s="41"/>
      <c r="D2238" s="44"/>
      <c r="E2238" s="45"/>
      <c r="F2238" s="41"/>
      <c r="G2238" s="67" t="s">
        <v>572</v>
      </c>
      <c r="H2238" s="145">
        <v>2000.0</v>
      </c>
    </row>
    <row r="2239" ht="15.75" customHeight="1"/>
    <row r="2240" ht="15.75" customHeight="1"/>
    <row r="2241" ht="15.75" customHeight="1">
      <c r="A2241" s="138" t="s">
        <v>562</v>
      </c>
      <c r="B2241" s="139" t="s">
        <v>788</v>
      </c>
      <c r="C2241" s="34"/>
      <c r="D2241" s="35"/>
      <c r="E2241" s="36"/>
      <c r="F2241" s="37"/>
      <c r="G2241" s="38"/>
      <c r="H2241" s="35"/>
    </row>
    <row r="2242" ht="15.75" customHeight="1">
      <c r="A2242" s="48" t="s">
        <v>476</v>
      </c>
      <c r="B2242" s="231" t="s">
        <v>477</v>
      </c>
      <c r="C2242" s="48" t="s">
        <v>478</v>
      </c>
      <c r="D2242" s="49" t="s">
        <v>564</v>
      </c>
      <c r="E2242" s="50" t="s">
        <v>10</v>
      </c>
      <c r="F2242" s="48" t="s">
        <v>480</v>
      </c>
      <c r="G2242" s="51" t="s">
        <v>481</v>
      </c>
      <c r="H2242" s="49" t="s">
        <v>565</v>
      </c>
      <c r="I2242" s="232" t="s">
        <v>786</v>
      </c>
    </row>
    <row r="2243" ht="15.75" customHeight="1">
      <c r="A2243" s="172">
        <v>1.0</v>
      </c>
      <c r="B2243" s="233" t="s">
        <v>235</v>
      </c>
      <c r="C2243" s="173" t="str">
        <f>+IF(ISERROR(VLOOKUP($B2243,Insumos!$C:$G,3,FALSE)),"",VLOOKUP($B2243,Insumos!$C:$G,3,FALSE))</f>
        <v>GRAMOS</v>
      </c>
      <c r="D2243" s="56">
        <f>+IF(ISERROR(VLOOKUP($B2243,Insumos!$C:$G,2,FALSE)),"",VLOOKUP($B2243,Insumos!$C:$G,2,FALSE))</f>
        <v>13944.82759</v>
      </c>
      <c r="E2243" s="57">
        <f>+IF(ISERROR(VLOOKUP($B2243,Insumos!$C:$G,5,FALSE)),"",VLOOKUP($B2243,Insumos!$C:$G,5,FALSE))</f>
        <v>1000</v>
      </c>
      <c r="F2243" s="55" t="str">
        <f>+IF(ISERROR(VLOOKUP($B2243,Insumos!$C:$G,4,FALSE)),"",VLOOKUP($B2243,Insumos!$C:$G,4,FALSE))</f>
        <v>GRAMOS</v>
      </c>
      <c r="G2243" s="141">
        <v>40.0</v>
      </c>
      <c r="H2243" s="56">
        <f t="shared" ref="H2243:H2244" si="94">IF(ISERROR(ROUND(+D2243/E2243*G2243,2)),0,ROUND(+D2243/E2243*G2243,2))</f>
        <v>557.79</v>
      </c>
      <c r="I2243" s="234">
        <v>40.0</v>
      </c>
    </row>
    <row r="2244" ht="15.75" customHeight="1">
      <c r="A2244" s="172">
        <v>2.0</v>
      </c>
      <c r="B2244" s="233"/>
      <c r="C2244" s="173" t="str">
        <f>+IF(ISERROR(VLOOKUP($B2244,Insumos!$C:$G,3,FALSE)),"",VLOOKUP($B2244,Insumos!$C:$G,3,FALSE))</f>
        <v/>
      </c>
      <c r="D2244" s="56" t="str">
        <f>+IF(ISERROR(VLOOKUP($B2244,Insumos!$C:$G,2,FALSE)),"",VLOOKUP($B2244,Insumos!$C:$G,2,FALSE))</f>
        <v/>
      </c>
      <c r="E2244" s="57" t="str">
        <f>+IF(ISERROR(VLOOKUP($B2244,Insumos!$C:$G,5,FALSE)),"",VLOOKUP($B2244,Insumos!$C:$G,5,FALSE))</f>
        <v/>
      </c>
      <c r="F2244" s="55" t="str">
        <f>+IF(ISERROR(VLOOKUP($B2244,Insumos!$C:$G,4,FALSE)),"",VLOOKUP($B2244,Insumos!$C:$G,4,FALSE))</f>
        <v/>
      </c>
      <c r="G2244" s="141"/>
      <c r="H2244" s="56">
        <f t="shared" si="94"/>
        <v>0</v>
      </c>
      <c r="I2244" s="234"/>
    </row>
    <row r="2245" ht="15.75" customHeight="1">
      <c r="A2245" s="42"/>
      <c r="B2245" s="140"/>
      <c r="C2245" s="41"/>
      <c r="D2245" s="44"/>
      <c r="E2245" s="45"/>
      <c r="F2245" s="41"/>
      <c r="G2245" s="67" t="s">
        <v>566</v>
      </c>
      <c r="H2245" s="68">
        <f>+SUM(H2243:H2244)</f>
        <v>557.79</v>
      </c>
    </row>
    <row r="2246" ht="15.75" customHeight="1">
      <c r="A2246" s="42"/>
      <c r="B2246" s="140"/>
      <c r="C2246" s="41"/>
      <c r="D2246" s="44"/>
      <c r="E2246" s="45"/>
      <c r="F2246" s="41"/>
      <c r="G2246" s="67" t="s">
        <v>569</v>
      </c>
      <c r="H2246" s="142">
        <f>+H2245/10</f>
        <v>55.779</v>
      </c>
    </row>
    <row r="2247" ht="15.75" customHeight="1">
      <c r="A2247" s="42"/>
      <c r="B2247" s="140"/>
      <c r="C2247" s="41"/>
      <c r="D2247" s="44"/>
      <c r="E2247" s="45"/>
      <c r="F2247" s="41"/>
      <c r="G2247" s="67" t="s">
        <v>570</v>
      </c>
      <c r="H2247" s="143">
        <f>(H2245+H2246)*1.19</f>
        <v>730.14711</v>
      </c>
    </row>
    <row r="2248" ht="15.75" customHeight="1">
      <c r="A2248" s="42"/>
      <c r="B2248" s="140"/>
      <c r="C2248" s="41"/>
      <c r="D2248" s="44"/>
      <c r="E2248" s="45"/>
      <c r="F2248" s="41"/>
      <c r="G2248" s="67" t="s">
        <v>571</v>
      </c>
      <c r="H2248" s="144">
        <f>+H2247/H2249</f>
        <v>0.292058844</v>
      </c>
    </row>
    <row r="2249" ht="15.75" customHeight="1">
      <c r="A2249" s="42"/>
      <c r="B2249" s="140"/>
      <c r="C2249" s="41"/>
      <c r="D2249" s="44"/>
      <c r="E2249" s="45"/>
      <c r="F2249" s="41"/>
      <c r="G2249" s="67" t="s">
        <v>572</v>
      </c>
      <c r="H2249" s="145">
        <v>2500.0</v>
      </c>
    </row>
    <row r="2250" ht="15.75" customHeight="1"/>
    <row r="2251" ht="15.75" customHeight="1"/>
    <row r="2252" ht="15.75" customHeight="1">
      <c r="A2252" s="138" t="s">
        <v>562</v>
      </c>
      <c r="B2252" s="139" t="s">
        <v>789</v>
      </c>
      <c r="C2252" s="34"/>
      <c r="D2252" s="35"/>
      <c r="E2252" s="36"/>
      <c r="F2252" s="37"/>
      <c r="G2252" s="38"/>
      <c r="H2252" s="35"/>
    </row>
    <row r="2253" ht="15.75" customHeight="1">
      <c r="A2253" s="48" t="s">
        <v>476</v>
      </c>
      <c r="B2253" s="231" t="s">
        <v>477</v>
      </c>
      <c r="C2253" s="48" t="s">
        <v>478</v>
      </c>
      <c r="D2253" s="49" t="s">
        <v>564</v>
      </c>
      <c r="E2253" s="50" t="s">
        <v>10</v>
      </c>
      <c r="F2253" s="48" t="s">
        <v>480</v>
      </c>
      <c r="G2253" s="51" t="s">
        <v>481</v>
      </c>
      <c r="H2253" s="49" t="s">
        <v>565</v>
      </c>
      <c r="I2253" s="232" t="s">
        <v>786</v>
      </c>
    </row>
    <row r="2254" ht="15.75" customHeight="1">
      <c r="A2254" s="172">
        <v>1.0</v>
      </c>
      <c r="B2254" s="233" t="s">
        <v>206</v>
      </c>
      <c r="C2254" s="173" t="str">
        <f>+IF(ISERROR(VLOOKUP($B2254,Insumos!$C:$G,3,FALSE)),"",VLOOKUP($B2254,Insumos!$C:$G,3,FALSE))</f>
        <v>GRAMOS</v>
      </c>
      <c r="D2254" s="56">
        <f>+IF(ISERROR(VLOOKUP($B2254,Insumos!$C:$G,2,FALSE)),"",VLOOKUP($B2254,Insumos!$C:$G,2,FALSE))</f>
        <v>20580</v>
      </c>
      <c r="E2254" s="57">
        <f>+IF(ISERROR(VLOOKUP($B2254,Insumos!$C:$G,5,FALSE)),"",VLOOKUP($B2254,Insumos!$C:$G,5,FALSE))</f>
        <v>1000</v>
      </c>
      <c r="F2254" s="55" t="str">
        <f>+IF(ISERROR(VLOOKUP($B2254,Insumos!$C:$G,4,FALSE)),"",VLOOKUP($B2254,Insumos!$C:$G,4,FALSE))</f>
        <v>GRAMOS</v>
      </c>
      <c r="G2254" s="141">
        <v>40.0</v>
      </c>
      <c r="H2254" s="56">
        <f t="shared" ref="H2254:H2256" si="95">IF(ISERROR(ROUND(+D2254/E2254*G2254,2)),0,ROUND(+D2254/E2254*G2254,2))</f>
        <v>823.2</v>
      </c>
      <c r="I2254" s="234">
        <v>40.0</v>
      </c>
    </row>
    <row r="2255" ht="15.75" customHeight="1">
      <c r="A2255" s="172">
        <v>2.0</v>
      </c>
      <c r="B2255" s="233" t="s">
        <v>241</v>
      </c>
      <c r="C2255" s="173" t="str">
        <f>+IF(ISERROR(VLOOKUP($B2255,Insumos!$C:$G,3,FALSE)),"",VLOOKUP($B2255,Insumos!$C:$G,3,FALSE))</f>
        <v>GRAMOS</v>
      </c>
      <c r="D2255" s="56">
        <f>+IF(ISERROR(VLOOKUP($B2255,Insumos!$C:$G,2,FALSE)),"",VLOOKUP($B2255,Insumos!$C:$G,2,FALSE))</f>
        <v>14575</v>
      </c>
      <c r="E2255" s="57">
        <f>+IF(ISERROR(VLOOKUP($B2255,Insumos!$C:$G,5,FALSE)),"",VLOOKUP($B2255,Insumos!$C:$G,5,FALSE))</f>
        <v>800</v>
      </c>
      <c r="F2255" s="55" t="str">
        <f>+IF(ISERROR(VLOOKUP($B2255,Insumos!$C:$G,4,FALSE)),"",VLOOKUP($B2255,Insumos!$C:$G,4,FALSE))</f>
        <v>GRAMOS</v>
      </c>
      <c r="G2255" s="141"/>
      <c r="H2255" s="56">
        <f t="shared" si="95"/>
        <v>0</v>
      </c>
      <c r="I2255" s="234">
        <v>40.0</v>
      </c>
    </row>
    <row r="2256" ht="15.75" customHeight="1">
      <c r="A2256" s="172">
        <v>3.0</v>
      </c>
      <c r="B2256" s="235"/>
      <c r="C2256" s="173" t="str">
        <f>+IF(ISERROR(VLOOKUP($B2256,Insumos!$C:$G,3,FALSE)),"",VLOOKUP($B2256,Insumos!$C:$G,3,FALSE))</f>
        <v/>
      </c>
      <c r="D2256" s="56" t="str">
        <f>+IF(ISERROR(VLOOKUP($B2256,Insumos!$C:$G,2,FALSE)),"",VLOOKUP($B2256,Insumos!$C:$G,2,FALSE))</f>
        <v/>
      </c>
      <c r="E2256" s="57" t="str">
        <f>+IF(ISERROR(VLOOKUP($B2256,Insumos!$C:$G,5,FALSE)),"",VLOOKUP($B2256,Insumos!$C:$G,5,FALSE))</f>
        <v/>
      </c>
      <c r="F2256" s="55" t="str">
        <f>+IF(ISERROR(VLOOKUP($B2256,Insumos!$C:$G,4,FALSE)),"",VLOOKUP($B2256,Insumos!$C:$G,4,FALSE))</f>
        <v/>
      </c>
      <c r="G2256" s="141"/>
      <c r="H2256" s="56">
        <f t="shared" si="95"/>
        <v>0</v>
      </c>
      <c r="I2256" s="234"/>
    </row>
    <row r="2257" ht="15.75" customHeight="1">
      <c r="A2257" s="42"/>
      <c r="B2257" s="140"/>
      <c r="C2257" s="41"/>
      <c r="D2257" s="44"/>
      <c r="E2257" s="45"/>
      <c r="F2257" s="41"/>
      <c r="G2257" s="67" t="s">
        <v>566</v>
      </c>
      <c r="H2257" s="68">
        <f>+SUM(H2254:H2256)</f>
        <v>823.2</v>
      </c>
    </row>
    <row r="2258" ht="15.75" customHeight="1">
      <c r="A2258" s="42"/>
      <c r="B2258" s="140"/>
      <c r="C2258" s="41"/>
      <c r="D2258" s="44"/>
      <c r="E2258" s="45"/>
      <c r="F2258" s="41"/>
      <c r="G2258" s="67" t="s">
        <v>569</v>
      </c>
      <c r="H2258" s="142">
        <f>+H2257/10</f>
        <v>82.32</v>
      </c>
    </row>
    <row r="2259" ht="15.75" customHeight="1">
      <c r="A2259" s="42"/>
      <c r="B2259" s="140"/>
      <c r="C2259" s="41"/>
      <c r="D2259" s="44"/>
      <c r="E2259" s="45"/>
      <c r="F2259" s="41"/>
      <c r="G2259" s="67" t="s">
        <v>570</v>
      </c>
      <c r="H2259" s="143">
        <f>(H2257+H2258)*1.19</f>
        <v>1077.5688</v>
      </c>
    </row>
    <row r="2260" ht="15.75" customHeight="1">
      <c r="A2260" s="42"/>
      <c r="B2260" s="140"/>
      <c r="C2260" s="41"/>
      <c r="D2260" s="44"/>
      <c r="E2260" s="45"/>
      <c r="F2260" s="41"/>
      <c r="G2260" s="67" t="s">
        <v>571</v>
      </c>
      <c r="H2260" s="144">
        <f>+H2259/H2261</f>
        <v>0.360390903</v>
      </c>
    </row>
    <row r="2261" ht="15.75" customHeight="1">
      <c r="A2261" s="42"/>
      <c r="B2261" s="140"/>
      <c r="C2261" s="41"/>
      <c r="D2261" s="44"/>
      <c r="E2261" s="45"/>
      <c r="F2261" s="41"/>
      <c r="G2261" s="67" t="s">
        <v>572</v>
      </c>
      <c r="H2261" s="145">
        <v>2990.0</v>
      </c>
    </row>
    <row r="2262" ht="15.75" customHeight="1"/>
    <row r="2263" ht="15.75" customHeight="1"/>
    <row r="2264" ht="15.75" customHeight="1">
      <c r="A2264" s="138" t="s">
        <v>562</v>
      </c>
      <c r="B2264" s="139" t="s">
        <v>790</v>
      </c>
      <c r="C2264" s="34"/>
      <c r="D2264" s="35"/>
      <c r="E2264" s="36"/>
      <c r="F2264" s="37"/>
      <c r="G2264" s="38"/>
      <c r="H2264" s="35"/>
    </row>
    <row r="2265" ht="15.75" customHeight="1">
      <c r="A2265" s="48" t="s">
        <v>476</v>
      </c>
      <c r="B2265" s="48" t="s">
        <v>477</v>
      </c>
      <c r="C2265" s="48" t="s">
        <v>478</v>
      </c>
      <c r="D2265" s="49" t="s">
        <v>564</v>
      </c>
      <c r="E2265" s="50" t="s">
        <v>10</v>
      </c>
      <c r="F2265" s="48" t="s">
        <v>480</v>
      </c>
      <c r="G2265" s="51" t="s">
        <v>481</v>
      </c>
      <c r="H2265" s="49" t="s">
        <v>565</v>
      </c>
    </row>
    <row r="2266" ht="15.75" customHeight="1">
      <c r="A2266" s="53">
        <v>1.0</v>
      </c>
      <c r="B2266" s="55" t="s">
        <v>311</v>
      </c>
      <c r="C2266" s="55" t="str">
        <f>+IF(ISERROR(VLOOKUP($B2266,Insumos!$C:$G,3,FALSE)),"",VLOOKUP($B2266,Insumos!$C:$G,3,FALSE))</f>
        <v>UNIDAD</v>
      </c>
      <c r="D2266" s="56">
        <f>+IF(ISERROR(VLOOKUP($B2266,Insumos!$C:$G,2,FALSE)),"",VLOOKUP($B2266,Insumos!$C:$G,2,FALSE))</f>
        <v>75.25</v>
      </c>
      <c r="E2266" s="57">
        <f>+IF(ISERROR(VLOOKUP($B2266,Insumos!$C:$G,5,FALSE)),"",VLOOKUP($B2266,Insumos!$C:$G,5,FALSE))</f>
        <v>1</v>
      </c>
      <c r="F2266" s="55" t="str">
        <f>+IF(ISERROR(VLOOKUP($B2266,Insumos!$C:$G,4,FALSE)),"",VLOOKUP($B2266,Insumos!$C:$G,4,FALSE))</f>
        <v>UNIDAD</v>
      </c>
      <c r="G2266" s="141">
        <v>1.0</v>
      </c>
      <c r="H2266" s="56">
        <f t="shared" ref="H2266:H2267" si="96">IF(ISERROR(ROUND(+D2266/E2266*G2266,2)),0,ROUND(+D2266/E2266*G2266,2))</f>
        <v>75.25</v>
      </c>
    </row>
    <row r="2267" ht="15.75" customHeight="1">
      <c r="A2267" s="53">
        <v>2.0</v>
      </c>
      <c r="B2267" s="55"/>
      <c r="C2267" s="55"/>
      <c r="D2267" s="56"/>
      <c r="E2267" s="57"/>
      <c r="F2267" s="55"/>
      <c r="G2267" s="141"/>
      <c r="H2267" s="56">
        <f t="shared" si="96"/>
        <v>0</v>
      </c>
    </row>
    <row r="2268" ht="15.75" customHeight="1">
      <c r="A2268" s="42"/>
      <c r="B2268" s="140"/>
      <c r="C2268" s="41"/>
      <c r="D2268" s="44"/>
      <c r="E2268" s="45"/>
      <c r="F2268" s="41"/>
      <c r="G2268" s="67" t="s">
        <v>566</v>
      </c>
      <c r="H2268" s="68">
        <f>+SUM(H2266:H2267)</f>
        <v>75.25</v>
      </c>
    </row>
    <row r="2269" ht="15.75" customHeight="1">
      <c r="A2269" s="42"/>
      <c r="B2269" s="140"/>
      <c r="C2269" s="41"/>
      <c r="D2269" s="44"/>
      <c r="E2269" s="45"/>
      <c r="F2269" s="41"/>
      <c r="G2269" s="67" t="s">
        <v>569</v>
      </c>
      <c r="H2269" s="142"/>
    </row>
    <row r="2270" ht="15.75" customHeight="1">
      <c r="A2270" s="42"/>
      <c r="B2270" s="140"/>
      <c r="C2270" s="41"/>
      <c r="D2270" s="44"/>
      <c r="E2270" s="45"/>
      <c r="F2270" s="41"/>
      <c r="G2270" s="67" t="s">
        <v>570</v>
      </c>
      <c r="H2270" s="143">
        <f>(H2268+H2269)*1.19</f>
        <v>89.5475</v>
      </c>
    </row>
    <row r="2271" ht="15.75" customHeight="1">
      <c r="A2271" s="42"/>
      <c r="B2271" s="140"/>
      <c r="C2271" s="41"/>
      <c r="D2271" s="44"/>
      <c r="E2271" s="45"/>
      <c r="F2271" s="41"/>
      <c r="G2271" s="67" t="s">
        <v>571</v>
      </c>
      <c r="H2271" s="144">
        <f>+H2270/H2272</f>
        <v>0.0895475</v>
      </c>
    </row>
    <row r="2272" ht="15.75" customHeight="1">
      <c r="A2272" s="42"/>
      <c r="B2272" s="140"/>
      <c r="C2272" s="41"/>
      <c r="D2272" s="44"/>
      <c r="E2272" s="45"/>
      <c r="F2272" s="41"/>
      <c r="G2272" s="67" t="s">
        <v>572</v>
      </c>
      <c r="H2272" s="145">
        <v>1000.0</v>
      </c>
    </row>
    <row r="2273" ht="15.75" customHeight="1"/>
    <row r="2274" ht="15.75" customHeight="1"/>
    <row r="2275" ht="15.75" customHeight="1">
      <c r="A2275" s="138" t="s">
        <v>562</v>
      </c>
      <c r="B2275" s="139" t="s">
        <v>791</v>
      </c>
      <c r="C2275" s="34"/>
      <c r="D2275" s="35"/>
      <c r="E2275" s="36"/>
      <c r="F2275" s="37"/>
      <c r="G2275" s="38"/>
      <c r="H2275" s="35"/>
    </row>
    <row r="2276" ht="15.75" customHeight="1">
      <c r="A2276" s="42"/>
      <c r="B2276" s="140"/>
      <c r="C2276" s="42"/>
      <c r="D2276" s="44"/>
      <c r="E2276" s="45"/>
      <c r="F2276" s="42"/>
      <c r="G2276" s="46"/>
      <c r="H2276" s="44"/>
    </row>
    <row r="2277" ht="15.75" customHeight="1">
      <c r="A2277" s="48" t="s">
        <v>476</v>
      </c>
      <c r="B2277" s="48" t="s">
        <v>477</v>
      </c>
      <c r="C2277" s="48" t="s">
        <v>478</v>
      </c>
      <c r="D2277" s="49" t="s">
        <v>564</v>
      </c>
      <c r="E2277" s="50" t="s">
        <v>10</v>
      </c>
      <c r="F2277" s="48" t="s">
        <v>480</v>
      </c>
      <c r="G2277" s="51" t="s">
        <v>481</v>
      </c>
      <c r="H2277" s="49" t="s">
        <v>565</v>
      </c>
    </row>
    <row r="2278" ht="15.75" customHeight="1">
      <c r="A2278" s="53">
        <v>1.0</v>
      </c>
      <c r="B2278" s="55" t="s">
        <v>312</v>
      </c>
      <c r="C2278" s="55" t="str">
        <f>+IF(ISERROR(VLOOKUP($B2278,Insumos!$C:$G,3,FALSE)),"",VLOOKUP($B2278,Insumos!$C:$G,3,FALSE))</f>
        <v>UNIDAD</v>
      </c>
      <c r="D2278" s="56">
        <f>+IF(ISERROR(VLOOKUP($B2278,Insumos!$C:$G,2,FALSE)),"",VLOOKUP($B2278,Insumos!$C:$G,2,FALSE))</f>
        <v>90.25</v>
      </c>
      <c r="E2278" s="57">
        <f>+IF(ISERROR(VLOOKUP($B2278,Insumos!$C:$G,5,FALSE)),"",VLOOKUP($B2278,Insumos!$C:$G,5,FALSE))</f>
        <v>1</v>
      </c>
      <c r="F2278" s="55" t="str">
        <f>+IF(ISERROR(VLOOKUP($B2278,Insumos!$C:$G,4,FALSE)),"",VLOOKUP($B2278,Insumos!$C:$G,4,FALSE))</f>
        <v>UNIDAD</v>
      </c>
      <c r="G2278" s="141">
        <v>1.0</v>
      </c>
      <c r="H2278" s="56">
        <f t="shared" ref="H2278:H2279" si="97">IF(ISERROR(ROUND(+D2278/E2278*G2278,2)),0,ROUND(+D2278/E2278*G2278,2))</f>
        <v>90.25</v>
      </c>
    </row>
    <row r="2279" ht="15.75" customHeight="1">
      <c r="A2279" s="53">
        <v>2.0</v>
      </c>
      <c r="B2279" s="55"/>
      <c r="C2279" s="55"/>
      <c r="D2279" s="56"/>
      <c r="E2279" s="57"/>
      <c r="F2279" s="55"/>
      <c r="G2279" s="141"/>
      <c r="H2279" s="56">
        <f t="shared" si="97"/>
        <v>0</v>
      </c>
    </row>
    <row r="2280" ht="15.75" customHeight="1">
      <c r="A2280" s="42"/>
      <c r="B2280" s="140"/>
      <c r="C2280" s="41"/>
      <c r="D2280" s="44"/>
      <c r="E2280" s="45"/>
      <c r="F2280" s="41"/>
      <c r="G2280" s="67" t="s">
        <v>566</v>
      </c>
      <c r="H2280" s="68">
        <f>+SUM(H2278:H2279)</f>
        <v>90.25</v>
      </c>
    </row>
    <row r="2281" ht="15.75" customHeight="1">
      <c r="A2281" s="42"/>
      <c r="B2281" s="140"/>
      <c r="C2281" s="41"/>
      <c r="D2281" s="44"/>
      <c r="E2281" s="45"/>
      <c r="F2281" s="41"/>
      <c r="G2281" s="67" t="s">
        <v>569</v>
      </c>
      <c r="H2281" s="142"/>
    </row>
    <row r="2282" ht="15.75" customHeight="1">
      <c r="A2282" s="42"/>
      <c r="B2282" s="140"/>
      <c r="C2282" s="41"/>
      <c r="D2282" s="44"/>
      <c r="E2282" s="45"/>
      <c r="F2282" s="41"/>
      <c r="G2282" s="67" t="s">
        <v>570</v>
      </c>
      <c r="H2282" s="143">
        <f>(H2280+H2281)*1.19</f>
        <v>107.3975</v>
      </c>
    </row>
    <row r="2283" ht="15.75" customHeight="1">
      <c r="A2283" s="42"/>
      <c r="B2283" s="140"/>
      <c r="C2283" s="41"/>
      <c r="D2283" s="44"/>
      <c r="E2283" s="45"/>
      <c r="F2283" s="41"/>
      <c r="G2283" s="67" t="s">
        <v>571</v>
      </c>
      <c r="H2283" s="144">
        <f>+H2282/H2284</f>
        <v>0.1073975</v>
      </c>
    </row>
    <row r="2284" ht="15.75" customHeight="1">
      <c r="A2284" s="42"/>
      <c r="B2284" s="140"/>
      <c r="C2284" s="41"/>
      <c r="D2284" s="44"/>
      <c r="E2284" s="45"/>
      <c r="F2284" s="41"/>
      <c r="G2284" s="67" t="s">
        <v>572</v>
      </c>
      <c r="H2284" s="145">
        <v>1000.0</v>
      </c>
    </row>
    <row r="2285" ht="15.75" customHeight="1"/>
    <row r="2286" ht="15.75" customHeight="1">
      <c r="A2286" s="138" t="s">
        <v>562</v>
      </c>
      <c r="B2286" s="139" t="s">
        <v>792</v>
      </c>
      <c r="C2286" s="34"/>
      <c r="D2286" s="35"/>
      <c r="E2286" s="36"/>
      <c r="F2286" s="37"/>
      <c r="G2286" s="38"/>
      <c r="H2286" s="35"/>
    </row>
    <row r="2287" ht="15.75" customHeight="1">
      <c r="A2287" s="42"/>
      <c r="B2287" s="140"/>
      <c r="C2287" s="42"/>
      <c r="D2287" s="44"/>
      <c r="E2287" s="45"/>
      <c r="F2287" s="42"/>
      <c r="G2287" s="46"/>
      <c r="H2287" s="44"/>
    </row>
    <row r="2288" ht="15.75" customHeight="1">
      <c r="A2288" s="48" t="s">
        <v>476</v>
      </c>
      <c r="B2288" s="48" t="s">
        <v>477</v>
      </c>
      <c r="C2288" s="48" t="s">
        <v>478</v>
      </c>
      <c r="D2288" s="49" t="s">
        <v>564</v>
      </c>
      <c r="E2288" s="50" t="s">
        <v>10</v>
      </c>
      <c r="F2288" s="48" t="s">
        <v>480</v>
      </c>
      <c r="G2288" s="51" t="s">
        <v>481</v>
      </c>
      <c r="H2288" s="49" t="s">
        <v>565</v>
      </c>
    </row>
    <row r="2289" ht="15.75" customHeight="1">
      <c r="A2289" s="53">
        <v>1.0</v>
      </c>
      <c r="B2289" s="55" t="s">
        <v>314</v>
      </c>
      <c r="C2289" s="55" t="str">
        <f>+IF(ISERROR(VLOOKUP($B2289,Insumos!$C:$G,3,FALSE)),"",VLOOKUP($B2289,Insumos!$C:$G,3,FALSE))</f>
        <v>UNIDAD</v>
      </c>
      <c r="D2289" s="56">
        <f>+IF(ISERROR(VLOOKUP($B2289,Insumos!$C:$G,2,FALSE)),"",VLOOKUP($B2289,Insumos!$C:$G,2,FALSE))</f>
        <v>10.5</v>
      </c>
      <c r="E2289" s="57">
        <f>+IF(ISERROR(VLOOKUP($B2289,Insumos!$C:$G,5,FALSE)),"",VLOOKUP($B2289,Insumos!$C:$G,5,FALSE))</f>
        <v>1</v>
      </c>
      <c r="F2289" s="55" t="str">
        <f>+IF(ISERROR(VLOOKUP($B2289,Insumos!$C:$G,4,FALSE)),"",VLOOKUP($B2289,Insumos!$C:$G,4,FALSE))</f>
        <v>UNIDAD</v>
      </c>
      <c r="G2289" s="141">
        <v>1.0</v>
      </c>
      <c r="H2289" s="56">
        <f t="shared" ref="H2289:H2290" si="98">IF(ISERROR(ROUND(+D2289/E2289*G2289,2)),0,ROUND(+D2289/E2289*G2289,2))</f>
        <v>10.5</v>
      </c>
    </row>
    <row r="2290" ht="15.75" customHeight="1">
      <c r="A2290" s="53">
        <v>2.0</v>
      </c>
      <c r="B2290" s="55"/>
      <c r="C2290" s="55"/>
      <c r="D2290" s="56"/>
      <c r="E2290" s="57"/>
      <c r="F2290" s="55"/>
      <c r="G2290" s="141"/>
      <c r="H2290" s="56">
        <f t="shared" si="98"/>
        <v>0</v>
      </c>
    </row>
    <row r="2291" ht="15.75" customHeight="1">
      <c r="A2291" s="42"/>
      <c r="B2291" s="140"/>
      <c r="C2291" s="41"/>
      <c r="D2291" s="44"/>
      <c r="E2291" s="45"/>
      <c r="F2291" s="41"/>
      <c r="G2291" s="67" t="s">
        <v>566</v>
      </c>
      <c r="H2291" s="68">
        <f>+SUM(H2289:H2290)</f>
        <v>10.5</v>
      </c>
    </row>
    <row r="2292" ht="15.75" customHeight="1">
      <c r="A2292" s="42"/>
      <c r="B2292" s="140"/>
      <c r="C2292" s="41"/>
      <c r="D2292" s="44"/>
      <c r="E2292" s="45"/>
      <c r="F2292" s="41"/>
      <c r="G2292" s="67" t="s">
        <v>569</v>
      </c>
      <c r="H2292" s="142"/>
    </row>
    <row r="2293" ht="15.75" customHeight="1">
      <c r="A2293" s="42"/>
      <c r="B2293" s="140"/>
      <c r="C2293" s="41"/>
      <c r="D2293" s="44"/>
      <c r="E2293" s="45"/>
      <c r="F2293" s="41"/>
      <c r="G2293" s="67" t="s">
        <v>570</v>
      </c>
      <c r="H2293" s="143">
        <f>(H2291+H2292)*1.19</f>
        <v>12.495</v>
      </c>
    </row>
    <row r="2294" ht="15.75" customHeight="1">
      <c r="A2294" s="42"/>
      <c r="B2294" s="140"/>
      <c r="C2294" s="41"/>
      <c r="D2294" s="44"/>
      <c r="E2294" s="45"/>
      <c r="F2294" s="41"/>
      <c r="G2294" s="67" t="s">
        <v>571</v>
      </c>
      <c r="H2294" s="144">
        <f>+H2293/H2295</f>
        <v>0.062475</v>
      </c>
    </row>
    <row r="2295" ht="15.75" customHeight="1">
      <c r="A2295" s="42"/>
      <c r="B2295" s="140"/>
      <c r="C2295" s="41"/>
      <c r="D2295" s="44"/>
      <c r="E2295" s="45"/>
      <c r="F2295" s="41"/>
      <c r="G2295" s="67" t="s">
        <v>572</v>
      </c>
      <c r="H2295" s="145">
        <v>200.0</v>
      </c>
    </row>
    <row r="2296" ht="15.75" customHeight="1"/>
    <row r="2297" ht="15.75" customHeight="1">
      <c r="A2297" s="138" t="s">
        <v>562</v>
      </c>
      <c r="B2297" s="139" t="s">
        <v>793</v>
      </c>
      <c r="C2297" s="34"/>
      <c r="D2297" s="35"/>
      <c r="E2297" s="36"/>
      <c r="F2297" s="37"/>
      <c r="G2297" s="38"/>
      <c r="H2297" s="35"/>
    </row>
    <row r="2298" ht="15.75" customHeight="1">
      <c r="A2298" s="42"/>
      <c r="B2298" s="140"/>
      <c r="C2298" s="42"/>
      <c r="D2298" s="44"/>
      <c r="E2298" s="45"/>
      <c r="F2298" s="42"/>
      <c r="G2298" s="46"/>
      <c r="H2298" s="44"/>
    </row>
    <row r="2299" ht="15.75" customHeight="1">
      <c r="A2299" s="48" t="s">
        <v>476</v>
      </c>
      <c r="B2299" s="48" t="s">
        <v>477</v>
      </c>
      <c r="C2299" s="48" t="s">
        <v>478</v>
      </c>
      <c r="D2299" s="49" t="s">
        <v>564</v>
      </c>
      <c r="E2299" s="50" t="s">
        <v>10</v>
      </c>
      <c r="F2299" s="48" t="s">
        <v>480</v>
      </c>
      <c r="G2299" s="51" t="s">
        <v>481</v>
      </c>
      <c r="H2299" s="49" t="s">
        <v>565</v>
      </c>
    </row>
    <row r="2300" ht="15.75" customHeight="1">
      <c r="A2300" s="53">
        <v>1.0</v>
      </c>
      <c r="B2300" s="55" t="s">
        <v>313</v>
      </c>
      <c r="C2300" s="55" t="str">
        <f>+IF(ISERROR(VLOOKUP($B2300,Insumos!$C:$G,3,FALSE)),"",VLOOKUP($B2300,Insumos!$C:$G,3,FALSE))</f>
        <v>GRAMOS</v>
      </c>
      <c r="D2300" s="56">
        <f>+IF(ISERROR(VLOOKUP($B2300,Insumos!$C:$G,2,FALSE)),"",VLOOKUP($B2300,Insumos!$C:$G,2,FALSE))</f>
        <v>6750</v>
      </c>
      <c r="E2300" s="57">
        <f>+IF(ISERROR(VLOOKUP($B2300,Insumos!$C:$G,5,FALSE)),"",VLOOKUP($B2300,Insumos!$C:$G,5,FALSE))</f>
        <v>1000</v>
      </c>
      <c r="F2300" s="55" t="str">
        <f>+IF(ISERROR(VLOOKUP($B2300,Insumos!$C:$G,4,FALSE)),"",VLOOKUP($B2300,Insumos!$C:$G,4,FALSE))</f>
        <v>GRAMOS</v>
      </c>
      <c r="G2300" s="141">
        <v>8.0</v>
      </c>
      <c r="H2300" s="56">
        <f t="shared" ref="H2300:H2303" si="99">IF(ISERROR(ROUND(+D2300/E2300*G2300,2)),0,ROUND(+D2300/E2300*G2300,2))</f>
        <v>54</v>
      </c>
    </row>
    <row r="2301" ht="15.75" customHeight="1">
      <c r="A2301" s="53">
        <v>2.0</v>
      </c>
      <c r="B2301" s="55" t="s">
        <v>303</v>
      </c>
      <c r="C2301" s="55" t="str">
        <f>+IF(ISERROR(VLOOKUP($B2301,Insumos!$C:$G,3,FALSE)),"",VLOOKUP($B2301,Insumos!$C:$G,3,FALSE))</f>
        <v>UNIDAD</v>
      </c>
      <c r="D2301" s="56">
        <f>+IF(ISERROR(VLOOKUP($B2301,Insumos!$C:$G,2,FALSE)),"",VLOOKUP($B2301,Insumos!$C:$G,2,FALSE))</f>
        <v>10</v>
      </c>
      <c r="E2301" s="57">
        <f>+IF(ISERROR(VLOOKUP($B2301,Insumos!$C:$G,5,FALSE)),"",VLOOKUP($B2301,Insumos!$C:$G,5,FALSE))</f>
        <v>1</v>
      </c>
      <c r="F2301" s="55" t="str">
        <f>+IF(ISERROR(VLOOKUP($B2301,Insumos!$C:$G,4,FALSE)),"",VLOOKUP($B2301,Insumos!$C:$G,4,FALSE))</f>
        <v>UNIDAD</v>
      </c>
      <c r="G2301" s="141">
        <v>1.0</v>
      </c>
      <c r="H2301" s="56">
        <f t="shared" si="99"/>
        <v>10</v>
      </c>
    </row>
    <row r="2302" ht="15.75" customHeight="1">
      <c r="A2302" s="53">
        <v>3.0</v>
      </c>
      <c r="B2302" s="55" t="s">
        <v>304</v>
      </c>
      <c r="C2302" s="55" t="str">
        <f>+IF(ISERROR(VLOOKUP($B2302,Insumos!$C:$G,3,FALSE)),"",VLOOKUP($B2302,Insumos!$C:$G,3,FALSE))</f>
        <v>UNIDAD</v>
      </c>
      <c r="D2302" s="56">
        <f>+IF(ISERROR(VLOOKUP($B2302,Insumos!$C:$G,2,FALSE)),"",VLOOKUP($B2302,Insumos!$C:$G,2,FALSE))</f>
        <v>9</v>
      </c>
      <c r="E2302" s="57">
        <f>+IF(ISERROR(VLOOKUP($B2302,Insumos!$C:$G,5,FALSE)),"",VLOOKUP($B2302,Insumos!$C:$G,5,FALSE))</f>
        <v>1</v>
      </c>
      <c r="F2302" s="55" t="str">
        <f>+IF(ISERROR(VLOOKUP($B2302,Insumos!$C:$G,4,FALSE)),"",VLOOKUP($B2302,Insumos!$C:$G,4,FALSE))</f>
        <v>UNIDAD</v>
      </c>
      <c r="G2302" s="141">
        <v>1.0</v>
      </c>
      <c r="H2302" s="56">
        <f t="shared" si="99"/>
        <v>9</v>
      </c>
    </row>
    <row r="2303" ht="15.75" customHeight="1">
      <c r="A2303" s="53">
        <v>4.0</v>
      </c>
      <c r="B2303" s="55"/>
      <c r="C2303" s="55" t="str">
        <f>+IF(ISERROR(VLOOKUP($B2303,Insumos!$C:$G,3,FALSE)),"",VLOOKUP($B2303,Insumos!$C:$G,3,FALSE))</f>
        <v/>
      </c>
      <c r="D2303" s="56" t="str">
        <f>+IF(ISERROR(VLOOKUP($B2303,Insumos!$C:$G,2,FALSE)),"",VLOOKUP($B2303,Insumos!$C:$G,2,FALSE))</f>
        <v/>
      </c>
      <c r="E2303" s="57" t="str">
        <f>+IF(ISERROR(VLOOKUP($B2303,Insumos!$C:$G,5,FALSE)),"",VLOOKUP($B2303,Insumos!$C:$G,5,FALSE))</f>
        <v/>
      </c>
      <c r="F2303" s="55" t="str">
        <f>+IF(ISERROR(VLOOKUP($B2303,Insumos!$C:$G,4,FALSE)),"",VLOOKUP($B2303,Insumos!$C:$G,4,FALSE))</f>
        <v/>
      </c>
      <c r="G2303" s="141"/>
      <c r="H2303" s="56">
        <f t="shared" si="99"/>
        <v>0</v>
      </c>
    </row>
    <row r="2304" ht="15.75" customHeight="1">
      <c r="A2304" s="42"/>
      <c r="B2304" s="140"/>
      <c r="C2304" s="41"/>
      <c r="D2304" s="44"/>
      <c r="E2304" s="45"/>
      <c r="F2304" s="41"/>
      <c r="G2304" s="67" t="s">
        <v>566</v>
      </c>
      <c r="H2304" s="68">
        <f>+SUM(H2300:H2303)</f>
        <v>73</v>
      </c>
    </row>
    <row r="2305" ht="15.75" customHeight="1">
      <c r="A2305" s="42"/>
      <c r="B2305" s="140"/>
      <c r="C2305" s="41"/>
      <c r="D2305" s="44"/>
      <c r="E2305" s="45"/>
      <c r="F2305" s="41"/>
      <c r="G2305" s="67" t="s">
        <v>569</v>
      </c>
      <c r="H2305" s="142"/>
    </row>
    <row r="2306" ht="15.75" customHeight="1">
      <c r="A2306" s="42"/>
      <c r="B2306" s="140"/>
      <c r="C2306" s="41"/>
      <c r="D2306" s="44"/>
      <c r="E2306" s="45"/>
      <c r="F2306" s="41"/>
      <c r="G2306" s="67" t="s">
        <v>570</v>
      </c>
      <c r="H2306" s="143">
        <f>(H2304+H2305)*1.19</f>
        <v>86.87</v>
      </c>
    </row>
    <row r="2307" ht="15.75" customHeight="1">
      <c r="A2307" s="42"/>
      <c r="B2307" s="140"/>
      <c r="C2307" s="41"/>
      <c r="D2307" s="44"/>
      <c r="E2307" s="45"/>
      <c r="F2307" s="41"/>
      <c r="G2307" s="67" t="s">
        <v>571</v>
      </c>
      <c r="H2307" s="144">
        <f>+H2306/H2308</f>
        <v>0.217175</v>
      </c>
    </row>
    <row r="2308" ht="15.75" customHeight="1">
      <c r="A2308" s="42"/>
      <c r="B2308" s="140"/>
      <c r="C2308" s="41"/>
      <c r="D2308" s="44"/>
      <c r="E2308" s="45"/>
      <c r="F2308" s="41"/>
      <c r="G2308" s="67" t="s">
        <v>572</v>
      </c>
      <c r="H2308" s="145">
        <v>400.0</v>
      </c>
    </row>
    <row r="2309" ht="15.75" customHeight="1"/>
    <row r="2310" ht="15.75" customHeight="1"/>
    <row r="2311" ht="15.75" customHeight="1">
      <c r="A2311" s="138" t="s">
        <v>562</v>
      </c>
      <c r="B2311" s="139" t="s">
        <v>794</v>
      </c>
      <c r="C2311" s="34"/>
      <c r="D2311" s="35"/>
      <c r="E2311" s="36"/>
      <c r="F2311" s="37"/>
      <c r="G2311" s="38"/>
      <c r="H2311" s="35"/>
    </row>
    <row r="2312" ht="15.75" customHeight="1">
      <c r="A2312" s="42"/>
      <c r="B2312" s="140"/>
      <c r="C2312" s="42"/>
      <c r="D2312" s="44"/>
      <c r="E2312" s="45"/>
      <c r="F2312" s="42"/>
      <c r="G2312" s="46"/>
      <c r="H2312" s="44"/>
    </row>
    <row r="2313" ht="15.75" customHeight="1">
      <c r="A2313" s="48" t="s">
        <v>476</v>
      </c>
      <c r="B2313" s="48" t="s">
        <v>477</v>
      </c>
      <c r="C2313" s="48" t="s">
        <v>478</v>
      </c>
      <c r="D2313" s="49" t="s">
        <v>564</v>
      </c>
      <c r="E2313" s="50" t="s">
        <v>10</v>
      </c>
      <c r="F2313" s="48" t="s">
        <v>480</v>
      </c>
      <c r="G2313" s="51" t="s">
        <v>481</v>
      </c>
      <c r="H2313" s="49" t="s">
        <v>565</v>
      </c>
    </row>
    <row r="2314" ht="15.75" customHeight="1">
      <c r="A2314" s="53">
        <v>1.0</v>
      </c>
      <c r="B2314" s="55" t="s">
        <v>156</v>
      </c>
      <c r="C2314" s="55" t="str">
        <f>+IF(ISERROR(VLOOKUP($B2314,Insumos!$C:$G,3,FALSE)),"",VLOOKUP($B2314,Insumos!$C:$G,3,FALSE))</f>
        <v>GRAMOS</v>
      </c>
      <c r="D2314" s="56">
        <f>+IF(ISERROR(VLOOKUP($B2314,Insumos!$C:$G,2,FALSE)),"",VLOOKUP($B2314,Insumos!$C:$G,2,FALSE))</f>
        <v>909</v>
      </c>
      <c r="E2314" s="57">
        <f>+IF(ISERROR(VLOOKUP($B2314,Insumos!$C:$G,5,FALSE)),"",VLOOKUP($B2314,Insumos!$C:$G,5,FALSE))</f>
        <v>1000</v>
      </c>
      <c r="F2314" s="55" t="str">
        <f>+IF(ISERROR(VLOOKUP($B2314,Insumos!$C:$G,4,FALSE)),"",VLOOKUP($B2314,Insumos!$C:$G,4,FALSE))</f>
        <v>GRAMOS</v>
      </c>
      <c r="G2314" s="141">
        <v>8.0</v>
      </c>
      <c r="H2314" s="56">
        <f t="shared" ref="H2314:H2317" si="100">IF(ISERROR(ROUND(+D2314/E2314*G2314,2)),0,ROUND(+D2314/E2314*G2314,2))</f>
        <v>7.27</v>
      </c>
    </row>
    <row r="2315" ht="15.75" customHeight="1">
      <c r="A2315" s="53">
        <v>2.0</v>
      </c>
      <c r="B2315" s="55" t="s">
        <v>303</v>
      </c>
      <c r="C2315" s="55" t="str">
        <f>+IF(ISERROR(VLOOKUP($B2315,Insumos!$C:$G,3,FALSE)),"",VLOOKUP($B2315,Insumos!$C:$G,3,FALSE))</f>
        <v>UNIDAD</v>
      </c>
      <c r="D2315" s="56">
        <f>+IF(ISERROR(VLOOKUP($B2315,Insumos!$C:$G,2,FALSE)),"",VLOOKUP($B2315,Insumos!$C:$G,2,FALSE))</f>
        <v>10</v>
      </c>
      <c r="E2315" s="57">
        <f>+IF(ISERROR(VLOOKUP($B2315,Insumos!$C:$G,5,FALSE)),"",VLOOKUP($B2315,Insumos!$C:$G,5,FALSE))</f>
        <v>1</v>
      </c>
      <c r="F2315" s="55" t="str">
        <f>+IF(ISERROR(VLOOKUP($B2315,Insumos!$C:$G,4,FALSE)),"",VLOOKUP($B2315,Insumos!$C:$G,4,FALSE))</f>
        <v>UNIDAD</v>
      </c>
      <c r="G2315" s="141">
        <v>1.0</v>
      </c>
      <c r="H2315" s="56">
        <f t="shared" si="100"/>
        <v>10</v>
      </c>
    </row>
    <row r="2316" ht="15.75" customHeight="1">
      <c r="A2316" s="53">
        <v>3.0</v>
      </c>
      <c r="B2316" s="55" t="s">
        <v>304</v>
      </c>
      <c r="C2316" s="55" t="str">
        <f>+IF(ISERROR(VLOOKUP($B2316,Insumos!$C:$G,3,FALSE)),"",VLOOKUP($B2316,Insumos!$C:$G,3,FALSE))</f>
        <v>UNIDAD</v>
      </c>
      <c r="D2316" s="56">
        <f>+IF(ISERROR(VLOOKUP($B2316,Insumos!$C:$G,2,FALSE)),"",VLOOKUP($B2316,Insumos!$C:$G,2,FALSE))</f>
        <v>9</v>
      </c>
      <c r="E2316" s="57">
        <f>+IF(ISERROR(VLOOKUP($B2316,Insumos!$C:$G,5,FALSE)),"",VLOOKUP($B2316,Insumos!$C:$G,5,FALSE))</f>
        <v>1</v>
      </c>
      <c r="F2316" s="55" t="str">
        <f>+IF(ISERROR(VLOOKUP($B2316,Insumos!$C:$G,4,FALSE)),"",VLOOKUP($B2316,Insumos!$C:$G,4,FALSE))</f>
        <v>UNIDAD</v>
      </c>
      <c r="G2316" s="141">
        <v>1.0</v>
      </c>
      <c r="H2316" s="56">
        <f t="shared" si="100"/>
        <v>9</v>
      </c>
    </row>
    <row r="2317" ht="15.75" customHeight="1">
      <c r="A2317" s="53">
        <v>4.0</v>
      </c>
      <c r="B2317" s="55"/>
      <c r="C2317" s="55" t="str">
        <f>+IF(ISERROR(VLOOKUP($B2317,Insumos!$C:$G,3,FALSE)),"",VLOOKUP($B2317,Insumos!$C:$G,3,FALSE))</f>
        <v/>
      </c>
      <c r="D2317" s="56" t="str">
        <f>+IF(ISERROR(VLOOKUP($B2317,Insumos!$C:$G,2,FALSE)),"",VLOOKUP($B2317,Insumos!$C:$G,2,FALSE))</f>
        <v/>
      </c>
      <c r="E2317" s="57" t="str">
        <f>+IF(ISERROR(VLOOKUP($B2317,Insumos!$C:$G,5,FALSE)),"",VLOOKUP($B2317,Insumos!$C:$G,5,FALSE))</f>
        <v/>
      </c>
      <c r="F2317" s="55" t="str">
        <f>+IF(ISERROR(VLOOKUP($B2317,Insumos!$C:$G,4,FALSE)),"",VLOOKUP($B2317,Insumos!$C:$G,4,FALSE))</f>
        <v/>
      </c>
      <c r="G2317" s="141"/>
      <c r="H2317" s="56">
        <f t="shared" si="100"/>
        <v>0</v>
      </c>
    </row>
    <row r="2318" ht="15.75" customHeight="1">
      <c r="A2318" s="42"/>
      <c r="B2318" s="140"/>
      <c r="C2318" s="41"/>
      <c r="D2318" s="44"/>
      <c r="E2318" s="45"/>
      <c r="F2318" s="41"/>
      <c r="G2318" s="67" t="s">
        <v>566</v>
      </c>
      <c r="H2318" s="68">
        <f>+SUM(H2314:H2317)</f>
        <v>26.27</v>
      </c>
    </row>
    <row r="2319" ht="15.75" customHeight="1">
      <c r="A2319" s="42"/>
      <c r="B2319" s="140"/>
      <c r="C2319" s="41"/>
      <c r="D2319" s="44"/>
      <c r="E2319" s="45"/>
      <c r="F2319" s="41"/>
      <c r="G2319" s="67" t="s">
        <v>569</v>
      </c>
      <c r="H2319" s="142"/>
    </row>
    <row r="2320" ht="15.75" customHeight="1">
      <c r="A2320" s="42"/>
      <c r="B2320" s="140"/>
      <c r="C2320" s="41"/>
      <c r="D2320" s="44"/>
      <c r="E2320" s="45"/>
      <c r="F2320" s="41"/>
      <c r="G2320" s="67" t="s">
        <v>570</v>
      </c>
      <c r="H2320" s="143">
        <f>(H2318+H2319)*1.19</f>
        <v>31.2613</v>
      </c>
    </row>
    <row r="2321" ht="15.75" customHeight="1">
      <c r="A2321" s="42"/>
      <c r="B2321" s="140"/>
      <c r="C2321" s="41"/>
      <c r="D2321" s="44"/>
      <c r="E2321" s="45"/>
      <c r="F2321" s="41"/>
      <c r="G2321" s="67" t="s">
        <v>571</v>
      </c>
      <c r="H2321" s="144">
        <f>+H2320/H2322</f>
        <v>0.07815325</v>
      </c>
    </row>
    <row r="2322" ht="15.75" customHeight="1">
      <c r="A2322" s="42"/>
      <c r="B2322" s="140"/>
      <c r="C2322" s="41"/>
      <c r="D2322" s="44"/>
      <c r="E2322" s="45"/>
      <c r="F2322" s="41"/>
      <c r="G2322" s="67" t="s">
        <v>572</v>
      </c>
      <c r="H2322" s="145">
        <v>400.0</v>
      </c>
    </row>
    <row r="2323" ht="15.75" customHeight="1"/>
    <row r="2324" ht="15.75" customHeight="1"/>
    <row r="2325" ht="15.75" customHeight="1">
      <c r="A2325" s="138" t="s">
        <v>562</v>
      </c>
      <c r="B2325" s="139" t="s">
        <v>1300</v>
      </c>
      <c r="C2325" s="34"/>
      <c r="D2325" s="35"/>
      <c r="E2325" s="36"/>
      <c r="F2325" s="37"/>
      <c r="G2325" s="38"/>
      <c r="H2325" s="35"/>
    </row>
    <row r="2326" ht="15.75" customHeight="1">
      <c r="A2326" s="48" t="s">
        <v>476</v>
      </c>
      <c r="B2326" s="231" t="s">
        <v>477</v>
      </c>
      <c r="C2326" s="48" t="s">
        <v>478</v>
      </c>
      <c r="D2326" s="49" t="s">
        <v>564</v>
      </c>
      <c r="E2326" s="50" t="s">
        <v>10</v>
      </c>
      <c r="F2326" s="48" t="s">
        <v>480</v>
      </c>
      <c r="G2326" s="51" t="s">
        <v>481</v>
      </c>
      <c r="H2326" s="49" t="s">
        <v>565</v>
      </c>
    </row>
    <row r="2327" ht="15.75" customHeight="1">
      <c r="A2327" s="172">
        <v>1.0</v>
      </c>
      <c r="B2327" s="55" t="s">
        <v>173</v>
      </c>
      <c r="C2327" s="173" t="str">
        <f>+IF(ISERROR(VLOOKUP($B2327,Insumos!$C:$G,3,FALSE)),"",VLOOKUP($B2327,Insumos!$C:$G,3,FALSE))</f>
        <v>ROLLS</v>
      </c>
      <c r="D2327" s="56">
        <f>+IF(ISERROR(VLOOKUP($B2327,Insumos!$C:$G,2,FALSE)),"",VLOOKUP($B2327,Insumos!$C:$G,2,FALSE))</f>
        <v>1350.95</v>
      </c>
      <c r="E2327" s="57">
        <f>+IF(ISERROR(VLOOKUP($B2327,Insumos!$C:$G,5,FALSE)),"",VLOOKUP($B2327,Insumos!$C:$G,5,FALSE))</f>
        <v>1</v>
      </c>
      <c r="F2327" s="55" t="str">
        <f>+IF(ISERROR(VLOOKUP($B2327,Insumos!$C:$G,4,FALSE)),"",VLOOKUP($B2327,Insumos!$C:$G,4,FALSE))</f>
        <v>ROLLS</v>
      </c>
      <c r="G2327" s="141">
        <v>1.0</v>
      </c>
      <c r="H2327" s="56">
        <f t="shared" ref="H2327:H2341" si="101">IF(ISERROR(ROUND(+D2327/E2327*G2327,2)),0,ROUND(+D2327/E2327*G2327,2))</f>
        <v>1350.95</v>
      </c>
    </row>
    <row r="2328" ht="15.75" customHeight="1">
      <c r="A2328" s="172">
        <v>2.0</v>
      </c>
      <c r="B2328" s="55" t="s">
        <v>470</v>
      </c>
      <c r="C2328" s="173" t="str">
        <f>+IF(ISERROR(VLOOKUP($B2328,Insumos!$C:$G,3,FALSE)),"",VLOOKUP($B2328,Insumos!$C:$G,3,FALSE))</f>
        <v>ROLL</v>
      </c>
      <c r="D2328" s="56">
        <f>+IF(ISERROR(VLOOKUP($B2328,Insumos!$C:$G,2,FALSE)),"",VLOOKUP($B2328,Insumos!$C:$G,2,FALSE))</f>
        <v>647.05</v>
      </c>
      <c r="E2328" s="57">
        <f>+IF(ISERROR(VLOOKUP($B2328,Insumos!$C:$G,5,FALSE)),"",VLOOKUP($B2328,Insumos!$C:$G,5,FALSE))</f>
        <v>1</v>
      </c>
      <c r="F2328" s="55" t="str">
        <f>+IF(ISERROR(VLOOKUP($B2328,Insumos!$C:$G,4,FALSE)),"",VLOOKUP($B2328,Insumos!$C:$G,4,FALSE))</f>
        <v>ROLL</v>
      </c>
      <c r="G2328" s="141">
        <v>1.0</v>
      </c>
      <c r="H2328" s="56">
        <f t="shared" si="101"/>
        <v>647.05</v>
      </c>
    </row>
    <row r="2329" ht="15.75" customHeight="1">
      <c r="A2329" s="172">
        <v>3.0</v>
      </c>
      <c r="B2329" s="55" t="s">
        <v>297</v>
      </c>
      <c r="C2329" s="173" t="str">
        <f>+IF(ISERROR(VLOOKUP($B2329,Insumos!$C:$G,3,FALSE)),"",VLOOKUP($B2329,Insumos!$C:$G,3,FALSE))</f>
        <v>CAJA</v>
      </c>
      <c r="D2329" s="56">
        <f>+IF(ISERROR(VLOOKUP($B2329,Insumos!$C:$G,2,FALSE)),"",VLOOKUP($B2329,Insumos!$C:$G,2,FALSE))</f>
        <v>110</v>
      </c>
      <c r="E2329" s="57">
        <f>+IF(ISERROR(VLOOKUP($B2329,Insumos!$C:$G,5,FALSE)),"",VLOOKUP($B2329,Insumos!$C:$G,5,FALSE))</f>
        <v>1</v>
      </c>
      <c r="F2329" s="55" t="str">
        <f>+IF(ISERROR(VLOOKUP($B2329,Insumos!$C:$G,4,FALSE)),"",VLOOKUP($B2329,Insumos!$C:$G,4,FALSE))</f>
        <v>CAJA</v>
      </c>
      <c r="G2329" s="141">
        <v>1.0</v>
      </c>
      <c r="H2329" s="56">
        <f t="shared" si="101"/>
        <v>110</v>
      </c>
    </row>
    <row r="2330" ht="15.75" customHeight="1">
      <c r="A2330" s="172">
        <v>4.0</v>
      </c>
      <c r="B2330" s="55" t="s">
        <v>294</v>
      </c>
      <c r="C2330" s="173" t="str">
        <f>+IF(ISERROR(VLOOKUP($B2330,Insumos!$C:$G,3,FALSE)),"",VLOOKUP($B2330,Insumos!$C:$G,3,FALSE))</f>
        <v>CAJA</v>
      </c>
      <c r="D2330" s="56">
        <f>+IF(ISERROR(VLOOKUP($B2330,Insumos!$C:$G,2,FALSE)),"",VLOOKUP($B2330,Insumos!$C:$G,2,FALSE))</f>
        <v>180</v>
      </c>
      <c r="E2330" s="57">
        <f>+IF(ISERROR(VLOOKUP($B2330,Insumos!$C:$G,5,FALSE)),"",VLOOKUP($B2330,Insumos!$C:$G,5,FALSE))</f>
        <v>1</v>
      </c>
      <c r="F2330" s="55" t="str">
        <f>+IF(ISERROR(VLOOKUP($B2330,Insumos!$C:$G,4,FALSE)),"",VLOOKUP($B2330,Insumos!$C:$G,4,FALSE))</f>
        <v>CAJA</v>
      </c>
      <c r="G2330" s="141">
        <v>1.0</v>
      </c>
      <c r="H2330" s="56">
        <f t="shared" si="101"/>
        <v>180</v>
      </c>
    </row>
    <row r="2331" ht="15.75" customHeight="1">
      <c r="A2331" s="172">
        <v>5.0</v>
      </c>
      <c r="B2331" s="55" t="s">
        <v>314</v>
      </c>
      <c r="C2331" s="173" t="str">
        <f>+IF(ISERROR(VLOOKUP($B2331,Insumos!$C:$G,3,FALSE)),"",VLOOKUP($B2331,Insumos!$C:$G,3,FALSE))</f>
        <v>UNIDAD</v>
      </c>
      <c r="D2331" s="56">
        <f>+IF(ISERROR(VLOOKUP($B2331,Insumos!$C:$G,2,FALSE)),"",VLOOKUP($B2331,Insumos!$C:$G,2,FALSE))</f>
        <v>10.5</v>
      </c>
      <c r="E2331" s="57">
        <f>+IF(ISERROR(VLOOKUP($B2331,Insumos!$C:$G,5,FALSE)),"",VLOOKUP($B2331,Insumos!$C:$G,5,FALSE))</f>
        <v>1</v>
      </c>
      <c r="F2331" s="55" t="str">
        <f>+IF(ISERROR(VLOOKUP($B2331,Insumos!$C:$G,4,FALSE)),"",VLOOKUP($B2331,Insumos!$C:$G,4,FALSE))</f>
        <v>UNIDAD</v>
      </c>
      <c r="G2331" s="141">
        <v>2.0</v>
      </c>
      <c r="H2331" s="56">
        <f t="shared" si="101"/>
        <v>21</v>
      </c>
    </row>
    <row r="2332" ht="15.75" customHeight="1">
      <c r="A2332" s="172">
        <v>6.0</v>
      </c>
      <c r="B2332" s="55" t="s">
        <v>156</v>
      </c>
      <c r="C2332" s="173" t="str">
        <f>+IF(ISERROR(VLOOKUP($B2332,Insumos!$C:$G,3,FALSE)),"",VLOOKUP($B2332,Insumos!$C:$G,3,FALSE))</f>
        <v>GRAMOS</v>
      </c>
      <c r="D2332" s="56">
        <f>+IF(ISERROR(VLOOKUP($B2332,Insumos!$C:$G,2,FALSE)),"",VLOOKUP($B2332,Insumos!$C:$G,2,FALSE))</f>
        <v>909</v>
      </c>
      <c r="E2332" s="57">
        <f>+IF(ISERROR(VLOOKUP($B2332,Insumos!$C:$G,5,FALSE)),"",VLOOKUP($B2332,Insumos!$C:$G,5,FALSE))</f>
        <v>1000</v>
      </c>
      <c r="F2332" s="55" t="str">
        <f>+IF(ISERROR(VLOOKUP($B2332,Insumos!$C:$G,4,FALSE)),"",VLOOKUP($B2332,Insumos!$C:$G,4,FALSE))</f>
        <v>GRAMOS</v>
      </c>
      <c r="G2332" s="141">
        <v>8.0</v>
      </c>
      <c r="H2332" s="56">
        <f t="shared" si="101"/>
        <v>7.27</v>
      </c>
    </row>
    <row r="2333" ht="15.75" customHeight="1">
      <c r="A2333" s="172">
        <v>7.0</v>
      </c>
      <c r="B2333" s="55" t="s">
        <v>313</v>
      </c>
      <c r="C2333" s="173" t="str">
        <f>+IF(ISERROR(VLOOKUP($B2333,Insumos!$C:$G,3,FALSE)),"",VLOOKUP($B2333,Insumos!$C:$G,3,FALSE))</f>
        <v>GRAMOS</v>
      </c>
      <c r="D2333" s="56">
        <f>+IF(ISERROR(VLOOKUP($B2333,Insumos!$C:$G,2,FALSE)),"",VLOOKUP($B2333,Insumos!$C:$G,2,FALSE))</f>
        <v>6750</v>
      </c>
      <c r="E2333" s="57">
        <f>+IF(ISERROR(VLOOKUP($B2333,Insumos!$C:$G,5,FALSE)),"",VLOOKUP($B2333,Insumos!$C:$G,5,FALSE))</f>
        <v>1000</v>
      </c>
      <c r="F2333" s="55" t="str">
        <f>+IF(ISERROR(VLOOKUP($B2333,Insumos!$C:$G,4,FALSE)),"",VLOOKUP($B2333,Insumos!$C:$G,4,FALSE))</f>
        <v>GRAMOS</v>
      </c>
      <c r="G2333" s="141">
        <v>8.0</v>
      </c>
      <c r="H2333" s="56">
        <f t="shared" si="101"/>
        <v>54</v>
      </c>
    </row>
    <row r="2334" ht="15.75" customHeight="1">
      <c r="A2334" s="172">
        <v>8.0</v>
      </c>
      <c r="B2334" s="55" t="s">
        <v>311</v>
      </c>
      <c r="C2334" s="173" t="str">
        <f>+IF(ISERROR(VLOOKUP($B2334,Insumos!$C:$G,3,FALSE)),"",VLOOKUP($B2334,Insumos!$C:$G,3,FALSE))</f>
        <v>UNIDAD</v>
      </c>
      <c r="D2334" s="56">
        <f>+IF(ISERROR(VLOOKUP($B2334,Insumos!$C:$G,2,FALSE)),"",VLOOKUP($B2334,Insumos!$C:$G,2,FALSE))</f>
        <v>75.25</v>
      </c>
      <c r="E2334" s="57">
        <f>+IF(ISERROR(VLOOKUP($B2334,Insumos!$C:$G,5,FALSE)),"",VLOOKUP($B2334,Insumos!$C:$G,5,FALSE))</f>
        <v>1</v>
      </c>
      <c r="F2334" s="55" t="str">
        <f>+IF(ISERROR(VLOOKUP($B2334,Insumos!$C:$G,4,FALSE)),"",VLOOKUP($B2334,Insumos!$C:$G,4,FALSE))</f>
        <v>UNIDAD</v>
      </c>
      <c r="G2334" s="141">
        <v>2.0</v>
      </c>
      <c r="H2334" s="56">
        <f t="shared" si="101"/>
        <v>150.5</v>
      </c>
    </row>
    <row r="2335" ht="15.75" customHeight="1">
      <c r="A2335" s="172">
        <v>9.0</v>
      </c>
      <c r="B2335" s="55" t="s">
        <v>312</v>
      </c>
      <c r="C2335" s="173" t="str">
        <f>+IF(ISERROR(VLOOKUP($B2335,Insumos!$C:$G,3,FALSE)),"",VLOOKUP($B2335,Insumos!$C:$G,3,FALSE))</f>
        <v>UNIDAD</v>
      </c>
      <c r="D2335" s="56">
        <f>+IF(ISERROR(VLOOKUP($B2335,Insumos!$C:$G,2,FALSE)),"",VLOOKUP($B2335,Insumos!$C:$G,2,FALSE))</f>
        <v>90.25</v>
      </c>
      <c r="E2335" s="57">
        <f>+IF(ISERROR(VLOOKUP($B2335,Insumos!$C:$G,5,FALSE)),"",VLOOKUP($B2335,Insumos!$C:$G,5,FALSE))</f>
        <v>1</v>
      </c>
      <c r="F2335" s="55" t="str">
        <f>+IF(ISERROR(VLOOKUP($B2335,Insumos!$C:$G,4,FALSE)),"",VLOOKUP($B2335,Insumos!$C:$G,4,FALSE))</f>
        <v>UNIDAD</v>
      </c>
      <c r="G2335" s="141">
        <v>2.0</v>
      </c>
      <c r="H2335" s="56">
        <f t="shared" si="101"/>
        <v>180.5</v>
      </c>
    </row>
    <row r="2336" ht="15.75" customHeight="1">
      <c r="A2336" s="172">
        <v>10.0</v>
      </c>
      <c r="B2336" s="55" t="s">
        <v>303</v>
      </c>
      <c r="C2336" s="173" t="str">
        <f>+IF(ISERROR(VLOOKUP($B2336,Insumos!$C:$G,3,FALSE)),"",VLOOKUP($B2336,Insumos!$C:$G,3,FALSE))</f>
        <v>UNIDAD</v>
      </c>
      <c r="D2336" s="56">
        <f>+IF(ISERROR(VLOOKUP($B2336,Insumos!$C:$G,2,FALSE)),"",VLOOKUP($B2336,Insumos!$C:$G,2,FALSE))</f>
        <v>10</v>
      </c>
      <c r="E2336" s="57">
        <f>+IF(ISERROR(VLOOKUP($B2336,Insumos!$C:$G,5,FALSE)),"",VLOOKUP($B2336,Insumos!$C:$G,5,FALSE))</f>
        <v>1</v>
      </c>
      <c r="F2336" s="55" t="str">
        <f>+IF(ISERROR(VLOOKUP($B2336,Insumos!$C:$G,4,FALSE)),"",VLOOKUP($B2336,Insumos!$C:$G,4,FALSE))</f>
        <v>UNIDAD</v>
      </c>
      <c r="G2336" s="141">
        <v>2.0</v>
      </c>
      <c r="H2336" s="56">
        <f t="shared" si="101"/>
        <v>20</v>
      </c>
    </row>
    <row r="2337" ht="15.75" customHeight="1">
      <c r="A2337" s="172">
        <v>11.0</v>
      </c>
      <c r="B2337" s="55" t="s">
        <v>304</v>
      </c>
      <c r="C2337" s="173" t="str">
        <f>+IF(ISERROR(VLOOKUP($B2337,Insumos!$C:$G,3,FALSE)),"",VLOOKUP($B2337,Insumos!$C:$G,3,FALSE))</f>
        <v>UNIDAD</v>
      </c>
      <c r="D2337" s="56">
        <f>+IF(ISERROR(VLOOKUP($B2337,Insumos!$C:$G,2,FALSE)),"",VLOOKUP($B2337,Insumos!$C:$G,2,FALSE))</f>
        <v>9</v>
      </c>
      <c r="E2337" s="57">
        <f>+IF(ISERROR(VLOOKUP($B2337,Insumos!$C:$G,5,FALSE)),"",VLOOKUP($B2337,Insumos!$C:$G,5,FALSE))</f>
        <v>1</v>
      </c>
      <c r="F2337" s="55" t="str">
        <f>+IF(ISERROR(VLOOKUP($B2337,Insumos!$C:$G,4,FALSE)),"",VLOOKUP($B2337,Insumos!$C:$G,4,FALSE))</f>
        <v>UNIDAD</v>
      </c>
      <c r="G2337" s="141">
        <v>2.0</v>
      </c>
      <c r="H2337" s="56">
        <f t="shared" si="101"/>
        <v>18</v>
      </c>
    </row>
    <row r="2338" ht="15.75" customHeight="1">
      <c r="A2338" s="172">
        <v>12.0</v>
      </c>
      <c r="B2338" s="55" t="s">
        <v>315</v>
      </c>
      <c r="C2338" s="173" t="str">
        <f>+IF(ISERROR(VLOOKUP($B2338,Insumos!$C:$G,3,FALSE)),"",VLOOKUP($B2338,Insumos!$C:$G,3,FALSE))</f>
        <v>UNIDAD</v>
      </c>
      <c r="D2338" s="56">
        <f>+IF(ISERROR(VLOOKUP($B2338,Insumos!$C:$G,2,FALSE)),"",VLOOKUP($B2338,Insumos!$C:$G,2,FALSE))</f>
        <v>170</v>
      </c>
      <c r="E2338" s="57">
        <f>+IF(ISERROR(VLOOKUP($B2338,Insumos!$C:$G,5,FALSE)),"",VLOOKUP($B2338,Insumos!$C:$G,5,FALSE))</f>
        <v>1</v>
      </c>
      <c r="F2338" s="55" t="str">
        <f>+IF(ISERROR(VLOOKUP($B2338,Insumos!$C:$G,4,FALSE)),"",VLOOKUP($B2338,Insumos!$C:$G,4,FALSE))</f>
        <v>UNIDAD</v>
      </c>
      <c r="G2338" s="141">
        <v>1.0</v>
      </c>
      <c r="H2338" s="56">
        <f t="shared" si="101"/>
        <v>170</v>
      </c>
    </row>
    <row r="2339" ht="15.75" customHeight="1">
      <c r="A2339" s="172">
        <v>14.0</v>
      </c>
      <c r="B2339" s="55" t="s">
        <v>305</v>
      </c>
      <c r="C2339" s="173" t="str">
        <f>+IF(ISERROR(VLOOKUP($B2339,Insumos!$C:$G,3,FALSE)),"",VLOOKUP($B2339,Insumos!$C:$G,3,FALSE))</f>
        <v>UNIDAD</v>
      </c>
      <c r="D2339" s="56">
        <f>+IF(ISERROR(VLOOKUP($B2339,Insumos!$C:$G,2,FALSE)),"",VLOOKUP($B2339,Insumos!$C:$G,2,FALSE))</f>
        <v>52</v>
      </c>
      <c r="E2339" s="57">
        <f>+IF(ISERROR(VLOOKUP($B2339,Insumos!$C:$G,5,FALSE)),"",VLOOKUP($B2339,Insumos!$C:$G,5,FALSE))</f>
        <v>1</v>
      </c>
      <c r="F2339" s="55" t="str">
        <f>+IF(ISERROR(VLOOKUP($B2339,Insumos!$C:$G,4,FALSE)),"",VLOOKUP($B2339,Insumos!$C:$G,4,FALSE))</f>
        <v>UNIDAD</v>
      </c>
      <c r="G2339" s="141">
        <v>1.0</v>
      </c>
      <c r="H2339" s="56">
        <f t="shared" si="101"/>
        <v>52</v>
      </c>
    </row>
    <row r="2340" ht="15.75" customHeight="1">
      <c r="A2340" s="172">
        <v>15.0</v>
      </c>
      <c r="B2340" s="55" t="s">
        <v>309</v>
      </c>
      <c r="C2340" s="173" t="str">
        <f>+IF(ISERROR(VLOOKUP($B2340,Insumos!$C:$G,3,FALSE)),"",VLOOKUP($B2340,Insumos!$C:$G,3,FALSE))</f>
        <v>UNIDAD</v>
      </c>
      <c r="D2340" s="56">
        <f>+IF(ISERROR(VLOOKUP($B2340,Insumos!$C:$G,2,FALSE)),"",VLOOKUP($B2340,Insumos!$C:$G,2,FALSE))</f>
        <v>23.53</v>
      </c>
      <c r="E2340" s="57">
        <f>+IF(ISERROR(VLOOKUP($B2340,Insumos!$C:$G,5,FALSE)),"",VLOOKUP($B2340,Insumos!$C:$G,5,FALSE))</f>
        <v>1</v>
      </c>
      <c r="F2340" s="55" t="str">
        <f>+IF(ISERROR(VLOOKUP($B2340,Insumos!$C:$G,4,FALSE)),"",VLOOKUP($B2340,Insumos!$C:$G,4,FALSE))</f>
        <v>UNIDAD</v>
      </c>
      <c r="G2340" s="141">
        <v>1.0</v>
      </c>
      <c r="H2340" s="56">
        <f t="shared" si="101"/>
        <v>23.53</v>
      </c>
    </row>
    <row r="2341" ht="15.75" customHeight="1">
      <c r="A2341" s="172">
        <v>16.0</v>
      </c>
      <c r="B2341" s="55" t="s">
        <v>310</v>
      </c>
      <c r="C2341" s="173" t="str">
        <f>+IF(ISERROR(VLOOKUP($B2341,Insumos!$C:$G,3,FALSE)),"",VLOOKUP($B2341,Insumos!$C:$G,3,FALSE))</f>
        <v>UNIDAD</v>
      </c>
      <c r="D2341" s="56">
        <f>+IF(ISERROR(VLOOKUP($B2341,Insumos!$C:$G,2,FALSE)),"",VLOOKUP($B2341,Insumos!$C:$G,2,FALSE))</f>
        <v>15.13</v>
      </c>
      <c r="E2341" s="57">
        <f>+IF(ISERROR(VLOOKUP($B2341,Insumos!$C:$G,5,FALSE)),"",VLOOKUP($B2341,Insumos!$C:$G,5,FALSE))</f>
        <v>1</v>
      </c>
      <c r="F2341" s="55" t="str">
        <f>+IF(ISERROR(VLOOKUP($B2341,Insumos!$C:$G,4,FALSE)),"",VLOOKUP($B2341,Insumos!$C:$G,4,FALSE))</f>
        <v>UNIDAD</v>
      </c>
      <c r="G2341" s="141">
        <v>1.0</v>
      </c>
      <c r="H2341" s="56">
        <f t="shared" si="101"/>
        <v>15.13</v>
      </c>
    </row>
    <row r="2342" ht="15.75" customHeight="1">
      <c r="A2342" s="42"/>
      <c r="B2342" s="140"/>
      <c r="C2342" s="41"/>
      <c r="D2342" s="44"/>
      <c r="E2342" s="45"/>
      <c r="F2342" s="41"/>
      <c r="G2342" s="67" t="s">
        <v>566</v>
      </c>
      <c r="H2342" s="68">
        <f>+SUM(H2327:H2341)</f>
        <v>2999.93</v>
      </c>
    </row>
    <row r="2343" ht="15.75" customHeight="1">
      <c r="A2343" s="42"/>
      <c r="B2343" s="140"/>
      <c r="C2343" s="41"/>
      <c r="D2343" s="44"/>
      <c r="E2343" s="45"/>
      <c r="F2343" s="41"/>
      <c r="G2343" s="67" t="s">
        <v>569</v>
      </c>
      <c r="H2343" s="142">
        <f>+H2342/10</f>
        <v>299.993</v>
      </c>
    </row>
    <row r="2344" ht="15.75" customHeight="1">
      <c r="A2344" s="42"/>
      <c r="B2344" s="140"/>
      <c r="C2344" s="41"/>
      <c r="D2344" s="44"/>
      <c r="E2344" s="45"/>
      <c r="F2344" s="41"/>
      <c r="G2344" s="67" t="s">
        <v>570</v>
      </c>
      <c r="H2344" s="143">
        <f>(H2342+H2343)*1.19</f>
        <v>3926.90837</v>
      </c>
    </row>
    <row r="2345" ht="15.75" customHeight="1">
      <c r="A2345" s="42"/>
      <c r="B2345" s="140"/>
      <c r="C2345" s="41"/>
      <c r="D2345" s="44"/>
      <c r="E2345" s="45"/>
      <c r="F2345" s="41"/>
      <c r="G2345" s="67" t="s">
        <v>571</v>
      </c>
      <c r="H2345" s="144">
        <f>+H2344/H2346</f>
        <v>0.3506168188</v>
      </c>
    </row>
    <row r="2346" ht="15.75" customHeight="1">
      <c r="A2346" s="42"/>
      <c r="B2346" s="140"/>
      <c r="C2346" s="41"/>
      <c r="D2346" s="44"/>
      <c r="E2346" s="45"/>
      <c r="F2346" s="41"/>
      <c r="G2346" s="67" t="s">
        <v>572</v>
      </c>
      <c r="H2346" s="145">
        <v>11200.0</v>
      </c>
    </row>
    <row r="2347" ht="15.75" customHeight="1"/>
    <row r="2348" ht="15.75" customHeight="1"/>
    <row r="2349" ht="15.75" customHeight="1">
      <c r="A2349" s="138" t="s">
        <v>562</v>
      </c>
      <c r="B2349" s="139" t="s">
        <v>1301</v>
      </c>
      <c r="C2349" s="34"/>
      <c r="D2349" s="35"/>
      <c r="E2349" s="36"/>
      <c r="F2349" s="37"/>
      <c r="G2349" s="38"/>
      <c r="H2349" s="35"/>
    </row>
    <row r="2350" ht="15.75" customHeight="1">
      <c r="A2350" s="48" t="s">
        <v>476</v>
      </c>
      <c r="B2350" s="231" t="s">
        <v>477</v>
      </c>
      <c r="C2350" s="48" t="s">
        <v>478</v>
      </c>
      <c r="D2350" s="49" t="s">
        <v>564</v>
      </c>
      <c r="E2350" s="50" t="s">
        <v>10</v>
      </c>
      <c r="F2350" s="48" t="s">
        <v>480</v>
      </c>
      <c r="G2350" s="51" t="s">
        <v>481</v>
      </c>
      <c r="H2350" s="49" t="s">
        <v>565</v>
      </c>
    </row>
    <row r="2351" ht="15.75" customHeight="1">
      <c r="A2351" s="172">
        <v>1.0</v>
      </c>
      <c r="B2351" s="55" t="s">
        <v>471</v>
      </c>
      <c r="C2351" s="173" t="str">
        <f>+IF(ISERROR(VLOOKUP($B2351,Insumos!$C:$G,3,FALSE)),"",VLOOKUP($B2351,Insumos!$C:$G,3,FALSE))</f>
        <v>ROLL</v>
      </c>
      <c r="D2351" s="56">
        <f>+IF(ISERROR(VLOOKUP($B2351,Insumos!$C:$G,2,FALSE)),"",VLOOKUP($B2351,Insumos!$C:$G,2,FALSE))</f>
        <v>1495.86</v>
      </c>
      <c r="E2351" s="57">
        <f>+IF(ISERROR(VLOOKUP($B2351,Insumos!$C:$G,5,FALSE)),"",VLOOKUP($B2351,Insumos!$C:$G,5,FALSE))</f>
        <v>1</v>
      </c>
      <c r="F2351" s="55" t="str">
        <f>+IF(ISERROR(VLOOKUP($B2351,Insumos!$C:$G,4,FALSE)),"",VLOOKUP($B2351,Insumos!$C:$G,4,FALSE))</f>
        <v>ROLL</v>
      </c>
      <c r="G2351" s="141">
        <v>1.0</v>
      </c>
      <c r="H2351" s="56">
        <f t="shared" ref="H2351:H2365" si="102">IF(ISERROR(ROUND(+D2351/E2351*G2351,2)),0,ROUND(+D2351/E2351*G2351,2))</f>
        <v>1495.86</v>
      </c>
    </row>
    <row r="2352" ht="15.75" customHeight="1">
      <c r="A2352" s="172">
        <v>2.0</v>
      </c>
      <c r="B2352" s="55" t="s">
        <v>216</v>
      </c>
      <c r="C2352" s="173" t="str">
        <f>+IF(ISERROR(VLOOKUP($B2352,Insumos!$C:$G,3,FALSE)),"",VLOOKUP($B2352,Insumos!$C:$G,3,FALSE))</f>
        <v>ROLLS</v>
      </c>
      <c r="D2352" s="56">
        <f>+IF(ISERROR(VLOOKUP($B2352,Insumos!$C:$G,2,FALSE)),"",VLOOKUP($B2352,Insumos!$C:$G,2,FALSE))</f>
        <v>1292.66</v>
      </c>
      <c r="E2352" s="57">
        <f>+IF(ISERROR(VLOOKUP($B2352,Insumos!$C:$G,5,FALSE)),"",VLOOKUP($B2352,Insumos!$C:$G,5,FALSE))</f>
        <v>1</v>
      </c>
      <c r="F2352" s="55" t="str">
        <f>+IF(ISERROR(VLOOKUP($B2352,Insumos!$C:$G,4,FALSE)),"",VLOOKUP($B2352,Insumos!$C:$G,4,FALSE))</f>
        <v>ROLLS</v>
      </c>
      <c r="G2352" s="141">
        <v>1.0</v>
      </c>
      <c r="H2352" s="56">
        <f t="shared" si="102"/>
        <v>1292.66</v>
      </c>
    </row>
    <row r="2353" ht="15.75" customHeight="1">
      <c r="A2353" s="172">
        <v>3.0</v>
      </c>
      <c r="B2353" s="55" t="s">
        <v>297</v>
      </c>
      <c r="C2353" s="173" t="str">
        <f>+IF(ISERROR(VLOOKUP($B2353,Insumos!$C:$G,3,FALSE)),"",VLOOKUP($B2353,Insumos!$C:$G,3,FALSE))</f>
        <v>CAJA</v>
      </c>
      <c r="D2353" s="56">
        <f>+IF(ISERROR(VLOOKUP($B2353,Insumos!$C:$G,2,FALSE)),"",VLOOKUP($B2353,Insumos!$C:$G,2,FALSE))</f>
        <v>110</v>
      </c>
      <c r="E2353" s="57">
        <f>+IF(ISERROR(VLOOKUP($B2353,Insumos!$C:$G,5,FALSE)),"",VLOOKUP($B2353,Insumos!$C:$G,5,FALSE))</f>
        <v>1</v>
      </c>
      <c r="F2353" s="55" t="str">
        <f>+IF(ISERROR(VLOOKUP($B2353,Insumos!$C:$G,4,FALSE)),"",VLOOKUP($B2353,Insumos!$C:$G,4,FALSE))</f>
        <v>CAJA</v>
      </c>
      <c r="G2353" s="141">
        <v>1.0</v>
      </c>
      <c r="H2353" s="56">
        <f t="shared" si="102"/>
        <v>110</v>
      </c>
    </row>
    <row r="2354" ht="15.75" customHeight="1">
      <c r="A2354" s="172">
        <v>4.0</v>
      </c>
      <c r="B2354" s="55" t="s">
        <v>294</v>
      </c>
      <c r="C2354" s="173" t="str">
        <f>+IF(ISERROR(VLOOKUP($B2354,Insumos!$C:$G,3,FALSE)),"",VLOOKUP($B2354,Insumos!$C:$G,3,FALSE))</f>
        <v>CAJA</v>
      </c>
      <c r="D2354" s="56">
        <f>+IF(ISERROR(VLOOKUP($B2354,Insumos!$C:$G,2,FALSE)),"",VLOOKUP($B2354,Insumos!$C:$G,2,FALSE))</f>
        <v>180</v>
      </c>
      <c r="E2354" s="57">
        <f>+IF(ISERROR(VLOOKUP($B2354,Insumos!$C:$G,5,FALSE)),"",VLOOKUP($B2354,Insumos!$C:$G,5,FALSE))</f>
        <v>1</v>
      </c>
      <c r="F2354" s="55" t="str">
        <f>+IF(ISERROR(VLOOKUP($B2354,Insumos!$C:$G,4,FALSE)),"",VLOOKUP($B2354,Insumos!$C:$G,4,FALSE))</f>
        <v>CAJA</v>
      </c>
      <c r="G2354" s="141">
        <v>1.0</v>
      </c>
      <c r="H2354" s="56">
        <f t="shared" si="102"/>
        <v>180</v>
      </c>
    </row>
    <row r="2355" ht="15.75" customHeight="1">
      <c r="A2355" s="172">
        <v>5.0</v>
      </c>
      <c r="B2355" s="55" t="s">
        <v>314</v>
      </c>
      <c r="C2355" s="173" t="str">
        <f>+IF(ISERROR(VLOOKUP($B2355,Insumos!$C:$G,3,FALSE)),"",VLOOKUP($B2355,Insumos!$C:$G,3,FALSE))</f>
        <v>UNIDAD</v>
      </c>
      <c r="D2355" s="56">
        <f>+IF(ISERROR(VLOOKUP($B2355,Insumos!$C:$G,2,FALSE)),"",VLOOKUP($B2355,Insumos!$C:$G,2,FALSE))</f>
        <v>10.5</v>
      </c>
      <c r="E2355" s="57">
        <f>+IF(ISERROR(VLOOKUP($B2355,Insumos!$C:$G,5,FALSE)),"",VLOOKUP($B2355,Insumos!$C:$G,5,FALSE))</f>
        <v>1</v>
      </c>
      <c r="F2355" s="55" t="str">
        <f>+IF(ISERROR(VLOOKUP($B2355,Insumos!$C:$G,4,FALSE)),"",VLOOKUP($B2355,Insumos!$C:$G,4,FALSE))</f>
        <v>UNIDAD</v>
      </c>
      <c r="G2355" s="141">
        <v>2.0</v>
      </c>
      <c r="H2355" s="56">
        <f t="shared" si="102"/>
        <v>21</v>
      </c>
    </row>
    <row r="2356" ht="15.75" customHeight="1">
      <c r="A2356" s="172">
        <v>6.0</v>
      </c>
      <c r="B2356" s="55" t="s">
        <v>156</v>
      </c>
      <c r="C2356" s="173" t="str">
        <f>+IF(ISERROR(VLOOKUP($B2356,Insumos!$C:$G,3,FALSE)),"",VLOOKUP($B2356,Insumos!$C:$G,3,FALSE))</f>
        <v>GRAMOS</v>
      </c>
      <c r="D2356" s="56">
        <f>+IF(ISERROR(VLOOKUP($B2356,Insumos!$C:$G,2,FALSE)),"",VLOOKUP($B2356,Insumos!$C:$G,2,FALSE))</f>
        <v>909</v>
      </c>
      <c r="E2356" s="57">
        <f>+IF(ISERROR(VLOOKUP($B2356,Insumos!$C:$G,5,FALSE)),"",VLOOKUP($B2356,Insumos!$C:$G,5,FALSE))</f>
        <v>1000</v>
      </c>
      <c r="F2356" s="55" t="str">
        <f>+IF(ISERROR(VLOOKUP($B2356,Insumos!$C:$G,4,FALSE)),"",VLOOKUP($B2356,Insumos!$C:$G,4,FALSE))</f>
        <v>GRAMOS</v>
      </c>
      <c r="G2356" s="141">
        <v>8.0</v>
      </c>
      <c r="H2356" s="56">
        <f t="shared" si="102"/>
        <v>7.27</v>
      </c>
    </row>
    <row r="2357" ht="15.75" customHeight="1">
      <c r="A2357" s="172">
        <v>7.0</v>
      </c>
      <c r="B2357" s="55" t="s">
        <v>313</v>
      </c>
      <c r="C2357" s="173" t="str">
        <f>+IF(ISERROR(VLOOKUP($B2357,Insumos!$C:$G,3,FALSE)),"",VLOOKUP($B2357,Insumos!$C:$G,3,FALSE))</f>
        <v>GRAMOS</v>
      </c>
      <c r="D2357" s="56">
        <f>+IF(ISERROR(VLOOKUP($B2357,Insumos!$C:$G,2,FALSE)),"",VLOOKUP($B2357,Insumos!$C:$G,2,FALSE))</f>
        <v>6750</v>
      </c>
      <c r="E2357" s="57">
        <f>+IF(ISERROR(VLOOKUP($B2357,Insumos!$C:$G,5,FALSE)),"",VLOOKUP($B2357,Insumos!$C:$G,5,FALSE))</f>
        <v>1000</v>
      </c>
      <c r="F2357" s="55" t="str">
        <f>+IF(ISERROR(VLOOKUP($B2357,Insumos!$C:$G,4,FALSE)),"",VLOOKUP($B2357,Insumos!$C:$G,4,FALSE))</f>
        <v>GRAMOS</v>
      </c>
      <c r="G2357" s="141">
        <v>8.0</v>
      </c>
      <c r="H2357" s="56">
        <f t="shared" si="102"/>
        <v>54</v>
      </c>
    </row>
    <row r="2358" ht="15.75" customHeight="1">
      <c r="A2358" s="172">
        <v>8.0</v>
      </c>
      <c r="B2358" s="55" t="s">
        <v>311</v>
      </c>
      <c r="C2358" s="173" t="str">
        <f>+IF(ISERROR(VLOOKUP($B2358,Insumos!$C:$G,3,FALSE)),"",VLOOKUP($B2358,Insumos!$C:$G,3,FALSE))</f>
        <v>UNIDAD</v>
      </c>
      <c r="D2358" s="56">
        <f>+IF(ISERROR(VLOOKUP($B2358,Insumos!$C:$G,2,FALSE)),"",VLOOKUP($B2358,Insumos!$C:$G,2,FALSE))</f>
        <v>75.25</v>
      </c>
      <c r="E2358" s="57">
        <f>+IF(ISERROR(VLOOKUP($B2358,Insumos!$C:$G,5,FALSE)),"",VLOOKUP($B2358,Insumos!$C:$G,5,FALSE))</f>
        <v>1</v>
      </c>
      <c r="F2358" s="55" t="str">
        <f>+IF(ISERROR(VLOOKUP($B2358,Insumos!$C:$G,4,FALSE)),"",VLOOKUP($B2358,Insumos!$C:$G,4,FALSE))</f>
        <v>UNIDAD</v>
      </c>
      <c r="G2358" s="141">
        <v>2.0</v>
      </c>
      <c r="H2358" s="56">
        <f t="shared" si="102"/>
        <v>150.5</v>
      </c>
    </row>
    <row r="2359" ht="15.75" customHeight="1">
      <c r="A2359" s="172">
        <v>9.0</v>
      </c>
      <c r="B2359" s="55" t="s">
        <v>312</v>
      </c>
      <c r="C2359" s="173" t="str">
        <f>+IF(ISERROR(VLOOKUP($B2359,Insumos!$C:$G,3,FALSE)),"",VLOOKUP($B2359,Insumos!$C:$G,3,FALSE))</f>
        <v>UNIDAD</v>
      </c>
      <c r="D2359" s="56">
        <f>+IF(ISERROR(VLOOKUP($B2359,Insumos!$C:$G,2,FALSE)),"",VLOOKUP($B2359,Insumos!$C:$G,2,FALSE))</f>
        <v>90.25</v>
      </c>
      <c r="E2359" s="57">
        <f>+IF(ISERROR(VLOOKUP($B2359,Insumos!$C:$G,5,FALSE)),"",VLOOKUP($B2359,Insumos!$C:$G,5,FALSE))</f>
        <v>1</v>
      </c>
      <c r="F2359" s="55" t="str">
        <f>+IF(ISERROR(VLOOKUP($B2359,Insumos!$C:$G,4,FALSE)),"",VLOOKUP($B2359,Insumos!$C:$G,4,FALSE))</f>
        <v>UNIDAD</v>
      </c>
      <c r="G2359" s="141">
        <v>2.0</v>
      </c>
      <c r="H2359" s="56">
        <f t="shared" si="102"/>
        <v>180.5</v>
      </c>
    </row>
    <row r="2360" ht="15.75" customHeight="1">
      <c r="A2360" s="172">
        <v>10.0</v>
      </c>
      <c r="B2360" s="55" t="s">
        <v>303</v>
      </c>
      <c r="C2360" s="173" t="str">
        <f>+IF(ISERROR(VLOOKUP($B2360,Insumos!$C:$G,3,FALSE)),"",VLOOKUP($B2360,Insumos!$C:$G,3,FALSE))</f>
        <v>UNIDAD</v>
      </c>
      <c r="D2360" s="56">
        <f>+IF(ISERROR(VLOOKUP($B2360,Insumos!$C:$G,2,FALSE)),"",VLOOKUP($B2360,Insumos!$C:$G,2,FALSE))</f>
        <v>10</v>
      </c>
      <c r="E2360" s="57">
        <f>+IF(ISERROR(VLOOKUP($B2360,Insumos!$C:$G,5,FALSE)),"",VLOOKUP($B2360,Insumos!$C:$G,5,FALSE))</f>
        <v>1</v>
      </c>
      <c r="F2360" s="55" t="str">
        <f>+IF(ISERROR(VLOOKUP($B2360,Insumos!$C:$G,4,FALSE)),"",VLOOKUP($B2360,Insumos!$C:$G,4,FALSE))</f>
        <v>UNIDAD</v>
      </c>
      <c r="G2360" s="141">
        <v>2.0</v>
      </c>
      <c r="H2360" s="56">
        <f t="shared" si="102"/>
        <v>20</v>
      </c>
    </row>
    <row r="2361" ht="15.75" customHeight="1">
      <c r="A2361" s="172">
        <v>11.0</v>
      </c>
      <c r="B2361" s="55" t="s">
        <v>304</v>
      </c>
      <c r="C2361" s="173" t="str">
        <f>+IF(ISERROR(VLOOKUP($B2361,Insumos!$C:$G,3,FALSE)),"",VLOOKUP($B2361,Insumos!$C:$G,3,FALSE))</f>
        <v>UNIDAD</v>
      </c>
      <c r="D2361" s="56">
        <f>+IF(ISERROR(VLOOKUP($B2361,Insumos!$C:$G,2,FALSE)),"",VLOOKUP($B2361,Insumos!$C:$G,2,FALSE))</f>
        <v>9</v>
      </c>
      <c r="E2361" s="57">
        <f>+IF(ISERROR(VLOOKUP($B2361,Insumos!$C:$G,5,FALSE)),"",VLOOKUP($B2361,Insumos!$C:$G,5,FALSE))</f>
        <v>1</v>
      </c>
      <c r="F2361" s="55" t="str">
        <f>+IF(ISERROR(VLOOKUP($B2361,Insumos!$C:$G,4,FALSE)),"",VLOOKUP($B2361,Insumos!$C:$G,4,FALSE))</f>
        <v>UNIDAD</v>
      </c>
      <c r="G2361" s="141">
        <v>2.0</v>
      </c>
      <c r="H2361" s="56">
        <f t="shared" si="102"/>
        <v>18</v>
      </c>
    </row>
    <row r="2362" ht="15.75" customHeight="1">
      <c r="A2362" s="172">
        <v>12.0</v>
      </c>
      <c r="B2362" s="55" t="s">
        <v>315</v>
      </c>
      <c r="C2362" s="173" t="str">
        <f>+IF(ISERROR(VLOOKUP($B2362,Insumos!$C:$G,3,FALSE)),"",VLOOKUP($B2362,Insumos!$C:$G,3,FALSE))</f>
        <v>UNIDAD</v>
      </c>
      <c r="D2362" s="56">
        <f>+IF(ISERROR(VLOOKUP($B2362,Insumos!$C:$G,2,FALSE)),"",VLOOKUP($B2362,Insumos!$C:$G,2,FALSE))</f>
        <v>170</v>
      </c>
      <c r="E2362" s="57">
        <f>+IF(ISERROR(VLOOKUP($B2362,Insumos!$C:$G,5,FALSE)),"",VLOOKUP($B2362,Insumos!$C:$G,5,FALSE))</f>
        <v>1</v>
      </c>
      <c r="F2362" s="55" t="str">
        <f>+IF(ISERROR(VLOOKUP($B2362,Insumos!$C:$G,4,FALSE)),"",VLOOKUP($B2362,Insumos!$C:$G,4,FALSE))</f>
        <v>UNIDAD</v>
      </c>
      <c r="G2362" s="141">
        <v>1.0</v>
      </c>
      <c r="H2362" s="56">
        <f t="shared" si="102"/>
        <v>170</v>
      </c>
    </row>
    <row r="2363" ht="15.75" customHeight="1">
      <c r="A2363" s="172">
        <v>14.0</v>
      </c>
      <c r="B2363" s="55" t="s">
        <v>305</v>
      </c>
      <c r="C2363" s="173" t="str">
        <f>+IF(ISERROR(VLOOKUP($B2363,Insumos!$C:$G,3,FALSE)),"",VLOOKUP($B2363,Insumos!$C:$G,3,FALSE))</f>
        <v>UNIDAD</v>
      </c>
      <c r="D2363" s="56">
        <f>+IF(ISERROR(VLOOKUP($B2363,Insumos!$C:$G,2,FALSE)),"",VLOOKUP($B2363,Insumos!$C:$G,2,FALSE))</f>
        <v>52</v>
      </c>
      <c r="E2363" s="57">
        <f>+IF(ISERROR(VLOOKUP($B2363,Insumos!$C:$G,5,FALSE)),"",VLOOKUP($B2363,Insumos!$C:$G,5,FALSE))</f>
        <v>1</v>
      </c>
      <c r="F2363" s="55" t="str">
        <f>+IF(ISERROR(VLOOKUP($B2363,Insumos!$C:$G,4,FALSE)),"",VLOOKUP($B2363,Insumos!$C:$G,4,FALSE))</f>
        <v>UNIDAD</v>
      </c>
      <c r="G2363" s="141">
        <v>1.0</v>
      </c>
      <c r="H2363" s="56">
        <f t="shared" si="102"/>
        <v>52</v>
      </c>
    </row>
    <row r="2364" ht="15.75" customHeight="1">
      <c r="A2364" s="172">
        <v>15.0</v>
      </c>
      <c r="B2364" s="55" t="s">
        <v>309</v>
      </c>
      <c r="C2364" s="173" t="str">
        <f>+IF(ISERROR(VLOOKUP($B2364,Insumos!$C:$G,3,FALSE)),"",VLOOKUP($B2364,Insumos!$C:$G,3,FALSE))</f>
        <v>UNIDAD</v>
      </c>
      <c r="D2364" s="56">
        <f>+IF(ISERROR(VLOOKUP($B2364,Insumos!$C:$G,2,FALSE)),"",VLOOKUP($B2364,Insumos!$C:$G,2,FALSE))</f>
        <v>23.53</v>
      </c>
      <c r="E2364" s="57">
        <f>+IF(ISERROR(VLOOKUP($B2364,Insumos!$C:$G,5,FALSE)),"",VLOOKUP($B2364,Insumos!$C:$G,5,FALSE))</f>
        <v>1</v>
      </c>
      <c r="F2364" s="55" t="str">
        <f>+IF(ISERROR(VLOOKUP($B2364,Insumos!$C:$G,4,FALSE)),"",VLOOKUP($B2364,Insumos!$C:$G,4,FALSE))</f>
        <v>UNIDAD</v>
      </c>
      <c r="G2364" s="141">
        <v>1.0</v>
      </c>
      <c r="H2364" s="56">
        <f t="shared" si="102"/>
        <v>23.53</v>
      </c>
    </row>
    <row r="2365" ht="15.75" customHeight="1">
      <c r="A2365" s="172">
        <v>16.0</v>
      </c>
      <c r="B2365" s="55" t="s">
        <v>310</v>
      </c>
      <c r="C2365" s="173" t="str">
        <f>+IF(ISERROR(VLOOKUP($B2365,Insumos!$C:$G,3,FALSE)),"",VLOOKUP($B2365,Insumos!$C:$G,3,FALSE))</f>
        <v>UNIDAD</v>
      </c>
      <c r="D2365" s="56">
        <f>+IF(ISERROR(VLOOKUP($B2365,Insumos!$C:$G,2,FALSE)),"",VLOOKUP($B2365,Insumos!$C:$G,2,FALSE))</f>
        <v>15.13</v>
      </c>
      <c r="E2365" s="57">
        <f>+IF(ISERROR(VLOOKUP($B2365,Insumos!$C:$G,5,FALSE)),"",VLOOKUP($B2365,Insumos!$C:$G,5,FALSE))</f>
        <v>1</v>
      </c>
      <c r="F2365" s="55" t="str">
        <f>+IF(ISERROR(VLOOKUP($B2365,Insumos!$C:$G,4,FALSE)),"",VLOOKUP($B2365,Insumos!$C:$G,4,FALSE))</f>
        <v>UNIDAD</v>
      </c>
      <c r="G2365" s="141">
        <v>1.0</v>
      </c>
      <c r="H2365" s="56">
        <f t="shared" si="102"/>
        <v>15.13</v>
      </c>
    </row>
    <row r="2366" ht="15.75" customHeight="1">
      <c r="A2366" s="42"/>
      <c r="B2366" s="140"/>
      <c r="C2366" s="41"/>
      <c r="D2366" s="44"/>
      <c r="E2366" s="45"/>
      <c r="F2366" s="41"/>
      <c r="G2366" s="67" t="s">
        <v>566</v>
      </c>
      <c r="H2366" s="68">
        <f>+SUM(H2351:H2365)</f>
        <v>3790.45</v>
      </c>
    </row>
    <row r="2367" ht="15.75" customHeight="1">
      <c r="A2367" s="42"/>
      <c r="B2367" s="140"/>
      <c r="C2367" s="41"/>
      <c r="D2367" s="44"/>
      <c r="E2367" s="45"/>
      <c r="F2367" s="41"/>
      <c r="G2367" s="67" t="s">
        <v>569</v>
      </c>
      <c r="H2367" s="142">
        <f>+H2366/10</f>
        <v>379.045</v>
      </c>
    </row>
    <row r="2368" ht="15.75" customHeight="1">
      <c r="A2368" s="42"/>
      <c r="B2368" s="140"/>
      <c r="C2368" s="41"/>
      <c r="D2368" s="44"/>
      <c r="E2368" s="45"/>
      <c r="F2368" s="41"/>
      <c r="G2368" s="67" t="s">
        <v>570</v>
      </c>
      <c r="H2368" s="143">
        <f>(H2366+H2367)*1.19</f>
        <v>4961.69905</v>
      </c>
    </row>
    <row r="2369" ht="15.75" customHeight="1">
      <c r="A2369" s="42"/>
      <c r="B2369" s="140"/>
      <c r="C2369" s="41"/>
      <c r="D2369" s="44"/>
      <c r="E2369" s="45"/>
      <c r="F2369" s="41"/>
      <c r="G2369" s="67" t="s">
        <v>571</v>
      </c>
      <c r="H2369" s="144">
        <f>+H2368/H2370</f>
        <v>0.4430088438</v>
      </c>
    </row>
    <row r="2370" ht="15.75" customHeight="1">
      <c r="A2370" s="42"/>
      <c r="B2370" s="140"/>
      <c r="C2370" s="41"/>
      <c r="D2370" s="44"/>
      <c r="E2370" s="45"/>
      <c r="F2370" s="41"/>
      <c r="G2370" s="67" t="s">
        <v>572</v>
      </c>
      <c r="H2370" s="145">
        <v>11200.0</v>
      </c>
    </row>
    <row r="2371" ht="15.75" customHeight="1"/>
    <row r="2372" ht="15.75" customHeight="1"/>
    <row r="2373" ht="15.75" customHeight="1">
      <c r="A2373" s="138" t="s">
        <v>562</v>
      </c>
      <c r="B2373" s="89" t="s">
        <v>821</v>
      </c>
      <c r="C2373" s="34" t="s">
        <v>484</v>
      </c>
      <c r="D2373" s="35"/>
      <c r="E2373" s="36"/>
      <c r="F2373" s="37"/>
      <c r="G2373" s="38"/>
      <c r="H2373" s="35"/>
    </row>
    <row r="2374" ht="15.75" customHeight="1">
      <c r="A2374" s="42"/>
      <c r="B2374" s="140"/>
      <c r="C2374" s="42"/>
      <c r="D2374" s="44"/>
      <c r="E2374" s="45"/>
      <c r="F2374" s="42"/>
      <c r="G2374" s="46"/>
      <c r="H2374" s="44"/>
    </row>
    <row r="2375" ht="15.75" customHeight="1">
      <c r="A2375" s="48" t="s">
        <v>476</v>
      </c>
      <c r="B2375" s="48" t="s">
        <v>477</v>
      </c>
      <c r="C2375" s="48" t="s">
        <v>478</v>
      </c>
      <c r="D2375" s="49" t="s">
        <v>564</v>
      </c>
      <c r="E2375" s="50" t="s">
        <v>10</v>
      </c>
      <c r="F2375" s="48" t="s">
        <v>480</v>
      </c>
      <c r="G2375" s="51" t="s">
        <v>481</v>
      </c>
      <c r="H2375" s="49" t="s">
        <v>565</v>
      </c>
    </row>
    <row r="2376" ht="15.75" customHeight="1">
      <c r="A2376" s="53">
        <v>1.0</v>
      </c>
      <c r="B2376" s="55" t="s">
        <v>69</v>
      </c>
      <c r="C2376" s="55" t="str">
        <f>+IF(ISERROR(VLOOKUP($B2376,Insumos!$C:$G,3,FALSE)),"",VLOOKUP($B2376,Insumos!$C:$G,3,FALSE))</f>
        <v>GRAMOS</v>
      </c>
      <c r="D2376" s="56">
        <f>+IF(ISERROR(VLOOKUP($B2376,Insumos!$C:$G,2,FALSE)),"",VLOOKUP($B2376,Insumos!$C:$G,2,FALSE))</f>
        <v>2777.79</v>
      </c>
      <c r="E2376" s="57">
        <f>+IF(ISERROR(VLOOKUP($B2376,Insumos!$C:$G,5,FALSE)),"",VLOOKUP($B2376,Insumos!$C:$G,5,FALSE))</f>
        <v>5700</v>
      </c>
      <c r="F2376" s="55" t="str">
        <f>+IF(ISERROR(VLOOKUP($B2376,Insumos!$C:$G,4,FALSE)),"",VLOOKUP($B2376,Insumos!$C:$G,4,FALSE))</f>
        <v>GRAMOS</v>
      </c>
      <c r="G2376" s="160">
        <v>48.0</v>
      </c>
      <c r="H2376" s="56">
        <f t="shared" ref="H2376:H2393" si="103">IF(ISERROR(ROUND(+D2376/E2376*G2376,2)),0,ROUND(+D2376/E2376*G2376,2))</f>
        <v>23.39</v>
      </c>
    </row>
    <row r="2377" ht="15.75" customHeight="1">
      <c r="A2377" s="53">
        <v>2.0</v>
      </c>
      <c r="B2377" s="55" t="s">
        <v>200</v>
      </c>
      <c r="C2377" s="55" t="str">
        <f>+IF(ISERROR(VLOOKUP($B2377,Insumos!$C:$G,3,FALSE)),"",VLOOKUP($B2377,Insumos!$C:$G,3,FALSE))</f>
        <v>GRAMOS</v>
      </c>
      <c r="D2377" s="56">
        <f>+IF(ISERROR(VLOOKUP($B2377,Insumos!$C:$G,2,FALSE)),"",VLOOKUP($B2377,Insumos!$C:$G,2,FALSE))</f>
        <v>9322.22</v>
      </c>
      <c r="E2377" s="57">
        <f>+IF(ISERROR(VLOOKUP($B2377,Insumos!$C:$G,5,FALSE)),"",VLOOKUP($B2377,Insumos!$C:$G,5,FALSE))</f>
        <v>1000</v>
      </c>
      <c r="F2377" s="55" t="str">
        <f>+IF(ISERROR(VLOOKUP($B2377,Insumos!$C:$G,4,FALSE)),"",VLOOKUP($B2377,Insumos!$C:$G,4,FALSE))</f>
        <v>GRAMOS</v>
      </c>
      <c r="G2377" s="160">
        <v>40.0</v>
      </c>
      <c r="H2377" s="56">
        <f t="shared" si="103"/>
        <v>372.89</v>
      </c>
    </row>
    <row r="2378" ht="15.75" customHeight="1">
      <c r="A2378" s="53">
        <v>3.0</v>
      </c>
      <c r="B2378" s="55" t="s">
        <v>160</v>
      </c>
      <c r="C2378" s="55" t="str">
        <f>+IF(ISERROR(VLOOKUP($B2378,Insumos!$C:$G,3,FALSE)),"",VLOOKUP($B2378,Insumos!$C:$G,3,FALSE))</f>
        <v>GRAMOS</v>
      </c>
      <c r="D2378" s="56">
        <f>+IF(ISERROR(VLOOKUP($B2378,Insumos!$C:$G,2,FALSE)),"",VLOOKUP($B2378,Insumos!$C:$G,2,FALSE))</f>
        <v>2549.82</v>
      </c>
      <c r="E2378" s="57">
        <f>+IF(ISERROR(VLOOKUP($B2378,Insumos!$C:$G,5,FALSE)),"",VLOOKUP($B2378,Insumos!$C:$G,5,FALSE))</f>
        <v>1272</v>
      </c>
      <c r="F2378" s="55" t="str">
        <f>+IF(ISERROR(VLOOKUP($B2378,Insumos!$C:$G,4,FALSE)),"",VLOOKUP($B2378,Insumos!$C:$G,4,FALSE))</f>
        <v>GRAMOS</v>
      </c>
      <c r="G2378" s="160">
        <v>10.0</v>
      </c>
      <c r="H2378" s="56">
        <f t="shared" si="103"/>
        <v>20.05</v>
      </c>
    </row>
    <row r="2379" ht="15.75" customHeight="1">
      <c r="A2379" s="53">
        <v>4.0</v>
      </c>
      <c r="B2379" s="55" t="s">
        <v>67</v>
      </c>
      <c r="C2379" s="55" t="str">
        <f>+IF(ISERROR(VLOOKUP($B2379,Insumos!$C:$G,3,FALSE)),"",VLOOKUP($B2379,Insumos!$C:$G,3,FALSE))</f>
        <v>GRAMOS</v>
      </c>
      <c r="D2379" s="56">
        <f>+IF(ISERROR(VLOOKUP($B2379,Insumos!$C:$G,2,FALSE)),"",VLOOKUP($B2379,Insumos!$C:$G,2,FALSE))</f>
        <v>294.1176471</v>
      </c>
      <c r="E2379" s="57">
        <f>+IF(ISERROR(VLOOKUP($B2379,Insumos!$C:$G,5,FALSE)),"",VLOOKUP($B2379,Insumos!$C:$G,5,FALSE))</f>
        <v>1000</v>
      </c>
      <c r="F2379" s="55" t="str">
        <f>+IF(ISERROR(VLOOKUP($B2379,Insumos!$C:$G,4,FALSE)),"",VLOOKUP($B2379,Insumos!$C:$G,4,FALSE))</f>
        <v>GRAMOS</v>
      </c>
      <c r="G2379" s="160">
        <v>1.0</v>
      </c>
      <c r="H2379" s="56">
        <f t="shared" si="103"/>
        <v>0.29</v>
      </c>
    </row>
    <row r="2380" ht="15.75" customHeight="1">
      <c r="A2380" s="53">
        <v>5.0</v>
      </c>
      <c r="B2380" s="55" t="s">
        <v>297</v>
      </c>
      <c r="C2380" s="55" t="str">
        <f>+IF(ISERROR(VLOOKUP($B2380,Insumos!$C:$G,3,FALSE)),"",VLOOKUP($B2380,Insumos!$C:$G,3,FALSE))</f>
        <v>CAJA</v>
      </c>
      <c r="D2380" s="56">
        <f>+IF(ISERROR(VLOOKUP($B2380,Insumos!$C:$G,2,FALSE)),"",VLOOKUP($B2380,Insumos!$C:$G,2,FALSE))</f>
        <v>110</v>
      </c>
      <c r="E2380" s="57">
        <f>+IF(ISERROR(VLOOKUP($B2380,Insumos!$C:$G,5,FALSE)),"",VLOOKUP($B2380,Insumos!$C:$G,5,FALSE))</f>
        <v>1</v>
      </c>
      <c r="F2380" s="55" t="str">
        <f>+IF(ISERROR(VLOOKUP($B2380,Insumos!$C:$G,4,FALSE)),"",VLOOKUP($B2380,Insumos!$C:$G,4,FALSE))</f>
        <v>CAJA</v>
      </c>
      <c r="G2380" s="160">
        <v>1.0</v>
      </c>
      <c r="H2380" s="56">
        <f t="shared" si="103"/>
        <v>110</v>
      </c>
    </row>
    <row r="2381" ht="15.75" customHeight="1">
      <c r="A2381" s="53">
        <v>6.0</v>
      </c>
      <c r="B2381" s="55" t="s">
        <v>314</v>
      </c>
      <c r="C2381" s="55" t="str">
        <f>+IF(ISERROR(VLOOKUP($B2381,Insumos!$C:$G,3,FALSE)),"",VLOOKUP($B2381,Insumos!$C:$G,3,FALSE))</f>
        <v>UNIDAD</v>
      </c>
      <c r="D2381" s="56">
        <f>+IF(ISERROR(VLOOKUP($B2381,Insumos!$C:$G,2,FALSE)),"",VLOOKUP($B2381,Insumos!$C:$G,2,FALSE))</f>
        <v>10.5</v>
      </c>
      <c r="E2381" s="57">
        <f>+IF(ISERROR(VLOOKUP($B2381,Insumos!$C:$G,5,FALSE)),"",VLOOKUP($B2381,Insumos!$C:$G,5,FALSE))</f>
        <v>1</v>
      </c>
      <c r="F2381" s="55" t="str">
        <f>+IF(ISERROR(VLOOKUP($B2381,Insumos!$C:$G,4,FALSE)),"",VLOOKUP($B2381,Insumos!$C:$G,4,FALSE))</f>
        <v>UNIDAD</v>
      </c>
      <c r="G2381" s="160">
        <v>1.0</v>
      </c>
      <c r="H2381" s="56">
        <f t="shared" si="103"/>
        <v>10.5</v>
      </c>
    </row>
    <row r="2382" ht="15.75" customHeight="1">
      <c r="A2382" s="53">
        <v>7.0</v>
      </c>
      <c r="B2382" s="55" t="s">
        <v>315</v>
      </c>
      <c r="C2382" s="55" t="str">
        <f>+IF(ISERROR(VLOOKUP($B2382,Insumos!$C:$G,3,FALSE)),"",VLOOKUP($B2382,Insumos!$C:$G,3,FALSE))</f>
        <v>UNIDAD</v>
      </c>
      <c r="D2382" s="56">
        <f>+IF(ISERROR(VLOOKUP($B2382,Insumos!$C:$G,2,FALSE)),"",VLOOKUP($B2382,Insumos!$C:$G,2,FALSE))</f>
        <v>170</v>
      </c>
      <c r="E2382" s="57">
        <f>+IF(ISERROR(VLOOKUP($B2382,Insumos!$C:$G,5,FALSE)),"",VLOOKUP($B2382,Insumos!$C:$G,5,FALSE))</f>
        <v>1</v>
      </c>
      <c r="F2382" s="55" t="str">
        <f>+IF(ISERROR(VLOOKUP($B2382,Insumos!$C:$G,4,FALSE)),"",VLOOKUP($B2382,Insumos!$C:$G,4,FALSE))</f>
        <v>UNIDAD</v>
      </c>
      <c r="G2382" s="160">
        <v>1.0</v>
      </c>
      <c r="H2382" s="56">
        <f t="shared" si="103"/>
        <v>170</v>
      </c>
    </row>
    <row r="2383" ht="15.75" customHeight="1">
      <c r="A2383" s="53">
        <v>8.0</v>
      </c>
      <c r="B2383" s="55" t="s">
        <v>311</v>
      </c>
      <c r="C2383" s="55" t="str">
        <f>+IF(ISERROR(VLOOKUP($B2383,Insumos!$C:$G,3,FALSE)),"",VLOOKUP($B2383,Insumos!$C:$G,3,FALSE))</f>
        <v>UNIDAD</v>
      </c>
      <c r="D2383" s="56">
        <f>+IF(ISERROR(VLOOKUP($B2383,Insumos!$C:$G,2,FALSE)),"",VLOOKUP($B2383,Insumos!$C:$G,2,FALSE))</f>
        <v>75.25</v>
      </c>
      <c r="E2383" s="57">
        <f>+IF(ISERROR(VLOOKUP($B2383,Insumos!$C:$G,5,FALSE)),"",VLOOKUP($B2383,Insumos!$C:$G,5,FALSE))</f>
        <v>1</v>
      </c>
      <c r="F2383" s="55" t="str">
        <f>+IF(ISERROR(VLOOKUP($B2383,Insumos!$C:$G,4,FALSE)),"",VLOOKUP($B2383,Insumos!$C:$G,4,FALSE))</f>
        <v>UNIDAD</v>
      </c>
      <c r="G2383" s="160">
        <v>1.0</v>
      </c>
      <c r="H2383" s="56">
        <f t="shared" si="103"/>
        <v>75.25</v>
      </c>
    </row>
    <row r="2384" ht="15.75" customHeight="1">
      <c r="A2384" s="53">
        <v>9.0</v>
      </c>
      <c r="B2384" s="55"/>
      <c r="C2384" s="55" t="str">
        <f>+IF(ISERROR(VLOOKUP($B2384,Insumos!$C:$G,3,FALSE)),"",VLOOKUP($B2384,Insumos!$C:$G,3,FALSE))</f>
        <v/>
      </c>
      <c r="D2384" s="56" t="str">
        <f>+IF(ISERROR(VLOOKUP($B2384,Insumos!$C:$G,2,FALSE)),"",VLOOKUP($B2384,Insumos!$C:$G,2,FALSE))</f>
        <v/>
      </c>
      <c r="E2384" s="57" t="str">
        <f>+IF(ISERROR(VLOOKUP($B2384,Insumos!$C:$G,5,FALSE)),"",VLOOKUP($B2384,Insumos!$C:$G,5,FALSE))</f>
        <v/>
      </c>
      <c r="F2384" s="55" t="str">
        <f>+IF(ISERROR(VLOOKUP($B2384,Insumos!$C:$G,4,FALSE)),"",VLOOKUP($B2384,Insumos!$C:$G,4,FALSE))</f>
        <v/>
      </c>
      <c r="G2384" s="160"/>
      <c r="H2384" s="56">
        <f t="shared" si="103"/>
        <v>0</v>
      </c>
    </row>
    <row r="2385" ht="15.75" customHeight="1">
      <c r="A2385" s="53">
        <v>10.0</v>
      </c>
      <c r="B2385" s="55"/>
      <c r="C2385" s="55" t="str">
        <f>+IF(ISERROR(VLOOKUP($B2385,Insumos!$C:$G,3,FALSE)),"",VLOOKUP($B2385,Insumos!$C:$G,3,FALSE))</f>
        <v/>
      </c>
      <c r="D2385" s="56" t="str">
        <f>+IF(ISERROR(VLOOKUP($B2385,Insumos!$C:$G,2,FALSE)),"",VLOOKUP($B2385,Insumos!$C:$G,2,FALSE))</f>
        <v/>
      </c>
      <c r="E2385" s="57" t="str">
        <f>+IF(ISERROR(VLOOKUP($B2385,Insumos!$C:$G,5,FALSE)),"",VLOOKUP($B2385,Insumos!$C:$G,5,FALSE))</f>
        <v/>
      </c>
      <c r="F2385" s="55" t="str">
        <f>+IF(ISERROR(VLOOKUP($B2385,Insumos!$C:$G,4,FALSE)),"",VLOOKUP($B2385,Insumos!$C:$G,4,FALSE))</f>
        <v/>
      </c>
      <c r="G2385" s="160"/>
      <c r="H2385" s="56">
        <f t="shared" si="103"/>
        <v>0</v>
      </c>
    </row>
    <row r="2386" ht="15.75" customHeight="1">
      <c r="A2386" s="53">
        <v>11.0</v>
      </c>
      <c r="B2386" s="55"/>
      <c r="C2386" s="55" t="str">
        <f>+IF(ISERROR(VLOOKUP($B2386,Insumos!$C:$G,3,FALSE)),"",VLOOKUP($B2386,Insumos!$C:$G,3,FALSE))</f>
        <v/>
      </c>
      <c r="D2386" s="56" t="str">
        <f>+IF(ISERROR(VLOOKUP($B2386,Insumos!$C:$G,2,FALSE)),"",VLOOKUP($B2386,Insumos!$C:$G,2,FALSE))</f>
        <v/>
      </c>
      <c r="E2386" s="57" t="str">
        <f>+IF(ISERROR(VLOOKUP($B2386,Insumos!$C:$G,5,FALSE)),"",VLOOKUP($B2386,Insumos!$C:$G,5,FALSE))</f>
        <v/>
      </c>
      <c r="F2386" s="55" t="str">
        <f>+IF(ISERROR(VLOOKUP($B2386,Insumos!$C:$G,4,FALSE)),"",VLOOKUP($B2386,Insumos!$C:$G,4,FALSE))</f>
        <v/>
      </c>
      <c r="G2386" s="160"/>
      <c r="H2386" s="56">
        <f t="shared" si="103"/>
        <v>0</v>
      </c>
    </row>
    <row r="2387" ht="15.75" customHeight="1">
      <c r="A2387" s="53">
        <v>12.0</v>
      </c>
      <c r="B2387" s="55"/>
      <c r="C2387" s="55" t="str">
        <f>+IF(ISERROR(VLOOKUP($B2387,Insumos!$C:$G,3,FALSE)),"",VLOOKUP($B2387,Insumos!$C:$G,3,FALSE))</f>
        <v/>
      </c>
      <c r="D2387" s="56" t="str">
        <f>+IF(ISERROR(VLOOKUP($B2387,Insumos!$C:$G,2,FALSE)),"",VLOOKUP($B2387,Insumos!$C:$G,2,FALSE))</f>
        <v/>
      </c>
      <c r="E2387" s="57" t="str">
        <f>+IF(ISERROR(VLOOKUP($B2387,Insumos!$C:$G,5,FALSE)),"",VLOOKUP($B2387,Insumos!$C:$G,5,FALSE))</f>
        <v/>
      </c>
      <c r="F2387" s="55" t="str">
        <f>+IF(ISERROR(VLOOKUP($B2387,Insumos!$C:$G,4,FALSE)),"",VLOOKUP($B2387,Insumos!$C:$G,4,FALSE))</f>
        <v/>
      </c>
      <c r="G2387" s="160"/>
      <c r="H2387" s="56">
        <f t="shared" si="103"/>
        <v>0</v>
      </c>
    </row>
    <row r="2388" ht="15.75" customHeight="1">
      <c r="A2388" s="53">
        <v>13.0</v>
      </c>
      <c r="B2388" s="55"/>
      <c r="C2388" s="55" t="str">
        <f>+IF(ISERROR(VLOOKUP($B2388,Insumos!$C:$G,3,FALSE)),"",VLOOKUP($B2388,Insumos!$C:$G,3,FALSE))</f>
        <v/>
      </c>
      <c r="D2388" s="56" t="str">
        <f>+IF(ISERROR(VLOOKUP($B2388,Insumos!$C:$G,2,FALSE)),"",VLOOKUP($B2388,Insumos!$C:$G,2,FALSE))</f>
        <v/>
      </c>
      <c r="E2388" s="57" t="str">
        <f>+IF(ISERROR(VLOOKUP($B2388,Insumos!$C:$G,5,FALSE)),"",VLOOKUP($B2388,Insumos!$C:$G,5,FALSE))</f>
        <v/>
      </c>
      <c r="F2388" s="55" t="str">
        <f>+IF(ISERROR(VLOOKUP($B2388,Insumos!$C:$G,4,FALSE)),"",VLOOKUP($B2388,Insumos!$C:$G,4,FALSE))</f>
        <v/>
      </c>
      <c r="G2388" s="161"/>
      <c r="H2388" s="56">
        <f t="shared" si="103"/>
        <v>0</v>
      </c>
    </row>
    <row r="2389" ht="15.75" customHeight="1">
      <c r="A2389" s="53">
        <v>14.0</v>
      </c>
      <c r="B2389" s="55"/>
      <c r="C2389" s="55" t="str">
        <f>+IF(ISERROR(VLOOKUP($B2389,Insumos!$C:$G,3,FALSE)),"",VLOOKUP($B2389,Insumos!$C:$G,3,FALSE))</f>
        <v/>
      </c>
      <c r="D2389" s="56" t="str">
        <f>+IF(ISERROR(VLOOKUP($B2389,Insumos!$C:$G,2,FALSE)),"",VLOOKUP($B2389,Insumos!$C:$G,2,FALSE))</f>
        <v/>
      </c>
      <c r="E2389" s="57" t="str">
        <f>+IF(ISERROR(VLOOKUP($B2389,Insumos!$C:$G,5,FALSE)),"",VLOOKUP($B2389,Insumos!$C:$G,5,FALSE))</f>
        <v/>
      </c>
      <c r="F2389" s="55" t="str">
        <f>+IF(ISERROR(VLOOKUP($B2389,Insumos!$C:$G,4,FALSE)),"",VLOOKUP($B2389,Insumos!$C:$G,4,FALSE))</f>
        <v/>
      </c>
      <c r="G2389" s="160"/>
      <c r="H2389" s="56">
        <f t="shared" si="103"/>
        <v>0</v>
      </c>
    </row>
    <row r="2390" ht="15.75" customHeight="1">
      <c r="A2390" s="53">
        <v>15.0</v>
      </c>
      <c r="B2390" s="55"/>
      <c r="C2390" s="55" t="str">
        <f>+IF(ISERROR(VLOOKUP($B2390,Insumos!$C:$G,3,FALSE)),"",VLOOKUP($B2390,Insumos!$C:$G,3,FALSE))</f>
        <v/>
      </c>
      <c r="D2390" s="56" t="str">
        <f>+IF(ISERROR(VLOOKUP($B2390,Insumos!$C:$G,2,FALSE)),"",VLOOKUP($B2390,Insumos!$C:$G,2,FALSE))</f>
        <v/>
      </c>
      <c r="E2390" s="57" t="str">
        <f>+IF(ISERROR(VLOOKUP($B2390,Insumos!$C:$G,5,FALSE)),"",VLOOKUP($B2390,Insumos!$C:$G,5,FALSE))</f>
        <v/>
      </c>
      <c r="F2390" s="55" t="str">
        <f>+IF(ISERROR(VLOOKUP($B2390,Insumos!$C:$G,4,FALSE)),"",VLOOKUP($B2390,Insumos!$C:$G,4,FALSE))</f>
        <v/>
      </c>
      <c r="G2390" s="141"/>
      <c r="H2390" s="56">
        <f t="shared" si="103"/>
        <v>0</v>
      </c>
    </row>
    <row r="2391" ht="15.75" customHeight="1">
      <c r="A2391" s="53">
        <v>16.0</v>
      </c>
      <c r="B2391" s="55"/>
      <c r="C2391" s="55" t="str">
        <f>+IF(ISERROR(VLOOKUP($B2391,Insumos!$C:$G,3,FALSE)),"",VLOOKUP($B2391,Insumos!$C:$G,3,FALSE))</f>
        <v/>
      </c>
      <c r="D2391" s="56" t="str">
        <f>+IF(ISERROR(VLOOKUP($B2391,Insumos!$C:$G,2,FALSE)),"",VLOOKUP($B2391,Insumos!$C:$G,2,FALSE))</f>
        <v/>
      </c>
      <c r="E2391" s="57" t="str">
        <f>+IF(ISERROR(VLOOKUP($B2391,Insumos!$C:$G,5,FALSE)),"",VLOOKUP($B2391,Insumos!$C:$G,5,FALSE))</f>
        <v/>
      </c>
      <c r="F2391" s="55" t="str">
        <f>+IF(ISERROR(VLOOKUP($B2391,Insumos!$C:$G,4,FALSE)),"",VLOOKUP($B2391,Insumos!$C:$G,4,FALSE))</f>
        <v/>
      </c>
      <c r="G2391" s="141"/>
      <c r="H2391" s="56">
        <f t="shared" si="103"/>
        <v>0</v>
      </c>
    </row>
    <row r="2392" ht="15.75" customHeight="1">
      <c r="A2392" s="53">
        <v>17.0</v>
      </c>
      <c r="B2392" s="55"/>
      <c r="C2392" s="55" t="str">
        <f>+IF(ISERROR(VLOOKUP($B2392,Insumos!$C:$G,3,FALSE)),"",VLOOKUP($B2392,Insumos!$C:$G,3,FALSE))</f>
        <v/>
      </c>
      <c r="D2392" s="56" t="str">
        <f>+IF(ISERROR(VLOOKUP($B2392,Insumos!$C:$G,2,FALSE)),"",VLOOKUP($B2392,Insumos!$C:$G,2,FALSE))</f>
        <v/>
      </c>
      <c r="E2392" s="57" t="str">
        <f>+IF(ISERROR(VLOOKUP($B2392,Insumos!$C:$G,5,FALSE)),"",VLOOKUP($B2392,Insumos!$C:$G,5,FALSE))</f>
        <v/>
      </c>
      <c r="F2392" s="55" t="str">
        <f>+IF(ISERROR(VLOOKUP($B2392,Insumos!$C:$G,4,FALSE)),"",VLOOKUP($B2392,Insumos!$C:$G,4,FALSE))</f>
        <v/>
      </c>
      <c r="G2392" s="141"/>
      <c r="H2392" s="56">
        <f t="shared" si="103"/>
        <v>0</v>
      </c>
    </row>
    <row r="2393" ht="15.75" customHeight="1">
      <c r="A2393" s="53">
        <v>18.0</v>
      </c>
      <c r="B2393" s="55"/>
      <c r="C2393" s="55" t="str">
        <f>+IF(ISERROR(VLOOKUP($B2393,Insumos!$C:$G,3,FALSE)),"",VLOOKUP($B2393,Insumos!$C:$G,3,FALSE))</f>
        <v/>
      </c>
      <c r="D2393" s="56" t="str">
        <f>+IF(ISERROR(VLOOKUP($B2393,Insumos!$C:$G,2,FALSE)),"",VLOOKUP($B2393,Insumos!$C:$G,2,FALSE))</f>
        <v/>
      </c>
      <c r="E2393" s="57" t="str">
        <f>+IF(ISERROR(VLOOKUP($B2393,Insumos!$C:$G,5,FALSE)),"",VLOOKUP($B2393,Insumos!$C:$G,5,FALSE))</f>
        <v/>
      </c>
      <c r="F2393" s="55" t="str">
        <f>+IF(ISERROR(VLOOKUP($B2393,Insumos!$C:$G,4,FALSE)),"",VLOOKUP($B2393,Insumos!$C:$G,4,FALSE))</f>
        <v/>
      </c>
      <c r="G2393" s="141"/>
      <c r="H2393" s="56">
        <f t="shared" si="103"/>
        <v>0</v>
      </c>
    </row>
    <row r="2394" ht="15.75" customHeight="1">
      <c r="A2394" s="42"/>
      <c r="B2394" s="140"/>
      <c r="C2394" s="41"/>
      <c r="D2394" s="44"/>
      <c r="E2394" s="45"/>
      <c r="F2394" s="41"/>
      <c r="G2394" s="67" t="s">
        <v>566</v>
      </c>
      <c r="H2394" s="56">
        <f>+SUM(H2376:H2393)</f>
        <v>782.37</v>
      </c>
    </row>
    <row r="2395" ht="15.75" customHeight="1">
      <c r="A2395" s="42"/>
      <c r="B2395" s="140"/>
      <c r="C2395" s="41"/>
      <c r="D2395" s="44"/>
      <c r="E2395" s="45"/>
      <c r="F2395" s="41"/>
      <c r="G2395" s="67" t="s">
        <v>569</v>
      </c>
      <c r="H2395" s="56">
        <f>+H2394/10</f>
        <v>78.237</v>
      </c>
    </row>
    <row r="2396" ht="15.75" customHeight="1">
      <c r="A2396" s="42"/>
      <c r="B2396" s="140"/>
      <c r="C2396" s="41"/>
      <c r="D2396" s="44"/>
      <c r="E2396" s="45"/>
      <c r="F2396" s="41"/>
      <c r="G2396" s="67" t="s">
        <v>570</v>
      </c>
      <c r="H2396" s="143">
        <f>(H2394+H2395)*1.19</f>
        <v>1024.12233</v>
      </c>
    </row>
    <row r="2397" ht="15.75" customHeight="1">
      <c r="A2397" s="42"/>
      <c r="B2397" s="140"/>
      <c r="C2397" s="41"/>
      <c r="D2397" s="44"/>
      <c r="E2397" s="45"/>
      <c r="F2397" s="41"/>
      <c r="G2397" s="67" t="s">
        <v>571</v>
      </c>
      <c r="H2397" s="144">
        <f>+H2396/H2398</f>
        <v>0.08470821588</v>
      </c>
    </row>
    <row r="2398" ht="15.75" customHeight="1">
      <c r="A2398" s="42"/>
      <c r="B2398" s="140"/>
      <c r="C2398" s="41"/>
      <c r="D2398" s="44"/>
      <c r="E2398" s="45"/>
      <c r="F2398" s="41"/>
      <c r="G2398" s="67" t="s">
        <v>572</v>
      </c>
      <c r="H2398" s="145">
        <v>12090.0</v>
      </c>
    </row>
    <row r="2399" ht="15.75" customHeight="1">
      <c r="A2399" s="138" t="s">
        <v>562</v>
      </c>
      <c r="B2399" s="139" t="s">
        <v>621</v>
      </c>
      <c r="C2399" s="111"/>
      <c r="D2399" s="566"/>
      <c r="E2399" s="36"/>
      <c r="F2399" s="37"/>
      <c r="G2399" s="38"/>
      <c r="H2399" s="35"/>
    </row>
    <row r="2400" ht="15.75" customHeight="1">
      <c r="A2400" s="42"/>
      <c r="B2400" s="140"/>
      <c r="C2400" s="42"/>
      <c r="D2400" s="44"/>
      <c r="E2400" s="45"/>
      <c r="F2400" s="42"/>
      <c r="G2400" s="46"/>
      <c r="H2400" s="44"/>
    </row>
    <row r="2401" ht="15.75" customHeight="1">
      <c r="A2401" s="48" t="s">
        <v>476</v>
      </c>
      <c r="B2401" s="48" t="s">
        <v>477</v>
      </c>
      <c r="C2401" s="48" t="s">
        <v>478</v>
      </c>
      <c r="D2401" s="49" t="s">
        <v>564</v>
      </c>
      <c r="E2401" s="50" t="s">
        <v>10</v>
      </c>
      <c r="F2401" s="48" t="s">
        <v>480</v>
      </c>
      <c r="G2401" s="51" t="s">
        <v>481</v>
      </c>
      <c r="H2401" s="49" t="s">
        <v>565</v>
      </c>
    </row>
    <row r="2402" ht="15.75" customHeight="1">
      <c r="A2402" s="53">
        <v>1.0</v>
      </c>
      <c r="B2402" s="55" t="s">
        <v>194</v>
      </c>
      <c r="C2402" s="55" t="str">
        <f>+IF(ISERROR(VLOOKUP($B2402,Insumos!$C:$G,3,FALSE)),"",VLOOKUP($B2402,Insumos!$C:$G,3,FALSE))</f>
        <v>PORCION</v>
      </c>
      <c r="D2402" s="56">
        <f>+IF(ISERROR(VLOOKUP($B2402,Insumos!$C:$G,2,FALSE)),"",VLOOKUP($B2402,Insumos!$C:$G,2,FALSE))</f>
        <v>1063.35</v>
      </c>
      <c r="E2402" s="57">
        <f>+IF(ISERROR(VLOOKUP($B2402,Insumos!$C:$G,5,FALSE)),"",VLOOKUP($B2402,Insumos!$C:$G,5,FALSE))</f>
        <v>1</v>
      </c>
      <c r="F2402" s="55" t="str">
        <f>+IF(ISERROR(VLOOKUP($B2402,Insumos!$C:$G,4,FALSE)),"",VLOOKUP($B2402,Insumos!$C:$G,4,FALSE))</f>
        <v>PORCION</v>
      </c>
      <c r="G2402" s="163">
        <v>1.0</v>
      </c>
      <c r="H2402" s="56">
        <f t="shared" ref="H2402:H2418" si="104">IF(ISERROR(ROUND(+D2402/E2402*G2402,2)),0,ROUND(+D2402/E2402*G2402,2))</f>
        <v>1063.35</v>
      </c>
    </row>
    <row r="2403" ht="15.75" customHeight="1">
      <c r="A2403" s="53">
        <v>2.0</v>
      </c>
      <c r="B2403" s="55" t="s">
        <v>201</v>
      </c>
      <c r="C2403" s="55" t="str">
        <f>+IF(ISERROR(VLOOKUP($B2403,Insumos!$C:$G,3,FALSE)),"",VLOOKUP($B2403,Insumos!$C:$G,3,FALSE))</f>
        <v>PORCION</v>
      </c>
      <c r="D2403" s="56">
        <f>+IF(ISERROR(VLOOKUP($B2403,Insumos!$C:$G,2,FALSE)),"",VLOOKUP($B2403,Insumos!$C:$G,2,FALSE))</f>
        <v>1227.97</v>
      </c>
      <c r="E2403" s="57">
        <f>+IF(ISERROR(VLOOKUP($B2403,Insumos!$C:$G,5,FALSE)),"",VLOOKUP($B2403,Insumos!$C:$G,5,FALSE))</f>
        <v>1</v>
      </c>
      <c r="F2403" s="55" t="str">
        <f>+IF(ISERROR(VLOOKUP($B2403,Insumos!$C:$G,4,FALSE)),"",VLOOKUP($B2403,Insumos!$C:$G,4,FALSE))</f>
        <v>PORCION</v>
      </c>
      <c r="G2403" s="163">
        <v>0.5</v>
      </c>
      <c r="H2403" s="56">
        <f t="shared" si="104"/>
        <v>613.99</v>
      </c>
    </row>
    <row r="2404" ht="15.75" customHeight="1">
      <c r="A2404" s="53">
        <v>3.0</v>
      </c>
      <c r="B2404" s="55" t="s">
        <v>202</v>
      </c>
      <c r="C2404" s="55" t="str">
        <f>+IF(ISERROR(VLOOKUP($B2404,Insumos!$C:$G,3,FALSE)),"",VLOOKUP($B2404,Insumos!$C:$G,3,FALSE))</f>
        <v>PORCION</v>
      </c>
      <c r="D2404" s="56">
        <f>+IF(ISERROR(VLOOKUP($B2404,Insumos!$C:$G,2,FALSE)),"",VLOOKUP($B2404,Insumos!$C:$G,2,FALSE))</f>
        <v>426.28</v>
      </c>
      <c r="E2404" s="57">
        <f>+IF(ISERROR(VLOOKUP($B2404,Insumos!$C:$G,5,FALSE)),"",VLOOKUP($B2404,Insumos!$C:$G,5,FALSE))</f>
        <v>1</v>
      </c>
      <c r="F2404" s="55" t="str">
        <f>+IF(ISERROR(VLOOKUP($B2404,Insumos!$C:$G,4,FALSE)),"",VLOOKUP($B2404,Insumos!$C:$G,4,FALSE))</f>
        <v>PORCION</v>
      </c>
      <c r="G2404" s="163">
        <v>0.5</v>
      </c>
      <c r="H2404" s="56">
        <f t="shared" si="104"/>
        <v>213.14</v>
      </c>
    </row>
    <row r="2405" ht="15.75" customHeight="1">
      <c r="A2405" s="53">
        <v>4.0</v>
      </c>
      <c r="B2405" s="55" t="s">
        <v>203</v>
      </c>
      <c r="C2405" s="55" t="str">
        <f>+IF(ISERROR(VLOOKUP($B2405,Insumos!$C:$G,3,FALSE)),"",VLOOKUP($B2405,Insumos!$C:$G,3,FALSE))</f>
        <v>PORCION</v>
      </c>
      <c r="D2405" s="56">
        <f>+IF(ISERROR(VLOOKUP($B2405,Insumos!$C:$G,2,FALSE)),"",VLOOKUP($B2405,Insumos!$C:$G,2,FALSE))</f>
        <v>317.59</v>
      </c>
      <c r="E2405" s="57">
        <f>+IF(ISERROR(VLOOKUP($B2405,Insumos!$C:$G,5,FALSE)),"",VLOOKUP($B2405,Insumos!$C:$G,5,FALSE))</f>
        <v>1</v>
      </c>
      <c r="F2405" s="55" t="str">
        <f>+IF(ISERROR(VLOOKUP($B2405,Insumos!$C:$G,4,FALSE)),"",VLOOKUP($B2405,Insumos!$C:$G,4,FALSE))</f>
        <v>PORCION</v>
      </c>
      <c r="G2405" s="163">
        <v>0.5</v>
      </c>
      <c r="H2405" s="56">
        <f t="shared" si="104"/>
        <v>158.8</v>
      </c>
    </row>
    <row r="2406" ht="15.75" customHeight="1">
      <c r="A2406" s="53">
        <v>5.0</v>
      </c>
      <c r="B2406" s="55" t="s">
        <v>204</v>
      </c>
      <c r="C2406" s="55" t="str">
        <f>+IF(ISERROR(VLOOKUP($B2406,Insumos!$C:$G,3,FALSE)),"",VLOOKUP($B2406,Insumos!$C:$G,3,FALSE))</f>
        <v>PORCION</v>
      </c>
      <c r="D2406" s="56">
        <f>+IF(ISERROR(VLOOKUP($B2406,Insumos!$C:$G,2,FALSE)),"",VLOOKUP($B2406,Insumos!$C:$G,2,FALSE))</f>
        <v>416.62</v>
      </c>
      <c r="E2406" s="57">
        <f>+IF(ISERROR(VLOOKUP($B2406,Insumos!$C:$G,5,FALSE)),"",VLOOKUP($B2406,Insumos!$C:$G,5,FALSE))</f>
        <v>1</v>
      </c>
      <c r="F2406" s="55" t="str">
        <f>+IF(ISERROR(VLOOKUP($B2406,Insumos!$C:$G,4,FALSE)),"",VLOOKUP($B2406,Insumos!$C:$G,4,FALSE))</f>
        <v>PORCION</v>
      </c>
      <c r="G2406" s="163">
        <v>0.5</v>
      </c>
      <c r="H2406" s="56">
        <f t="shared" si="104"/>
        <v>208.31</v>
      </c>
    </row>
    <row r="2407" ht="15.75" customHeight="1">
      <c r="A2407" s="53">
        <v>6.0</v>
      </c>
      <c r="B2407" s="55" t="s">
        <v>300</v>
      </c>
      <c r="C2407" s="55" t="str">
        <f>+IF(ISERROR(VLOOKUP($B2407,Insumos!$C:$G,3,FALSE)),"",VLOOKUP($B2407,Insumos!$C:$G,3,FALSE))</f>
        <v>UNIDAD</v>
      </c>
      <c r="D2407" s="56">
        <f>+IF(ISERROR(VLOOKUP($B2407,Insumos!$C:$G,2,FALSE)),"",VLOOKUP($B2407,Insumos!$C:$G,2,FALSE))</f>
        <v>98.32</v>
      </c>
      <c r="E2407" s="57">
        <f>+IF(ISERROR(VLOOKUP($B2407,Insumos!$C:$G,5,FALSE)),"",VLOOKUP($B2407,Insumos!$C:$G,5,FALSE))</f>
        <v>1</v>
      </c>
      <c r="F2407" s="55" t="str">
        <f>+IF(ISERROR(VLOOKUP($B2407,Insumos!$C:$G,4,FALSE)),"",VLOOKUP($B2407,Insumos!$C:$G,4,FALSE))</f>
        <v>UNIDAD</v>
      </c>
      <c r="G2407" s="163">
        <v>3.0</v>
      </c>
      <c r="H2407" s="56">
        <f t="shared" si="104"/>
        <v>294.96</v>
      </c>
    </row>
    <row r="2408" ht="15.75" customHeight="1">
      <c r="A2408" s="53">
        <v>7.0</v>
      </c>
      <c r="B2408" s="55" t="s">
        <v>314</v>
      </c>
      <c r="C2408" s="55" t="str">
        <f>+IF(ISERROR(VLOOKUP($B2408,Insumos!$C:$G,3,FALSE)),"",VLOOKUP($B2408,Insumos!$C:$G,3,FALSE))</f>
        <v>UNIDAD</v>
      </c>
      <c r="D2408" s="56">
        <f>+IF(ISERROR(VLOOKUP($B2408,Insumos!$C:$G,2,FALSE)),"",VLOOKUP($B2408,Insumos!$C:$G,2,FALSE))</f>
        <v>10.5</v>
      </c>
      <c r="E2408" s="57">
        <f>+IF(ISERROR(VLOOKUP($B2408,Insumos!$C:$G,5,FALSE)),"",VLOOKUP($B2408,Insumos!$C:$G,5,FALSE))</f>
        <v>1</v>
      </c>
      <c r="F2408" s="55" t="str">
        <f>+IF(ISERROR(VLOOKUP($B2408,Insumos!$C:$G,4,FALSE)),"",VLOOKUP($B2408,Insumos!$C:$G,4,FALSE))</f>
        <v>UNIDAD</v>
      </c>
      <c r="G2408" s="163">
        <v>3.0</v>
      </c>
      <c r="H2408" s="56">
        <f t="shared" si="104"/>
        <v>31.5</v>
      </c>
    </row>
    <row r="2409" ht="15.75" customHeight="1">
      <c r="A2409" s="53">
        <v>8.0</v>
      </c>
      <c r="B2409" s="55" t="s">
        <v>315</v>
      </c>
      <c r="C2409" s="55" t="str">
        <f>+IF(ISERROR(VLOOKUP($B2409,Insumos!$C:$G,3,FALSE)),"",VLOOKUP($B2409,Insumos!$C:$G,3,FALSE))</f>
        <v>UNIDAD</v>
      </c>
      <c r="D2409" s="56">
        <f>+IF(ISERROR(VLOOKUP($B2409,Insumos!$C:$G,2,FALSE)),"",VLOOKUP($B2409,Insumos!$C:$G,2,FALSE))</f>
        <v>170</v>
      </c>
      <c r="E2409" s="57">
        <f>+IF(ISERROR(VLOOKUP($B2409,Insumos!$C:$G,5,FALSE)),"",VLOOKUP($B2409,Insumos!$C:$G,5,FALSE))</f>
        <v>1</v>
      </c>
      <c r="F2409" s="55" t="str">
        <f>+IF(ISERROR(VLOOKUP($B2409,Insumos!$C:$G,4,FALSE)),"",VLOOKUP($B2409,Insumos!$C:$G,4,FALSE))</f>
        <v>UNIDAD</v>
      </c>
      <c r="G2409" s="163">
        <v>1.0</v>
      </c>
      <c r="H2409" s="56">
        <f t="shared" si="104"/>
        <v>170</v>
      </c>
    </row>
    <row r="2410" ht="15.75" customHeight="1">
      <c r="A2410" s="53">
        <v>9.0</v>
      </c>
      <c r="B2410" s="55" t="s">
        <v>311</v>
      </c>
      <c r="C2410" s="55" t="str">
        <f>+IF(ISERROR(VLOOKUP($B2410,Insumos!$C:$G,3,FALSE)),"",VLOOKUP($B2410,Insumos!$C:$G,3,FALSE))</f>
        <v>UNIDAD</v>
      </c>
      <c r="D2410" s="56">
        <f>+IF(ISERROR(VLOOKUP($B2410,Insumos!$C:$G,2,FALSE)),"",VLOOKUP($B2410,Insumos!$C:$G,2,FALSE))</f>
        <v>75.25</v>
      </c>
      <c r="E2410" s="57">
        <f>+IF(ISERROR(VLOOKUP($B2410,Insumos!$C:$G,5,FALSE)),"",VLOOKUP($B2410,Insumos!$C:$G,5,FALSE))</f>
        <v>1</v>
      </c>
      <c r="F2410" s="55" t="str">
        <f>+IF(ISERROR(VLOOKUP($B2410,Insumos!$C:$G,4,FALSE)),"",VLOOKUP($B2410,Insumos!$C:$G,4,FALSE))</f>
        <v>UNIDAD</v>
      </c>
      <c r="G2410" s="163">
        <v>2.0</v>
      </c>
      <c r="H2410" s="56">
        <f t="shared" si="104"/>
        <v>150.5</v>
      </c>
    </row>
    <row r="2411" ht="15.75" customHeight="1">
      <c r="A2411" s="53">
        <v>10.0</v>
      </c>
      <c r="B2411" s="55" t="s">
        <v>312</v>
      </c>
      <c r="C2411" s="55" t="str">
        <f>+IF(ISERROR(VLOOKUP($B2411,Insumos!$C:$G,3,FALSE)),"",VLOOKUP($B2411,Insumos!$C:$G,3,FALSE))</f>
        <v>UNIDAD</v>
      </c>
      <c r="D2411" s="56">
        <f>+IF(ISERROR(VLOOKUP($B2411,Insumos!$C:$G,2,FALSE)),"",VLOOKUP($B2411,Insumos!$C:$G,2,FALSE))</f>
        <v>90.25</v>
      </c>
      <c r="E2411" s="57">
        <f>+IF(ISERROR(VLOOKUP($B2411,Insumos!$C:$G,5,FALSE)),"",VLOOKUP($B2411,Insumos!$C:$G,5,FALSE))</f>
        <v>1</v>
      </c>
      <c r="F2411" s="55" t="str">
        <f>+IF(ISERROR(VLOOKUP($B2411,Insumos!$C:$G,4,FALSE)),"",VLOOKUP($B2411,Insumos!$C:$G,4,FALSE))</f>
        <v>UNIDAD</v>
      </c>
      <c r="G2411" s="163">
        <v>2.0</v>
      </c>
      <c r="H2411" s="56">
        <f t="shared" si="104"/>
        <v>180.5</v>
      </c>
    </row>
    <row r="2412" ht="15.75" customHeight="1">
      <c r="A2412" s="53">
        <v>11.0</v>
      </c>
      <c r="B2412" s="55" t="s">
        <v>303</v>
      </c>
      <c r="C2412" s="55" t="str">
        <f>+IF(ISERROR(VLOOKUP($B2412,Insumos!$C:$G,3,FALSE)),"",VLOOKUP($B2412,Insumos!$C:$G,3,FALSE))</f>
        <v>UNIDAD</v>
      </c>
      <c r="D2412" s="56">
        <f>+IF(ISERROR(VLOOKUP($B2412,Insumos!$C:$G,2,FALSE)),"",VLOOKUP($B2412,Insumos!$C:$G,2,FALSE))</f>
        <v>10</v>
      </c>
      <c r="E2412" s="57">
        <f>+IF(ISERROR(VLOOKUP($B2412,Insumos!$C:$G,5,FALSE)),"",VLOOKUP($B2412,Insumos!$C:$G,5,FALSE))</f>
        <v>1</v>
      </c>
      <c r="F2412" s="55" t="str">
        <f>+IF(ISERROR(VLOOKUP($B2412,Insumos!$C:$G,4,FALSE)),"",VLOOKUP($B2412,Insumos!$C:$G,4,FALSE))</f>
        <v>UNIDAD</v>
      </c>
      <c r="G2412" s="163">
        <v>4.0</v>
      </c>
      <c r="H2412" s="56">
        <f t="shared" si="104"/>
        <v>40</v>
      </c>
    </row>
    <row r="2413" ht="15.75" customHeight="1">
      <c r="A2413" s="53">
        <v>12.0</v>
      </c>
      <c r="B2413" s="55" t="s">
        <v>304</v>
      </c>
      <c r="C2413" s="55" t="str">
        <f>+IF(ISERROR(VLOOKUP($B2413,Insumos!$C:$G,3,FALSE)),"",VLOOKUP($B2413,Insumos!$C:$G,3,FALSE))</f>
        <v>UNIDAD</v>
      </c>
      <c r="D2413" s="56">
        <f>+IF(ISERROR(VLOOKUP($B2413,Insumos!$C:$G,2,FALSE)),"",VLOOKUP($B2413,Insumos!$C:$G,2,FALSE))</f>
        <v>9</v>
      </c>
      <c r="E2413" s="57">
        <f>+IF(ISERROR(VLOOKUP($B2413,Insumos!$C:$G,5,FALSE)),"",VLOOKUP($B2413,Insumos!$C:$G,5,FALSE))</f>
        <v>1</v>
      </c>
      <c r="F2413" s="55" t="str">
        <f>+IF(ISERROR(VLOOKUP($B2413,Insumos!$C:$G,4,FALSE)),"",VLOOKUP($B2413,Insumos!$C:$G,4,FALSE))</f>
        <v>UNIDAD</v>
      </c>
      <c r="G2413" s="163">
        <v>4.0</v>
      </c>
      <c r="H2413" s="56">
        <f t="shared" si="104"/>
        <v>36</v>
      </c>
    </row>
    <row r="2414" ht="15.75" customHeight="1">
      <c r="A2414" s="53">
        <v>13.0</v>
      </c>
      <c r="B2414" s="55" t="s">
        <v>313</v>
      </c>
      <c r="C2414" s="55" t="str">
        <f>+IF(ISERROR(VLOOKUP($B2414,Insumos!$C:$G,3,FALSE)),"",VLOOKUP($B2414,Insumos!$C:$G,3,FALSE))</f>
        <v>GRAMOS</v>
      </c>
      <c r="D2414" s="56">
        <f>+IF(ISERROR(VLOOKUP($B2414,Insumos!$C:$G,2,FALSE)),"",VLOOKUP($B2414,Insumos!$C:$G,2,FALSE))</f>
        <v>6750</v>
      </c>
      <c r="E2414" s="57">
        <f>+IF(ISERROR(VLOOKUP($B2414,Insumos!$C:$G,5,FALSE)),"",VLOOKUP($B2414,Insumos!$C:$G,5,FALSE))</f>
        <v>1000</v>
      </c>
      <c r="F2414" s="55" t="str">
        <f>+IF(ISERROR(VLOOKUP($B2414,Insumos!$C:$G,4,FALSE)),"",VLOOKUP($B2414,Insumos!$C:$G,4,FALSE))</f>
        <v>GRAMOS</v>
      </c>
      <c r="G2414" s="163">
        <v>16.0</v>
      </c>
      <c r="H2414" s="56">
        <f t="shared" si="104"/>
        <v>108</v>
      </c>
    </row>
    <row r="2415" ht="15.75" customHeight="1">
      <c r="A2415" s="53">
        <v>14.0</v>
      </c>
      <c r="B2415" s="55" t="s">
        <v>156</v>
      </c>
      <c r="C2415" s="55" t="str">
        <f>+IF(ISERROR(VLOOKUP($B2415,Insumos!$C:$G,3,FALSE)),"",VLOOKUP($B2415,Insumos!$C:$G,3,FALSE))</f>
        <v>GRAMOS</v>
      </c>
      <c r="D2415" s="56">
        <f>+IF(ISERROR(VLOOKUP($B2415,Insumos!$C:$G,2,FALSE)),"",VLOOKUP($B2415,Insumos!$C:$G,2,FALSE))</f>
        <v>909</v>
      </c>
      <c r="E2415" s="57">
        <f>+IF(ISERROR(VLOOKUP($B2415,Insumos!$C:$G,5,FALSE)),"",VLOOKUP($B2415,Insumos!$C:$G,5,FALSE))</f>
        <v>1000</v>
      </c>
      <c r="F2415" s="55" t="str">
        <f>+IF(ISERROR(VLOOKUP($B2415,Insumos!$C:$G,4,FALSE)),"",VLOOKUP($B2415,Insumos!$C:$G,4,FALSE))</f>
        <v>GRAMOS</v>
      </c>
      <c r="G2415" s="163">
        <v>16.0</v>
      </c>
      <c r="H2415" s="56">
        <f t="shared" si="104"/>
        <v>14.54</v>
      </c>
    </row>
    <row r="2416" ht="15.75" customHeight="1">
      <c r="A2416" s="53">
        <v>15.0</v>
      </c>
      <c r="B2416" s="55" t="s">
        <v>301</v>
      </c>
      <c r="C2416" s="55" t="str">
        <f>+IF(ISERROR(VLOOKUP($B2416,Insumos!$C:$G,3,FALSE)),"",VLOOKUP($B2416,Insumos!$C:$G,3,FALSE))</f>
        <v>UNIDAD</v>
      </c>
      <c r="D2416" s="56">
        <f>+IF(ISERROR(VLOOKUP($B2416,Insumos!$C:$G,2,FALSE)),"",VLOOKUP($B2416,Insumos!$C:$G,2,FALSE))</f>
        <v>43.7</v>
      </c>
      <c r="E2416" s="57">
        <f>+IF(ISERROR(VLOOKUP($B2416,Insumos!$C:$G,5,FALSE)),"",VLOOKUP($B2416,Insumos!$C:$G,5,FALSE))</f>
        <v>1</v>
      </c>
      <c r="F2416" s="55" t="str">
        <f>+IF(ISERROR(VLOOKUP($B2416,Insumos!$C:$G,4,FALSE)),"",VLOOKUP($B2416,Insumos!$C:$G,4,FALSE))</f>
        <v>UNIDAD</v>
      </c>
      <c r="G2416" s="163">
        <v>3.0</v>
      </c>
      <c r="H2416" s="56">
        <f t="shared" si="104"/>
        <v>131.1</v>
      </c>
    </row>
    <row r="2417" ht="15.75" customHeight="1">
      <c r="A2417" s="53">
        <v>16.0</v>
      </c>
      <c r="B2417" s="55"/>
      <c r="C2417" s="55" t="str">
        <f>+IF(ISERROR(VLOOKUP($B2417,Insumos!$C:$G,3,FALSE)),"",VLOOKUP($B2417,Insumos!$C:$G,3,FALSE))</f>
        <v/>
      </c>
      <c r="D2417" s="56" t="str">
        <f>+IF(ISERROR(VLOOKUP($B2417,Insumos!$C:$G,2,FALSE)),"",VLOOKUP($B2417,Insumos!$C:$G,2,FALSE))</f>
        <v/>
      </c>
      <c r="E2417" s="57" t="str">
        <f>+IF(ISERROR(VLOOKUP($B2417,Insumos!$C:$G,5,FALSE)),"",VLOOKUP($B2417,Insumos!$C:$G,5,FALSE))</f>
        <v/>
      </c>
      <c r="F2417" s="55" t="str">
        <f>+IF(ISERROR(VLOOKUP($B2417,Insumos!$C:$G,4,FALSE)),"",VLOOKUP($B2417,Insumos!$C:$G,4,FALSE))</f>
        <v/>
      </c>
      <c r="G2417" s="163"/>
      <c r="H2417" s="56">
        <f t="shared" si="104"/>
        <v>0</v>
      </c>
    </row>
    <row r="2418" ht="15.75" customHeight="1">
      <c r="A2418" s="53">
        <v>17.0</v>
      </c>
      <c r="B2418" s="55"/>
      <c r="C2418" s="55" t="str">
        <f>+IF(ISERROR(VLOOKUP($B2418,Insumos!$C:$G,3,FALSE)),"",VLOOKUP($B2418,Insumos!$C:$G,3,FALSE))</f>
        <v/>
      </c>
      <c r="D2418" s="56" t="str">
        <f>+IF(ISERROR(VLOOKUP($B2418,Insumos!$C:$G,2,FALSE)),"",VLOOKUP($B2418,Insumos!$C:$G,2,FALSE))</f>
        <v/>
      </c>
      <c r="E2418" s="57" t="str">
        <f>+IF(ISERROR(VLOOKUP($B2418,Insumos!$C:$G,5,FALSE)),"",VLOOKUP($B2418,Insumos!$C:$G,5,FALSE))</f>
        <v/>
      </c>
      <c r="F2418" s="55" t="str">
        <f>+IF(ISERROR(VLOOKUP($B2418,Insumos!$C:$G,4,FALSE)),"",VLOOKUP($B2418,Insumos!$C:$G,4,FALSE))</f>
        <v/>
      </c>
      <c r="G2418" s="141"/>
      <c r="H2418" s="56">
        <f t="shared" si="104"/>
        <v>0</v>
      </c>
    </row>
    <row r="2419" ht="15.75" customHeight="1">
      <c r="A2419" s="42"/>
      <c r="B2419" s="140"/>
      <c r="C2419" s="41"/>
      <c r="D2419" s="44"/>
      <c r="E2419" s="45"/>
      <c r="F2419" s="41"/>
      <c r="G2419" s="67" t="s">
        <v>566</v>
      </c>
      <c r="H2419" s="68">
        <f>+SUM(H2402:H2418)</f>
        <v>3414.69</v>
      </c>
    </row>
    <row r="2420" ht="15.75" customHeight="1">
      <c r="A2420" s="42"/>
      <c r="B2420" s="140"/>
      <c r="C2420" s="41"/>
      <c r="D2420" s="44"/>
      <c r="E2420" s="45"/>
      <c r="F2420" s="41"/>
      <c r="G2420" s="67" t="s">
        <v>569</v>
      </c>
      <c r="H2420" s="142">
        <f>+H2419/10</f>
        <v>341.469</v>
      </c>
    </row>
    <row r="2421" ht="15.75" customHeight="1">
      <c r="A2421" s="42"/>
      <c r="B2421" s="140"/>
      <c r="C2421" s="41"/>
      <c r="D2421" s="44"/>
      <c r="E2421" s="471"/>
      <c r="F2421" s="41"/>
      <c r="G2421" s="67" t="s">
        <v>570</v>
      </c>
      <c r="H2421" s="143">
        <f>(H2419+H2420)*1.19</f>
        <v>4469.82921</v>
      </c>
    </row>
    <row r="2422" ht="15.75" customHeight="1">
      <c r="A2422" s="42"/>
      <c r="B2422" s="140"/>
      <c r="C2422" s="41"/>
      <c r="D2422" s="44"/>
      <c r="E2422" s="167"/>
      <c r="F2422" s="41"/>
      <c r="G2422" s="67" t="s">
        <v>571</v>
      </c>
      <c r="H2422" s="144">
        <f>+H2421/H2423</f>
        <v>0.1505499902</v>
      </c>
    </row>
    <row r="2423" ht="15.75" customHeight="1">
      <c r="A2423" s="42"/>
      <c r="B2423" s="140"/>
      <c r="C2423" s="41"/>
      <c r="D2423" s="44"/>
      <c r="E2423" s="472"/>
      <c r="F2423" s="41"/>
      <c r="G2423" s="67" t="s">
        <v>572</v>
      </c>
      <c r="H2423" s="154">
        <v>29690.0</v>
      </c>
    </row>
    <row r="2424" ht="15.75" customHeight="1"/>
    <row r="2425" ht="15.75" customHeight="1">
      <c r="A2425" s="138" t="s">
        <v>562</v>
      </c>
      <c r="B2425" s="139" t="s">
        <v>354</v>
      </c>
      <c r="C2425" s="34"/>
      <c r="D2425" s="35"/>
      <c r="E2425" s="36"/>
      <c r="F2425" s="37"/>
      <c r="G2425" s="38"/>
      <c r="H2425" s="35"/>
    </row>
    <row r="2426" ht="15.75" customHeight="1">
      <c r="A2426" s="42"/>
      <c r="B2426" s="140"/>
      <c r="C2426" s="42"/>
      <c r="D2426" s="44"/>
      <c r="E2426" s="45"/>
      <c r="F2426" s="42"/>
      <c r="G2426" s="46"/>
      <c r="H2426" s="44"/>
    </row>
    <row r="2427" ht="15.75" customHeight="1">
      <c r="A2427" s="48" t="s">
        <v>476</v>
      </c>
      <c r="B2427" s="48" t="s">
        <v>477</v>
      </c>
      <c r="C2427" s="48" t="s">
        <v>478</v>
      </c>
      <c r="D2427" s="49" t="s">
        <v>564</v>
      </c>
      <c r="E2427" s="50" t="s">
        <v>10</v>
      </c>
      <c r="F2427" s="48" t="s">
        <v>480</v>
      </c>
      <c r="G2427" s="51" t="s">
        <v>481</v>
      </c>
      <c r="H2427" s="49" t="s">
        <v>565</v>
      </c>
    </row>
    <row r="2428" ht="15.75" customHeight="1">
      <c r="A2428" s="53">
        <v>1.0</v>
      </c>
      <c r="B2428" s="153" t="s">
        <v>354</v>
      </c>
      <c r="C2428" s="55" t="str">
        <f>+IF(ISERROR(VLOOKUP($B2428,Insumos!$C:$G,3,FALSE)),"",VLOOKUP($B2428,Insumos!$C:$G,3,FALSE))</f>
        <v>UNIDAD</v>
      </c>
      <c r="D2428" s="56">
        <f>+IF(ISERROR(VLOOKUP($B2428,Insumos!$C:$G,2,FALSE)),"",VLOOKUP($B2428,Insumos!$C:$G,2,FALSE))</f>
        <v>2300</v>
      </c>
      <c r="E2428" s="57">
        <f>+IF(ISERROR(VLOOKUP($B2428,Insumos!$C:$G,5,FALSE)),"",VLOOKUP($B2428,Insumos!$C:$G,5,FALSE))</f>
        <v>1</v>
      </c>
      <c r="F2428" s="55" t="str">
        <f>+IF(ISERROR(VLOOKUP($B2428,Insumos!$C:$G,4,FALSE)),"",VLOOKUP($B2428,Insumos!$C:$G,4,FALSE))</f>
        <v>UNIDAD</v>
      </c>
      <c r="G2428" s="141">
        <v>1.0</v>
      </c>
      <c r="H2428" s="56">
        <f t="shared" ref="H2428:H2430" si="105">IF(ISERROR(ROUND(+D2428/E2428*G2428,2)),0,ROUND(+D2428/E2428*G2428,2))</f>
        <v>2300</v>
      </c>
    </row>
    <row r="2429" ht="15.75" customHeight="1">
      <c r="A2429" s="53">
        <v>2.0</v>
      </c>
      <c r="B2429" s="153"/>
      <c r="C2429" s="55" t="str">
        <f>+IF(ISERROR(VLOOKUP($B2429,Insumos!$C:$G,3,FALSE)),"",VLOOKUP($B2429,Insumos!$C:$G,3,FALSE))</f>
        <v/>
      </c>
      <c r="D2429" s="56" t="str">
        <f>+IF(ISERROR(VLOOKUP($B2429,Insumos!$C:$G,2,FALSE)),"",VLOOKUP($B2429,Insumos!$C:$G,2,FALSE))</f>
        <v/>
      </c>
      <c r="E2429" s="57" t="str">
        <f>+IF(ISERROR(VLOOKUP($B2429,Insumos!$C:$G,5,FALSE)),"",VLOOKUP($B2429,Insumos!$C:$G,5,FALSE))</f>
        <v/>
      </c>
      <c r="F2429" s="55" t="str">
        <f>+IF(ISERROR(VLOOKUP($B2429,Insumos!$C:$G,4,FALSE)),"",VLOOKUP($B2429,Insumos!$C:$G,4,FALSE))</f>
        <v/>
      </c>
      <c r="G2429" s="141"/>
      <c r="H2429" s="56">
        <f t="shared" si="105"/>
        <v>0</v>
      </c>
    </row>
    <row r="2430" ht="15.75" customHeight="1">
      <c r="A2430" s="53">
        <v>3.0</v>
      </c>
      <c r="B2430" s="153"/>
      <c r="C2430" s="55" t="str">
        <f>+IF(ISERROR(VLOOKUP($B2430,Insumos!$C:$G,3,FALSE)),"",VLOOKUP($B2430,Insumos!$C:$G,3,FALSE))</f>
        <v/>
      </c>
      <c r="D2430" s="56" t="str">
        <f>+IF(ISERROR(VLOOKUP($B2430,Insumos!$C:$G,2,FALSE)),"",VLOOKUP($B2430,Insumos!$C:$G,2,FALSE))</f>
        <v/>
      </c>
      <c r="E2430" s="57" t="str">
        <f>+IF(ISERROR(VLOOKUP($B2430,Insumos!$C:$G,5,FALSE)),"",VLOOKUP($B2430,Insumos!$C:$G,5,FALSE))</f>
        <v/>
      </c>
      <c r="F2430" s="55" t="str">
        <f>+IF(ISERROR(VLOOKUP($B2430,Insumos!$C:$G,4,FALSE)),"",VLOOKUP($B2430,Insumos!$C:$G,4,FALSE))</f>
        <v/>
      </c>
      <c r="G2430" s="141"/>
      <c r="H2430" s="56">
        <f t="shared" si="105"/>
        <v>0</v>
      </c>
    </row>
    <row r="2431" ht="15.75" customHeight="1">
      <c r="A2431" s="42"/>
      <c r="B2431" s="140"/>
      <c r="C2431" s="41"/>
      <c r="D2431" s="44"/>
      <c r="E2431" s="45"/>
      <c r="F2431" s="41"/>
      <c r="G2431" s="67" t="s">
        <v>566</v>
      </c>
      <c r="H2431" s="68">
        <f>+SUM(H2428:H2430)</f>
        <v>2300</v>
      </c>
    </row>
    <row r="2432" ht="15.75" customHeight="1">
      <c r="A2432" s="42"/>
      <c r="B2432" s="140"/>
      <c r="C2432" s="41"/>
      <c r="D2432" s="44"/>
      <c r="E2432" s="45"/>
      <c r="F2432" s="41"/>
      <c r="G2432" s="67" t="s">
        <v>569</v>
      </c>
      <c r="H2432" s="142"/>
    </row>
    <row r="2433" ht="15.75" customHeight="1">
      <c r="A2433" s="42"/>
      <c r="B2433" s="140"/>
      <c r="C2433" s="41"/>
      <c r="D2433" s="44"/>
      <c r="E2433" s="45"/>
      <c r="F2433" s="41"/>
      <c r="G2433" s="67" t="s">
        <v>570</v>
      </c>
      <c r="H2433" s="143">
        <f>(H2431+H2432)*1.19</f>
        <v>2737</v>
      </c>
    </row>
    <row r="2434" ht="15.75" customHeight="1">
      <c r="A2434" s="42"/>
      <c r="B2434" s="140"/>
      <c r="C2434" s="41"/>
      <c r="D2434" s="44"/>
      <c r="E2434" s="45"/>
      <c r="F2434" s="41"/>
      <c r="G2434" s="67" t="s">
        <v>571</v>
      </c>
      <c r="H2434" s="144">
        <f>+H2433/H2435</f>
        <v>0.3915593705</v>
      </c>
    </row>
    <row r="2435" ht="15.75" customHeight="1">
      <c r="A2435" s="42"/>
      <c r="B2435" s="140"/>
      <c r="C2435" s="41"/>
      <c r="D2435" s="44"/>
      <c r="E2435" s="45"/>
      <c r="F2435" s="41"/>
      <c r="G2435" s="67" t="s">
        <v>572</v>
      </c>
      <c r="H2435" s="145">
        <v>6990.0</v>
      </c>
    </row>
    <row r="2436" ht="15.75" customHeight="1">
      <c r="A2436" s="42"/>
      <c r="B2436" s="140"/>
      <c r="C2436" s="41"/>
      <c r="D2436" s="44"/>
      <c r="E2436" s="45"/>
      <c r="F2436" s="41"/>
      <c r="G2436" s="67"/>
      <c r="H2436" s="205"/>
    </row>
    <row r="2437" ht="15.75" customHeight="1">
      <c r="A2437" s="138" t="s">
        <v>562</v>
      </c>
      <c r="B2437" s="139" t="s">
        <v>355</v>
      </c>
      <c r="C2437" s="34"/>
      <c r="D2437" s="35"/>
      <c r="E2437" s="36"/>
      <c r="F2437" s="37"/>
      <c r="G2437" s="38"/>
      <c r="H2437" s="35"/>
    </row>
    <row r="2438" ht="15.75" customHeight="1">
      <c r="A2438" s="42"/>
      <c r="B2438" s="140"/>
      <c r="C2438" s="42"/>
      <c r="D2438" s="44"/>
      <c r="E2438" s="45"/>
      <c r="F2438" s="42"/>
      <c r="G2438" s="46"/>
      <c r="H2438" s="44"/>
    </row>
    <row r="2439" ht="15.75" customHeight="1">
      <c r="A2439" s="48" t="s">
        <v>476</v>
      </c>
      <c r="B2439" s="48" t="s">
        <v>477</v>
      </c>
      <c r="C2439" s="48" t="s">
        <v>478</v>
      </c>
      <c r="D2439" s="49" t="s">
        <v>564</v>
      </c>
      <c r="E2439" s="50" t="s">
        <v>10</v>
      </c>
      <c r="F2439" s="48" t="s">
        <v>480</v>
      </c>
      <c r="G2439" s="51" t="s">
        <v>481</v>
      </c>
      <c r="H2439" s="49" t="s">
        <v>565</v>
      </c>
    </row>
    <row r="2440" ht="15.75" customHeight="1">
      <c r="A2440" s="53">
        <v>1.0</v>
      </c>
      <c r="B2440" s="153" t="s">
        <v>355</v>
      </c>
      <c r="C2440" s="55" t="str">
        <f>+IF(ISERROR(VLOOKUP($B2440,Insumos!$C:$G,3,FALSE)),"",VLOOKUP($B2440,Insumos!$C:$G,3,FALSE))</f>
        <v>UNIDAD</v>
      </c>
      <c r="D2440" s="56">
        <f>+IF(ISERROR(VLOOKUP($B2440,Insumos!$C:$G,2,FALSE)),"",VLOOKUP($B2440,Insumos!$C:$G,2,FALSE))</f>
        <v>1900</v>
      </c>
      <c r="E2440" s="57">
        <f>+IF(ISERROR(VLOOKUP($B2440,Insumos!$C:$G,5,FALSE)),"",VLOOKUP($B2440,Insumos!$C:$G,5,FALSE))</f>
        <v>1</v>
      </c>
      <c r="F2440" s="55" t="str">
        <f>+IF(ISERROR(VLOOKUP($B2440,Insumos!$C:$G,4,FALSE)),"",VLOOKUP($B2440,Insumos!$C:$G,4,FALSE))</f>
        <v>UNIDAD</v>
      </c>
      <c r="G2440" s="141">
        <v>1.0</v>
      </c>
      <c r="H2440" s="56">
        <f t="shared" ref="H2440:H2442" si="106">IF(ISERROR(ROUND(+D2440/E2440*G2440,2)),0,ROUND(+D2440/E2440*G2440,2))</f>
        <v>1900</v>
      </c>
    </row>
    <row r="2441" ht="15.75" customHeight="1">
      <c r="A2441" s="53">
        <v>2.0</v>
      </c>
      <c r="B2441" s="153"/>
      <c r="C2441" s="55" t="str">
        <f>+IF(ISERROR(VLOOKUP($B2441,Insumos!$C:$G,3,FALSE)),"",VLOOKUP($B2441,Insumos!$C:$G,3,FALSE))</f>
        <v/>
      </c>
      <c r="D2441" s="56" t="str">
        <f>+IF(ISERROR(VLOOKUP($B2441,Insumos!$C:$G,2,FALSE)),"",VLOOKUP($B2441,Insumos!$C:$G,2,FALSE))</f>
        <v/>
      </c>
      <c r="E2441" s="57" t="str">
        <f>+IF(ISERROR(VLOOKUP($B2441,Insumos!$C:$G,5,FALSE)),"",VLOOKUP($B2441,Insumos!$C:$G,5,FALSE))</f>
        <v/>
      </c>
      <c r="F2441" s="55" t="str">
        <f>+IF(ISERROR(VLOOKUP($B2441,Insumos!$C:$G,4,FALSE)),"",VLOOKUP($B2441,Insumos!$C:$G,4,FALSE))</f>
        <v/>
      </c>
      <c r="G2441" s="141"/>
      <c r="H2441" s="56">
        <f t="shared" si="106"/>
        <v>0</v>
      </c>
    </row>
    <row r="2442" ht="15.75" customHeight="1">
      <c r="A2442" s="53">
        <v>3.0</v>
      </c>
      <c r="B2442" s="153"/>
      <c r="C2442" s="55" t="str">
        <f>+IF(ISERROR(VLOOKUP($B2442,Insumos!$C:$G,3,FALSE)),"",VLOOKUP($B2442,Insumos!$C:$G,3,FALSE))</f>
        <v/>
      </c>
      <c r="D2442" s="56" t="str">
        <f>+IF(ISERROR(VLOOKUP($B2442,Insumos!$C:$G,2,FALSE)),"",VLOOKUP($B2442,Insumos!$C:$G,2,FALSE))</f>
        <v/>
      </c>
      <c r="E2442" s="57" t="str">
        <f>+IF(ISERROR(VLOOKUP($B2442,Insumos!$C:$G,5,FALSE)),"",VLOOKUP($B2442,Insumos!$C:$G,5,FALSE))</f>
        <v/>
      </c>
      <c r="F2442" s="55" t="str">
        <f>+IF(ISERROR(VLOOKUP($B2442,Insumos!$C:$G,4,FALSE)),"",VLOOKUP($B2442,Insumos!$C:$G,4,FALSE))</f>
        <v/>
      </c>
      <c r="G2442" s="141"/>
      <c r="H2442" s="56">
        <f t="shared" si="106"/>
        <v>0</v>
      </c>
    </row>
    <row r="2443" ht="15.75" customHeight="1">
      <c r="A2443" s="42"/>
      <c r="B2443" s="140"/>
      <c r="C2443" s="41"/>
      <c r="D2443" s="44"/>
      <c r="E2443" s="45"/>
      <c r="F2443" s="41"/>
      <c r="G2443" s="67" t="s">
        <v>566</v>
      </c>
      <c r="H2443" s="68">
        <f>+SUM(H2440:H2442)</f>
        <v>1900</v>
      </c>
    </row>
    <row r="2444" ht="15.75" customHeight="1">
      <c r="A2444" s="42"/>
      <c r="B2444" s="140"/>
      <c r="C2444" s="41"/>
      <c r="D2444" s="44"/>
      <c r="E2444" s="45"/>
      <c r="F2444" s="41"/>
      <c r="G2444" s="67" t="s">
        <v>569</v>
      </c>
      <c r="H2444" s="142"/>
    </row>
    <row r="2445" ht="15.75" customHeight="1">
      <c r="A2445" s="42"/>
      <c r="B2445" s="140"/>
      <c r="C2445" s="41"/>
      <c r="D2445" s="44"/>
      <c r="E2445" s="45"/>
      <c r="F2445" s="41"/>
      <c r="G2445" s="67" t="s">
        <v>570</v>
      </c>
      <c r="H2445" s="143">
        <f>(H2443+H2444)*1.19</f>
        <v>2261</v>
      </c>
    </row>
    <row r="2446" ht="15.75" customHeight="1">
      <c r="A2446" s="42"/>
      <c r="B2446" s="140"/>
      <c r="C2446" s="41"/>
      <c r="D2446" s="44"/>
      <c r="E2446" s="45"/>
      <c r="F2446" s="41"/>
      <c r="G2446" s="67" t="s">
        <v>571</v>
      </c>
      <c r="H2446" s="144">
        <f>+H2445/H2447</f>
        <v>0.3774624374</v>
      </c>
    </row>
    <row r="2447" ht="15.75" customHeight="1">
      <c r="A2447" s="42"/>
      <c r="B2447" s="140"/>
      <c r="C2447" s="41"/>
      <c r="D2447" s="44"/>
      <c r="E2447" s="45"/>
      <c r="F2447" s="41"/>
      <c r="G2447" s="67" t="s">
        <v>572</v>
      </c>
      <c r="H2447" s="145">
        <v>5990.0</v>
      </c>
    </row>
  </sheetData>
  <dataValidations>
    <dataValidation type="list" allowBlank="1" showErrorMessage="1" sqref="G1367:G1373 G1393">
      <formula1>Articulo</formula1>
    </dataValidation>
  </dataValidation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1.43"/>
    <col customWidth="1" min="2" max="2" width="31.29"/>
    <col customWidth="1" min="3" max="3" width="1.57"/>
    <col customWidth="1" min="4" max="4" width="9.71"/>
    <col customWidth="1" min="5" max="5" width="10.86"/>
    <col customWidth="1" min="6" max="6" width="8.57"/>
    <col customWidth="1" min="7" max="7" width="7.71"/>
    <col customWidth="1" min="8" max="8" width="8.14"/>
    <col customWidth="1" min="9" max="9" width="7.29"/>
    <col customWidth="1" min="10" max="10" width="8.29"/>
    <col customWidth="1" min="11" max="11" width="6.57"/>
    <col customWidth="1" min="12" max="12" width="9.86"/>
    <col customWidth="1" min="13" max="26" width="10.71"/>
  </cols>
  <sheetData>
    <row r="1" ht="67.5" customHeight="1">
      <c r="A1" s="567" t="s">
        <v>795</v>
      </c>
      <c r="B1" s="568" t="s">
        <v>796</v>
      </c>
      <c r="C1" s="569" t="s">
        <v>797</v>
      </c>
      <c r="D1" s="570" t="s">
        <v>798</v>
      </c>
      <c r="E1" s="571" t="s">
        <v>799</v>
      </c>
      <c r="F1" s="570" t="s">
        <v>802</v>
      </c>
      <c r="G1" s="570" t="s">
        <v>803</v>
      </c>
      <c r="H1" s="570" t="s">
        <v>806</v>
      </c>
      <c r="I1" s="571" t="s">
        <v>807</v>
      </c>
      <c r="J1" s="570" t="s">
        <v>808</v>
      </c>
      <c r="K1" s="570" t="s">
        <v>809</v>
      </c>
      <c r="L1" s="572" t="s">
        <v>1099</v>
      </c>
    </row>
    <row r="2" ht="12.0" customHeight="1">
      <c r="A2" s="573" t="s">
        <v>864</v>
      </c>
      <c r="B2" s="574" t="s">
        <v>125</v>
      </c>
      <c r="C2" s="575" t="s">
        <v>909</v>
      </c>
      <c r="D2" s="245">
        <v>32290.0</v>
      </c>
      <c r="E2" s="246">
        <f t="shared" ref="E2:E93" si="1">(L2/D2)</f>
        <v>0.317298519</v>
      </c>
      <c r="F2" s="247">
        <v>32290.0</v>
      </c>
      <c r="G2" s="246">
        <f t="shared" ref="G2:G93" si="2">(L2/F2)</f>
        <v>0.317298519</v>
      </c>
      <c r="H2" s="247">
        <v>32290.0</v>
      </c>
      <c r="I2" s="246">
        <f t="shared" ref="I2:I93" si="3">(L2/H2)</f>
        <v>0.317298519</v>
      </c>
      <c r="J2" s="247">
        <v>32290.0</v>
      </c>
      <c r="K2" s="576">
        <f t="shared" ref="K2:K93" si="4">(L2/J2)</f>
        <v>0.317298519</v>
      </c>
      <c r="L2" s="577">
        <f>+KOSHI!H1236</f>
        <v>10245.56918</v>
      </c>
    </row>
    <row r="3" ht="12.0" customHeight="1">
      <c r="A3" s="323"/>
      <c r="B3" s="578" t="s">
        <v>1285</v>
      </c>
      <c r="C3" s="579" t="s">
        <v>867</v>
      </c>
      <c r="D3" s="256">
        <v>46200.0</v>
      </c>
      <c r="E3" s="257">
        <f t="shared" si="1"/>
        <v>0.2725629833</v>
      </c>
      <c r="F3" s="258">
        <v>46200.0</v>
      </c>
      <c r="G3" s="257">
        <f t="shared" si="2"/>
        <v>0.2725629833</v>
      </c>
      <c r="H3" s="258">
        <v>46200.0</v>
      </c>
      <c r="I3" s="257">
        <f t="shared" si="3"/>
        <v>0.2725629833</v>
      </c>
      <c r="J3" s="258">
        <v>46200.0</v>
      </c>
      <c r="K3" s="460">
        <f t="shared" si="4"/>
        <v>0.2725629833</v>
      </c>
      <c r="L3" s="577">
        <f>+KOSHI!H86</f>
        <v>12592.40983</v>
      </c>
    </row>
    <row r="4" ht="12.0" customHeight="1">
      <c r="A4" s="323"/>
      <c r="B4" s="578" t="s">
        <v>1302</v>
      </c>
      <c r="C4" s="579" t="s">
        <v>868</v>
      </c>
      <c r="D4" s="256">
        <v>50590.0</v>
      </c>
      <c r="E4" s="257">
        <f t="shared" si="1"/>
        <v>0.3752855649</v>
      </c>
      <c r="F4" s="258">
        <v>50590.0</v>
      </c>
      <c r="G4" s="257">
        <f t="shared" si="2"/>
        <v>0.3752855649</v>
      </c>
      <c r="H4" s="258">
        <v>50590.0</v>
      </c>
      <c r="I4" s="257">
        <f t="shared" si="3"/>
        <v>0.3752855649</v>
      </c>
      <c r="J4" s="258">
        <v>50590.0</v>
      </c>
      <c r="K4" s="460">
        <f t="shared" si="4"/>
        <v>0.3752855649</v>
      </c>
      <c r="L4" s="577">
        <f>+KOSHI!H1267</f>
        <v>18985.69673</v>
      </c>
    </row>
    <row r="5" ht="12.0" customHeight="1">
      <c r="A5" s="323"/>
      <c r="B5" s="578" t="s">
        <v>1290</v>
      </c>
      <c r="C5" s="579" t="s">
        <v>869</v>
      </c>
      <c r="D5" s="256">
        <v>57590.0</v>
      </c>
      <c r="E5" s="257">
        <f t="shared" si="1"/>
        <v>0.2889066874</v>
      </c>
      <c r="F5" s="258">
        <v>57590.0</v>
      </c>
      <c r="G5" s="257">
        <f t="shared" si="2"/>
        <v>0.2889066874</v>
      </c>
      <c r="H5" s="258">
        <v>57590.0</v>
      </c>
      <c r="I5" s="257">
        <f t="shared" si="3"/>
        <v>0.2889066874</v>
      </c>
      <c r="J5" s="258">
        <v>57590.0</v>
      </c>
      <c r="K5" s="460">
        <f t="shared" si="4"/>
        <v>0.2889066874</v>
      </c>
      <c r="L5" s="577">
        <f>+KOSHI!H1334</f>
        <v>16638.13613</v>
      </c>
    </row>
    <row r="6" ht="12.0" customHeight="1">
      <c r="A6" s="323"/>
      <c r="B6" s="580" t="s">
        <v>1289</v>
      </c>
      <c r="C6" s="579" t="s">
        <v>870</v>
      </c>
      <c r="D6" s="315">
        <v>57590.0</v>
      </c>
      <c r="E6" s="316">
        <f t="shared" si="1"/>
        <v>0.2786510736</v>
      </c>
      <c r="F6" s="330">
        <v>57590.0</v>
      </c>
      <c r="G6" s="316">
        <f t="shared" si="2"/>
        <v>0.2786510736</v>
      </c>
      <c r="H6" s="330">
        <v>57590.0</v>
      </c>
      <c r="I6" s="316">
        <f t="shared" si="3"/>
        <v>0.2786510736</v>
      </c>
      <c r="J6" s="330">
        <v>57590.0</v>
      </c>
      <c r="K6" s="581">
        <f t="shared" si="4"/>
        <v>0.2786510736</v>
      </c>
      <c r="L6" s="577">
        <f>+KOSHI!H1302</f>
        <v>16047.51533</v>
      </c>
    </row>
    <row r="7" ht="12.0" customHeight="1">
      <c r="A7" s="582" t="s">
        <v>871</v>
      </c>
      <c r="B7" s="574" t="s">
        <v>643</v>
      </c>
      <c r="C7" s="583" t="s">
        <v>878</v>
      </c>
      <c r="D7" s="245">
        <v>14290.0</v>
      </c>
      <c r="E7" s="246">
        <f t="shared" si="1"/>
        <v>0.2522238726</v>
      </c>
      <c r="F7" s="247">
        <v>14290.0</v>
      </c>
      <c r="G7" s="246">
        <f t="shared" si="2"/>
        <v>0.2522238726</v>
      </c>
      <c r="H7" s="247">
        <v>14290.0</v>
      </c>
      <c r="I7" s="246">
        <f t="shared" si="3"/>
        <v>0.2522238726</v>
      </c>
      <c r="J7" s="247">
        <v>14290.0</v>
      </c>
      <c r="K7" s="576">
        <f t="shared" si="4"/>
        <v>0.2522238726</v>
      </c>
      <c r="L7" s="577">
        <f>+KOSHI!H295</f>
        <v>3604.27914</v>
      </c>
    </row>
    <row r="8" ht="12.0" customHeight="1">
      <c r="A8" s="584"/>
      <c r="B8" s="578" t="s">
        <v>647</v>
      </c>
      <c r="C8" s="585" t="s">
        <v>882</v>
      </c>
      <c r="D8" s="256">
        <v>14290.0</v>
      </c>
      <c r="E8" s="257">
        <f t="shared" si="1"/>
        <v>0.2927250105</v>
      </c>
      <c r="F8" s="258">
        <v>14290.0</v>
      </c>
      <c r="G8" s="257">
        <f t="shared" si="2"/>
        <v>0.2927250105</v>
      </c>
      <c r="H8" s="258">
        <v>14290.0</v>
      </c>
      <c r="I8" s="257">
        <f t="shared" si="3"/>
        <v>0.2927250105</v>
      </c>
      <c r="J8" s="258">
        <v>14290.0</v>
      </c>
      <c r="K8" s="460">
        <f t="shared" si="4"/>
        <v>0.2927250105</v>
      </c>
      <c r="L8" s="577">
        <f>+KOSHI!H123</f>
        <v>4183.0404</v>
      </c>
    </row>
    <row r="9" ht="12.0" customHeight="1">
      <c r="A9" s="584"/>
      <c r="B9" s="578" t="s">
        <v>883</v>
      </c>
      <c r="C9" s="585" t="s">
        <v>884</v>
      </c>
      <c r="D9" s="256">
        <v>14290.0</v>
      </c>
      <c r="E9" s="257">
        <f t="shared" si="1"/>
        <v>0.1840688502</v>
      </c>
      <c r="F9" s="258">
        <v>14290.0</v>
      </c>
      <c r="G9" s="257">
        <f t="shared" si="2"/>
        <v>0.1840688502</v>
      </c>
      <c r="H9" s="258">
        <v>14290.0</v>
      </c>
      <c r="I9" s="257">
        <f t="shared" si="3"/>
        <v>0.1840688502</v>
      </c>
      <c r="J9" s="258">
        <v>14290.0</v>
      </c>
      <c r="K9" s="460">
        <f t="shared" si="4"/>
        <v>0.1840688502</v>
      </c>
      <c r="L9" s="577">
        <f>+KOSHI!H374</f>
        <v>2630.34387</v>
      </c>
    </row>
    <row r="10" ht="12.0" customHeight="1">
      <c r="A10" s="584"/>
      <c r="B10" s="578" t="s">
        <v>644</v>
      </c>
      <c r="C10" s="585" t="s">
        <v>879</v>
      </c>
      <c r="D10" s="256">
        <v>14290.0</v>
      </c>
      <c r="E10" s="257">
        <f t="shared" si="1"/>
        <v>0.2702796452</v>
      </c>
      <c r="F10" s="258">
        <v>14290.0</v>
      </c>
      <c r="G10" s="257">
        <f t="shared" si="2"/>
        <v>0.2702796452</v>
      </c>
      <c r="H10" s="258">
        <v>14290.0</v>
      </c>
      <c r="I10" s="257">
        <f t="shared" si="3"/>
        <v>0.2702796452</v>
      </c>
      <c r="J10" s="258">
        <v>14290.0</v>
      </c>
      <c r="K10" s="460">
        <f t="shared" si="4"/>
        <v>0.2702796452</v>
      </c>
      <c r="L10" s="577">
        <f>+KOSHI!H1685</f>
        <v>3862.29613</v>
      </c>
    </row>
    <row r="11" ht="12.0" customHeight="1">
      <c r="A11" s="584"/>
      <c r="B11" s="578" t="s">
        <v>641</v>
      </c>
      <c r="C11" s="585" t="s">
        <v>876</v>
      </c>
      <c r="D11" s="256">
        <v>13190.0</v>
      </c>
      <c r="E11" s="257">
        <f t="shared" si="1"/>
        <v>0.2369419014</v>
      </c>
      <c r="F11" s="258">
        <v>13190.0</v>
      </c>
      <c r="G11" s="257">
        <f t="shared" si="2"/>
        <v>0.2369419014</v>
      </c>
      <c r="H11" s="258">
        <v>13190.0</v>
      </c>
      <c r="I11" s="257">
        <f t="shared" si="3"/>
        <v>0.2369419014</v>
      </c>
      <c r="J11" s="258">
        <v>13190.0</v>
      </c>
      <c r="K11" s="460">
        <f t="shared" si="4"/>
        <v>0.2369419014</v>
      </c>
      <c r="L11" s="577">
        <f>+KOSHI!H411</f>
        <v>3125.26368</v>
      </c>
    </row>
    <row r="12" ht="12.0" customHeight="1">
      <c r="A12" s="584"/>
      <c r="B12" s="578" t="s">
        <v>649</v>
      </c>
      <c r="C12" s="586" t="s">
        <v>887</v>
      </c>
      <c r="D12" s="256">
        <v>13190.0</v>
      </c>
      <c r="E12" s="257">
        <f t="shared" si="1"/>
        <v>0.2125442851</v>
      </c>
      <c r="F12" s="258">
        <v>13190.0</v>
      </c>
      <c r="G12" s="257">
        <f t="shared" si="2"/>
        <v>0.2125442851</v>
      </c>
      <c r="H12" s="258">
        <v>13190.0</v>
      </c>
      <c r="I12" s="257">
        <f t="shared" si="3"/>
        <v>0.2125442851</v>
      </c>
      <c r="J12" s="258">
        <v>13190.0</v>
      </c>
      <c r="K12" s="460">
        <f t="shared" si="4"/>
        <v>0.2125442851</v>
      </c>
      <c r="L12" s="577">
        <f>+KOSHI!H444</f>
        <v>2803.45912</v>
      </c>
    </row>
    <row r="13" ht="12.0" customHeight="1">
      <c r="A13" s="584"/>
      <c r="B13" s="578" t="s">
        <v>637</v>
      </c>
      <c r="C13" s="585" t="s">
        <v>872</v>
      </c>
      <c r="D13" s="256">
        <v>10980.0</v>
      </c>
      <c r="E13" s="257">
        <f t="shared" si="1"/>
        <v>0.1842924171</v>
      </c>
      <c r="F13" s="258">
        <v>10980.0</v>
      </c>
      <c r="G13" s="257">
        <f t="shared" si="2"/>
        <v>0.1842924171</v>
      </c>
      <c r="H13" s="258">
        <v>10980.0</v>
      </c>
      <c r="I13" s="257">
        <f t="shared" si="3"/>
        <v>0.1842924171</v>
      </c>
      <c r="J13" s="258">
        <v>10980.0</v>
      </c>
      <c r="K13" s="460">
        <f t="shared" si="4"/>
        <v>0.1842924171</v>
      </c>
      <c r="L13" s="577">
        <f>+KOSHI!H523</f>
        <v>2023.53074</v>
      </c>
    </row>
    <row r="14" ht="12.0" customHeight="1">
      <c r="A14" s="584"/>
      <c r="B14" s="578" t="s">
        <v>642</v>
      </c>
      <c r="C14" s="585" t="s">
        <v>877</v>
      </c>
      <c r="D14" s="256">
        <v>10980.0</v>
      </c>
      <c r="E14" s="257">
        <f t="shared" si="1"/>
        <v>0.1981644791</v>
      </c>
      <c r="F14" s="258">
        <v>10980.0</v>
      </c>
      <c r="G14" s="257">
        <f t="shared" si="2"/>
        <v>0.1981644791</v>
      </c>
      <c r="H14" s="258">
        <v>10980.0</v>
      </c>
      <c r="I14" s="257">
        <f t="shared" si="3"/>
        <v>0.1981644791</v>
      </c>
      <c r="J14" s="258">
        <v>10980.0</v>
      </c>
      <c r="K14" s="460">
        <f t="shared" si="4"/>
        <v>0.1981644791</v>
      </c>
      <c r="L14" s="577">
        <f>+KOSHI!H557</f>
        <v>2175.84598</v>
      </c>
    </row>
    <row r="15" ht="12.0" customHeight="1">
      <c r="A15" s="584"/>
      <c r="B15" s="578" t="s">
        <v>821</v>
      </c>
      <c r="C15" s="585" t="s">
        <v>822</v>
      </c>
      <c r="D15" s="256">
        <v>12090.0</v>
      </c>
      <c r="E15" s="257">
        <f t="shared" si="1"/>
        <v>0.08470821588</v>
      </c>
      <c r="F15" s="258">
        <v>12090.0</v>
      </c>
      <c r="G15" s="257">
        <f t="shared" si="2"/>
        <v>0.08470821588</v>
      </c>
      <c r="H15" s="258">
        <v>12090.0</v>
      </c>
      <c r="I15" s="257">
        <f t="shared" si="3"/>
        <v>0.08470821588</v>
      </c>
      <c r="J15" s="258">
        <v>12090.0</v>
      </c>
      <c r="K15" s="460">
        <f t="shared" si="4"/>
        <v>0.08470821588</v>
      </c>
      <c r="L15" s="577">
        <f>+KOSHI!H2396</f>
        <v>1024.12233</v>
      </c>
    </row>
    <row r="16" ht="12.0" customHeight="1">
      <c r="A16" s="584"/>
      <c r="B16" s="578" t="s">
        <v>620</v>
      </c>
      <c r="C16" s="585" t="s">
        <v>823</v>
      </c>
      <c r="D16" s="256">
        <v>12090.0</v>
      </c>
      <c r="E16" s="257">
        <f t="shared" si="1"/>
        <v>0.08922096361</v>
      </c>
      <c r="F16" s="258">
        <v>12090.0</v>
      </c>
      <c r="G16" s="257">
        <f t="shared" si="2"/>
        <v>0.08922096361</v>
      </c>
      <c r="H16" s="258">
        <v>12090.0</v>
      </c>
      <c r="I16" s="257">
        <f t="shared" si="3"/>
        <v>0.08922096361</v>
      </c>
      <c r="J16" s="258">
        <v>12090.0</v>
      </c>
      <c r="K16" s="460">
        <f t="shared" si="4"/>
        <v>0.08922096361</v>
      </c>
      <c r="L16" s="577">
        <f>+KOSHI!H317</f>
        <v>1078.68145</v>
      </c>
    </row>
    <row r="17" ht="12.0" customHeight="1">
      <c r="A17" s="584"/>
      <c r="B17" s="578" t="s">
        <v>819</v>
      </c>
      <c r="C17" s="585" t="s">
        <v>820</v>
      </c>
      <c r="D17" s="256">
        <v>12090.0</v>
      </c>
      <c r="E17" s="257">
        <f t="shared" si="1"/>
        <v>0.08686714557</v>
      </c>
      <c r="F17" s="258">
        <v>12090.0</v>
      </c>
      <c r="G17" s="257">
        <f t="shared" si="2"/>
        <v>0.08686714557</v>
      </c>
      <c r="H17" s="258">
        <v>12090.0</v>
      </c>
      <c r="I17" s="257">
        <f t="shared" si="3"/>
        <v>0.08686714557</v>
      </c>
      <c r="J17" s="258">
        <v>12090.0</v>
      </c>
      <c r="K17" s="460">
        <f t="shared" si="4"/>
        <v>0.08686714557</v>
      </c>
      <c r="L17" s="577">
        <f>+KOSHI!H491</f>
        <v>1050.22379</v>
      </c>
    </row>
    <row r="18" ht="12.0" customHeight="1">
      <c r="A18" s="584"/>
      <c r="B18" s="578" t="s">
        <v>1287</v>
      </c>
      <c r="C18" s="585" t="s">
        <v>825</v>
      </c>
      <c r="D18" s="256">
        <v>12090.0</v>
      </c>
      <c r="E18" s="257">
        <f t="shared" si="1"/>
        <v>0.07398610918</v>
      </c>
      <c r="F18" s="258">
        <v>12090.0</v>
      </c>
      <c r="G18" s="257">
        <f t="shared" si="2"/>
        <v>0.07398610918</v>
      </c>
      <c r="H18" s="258">
        <v>12090.0</v>
      </c>
      <c r="I18" s="257">
        <f t="shared" si="3"/>
        <v>0.07398610918</v>
      </c>
      <c r="J18" s="258">
        <v>12090.0</v>
      </c>
      <c r="K18" s="460">
        <f t="shared" si="4"/>
        <v>0.07398610918</v>
      </c>
      <c r="L18" s="577">
        <f>+KOSHI!H470</f>
        <v>894.49206</v>
      </c>
    </row>
    <row r="19" ht="12.0" customHeight="1">
      <c r="A19" s="584"/>
      <c r="B19" s="578" t="s">
        <v>816</v>
      </c>
      <c r="C19" s="585" t="s">
        <v>817</v>
      </c>
      <c r="D19" s="256">
        <v>12090.0</v>
      </c>
      <c r="E19" s="257">
        <f t="shared" si="1"/>
        <v>0.1547305128</v>
      </c>
      <c r="F19" s="258">
        <v>12090.0</v>
      </c>
      <c r="G19" s="257">
        <f t="shared" si="2"/>
        <v>0.1547305128</v>
      </c>
      <c r="H19" s="258">
        <v>12090.0</v>
      </c>
      <c r="I19" s="257">
        <f t="shared" si="3"/>
        <v>0.1547305128</v>
      </c>
      <c r="J19" s="258">
        <v>12090.0</v>
      </c>
      <c r="K19" s="460">
        <f t="shared" si="4"/>
        <v>0.1547305128</v>
      </c>
      <c r="L19" s="577">
        <f>+KOSHI!H343</f>
        <v>1870.6919</v>
      </c>
    </row>
    <row r="20" ht="12.0" customHeight="1">
      <c r="A20" s="584"/>
      <c r="B20" s="578" t="s">
        <v>619</v>
      </c>
      <c r="C20" s="585" t="s">
        <v>818</v>
      </c>
      <c r="D20" s="256">
        <v>12090.0</v>
      </c>
      <c r="E20" s="257">
        <f t="shared" si="1"/>
        <v>0.172554134</v>
      </c>
      <c r="F20" s="258">
        <v>12090.0</v>
      </c>
      <c r="G20" s="257">
        <f t="shared" si="2"/>
        <v>0.172554134</v>
      </c>
      <c r="H20" s="258">
        <v>12090.0</v>
      </c>
      <c r="I20" s="257">
        <f t="shared" si="3"/>
        <v>0.172554134</v>
      </c>
      <c r="J20" s="258">
        <v>12090.0</v>
      </c>
      <c r="K20" s="460">
        <f t="shared" si="4"/>
        <v>0.172554134</v>
      </c>
      <c r="L20" s="577">
        <f>+KOSHI!H581</f>
        <v>2086.17948</v>
      </c>
    </row>
    <row r="21" ht="12.0" customHeight="1">
      <c r="A21" s="587"/>
      <c r="B21" s="580" t="s">
        <v>826</v>
      </c>
      <c r="C21" s="586" t="s">
        <v>827</v>
      </c>
      <c r="D21" s="315">
        <v>29690.0</v>
      </c>
      <c r="E21" s="316">
        <f t="shared" si="1"/>
        <v>0.1505499902</v>
      </c>
      <c r="F21" s="345">
        <v>29690.0</v>
      </c>
      <c r="G21" s="316">
        <f t="shared" si="2"/>
        <v>0.1505499902</v>
      </c>
      <c r="H21" s="330">
        <v>29690.0</v>
      </c>
      <c r="I21" s="316">
        <f t="shared" si="3"/>
        <v>0.1505499902</v>
      </c>
      <c r="J21" s="330">
        <v>29690.0</v>
      </c>
      <c r="K21" s="581">
        <f t="shared" si="4"/>
        <v>0.1505499902</v>
      </c>
      <c r="L21" s="577">
        <f>+KOSHI!H2421</f>
        <v>4469.82921</v>
      </c>
    </row>
    <row r="22" ht="12.0" customHeight="1">
      <c r="A22" s="573" t="s">
        <v>1303</v>
      </c>
      <c r="B22" s="574" t="s">
        <v>662</v>
      </c>
      <c r="C22" s="588" t="s">
        <v>903</v>
      </c>
      <c r="D22" s="245">
        <v>13190.0</v>
      </c>
      <c r="E22" s="246">
        <f t="shared" si="1"/>
        <v>0.2310707536</v>
      </c>
      <c r="F22" s="247">
        <v>13190.0</v>
      </c>
      <c r="G22" s="246">
        <f t="shared" si="2"/>
        <v>0.2310707536</v>
      </c>
      <c r="H22" s="247">
        <v>13190.0</v>
      </c>
      <c r="I22" s="246">
        <f t="shared" si="3"/>
        <v>0.2310707536</v>
      </c>
      <c r="J22" s="247">
        <v>13190.0</v>
      </c>
      <c r="K22" s="576">
        <f t="shared" si="4"/>
        <v>0.2310707536</v>
      </c>
      <c r="L22" s="577">
        <f>+KOSHI!H217</f>
        <v>3047.82324</v>
      </c>
    </row>
    <row r="23" ht="12.0" customHeight="1">
      <c r="A23" s="323"/>
      <c r="B23" s="578" t="s">
        <v>894</v>
      </c>
      <c r="C23" s="589" t="s">
        <v>895</v>
      </c>
      <c r="D23" s="256">
        <v>12690.0</v>
      </c>
      <c r="E23" s="257">
        <f t="shared" si="1"/>
        <v>0.2050219961</v>
      </c>
      <c r="F23" s="258">
        <v>12690.0</v>
      </c>
      <c r="G23" s="257">
        <f t="shared" si="2"/>
        <v>0.2050219961</v>
      </c>
      <c r="H23" s="258">
        <v>12690.0</v>
      </c>
      <c r="I23" s="257">
        <f t="shared" si="3"/>
        <v>0.2050219961</v>
      </c>
      <c r="J23" s="258">
        <v>12690.0</v>
      </c>
      <c r="K23" s="460">
        <f t="shared" si="4"/>
        <v>0.2050219961</v>
      </c>
      <c r="L23" s="577">
        <f>+KOSHI!H762</f>
        <v>2601.72913</v>
      </c>
    </row>
    <row r="24" ht="12.0" customHeight="1">
      <c r="A24" s="323"/>
      <c r="B24" s="578" t="s">
        <v>652</v>
      </c>
      <c r="C24" s="590" t="s">
        <v>889</v>
      </c>
      <c r="D24" s="256">
        <v>12090.0</v>
      </c>
      <c r="E24" s="257">
        <f t="shared" si="1"/>
        <v>0.2747016079</v>
      </c>
      <c r="F24" s="258">
        <v>12090.0</v>
      </c>
      <c r="G24" s="257">
        <f t="shared" si="2"/>
        <v>0.2747016079</v>
      </c>
      <c r="H24" s="258">
        <v>12090.0</v>
      </c>
      <c r="I24" s="257">
        <f t="shared" si="3"/>
        <v>0.2747016079</v>
      </c>
      <c r="J24" s="258">
        <v>12090.0</v>
      </c>
      <c r="K24" s="460">
        <f t="shared" si="4"/>
        <v>0.2747016079</v>
      </c>
      <c r="L24" s="577">
        <f>+KOSHI!H703</f>
        <v>3321.14244</v>
      </c>
    </row>
    <row r="25" ht="12.0" customHeight="1">
      <c r="A25" s="323"/>
      <c r="B25" s="578" t="s">
        <v>663</v>
      </c>
      <c r="C25" s="589" t="s">
        <v>906</v>
      </c>
      <c r="D25" s="256">
        <v>11890.0</v>
      </c>
      <c r="E25" s="257">
        <f t="shared" si="1"/>
        <v>0.2084326535</v>
      </c>
      <c r="F25" s="258">
        <v>11890.0</v>
      </c>
      <c r="G25" s="257">
        <f t="shared" si="2"/>
        <v>0.2084326535</v>
      </c>
      <c r="H25" s="258">
        <v>11890.0</v>
      </c>
      <c r="I25" s="257">
        <f t="shared" si="3"/>
        <v>0.2084326535</v>
      </c>
      <c r="J25" s="258">
        <v>11890.0</v>
      </c>
      <c r="K25" s="460">
        <f t="shared" si="4"/>
        <v>0.2084326535</v>
      </c>
      <c r="L25" s="577">
        <f>+KOSHI!H793</f>
        <v>2478.26425</v>
      </c>
    </row>
    <row r="26" ht="12.0" customHeight="1">
      <c r="A26" s="327"/>
      <c r="B26" s="580" t="s">
        <v>655</v>
      </c>
      <c r="C26" s="591" t="s">
        <v>893</v>
      </c>
      <c r="D26" s="315">
        <v>10990.0</v>
      </c>
      <c r="E26" s="316">
        <f t="shared" si="1"/>
        <v>0.1813721338</v>
      </c>
      <c r="F26" s="330">
        <v>10990.0</v>
      </c>
      <c r="G26" s="316">
        <f t="shared" si="2"/>
        <v>0.1813721338</v>
      </c>
      <c r="H26" s="330">
        <v>10990.0</v>
      </c>
      <c r="I26" s="316">
        <f t="shared" si="3"/>
        <v>0.1813721338</v>
      </c>
      <c r="J26" s="330">
        <v>10990.0</v>
      </c>
      <c r="K26" s="581">
        <f t="shared" si="4"/>
        <v>0.1813721338</v>
      </c>
      <c r="L26" s="577">
        <f>+KOSHI!H732</f>
        <v>1993.27975</v>
      </c>
    </row>
    <row r="27" ht="12.0" customHeight="1">
      <c r="A27" s="573" t="s">
        <v>1304</v>
      </c>
      <c r="B27" s="574" t="s">
        <v>669</v>
      </c>
      <c r="C27" s="592" t="s">
        <v>929</v>
      </c>
      <c r="D27" s="245">
        <v>12190.0</v>
      </c>
      <c r="E27" s="246">
        <f t="shared" si="1"/>
        <v>0.2685458064</v>
      </c>
      <c r="F27" s="247">
        <v>12190.0</v>
      </c>
      <c r="G27" s="246">
        <f t="shared" si="2"/>
        <v>0.2685458064</v>
      </c>
      <c r="H27" s="247">
        <v>12190.0</v>
      </c>
      <c r="I27" s="246">
        <f t="shared" si="3"/>
        <v>0.2685458064</v>
      </c>
      <c r="J27" s="247">
        <v>12190.0</v>
      </c>
      <c r="K27" s="576">
        <f t="shared" si="4"/>
        <v>0.2685458064</v>
      </c>
      <c r="L27" s="577">
        <f>+KOSHI!H183</f>
        <v>3273.57338</v>
      </c>
    </row>
    <row r="28" ht="12.0" customHeight="1">
      <c r="A28" s="323"/>
      <c r="B28" s="578" t="s">
        <v>654</v>
      </c>
      <c r="C28" s="589" t="s">
        <v>892</v>
      </c>
      <c r="D28" s="256">
        <v>11590.0</v>
      </c>
      <c r="E28" s="257">
        <f t="shared" si="1"/>
        <v>0.2966596074</v>
      </c>
      <c r="F28" s="258">
        <v>11590.0</v>
      </c>
      <c r="G28" s="257">
        <f t="shared" si="2"/>
        <v>0.2966596074</v>
      </c>
      <c r="H28" s="258">
        <v>11590.0</v>
      </c>
      <c r="I28" s="257">
        <f t="shared" si="3"/>
        <v>0.2966596074</v>
      </c>
      <c r="J28" s="258">
        <v>11590.0</v>
      </c>
      <c r="K28" s="460">
        <f t="shared" si="4"/>
        <v>0.2966596074</v>
      </c>
      <c r="L28" s="577">
        <f>+KOSHI!H613</f>
        <v>3438.28485</v>
      </c>
    </row>
    <row r="29" ht="12.0" customHeight="1">
      <c r="A29" s="323"/>
      <c r="B29" s="578" t="s">
        <v>666</v>
      </c>
      <c r="C29" s="593" t="s">
        <v>926</v>
      </c>
      <c r="D29" s="256">
        <v>10790.0</v>
      </c>
      <c r="E29" s="257">
        <f t="shared" si="1"/>
        <v>0.1931254198</v>
      </c>
      <c r="F29" s="258">
        <v>10790.0</v>
      </c>
      <c r="G29" s="257">
        <f t="shared" si="2"/>
        <v>0.1931254198</v>
      </c>
      <c r="H29" s="258">
        <v>10790.0</v>
      </c>
      <c r="I29" s="257">
        <f t="shared" si="3"/>
        <v>0.1931254198</v>
      </c>
      <c r="J29" s="258">
        <v>10790.0</v>
      </c>
      <c r="K29" s="460">
        <f t="shared" si="4"/>
        <v>0.1931254198</v>
      </c>
      <c r="L29" s="577">
        <f>+KOSHI!H671</f>
        <v>2083.82328</v>
      </c>
    </row>
    <row r="30" ht="12.0" customHeight="1">
      <c r="A30" s="327"/>
      <c r="B30" s="580" t="s">
        <v>667</v>
      </c>
      <c r="C30" s="594" t="s">
        <v>927</v>
      </c>
      <c r="D30" s="315">
        <v>10290.0</v>
      </c>
      <c r="E30" s="316">
        <f t="shared" si="1"/>
        <v>0.1914574694</v>
      </c>
      <c r="F30" s="330">
        <v>10290.0</v>
      </c>
      <c r="G30" s="316">
        <f t="shared" si="2"/>
        <v>0.1914574694</v>
      </c>
      <c r="H30" s="330">
        <v>10290.0</v>
      </c>
      <c r="I30" s="316">
        <f t="shared" si="3"/>
        <v>0.1914574694</v>
      </c>
      <c r="J30" s="330">
        <v>10290.0</v>
      </c>
      <c r="K30" s="581">
        <f t="shared" si="4"/>
        <v>0.1914574694</v>
      </c>
      <c r="L30" s="577">
        <f>+KOSHI!H642</f>
        <v>1970.09736</v>
      </c>
    </row>
    <row r="31" ht="12.0" customHeight="1">
      <c r="A31" s="573" t="s">
        <v>930</v>
      </c>
      <c r="B31" s="574" t="s">
        <v>213</v>
      </c>
      <c r="C31" s="595" t="s">
        <v>938</v>
      </c>
      <c r="D31" s="245">
        <v>13590.0</v>
      </c>
      <c r="E31" s="246">
        <f t="shared" si="1"/>
        <v>0.2616391442</v>
      </c>
      <c r="F31" s="247">
        <v>13590.0</v>
      </c>
      <c r="G31" s="246">
        <f t="shared" si="2"/>
        <v>0.2616391442</v>
      </c>
      <c r="H31" s="247">
        <v>13590.0</v>
      </c>
      <c r="I31" s="246">
        <f t="shared" si="3"/>
        <v>0.2616391442</v>
      </c>
      <c r="J31" s="247">
        <v>13590.0</v>
      </c>
      <c r="K31" s="576">
        <f t="shared" si="4"/>
        <v>0.2616391442</v>
      </c>
      <c r="L31" s="577">
        <f>+KOSHI!H887</f>
        <v>3555.67597</v>
      </c>
    </row>
    <row r="32" ht="12.0" customHeight="1">
      <c r="A32" s="323"/>
      <c r="B32" s="578" t="s">
        <v>216</v>
      </c>
      <c r="C32" s="579" t="s">
        <v>933</v>
      </c>
      <c r="D32" s="256">
        <v>12790.0</v>
      </c>
      <c r="E32" s="257">
        <f t="shared" si="1"/>
        <v>0.2075148796</v>
      </c>
      <c r="F32" s="258">
        <v>12790.0</v>
      </c>
      <c r="G32" s="257">
        <f t="shared" si="2"/>
        <v>0.2075148796</v>
      </c>
      <c r="H32" s="258">
        <v>12790.0</v>
      </c>
      <c r="I32" s="257">
        <f t="shared" si="3"/>
        <v>0.2075148796</v>
      </c>
      <c r="J32" s="258">
        <v>12790.0</v>
      </c>
      <c r="K32" s="460">
        <f t="shared" si="4"/>
        <v>0.2075148796</v>
      </c>
      <c r="L32" s="577">
        <f>+KOSHI!H921</f>
        <v>2654.11531</v>
      </c>
    </row>
    <row r="33" ht="12.0" customHeight="1">
      <c r="A33" s="323"/>
      <c r="B33" s="578" t="s">
        <v>471</v>
      </c>
      <c r="C33" s="579" t="s">
        <v>936</v>
      </c>
      <c r="D33" s="256">
        <v>12190.0</v>
      </c>
      <c r="E33" s="257">
        <f t="shared" si="1"/>
        <v>0.2421982888</v>
      </c>
      <c r="F33" s="258">
        <v>12190.0</v>
      </c>
      <c r="G33" s="257">
        <f t="shared" si="2"/>
        <v>0.2421982888</v>
      </c>
      <c r="H33" s="258">
        <v>12190.0</v>
      </c>
      <c r="I33" s="257">
        <f t="shared" si="3"/>
        <v>0.2421982888</v>
      </c>
      <c r="J33" s="258">
        <v>12190.0</v>
      </c>
      <c r="K33" s="460">
        <f t="shared" si="4"/>
        <v>0.2421982888</v>
      </c>
      <c r="L33" s="577">
        <f>+KOSHI!H826</f>
        <v>2952.39714</v>
      </c>
    </row>
    <row r="34" ht="12.0" customHeight="1">
      <c r="A34" s="323"/>
      <c r="B34" s="578" t="s">
        <v>671</v>
      </c>
      <c r="C34" s="579" t="s">
        <v>934</v>
      </c>
      <c r="D34" s="256">
        <v>11890.0</v>
      </c>
      <c r="E34" s="257">
        <f t="shared" si="1"/>
        <v>0.2690154634</v>
      </c>
      <c r="F34" s="258">
        <v>11890.0</v>
      </c>
      <c r="G34" s="257">
        <f t="shared" si="2"/>
        <v>0.2690154634</v>
      </c>
      <c r="H34" s="258">
        <v>11890.0</v>
      </c>
      <c r="I34" s="257">
        <f t="shared" si="3"/>
        <v>0.2690154634</v>
      </c>
      <c r="J34" s="258">
        <v>11890.0</v>
      </c>
      <c r="K34" s="460">
        <f t="shared" si="4"/>
        <v>0.2690154634</v>
      </c>
      <c r="L34" s="577">
        <f>+KOSHI!H950</f>
        <v>3198.59386</v>
      </c>
    </row>
    <row r="35" ht="12.0" customHeight="1">
      <c r="A35" s="323"/>
      <c r="B35" s="578" t="s">
        <v>470</v>
      </c>
      <c r="C35" s="579" t="s">
        <v>937</v>
      </c>
      <c r="D35" s="256">
        <v>11390.0</v>
      </c>
      <c r="E35" s="257">
        <f t="shared" si="1"/>
        <v>0.1588245672</v>
      </c>
      <c r="F35" s="258">
        <v>11390.0</v>
      </c>
      <c r="G35" s="257">
        <f t="shared" si="2"/>
        <v>0.1588245672</v>
      </c>
      <c r="H35" s="258">
        <v>11390.0</v>
      </c>
      <c r="I35" s="257">
        <f t="shared" si="3"/>
        <v>0.1588245672</v>
      </c>
      <c r="J35" s="258">
        <v>11390.0</v>
      </c>
      <c r="K35" s="460">
        <f t="shared" si="4"/>
        <v>0.1588245672</v>
      </c>
      <c r="L35" s="577">
        <f>+KOSHI!H982</f>
        <v>1809.01182</v>
      </c>
    </row>
    <row r="36" ht="12.0" customHeight="1">
      <c r="A36" s="323"/>
      <c r="B36" s="578" t="s">
        <v>653</v>
      </c>
      <c r="C36" s="596" t="s">
        <v>890</v>
      </c>
      <c r="D36" s="256">
        <v>10990.0</v>
      </c>
      <c r="E36" s="257">
        <f t="shared" si="1"/>
        <v>0.2206969236</v>
      </c>
      <c r="F36" s="258">
        <v>10990.0</v>
      </c>
      <c r="G36" s="257">
        <f t="shared" si="2"/>
        <v>0.2206969236</v>
      </c>
      <c r="H36" s="258">
        <v>10990.0</v>
      </c>
      <c r="I36" s="257">
        <f t="shared" si="3"/>
        <v>0.2206969236</v>
      </c>
      <c r="J36" s="258">
        <v>10990.0</v>
      </c>
      <c r="K36" s="460">
        <f t="shared" si="4"/>
        <v>0.2206969236</v>
      </c>
      <c r="L36" s="577">
        <f>+KOSHI!H1016</f>
        <v>2425.45919</v>
      </c>
    </row>
    <row r="37" ht="12.0" customHeight="1">
      <c r="A37" s="323"/>
      <c r="B37" s="578" t="s">
        <v>1286</v>
      </c>
      <c r="C37" s="579" t="s">
        <v>932</v>
      </c>
      <c r="D37" s="256">
        <v>10290.0</v>
      </c>
      <c r="E37" s="257">
        <f t="shared" si="1"/>
        <v>0.1835920204</v>
      </c>
      <c r="F37" s="258">
        <v>10290.0</v>
      </c>
      <c r="G37" s="257">
        <f t="shared" si="2"/>
        <v>0.1835920204</v>
      </c>
      <c r="H37" s="258">
        <v>10290.0</v>
      </c>
      <c r="I37" s="257">
        <f t="shared" si="3"/>
        <v>0.1835920204</v>
      </c>
      <c r="J37" s="258">
        <v>10290.0</v>
      </c>
      <c r="K37" s="460">
        <f t="shared" si="4"/>
        <v>0.1835920204</v>
      </c>
      <c r="L37" s="577">
        <f>+KOSHI!H155</f>
        <v>1889.16189</v>
      </c>
    </row>
    <row r="38" ht="12.0" customHeight="1">
      <c r="A38" s="327"/>
      <c r="B38" s="580" t="s">
        <v>670</v>
      </c>
      <c r="C38" s="579" t="s">
        <v>931</v>
      </c>
      <c r="D38" s="315">
        <v>9990.0</v>
      </c>
      <c r="E38" s="316">
        <f t="shared" si="1"/>
        <v>0.249773972</v>
      </c>
      <c r="F38" s="330">
        <v>9990.0</v>
      </c>
      <c r="G38" s="316">
        <f t="shared" si="2"/>
        <v>0.249773972</v>
      </c>
      <c r="H38" s="330">
        <v>9990.0</v>
      </c>
      <c r="I38" s="316">
        <f t="shared" si="3"/>
        <v>0.249773972</v>
      </c>
      <c r="J38" s="330">
        <v>9990.0</v>
      </c>
      <c r="K38" s="581">
        <f t="shared" si="4"/>
        <v>0.249773972</v>
      </c>
      <c r="L38" s="577">
        <f>+KOSHI!H1736</f>
        <v>2495.24198</v>
      </c>
    </row>
    <row r="39" ht="12.0" customHeight="1">
      <c r="A39" s="573" t="s">
        <v>1103</v>
      </c>
      <c r="B39" s="574" t="s">
        <v>1299</v>
      </c>
      <c r="C39" s="592" t="s">
        <v>1017</v>
      </c>
      <c r="D39" s="245">
        <v>10990.0</v>
      </c>
      <c r="E39" s="246">
        <f t="shared" si="1"/>
        <v>0.3432641083</v>
      </c>
      <c r="F39" s="247">
        <v>10990.0</v>
      </c>
      <c r="G39" s="246">
        <f t="shared" si="2"/>
        <v>0.3432641083</v>
      </c>
      <c r="H39" s="247">
        <v>10990.0</v>
      </c>
      <c r="I39" s="246">
        <f t="shared" si="3"/>
        <v>0.3432641083</v>
      </c>
      <c r="J39" s="247">
        <v>10990.0</v>
      </c>
      <c r="K39" s="576">
        <f t="shared" si="4"/>
        <v>0.3432641083</v>
      </c>
      <c r="L39" s="577">
        <f>+KOSHI!H1850</f>
        <v>3772.47255</v>
      </c>
    </row>
    <row r="40" ht="12.0" customHeight="1">
      <c r="A40" s="323"/>
      <c r="B40" s="578" t="s">
        <v>1024</v>
      </c>
      <c r="C40" s="593" t="s">
        <v>1025</v>
      </c>
      <c r="D40" s="256">
        <v>10990.0</v>
      </c>
      <c r="E40" s="257">
        <f t="shared" si="1"/>
        <v>0.3093301592</v>
      </c>
      <c r="F40" s="325">
        <v>10990.0</v>
      </c>
      <c r="G40" s="257">
        <f t="shared" si="2"/>
        <v>0.3093301592</v>
      </c>
      <c r="H40" s="258">
        <v>10990.0</v>
      </c>
      <c r="I40" s="257">
        <f t="shared" si="3"/>
        <v>0.3093301592</v>
      </c>
      <c r="J40" s="258">
        <v>10990.0</v>
      </c>
      <c r="K40" s="460">
        <f t="shared" si="4"/>
        <v>0.3093301592</v>
      </c>
      <c r="L40" s="577">
        <f>+KOSHI!H25</f>
        <v>3399.53845</v>
      </c>
    </row>
    <row r="41" ht="12.0" customHeight="1">
      <c r="A41" s="323"/>
      <c r="B41" s="578" t="s">
        <v>1020</v>
      </c>
      <c r="C41" s="593" t="s">
        <v>1021</v>
      </c>
      <c r="D41" s="256">
        <v>10290.0</v>
      </c>
      <c r="E41" s="257">
        <f t="shared" si="1"/>
        <v>0.2880754082</v>
      </c>
      <c r="F41" s="258">
        <v>10290.0</v>
      </c>
      <c r="G41" s="257">
        <f t="shared" si="2"/>
        <v>0.2880754082</v>
      </c>
      <c r="H41" s="258">
        <v>10290.0</v>
      </c>
      <c r="I41" s="257">
        <f t="shared" si="3"/>
        <v>0.2880754082</v>
      </c>
      <c r="J41" s="258">
        <v>10290.0</v>
      </c>
      <c r="K41" s="460">
        <f t="shared" si="4"/>
        <v>0.2880754082</v>
      </c>
      <c r="L41" s="577">
        <f>+KOSHI!H1086</f>
        <v>2964.29595</v>
      </c>
    </row>
    <row r="42" ht="12.0" customHeight="1">
      <c r="A42" s="323"/>
      <c r="B42" s="578" t="s">
        <v>1022</v>
      </c>
      <c r="C42" s="593" t="s">
        <v>1023</v>
      </c>
      <c r="D42" s="256">
        <v>9390.0</v>
      </c>
      <c r="E42" s="257">
        <f t="shared" si="1"/>
        <v>0.2392556464</v>
      </c>
      <c r="F42" s="258">
        <v>9390.0</v>
      </c>
      <c r="G42" s="257">
        <f t="shared" si="2"/>
        <v>0.2392556464</v>
      </c>
      <c r="H42" s="258">
        <v>9390.0</v>
      </c>
      <c r="I42" s="257">
        <f t="shared" si="3"/>
        <v>0.2392556464</v>
      </c>
      <c r="J42" s="258">
        <v>9390.0</v>
      </c>
      <c r="K42" s="460">
        <f t="shared" si="4"/>
        <v>0.2392556464</v>
      </c>
      <c r="L42" s="577">
        <f>+KOSHI!H1115</f>
        <v>2246.61052</v>
      </c>
    </row>
    <row r="43" ht="12.0" customHeight="1">
      <c r="A43" s="327"/>
      <c r="B43" s="597" t="s">
        <v>1018</v>
      </c>
      <c r="C43" s="594" t="s">
        <v>1019</v>
      </c>
      <c r="D43" s="266">
        <v>8790.0</v>
      </c>
      <c r="E43" s="267">
        <f t="shared" si="1"/>
        <v>0.2116663424</v>
      </c>
      <c r="F43" s="398">
        <v>6153.0</v>
      </c>
      <c r="G43" s="267">
        <f t="shared" si="2"/>
        <v>0.3023804892</v>
      </c>
      <c r="H43" s="598">
        <v>6153.0</v>
      </c>
      <c r="I43" s="267">
        <f t="shared" si="3"/>
        <v>0.3023804892</v>
      </c>
      <c r="J43" s="268">
        <v>8790.0</v>
      </c>
      <c r="K43" s="463">
        <f t="shared" si="4"/>
        <v>0.2116663424</v>
      </c>
      <c r="L43" s="577">
        <f>+KOSHI!H58</f>
        <v>1860.54715</v>
      </c>
    </row>
    <row r="44" ht="12.0" customHeight="1">
      <c r="A44" s="573" t="s">
        <v>1010</v>
      </c>
      <c r="B44" s="599" t="s">
        <v>707</v>
      </c>
      <c r="C44" s="595" t="s">
        <v>1013</v>
      </c>
      <c r="D44" s="275">
        <v>15390.0</v>
      </c>
      <c r="E44" s="276">
        <f t="shared" si="1"/>
        <v>0.3720928187</v>
      </c>
      <c r="F44" s="277">
        <v>15390.0</v>
      </c>
      <c r="G44" s="276">
        <f t="shared" si="2"/>
        <v>0.3720928187</v>
      </c>
      <c r="H44" s="277">
        <v>15390.0</v>
      </c>
      <c r="I44" s="276">
        <f t="shared" si="3"/>
        <v>0.3720928187</v>
      </c>
      <c r="J44" s="277">
        <v>15390.0</v>
      </c>
      <c r="K44" s="600">
        <f t="shared" si="4"/>
        <v>0.3720928187</v>
      </c>
      <c r="L44" s="577">
        <f>+KOSHI!H1161</f>
        <v>5726.50848</v>
      </c>
    </row>
    <row r="45" ht="12.0" customHeight="1">
      <c r="A45" s="323"/>
      <c r="B45" s="578" t="s">
        <v>706</v>
      </c>
      <c r="C45" s="579" t="s">
        <v>1011</v>
      </c>
      <c r="D45" s="256">
        <v>14290.0</v>
      </c>
      <c r="E45" s="257">
        <f t="shared" si="1"/>
        <v>0.3457866858</v>
      </c>
      <c r="F45" s="258">
        <v>14290.0</v>
      </c>
      <c r="G45" s="257">
        <f t="shared" si="2"/>
        <v>0.3457866858</v>
      </c>
      <c r="H45" s="258">
        <v>14290.0</v>
      </c>
      <c r="I45" s="257">
        <f t="shared" si="3"/>
        <v>0.3457866858</v>
      </c>
      <c r="J45" s="258">
        <v>14290.0</v>
      </c>
      <c r="K45" s="460">
        <f t="shared" si="4"/>
        <v>0.3457866858</v>
      </c>
      <c r="L45" s="577">
        <f>+KOSHI!H1189</f>
        <v>4941.29174</v>
      </c>
    </row>
    <row r="46" ht="12.0" customHeight="1">
      <c r="A46" s="323"/>
      <c r="B46" s="578" t="s">
        <v>708</v>
      </c>
      <c r="C46" s="579" t="s">
        <v>1012</v>
      </c>
      <c r="D46" s="256">
        <v>14290.0</v>
      </c>
      <c r="E46" s="257">
        <f t="shared" si="1"/>
        <v>0.3655426011</v>
      </c>
      <c r="F46" s="258">
        <v>14290.0</v>
      </c>
      <c r="G46" s="257">
        <f t="shared" si="2"/>
        <v>0.3655426011</v>
      </c>
      <c r="H46" s="258">
        <v>14290.0</v>
      </c>
      <c r="I46" s="257">
        <f t="shared" si="3"/>
        <v>0.3655426011</v>
      </c>
      <c r="J46" s="258">
        <v>14290.0</v>
      </c>
      <c r="K46" s="460">
        <f t="shared" si="4"/>
        <v>0.3655426011</v>
      </c>
      <c r="L46" s="577">
        <f>+KOSHI!H1209</f>
        <v>5223.60377</v>
      </c>
    </row>
    <row r="47" ht="12.0" customHeight="1">
      <c r="A47" s="327"/>
      <c r="B47" s="580" t="s">
        <v>1014</v>
      </c>
      <c r="C47" s="601" t="s">
        <v>1015</v>
      </c>
      <c r="D47" s="315">
        <v>13190.0</v>
      </c>
      <c r="E47" s="316">
        <f t="shared" si="1"/>
        <v>0.2339686156</v>
      </c>
      <c r="F47" s="330">
        <v>13190.0</v>
      </c>
      <c r="G47" s="316">
        <f t="shared" si="2"/>
        <v>0.2339686156</v>
      </c>
      <c r="H47" s="330">
        <v>13190.0</v>
      </c>
      <c r="I47" s="316">
        <f t="shared" si="3"/>
        <v>0.2339686156</v>
      </c>
      <c r="J47" s="330">
        <v>13190.0</v>
      </c>
      <c r="K47" s="581">
        <f t="shared" si="4"/>
        <v>0.2339686156</v>
      </c>
      <c r="L47" s="577">
        <f>+KOSHI!H1136</f>
        <v>3086.04604</v>
      </c>
    </row>
    <row r="48" ht="12.0" customHeight="1">
      <c r="A48" s="573" t="s">
        <v>1000</v>
      </c>
      <c r="B48" s="574" t="s">
        <v>1004</v>
      </c>
      <c r="C48" s="592" t="s">
        <v>1005</v>
      </c>
      <c r="D48" s="245">
        <v>14290.0</v>
      </c>
      <c r="E48" s="246">
        <f t="shared" si="1"/>
        <v>0.2488080147</v>
      </c>
      <c r="F48" s="247">
        <v>14290.0</v>
      </c>
      <c r="G48" s="246">
        <f t="shared" si="2"/>
        <v>0.2488080147</v>
      </c>
      <c r="H48" s="247">
        <v>14290.0</v>
      </c>
      <c r="I48" s="246">
        <f t="shared" si="3"/>
        <v>0.2488080147</v>
      </c>
      <c r="J48" s="247">
        <v>14290.0</v>
      </c>
      <c r="K48" s="576">
        <f t="shared" si="4"/>
        <v>0.2488080147</v>
      </c>
      <c r="L48" s="577">
        <f>+KOSHI!H1755</f>
        <v>3555.46653</v>
      </c>
    </row>
    <row r="49" ht="12.0" customHeight="1">
      <c r="A49" s="323"/>
      <c r="B49" s="578" t="s">
        <v>1006</v>
      </c>
      <c r="C49" s="593" t="s">
        <v>1005</v>
      </c>
      <c r="D49" s="256">
        <v>25290.0</v>
      </c>
      <c r="E49" s="257">
        <f t="shared" si="1"/>
        <v>0.2684133227</v>
      </c>
      <c r="F49" s="258">
        <v>25290.0</v>
      </c>
      <c r="G49" s="257">
        <f t="shared" si="2"/>
        <v>0.2684133227</v>
      </c>
      <c r="H49" s="258">
        <v>25290.0</v>
      </c>
      <c r="I49" s="257">
        <f t="shared" si="3"/>
        <v>0.2684133227</v>
      </c>
      <c r="J49" s="258">
        <v>25290.0</v>
      </c>
      <c r="K49" s="460">
        <f t="shared" si="4"/>
        <v>0.2684133227</v>
      </c>
      <c r="L49" s="577">
        <f>+KOSHI!H1776</f>
        <v>6788.17293</v>
      </c>
    </row>
    <row r="50" ht="12.0" customHeight="1">
      <c r="A50" s="323"/>
      <c r="B50" s="578" t="s">
        <v>1007</v>
      </c>
      <c r="C50" s="602" t="s">
        <v>1008</v>
      </c>
      <c r="D50" s="256">
        <v>13190.0</v>
      </c>
      <c r="E50" s="257">
        <f t="shared" si="1"/>
        <v>0.2300485625</v>
      </c>
      <c r="F50" s="258">
        <v>13190.0</v>
      </c>
      <c r="G50" s="257">
        <f t="shared" si="2"/>
        <v>0.2300485625</v>
      </c>
      <c r="H50" s="258">
        <v>13190.0</v>
      </c>
      <c r="I50" s="257">
        <f t="shared" si="3"/>
        <v>0.2300485625</v>
      </c>
      <c r="J50" s="258">
        <v>13190.0</v>
      </c>
      <c r="K50" s="460">
        <f t="shared" si="4"/>
        <v>0.2300485625</v>
      </c>
      <c r="L50" s="577">
        <f>+KOSHI!H1798</f>
        <v>3034.34054</v>
      </c>
    </row>
    <row r="51" ht="12.0" customHeight="1">
      <c r="A51" s="323"/>
      <c r="B51" s="578" t="s">
        <v>1009</v>
      </c>
      <c r="C51" s="602" t="s">
        <v>1008</v>
      </c>
      <c r="D51" s="256">
        <v>24190.0</v>
      </c>
      <c r="E51" s="257">
        <f t="shared" si="1"/>
        <v>0.2321470103</v>
      </c>
      <c r="F51" s="258">
        <v>24190.0</v>
      </c>
      <c r="G51" s="257">
        <f t="shared" si="2"/>
        <v>0.2321470103</v>
      </c>
      <c r="H51" s="258">
        <v>24190.0</v>
      </c>
      <c r="I51" s="257">
        <f t="shared" si="3"/>
        <v>0.2321470103</v>
      </c>
      <c r="J51" s="258">
        <v>24190.0</v>
      </c>
      <c r="K51" s="460">
        <f t="shared" si="4"/>
        <v>0.2321470103</v>
      </c>
      <c r="L51" s="577">
        <f>+KOSHI!H1823</f>
        <v>5615.63618</v>
      </c>
    </row>
    <row r="52" ht="12.0" customHeight="1">
      <c r="A52" s="323"/>
      <c r="B52" s="578" t="s">
        <v>1001</v>
      </c>
      <c r="C52" s="593" t="s">
        <v>1002</v>
      </c>
      <c r="D52" s="256">
        <v>10990.0</v>
      </c>
      <c r="E52" s="257">
        <f t="shared" si="1"/>
        <v>0.2382737325</v>
      </c>
      <c r="F52" s="258">
        <v>10990.0</v>
      </c>
      <c r="G52" s="257">
        <f t="shared" si="2"/>
        <v>0.2382737325</v>
      </c>
      <c r="H52" s="258">
        <v>10990.0</v>
      </c>
      <c r="I52" s="257">
        <f t="shared" si="3"/>
        <v>0.2382737325</v>
      </c>
      <c r="J52" s="258">
        <v>10990.0</v>
      </c>
      <c r="K52" s="460">
        <f t="shared" si="4"/>
        <v>0.2382737325</v>
      </c>
      <c r="L52" s="577">
        <f>+KOSHI!H1036</f>
        <v>2618.62832</v>
      </c>
    </row>
    <row r="53" ht="12.0" customHeight="1">
      <c r="A53" s="327"/>
      <c r="B53" s="580" t="s">
        <v>1003</v>
      </c>
      <c r="C53" s="594" t="s">
        <v>1002</v>
      </c>
      <c r="D53" s="266">
        <v>20890.0</v>
      </c>
      <c r="E53" s="267">
        <f t="shared" si="1"/>
        <v>0.2302098009</v>
      </c>
      <c r="F53" s="268">
        <v>20890.0</v>
      </c>
      <c r="G53" s="267">
        <f t="shared" si="2"/>
        <v>0.2302098009</v>
      </c>
      <c r="H53" s="268">
        <v>20890.0</v>
      </c>
      <c r="I53" s="267">
        <f t="shared" si="3"/>
        <v>0.2302098009</v>
      </c>
      <c r="J53" s="268">
        <v>20890.0</v>
      </c>
      <c r="K53" s="463">
        <f t="shared" si="4"/>
        <v>0.2302098009</v>
      </c>
      <c r="L53" s="577">
        <f>+KOSHI!H1057</f>
        <v>4809.08274</v>
      </c>
    </row>
    <row r="54" ht="12.0" customHeight="1">
      <c r="A54" s="573" t="s">
        <v>958</v>
      </c>
      <c r="B54" s="574" t="s">
        <v>28</v>
      </c>
      <c r="C54" s="592" t="s">
        <v>972</v>
      </c>
      <c r="D54" s="245">
        <v>12090.0</v>
      </c>
      <c r="E54" s="246">
        <f t="shared" si="1"/>
        <v>0.2616181042</v>
      </c>
      <c r="F54" s="247">
        <v>12090.0</v>
      </c>
      <c r="G54" s="246">
        <f t="shared" si="2"/>
        <v>0.2616181042</v>
      </c>
      <c r="H54" s="247">
        <v>12090.0</v>
      </c>
      <c r="I54" s="246">
        <f t="shared" si="3"/>
        <v>0.2616181042</v>
      </c>
      <c r="J54" s="247">
        <v>12090.0</v>
      </c>
      <c r="K54" s="576">
        <f t="shared" si="4"/>
        <v>0.2616181042</v>
      </c>
      <c r="L54" s="577">
        <f>+KOSHI!H1467</f>
        <v>3162.96288</v>
      </c>
    </row>
    <row r="55" ht="12.0" customHeight="1">
      <c r="A55" s="323"/>
      <c r="B55" s="578" t="s">
        <v>970</v>
      </c>
      <c r="C55" s="593" t="s">
        <v>971</v>
      </c>
      <c r="D55" s="256">
        <v>11390.0</v>
      </c>
      <c r="E55" s="257">
        <f t="shared" si="1"/>
        <v>0.1584211791</v>
      </c>
      <c r="F55" s="258">
        <v>11390.0</v>
      </c>
      <c r="G55" s="257">
        <f t="shared" si="2"/>
        <v>0.1584211791</v>
      </c>
      <c r="H55" s="258">
        <v>11390.0</v>
      </c>
      <c r="I55" s="257">
        <f t="shared" si="3"/>
        <v>0.1584211791</v>
      </c>
      <c r="J55" s="258">
        <v>11390.0</v>
      </c>
      <c r="K55" s="460">
        <f t="shared" si="4"/>
        <v>0.1584211791</v>
      </c>
      <c r="L55" s="577">
        <f>+KOSHI!H1516</f>
        <v>1804.41723</v>
      </c>
    </row>
    <row r="56" ht="12.0" customHeight="1">
      <c r="A56" s="323"/>
      <c r="B56" s="578" t="s">
        <v>1292</v>
      </c>
      <c r="C56" s="593" t="s">
        <v>855</v>
      </c>
      <c r="D56" s="256">
        <v>10290.0</v>
      </c>
      <c r="E56" s="257">
        <f t="shared" si="1"/>
        <v>0.1911585238</v>
      </c>
      <c r="F56" s="258">
        <v>10290.0</v>
      </c>
      <c r="G56" s="257">
        <f t="shared" si="2"/>
        <v>0.1911585238</v>
      </c>
      <c r="H56" s="258">
        <v>10290.0</v>
      </c>
      <c r="I56" s="257">
        <f t="shared" si="3"/>
        <v>0.1911585238</v>
      </c>
      <c r="J56" s="258">
        <v>10290.0</v>
      </c>
      <c r="K56" s="460">
        <f t="shared" si="4"/>
        <v>0.1911585238</v>
      </c>
      <c r="L56" s="577">
        <f>+KOSHI!H1540</f>
        <v>1967.02121</v>
      </c>
    </row>
    <row r="57" ht="12.0" customHeight="1">
      <c r="A57" s="323"/>
      <c r="B57" s="578" t="s">
        <v>856</v>
      </c>
      <c r="C57" s="593" t="s">
        <v>857</v>
      </c>
      <c r="D57" s="256">
        <v>10290.0</v>
      </c>
      <c r="E57" s="257">
        <f t="shared" si="1"/>
        <v>0.2695573197</v>
      </c>
      <c r="F57" s="258">
        <v>10290.0</v>
      </c>
      <c r="G57" s="257">
        <f t="shared" si="2"/>
        <v>0.2695573197</v>
      </c>
      <c r="H57" s="258">
        <v>10290.0</v>
      </c>
      <c r="I57" s="257">
        <f t="shared" si="3"/>
        <v>0.2695573197</v>
      </c>
      <c r="J57" s="258">
        <v>10290.0</v>
      </c>
      <c r="K57" s="460">
        <f t="shared" si="4"/>
        <v>0.2695573197</v>
      </c>
      <c r="L57" s="577">
        <f>+KOSHI!H1442</f>
        <v>2773.74482</v>
      </c>
    </row>
    <row r="58" ht="12.0" customHeight="1">
      <c r="A58" s="327"/>
      <c r="B58" s="580" t="s">
        <v>967</v>
      </c>
      <c r="C58" s="594" t="s">
        <v>968</v>
      </c>
      <c r="D58" s="315">
        <v>8790.0</v>
      </c>
      <c r="E58" s="316">
        <f t="shared" si="1"/>
        <v>0.2817328385</v>
      </c>
      <c r="F58" s="330">
        <v>8790.0</v>
      </c>
      <c r="G58" s="316">
        <f t="shared" si="2"/>
        <v>0.2817328385</v>
      </c>
      <c r="H58" s="330">
        <v>8790.0</v>
      </c>
      <c r="I58" s="316">
        <f t="shared" si="3"/>
        <v>0.2817328385</v>
      </c>
      <c r="J58" s="330">
        <v>8790.0</v>
      </c>
      <c r="K58" s="581">
        <f t="shared" si="4"/>
        <v>0.2817328385</v>
      </c>
      <c r="L58" s="577">
        <f>+KOSHI!H1355</f>
        <v>2476.43165</v>
      </c>
    </row>
    <row r="59" ht="12.0" customHeight="1">
      <c r="A59" s="573" t="s">
        <v>353</v>
      </c>
      <c r="B59" s="574" t="s">
        <v>1046</v>
      </c>
      <c r="C59" s="603" t="s">
        <v>1047</v>
      </c>
      <c r="D59" s="245">
        <v>6990.0</v>
      </c>
      <c r="E59" s="383">
        <f t="shared" si="1"/>
        <v>0.4256080114</v>
      </c>
      <c r="F59" s="247">
        <v>6990.0</v>
      </c>
      <c r="G59" s="383">
        <f t="shared" si="2"/>
        <v>0.4256080114</v>
      </c>
      <c r="H59" s="247">
        <v>6990.0</v>
      </c>
      <c r="I59" s="383">
        <f t="shared" si="3"/>
        <v>0.4256080114</v>
      </c>
      <c r="J59" s="247">
        <v>6990.0</v>
      </c>
      <c r="K59" s="458">
        <f t="shared" si="4"/>
        <v>0.4256080114</v>
      </c>
      <c r="L59" s="577">
        <f>+KOSHI!H1553</f>
        <v>2975</v>
      </c>
    </row>
    <row r="60" ht="12.0" customHeight="1">
      <c r="A60" s="323"/>
      <c r="B60" s="578" t="s">
        <v>741</v>
      </c>
      <c r="C60" s="595" t="s">
        <v>1048</v>
      </c>
      <c r="D60" s="256">
        <v>6990.0</v>
      </c>
      <c r="E60" s="379">
        <f t="shared" si="1"/>
        <v>0.4256080114</v>
      </c>
      <c r="F60" s="258">
        <v>6990.0</v>
      </c>
      <c r="G60" s="379">
        <f t="shared" si="2"/>
        <v>0.4256080114</v>
      </c>
      <c r="H60" s="258">
        <v>6990.0</v>
      </c>
      <c r="I60" s="379">
        <f t="shared" si="3"/>
        <v>0.4256080114</v>
      </c>
      <c r="J60" s="258">
        <v>6990.0</v>
      </c>
      <c r="K60" s="459">
        <f t="shared" si="4"/>
        <v>0.4256080114</v>
      </c>
      <c r="L60" s="577">
        <f>+KOSHI!H1553</f>
        <v>2975</v>
      </c>
    </row>
    <row r="61" ht="12.0" customHeight="1">
      <c r="A61" s="323"/>
      <c r="B61" s="578" t="s">
        <v>355</v>
      </c>
      <c r="C61" s="579" t="s">
        <v>1049</v>
      </c>
      <c r="D61" s="256">
        <v>5990.0</v>
      </c>
      <c r="E61" s="257">
        <f t="shared" si="1"/>
        <v>0.3774624374</v>
      </c>
      <c r="F61" s="258">
        <v>5990.0</v>
      </c>
      <c r="G61" s="257">
        <f t="shared" si="2"/>
        <v>0.3774624374</v>
      </c>
      <c r="H61" s="258">
        <v>5990.0</v>
      </c>
      <c r="I61" s="257">
        <f t="shared" si="3"/>
        <v>0.3774624374</v>
      </c>
      <c r="J61" s="258">
        <v>5990.0</v>
      </c>
      <c r="K61" s="460">
        <f t="shared" si="4"/>
        <v>0.3774624374</v>
      </c>
      <c r="L61" s="577">
        <f>+KOSHI!H2445</f>
        <v>2261</v>
      </c>
    </row>
    <row r="62" ht="12.0" customHeight="1">
      <c r="A62" s="327"/>
      <c r="B62" s="580" t="s">
        <v>354</v>
      </c>
      <c r="C62" s="604" t="s">
        <v>1050</v>
      </c>
      <c r="D62" s="266">
        <v>6990.0</v>
      </c>
      <c r="E62" s="267">
        <f t="shared" si="1"/>
        <v>0.3915593705</v>
      </c>
      <c r="F62" s="268">
        <v>6990.0</v>
      </c>
      <c r="G62" s="267">
        <f t="shared" si="2"/>
        <v>0.3915593705</v>
      </c>
      <c r="H62" s="268">
        <v>6990.0</v>
      </c>
      <c r="I62" s="267">
        <f t="shared" si="3"/>
        <v>0.3915593705</v>
      </c>
      <c r="J62" s="268">
        <v>6990.0</v>
      </c>
      <c r="K62" s="463">
        <f t="shared" si="4"/>
        <v>0.3915593705</v>
      </c>
      <c r="L62" s="577">
        <f>+KOSHI!H2433</f>
        <v>2737</v>
      </c>
    </row>
    <row r="63" ht="12.0" customHeight="1">
      <c r="A63" s="573" t="s">
        <v>1059</v>
      </c>
      <c r="B63" s="574" t="s">
        <v>1060</v>
      </c>
      <c r="C63" s="605"/>
      <c r="D63" s="275">
        <v>2990.0</v>
      </c>
      <c r="E63" s="276">
        <f t="shared" si="1"/>
        <v>0.2167949164</v>
      </c>
      <c r="F63" s="277">
        <v>2990.0</v>
      </c>
      <c r="G63" s="276">
        <f t="shared" si="2"/>
        <v>0.2167949164</v>
      </c>
      <c r="H63" s="277">
        <v>2990.0</v>
      </c>
      <c r="I63" s="276">
        <f t="shared" si="3"/>
        <v>0.2167949164</v>
      </c>
      <c r="J63" s="277">
        <v>2990.0</v>
      </c>
      <c r="K63" s="600">
        <f t="shared" si="4"/>
        <v>0.2167949164</v>
      </c>
      <c r="L63" s="606">
        <f>+KOSHI!H2156</f>
        <v>648.2168</v>
      </c>
    </row>
    <row r="64" ht="12.0" customHeight="1">
      <c r="A64" s="323"/>
      <c r="B64" s="578" t="s">
        <v>772</v>
      </c>
      <c r="C64" s="607"/>
      <c r="D64" s="256">
        <v>2990.0</v>
      </c>
      <c r="E64" s="257">
        <f t="shared" si="1"/>
        <v>0.2461051338</v>
      </c>
      <c r="F64" s="258">
        <v>2990.0</v>
      </c>
      <c r="G64" s="257">
        <f t="shared" si="2"/>
        <v>0.2461051338</v>
      </c>
      <c r="H64" s="258">
        <v>2990.0</v>
      </c>
      <c r="I64" s="257">
        <f t="shared" si="3"/>
        <v>0.2461051338</v>
      </c>
      <c r="J64" s="258">
        <v>2990.0</v>
      </c>
      <c r="K64" s="460">
        <f t="shared" si="4"/>
        <v>0.2461051338</v>
      </c>
      <c r="L64" s="606">
        <f>+KOSHI!H2199</f>
        <v>735.85435</v>
      </c>
    </row>
    <row r="65" ht="12.0" customHeight="1">
      <c r="A65" s="323"/>
      <c r="B65" s="578" t="s">
        <v>1061</v>
      </c>
      <c r="C65" s="607"/>
      <c r="D65" s="256">
        <v>2990.0</v>
      </c>
      <c r="E65" s="257">
        <f t="shared" si="1"/>
        <v>0.2268378796</v>
      </c>
      <c r="F65" s="258">
        <v>2990.0</v>
      </c>
      <c r="G65" s="257">
        <f t="shared" si="2"/>
        <v>0.2268378796</v>
      </c>
      <c r="H65" s="258">
        <v>2990.0</v>
      </c>
      <c r="I65" s="257">
        <f t="shared" si="3"/>
        <v>0.2268378796</v>
      </c>
      <c r="J65" s="258">
        <v>2990.0</v>
      </c>
      <c r="K65" s="460">
        <f t="shared" si="4"/>
        <v>0.2268378796</v>
      </c>
      <c r="L65" s="606">
        <f>+KOSHI!H1971</f>
        <v>678.24526</v>
      </c>
    </row>
    <row r="66" ht="12.0" customHeight="1">
      <c r="A66" s="323"/>
      <c r="B66" s="578" t="s">
        <v>1062</v>
      </c>
      <c r="C66" s="607"/>
      <c r="D66" s="256">
        <v>2990.0</v>
      </c>
      <c r="E66" s="257">
        <f t="shared" si="1"/>
        <v>0.3369164615</v>
      </c>
      <c r="F66" s="258">
        <v>2990.0</v>
      </c>
      <c r="G66" s="257">
        <f t="shared" si="2"/>
        <v>0.3369164615</v>
      </c>
      <c r="H66" s="258">
        <v>2990.0</v>
      </c>
      <c r="I66" s="257">
        <f t="shared" si="3"/>
        <v>0.3369164615</v>
      </c>
      <c r="J66" s="258">
        <v>2990.0</v>
      </c>
      <c r="K66" s="460">
        <f t="shared" si="4"/>
        <v>0.3369164615</v>
      </c>
      <c r="L66" s="606">
        <f>+KOSHI!H2035</f>
        <v>1007.38022</v>
      </c>
    </row>
    <row r="67" ht="12.0" customHeight="1">
      <c r="A67" s="323"/>
      <c r="B67" s="578" t="s">
        <v>1063</v>
      </c>
      <c r="C67" s="607"/>
      <c r="D67" s="256">
        <v>2990.0</v>
      </c>
      <c r="E67" s="257">
        <f t="shared" si="1"/>
        <v>0.2800165518</v>
      </c>
      <c r="F67" s="258">
        <v>2990.0</v>
      </c>
      <c r="G67" s="257">
        <f t="shared" si="2"/>
        <v>0.2800165518</v>
      </c>
      <c r="H67" s="258">
        <v>2990.0</v>
      </c>
      <c r="I67" s="257">
        <f t="shared" si="3"/>
        <v>0.2800165518</v>
      </c>
      <c r="J67" s="258">
        <v>2990.0</v>
      </c>
      <c r="K67" s="460">
        <f t="shared" si="4"/>
        <v>0.2800165518</v>
      </c>
      <c r="L67" s="606">
        <f>+KOSHI!H2013</f>
        <v>837.24949</v>
      </c>
    </row>
    <row r="68" ht="12.0" customHeight="1">
      <c r="A68" s="323"/>
      <c r="B68" s="578" t="s">
        <v>1064</v>
      </c>
      <c r="C68" s="607"/>
      <c r="D68" s="256">
        <v>2990.0</v>
      </c>
      <c r="E68" s="257">
        <f t="shared" si="1"/>
        <v>0.2169306321</v>
      </c>
      <c r="F68" s="258">
        <v>2990.0</v>
      </c>
      <c r="G68" s="257">
        <f t="shared" si="2"/>
        <v>0.2169306321</v>
      </c>
      <c r="H68" s="258">
        <v>2990.0</v>
      </c>
      <c r="I68" s="257">
        <f t="shared" si="3"/>
        <v>0.2169306321</v>
      </c>
      <c r="J68" s="258">
        <v>2990.0</v>
      </c>
      <c r="K68" s="460">
        <f t="shared" si="4"/>
        <v>0.2169306321</v>
      </c>
      <c r="L68" s="606">
        <f>+KOSHI!H2068</f>
        <v>648.62259</v>
      </c>
    </row>
    <row r="69" ht="12.0" customHeight="1">
      <c r="A69" s="323"/>
      <c r="B69" s="578" t="s">
        <v>766</v>
      </c>
      <c r="C69" s="607"/>
      <c r="D69" s="256">
        <v>3990.0</v>
      </c>
      <c r="E69" s="257">
        <f t="shared" si="1"/>
        <v>0.1665415439</v>
      </c>
      <c r="F69" s="258">
        <v>3990.0</v>
      </c>
      <c r="G69" s="257">
        <f t="shared" si="2"/>
        <v>0.1665415439</v>
      </c>
      <c r="H69" s="258">
        <v>3990.0</v>
      </c>
      <c r="I69" s="257">
        <f t="shared" si="3"/>
        <v>0.1665415439</v>
      </c>
      <c r="J69" s="258">
        <v>3990.0</v>
      </c>
      <c r="K69" s="460">
        <f t="shared" si="4"/>
        <v>0.1665415439</v>
      </c>
      <c r="L69" s="606">
        <f>+KOSHI!H2081</f>
        <v>664.50076</v>
      </c>
    </row>
    <row r="70" ht="12.0" customHeight="1">
      <c r="A70" s="323"/>
      <c r="B70" s="578" t="s">
        <v>767</v>
      </c>
      <c r="C70" s="607"/>
      <c r="D70" s="256">
        <v>2990.0</v>
      </c>
      <c r="E70" s="257">
        <f t="shared" si="1"/>
        <v>0.2306072742</v>
      </c>
      <c r="F70" s="258">
        <v>2990.0</v>
      </c>
      <c r="G70" s="257">
        <f t="shared" si="2"/>
        <v>0.2306072742</v>
      </c>
      <c r="H70" s="258">
        <v>2990.0</v>
      </c>
      <c r="I70" s="257">
        <f t="shared" si="3"/>
        <v>0.2306072742</v>
      </c>
      <c r="J70" s="258">
        <v>2990.0</v>
      </c>
      <c r="K70" s="460">
        <f t="shared" si="4"/>
        <v>0.2306072742</v>
      </c>
      <c r="L70" s="606">
        <f>+KOSHI!H2097</f>
        <v>689.51575</v>
      </c>
    </row>
    <row r="71" ht="12.0" customHeight="1">
      <c r="A71" s="323"/>
      <c r="B71" s="578" t="s">
        <v>769</v>
      </c>
      <c r="C71" s="607"/>
      <c r="D71" s="256">
        <v>2990.0</v>
      </c>
      <c r="E71" s="257">
        <f t="shared" si="1"/>
        <v>0.1698810569</v>
      </c>
      <c r="F71" s="258">
        <v>2990.0</v>
      </c>
      <c r="G71" s="257">
        <f t="shared" si="2"/>
        <v>0.1698810569</v>
      </c>
      <c r="H71" s="258">
        <v>2990.0</v>
      </c>
      <c r="I71" s="257">
        <f t="shared" si="3"/>
        <v>0.1698810569</v>
      </c>
      <c r="J71" s="258">
        <v>2990.0</v>
      </c>
      <c r="K71" s="460">
        <f t="shared" si="4"/>
        <v>0.1698810569</v>
      </c>
      <c r="L71" s="606">
        <f>+KOSHI!H1705</f>
        <v>507.94436</v>
      </c>
    </row>
    <row r="72" ht="12.0" customHeight="1">
      <c r="A72" s="323"/>
      <c r="B72" s="578" t="s">
        <v>768</v>
      </c>
      <c r="C72" s="607"/>
      <c r="D72" s="256">
        <v>2990.0</v>
      </c>
      <c r="E72" s="257">
        <f t="shared" si="1"/>
        <v>0.1378959264</v>
      </c>
      <c r="F72" s="258">
        <v>2990.0</v>
      </c>
      <c r="G72" s="257">
        <f t="shared" si="2"/>
        <v>0.1378959264</v>
      </c>
      <c r="H72" s="258">
        <v>2990.0</v>
      </c>
      <c r="I72" s="257">
        <f t="shared" si="3"/>
        <v>0.1378959264</v>
      </c>
      <c r="J72" s="258">
        <v>2990.0</v>
      </c>
      <c r="K72" s="460">
        <f t="shared" si="4"/>
        <v>0.1378959264</v>
      </c>
      <c r="L72" s="606">
        <f>+KOSHI!H1930</f>
        <v>412.30882</v>
      </c>
    </row>
    <row r="73" ht="12.0" customHeight="1">
      <c r="A73" s="323"/>
      <c r="B73" s="578" t="s">
        <v>1065</v>
      </c>
      <c r="C73" s="607"/>
      <c r="D73" s="256">
        <v>500.0</v>
      </c>
      <c r="E73" s="257">
        <f t="shared" si="1"/>
        <v>0.179095</v>
      </c>
      <c r="F73" s="258">
        <v>500.0</v>
      </c>
      <c r="G73" s="257">
        <f t="shared" si="2"/>
        <v>0.179095</v>
      </c>
      <c r="H73" s="258">
        <v>500.0</v>
      </c>
      <c r="I73" s="257">
        <f t="shared" si="3"/>
        <v>0.179095</v>
      </c>
      <c r="J73" s="258">
        <v>500.0</v>
      </c>
      <c r="K73" s="460">
        <f t="shared" si="4"/>
        <v>0.179095</v>
      </c>
      <c r="L73" s="606">
        <f>+KOSHI!H2270</f>
        <v>89.5475</v>
      </c>
    </row>
    <row r="74" ht="12.0" customHeight="1">
      <c r="A74" s="323"/>
      <c r="B74" s="578" t="s">
        <v>1066</v>
      </c>
      <c r="C74" s="607"/>
      <c r="D74" s="256">
        <v>500.0</v>
      </c>
      <c r="E74" s="257">
        <f t="shared" si="1"/>
        <v>0.214795</v>
      </c>
      <c r="F74" s="258">
        <v>500.0</v>
      </c>
      <c r="G74" s="257">
        <f t="shared" si="2"/>
        <v>0.214795</v>
      </c>
      <c r="H74" s="258">
        <v>500.0</v>
      </c>
      <c r="I74" s="257">
        <f t="shared" si="3"/>
        <v>0.214795</v>
      </c>
      <c r="J74" s="258">
        <v>500.0</v>
      </c>
      <c r="K74" s="460">
        <f t="shared" si="4"/>
        <v>0.214795</v>
      </c>
      <c r="L74" s="606">
        <f>+KOSHI!H2282</f>
        <v>107.3975</v>
      </c>
    </row>
    <row r="75" ht="12.0" customHeight="1">
      <c r="A75" s="323"/>
      <c r="B75" s="578" t="s">
        <v>1067</v>
      </c>
      <c r="C75" s="607"/>
      <c r="D75" s="256">
        <v>200.0</v>
      </c>
      <c r="E75" s="257">
        <f t="shared" si="1"/>
        <v>0.062475</v>
      </c>
      <c r="F75" s="258">
        <v>200.0</v>
      </c>
      <c r="G75" s="257">
        <f t="shared" si="2"/>
        <v>0.062475</v>
      </c>
      <c r="H75" s="258">
        <v>200.0</v>
      </c>
      <c r="I75" s="257">
        <f t="shared" si="3"/>
        <v>0.062475</v>
      </c>
      <c r="J75" s="258">
        <v>200.0</v>
      </c>
      <c r="K75" s="460">
        <f t="shared" si="4"/>
        <v>0.062475</v>
      </c>
      <c r="L75" s="606">
        <f>+KOSHI!H2293</f>
        <v>12.495</v>
      </c>
    </row>
    <row r="76" ht="12.0" customHeight="1">
      <c r="A76" s="323"/>
      <c r="B76" s="578" t="s">
        <v>1068</v>
      </c>
      <c r="C76" s="607"/>
      <c r="D76" s="256">
        <v>400.0</v>
      </c>
      <c r="E76" s="257">
        <f t="shared" si="1"/>
        <v>0.07815325</v>
      </c>
      <c r="F76" s="258">
        <v>400.0</v>
      </c>
      <c r="G76" s="257">
        <f t="shared" si="2"/>
        <v>0.07815325</v>
      </c>
      <c r="H76" s="258">
        <v>400.0</v>
      </c>
      <c r="I76" s="257">
        <f t="shared" si="3"/>
        <v>0.07815325</v>
      </c>
      <c r="J76" s="258">
        <v>400.0</v>
      </c>
      <c r="K76" s="460">
        <f t="shared" si="4"/>
        <v>0.07815325</v>
      </c>
      <c r="L76" s="606">
        <f>+KOSHI!H2320</f>
        <v>31.2613</v>
      </c>
    </row>
    <row r="77" ht="12.0" customHeight="1">
      <c r="A77" s="327"/>
      <c r="B77" s="580" t="s">
        <v>1069</v>
      </c>
      <c r="C77" s="608"/>
      <c r="D77" s="315">
        <v>400.0</v>
      </c>
      <c r="E77" s="316">
        <f t="shared" si="1"/>
        <v>0.217175</v>
      </c>
      <c r="F77" s="330">
        <v>400.0</v>
      </c>
      <c r="G77" s="316">
        <f t="shared" si="2"/>
        <v>0.217175</v>
      </c>
      <c r="H77" s="330">
        <v>400.0</v>
      </c>
      <c r="I77" s="316">
        <f t="shared" si="3"/>
        <v>0.217175</v>
      </c>
      <c r="J77" s="330">
        <v>400.0</v>
      </c>
      <c r="K77" s="581">
        <f t="shared" si="4"/>
        <v>0.217175</v>
      </c>
      <c r="L77" s="606">
        <f>+KOSHI!H2306</f>
        <v>86.87</v>
      </c>
    </row>
    <row r="78" ht="12.0" customHeight="1">
      <c r="A78" s="573" t="s">
        <v>329</v>
      </c>
      <c r="B78" s="574" t="s">
        <v>342</v>
      </c>
      <c r="C78" s="603"/>
      <c r="D78" s="348">
        <v>3200.0</v>
      </c>
      <c r="E78" s="383">
        <f t="shared" si="1"/>
        <v>0.484997125</v>
      </c>
      <c r="F78" s="338">
        <v>3200.0</v>
      </c>
      <c r="G78" s="383">
        <f t="shared" si="2"/>
        <v>0.484997125</v>
      </c>
      <c r="H78" s="338">
        <v>3200.0</v>
      </c>
      <c r="I78" s="383">
        <f t="shared" si="3"/>
        <v>0.484997125</v>
      </c>
      <c r="J78" s="338">
        <v>3200.0</v>
      </c>
      <c r="K78" s="458">
        <f t="shared" si="4"/>
        <v>0.484997125</v>
      </c>
      <c r="L78" s="606">
        <f>+KOSHI!H1588</f>
        <v>1551.9908</v>
      </c>
    </row>
    <row r="79" ht="12.0" customHeight="1">
      <c r="A79" s="323"/>
      <c r="B79" s="578" t="s">
        <v>343</v>
      </c>
      <c r="C79" s="579"/>
      <c r="D79" s="341">
        <v>3200.0</v>
      </c>
      <c r="E79" s="379">
        <f t="shared" si="1"/>
        <v>0.4849996875</v>
      </c>
      <c r="F79" s="325">
        <v>3200.0</v>
      </c>
      <c r="G79" s="379">
        <f t="shared" si="2"/>
        <v>0.4849996875</v>
      </c>
      <c r="H79" s="325">
        <v>3200.0</v>
      </c>
      <c r="I79" s="379">
        <f t="shared" si="3"/>
        <v>0.4849996875</v>
      </c>
      <c r="J79" s="325">
        <v>3200.0</v>
      </c>
      <c r="K79" s="459">
        <f t="shared" si="4"/>
        <v>0.4849996875</v>
      </c>
      <c r="L79" s="606">
        <f>+KOSHI!H1570</f>
        <v>1551.999</v>
      </c>
    </row>
    <row r="80" ht="12.0" customHeight="1">
      <c r="A80" s="323"/>
      <c r="B80" s="578" t="s">
        <v>330</v>
      </c>
      <c r="C80" s="579"/>
      <c r="D80" s="341">
        <v>3200.0</v>
      </c>
      <c r="E80" s="379">
        <f t="shared" si="1"/>
        <v>0.4849996875</v>
      </c>
      <c r="F80" s="325">
        <v>3200.0</v>
      </c>
      <c r="G80" s="379">
        <f t="shared" si="2"/>
        <v>0.4849996875</v>
      </c>
      <c r="H80" s="325">
        <v>3200.0</v>
      </c>
      <c r="I80" s="379">
        <f t="shared" si="3"/>
        <v>0.4849996875</v>
      </c>
      <c r="J80" s="325">
        <v>3200.0</v>
      </c>
      <c r="K80" s="459">
        <f t="shared" si="4"/>
        <v>0.4849996875</v>
      </c>
      <c r="L80" s="606">
        <f>+KOSHI!H1570</f>
        <v>1551.999</v>
      </c>
    </row>
    <row r="81" ht="12.0" customHeight="1">
      <c r="A81" s="323"/>
      <c r="B81" s="578" t="s">
        <v>332</v>
      </c>
      <c r="C81" s="579"/>
      <c r="D81" s="341">
        <v>3200.0</v>
      </c>
      <c r="E81" s="379">
        <f t="shared" si="1"/>
        <v>0.484997125</v>
      </c>
      <c r="F81" s="325">
        <v>3200.0</v>
      </c>
      <c r="G81" s="379">
        <f t="shared" si="2"/>
        <v>0.484997125</v>
      </c>
      <c r="H81" s="325">
        <v>3200.0</v>
      </c>
      <c r="I81" s="379">
        <f t="shared" si="3"/>
        <v>0.484997125</v>
      </c>
      <c r="J81" s="325">
        <v>3200.0</v>
      </c>
      <c r="K81" s="459">
        <f t="shared" si="4"/>
        <v>0.484997125</v>
      </c>
      <c r="L81" s="606">
        <f>+KOSHI!H1588</f>
        <v>1551.9908</v>
      </c>
    </row>
    <row r="82" ht="12.0" customHeight="1">
      <c r="A82" s="323"/>
      <c r="B82" s="578" t="s">
        <v>334</v>
      </c>
      <c r="C82" s="579"/>
      <c r="D82" s="341">
        <v>3200.0</v>
      </c>
      <c r="E82" s="379">
        <f t="shared" si="1"/>
        <v>0.4849996875</v>
      </c>
      <c r="F82" s="325">
        <v>3200.0</v>
      </c>
      <c r="G82" s="379">
        <f t="shared" si="2"/>
        <v>0.4849996875</v>
      </c>
      <c r="H82" s="325">
        <v>3200.0</v>
      </c>
      <c r="I82" s="379">
        <f t="shared" si="3"/>
        <v>0.4849996875</v>
      </c>
      <c r="J82" s="325">
        <v>3200.0</v>
      </c>
      <c r="K82" s="459">
        <f t="shared" si="4"/>
        <v>0.4849996875</v>
      </c>
      <c r="L82" s="606">
        <f>+KOSHI!H1570</f>
        <v>1551.999</v>
      </c>
    </row>
    <row r="83" ht="12.0" customHeight="1">
      <c r="A83" s="323"/>
      <c r="B83" s="578" t="s">
        <v>1051</v>
      </c>
      <c r="C83" s="579"/>
      <c r="D83" s="341">
        <v>3200.0</v>
      </c>
      <c r="E83" s="379">
        <f t="shared" si="1"/>
        <v>0.484997125</v>
      </c>
      <c r="F83" s="325">
        <v>3200.0</v>
      </c>
      <c r="G83" s="379">
        <f t="shared" si="2"/>
        <v>0.484997125</v>
      </c>
      <c r="H83" s="325">
        <v>3200.0</v>
      </c>
      <c r="I83" s="379">
        <f t="shared" si="3"/>
        <v>0.484997125</v>
      </c>
      <c r="J83" s="325">
        <v>3200.0</v>
      </c>
      <c r="K83" s="459">
        <f t="shared" si="4"/>
        <v>0.484997125</v>
      </c>
      <c r="L83" s="606">
        <f>+KOSHI!H1588</f>
        <v>1551.9908</v>
      </c>
    </row>
    <row r="84" ht="12.0" customHeight="1">
      <c r="A84" s="323"/>
      <c r="B84" s="578" t="s">
        <v>335</v>
      </c>
      <c r="C84" s="579"/>
      <c r="D84" s="341">
        <v>3200.0</v>
      </c>
      <c r="E84" s="379">
        <f t="shared" si="1"/>
        <v>0.4849996875</v>
      </c>
      <c r="F84" s="325">
        <v>3200.0</v>
      </c>
      <c r="G84" s="379">
        <f t="shared" si="2"/>
        <v>0.4849996875</v>
      </c>
      <c r="H84" s="325">
        <v>3200.0</v>
      </c>
      <c r="I84" s="379">
        <f t="shared" si="3"/>
        <v>0.4849996875</v>
      </c>
      <c r="J84" s="325">
        <v>3200.0</v>
      </c>
      <c r="K84" s="459">
        <f t="shared" si="4"/>
        <v>0.4849996875</v>
      </c>
      <c r="L84" s="606">
        <f>+KOSHI!H1570</f>
        <v>1551.999</v>
      </c>
    </row>
    <row r="85" ht="12.0" customHeight="1">
      <c r="A85" s="323"/>
      <c r="B85" s="578" t="s">
        <v>336</v>
      </c>
      <c r="C85" s="579"/>
      <c r="D85" s="341">
        <v>1800.0</v>
      </c>
      <c r="E85" s="257">
        <f t="shared" si="1"/>
        <v>0.3666652778</v>
      </c>
      <c r="F85" s="325">
        <v>1800.0</v>
      </c>
      <c r="G85" s="257">
        <f t="shared" si="2"/>
        <v>0.3666652778</v>
      </c>
      <c r="H85" s="325">
        <v>1800.0</v>
      </c>
      <c r="I85" s="257">
        <f t="shared" si="3"/>
        <v>0.3666652778</v>
      </c>
      <c r="J85" s="325">
        <v>1800.0</v>
      </c>
      <c r="K85" s="460">
        <f t="shared" si="4"/>
        <v>0.3666652778</v>
      </c>
      <c r="L85" s="606">
        <f>+KOSHI!H1622</f>
        <v>659.9975</v>
      </c>
    </row>
    <row r="86" ht="12.0" customHeight="1">
      <c r="A86" s="323"/>
      <c r="B86" s="578" t="s">
        <v>340</v>
      </c>
      <c r="C86" s="579"/>
      <c r="D86" s="341">
        <v>1800.0</v>
      </c>
      <c r="E86" s="257">
        <f t="shared" si="1"/>
        <v>0.36722</v>
      </c>
      <c r="F86" s="325">
        <v>1800.0</v>
      </c>
      <c r="G86" s="257">
        <f t="shared" si="2"/>
        <v>0.36722</v>
      </c>
      <c r="H86" s="325">
        <v>1800.0</v>
      </c>
      <c r="I86" s="257">
        <f t="shared" si="3"/>
        <v>0.36722</v>
      </c>
      <c r="J86" s="325">
        <v>1800.0</v>
      </c>
      <c r="K86" s="460">
        <f t="shared" si="4"/>
        <v>0.36722</v>
      </c>
      <c r="L86" s="606">
        <f>+KOSHI!H1604</f>
        <v>660.996</v>
      </c>
    </row>
    <row r="87" ht="12.0" customHeight="1">
      <c r="A87" s="323"/>
      <c r="B87" s="578" t="s">
        <v>341</v>
      </c>
      <c r="C87" s="579"/>
      <c r="D87" s="341">
        <v>1800.0</v>
      </c>
      <c r="E87" s="257">
        <f t="shared" si="1"/>
        <v>0.36722</v>
      </c>
      <c r="F87" s="325">
        <v>1800.0</v>
      </c>
      <c r="G87" s="257">
        <f t="shared" si="2"/>
        <v>0.36722</v>
      </c>
      <c r="H87" s="325">
        <v>1800.0</v>
      </c>
      <c r="I87" s="257">
        <f t="shared" si="3"/>
        <v>0.36722</v>
      </c>
      <c r="J87" s="325">
        <v>1800.0</v>
      </c>
      <c r="K87" s="460">
        <f t="shared" si="4"/>
        <v>0.36722</v>
      </c>
      <c r="L87" s="606">
        <f>+KOSHI!H1604</f>
        <v>660.996</v>
      </c>
    </row>
    <row r="88" ht="12.0" customHeight="1">
      <c r="A88" s="323"/>
      <c r="B88" s="578" t="s">
        <v>1052</v>
      </c>
      <c r="C88" s="579"/>
      <c r="D88" s="341">
        <v>1800.0</v>
      </c>
      <c r="E88" s="257">
        <f t="shared" si="1"/>
        <v>0.3666652778</v>
      </c>
      <c r="F88" s="325">
        <v>1800.0</v>
      </c>
      <c r="G88" s="257">
        <f t="shared" si="2"/>
        <v>0.3666652778</v>
      </c>
      <c r="H88" s="325">
        <v>1800.0</v>
      </c>
      <c r="I88" s="257">
        <f t="shared" si="3"/>
        <v>0.3666652778</v>
      </c>
      <c r="J88" s="325">
        <v>1800.0</v>
      </c>
      <c r="K88" s="460">
        <f t="shared" si="4"/>
        <v>0.3666652778</v>
      </c>
      <c r="L88" s="606">
        <f>+KOSHI!H1622</f>
        <v>659.9975</v>
      </c>
    </row>
    <row r="89" ht="12.0" customHeight="1">
      <c r="A89" s="323"/>
      <c r="B89" s="578" t="s">
        <v>1053</v>
      </c>
      <c r="C89" s="579"/>
      <c r="D89" s="341">
        <v>1800.0</v>
      </c>
      <c r="E89" s="257">
        <f t="shared" si="1"/>
        <v>0.36722</v>
      </c>
      <c r="F89" s="325">
        <v>1800.0</v>
      </c>
      <c r="G89" s="257">
        <f t="shared" si="2"/>
        <v>0.36722</v>
      </c>
      <c r="H89" s="325">
        <v>1800.0</v>
      </c>
      <c r="I89" s="257">
        <f t="shared" si="3"/>
        <v>0.36722</v>
      </c>
      <c r="J89" s="325">
        <v>1800.0</v>
      </c>
      <c r="K89" s="460">
        <f t="shared" si="4"/>
        <v>0.36722</v>
      </c>
      <c r="L89" s="606">
        <f>+KOSHI!H1604</f>
        <v>660.996</v>
      </c>
    </row>
    <row r="90" ht="12.0" customHeight="1">
      <c r="A90" s="323"/>
      <c r="B90" s="578" t="s">
        <v>339</v>
      </c>
      <c r="C90" s="579"/>
      <c r="D90" s="341">
        <v>1800.0</v>
      </c>
      <c r="E90" s="257">
        <f t="shared" si="1"/>
        <v>0.3666652778</v>
      </c>
      <c r="F90" s="325">
        <v>1800.0</v>
      </c>
      <c r="G90" s="257">
        <f t="shared" si="2"/>
        <v>0.3666652778</v>
      </c>
      <c r="H90" s="325">
        <v>1800.0</v>
      </c>
      <c r="I90" s="257">
        <f t="shared" si="3"/>
        <v>0.3666652778</v>
      </c>
      <c r="J90" s="325">
        <v>1800.0</v>
      </c>
      <c r="K90" s="460">
        <f t="shared" si="4"/>
        <v>0.3666652778</v>
      </c>
      <c r="L90" s="606">
        <f>+KOSHI!H1622</f>
        <v>659.9975</v>
      </c>
    </row>
    <row r="91" ht="12.0" customHeight="1">
      <c r="A91" s="323"/>
      <c r="B91" s="578" t="s">
        <v>1054</v>
      </c>
      <c r="C91" s="579"/>
      <c r="D91" s="341">
        <v>1800.0</v>
      </c>
      <c r="E91" s="257">
        <f t="shared" si="1"/>
        <v>0.36722</v>
      </c>
      <c r="F91" s="325">
        <v>1800.0</v>
      </c>
      <c r="G91" s="257">
        <f t="shared" si="2"/>
        <v>0.36722</v>
      </c>
      <c r="H91" s="325">
        <v>1800.0</v>
      </c>
      <c r="I91" s="257">
        <f t="shared" si="3"/>
        <v>0.36722</v>
      </c>
      <c r="J91" s="325">
        <v>1800.0</v>
      </c>
      <c r="K91" s="460">
        <f t="shared" si="4"/>
        <v>0.36722</v>
      </c>
      <c r="L91" s="606">
        <f>+KOSHI!H1604</f>
        <v>660.996</v>
      </c>
    </row>
    <row r="92" ht="12.0" customHeight="1">
      <c r="A92" s="323"/>
      <c r="B92" s="578" t="s">
        <v>345</v>
      </c>
      <c r="C92" s="579"/>
      <c r="D92" s="341">
        <v>1800.0</v>
      </c>
      <c r="E92" s="257">
        <f t="shared" si="1"/>
        <v>0.3666652778</v>
      </c>
      <c r="F92" s="325">
        <v>1800.0</v>
      </c>
      <c r="G92" s="257">
        <f t="shared" si="2"/>
        <v>0.3666652778</v>
      </c>
      <c r="H92" s="325">
        <v>1800.0</v>
      </c>
      <c r="I92" s="257">
        <f t="shared" si="3"/>
        <v>0.3666652778</v>
      </c>
      <c r="J92" s="325">
        <v>1800.0</v>
      </c>
      <c r="K92" s="460">
        <f t="shared" si="4"/>
        <v>0.3666652778</v>
      </c>
      <c r="L92" s="606">
        <f>+KOSHI!H1622</f>
        <v>659.9975</v>
      </c>
    </row>
    <row r="93" ht="12.0" customHeight="1">
      <c r="A93" s="327"/>
      <c r="B93" s="597" t="s">
        <v>344</v>
      </c>
      <c r="C93" s="604"/>
      <c r="D93" s="446">
        <v>1800.0</v>
      </c>
      <c r="E93" s="267">
        <f t="shared" si="1"/>
        <v>0.36722</v>
      </c>
      <c r="F93" s="415">
        <v>1800.0</v>
      </c>
      <c r="G93" s="267">
        <f t="shared" si="2"/>
        <v>0.36722</v>
      </c>
      <c r="H93" s="415">
        <v>1800.0</v>
      </c>
      <c r="I93" s="267">
        <f t="shared" si="3"/>
        <v>0.36722</v>
      </c>
      <c r="J93" s="415">
        <v>1800.0</v>
      </c>
      <c r="K93" s="463">
        <f t="shared" si="4"/>
        <v>0.36722</v>
      </c>
      <c r="L93" s="606">
        <f>+KOSHI!H1604</f>
        <v>660.996</v>
      </c>
    </row>
    <row r="94">
      <c r="E94" s="399"/>
      <c r="I94" s="399"/>
      <c r="L94" s="400"/>
    </row>
    <row r="95">
      <c r="E95" s="399"/>
      <c r="I95" s="399"/>
      <c r="L95" s="400"/>
    </row>
    <row r="96">
      <c r="E96" s="399"/>
      <c r="I96" s="399"/>
      <c r="L96" s="400"/>
    </row>
    <row r="97">
      <c r="E97" s="399"/>
      <c r="I97" s="399"/>
      <c r="L97" s="400"/>
    </row>
    <row r="98">
      <c r="E98" s="399"/>
      <c r="I98" s="399"/>
      <c r="L98" s="400"/>
    </row>
    <row r="99">
      <c r="E99" s="399"/>
      <c r="I99" s="399"/>
      <c r="L99" s="400"/>
    </row>
    <row r="100">
      <c r="E100" s="399"/>
      <c r="I100" s="399"/>
      <c r="L100" s="400"/>
    </row>
    <row r="101">
      <c r="E101" s="399"/>
      <c r="I101" s="399"/>
      <c r="L101" s="400"/>
    </row>
    <row r="102">
      <c r="E102" s="399"/>
      <c r="I102" s="399"/>
      <c r="L102" s="400"/>
    </row>
    <row r="103">
      <c r="E103" s="399"/>
      <c r="I103" s="399"/>
      <c r="L103" s="400"/>
    </row>
    <row r="104">
      <c r="E104" s="399"/>
      <c r="I104" s="399"/>
      <c r="L104" s="400"/>
    </row>
    <row r="105">
      <c r="E105" s="399"/>
      <c r="I105" s="399"/>
      <c r="L105" s="400"/>
    </row>
    <row r="106">
      <c r="E106" s="399"/>
      <c r="I106" s="399"/>
      <c r="L106" s="400"/>
    </row>
    <row r="107">
      <c r="E107" s="399"/>
      <c r="I107" s="399"/>
      <c r="L107" s="400"/>
    </row>
    <row r="108">
      <c r="E108" s="399"/>
      <c r="I108" s="399"/>
      <c r="L108" s="400"/>
    </row>
    <row r="109">
      <c r="E109" s="399"/>
      <c r="I109" s="399"/>
      <c r="L109" s="400"/>
    </row>
    <row r="110">
      <c r="E110" s="399"/>
      <c r="I110" s="399"/>
      <c r="L110" s="400"/>
    </row>
    <row r="111">
      <c r="E111" s="399"/>
      <c r="I111" s="399"/>
      <c r="L111" s="400"/>
    </row>
    <row r="112">
      <c r="E112" s="399"/>
      <c r="I112" s="399"/>
      <c r="L112" s="400"/>
    </row>
    <row r="113">
      <c r="E113" s="399"/>
      <c r="I113" s="399"/>
      <c r="L113" s="400"/>
    </row>
    <row r="114">
      <c r="E114" s="399"/>
      <c r="I114" s="399"/>
      <c r="L114" s="400"/>
    </row>
    <row r="115">
      <c r="E115" s="399"/>
      <c r="I115" s="399"/>
      <c r="L115" s="400"/>
    </row>
    <row r="116">
      <c r="E116" s="399"/>
      <c r="I116" s="399"/>
      <c r="L116" s="400"/>
    </row>
    <row r="117">
      <c r="E117" s="399"/>
      <c r="I117" s="399"/>
      <c r="L117" s="400"/>
    </row>
    <row r="118">
      <c r="E118" s="399"/>
      <c r="I118" s="399"/>
      <c r="L118" s="400"/>
    </row>
    <row r="119">
      <c r="E119" s="399"/>
      <c r="I119" s="399"/>
      <c r="L119" s="400"/>
    </row>
    <row r="120">
      <c r="E120" s="399"/>
      <c r="I120" s="399"/>
      <c r="L120" s="400"/>
    </row>
    <row r="121">
      <c r="E121" s="399"/>
      <c r="I121" s="399"/>
      <c r="L121" s="400"/>
    </row>
    <row r="122">
      <c r="E122" s="399"/>
      <c r="I122" s="399"/>
      <c r="L122" s="400"/>
    </row>
    <row r="123">
      <c r="E123" s="399"/>
      <c r="I123" s="399"/>
      <c r="L123" s="400"/>
    </row>
    <row r="124">
      <c r="E124" s="399"/>
      <c r="I124" s="399"/>
      <c r="L124" s="400"/>
    </row>
    <row r="125">
      <c r="E125" s="399"/>
      <c r="I125" s="399"/>
      <c r="L125" s="400"/>
    </row>
    <row r="126">
      <c r="E126" s="399"/>
      <c r="I126" s="399"/>
      <c r="L126" s="400"/>
    </row>
    <row r="127">
      <c r="E127" s="399"/>
      <c r="I127" s="399"/>
      <c r="L127" s="400"/>
    </row>
    <row r="128">
      <c r="E128" s="399"/>
      <c r="I128" s="399"/>
      <c r="L128" s="400"/>
    </row>
    <row r="129">
      <c r="E129" s="399"/>
      <c r="I129" s="399"/>
      <c r="L129" s="400"/>
    </row>
    <row r="130">
      <c r="E130" s="399"/>
      <c r="I130" s="399"/>
      <c r="L130" s="400"/>
    </row>
    <row r="131">
      <c r="E131" s="399"/>
      <c r="I131" s="399"/>
      <c r="L131" s="400"/>
    </row>
    <row r="132">
      <c r="E132" s="399"/>
      <c r="I132" s="399"/>
      <c r="L132" s="400"/>
    </row>
    <row r="133">
      <c r="E133" s="399"/>
      <c r="I133" s="399"/>
      <c r="L133" s="400"/>
    </row>
    <row r="134">
      <c r="E134" s="399"/>
      <c r="I134" s="399"/>
      <c r="L134" s="400"/>
    </row>
    <row r="135">
      <c r="E135" s="399"/>
      <c r="I135" s="399"/>
      <c r="L135" s="400"/>
    </row>
    <row r="136">
      <c r="E136" s="399"/>
      <c r="I136" s="399"/>
      <c r="L136" s="400"/>
    </row>
    <row r="137">
      <c r="E137" s="399"/>
      <c r="I137" s="399"/>
      <c r="L137" s="400"/>
    </row>
    <row r="138">
      <c r="E138" s="399"/>
      <c r="I138" s="399"/>
      <c r="L138" s="400"/>
    </row>
    <row r="139">
      <c r="E139" s="399"/>
      <c r="I139" s="399"/>
      <c r="L139" s="400"/>
    </row>
    <row r="140">
      <c r="E140" s="399"/>
      <c r="I140" s="399"/>
      <c r="L140" s="400"/>
    </row>
    <row r="141">
      <c r="E141" s="399"/>
      <c r="I141" s="399"/>
      <c r="L141" s="400"/>
    </row>
    <row r="142">
      <c r="E142" s="399"/>
      <c r="I142" s="399"/>
      <c r="L142" s="400"/>
    </row>
    <row r="143">
      <c r="E143" s="399"/>
      <c r="I143" s="399"/>
      <c r="L143" s="400"/>
    </row>
    <row r="144">
      <c r="E144" s="399"/>
      <c r="I144" s="399"/>
      <c r="L144" s="400"/>
    </row>
    <row r="145">
      <c r="E145" s="399"/>
      <c r="I145" s="399"/>
      <c r="L145" s="400"/>
    </row>
    <row r="146">
      <c r="E146" s="399"/>
      <c r="I146" s="399"/>
      <c r="L146" s="400"/>
    </row>
    <row r="147">
      <c r="E147" s="399"/>
      <c r="I147" s="399"/>
      <c r="L147" s="400"/>
    </row>
    <row r="148">
      <c r="E148" s="399"/>
      <c r="I148" s="399"/>
      <c r="L148" s="400"/>
    </row>
    <row r="149">
      <c r="E149" s="399"/>
      <c r="I149" s="399"/>
      <c r="L149" s="400"/>
    </row>
    <row r="150">
      <c r="E150" s="399"/>
      <c r="I150" s="399"/>
      <c r="L150" s="400"/>
    </row>
    <row r="151">
      <c r="E151" s="399"/>
      <c r="I151" s="399"/>
      <c r="L151" s="400"/>
    </row>
    <row r="152">
      <c r="E152" s="399"/>
      <c r="I152" s="399"/>
      <c r="L152" s="400"/>
    </row>
    <row r="153">
      <c r="E153" s="399"/>
      <c r="I153" s="399"/>
      <c r="L153" s="400"/>
    </row>
    <row r="154">
      <c r="E154" s="399"/>
      <c r="I154" s="399"/>
      <c r="L154" s="400"/>
    </row>
    <row r="155">
      <c r="E155" s="399"/>
      <c r="I155" s="399"/>
      <c r="L155" s="400"/>
    </row>
    <row r="156">
      <c r="E156" s="399"/>
      <c r="I156" s="399"/>
      <c r="L156" s="400"/>
    </row>
    <row r="157">
      <c r="E157" s="399"/>
      <c r="I157" s="399"/>
      <c r="L157" s="400"/>
    </row>
    <row r="158">
      <c r="E158" s="399"/>
      <c r="I158" s="399"/>
      <c r="L158" s="400"/>
    </row>
    <row r="159">
      <c r="E159" s="399"/>
      <c r="I159" s="399"/>
      <c r="L159" s="400"/>
    </row>
    <row r="160">
      <c r="E160" s="399"/>
      <c r="I160" s="399"/>
      <c r="L160" s="400"/>
    </row>
    <row r="161">
      <c r="E161" s="399"/>
      <c r="I161" s="399"/>
      <c r="L161" s="400"/>
    </row>
    <row r="162">
      <c r="E162" s="399"/>
      <c r="I162" s="399"/>
      <c r="L162" s="400"/>
    </row>
    <row r="163">
      <c r="E163" s="399"/>
      <c r="I163" s="399"/>
      <c r="L163" s="400"/>
    </row>
    <row r="164">
      <c r="E164" s="399"/>
      <c r="I164" s="399"/>
      <c r="L164" s="400"/>
    </row>
    <row r="165">
      <c r="E165" s="399"/>
      <c r="I165" s="399"/>
      <c r="L165" s="400"/>
    </row>
    <row r="166">
      <c r="E166" s="399"/>
      <c r="I166" s="399"/>
      <c r="L166" s="400"/>
    </row>
    <row r="167">
      <c r="E167" s="399"/>
      <c r="I167" s="399"/>
      <c r="L167" s="400"/>
    </row>
    <row r="168">
      <c r="E168" s="399"/>
      <c r="I168" s="399"/>
      <c r="L168" s="400"/>
    </row>
    <row r="169">
      <c r="E169" s="399"/>
      <c r="I169" s="399"/>
      <c r="L169" s="400"/>
    </row>
    <row r="170">
      <c r="E170" s="399"/>
      <c r="I170" s="399"/>
      <c r="L170" s="400"/>
    </row>
    <row r="171">
      <c r="E171" s="399"/>
      <c r="I171" s="399"/>
      <c r="L171" s="400"/>
    </row>
    <row r="172">
      <c r="E172" s="399"/>
      <c r="I172" s="399"/>
      <c r="L172" s="400"/>
    </row>
    <row r="173">
      <c r="E173" s="399"/>
      <c r="I173" s="399"/>
      <c r="L173" s="400"/>
    </row>
    <row r="174">
      <c r="E174" s="399"/>
      <c r="I174" s="399"/>
      <c r="L174" s="400"/>
    </row>
    <row r="175">
      <c r="E175" s="399"/>
      <c r="I175" s="399"/>
      <c r="L175" s="400"/>
    </row>
    <row r="176">
      <c r="E176" s="399"/>
      <c r="I176" s="399"/>
      <c r="L176" s="400"/>
    </row>
    <row r="177">
      <c r="E177" s="399"/>
      <c r="I177" s="399"/>
      <c r="L177" s="400"/>
    </row>
    <row r="178">
      <c r="E178" s="399"/>
      <c r="I178" s="399"/>
      <c r="L178" s="400"/>
    </row>
    <row r="179">
      <c r="E179" s="399"/>
      <c r="I179" s="399"/>
      <c r="L179" s="400"/>
    </row>
    <row r="180">
      <c r="E180" s="399"/>
      <c r="I180" s="399"/>
      <c r="L180" s="400"/>
    </row>
    <row r="181">
      <c r="E181" s="399"/>
      <c r="I181" s="399"/>
      <c r="L181" s="400"/>
    </row>
    <row r="182">
      <c r="E182" s="399"/>
      <c r="I182" s="399"/>
      <c r="L182" s="400"/>
    </row>
    <row r="183">
      <c r="E183" s="399"/>
      <c r="I183" s="399"/>
      <c r="L183" s="400"/>
    </row>
    <row r="184">
      <c r="E184" s="399"/>
      <c r="I184" s="399"/>
      <c r="L184" s="400"/>
    </row>
    <row r="185">
      <c r="E185" s="399"/>
      <c r="I185" s="399"/>
      <c r="L185" s="400"/>
    </row>
    <row r="186">
      <c r="E186" s="399"/>
      <c r="I186" s="399"/>
      <c r="L186" s="400"/>
    </row>
    <row r="187">
      <c r="E187" s="399"/>
      <c r="I187" s="399"/>
      <c r="L187" s="400"/>
    </row>
    <row r="188">
      <c r="E188" s="399"/>
      <c r="I188" s="399"/>
      <c r="L188" s="400"/>
    </row>
    <row r="189">
      <c r="E189" s="399"/>
      <c r="I189" s="399"/>
      <c r="L189" s="400"/>
    </row>
    <row r="190">
      <c r="E190" s="399"/>
      <c r="I190" s="399"/>
      <c r="L190" s="400"/>
    </row>
    <row r="191">
      <c r="E191" s="399"/>
      <c r="I191" s="399"/>
      <c r="L191" s="400"/>
    </row>
    <row r="192">
      <c r="E192" s="399"/>
      <c r="I192" s="399"/>
      <c r="L192" s="400"/>
    </row>
    <row r="193">
      <c r="E193" s="399"/>
      <c r="I193" s="399"/>
      <c r="L193" s="400"/>
    </row>
    <row r="194">
      <c r="E194" s="399"/>
      <c r="I194" s="399"/>
      <c r="L194" s="400"/>
    </row>
    <row r="195">
      <c r="E195" s="399"/>
      <c r="I195" s="399"/>
      <c r="L195" s="400"/>
    </row>
    <row r="196">
      <c r="E196" s="399"/>
      <c r="I196" s="399"/>
      <c r="L196" s="400"/>
    </row>
    <row r="197">
      <c r="E197" s="399"/>
      <c r="I197" s="399"/>
      <c r="L197" s="400"/>
    </row>
    <row r="198">
      <c r="E198" s="399"/>
      <c r="I198" s="399"/>
      <c r="L198" s="400"/>
    </row>
    <row r="199">
      <c r="E199" s="399"/>
      <c r="I199" s="399"/>
      <c r="L199" s="400"/>
    </row>
    <row r="200">
      <c r="E200" s="399"/>
      <c r="I200" s="399"/>
      <c r="L200" s="400"/>
    </row>
    <row r="201">
      <c r="E201" s="399"/>
      <c r="I201" s="399"/>
      <c r="L201" s="400"/>
    </row>
    <row r="202">
      <c r="E202" s="399"/>
      <c r="I202" s="399"/>
      <c r="L202" s="400"/>
    </row>
    <row r="203">
      <c r="E203" s="399"/>
      <c r="I203" s="399"/>
      <c r="L203" s="400"/>
    </row>
    <row r="204">
      <c r="E204" s="399"/>
      <c r="I204" s="399"/>
      <c r="L204" s="400"/>
    </row>
    <row r="205">
      <c r="E205" s="399"/>
      <c r="I205" s="399"/>
      <c r="L205" s="400"/>
    </row>
    <row r="206">
      <c r="E206" s="399"/>
      <c r="I206" s="399"/>
      <c r="L206" s="400"/>
    </row>
    <row r="207">
      <c r="E207" s="399"/>
      <c r="I207" s="399"/>
      <c r="L207" s="400"/>
    </row>
    <row r="208">
      <c r="E208" s="399"/>
      <c r="I208" s="399"/>
      <c r="L208" s="400"/>
    </row>
    <row r="209">
      <c r="E209" s="399"/>
      <c r="I209" s="399"/>
      <c r="L209" s="400"/>
    </row>
    <row r="210">
      <c r="E210" s="399"/>
      <c r="I210" s="399"/>
      <c r="L210" s="400"/>
    </row>
    <row r="211">
      <c r="E211" s="399"/>
      <c r="I211" s="399"/>
      <c r="L211" s="400"/>
    </row>
    <row r="212">
      <c r="E212" s="399"/>
      <c r="I212" s="399"/>
      <c r="L212" s="400"/>
    </row>
    <row r="213">
      <c r="E213" s="399"/>
      <c r="I213" s="399"/>
      <c r="L213" s="400"/>
    </row>
    <row r="214">
      <c r="E214" s="399"/>
      <c r="I214" s="399"/>
      <c r="L214" s="400"/>
    </row>
    <row r="215">
      <c r="E215" s="399"/>
      <c r="I215" s="399"/>
      <c r="L215" s="400"/>
    </row>
    <row r="216">
      <c r="E216" s="399"/>
      <c r="I216" s="399"/>
      <c r="L216" s="400"/>
    </row>
    <row r="217">
      <c r="E217" s="399"/>
      <c r="I217" s="399"/>
      <c r="L217" s="400"/>
    </row>
    <row r="218">
      <c r="E218" s="399"/>
      <c r="I218" s="399"/>
      <c r="L218" s="400"/>
    </row>
    <row r="219">
      <c r="E219" s="399"/>
      <c r="I219" s="399"/>
      <c r="L219" s="400"/>
    </row>
    <row r="220">
      <c r="E220" s="399"/>
      <c r="I220" s="399"/>
      <c r="L220" s="400"/>
    </row>
    <row r="221">
      <c r="E221" s="399"/>
      <c r="I221" s="399"/>
      <c r="L221" s="400"/>
    </row>
    <row r="222">
      <c r="E222" s="399"/>
      <c r="I222" s="399"/>
      <c r="L222" s="400"/>
    </row>
    <row r="223">
      <c r="E223" s="399"/>
      <c r="I223" s="399"/>
      <c r="L223" s="400"/>
    </row>
    <row r="224">
      <c r="E224" s="399"/>
      <c r="I224" s="399"/>
      <c r="L224" s="400"/>
    </row>
    <row r="225">
      <c r="E225" s="399"/>
      <c r="I225" s="399"/>
      <c r="L225" s="400"/>
    </row>
    <row r="226">
      <c r="E226" s="399"/>
      <c r="I226" s="399"/>
      <c r="L226" s="400"/>
    </row>
    <row r="227">
      <c r="E227" s="399"/>
      <c r="I227" s="399"/>
      <c r="L227" s="400"/>
    </row>
    <row r="228">
      <c r="E228" s="399"/>
      <c r="I228" s="399"/>
      <c r="L228" s="400"/>
    </row>
    <row r="229">
      <c r="E229" s="399"/>
      <c r="I229" s="399"/>
      <c r="L229" s="400"/>
    </row>
    <row r="230">
      <c r="E230" s="399"/>
      <c r="I230" s="399"/>
      <c r="L230" s="400"/>
    </row>
    <row r="231">
      <c r="E231" s="399"/>
      <c r="I231" s="399"/>
      <c r="L231" s="400"/>
    </row>
    <row r="232">
      <c r="E232" s="399"/>
      <c r="I232" s="399"/>
      <c r="L232" s="400"/>
    </row>
    <row r="233">
      <c r="E233" s="399"/>
      <c r="I233" s="399"/>
      <c r="L233" s="400"/>
    </row>
    <row r="234">
      <c r="E234" s="399"/>
      <c r="I234" s="399"/>
      <c r="L234" s="400"/>
    </row>
    <row r="235">
      <c r="E235" s="399"/>
      <c r="I235" s="399"/>
      <c r="L235" s="400"/>
    </row>
    <row r="236">
      <c r="E236" s="399"/>
      <c r="I236" s="399"/>
      <c r="L236" s="400"/>
    </row>
    <row r="237">
      <c r="E237" s="399"/>
      <c r="I237" s="399"/>
      <c r="L237" s="400"/>
    </row>
    <row r="238">
      <c r="E238" s="399"/>
      <c r="I238" s="399"/>
      <c r="L238" s="400"/>
    </row>
    <row r="239">
      <c r="E239" s="399"/>
      <c r="I239" s="399"/>
      <c r="L239" s="400"/>
    </row>
    <row r="240">
      <c r="E240" s="399"/>
      <c r="I240" s="399"/>
      <c r="L240" s="400"/>
    </row>
    <row r="241">
      <c r="E241" s="399"/>
      <c r="I241" s="399"/>
      <c r="L241" s="400"/>
    </row>
    <row r="242">
      <c r="E242" s="399"/>
      <c r="I242" s="399"/>
      <c r="L242" s="400"/>
    </row>
    <row r="243">
      <c r="E243" s="399"/>
      <c r="I243" s="399"/>
      <c r="L243" s="400"/>
    </row>
    <row r="244">
      <c r="E244" s="399"/>
      <c r="I244" s="399"/>
      <c r="L244" s="400"/>
    </row>
    <row r="245">
      <c r="E245" s="399"/>
      <c r="I245" s="399"/>
      <c r="L245" s="400"/>
    </row>
    <row r="246">
      <c r="E246" s="399"/>
      <c r="I246" s="399"/>
      <c r="L246" s="400"/>
    </row>
    <row r="247">
      <c r="E247" s="399"/>
      <c r="I247" s="399"/>
      <c r="L247" s="400"/>
    </row>
    <row r="248">
      <c r="E248" s="399"/>
      <c r="I248" s="399"/>
      <c r="L248" s="400"/>
    </row>
    <row r="249">
      <c r="E249" s="399"/>
      <c r="I249" s="399"/>
      <c r="L249" s="400"/>
    </row>
    <row r="250">
      <c r="E250" s="399"/>
      <c r="I250" s="399"/>
      <c r="L250" s="400"/>
    </row>
    <row r="251">
      <c r="E251" s="399"/>
      <c r="I251" s="399"/>
      <c r="L251" s="400"/>
    </row>
    <row r="252">
      <c r="E252" s="399"/>
      <c r="I252" s="399"/>
      <c r="L252" s="400"/>
    </row>
    <row r="253">
      <c r="E253" s="399"/>
      <c r="I253" s="399"/>
      <c r="L253" s="400"/>
    </row>
    <row r="254">
      <c r="E254" s="399"/>
      <c r="I254" s="399"/>
      <c r="L254" s="400"/>
    </row>
    <row r="255">
      <c r="E255" s="399"/>
      <c r="I255" s="399"/>
      <c r="L255" s="400"/>
    </row>
    <row r="256">
      <c r="E256" s="399"/>
      <c r="I256" s="399"/>
      <c r="L256" s="400"/>
    </row>
    <row r="257">
      <c r="E257" s="399"/>
      <c r="I257" s="399"/>
      <c r="L257" s="400"/>
    </row>
    <row r="258">
      <c r="E258" s="399"/>
      <c r="I258" s="399"/>
      <c r="L258" s="400"/>
    </row>
    <row r="259">
      <c r="E259" s="399"/>
      <c r="I259" s="399"/>
      <c r="L259" s="400"/>
    </row>
    <row r="260">
      <c r="E260" s="399"/>
      <c r="I260" s="399"/>
      <c r="L260" s="400"/>
    </row>
    <row r="261">
      <c r="E261" s="399"/>
      <c r="I261" s="399"/>
      <c r="L261" s="400"/>
    </row>
    <row r="262">
      <c r="E262" s="399"/>
      <c r="I262" s="399"/>
      <c r="L262" s="400"/>
    </row>
    <row r="263">
      <c r="E263" s="399"/>
      <c r="I263" s="399"/>
      <c r="L263" s="400"/>
    </row>
    <row r="264">
      <c r="E264" s="399"/>
      <c r="I264" s="399"/>
      <c r="L264" s="400"/>
    </row>
    <row r="265">
      <c r="E265" s="399"/>
      <c r="I265" s="399"/>
      <c r="L265" s="400"/>
    </row>
    <row r="266">
      <c r="E266" s="399"/>
      <c r="I266" s="399"/>
      <c r="L266" s="400"/>
    </row>
    <row r="267">
      <c r="E267" s="399"/>
      <c r="I267" s="399"/>
      <c r="L267" s="400"/>
    </row>
    <row r="268">
      <c r="E268" s="399"/>
      <c r="I268" s="399"/>
      <c r="L268" s="400"/>
    </row>
    <row r="269">
      <c r="E269" s="399"/>
      <c r="I269" s="399"/>
      <c r="L269" s="400"/>
    </row>
    <row r="270">
      <c r="E270" s="399"/>
      <c r="I270" s="399"/>
      <c r="L270" s="400"/>
    </row>
    <row r="271">
      <c r="E271" s="399"/>
      <c r="I271" s="399"/>
      <c r="L271" s="400"/>
    </row>
    <row r="272">
      <c r="E272" s="399"/>
      <c r="I272" s="399"/>
      <c r="L272" s="400"/>
    </row>
    <row r="273">
      <c r="E273" s="399"/>
      <c r="I273" s="399"/>
      <c r="L273" s="400"/>
    </row>
    <row r="274">
      <c r="E274" s="399"/>
      <c r="I274" s="399"/>
      <c r="L274" s="400"/>
    </row>
    <row r="275">
      <c r="E275" s="399"/>
      <c r="I275" s="399"/>
      <c r="L275" s="400"/>
    </row>
    <row r="276">
      <c r="E276" s="399"/>
      <c r="I276" s="399"/>
      <c r="L276" s="400"/>
    </row>
    <row r="277">
      <c r="E277" s="399"/>
      <c r="I277" s="399"/>
      <c r="L277" s="400"/>
    </row>
    <row r="278">
      <c r="E278" s="399"/>
      <c r="I278" s="399"/>
      <c r="L278" s="400"/>
    </row>
    <row r="279">
      <c r="E279" s="399"/>
      <c r="I279" s="399"/>
      <c r="L279" s="400"/>
    </row>
    <row r="280">
      <c r="E280" s="399"/>
      <c r="I280" s="399"/>
      <c r="L280" s="400"/>
    </row>
    <row r="281">
      <c r="E281" s="399"/>
      <c r="I281" s="399"/>
      <c r="L281" s="400"/>
    </row>
    <row r="282">
      <c r="E282" s="399"/>
      <c r="I282" s="399"/>
      <c r="L282" s="400"/>
    </row>
    <row r="283">
      <c r="E283" s="399"/>
      <c r="I283" s="399"/>
      <c r="L283" s="400"/>
    </row>
    <row r="284">
      <c r="E284" s="399"/>
      <c r="I284" s="399"/>
      <c r="L284" s="400"/>
    </row>
    <row r="285">
      <c r="E285" s="399"/>
      <c r="I285" s="399"/>
      <c r="L285" s="400"/>
    </row>
    <row r="286">
      <c r="E286" s="399"/>
      <c r="I286" s="399"/>
      <c r="L286" s="400"/>
    </row>
    <row r="287">
      <c r="E287" s="399"/>
      <c r="I287" s="399"/>
      <c r="L287" s="400"/>
    </row>
    <row r="288">
      <c r="E288" s="399"/>
      <c r="I288" s="399"/>
      <c r="L288" s="400"/>
    </row>
    <row r="289">
      <c r="E289" s="399"/>
      <c r="I289" s="399"/>
      <c r="L289" s="400"/>
    </row>
    <row r="290">
      <c r="E290" s="399"/>
      <c r="I290" s="399"/>
      <c r="L290" s="400"/>
    </row>
    <row r="291">
      <c r="E291" s="399"/>
      <c r="I291" s="399"/>
      <c r="L291" s="400"/>
    </row>
    <row r="292">
      <c r="E292" s="399"/>
      <c r="I292" s="399"/>
      <c r="L292" s="400"/>
    </row>
    <row r="293">
      <c r="E293" s="399"/>
      <c r="I293" s="399"/>
      <c r="L293" s="400"/>
    </row>
    <row r="294">
      <c r="E294" s="399"/>
      <c r="I294" s="399"/>
      <c r="L294" s="400"/>
    </row>
    <row r="295">
      <c r="E295" s="399"/>
      <c r="I295" s="399"/>
      <c r="L295" s="400"/>
    </row>
    <row r="296">
      <c r="E296" s="399"/>
      <c r="I296" s="399"/>
      <c r="L296" s="400"/>
    </row>
    <row r="297">
      <c r="E297" s="399"/>
      <c r="I297" s="399"/>
      <c r="L297" s="400"/>
    </row>
    <row r="298">
      <c r="E298" s="399"/>
      <c r="I298" s="399"/>
      <c r="L298" s="400"/>
    </row>
    <row r="299">
      <c r="E299" s="399"/>
      <c r="I299" s="399"/>
      <c r="L299" s="400"/>
    </row>
    <row r="300">
      <c r="E300" s="399"/>
      <c r="I300" s="399"/>
      <c r="L300" s="400"/>
    </row>
    <row r="301">
      <c r="E301" s="399"/>
      <c r="I301" s="399"/>
      <c r="L301" s="400"/>
    </row>
    <row r="302">
      <c r="E302" s="399"/>
      <c r="I302" s="399"/>
      <c r="L302" s="400"/>
    </row>
    <row r="303">
      <c r="E303" s="399"/>
      <c r="I303" s="399"/>
      <c r="L303" s="400"/>
    </row>
    <row r="304">
      <c r="E304" s="399"/>
      <c r="I304" s="399"/>
      <c r="L304" s="400"/>
    </row>
    <row r="305">
      <c r="E305" s="399"/>
      <c r="I305" s="399"/>
      <c r="L305" s="400"/>
    </row>
    <row r="306">
      <c r="E306" s="399"/>
      <c r="I306" s="399"/>
      <c r="L306" s="400"/>
    </row>
    <row r="307">
      <c r="E307" s="399"/>
      <c r="I307" s="399"/>
      <c r="L307" s="400"/>
    </row>
    <row r="308">
      <c r="E308" s="399"/>
      <c r="I308" s="399"/>
      <c r="L308" s="400"/>
    </row>
    <row r="309">
      <c r="E309" s="399"/>
      <c r="I309" s="399"/>
      <c r="L309" s="400"/>
    </row>
    <row r="310">
      <c r="E310" s="399"/>
      <c r="I310" s="399"/>
      <c r="L310" s="400"/>
    </row>
    <row r="311">
      <c r="E311" s="399"/>
      <c r="I311" s="399"/>
      <c r="L311" s="400"/>
    </row>
    <row r="312">
      <c r="E312" s="399"/>
      <c r="I312" s="399"/>
      <c r="L312" s="400"/>
    </row>
    <row r="313">
      <c r="E313" s="399"/>
      <c r="I313" s="399"/>
      <c r="L313" s="400"/>
    </row>
    <row r="314">
      <c r="E314" s="399"/>
      <c r="I314" s="399"/>
      <c r="L314" s="400"/>
    </row>
    <row r="315">
      <c r="E315" s="399"/>
      <c r="I315" s="399"/>
      <c r="L315" s="400"/>
    </row>
    <row r="316">
      <c r="E316" s="399"/>
      <c r="I316" s="399"/>
      <c r="L316" s="400"/>
    </row>
    <row r="317">
      <c r="E317" s="399"/>
      <c r="I317" s="399"/>
      <c r="L317" s="400"/>
    </row>
    <row r="318">
      <c r="E318" s="399"/>
      <c r="I318" s="399"/>
      <c r="L318" s="400"/>
    </row>
    <row r="319">
      <c r="E319" s="399"/>
      <c r="I319" s="399"/>
      <c r="L319" s="400"/>
    </row>
    <row r="320">
      <c r="E320" s="399"/>
      <c r="I320" s="399"/>
      <c r="L320" s="400"/>
    </row>
    <row r="321">
      <c r="E321" s="399"/>
      <c r="I321" s="399"/>
      <c r="L321" s="400"/>
    </row>
    <row r="322">
      <c r="E322" s="399"/>
      <c r="I322" s="399"/>
      <c r="L322" s="400"/>
    </row>
    <row r="323">
      <c r="E323" s="399"/>
      <c r="I323" s="399"/>
      <c r="L323" s="400"/>
    </row>
    <row r="324">
      <c r="E324" s="399"/>
      <c r="I324" s="399"/>
      <c r="L324" s="400"/>
    </row>
    <row r="325">
      <c r="E325" s="399"/>
      <c r="I325" s="399"/>
      <c r="L325" s="400"/>
    </row>
    <row r="326">
      <c r="E326" s="399"/>
      <c r="I326" s="399"/>
      <c r="L326" s="400"/>
    </row>
    <row r="327">
      <c r="E327" s="399"/>
      <c r="I327" s="399"/>
      <c r="L327" s="400"/>
    </row>
    <row r="328">
      <c r="E328" s="399"/>
      <c r="I328" s="399"/>
      <c r="L328" s="400"/>
    </row>
    <row r="329">
      <c r="E329" s="399"/>
      <c r="I329" s="399"/>
      <c r="L329" s="400"/>
    </row>
    <row r="330">
      <c r="E330" s="399"/>
      <c r="I330" s="399"/>
      <c r="L330" s="400"/>
    </row>
    <row r="331">
      <c r="E331" s="399"/>
      <c r="I331" s="399"/>
      <c r="L331" s="400"/>
    </row>
    <row r="332">
      <c r="E332" s="399"/>
      <c r="I332" s="399"/>
      <c r="L332" s="400"/>
    </row>
    <row r="333">
      <c r="E333" s="399"/>
      <c r="I333" s="399"/>
      <c r="L333" s="400"/>
    </row>
    <row r="334">
      <c r="E334" s="399"/>
      <c r="I334" s="399"/>
      <c r="L334" s="400"/>
    </row>
    <row r="335">
      <c r="E335" s="399"/>
      <c r="I335" s="399"/>
      <c r="L335" s="400"/>
    </row>
    <row r="336">
      <c r="E336" s="399"/>
      <c r="I336" s="399"/>
      <c r="L336" s="400"/>
    </row>
    <row r="337">
      <c r="E337" s="399"/>
      <c r="I337" s="399"/>
      <c r="L337" s="400"/>
    </row>
    <row r="338">
      <c r="E338" s="399"/>
      <c r="I338" s="399"/>
      <c r="L338" s="400"/>
    </row>
    <row r="339">
      <c r="E339" s="399"/>
      <c r="I339" s="399"/>
      <c r="L339" s="400"/>
    </row>
    <row r="340">
      <c r="E340" s="399"/>
      <c r="I340" s="399"/>
      <c r="L340" s="400"/>
    </row>
    <row r="341">
      <c r="E341" s="399"/>
      <c r="I341" s="399"/>
      <c r="L341" s="400"/>
    </row>
    <row r="342">
      <c r="E342" s="399"/>
      <c r="I342" s="399"/>
      <c r="L342" s="400"/>
    </row>
    <row r="343">
      <c r="E343" s="399"/>
      <c r="I343" s="399"/>
      <c r="L343" s="400"/>
    </row>
    <row r="344">
      <c r="E344" s="399"/>
      <c r="I344" s="399"/>
      <c r="L344" s="400"/>
    </row>
    <row r="345">
      <c r="E345" s="399"/>
      <c r="I345" s="399"/>
      <c r="L345" s="400"/>
    </row>
    <row r="346">
      <c r="E346" s="399"/>
      <c r="I346" s="399"/>
      <c r="L346" s="400"/>
    </row>
    <row r="347">
      <c r="E347" s="399"/>
      <c r="I347" s="399"/>
      <c r="L347" s="400"/>
    </row>
    <row r="348">
      <c r="E348" s="399"/>
      <c r="I348" s="399"/>
      <c r="L348" s="400"/>
    </row>
    <row r="349">
      <c r="E349" s="399"/>
      <c r="I349" s="399"/>
      <c r="L349" s="400"/>
    </row>
    <row r="350">
      <c r="E350" s="399"/>
      <c r="I350" s="399"/>
      <c r="L350" s="400"/>
    </row>
    <row r="351">
      <c r="E351" s="399"/>
      <c r="I351" s="399"/>
      <c r="L351" s="400"/>
    </row>
    <row r="352">
      <c r="E352" s="399"/>
      <c r="I352" s="399"/>
      <c r="L352" s="400"/>
    </row>
    <row r="353">
      <c r="E353" s="399"/>
      <c r="I353" s="399"/>
      <c r="L353" s="400"/>
    </row>
    <row r="354">
      <c r="E354" s="399"/>
      <c r="I354" s="399"/>
      <c r="L354" s="400"/>
    </row>
    <row r="355">
      <c r="E355" s="399"/>
      <c r="I355" s="399"/>
      <c r="L355" s="400"/>
    </row>
    <row r="356">
      <c r="E356" s="399"/>
      <c r="I356" s="399"/>
      <c r="L356" s="400"/>
    </row>
    <row r="357">
      <c r="E357" s="399"/>
      <c r="I357" s="399"/>
      <c r="L357" s="400"/>
    </row>
    <row r="358">
      <c r="E358" s="399"/>
      <c r="I358" s="399"/>
      <c r="L358" s="400"/>
    </row>
    <row r="359">
      <c r="E359" s="399"/>
      <c r="I359" s="399"/>
      <c r="L359" s="400"/>
    </row>
    <row r="360">
      <c r="E360" s="399"/>
      <c r="I360" s="399"/>
      <c r="L360" s="400"/>
    </row>
    <row r="361">
      <c r="E361" s="399"/>
      <c r="I361" s="399"/>
      <c r="L361" s="400"/>
    </row>
    <row r="362">
      <c r="E362" s="399"/>
      <c r="I362" s="399"/>
      <c r="L362" s="400"/>
    </row>
    <row r="363">
      <c r="E363" s="399"/>
      <c r="I363" s="399"/>
      <c r="L363" s="400"/>
    </row>
    <row r="364">
      <c r="E364" s="399"/>
      <c r="I364" s="399"/>
      <c r="L364" s="400"/>
    </row>
    <row r="365">
      <c r="E365" s="399"/>
      <c r="I365" s="399"/>
      <c r="L365" s="400"/>
    </row>
    <row r="366">
      <c r="E366" s="399"/>
      <c r="I366" s="399"/>
      <c r="L366" s="400"/>
    </row>
    <row r="367">
      <c r="E367" s="399"/>
      <c r="I367" s="399"/>
      <c r="L367" s="400"/>
    </row>
    <row r="368">
      <c r="E368" s="399"/>
      <c r="I368" s="399"/>
      <c r="L368" s="400"/>
    </row>
    <row r="369">
      <c r="E369" s="399"/>
      <c r="I369" s="399"/>
      <c r="L369" s="400"/>
    </row>
    <row r="370">
      <c r="E370" s="399"/>
      <c r="I370" s="399"/>
      <c r="L370" s="400"/>
    </row>
    <row r="371">
      <c r="E371" s="399"/>
      <c r="I371" s="399"/>
      <c r="L371" s="400"/>
    </row>
    <row r="372">
      <c r="E372" s="399"/>
      <c r="I372" s="399"/>
      <c r="L372" s="400"/>
    </row>
    <row r="373">
      <c r="E373" s="399"/>
      <c r="I373" s="399"/>
      <c r="L373" s="400"/>
    </row>
    <row r="374">
      <c r="E374" s="399"/>
      <c r="I374" s="399"/>
      <c r="L374" s="400"/>
    </row>
    <row r="375">
      <c r="E375" s="399"/>
      <c r="I375" s="399"/>
      <c r="L375" s="400"/>
    </row>
    <row r="376">
      <c r="E376" s="399"/>
      <c r="I376" s="399"/>
      <c r="L376" s="400"/>
    </row>
    <row r="377">
      <c r="E377" s="399"/>
      <c r="I377" s="399"/>
      <c r="L377" s="400"/>
    </row>
    <row r="378">
      <c r="E378" s="399"/>
      <c r="I378" s="399"/>
      <c r="L378" s="400"/>
    </row>
    <row r="379">
      <c r="E379" s="399"/>
      <c r="I379" s="399"/>
      <c r="L379" s="400"/>
    </row>
    <row r="380">
      <c r="E380" s="399"/>
      <c r="I380" s="399"/>
      <c r="L380" s="400"/>
    </row>
    <row r="381">
      <c r="E381" s="399"/>
      <c r="I381" s="399"/>
      <c r="L381" s="400"/>
    </row>
    <row r="382">
      <c r="E382" s="399"/>
      <c r="I382" s="399"/>
      <c r="L382" s="400"/>
    </row>
    <row r="383">
      <c r="E383" s="399"/>
      <c r="I383" s="399"/>
      <c r="L383" s="400"/>
    </row>
    <row r="384">
      <c r="E384" s="399"/>
      <c r="I384" s="399"/>
      <c r="L384" s="400"/>
    </row>
    <row r="385">
      <c r="E385" s="399"/>
      <c r="I385" s="399"/>
      <c r="L385" s="400"/>
    </row>
    <row r="386">
      <c r="E386" s="399"/>
      <c r="I386" s="399"/>
      <c r="L386" s="400"/>
    </row>
    <row r="387">
      <c r="E387" s="399"/>
      <c r="I387" s="399"/>
      <c r="L387" s="400"/>
    </row>
    <row r="388">
      <c r="E388" s="399"/>
      <c r="I388" s="399"/>
      <c r="L388" s="400"/>
    </row>
    <row r="389">
      <c r="E389" s="399"/>
      <c r="I389" s="399"/>
      <c r="L389" s="400"/>
    </row>
    <row r="390">
      <c r="E390" s="399"/>
      <c r="I390" s="399"/>
      <c r="L390" s="400"/>
    </row>
    <row r="391">
      <c r="E391" s="399"/>
      <c r="I391" s="399"/>
      <c r="L391" s="400"/>
    </row>
    <row r="392">
      <c r="E392" s="399"/>
      <c r="I392" s="399"/>
      <c r="L392" s="400"/>
    </row>
    <row r="393">
      <c r="E393" s="399"/>
      <c r="I393" s="399"/>
      <c r="L393" s="400"/>
    </row>
    <row r="394">
      <c r="E394" s="399"/>
      <c r="I394" s="399"/>
      <c r="L394" s="400"/>
    </row>
    <row r="395">
      <c r="E395" s="399"/>
      <c r="I395" s="399"/>
      <c r="L395" s="400"/>
    </row>
    <row r="396">
      <c r="E396" s="399"/>
      <c r="I396" s="399"/>
      <c r="L396" s="400"/>
    </row>
    <row r="397">
      <c r="E397" s="399"/>
      <c r="I397" s="399"/>
      <c r="L397" s="400"/>
    </row>
    <row r="398">
      <c r="E398" s="399"/>
      <c r="I398" s="399"/>
      <c r="L398" s="400"/>
    </row>
    <row r="399">
      <c r="E399" s="399"/>
      <c r="I399" s="399"/>
      <c r="L399" s="400"/>
    </row>
    <row r="400">
      <c r="E400" s="399"/>
      <c r="I400" s="399"/>
      <c r="L400" s="400"/>
    </row>
    <row r="401">
      <c r="E401" s="399"/>
      <c r="I401" s="399"/>
      <c r="L401" s="400"/>
    </row>
    <row r="402">
      <c r="E402" s="399"/>
      <c r="I402" s="399"/>
      <c r="L402" s="400"/>
    </row>
    <row r="403">
      <c r="E403" s="399"/>
      <c r="I403" s="399"/>
      <c r="L403" s="400"/>
    </row>
    <row r="404">
      <c r="E404" s="399"/>
      <c r="I404" s="399"/>
      <c r="L404" s="400"/>
    </row>
    <row r="405">
      <c r="E405" s="399"/>
      <c r="I405" s="399"/>
      <c r="L405" s="400"/>
    </row>
    <row r="406">
      <c r="E406" s="399"/>
      <c r="I406" s="399"/>
      <c r="L406" s="400"/>
    </row>
    <row r="407">
      <c r="E407" s="399"/>
      <c r="I407" s="399"/>
      <c r="L407" s="400"/>
    </row>
    <row r="408">
      <c r="E408" s="399"/>
      <c r="I408" s="399"/>
      <c r="L408" s="400"/>
    </row>
    <row r="409">
      <c r="E409" s="399"/>
      <c r="I409" s="399"/>
      <c r="L409" s="400"/>
    </row>
    <row r="410">
      <c r="E410" s="399"/>
      <c r="I410" s="399"/>
      <c r="L410" s="400"/>
    </row>
    <row r="411">
      <c r="E411" s="399"/>
      <c r="I411" s="399"/>
      <c r="L411" s="400"/>
    </row>
    <row r="412">
      <c r="E412" s="399"/>
      <c r="I412" s="399"/>
      <c r="L412" s="400"/>
    </row>
    <row r="413">
      <c r="E413" s="399"/>
      <c r="I413" s="399"/>
      <c r="L413" s="400"/>
    </row>
    <row r="414">
      <c r="E414" s="399"/>
      <c r="I414" s="399"/>
      <c r="L414" s="400"/>
    </row>
    <row r="415">
      <c r="E415" s="399"/>
      <c r="I415" s="399"/>
      <c r="L415" s="400"/>
    </row>
    <row r="416">
      <c r="E416" s="399"/>
      <c r="I416" s="399"/>
      <c r="L416" s="400"/>
    </row>
    <row r="417">
      <c r="E417" s="399"/>
      <c r="I417" s="399"/>
      <c r="L417" s="400"/>
    </row>
    <row r="418">
      <c r="E418" s="399"/>
      <c r="I418" s="399"/>
      <c r="L418" s="400"/>
    </row>
    <row r="419">
      <c r="E419" s="399"/>
      <c r="I419" s="399"/>
      <c r="L419" s="400"/>
    </row>
    <row r="420">
      <c r="E420" s="399"/>
      <c r="I420" s="399"/>
      <c r="L420" s="400"/>
    </row>
    <row r="421">
      <c r="E421" s="399"/>
      <c r="I421" s="399"/>
      <c r="L421" s="400"/>
    </row>
    <row r="422">
      <c r="E422" s="399"/>
      <c r="I422" s="399"/>
      <c r="L422" s="400"/>
    </row>
    <row r="423">
      <c r="E423" s="399"/>
      <c r="I423" s="399"/>
      <c r="L423" s="400"/>
    </row>
    <row r="424">
      <c r="E424" s="399"/>
      <c r="I424" s="399"/>
      <c r="L424" s="400"/>
    </row>
    <row r="425">
      <c r="E425" s="399"/>
      <c r="I425" s="399"/>
      <c r="L425" s="400"/>
    </row>
    <row r="426">
      <c r="E426" s="399"/>
      <c r="I426" s="399"/>
      <c r="L426" s="400"/>
    </row>
    <row r="427">
      <c r="E427" s="399"/>
      <c r="I427" s="399"/>
      <c r="L427" s="400"/>
    </row>
    <row r="428">
      <c r="E428" s="399"/>
      <c r="I428" s="399"/>
      <c r="L428" s="400"/>
    </row>
    <row r="429">
      <c r="E429" s="399"/>
      <c r="I429" s="399"/>
      <c r="L429" s="400"/>
    </row>
    <row r="430">
      <c r="E430" s="399"/>
      <c r="I430" s="399"/>
      <c r="L430" s="400"/>
    </row>
    <row r="431">
      <c r="E431" s="399"/>
      <c r="I431" s="399"/>
      <c r="L431" s="400"/>
    </row>
    <row r="432">
      <c r="E432" s="399"/>
      <c r="I432" s="399"/>
      <c r="L432" s="400"/>
    </row>
    <row r="433">
      <c r="E433" s="399"/>
      <c r="I433" s="399"/>
      <c r="L433" s="400"/>
    </row>
    <row r="434">
      <c r="E434" s="399"/>
      <c r="I434" s="399"/>
      <c r="L434" s="400"/>
    </row>
    <row r="435">
      <c r="E435" s="399"/>
      <c r="I435" s="399"/>
      <c r="L435" s="400"/>
    </row>
    <row r="436">
      <c r="E436" s="399"/>
      <c r="I436" s="399"/>
      <c r="L436" s="400"/>
    </row>
    <row r="437">
      <c r="E437" s="399"/>
      <c r="I437" s="399"/>
      <c r="L437" s="400"/>
    </row>
    <row r="438">
      <c r="E438" s="399"/>
      <c r="I438" s="399"/>
      <c r="L438" s="400"/>
    </row>
    <row r="439">
      <c r="E439" s="399"/>
      <c r="I439" s="399"/>
      <c r="L439" s="400"/>
    </row>
    <row r="440">
      <c r="E440" s="399"/>
      <c r="I440" s="399"/>
      <c r="L440" s="400"/>
    </row>
    <row r="441">
      <c r="E441" s="399"/>
      <c r="I441" s="399"/>
      <c r="L441" s="400"/>
    </row>
    <row r="442">
      <c r="E442" s="399"/>
      <c r="I442" s="399"/>
      <c r="L442" s="400"/>
    </row>
    <row r="443">
      <c r="E443" s="399"/>
      <c r="I443" s="399"/>
      <c r="L443" s="400"/>
    </row>
    <row r="444">
      <c r="E444" s="399"/>
      <c r="I444" s="399"/>
      <c r="L444" s="400"/>
    </row>
    <row r="445">
      <c r="E445" s="399"/>
      <c r="I445" s="399"/>
      <c r="L445" s="400"/>
    </row>
    <row r="446">
      <c r="E446" s="399"/>
      <c r="I446" s="399"/>
      <c r="L446" s="400"/>
    </row>
    <row r="447">
      <c r="E447" s="399"/>
      <c r="I447" s="399"/>
      <c r="L447" s="400"/>
    </row>
    <row r="448">
      <c r="E448" s="399"/>
      <c r="I448" s="399"/>
      <c r="L448" s="400"/>
    </row>
    <row r="449">
      <c r="E449" s="399"/>
      <c r="I449" s="399"/>
      <c r="L449" s="400"/>
    </row>
    <row r="450">
      <c r="E450" s="399"/>
      <c r="I450" s="399"/>
      <c r="L450" s="400"/>
    </row>
    <row r="451">
      <c r="E451" s="399"/>
      <c r="I451" s="399"/>
      <c r="L451" s="400"/>
    </row>
    <row r="452">
      <c r="E452" s="399"/>
      <c r="I452" s="399"/>
      <c r="L452" s="400"/>
    </row>
    <row r="453">
      <c r="E453" s="399"/>
      <c r="I453" s="399"/>
      <c r="L453" s="400"/>
    </row>
    <row r="454">
      <c r="E454" s="399"/>
      <c r="I454" s="399"/>
      <c r="L454" s="400"/>
    </row>
    <row r="455">
      <c r="E455" s="399"/>
      <c r="I455" s="399"/>
      <c r="L455" s="400"/>
    </row>
    <row r="456">
      <c r="E456" s="399"/>
      <c r="I456" s="399"/>
      <c r="L456" s="400"/>
    </row>
    <row r="457">
      <c r="E457" s="399"/>
      <c r="I457" s="399"/>
      <c r="L457" s="400"/>
    </row>
    <row r="458">
      <c r="E458" s="399"/>
      <c r="I458" s="399"/>
      <c r="L458" s="400"/>
    </row>
    <row r="459">
      <c r="E459" s="399"/>
      <c r="I459" s="399"/>
      <c r="L459" s="400"/>
    </row>
    <row r="460">
      <c r="E460" s="399"/>
      <c r="I460" s="399"/>
      <c r="L460" s="400"/>
    </row>
    <row r="461">
      <c r="E461" s="399"/>
      <c r="I461" s="399"/>
      <c r="L461" s="400"/>
    </row>
    <row r="462">
      <c r="E462" s="399"/>
      <c r="I462" s="399"/>
      <c r="L462" s="400"/>
    </row>
    <row r="463">
      <c r="E463" s="399"/>
      <c r="I463" s="399"/>
      <c r="L463" s="400"/>
    </row>
    <row r="464">
      <c r="E464" s="399"/>
      <c r="I464" s="399"/>
      <c r="L464" s="400"/>
    </row>
    <row r="465">
      <c r="E465" s="399"/>
      <c r="I465" s="399"/>
      <c r="L465" s="400"/>
    </row>
    <row r="466">
      <c r="E466" s="399"/>
      <c r="I466" s="399"/>
      <c r="L466" s="400"/>
    </row>
    <row r="467">
      <c r="E467" s="399"/>
      <c r="I467" s="399"/>
      <c r="L467" s="400"/>
    </row>
    <row r="468">
      <c r="E468" s="399"/>
      <c r="I468" s="399"/>
      <c r="L468" s="400"/>
    </row>
    <row r="469">
      <c r="E469" s="399"/>
      <c r="I469" s="399"/>
      <c r="L469" s="400"/>
    </row>
    <row r="470">
      <c r="E470" s="399"/>
      <c r="I470" s="399"/>
      <c r="L470" s="400"/>
    </row>
    <row r="471">
      <c r="E471" s="399"/>
      <c r="I471" s="399"/>
      <c r="L471" s="400"/>
    </row>
    <row r="472">
      <c r="E472" s="399"/>
      <c r="I472" s="399"/>
      <c r="L472" s="400"/>
    </row>
    <row r="473">
      <c r="E473" s="399"/>
      <c r="I473" s="399"/>
      <c r="L473" s="400"/>
    </row>
    <row r="474">
      <c r="E474" s="399"/>
      <c r="I474" s="399"/>
      <c r="L474" s="400"/>
    </row>
    <row r="475">
      <c r="E475" s="399"/>
      <c r="I475" s="399"/>
      <c r="L475" s="400"/>
    </row>
    <row r="476">
      <c r="E476" s="399"/>
      <c r="I476" s="399"/>
      <c r="L476" s="400"/>
    </row>
    <row r="477">
      <c r="E477" s="399"/>
      <c r="I477" s="399"/>
      <c r="L477" s="400"/>
    </row>
    <row r="478">
      <c r="E478" s="399"/>
      <c r="I478" s="399"/>
      <c r="L478" s="400"/>
    </row>
    <row r="479">
      <c r="E479" s="399"/>
      <c r="I479" s="399"/>
      <c r="L479" s="400"/>
    </row>
    <row r="480">
      <c r="E480" s="399"/>
      <c r="I480" s="399"/>
      <c r="L480" s="400"/>
    </row>
    <row r="481">
      <c r="E481" s="399"/>
      <c r="I481" s="399"/>
      <c r="L481" s="400"/>
    </row>
    <row r="482">
      <c r="E482" s="399"/>
      <c r="I482" s="399"/>
      <c r="L482" s="400"/>
    </row>
    <row r="483">
      <c r="E483" s="399"/>
      <c r="I483" s="399"/>
      <c r="L483" s="400"/>
    </row>
    <row r="484">
      <c r="E484" s="399"/>
      <c r="I484" s="399"/>
      <c r="L484" s="400"/>
    </row>
    <row r="485">
      <c r="E485" s="399"/>
      <c r="I485" s="399"/>
      <c r="L485" s="400"/>
    </row>
    <row r="486">
      <c r="E486" s="399"/>
      <c r="I486" s="399"/>
      <c r="L486" s="400"/>
    </row>
    <row r="487">
      <c r="E487" s="399"/>
      <c r="I487" s="399"/>
      <c r="L487" s="400"/>
    </row>
    <row r="488">
      <c r="E488" s="399"/>
      <c r="I488" s="399"/>
      <c r="L488" s="400"/>
    </row>
    <row r="489">
      <c r="E489" s="399"/>
      <c r="I489" s="399"/>
      <c r="L489" s="400"/>
    </row>
    <row r="490">
      <c r="E490" s="399"/>
      <c r="I490" s="399"/>
      <c r="L490" s="400"/>
    </row>
    <row r="491">
      <c r="E491" s="399"/>
      <c r="I491" s="399"/>
      <c r="L491" s="400"/>
    </row>
    <row r="492">
      <c r="E492" s="399"/>
      <c r="I492" s="399"/>
      <c r="L492" s="400"/>
    </row>
    <row r="493">
      <c r="E493" s="399"/>
      <c r="I493" s="399"/>
      <c r="L493" s="400"/>
    </row>
    <row r="494">
      <c r="E494" s="399"/>
      <c r="I494" s="399"/>
      <c r="L494" s="400"/>
    </row>
    <row r="495">
      <c r="E495" s="399"/>
      <c r="I495" s="399"/>
      <c r="L495" s="400"/>
    </row>
    <row r="496">
      <c r="E496" s="399"/>
      <c r="I496" s="399"/>
      <c r="L496" s="400"/>
    </row>
    <row r="497">
      <c r="E497" s="399"/>
      <c r="I497" s="399"/>
      <c r="L497" s="400"/>
    </row>
    <row r="498">
      <c r="E498" s="399"/>
      <c r="I498" s="399"/>
      <c r="L498" s="400"/>
    </row>
    <row r="499">
      <c r="E499" s="399"/>
      <c r="I499" s="399"/>
      <c r="L499" s="400"/>
    </row>
    <row r="500">
      <c r="E500" s="399"/>
      <c r="I500" s="399"/>
      <c r="L500" s="400"/>
    </row>
    <row r="501">
      <c r="E501" s="399"/>
      <c r="I501" s="399"/>
      <c r="L501" s="400"/>
    </row>
    <row r="502">
      <c r="E502" s="399"/>
      <c r="I502" s="399"/>
      <c r="L502" s="400"/>
    </row>
    <row r="503">
      <c r="E503" s="399"/>
      <c r="I503" s="399"/>
      <c r="L503" s="400"/>
    </row>
    <row r="504">
      <c r="E504" s="399"/>
      <c r="I504" s="399"/>
      <c r="L504" s="400"/>
    </row>
    <row r="505">
      <c r="E505" s="399"/>
      <c r="I505" s="399"/>
      <c r="L505" s="400"/>
    </row>
    <row r="506">
      <c r="E506" s="399"/>
      <c r="I506" s="399"/>
      <c r="L506" s="400"/>
    </row>
    <row r="507">
      <c r="E507" s="399"/>
      <c r="I507" s="399"/>
      <c r="L507" s="400"/>
    </row>
    <row r="508">
      <c r="E508" s="399"/>
      <c r="I508" s="399"/>
      <c r="L508" s="400"/>
    </row>
    <row r="509">
      <c r="E509" s="399"/>
      <c r="I509" s="399"/>
      <c r="L509" s="400"/>
    </row>
    <row r="510">
      <c r="E510" s="399"/>
      <c r="I510" s="399"/>
      <c r="L510" s="400"/>
    </row>
    <row r="511">
      <c r="E511" s="399"/>
      <c r="I511" s="399"/>
      <c r="L511" s="400"/>
    </row>
    <row r="512">
      <c r="E512" s="399"/>
      <c r="I512" s="399"/>
      <c r="L512" s="400"/>
    </row>
    <row r="513">
      <c r="E513" s="399"/>
      <c r="I513" s="399"/>
      <c r="L513" s="400"/>
    </row>
    <row r="514">
      <c r="E514" s="399"/>
      <c r="I514" s="399"/>
      <c r="L514" s="400"/>
    </row>
    <row r="515">
      <c r="E515" s="399"/>
      <c r="I515" s="399"/>
      <c r="L515" s="400"/>
    </row>
    <row r="516">
      <c r="E516" s="399"/>
      <c r="I516" s="399"/>
      <c r="L516" s="400"/>
    </row>
    <row r="517">
      <c r="E517" s="399"/>
      <c r="I517" s="399"/>
      <c r="L517" s="400"/>
    </row>
    <row r="518">
      <c r="E518" s="399"/>
      <c r="I518" s="399"/>
      <c r="L518" s="400"/>
    </row>
    <row r="519">
      <c r="E519" s="399"/>
      <c r="I519" s="399"/>
      <c r="L519" s="400"/>
    </row>
    <row r="520">
      <c r="E520" s="399"/>
      <c r="I520" s="399"/>
      <c r="L520" s="400"/>
    </row>
    <row r="521">
      <c r="E521" s="399"/>
      <c r="I521" s="399"/>
      <c r="L521" s="400"/>
    </row>
    <row r="522">
      <c r="E522" s="399"/>
      <c r="I522" s="399"/>
      <c r="L522" s="400"/>
    </row>
    <row r="523">
      <c r="E523" s="399"/>
      <c r="I523" s="399"/>
      <c r="L523" s="400"/>
    </row>
    <row r="524">
      <c r="E524" s="399"/>
      <c r="I524" s="399"/>
      <c r="L524" s="400"/>
    </row>
    <row r="525">
      <c r="E525" s="399"/>
      <c r="I525" s="399"/>
      <c r="L525" s="400"/>
    </row>
    <row r="526">
      <c r="E526" s="399"/>
      <c r="I526" s="399"/>
      <c r="L526" s="400"/>
    </row>
    <row r="527">
      <c r="E527" s="399"/>
      <c r="I527" s="399"/>
      <c r="L527" s="400"/>
    </row>
    <row r="528">
      <c r="E528" s="399"/>
      <c r="I528" s="399"/>
      <c r="L528" s="400"/>
    </row>
    <row r="529">
      <c r="E529" s="399"/>
      <c r="I529" s="399"/>
      <c r="L529" s="400"/>
    </row>
    <row r="530">
      <c r="E530" s="399"/>
      <c r="I530" s="399"/>
      <c r="L530" s="400"/>
    </row>
    <row r="531">
      <c r="E531" s="399"/>
      <c r="I531" s="399"/>
      <c r="L531" s="400"/>
    </row>
    <row r="532">
      <c r="E532" s="399"/>
      <c r="I532" s="399"/>
      <c r="L532" s="400"/>
    </row>
    <row r="533">
      <c r="E533" s="399"/>
      <c r="I533" s="399"/>
      <c r="L533" s="400"/>
    </row>
    <row r="534">
      <c r="E534" s="399"/>
      <c r="I534" s="399"/>
      <c r="L534" s="400"/>
    </row>
    <row r="535">
      <c r="E535" s="399"/>
      <c r="I535" s="399"/>
      <c r="L535" s="400"/>
    </row>
    <row r="536">
      <c r="E536" s="399"/>
      <c r="I536" s="399"/>
      <c r="L536" s="400"/>
    </row>
    <row r="537">
      <c r="E537" s="399"/>
      <c r="I537" s="399"/>
      <c r="L537" s="400"/>
    </row>
    <row r="538">
      <c r="E538" s="399"/>
      <c r="I538" s="399"/>
      <c r="L538" s="400"/>
    </row>
    <row r="539">
      <c r="E539" s="399"/>
      <c r="I539" s="399"/>
      <c r="L539" s="400"/>
    </row>
    <row r="540">
      <c r="E540" s="399"/>
      <c r="I540" s="399"/>
      <c r="L540" s="400"/>
    </row>
    <row r="541">
      <c r="E541" s="399"/>
      <c r="I541" s="399"/>
      <c r="L541" s="400"/>
    </row>
    <row r="542">
      <c r="E542" s="399"/>
      <c r="I542" s="399"/>
      <c r="L542" s="400"/>
    </row>
    <row r="543">
      <c r="E543" s="399"/>
      <c r="I543" s="399"/>
      <c r="L543" s="400"/>
    </row>
    <row r="544">
      <c r="E544" s="399"/>
      <c r="I544" s="399"/>
      <c r="L544" s="400"/>
    </row>
    <row r="545">
      <c r="E545" s="399"/>
      <c r="I545" s="399"/>
      <c r="L545" s="400"/>
    </row>
    <row r="546">
      <c r="E546" s="399"/>
      <c r="I546" s="399"/>
      <c r="L546" s="400"/>
    </row>
    <row r="547">
      <c r="E547" s="399"/>
      <c r="I547" s="399"/>
      <c r="L547" s="400"/>
    </row>
    <row r="548">
      <c r="E548" s="399"/>
      <c r="I548" s="399"/>
      <c r="L548" s="400"/>
    </row>
    <row r="549">
      <c r="E549" s="399"/>
      <c r="I549" s="399"/>
      <c r="L549" s="400"/>
    </row>
    <row r="550">
      <c r="E550" s="399"/>
      <c r="I550" s="399"/>
      <c r="L550" s="400"/>
    </row>
    <row r="551">
      <c r="E551" s="399"/>
      <c r="I551" s="399"/>
      <c r="L551" s="400"/>
    </row>
    <row r="552">
      <c r="E552" s="399"/>
      <c r="I552" s="399"/>
      <c r="L552" s="400"/>
    </row>
    <row r="553">
      <c r="E553" s="399"/>
      <c r="I553" s="399"/>
      <c r="L553" s="400"/>
    </row>
    <row r="554">
      <c r="E554" s="399"/>
      <c r="I554" s="399"/>
      <c r="L554" s="400"/>
    </row>
    <row r="555">
      <c r="E555" s="399"/>
      <c r="I555" s="399"/>
      <c r="L555" s="400"/>
    </row>
    <row r="556">
      <c r="E556" s="399"/>
      <c r="I556" s="399"/>
      <c r="L556" s="400"/>
    </row>
    <row r="557">
      <c r="E557" s="399"/>
      <c r="I557" s="399"/>
      <c r="L557" s="400"/>
    </row>
    <row r="558">
      <c r="E558" s="399"/>
      <c r="I558" s="399"/>
      <c r="L558" s="400"/>
    </row>
    <row r="559">
      <c r="E559" s="399"/>
      <c r="I559" s="399"/>
      <c r="L559" s="400"/>
    </row>
    <row r="560">
      <c r="E560" s="399"/>
      <c r="I560" s="399"/>
      <c r="L560" s="400"/>
    </row>
    <row r="561">
      <c r="E561" s="399"/>
      <c r="I561" s="399"/>
      <c r="L561" s="400"/>
    </row>
    <row r="562">
      <c r="E562" s="399"/>
      <c r="I562" s="399"/>
      <c r="L562" s="400"/>
    </row>
    <row r="563">
      <c r="E563" s="399"/>
      <c r="I563" s="399"/>
      <c r="L563" s="400"/>
    </row>
    <row r="564">
      <c r="E564" s="399"/>
      <c r="I564" s="399"/>
      <c r="L564" s="400"/>
    </row>
    <row r="565">
      <c r="E565" s="399"/>
      <c r="I565" s="399"/>
      <c r="L565" s="400"/>
    </row>
    <row r="566">
      <c r="E566" s="399"/>
      <c r="I566" s="399"/>
      <c r="L566" s="400"/>
    </row>
    <row r="567">
      <c r="E567" s="399"/>
      <c r="I567" s="399"/>
      <c r="L567" s="400"/>
    </row>
    <row r="568">
      <c r="E568" s="399"/>
      <c r="I568" s="399"/>
      <c r="L568" s="400"/>
    </row>
    <row r="569">
      <c r="E569" s="399"/>
      <c r="I569" s="399"/>
      <c r="L569" s="400"/>
    </row>
    <row r="570">
      <c r="E570" s="399"/>
      <c r="I570" s="399"/>
      <c r="L570" s="400"/>
    </row>
    <row r="571">
      <c r="E571" s="399"/>
      <c r="I571" s="399"/>
      <c r="L571" s="400"/>
    </row>
    <row r="572">
      <c r="E572" s="399"/>
      <c r="I572" s="399"/>
      <c r="L572" s="400"/>
    </row>
    <row r="573">
      <c r="E573" s="399"/>
      <c r="I573" s="399"/>
      <c r="L573" s="400"/>
    </row>
    <row r="574">
      <c r="E574" s="399"/>
      <c r="I574" s="399"/>
      <c r="L574" s="400"/>
    </row>
    <row r="575">
      <c r="E575" s="399"/>
      <c r="I575" s="399"/>
      <c r="L575" s="400"/>
    </row>
    <row r="576">
      <c r="E576" s="399"/>
      <c r="I576" s="399"/>
      <c r="L576" s="400"/>
    </row>
    <row r="577">
      <c r="E577" s="399"/>
      <c r="I577" s="399"/>
      <c r="L577" s="400"/>
    </row>
    <row r="578">
      <c r="E578" s="399"/>
      <c r="I578" s="399"/>
      <c r="L578" s="400"/>
    </row>
    <row r="579">
      <c r="E579" s="399"/>
      <c r="I579" s="399"/>
      <c r="L579" s="400"/>
    </row>
    <row r="580">
      <c r="E580" s="399"/>
      <c r="I580" s="399"/>
      <c r="L580" s="400"/>
    </row>
    <row r="581">
      <c r="E581" s="399"/>
      <c r="I581" s="399"/>
      <c r="L581" s="400"/>
    </row>
    <row r="582">
      <c r="E582" s="399"/>
      <c r="I582" s="399"/>
      <c r="L582" s="400"/>
    </row>
    <row r="583">
      <c r="E583" s="399"/>
      <c r="I583" s="399"/>
      <c r="L583" s="400"/>
    </row>
    <row r="584">
      <c r="E584" s="399"/>
      <c r="I584" s="399"/>
      <c r="L584" s="400"/>
    </row>
    <row r="585">
      <c r="E585" s="399"/>
      <c r="I585" s="399"/>
      <c r="L585" s="400"/>
    </row>
    <row r="586">
      <c r="E586" s="399"/>
      <c r="I586" s="399"/>
      <c r="L586" s="400"/>
    </row>
    <row r="587">
      <c r="E587" s="399"/>
      <c r="I587" s="399"/>
      <c r="L587" s="400"/>
    </row>
    <row r="588">
      <c r="E588" s="399"/>
      <c r="I588" s="399"/>
      <c r="L588" s="400"/>
    </row>
    <row r="589">
      <c r="E589" s="399"/>
      <c r="I589" s="399"/>
      <c r="L589" s="400"/>
    </row>
    <row r="590">
      <c r="E590" s="399"/>
      <c r="I590" s="399"/>
      <c r="L590" s="400"/>
    </row>
    <row r="591">
      <c r="E591" s="399"/>
      <c r="I591" s="399"/>
      <c r="L591" s="400"/>
    </row>
    <row r="592">
      <c r="E592" s="399"/>
      <c r="I592" s="399"/>
      <c r="L592" s="400"/>
    </row>
    <row r="593">
      <c r="E593" s="399"/>
      <c r="I593" s="399"/>
      <c r="L593" s="400"/>
    </row>
    <row r="594">
      <c r="E594" s="399"/>
      <c r="I594" s="399"/>
      <c r="L594" s="400"/>
    </row>
    <row r="595">
      <c r="E595" s="399"/>
      <c r="I595" s="399"/>
      <c r="L595" s="400"/>
    </row>
    <row r="596">
      <c r="E596" s="399"/>
      <c r="I596" s="399"/>
      <c r="L596" s="400"/>
    </row>
    <row r="597">
      <c r="E597" s="399"/>
      <c r="I597" s="399"/>
      <c r="L597" s="400"/>
    </row>
    <row r="598">
      <c r="E598" s="399"/>
      <c r="I598" s="399"/>
      <c r="L598" s="400"/>
    </row>
    <row r="599">
      <c r="E599" s="399"/>
      <c r="I599" s="399"/>
      <c r="L599" s="400"/>
    </row>
    <row r="600">
      <c r="E600" s="399"/>
      <c r="I600" s="399"/>
      <c r="L600" s="400"/>
    </row>
    <row r="601">
      <c r="E601" s="399"/>
      <c r="I601" s="399"/>
      <c r="L601" s="400"/>
    </row>
    <row r="602">
      <c r="E602" s="399"/>
      <c r="I602" s="399"/>
      <c r="L602" s="400"/>
    </row>
    <row r="603">
      <c r="E603" s="399"/>
      <c r="I603" s="399"/>
      <c r="L603" s="400"/>
    </row>
    <row r="604">
      <c r="E604" s="399"/>
      <c r="I604" s="399"/>
      <c r="L604" s="400"/>
    </row>
    <row r="605">
      <c r="E605" s="399"/>
      <c r="I605" s="399"/>
      <c r="L605" s="400"/>
    </row>
    <row r="606">
      <c r="E606" s="399"/>
      <c r="I606" s="399"/>
      <c r="L606" s="400"/>
    </row>
    <row r="607">
      <c r="E607" s="399"/>
      <c r="I607" s="399"/>
      <c r="L607" s="400"/>
    </row>
    <row r="608">
      <c r="E608" s="399"/>
      <c r="I608" s="399"/>
      <c r="L608" s="400"/>
    </row>
    <row r="609">
      <c r="E609" s="399"/>
      <c r="I609" s="399"/>
      <c r="L609" s="400"/>
    </row>
    <row r="610">
      <c r="E610" s="399"/>
      <c r="I610" s="399"/>
      <c r="L610" s="400"/>
    </row>
    <row r="611">
      <c r="E611" s="399"/>
      <c r="I611" s="399"/>
      <c r="L611" s="400"/>
    </row>
    <row r="612">
      <c r="E612" s="399"/>
      <c r="I612" s="399"/>
      <c r="L612" s="400"/>
    </row>
    <row r="613">
      <c r="E613" s="399"/>
      <c r="I613" s="399"/>
      <c r="L613" s="400"/>
    </row>
    <row r="614">
      <c r="E614" s="399"/>
      <c r="I614" s="399"/>
      <c r="L614" s="400"/>
    </row>
    <row r="615">
      <c r="E615" s="399"/>
      <c r="I615" s="399"/>
      <c r="L615" s="400"/>
    </row>
    <row r="616">
      <c r="E616" s="399"/>
      <c r="I616" s="399"/>
      <c r="L616" s="400"/>
    </row>
    <row r="617">
      <c r="E617" s="399"/>
      <c r="I617" s="399"/>
      <c r="L617" s="400"/>
    </row>
    <row r="618">
      <c r="E618" s="399"/>
      <c r="I618" s="399"/>
      <c r="L618" s="400"/>
    </row>
    <row r="619">
      <c r="E619" s="399"/>
      <c r="I619" s="399"/>
      <c r="L619" s="400"/>
    </row>
    <row r="620">
      <c r="E620" s="399"/>
      <c r="I620" s="399"/>
      <c r="L620" s="400"/>
    </row>
    <row r="621">
      <c r="E621" s="399"/>
      <c r="I621" s="399"/>
      <c r="L621" s="400"/>
    </row>
    <row r="622">
      <c r="E622" s="399"/>
      <c r="I622" s="399"/>
      <c r="L622" s="400"/>
    </row>
    <row r="623">
      <c r="E623" s="399"/>
      <c r="I623" s="399"/>
      <c r="L623" s="400"/>
    </row>
    <row r="624">
      <c r="E624" s="399"/>
      <c r="I624" s="399"/>
      <c r="L624" s="400"/>
    </row>
    <row r="625">
      <c r="E625" s="399"/>
      <c r="I625" s="399"/>
      <c r="L625" s="400"/>
    </row>
    <row r="626">
      <c r="E626" s="399"/>
      <c r="I626" s="399"/>
      <c r="L626" s="400"/>
    </row>
    <row r="627">
      <c r="E627" s="399"/>
      <c r="I627" s="399"/>
      <c r="L627" s="400"/>
    </row>
    <row r="628">
      <c r="E628" s="399"/>
      <c r="I628" s="399"/>
      <c r="L628" s="400"/>
    </row>
    <row r="629">
      <c r="E629" s="399"/>
      <c r="I629" s="399"/>
      <c r="L629" s="400"/>
    </row>
    <row r="630">
      <c r="E630" s="399"/>
      <c r="I630" s="399"/>
      <c r="L630" s="400"/>
    </row>
    <row r="631">
      <c r="E631" s="399"/>
      <c r="I631" s="399"/>
      <c r="L631" s="400"/>
    </row>
    <row r="632">
      <c r="E632" s="399"/>
      <c r="I632" s="399"/>
      <c r="L632" s="400"/>
    </row>
    <row r="633">
      <c r="E633" s="399"/>
      <c r="I633" s="399"/>
      <c r="L633" s="400"/>
    </row>
    <row r="634">
      <c r="E634" s="399"/>
      <c r="I634" s="399"/>
      <c r="L634" s="400"/>
    </row>
    <row r="635">
      <c r="E635" s="399"/>
      <c r="I635" s="399"/>
      <c r="L635" s="400"/>
    </row>
    <row r="636">
      <c r="E636" s="399"/>
      <c r="I636" s="399"/>
      <c r="L636" s="400"/>
    </row>
    <row r="637">
      <c r="E637" s="399"/>
      <c r="I637" s="399"/>
      <c r="L637" s="400"/>
    </row>
    <row r="638">
      <c r="E638" s="399"/>
      <c r="I638" s="399"/>
      <c r="L638" s="400"/>
    </row>
    <row r="639">
      <c r="E639" s="399"/>
      <c r="I639" s="399"/>
      <c r="L639" s="400"/>
    </row>
    <row r="640">
      <c r="E640" s="399"/>
      <c r="I640" s="399"/>
      <c r="L640" s="400"/>
    </row>
    <row r="641">
      <c r="E641" s="399"/>
      <c r="I641" s="399"/>
      <c r="L641" s="400"/>
    </row>
    <row r="642">
      <c r="E642" s="399"/>
      <c r="I642" s="399"/>
      <c r="L642" s="400"/>
    </row>
    <row r="643">
      <c r="E643" s="399"/>
      <c r="I643" s="399"/>
      <c r="L643" s="400"/>
    </row>
    <row r="644">
      <c r="E644" s="399"/>
      <c r="I644" s="399"/>
      <c r="L644" s="400"/>
    </row>
    <row r="645">
      <c r="E645" s="399"/>
      <c r="I645" s="399"/>
      <c r="L645" s="400"/>
    </row>
    <row r="646">
      <c r="E646" s="399"/>
      <c r="I646" s="399"/>
      <c r="L646" s="400"/>
    </row>
    <row r="647">
      <c r="E647" s="399"/>
      <c r="I647" s="399"/>
      <c r="L647" s="400"/>
    </row>
    <row r="648">
      <c r="E648" s="399"/>
      <c r="I648" s="399"/>
      <c r="L648" s="400"/>
    </row>
    <row r="649">
      <c r="E649" s="399"/>
      <c r="I649" s="399"/>
      <c r="L649" s="400"/>
    </row>
    <row r="650">
      <c r="E650" s="399"/>
      <c r="I650" s="399"/>
      <c r="L650" s="400"/>
    </row>
    <row r="651">
      <c r="E651" s="399"/>
      <c r="I651" s="399"/>
      <c r="L651" s="400"/>
    </row>
    <row r="652">
      <c r="E652" s="399"/>
      <c r="I652" s="399"/>
      <c r="L652" s="400"/>
    </row>
    <row r="653">
      <c r="E653" s="399"/>
      <c r="I653" s="399"/>
      <c r="L653" s="400"/>
    </row>
    <row r="654">
      <c r="E654" s="399"/>
      <c r="I654" s="399"/>
      <c r="L654" s="400"/>
    </row>
    <row r="655">
      <c r="E655" s="399"/>
      <c r="I655" s="399"/>
      <c r="L655" s="400"/>
    </row>
    <row r="656">
      <c r="E656" s="399"/>
      <c r="I656" s="399"/>
      <c r="L656" s="400"/>
    </row>
    <row r="657">
      <c r="E657" s="399"/>
      <c r="I657" s="399"/>
      <c r="L657" s="400"/>
    </row>
    <row r="658">
      <c r="E658" s="399"/>
      <c r="I658" s="399"/>
      <c r="L658" s="400"/>
    </row>
    <row r="659">
      <c r="E659" s="399"/>
      <c r="I659" s="399"/>
      <c r="L659" s="400"/>
    </row>
    <row r="660">
      <c r="E660" s="399"/>
      <c r="I660" s="399"/>
      <c r="L660" s="400"/>
    </row>
    <row r="661">
      <c r="E661" s="399"/>
      <c r="I661" s="399"/>
      <c r="L661" s="400"/>
    </row>
    <row r="662">
      <c r="E662" s="399"/>
      <c r="I662" s="399"/>
      <c r="L662" s="400"/>
    </row>
    <row r="663">
      <c r="E663" s="399"/>
      <c r="I663" s="399"/>
      <c r="L663" s="400"/>
    </row>
    <row r="664">
      <c r="E664" s="399"/>
      <c r="I664" s="399"/>
      <c r="L664" s="400"/>
    </row>
    <row r="665">
      <c r="E665" s="399"/>
      <c r="I665" s="399"/>
      <c r="L665" s="400"/>
    </row>
    <row r="666">
      <c r="E666" s="399"/>
      <c r="I666" s="399"/>
      <c r="L666" s="400"/>
    </row>
    <row r="667">
      <c r="E667" s="399"/>
      <c r="I667" s="399"/>
      <c r="L667" s="400"/>
    </row>
    <row r="668">
      <c r="E668" s="399"/>
      <c r="I668" s="399"/>
      <c r="L668" s="400"/>
    </row>
    <row r="669">
      <c r="E669" s="399"/>
      <c r="I669" s="399"/>
      <c r="L669" s="400"/>
    </row>
    <row r="670">
      <c r="E670" s="399"/>
      <c r="I670" s="399"/>
      <c r="L670" s="400"/>
    </row>
    <row r="671">
      <c r="E671" s="399"/>
      <c r="I671" s="399"/>
      <c r="L671" s="400"/>
    </row>
    <row r="672">
      <c r="E672" s="399"/>
      <c r="I672" s="399"/>
      <c r="L672" s="400"/>
    </row>
    <row r="673">
      <c r="E673" s="399"/>
      <c r="I673" s="399"/>
      <c r="L673" s="400"/>
    </row>
    <row r="674">
      <c r="E674" s="399"/>
      <c r="I674" s="399"/>
      <c r="L674" s="400"/>
    </row>
    <row r="675">
      <c r="E675" s="399"/>
      <c r="I675" s="399"/>
      <c r="L675" s="400"/>
    </row>
    <row r="676">
      <c r="E676" s="399"/>
      <c r="I676" s="399"/>
      <c r="L676" s="400"/>
    </row>
    <row r="677">
      <c r="E677" s="399"/>
      <c r="I677" s="399"/>
      <c r="L677" s="400"/>
    </row>
    <row r="678">
      <c r="E678" s="399"/>
      <c r="I678" s="399"/>
      <c r="L678" s="400"/>
    </row>
    <row r="679">
      <c r="E679" s="399"/>
      <c r="I679" s="399"/>
      <c r="L679" s="400"/>
    </row>
    <row r="680">
      <c r="E680" s="399"/>
      <c r="I680" s="399"/>
      <c r="L680" s="400"/>
    </row>
    <row r="681">
      <c r="E681" s="399"/>
      <c r="I681" s="399"/>
      <c r="L681" s="400"/>
    </row>
    <row r="682">
      <c r="E682" s="399"/>
      <c r="I682" s="399"/>
      <c r="L682" s="400"/>
    </row>
    <row r="683">
      <c r="E683" s="399"/>
      <c r="I683" s="399"/>
      <c r="L683" s="400"/>
    </row>
    <row r="684">
      <c r="E684" s="399"/>
      <c r="I684" s="399"/>
      <c r="L684" s="400"/>
    </row>
    <row r="685">
      <c r="E685" s="399"/>
      <c r="I685" s="399"/>
      <c r="L685" s="400"/>
    </row>
    <row r="686">
      <c r="E686" s="399"/>
      <c r="I686" s="399"/>
      <c r="L686" s="400"/>
    </row>
    <row r="687">
      <c r="E687" s="399"/>
      <c r="I687" s="399"/>
      <c r="L687" s="400"/>
    </row>
    <row r="688">
      <c r="E688" s="399"/>
      <c r="I688" s="399"/>
      <c r="L688" s="400"/>
    </row>
    <row r="689">
      <c r="E689" s="399"/>
      <c r="I689" s="399"/>
      <c r="L689" s="400"/>
    </row>
    <row r="690">
      <c r="E690" s="399"/>
      <c r="I690" s="399"/>
      <c r="L690" s="400"/>
    </row>
    <row r="691">
      <c r="E691" s="399"/>
      <c r="I691" s="399"/>
      <c r="L691" s="400"/>
    </row>
    <row r="692">
      <c r="E692" s="399"/>
      <c r="I692" s="399"/>
      <c r="L692" s="400"/>
    </row>
    <row r="693">
      <c r="E693" s="399"/>
      <c r="I693" s="399"/>
      <c r="L693" s="400"/>
    </row>
    <row r="694">
      <c r="E694" s="399"/>
      <c r="I694" s="399"/>
      <c r="L694" s="400"/>
    </row>
    <row r="695">
      <c r="E695" s="399"/>
      <c r="I695" s="399"/>
      <c r="L695" s="400"/>
    </row>
    <row r="696">
      <c r="E696" s="399"/>
      <c r="I696" s="399"/>
      <c r="L696" s="400"/>
    </row>
    <row r="697">
      <c r="E697" s="399"/>
      <c r="I697" s="399"/>
      <c r="L697" s="400"/>
    </row>
    <row r="698">
      <c r="E698" s="399"/>
      <c r="I698" s="399"/>
      <c r="L698" s="400"/>
    </row>
    <row r="699">
      <c r="E699" s="399"/>
      <c r="I699" s="399"/>
      <c r="L699" s="400"/>
    </row>
    <row r="700">
      <c r="E700" s="399"/>
      <c r="I700" s="399"/>
      <c r="L700" s="400"/>
    </row>
    <row r="701">
      <c r="E701" s="399"/>
      <c r="I701" s="399"/>
      <c r="L701" s="400"/>
    </row>
    <row r="702">
      <c r="E702" s="399"/>
      <c r="I702" s="399"/>
      <c r="L702" s="400"/>
    </row>
    <row r="703">
      <c r="E703" s="399"/>
      <c r="I703" s="399"/>
      <c r="L703" s="400"/>
    </row>
    <row r="704">
      <c r="E704" s="399"/>
      <c r="I704" s="399"/>
      <c r="L704" s="400"/>
    </row>
    <row r="705">
      <c r="E705" s="399"/>
      <c r="I705" s="399"/>
      <c r="L705" s="400"/>
    </row>
    <row r="706">
      <c r="E706" s="399"/>
      <c r="I706" s="399"/>
      <c r="L706" s="400"/>
    </row>
    <row r="707">
      <c r="E707" s="399"/>
      <c r="I707" s="399"/>
      <c r="L707" s="400"/>
    </row>
    <row r="708">
      <c r="E708" s="399"/>
      <c r="I708" s="399"/>
      <c r="L708" s="400"/>
    </row>
    <row r="709">
      <c r="E709" s="399"/>
      <c r="I709" s="399"/>
      <c r="L709" s="400"/>
    </row>
    <row r="710">
      <c r="E710" s="399"/>
      <c r="I710" s="399"/>
      <c r="L710" s="400"/>
    </row>
    <row r="711">
      <c r="E711" s="399"/>
      <c r="I711" s="399"/>
      <c r="L711" s="400"/>
    </row>
    <row r="712">
      <c r="E712" s="399"/>
      <c r="I712" s="399"/>
      <c r="L712" s="400"/>
    </row>
    <row r="713">
      <c r="E713" s="399"/>
      <c r="I713" s="399"/>
      <c r="L713" s="400"/>
    </row>
    <row r="714">
      <c r="E714" s="399"/>
      <c r="I714" s="399"/>
      <c r="L714" s="400"/>
    </row>
    <row r="715">
      <c r="E715" s="399"/>
      <c r="I715" s="399"/>
      <c r="L715" s="400"/>
    </row>
    <row r="716">
      <c r="E716" s="399"/>
      <c r="I716" s="399"/>
      <c r="L716" s="400"/>
    </row>
    <row r="717">
      <c r="E717" s="399"/>
      <c r="I717" s="399"/>
      <c r="L717" s="400"/>
    </row>
    <row r="718">
      <c r="E718" s="399"/>
      <c r="I718" s="399"/>
      <c r="L718" s="400"/>
    </row>
    <row r="719">
      <c r="E719" s="399"/>
      <c r="I719" s="399"/>
      <c r="L719" s="400"/>
    </row>
    <row r="720">
      <c r="E720" s="399"/>
      <c r="I720" s="399"/>
      <c r="L720" s="400"/>
    </row>
    <row r="721">
      <c r="E721" s="399"/>
      <c r="I721" s="399"/>
      <c r="L721" s="400"/>
    </row>
    <row r="722">
      <c r="E722" s="399"/>
      <c r="I722" s="399"/>
      <c r="L722" s="400"/>
    </row>
    <row r="723">
      <c r="E723" s="399"/>
      <c r="I723" s="399"/>
      <c r="L723" s="400"/>
    </row>
    <row r="724">
      <c r="E724" s="399"/>
      <c r="I724" s="399"/>
      <c r="L724" s="400"/>
    </row>
    <row r="725">
      <c r="E725" s="399"/>
      <c r="I725" s="399"/>
      <c r="L725" s="400"/>
    </row>
    <row r="726">
      <c r="E726" s="399"/>
      <c r="I726" s="399"/>
      <c r="L726" s="400"/>
    </row>
    <row r="727">
      <c r="E727" s="399"/>
      <c r="I727" s="399"/>
      <c r="L727" s="400"/>
    </row>
    <row r="728">
      <c r="E728" s="399"/>
      <c r="I728" s="399"/>
      <c r="L728" s="400"/>
    </row>
    <row r="729">
      <c r="E729" s="399"/>
      <c r="I729" s="399"/>
      <c r="L729" s="400"/>
    </row>
    <row r="730">
      <c r="E730" s="399"/>
      <c r="I730" s="399"/>
      <c r="L730" s="400"/>
    </row>
    <row r="731">
      <c r="E731" s="399"/>
      <c r="I731" s="399"/>
      <c r="L731" s="400"/>
    </row>
    <row r="732">
      <c r="E732" s="399"/>
      <c r="I732" s="399"/>
      <c r="L732" s="400"/>
    </row>
    <row r="733">
      <c r="E733" s="399"/>
      <c r="I733" s="399"/>
      <c r="L733" s="400"/>
    </row>
    <row r="734">
      <c r="E734" s="399"/>
      <c r="I734" s="399"/>
      <c r="L734" s="400"/>
    </row>
    <row r="735">
      <c r="E735" s="399"/>
      <c r="I735" s="399"/>
      <c r="L735" s="400"/>
    </row>
    <row r="736">
      <c r="E736" s="399"/>
      <c r="I736" s="399"/>
      <c r="L736" s="400"/>
    </row>
    <row r="737">
      <c r="E737" s="399"/>
      <c r="I737" s="399"/>
      <c r="L737" s="400"/>
    </row>
    <row r="738">
      <c r="E738" s="399"/>
      <c r="I738" s="399"/>
      <c r="L738" s="400"/>
    </row>
    <row r="739">
      <c r="E739" s="399"/>
      <c r="I739" s="399"/>
      <c r="L739" s="400"/>
    </row>
    <row r="740">
      <c r="E740" s="399"/>
      <c r="I740" s="399"/>
      <c r="L740" s="400"/>
    </row>
    <row r="741">
      <c r="E741" s="399"/>
      <c r="I741" s="399"/>
      <c r="L741" s="400"/>
    </row>
    <row r="742">
      <c r="E742" s="399"/>
      <c r="I742" s="399"/>
      <c r="L742" s="400"/>
    </row>
    <row r="743">
      <c r="E743" s="399"/>
      <c r="I743" s="399"/>
      <c r="L743" s="400"/>
    </row>
    <row r="744">
      <c r="E744" s="399"/>
      <c r="I744" s="399"/>
      <c r="L744" s="400"/>
    </row>
    <row r="745">
      <c r="E745" s="399"/>
      <c r="I745" s="399"/>
      <c r="L745" s="400"/>
    </row>
    <row r="746">
      <c r="E746" s="399"/>
      <c r="I746" s="399"/>
      <c r="L746" s="400"/>
    </row>
    <row r="747">
      <c r="E747" s="399"/>
      <c r="I747" s="399"/>
      <c r="L747" s="400"/>
    </row>
    <row r="748">
      <c r="E748" s="399"/>
      <c r="I748" s="399"/>
      <c r="L748" s="400"/>
    </row>
    <row r="749">
      <c r="E749" s="399"/>
      <c r="I749" s="399"/>
      <c r="L749" s="400"/>
    </row>
    <row r="750">
      <c r="E750" s="399"/>
      <c r="I750" s="399"/>
      <c r="L750" s="400"/>
    </row>
    <row r="751">
      <c r="E751" s="399"/>
      <c r="I751" s="399"/>
      <c r="L751" s="400"/>
    </row>
    <row r="752">
      <c r="E752" s="399"/>
      <c r="I752" s="399"/>
      <c r="L752" s="400"/>
    </row>
    <row r="753">
      <c r="E753" s="399"/>
      <c r="I753" s="399"/>
      <c r="L753" s="400"/>
    </row>
    <row r="754">
      <c r="E754" s="399"/>
      <c r="I754" s="399"/>
      <c r="L754" s="400"/>
    </row>
    <row r="755">
      <c r="E755" s="399"/>
      <c r="I755" s="399"/>
      <c r="L755" s="400"/>
    </row>
    <row r="756">
      <c r="E756" s="399"/>
      <c r="I756" s="399"/>
      <c r="L756" s="400"/>
    </row>
    <row r="757">
      <c r="E757" s="399"/>
      <c r="I757" s="399"/>
      <c r="L757" s="400"/>
    </row>
    <row r="758">
      <c r="E758" s="399"/>
      <c r="I758" s="399"/>
      <c r="L758" s="400"/>
    </row>
    <row r="759">
      <c r="E759" s="399"/>
      <c r="I759" s="399"/>
      <c r="L759" s="400"/>
    </row>
    <row r="760">
      <c r="E760" s="399"/>
      <c r="I760" s="399"/>
      <c r="L760" s="400"/>
    </row>
    <row r="761">
      <c r="E761" s="399"/>
      <c r="I761" s="399"/>
      <c r="L761" s="400"/>
    </row>
    <row r="762">
      <c r="E762" s="399"/>
      <c r="I762" s="399"/>
      <c r="L762" s="400"/>
    </row>
    <row r="763">
      <c r="E763" s="399"/>
      <c r="I763" s="399"/>
      <c r="L763" s="400"/>
    </row>
    <row r="764">
      <c r="E764" s="399"/>
      <c r="I764" s="399"/>
      <c r="L764" s="400"/>
    </row>
    <row r="765">
      <c r="E765" s="399"/>
      <c r="I765" s="399"/>
      <c r="L765" s="400"/>
    </row>
    <row r="766">
      <c r="E766" s="399"/>
      <c r="I766" s="399"/>
      <c r="L766" s="400"/>
    </row>
    <row r="767">
      <c r="E767" s="399"/>
      <c r="I767" s="399"/>
      <c r="L767" s="400"/>
    </row>
    <row r="768">
      <c r="E768" s="399"/>
      <c r="I768" s="399"/>
      <c r="L768" s="400"/>
    </row>
    <row r="769">
      <c r="E769" s="399"/>
      <c r="I769" s="399"/>
      <c r="L769" s="400"/>
    </row>
    <row r="770">
      <c r="E770" s="399"/>
      <c r="I770" s="399"/>
      <c r="L770" s="400"/>
    </row>
    <row r="771">
      <c r="E771" s="399"/>
      <c r="I771" s="399"/>
      <c r="L771" s="400"/>
    </row>
    <row r="772">
      <c r="E772" s="399"/>
      <c r="I772" s="399"/>
      <c r="L772" s="400"/>
    </row>
    <row r="773">
      <c r="E773" s="399"/>
      <c r="I773" s="399"/>
      <c r="L773" s="400"/>
    </row>
    <row r="774">
      <c r="E774" s="399"/>
      <c r="I774" s="399"/>
      <c r="L774" s="400"/>
    </row>
    <row r="775">
      <c r="E775" s="399"/>
      <c r="I775" s="399"/>
      <c r="L775" s="400"/>
    </row>
    <row r="776">
      <c r="E776" s="399"/>
      <c r="I776" s="399"/>
      <c r="L776" s="400"/>
    </row>
    <row r="777">
      <c r="E777" s="399"/>
      <c r="I777" s="399"/>
      <c r="L777" s="400"/>
    </row>
    <row r="778">
      <c r="E778" s="399"/>
      <c r="I778" s="399"/>
      <c r="L778" s="400"/>
    </row>
    <row r="779">
      <c r="E779" s="399"/>
      <c r="I779" s="399"/>
      <c r="L779" s="400"/>
    </row>
    <row r="780">
      <c r="E780" s="399"/>
      <c r="I780" s="399"/>
      <c r="L780" s="400"/>
    </row>
    <row r="781">
      <c r="E781" s="399"/>
      <c r="I781" s="399"/>
      <c r="L781" s="400"/>
    </row>
    <row r="782">
      <c r="E782" s="399"/>
      <c r="I782" s="399"/>
      <c r="L782" s="400"/>
    </row>
    <row r="783">
      <c r="E783" s="399"/>
      <c r="I783" s="399"/>
      <c r="L783" s="400"/>
    </row>
    <row r="784">
      <c r="E784" s="399"/>
      <c r="I784" s="399"/>
      <c r="L784" s="400"/>
    </row>
    <row r="785">
      <c r="E785" s="399"/>
      <c r="I785" s="399"/>
      <c r="L785" s="400"/>
    </row>
    <row r="786">
      <c r="E786" s="399"/>
      <c r="I786" s="399"/>
      <c r="L786" s="400"/>
    </row>
    <row r="787">
      <c r="E787" s="399"/>
      <c r="I787" s="399"/>
      <c r="L787" s="400"/>
    </row>
    <row r="788">
      <c r="E788" s="399"/>
      <c r="I788" s="399"/>
      <c r="L788" s="400"/>
    </row>
    <row r="789">
      <c r="E789" s="399"/>
      <c r="I789" s="399"/>
      <c r="L789" s="400"/>
    </row>
    <row r="790">
      <c r="E790" s="399"/>
      <c r="I790" s="399"/>
      <c r="L790" s="400"/>
    </row>
    <row r="791">
      <c r="E791" s="399"/>
      <c r="I791" s="399"/>
      <c r="L791" s="400"/>
    </row>
    <row r="792">
      <c r="E792" s="399"/>
      <c r="I792" s="399"/>
      <c r="L792" s="400"/>
    </row>
    <row r="793">
      <c r="E793" s="399"/>
      <c r="I793" s="399"/>
      <c r="L793" s="400"/>
    </row>
    <row r="794">
      <c r="E794" s="399"/>
      <c r="I794" s="399"/>
      <c r="L794" s="400"/>
    </row>
    <row r="795">
      <c r="E795" s="399"/>
      <c r="I795" s="399"/>
      <c r="L795" s="400"/>
    </row>
    <row r="796">
      <c r="E796" s="399"/>
      <c r="I796" s="399"/>
      <c r="L796" s="400"/>
    </row>
    <row r="797">
      <c r="E797" s="399"/>
      <c r="I797" s="399"/>
      <c r="L797" s="400"/>
    </row>
    <row r="798">
      <c r="E798" s="399"/>
      <c r="I798" s="399"/>
      <c r="L798" s="400"/>
    </row>
    <row r="799">
      <c r="E799" s="399"/>
      <c r="I799" s="399"/>
      <c r="L799" s="400"/>
    </row>
    <row r="800">
      <c r="E800" s="399"/>
      <c r="I800" s="399"/>
      <c r="L800" s="400"/>
    </row>
    <row r="801">
      <c r="E801" s="399"/>
      <c r="I801" s="399"/>
      <c r="L801" s="400"/>
    </row>
    <row r="802">
      <c r="E802" s="399"/>
      <c r="I802" s="399"/>
      <c r="L802" s="400"/>
    </row>
    <row r="803">
      <c r="E803" s="399"/>
      <c r="I803" s="399"/>
      <c r="L803" s="400"/>
    </row>
    <row r="804">
      <c r="E804" s="399"/>
      <c r="I804" s="399"/>
      <c r="L804" s="400"/>
    </row>
    <row r="805">
      <c r="E805" s="399"/>
      <c r="I805" s="399"/>
      <c r="L805" s="400"/>
    </row>
    <row r="806">
      <c r="E806" s="399"/>
      <c r="I806" s="399"/>
      <c r="L806" s="400"/>
    </row>
    <row r="807">
      <c r="E807" s="399"/>
      <c r="I807" s="399"/>
      <c r="L807" s="400"/>
    </row>
    <row r="808">
      <c r="E808" s="399"/>
      <c r="I808" s="399"/>
      <c r="L808" s="400"/>
    </row>
    <row r="809">
      <c r="E809" s="399"/>
      <c r="I809" s="399"/>
      <c r="L809" s="400"/>
    </row>
    <row r="810">
      <c r="E810" s="399"/>
      <c r="I810" s="399"/>
      <c r="L810" s="400"/>
    </row>
    <row r="811">
      <c r="E811" s="399"/>
      <c r="I811" s="399"/>
      <c r="L811" s="400"/>
    </row>
    <row r="812">
      <c r="E812" s="399"/>
      <c r="I812" s="399"/>
      <c r="L812" s="400"/>
    </row>
    <row r="813">
      <c r="E813" s="399"/>
      <c r="I813" s="399"/>
      <c r="L813" s="400"/>
    </row>
    <row r="814">
      <c r="E814" s="399"/>
      <c r="I814" s="399"/>
      <c r="L814" s="400"/>
    </row>
    <row r="815">
      <c r="E815" s="399"/>
      <c r="I815" s="399"/>
      <c r="L815" s="400"/>
    </row>
    <row r="816">
      <c r="E816" s="399"/>
      <c r="I816" s="399"/>
      <c r="L816" s="400"/>
    </row>
    <row r="817">
      <c r="E817" s="399"/>
      <c r="I817" s="399"/>
      <c r="L817" s="400"/>
    </row>
    <row r="818">
      <c r="E818" s="399"/>
      <c r="I818" s="399"/>
      <c r="L818" s="400"/>
    </row>
    <row r="819">
      <c r="E819" s="399"/>
      <c r="I819" s="399"/>
      <c r="L819" s="400"/>
    </row>
    <row r="820">
      <c r="E820" s="399"/>
      <c r="I820" s="399"/>
      <c r="L820" s="400"/>
    </row>
    <row r="821">
      <c r="E821" s="399"/>
      <c r="I821" s="399"/>
      <c r="L821" s="400"/>
    </row>
    <row r="822">
      <c r="E822" s="399"/>
      <c r="I822" s="399"/>
      <c r="L822" s="400"/>
    </row>
    <row r="823">
      <c r="E823" s="399"/>
      <c r="I823" s="399"/>
      <c r="L823" s="400"/>
    </row>
    <row r="824">
      <c r="E824" s="399"/>
      <c r="I824" s="399"/>
      <c r="L824" s="400"/>
    </row>
    <row r="825">
      <c r="E825" s="399"/>
      <c r="I825" s="399"/>
      <c r="L825" s="400"/>
    </row>
    <row r="826">
      <c r="E826" s="399"/>
      <c r="I826" s="399"/>
      <c r="L826" s="400"/>
    </row>
    <row r="827">
      <c r="E827" s="399"/>
      <c r="I827" s="399"/>
      <c r="L827" s="400"/>
    </row>
    <row r="828">
      <c r="E828" s="399"/>
      <c r="I828" s="399"/>
      <c r="L828" s="400"/>
    </row>
    <row r="829">
      <c r="E829" s="399"/>
      <c r="I829" s="399"/>
      <c r="L829" s="400"/>
    </row>
    <row r="830">
      <c r="E830" s="399"/>
      <c r="I830" s="399"/>
      <c r="L830" s="400"/>
    </row>
    <row r="831">
      <c r="E831" s="399"/>
      <c r="I831" s="399"/>
      <c r="L831" s="400"/>
    </row>
    <row r="832">
      <c r="E832" s="399"/>
      <c r="I832" s="399"/>
      <c r="L832" s="400"/>
    </row>
    <row r="833">
      <c r="E833" s="399"/>
      <c r="I833" s="399"/>
      <c r="L833" s="400"/>
    </row>
    <row r="834">
      <c r="E834" s="399"/>
      <c r="I834" s="399"/>
      <c r="L834" s="400"/>
    </row>
    <row r="835">
      <c r="E835" s="399"/>
      <c r="I835" s="399"/>
      <c r="L835" s="400"/>
    </row>
    <row r="836">
      <c r="E836" s="399"/>
      <c r="I836" s="399"/>
      <c r="L836" s="400"/>
    </row>
    <row r="837">
      <c r="E837" s="399"/>
      <c r="I837" s="399"/>
      <c r="L837" s="400"/>
    </row>
    <row r="838">
      <c r="E838" s="399"/>
      <c r="I838" s="399"/>
      <c r="L838" s="400"/>
    </row>
    <row r="839">
      <c r="E839" s="399"/>
      <c r="I839" s="399"/>
      <c r="L839" s="400"/>
    </row>
    <row r="840">
      <c r="E840" s="399"/>
      <c r="I840" s="399"/>
      <c r="L840" s="400"/>
    </row>
    <row r="841">
      <c r="E841" s="399"/>
      <c r="I841" s="399"/>
      <c r="L841" s="400"/>
    </row>
    <row r="842">
      <c r="E842" s="399"/>
      <c r="I842" s="399"/>
      <c r="L842" s="400"/>
    </row>
    <row r="843">
      <c r="E843" s="399"/>
      <c r="I843" s="399"/>
      <c r="L843" s="400"/>
    </row>
    <row r="844">
      <c r="E844" s="399"/>
      <c r="I844" s="399"/>
      <c r="L844" s="400"/>
    </row>
    <row r="845">
      <c r="E845" s="399"/>
      <c r="I845" s="399"/>
      <c r="L845" s="400"/>
    </row>
    <row r="846">
      <c r="E846" s="399"/>
      <c r="I846" s="399"/>
      <c r="L846" s="400"/>
    </row>
    <row r="847">
      <c r="E847" s="399"/>
      <c r="I847" s="399"/>
      <c r="L847" s="400"/>
    </row>
    <row r="848">
      <c r="E848" s="399"/>
      <c r="I848" s="399"/>
      <c r="L848" s="400"/>
    </row>
    <row r="849">
      <c r="E849" s="399"/>
      <c r="I849" s="399"/>
      <c r="L849" s="400"/>
    </row>
    <row r="850">
      <c r="E850" s="399"/>
      <c r="I850" s="399"/>
      <c r="L850" s="400"/>
    </row>
    <row r="851">
      <c r="E851" s="399"/>
      <c r="I851" s="399"/>
      <c r="L851" s="400"/>
    </row>
    <row r="852">
      <c r="E852" s="399"/>
      <c r="I852" s="399"/>
      <c r="L852" s="400"/>
    </row>
    <row r="853">
      <c r="E853" s="399"/>
      <c r="I853" s="399"/>
      <c r="L853" s="400"/>
    </row>
    <row r="854">
      <c r="E854" s="399"/>
      <c r="I854" s="399"/>
      <c r="L854" s="400"/>
    </row>
    <row r="855">
      <c r="E855" s="399"/>
      <c r="I855" s="399"/>
      <c r="L855" s="400"/>
    </row>
    <row r="856">
      <c r="E856" s="399"/>
      <c r="I856" s="399"/>
      <c r="L856" s="400"/>
    </row>
    <row r="857">
      <c r="E857" s="399"/>
      <c r="I857" s="399"/>
      <c r="L857" s="400"/>
    </row>
    <row r="858">
      <c r="E858" s="399"/>
      <c r="I858" s="399"/>
      <c r="L858" s="400"/>
    </row>
    <row r="859">
      <c r="E859" s="399"/>
      <c r="I859" s="399"/>
      <c r="L859" s="400"/>
    </row>
    <row r="860">
      <c r="E860" s="399"/>
      <c r="I860" s="399"/>
      <c r="L860" s="400"/>
    </row>
    <row r="861">
      <c r="E861" s="399"/>
      <c r="I861" s="399"/>
      <c r="L861" s="400"/>
    </row>
    <row r="862">
      <c r="E862" s="399"/>
      <c r="I862" s="399"/>
      <c r="L862" s="400"/>
    </row>
    <row r="863">
      <c r="E863" s="399"/>
      <c r="I863" s="399"/>
      <c r="L863" s="400"/>
    </row>
    <row r="864">
      <c r="E864" s="399"/>
      <c r="I864" s="399"/>
      <c r="L864" s="400"/>
    </row>
    <row r="865">
      <c r="E865" s="399"/>
      <c r="I865" s="399"/>
      <c r="L865" s="400"/>
    </row>
    <row r="866">
      <c r="E866" s="399"/>
      <c r="I866" s="399"/>
      <c r="L866" s="400"/>
    </row>
    <row r="867">
      <c r="E867" s="399"/>
      <c r="I867" s="399"/>
      <c r="L867" s="400"/>
    </row>
    <row r="868">
      <c r="E868" s="399"/>
      <c r="I868" s="399"/>
      <c r="L868" s="400"/>
    </row>
    <row r="869">
      <c r="E869" s="399"/>
      <c r="I869" s="399"/>
      <c r="L869" s="400"/>
    </row>
    <row r="870">
      <c r="E870" s="399"/>
      <c r="I870" s="399"/>
      <c r="L870" s="400"/>
    </row>
    <row r="871">
      <c r="E871" s="399"/>
      <c r="I871" s="399"/>
      <c r="L871" s="400"/>
    </row>
    <row r="872">
      <c r="E872" s="399"/>
      <c r="I872" s="399"/>
      <c r="L872" s="400"/>
    </row>
    <row r="873">
      <c r="E873" s="399"/>
      <c r="I873" s="399"/>
      <c r="L873" s="400"/>
    </row>
    <row r="874">
      <c r="E874" s="399"/>
      <c r="I874" s="399"/>
      <c r="L874" s="400"/>
    </row>
    <row r="875">
      <c r="E875" s="399"/>
      <c r="I875" s="399"/>
      <c r="L875" s="400"/>
    </row>
    <row r="876">
      <c r="E876" s="399"/>
      <c r="I876" s="399"/>
      <c r="L876" s="400"/>
    </row>
    <row r="877">
      <c r="E877" s="399"/>
      <c r="I877" s="399"/>
      <c r="L877" s="400"/>
    </row>
    <row r="878">
      <c r="E878" s="399"/>
      <c r="I878" s="399"/>
      <c r="L878" s="400"/>
    </row>
    <row r="879">
      <c r="E879" s="399"/>
      <c r="I879" s="399"/>
      <c r="L879" s="400"/>
    </row>
    <row r="880">
      <c r="E880" s="399"/>
      <c r="I880" s="399"/>
      <c r="L880" s="400"/>
    </row>
    <row r="881">
      <c r="E881" s="399"/>
      <c r="I881" s="399"/>
      <c r="L881" s="400"/>
    </row>
    <row r="882">
      <c r="E882" s="399"/>
      <c r="I882" s="399"/>
      <c r="L882" s="400"/>
    </row>
    <row r="883">
      <c r="E883" s="399"/>
      <c r="I883" s="399"/>
      <c r="L883" s="400"/>
    </row>
    <row r="884">
      <c r="E884" s="399"/>
      <c r="I884" s="399"/>
      <c r="L884" s="400"/>
    </row>
    <row r="885">
      <c r="E885" s="399"/>
      <c r="I885" s="399"/>
      <c r="L885" s="400"/>
    </row>
    <row r="886">
      <c r="E886" s="399"/>
      <c r="I886" s="399"/>
      <c r="L886" s="400"/>
    </row>
    <row r="887">
      <c r="E887" s="399"/>
      <c r="I887" s="399"/>
      <c r="L887" s="400"/>
    </row>
    <row r="888">
      <c r="E888" s="399"/>
      <c r="I888" s="399"/>
      <c r="L888" s="400"/>
    </row>
    <row r="889">
      <c r="E889" s="399"/>
      <c r="I889" s="399"/>
      <c r="L889" s="400"/>
    </row>
    <row r="890">
      <c r="E890" s="399"/>
      <c r="I890" s="399"/>
      <c r="L890" s="400"/>
    </row>
    <row r="891">
      <c r="E891" s="399"/>
      <c r="I891" s="399"/>
      <c r="L891" s="400"/>
    </row>
    <row r="892">
      <c r="E892" s="399"/>
      <c r="I892" s="399"/>
      <c r="L892" s="400"/>
    </row>
    <row r="893">
      <c r="E893" s="399"/>
      <c r="I893" s="399"/>
      <c r="L893" s="400"/>
    </row>
    <row r="894">
      <c r="E894" s="399"/>
      <c r="I894" s="399"/>
      <c r="L894" s="400"/>
    </row>
    <row r="895">
      <c r="E895" s="399"/>
      <c r="I895" s="399"/>
      <c r="L895" s="400"/>
    </row>
    <row r="896">
      <c r="E896" s="399"/>
      <c r="I896" s="399"/>
      <c r="L896" s="400"/>
    </row>
    <row r="897">
      <c r="E897" s="399"/>
      <c r="I897" s="399"/>
      <c r="L897" s="400"/>
    </row>
    <row r="898">
      <c r="E898" s="399"/>
      <c r="I898" s="399"/>
      <c r="L898" s="400"/>
    </row>
    <row r="899">
      <c r="E899" s="399"/>
      <c r="I899" s="399"/>
      <c r="L899" s="400"/>
    </row>
    <row r="900">
      <c r="E900" s="399"/>
      <c r="I900" s="399"/>
      <c r="L900" s="400"/>
    </row>
    <row r="901">
      <c r="E901" s="399"/>
      <c r="I901" s="399"/>
      <c r="L901" s="400"/>
    </row>
    <row r="902">
      <c r="E902" s="399"/>
      <c r="I902" s="399"/>
      <c r="L902" s="400"/>
    </row>
    <row r="903">
      <c r="E903" s="399"/>
      <c r="I903" s="399"/>
      <c r="L903" s="400"/>
    </row>
    <row r="904">
      <c r="E904" s="399"/>
      <c r="I904" s="399"/>
      <c r="L904" s="400"/>
    </row>
    <row r="905">
      <c r="E905" s="399"/>
      <c r="I905" s="399"/>
      <c r="L905" s="400"/>
    </row>
    <row r="906">
      <c r="E906" s="399"/>
      <c r="I906" s="399"/>
      <c r="L906" s="400"/>
    </row>
    <row r="907">
      <c r="E907" s="399"/>
      <c r="I907" s="399"/>
      <c r="L907" s="400"/>
    </row>
    <row r="908">
      <c r="E908" s="399"/>
      <c r="I908" s="399"/>
      <c r="L908" s="400"/>
    </row>
    <row r="909">
      <c r="E909" s="399"/>
      <c r="I909" s="399"/>
      <c r="L909" s="400"/>
    </row>
    <row r="910">
      <c r="E910" s="399"/>
      <c r="I910" s="399"/>
      <c r="L910" s="400"/>
    </row>
    <row r="911">
      <c r="E911" s="399"/>
      <c r="I911" s="399"/>
      <c r="L911" s="400"/>
    </row>
    <row r="912">
      <c r="E912" s="399"/>
      <c r="I912" s="399"/>
      <c r="L912" s="400"/>
    </row>
    <row r="913">
      <c r="E913" s="399"/>
      <c r="I913" s="399"/>
      <c r="L913" s="400"/>
    </row>
    <row r="914">
      <c r="E914" s="399"/>
      <c r="I914" s="399"/>
      <c r="L914" s="400"/>
    </row>
    <row r="915">
      <c r="E915" s="399"/>
      <c r="I915" s="399"/>
      <c r="L915" s="400"/>
    </row>
    <row r="916">
      <c r="E916" s="399"/>
      <c r="I916" s="399"/>
      <c r="L916" s="400"/>
    </row>
    <row r="917">
      <c r="E917" s="399"/>
      <c r="I917" s="399"/>
      <c r="L917" s="400"/>
    </row>
    <row r="918">
      <c r="E918" s="399"/>
      <c r="I918" s="399"/>
      <c r="L918" s="400"/>
    </row>
    <row r="919">
      <c r="E919" s="399"/>
      <c r="I919" s="399"/>
      <c r="L919" s="400"/>
    </row>
    <row r="920">
      <c r="E920" s="399"/>
      <c r="I920" s="399"/>
      <c r="L920" s="400"/>
    </row>
    <row r="921">
      <c r="E921" s="399"/>
      <c r="I921" s="399"/>
      <c r="L921" s="400"/>
    </row>
    <row r="922">
      <c r="E922" s="399"/>
      <c r="I922" s="399"/>
      <c r="L922" s="400"/>
    </row>
    <row r="923">
      <c r="E923" s="399"/>
      <c r="I923" s="399"/>
      <c r="L923" s="400"/>
    </row>
    <row r="924">
      <c r="E924" s="399"/>
      <c r="I924" s="399"/>
      <c r="L924" s="400"/>
    </row>
    <row r="925">
      <c r="E925" s="399"/>
      <c r="I925" s="399"/>
      <c r="L925" s="400"/>
    </row>
    <row r="926">
      <c r="E926" s="399"/>
      <c r="I926" s="399"/>
      <c r="L926" s="400"/>
    </row>
    <row r="927">
      <c r="E927" s="399"/>
      <c r="I927" s="399"/>
      <c r="L927" s="400"/>
    </row>
    <row r="928">
      <c r="E928" s="399"/>
      <c r="I928" s="399"/>
      <c r="L928" s="400"/>
    </row>
    <row r="929">
      <c r="E929" s="399"/>
      <c r="I929" s="399"/>
      <c r="L929" s="400"/>
    </row>
    <row r="930">
      <c r="E930" s="399"/>
      <c r="I930" s="399"/>
      <c r="L930" s="400"/>
    </row>
    <row r="931">
      <c r="E931" s="399"/>
      <c r="I931" s="399"/>
      <c r="L931" s="400"/>
    </row>
    <row r="932">
      <c r="E932" s="399"/>
      <c r="I932" s="399"/>
      <c r="L932" s="400"/>
    </row>
    <row r="933">
      <c r="E933" s="399"/>
      <c r="I933" s="399"/>
      <c r="L933" s="400"/>
    </row>
    <row r="934">
      <c r="E934" s="399"/>
      <c r="I934" s="399"/>
      <c r="L934" s="400"/>
    </row>
    <row r="935">
      <c r="E935" s="399"/>
      <c r="I935" s="399"/>
      <c r="L935" s="400"/>
    </row>
    <row r="936">
      <c r="E936" s="399"/>
      <c r="I936" s="399"/>
      <c r="L936" s="400"/>
    </row>
    <row r="937">
      <c r="E937" s="399"/>
      <c r="I937" s="399"/>
      <c r="L937" s="400"/>
    </row>
    <row r="938">
      <c r="E938" s="399"/>
      <c r="I938" s="399"/>
      <c r="L938" s="400"/>
    </row>
    <row r="939">
      <c r="E939" s="399"/>
      <c r="I939" s="399"/>
      <c r="L939" s="400"/>
    </row>
    <row r="940">
      <c r="E940" s="399"/>
      <c r="I940" s="399"/>
      <c r="L940" s="400"/>
    </row>
    <row r="941">
      <c r="E941" s="399"/>
      <c r="I941" s="399"/>
      <c r="L941" s="400"/>
    </row>
    <row r="942">
      <c r="E942" s="399"/>
      <c r="I942" s="399"/>
      <c r="L942" s="400"/>
    </row>
    <row r="943">
      <c r="E943" s="399"/>
      <c r="I943" s="399"/>
      <c r="L943" s="400"/>
    </row>
    <row r="944">
      <c r="E944" s="399"/>
      <c r="I944" s="399"/>
      <c r="L944" s="400"/>
    </row>
    <row r="945">
      <c r="E945" s="399"/>
      <c r="I945" s="399"/>
      <c r="L945" s="400"/>
    </row>
    <row r="946">
      <c r="E946" s="399"/>
      <c r="I946" s="399"/>
      <c r="L946" s="400"/>
    </row>
    <row r="947">
      <c r="E947" s="399"/>
      <c r="I947" s="399"/>
      <c r="L947" s="400"/>
    </row>
    <row r="948">
      <c r="E948" s="399"/>
      <c r="I948" s="399"/>
      <c r="L948" s="400"/>
    </row>
    <row r="949">
      <c r="E949" s="399"/>
      <c r="I949" s="399"/>
      <c r="L949" s="400"/>
    </row>
    <row r="950">
      <c r="E950" s="399"/>
      <c r="I950" s="399"/>
      <c r="L950" s="400"/>
    </row>
    <row r="951">
      <c r="E951" s="399"/>
      <c r="I951" s="399"/>
      <c r="L951" s="400"/>
    </row>
    <row r="952">
      <c r="E952" s="399"/>
      <c r="I952" s="399"/>
      <c r="L952" s="400"/>
    </row>
    <row r="953">
      <c r="E953" s="399"/>
      <c r="I953" s="399"/>
      <c r="L953" s="400"/>
    </row>
    <row r="954">
      <c r="E954" s="399"/>
      <c r="I954" s="399"/>
      <c r="L954" s="400"/>
    </row>
    <row r="955">
      <c r="E955" s="399"/>
      <c r="I955" s="399"/>
      <c r="L955" s="400"/>
    </row>
    <row r="956">
      <c r="E956" s="399"/>
      <c r="I956" s="399"/>
      <c r="L956" s="400"/>
    </row>
    <row r="957">
      <c r="E957" s="399"/>
      <c r="I957" s="399"/>
      <c r="L957" s="400"/>
    </row>
    <row r="958">
      <c r="E958" s="399"/>
      <c r="I958" s="399"/>
      <c r="L958" s="400"/>
    </row>
    <row r="959">
      <c r="E959" s="399"/>
      <c r="I959" s="399"/>
      <c r="L959" s="400"/>
    </row>
    <row r="960">
      <c r="E960" s="399"/>
      <c r="I960" s="399"/>
      <c r="L960" s="400"/>
    </row>
    <row r="961">
      <c r="E961" s="399"/>
      <c r="I961" s="399"/>
      <c r="L961" s="400"/>
    </row>
    <row r="962">
      <c r="E962" s="399"/>
      <c r="I962" s="399"/>
      <c r="L962" s="400"/>
    </row>
    <row r="963">
      <c r="E963" s="399"/>
      <c r="I963" s="399"/>
      <c r="L963" s="400"/>
    </row>
    <row r="964">
      <c r="E964" s="399"/>
      <c r="I964" s="399"/>
      <c r="L964" s="400"/>
    </row>
    <row r="965">
      <c r="E965" s="399"/>
      <c r="I965" s="399"/>
      <c r="L965" s="400"/>
    </row>
    <row r="966">
      <c r="E966" s="399"/>
      <c r="I966" s="399"/>
      <c r="L966" s="400"/>
    </row>
    <row r="967">
      <c r="E967" s="399"/>
      <c r="I967" s="399"/>
      <c r="L967" s="400"/>
    </row>
    <row r="968">
      <c r="E968" s="399"/>
      <c r="I968" s="399"/>
      <c r="L968" s="400"/>
    </row>
    <row r="969">
      <c r="E969" s="399"/>
      <c r="I969" s="399"/>
      <c r="L969" s="400"/>
    </row>
    <row r="970">
      <c r="E970" s="399"/>
      <c r="I970" s="399"/>
      <c r="L970" s="400"/>
    </row>
    <row r="971">
      <c r="E971" s="399"/>
      <c r="I971" s="399"/>
      <c r="L971" s="400"/>
    </row>
    <row r="972">
      <c r="E972" s="399"/>
      <c r="I972" s="399"/>
      <c r="L972" s="400"/>
    </row>
    <row r="973">
      <c r="E973" s="399"/>
      <c r="I973" s="399"/>
      <c r="L973" s="400"/>
    </row>
    <row r="974">
      <c r="E974" s="399"/>
      <c r="I974" s="399"/>
      <c r="L974" s="400"/>
    </row>
    <row r="975">
      <c r="E975" s="399"/>
      <c r="I975" s="399"/>
      <c r="L975" s="400"/>
    </row>
    <row r="976">
      <c r="E976" s="399"/>
      <c r="I976" s="399"/>
      <c r="L976" s="400"/>
    </row>
    <row r="977">
      <c r="E977" s="399"/>
      <c r="I977" s="399"/>
      <c r="L977" s="400"/>
    </row>
    <row r="978">
      <c r="E978" s="399"/>
      <c r="I978" s="399"/>
      <c r="L978" s="400"/>
    </row>
    <row r="979">
      <c r="E979" s="399"/>
      <c r="I979" s="399"/>
      <c r="L979" s="400"/>
    </row>
    <row r="980">
      <c r="E980" s="399"/>
      <c r="I980" s="399"/>
      <c r="L980" s="400"/>
    </row>
    <row r="981">
      <c r="E981" s="399"/>
      <c r="I981" s="399"/>
      <c r="L981" s="400"/>
    </row>
    <row r="982">
      <c r="E982" s="399"/>
      <c r="I982" s="399"/>
      <c r="L982" s="400"/>
    </row>
    <row r="983">
      <c r="E983" s="399"/>
      <c r="I983" s="399"/>
      <c r="L983" s="400"/>
    </row>
    <row r="984">
      <c r="E984" s="399"/>
      <c r="I984" s="399"/>
      <c r="L984" s="400"/>
    </row>
    <row r="985">
      <c r="E985" s="399"/>
      <c r="I985" s="399"/>
      <c r="L985" s="400"/>
    </row>
    <row r="986">
      <c r="E986" s="399"/>
      <c r="I986" s="399"/>
      <c r="L986" s="400"/>
    </row>
    <row r="987">
      <c r="E987" s="399"/>
      <c r="I987" s="399"/>
      <c r="L987" s="400"/>
    </row>
    <row r="988">
      <c r="E988" s="399"/>
      <c r="I988" s="399"/>
      <c r="L988" s="400"/>
    </row>
    <row r="989">
      <c r="E989" s="399"/>
      <c r="I989" s="399"/>
      <c r="L989" s="400"/>
    </row>
    <row r="990">
      <c r="E990" s="399"/>
      <c r="I990" s="399"/>
      <c r="L990" s="400"/>
    </row>
    <row r="991">
      <c r="E991" s="399"/>
      <c r="I991" s="399"/>
      <c r="L991" s="400"/>
    </row>
    <row r="992">
      <c r="E992" s="399"/>
      <c r="I992" s="399"/>
      <c r="L992" s="400"/>
    </row>
    <row r="993">
      <c r="E993" s="399"/>
      <c r="I993" s="399"/>
      <c r="L993" s="400"/>
    </row>
    <row r="994">
      <c r="E994" s="399"/>
      <c r="I994" s="399"/>
      <c r="L994" s="400"/>
    </row>
    <row r="995">
      <c r="E995" s="399"/>
      <c r="I995" s="399"/>
      <c r="L995" s="400"/>
    </row>
    <row r="996">
      <c r="E996" s="399"/>
      <c r="I996" s="399"/>
      <c r="L996" s="400"/>
    </row>
    <row r="997">
      <c r="E997" s="399"/>
      <c r="I997" s="399"/>
      <c r="L997" s="400"/>
    </row>
    <row r="998">
      <c r="E998" s="399"/>
      <c r="I998" s="399"/>
      <c r="L998" s="400"/>
    </row>
    <row r="999">
      <c r="E999" s="399"/>
      <c r="I999" s="399"/>
      <c r="L999" s="400"/>
    </row>
    <row r="1000">
      <c r="E1000" s="399"/>
      <c r="I1000" s="399"/>
      <c r="L1000" s="400"/>
    </row>
  </sheetData>
  <mergeCells count="12">
    <mergeCell ref="A48:A53"/>
    <mergeCell ref="A54:A58"/>
    <mergeCell ref="A59:A62"/>
    <mergeCell ref="A63:A77"/>
    <mergeCell ref="A78:A93"/>
    <mergeCell ref="A2:A6"/>
    <mergeCell ref="A7:A21"/>
    <mergeCell ref="A22:A26"/>
    <mergeCell ref="A27:A30"/>
    <mergeCell ref="A31:A38"/>
    <mergeCell ref="A39:A43"/>
    <mergeCell ref="A44:A47"/>
  </mergeCells>
  <printOptions/>
  <pageMargins bottom="0.75" footer="0.0" header="0.0" left="0.7" right="0.7" top="0.75"/>
  <pageSetup paperSize="9"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2019-03-29T15:59:02Z</dcterms:created>
  <dc:creator>nbucc</dc:creator>
</cp:coreProperties>
</file>